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0490" windowHeight="7620" firstSheet="12" activeTab="14"/>
  </bookViews>
  <sheets>
    <sheet name="daily (2)" sheetId="1" r:id="rId1"/>
    <sheet name="cash in (2)" sheetId="2" r:id="rId2"/>
    <sheet name="Home page" sheetId="3" r:id="rId3"/>
    <sheet name="daily summry" sheetId="4" r:id="rId4"/>
    <sheet name="filter" sheetId="5" r:id="rId5"/>
    <sheet name="daily" sheetId="6" r:id="rId6"/>
    <sheet name="cash in" sheetId="7" r:id="rId7"/>
    <sheet name="balance sheet" sheetId="8" r:id="rId8"/>
    <sheet name="عماله" sheetId="9" r:id="rId9"/>
    <sheet name="شخصي" sheetId="10" r:id="rId10"/>
    <sheet name="بوفيه" sheetId="11" r:id="rId11"/>
    <sheet name="المصنع" sheetId="12" r:id="rId12"/>
    <sheet name="العملاء" sheetId="13" r:id="rId13"/>
    <sheet name="شعيب" sheetId="14" r:id="rId14"/>
    <sheet name="لايف ارت" sheetId="15" r:id="rId15"/>
    <sheet name="عبد المجيد" sheetId="16" r:id="rId16"/>
    <sheet name="عمر وليد" sheetId="17" r:id="rId17"/>
    <sheet name="الموردين" sheetId="18" r:id="rId18"/>
    <sheet name="المهدي" sheetId="19" r:id="rId19"/>
    <sheet name="البدري" sheetId="20" r:id="rId20"/>
    <sheet name="صادق" sheetId="21" r:id="rId21"/>
    <sheet name="الوطنية " sheetId="22" r:id="rId22"/>
    <sheet name="صبحي" sheetId="23" r:id="rId23"/>
    <sheet name="يونيون" sheetId="24" r:id="rId24"/>
    <sheet name="التشغيل" sheetId="25" r:id="rId25"/>
    <sheet name="رواتب العمالة " sheetId="26" r:id="rId26"/>
    <sheet name="رواتب المهندسين" sheetId="27" r:id="rId27"/>
    <sheet name="يحيي" sheetId="28" r:id="rId28"/>
    <sheet name="اسامة " sheetId="29" r:id="rId29"/>
    <sheet name="ماما" sheetId="30" r:id="rId30"/>
    <sheet name="فلوس اخري " sheetId="31" r:id="rId31"/>
    <sheet name="recap" sheetId="32" r:id="rId32"/>
    <sheet name="data" sheetId="33" r:id="rId33"/>
    <sheet name="Sheet1" sheetId="34" r:id="rId34"/>
    <sheet name="summary" sheetId="35" r:id="rId35"/>
    <sheet name="Sheet3" sheetId="36" r:id="rId36"/>
  </sheets>
  <definedNames>
    <definedName name="_xlnm._FilterDatabase" localSheetId="0" hidden="1">'daily (2)'!$A$14:$Q$13208</definedName>
    <definedName name="_xlnm._FilterDatabase" localSheetId="5" hidden="1">daily!$A$14:$Q$12299</definedName>
    <definedName name="_xlnm._FilterDatabase" localSheetId="11" hidden="1">المصنع!$A$8:$F$417</definedName>
    <definedName name="_xlnm._FilterDatabase" localSheetId="24" hidden="1">التشغيل!$A$9:$H$205</definedName>
    <definedName name="_xlnm.Print_Area" localSheetId="2">'Home page'!$B$2:$D$9</definedName>
    <definedName name="_xlnm.Print_Area" localSheetId="9">شخصي!$A$1:$AB$1022</definedName>
    <definedName name="_xlnm.Print_Area" localSheetId="10">بوفيه!$A$1:$AB$1020</definedName>
    <definedName name="_xlnm.Print_Area" localSheetId="11">المصنع!$A$1:$AB$1020</definedName>
    <definedName name="_xlnm.Print_Area" localSheetId="25">'رواتب العمالة '!$A$1:$N$18</definedName>
    <definedName name="_xlnm.Print_Area" localSheetId="26">'رواتب المهندسين'!$A$1:$L$40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DAR-MS</author>
  </authors>
  <commentList>
    <comment ref="B1" authorId="0">
      <text>
        <r>
          <rPr>
            <sz val="10"/>
            <rFont val="SimSun"/>
            <charset val="134"/>
          </rPr>
          <t xml:space="preserve">ايجارات
</t>
        </r>
      </text>
    </comment>
    <comment ref="C1" authorId="0">
      <text>
        <r>
          <rPr>
            <sz val="10"/>
            <rFont val="SimSun"/>
            <charset val="134"/>
          </rPr>
          <t xml:space="preserve">مقاولين
</t>
        </r>
      </text>
    </comment>
    <comment ref="B2" authorId="0">
      <text>
        <r>
          <rPr>
            <sz val="10"/>
            <rFont val="SimSun"/>
            <charset val="134"/>
          </rPr>
          <t>موردين</t>
        </r>
      </text>
    </comment>
    <comment ref="H14" authorId="0">
      <text>
        <r>
          <rPr>
            <sz val="10"/>
            <rFont val="SimSun"/>
            <charset val="134"/>
          </rPr>
          <t xml:space="preserve">
اتزان طبقا لاجمالي القيد المسجل
</t>
        </r>
      </text>
    </comment>
  </commentList>
</comments>
</file>

<file path=xl/comments2.xml><?xml version="1.0" encoding="utf-8"?>
<comments xmlns="http://schemas.openxmlformats.org/spreadsheetml/2006/main">
  <authors>
    <author>DAR-MS</author>
  </authors>
  <commentList>
    <comment ref="B1" authorId="0">
      <text>
        <r>
          <rPr>
            <sz val="10"/>
            <rFont val="SimSun"/>
            <charset val="134"/>
          </rPr>
          <t xml:space="preserve">ايجارات
</t>
        </r>
      </text>
    </comment>
    <comment ref="C1" authorId="0">
      <text>
        <r>
          <rPr>
            <sz val="10"/>
            <rFont val="SimSun"/>
            <charset val="134"/>
          </rPr>
          <t xml:space="preserve">مقاولين
</t>
        </r>
      </text>
    </comment>
    <comment ref="B2" authorId="0">
      <text>
        <r>
          <rPr>
            <sz val="10"/>
            <rFont val="SimSun"/>
            <charset val="134"/>
          </rPr>
          <t>موردين</t>
        </r>
      </text>
    </comment>
    <comment ref="H14" authorId="0">
      <text>
        <r>
          <rPr>
            <sz val="10"/>
            <rFont val="SimSun"/>
            <charset val="134"/>
          </rPr>
          <t xml:space="preserve">
اتزان طبقا لاجمالي القيد المسجل
</t>
        </r>
      </text>
    </comment>
  </commentList>
</comments>
</file>

<file path=xl/comments3.xml><?xml version="1.0" encoding="utf-8"?>
<comments xmlns="http://schemas.openxmlformats.org/spreadsheetml/2006/main">
  <authors>
    <author>DAR-MS</author>
  </authors>
  <commentList>
    <comment ref="B1" authorId="0">
      <text>
        <r>
          <rPr>
            <sz val="10"/>
            <rFont val="SimSun"/>
            <charset val="134"/>
          </rPr>
          <t xml:space="preserve">ايجارات
</t>
        </r>
      </text>
    </comment>
    <comment ref="C1" authorId="0">
      <text>
        <r>
          <rPr>
            <sz val="10"/>
            <rFont val="SimSun"/>
            <charset val="134"/>
          </rPr>
          <t xml:space="preserve">مقاولين
</t>
        </r>
      </text>
    </comment>
    <comment ref="B2" authorId="0">
      <text>
        <r>
          <rPr>
            <sz val="10"/>
            <rFont val="SimSun"/>
            <charset val="134"/>
          </rPr>
          <t>موردين</t>
        </r>
      </text>
    </comment>
    <comment ref="H14" authorId="0">
      <text>
        <r>
          <rPr>
            <sz val="10"/>
            <rFont val="SimSun"/>
            <charset val="134"/>
          </rPr>
          <t xml:space="preserve">
اتزان طبقا لاجمالي القيد المسجل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<sst xmlns="http://schemas.openxmlformats.org/spreadsheetml/2006/main" count="10032" uniqueCount="1426">
  <si>
    <t>Home page</t>
  </si>
  <si>
    <t>data</t>
  </si>
  <si>
    <t>SUMMARY '</t>
  </si>
  <si>
    <t>القيد</t>
  </si>
  <si>
    <t>اجمالي المصروفات</t>
  </si>
  <si>
    <t/>
  </si>
  <si>
    <t>م</t>
  </si>
  <si>
    <t>التاريخ</t>
  </si>
  <si>
    <t>رقم القيد</t>
  </si>
  <si>
    <t>تصنيف</t>
  </si>
  <si>
    <t>دائن / مدين</t>
  </si>
  <si>
    <t>البيان</t>
  </si>
  <si>
    <t>المصروف</t>
  </si>
  <si>
    <t>من فلوس مشروع</t>
  </si>
  <si>
    <t xml:space="preserve">علي مشروع </t>
  </si>
  <si>
    <t xml:space="preserve">تصميف المشروع </t>
  </si>
  <si>
    <t xml:space="preserve">مصاريف الشخصية </t>
  </si>
  <si>
    <t>رواتب</t>
  </si>
  <si>
    <t xml:space="preserve">عمالة </t>
  </si>
  <si>
    <t>موردين</t>
  </si>
  <si>
    <t>ايجار</t>
  </si>
  <si>
    <t>شهر</t>
  </si>
  <si>
    <t xml:space="preserve">رواتب سابقة </t>
  </si>
  <si>
    <t>نسكافيه ومناديل و صابون</t>
  </si>
  <si>
    <t>4
  مروحيات </t>
  </si>
  <si>
    <t>ورق اسكوتش</t>
  </si>
  <si>
    <t>حمدي</t>
  </si>
  <si>
    <t>مروحيات  + جلخ</t>
  </si>
  <si>
    <t>السخان</t>
  </si>
  <si>
    <t>خضار</t>
  </si>
  <si>
    <t>فراغ</t>
  </si>
  <si>
    <t>لوح</t>
  </si>
  <si>
    <t>سنفرة </t>
  </si>
  <si>
    <t>محمدعادل</t>
  </si>
  <si>
    <t>احمدجمال</t>
  </si>
  <si>
    <t>خليفة</t>
  </si>
  <si>
    <t>مجدي </t>
  </si>
  <si>
    <t>كوبايات </t>
  </si>
  <si>
    <t>dice </t>
  </si>
  <si>
    <t>علبة 3*3*1.5 + ع3*3*2 +ماسورة
  2*2 + عمود مسمط </t>
  </si>
  <si>
    <t>مشترك
  5 متر</t>
  </si>
  <si>
    <t>بنط حديد</t>
  </si>
  <si>
    <t>فطار </t>
  </si>
  <si>
    <t>اوبر </t>
  </si>
  <si>
    <t>اسطونات
  + شيل</t>
  </si>
  <si>
    <t>home stuff</t>
  </si>
  <si>
    <t>مياة
  + معطر +برسيل</t>
  </si>
  <si>
    <t>يوم الشوي </t>
  </si>
  <si>
    <t>حمام
  الشركة </t>
  </si>
  <si>
    <t>بنزين</t>
  </si>
  <si>
    <t>اسبراي</t>
  </si>
  <si>
    <t>المهدي ( علب حديد هيام ) </t>
  </si>
  <si>
    <t>اسامة
  + علي </t>
  </si>
  <si>
    <t>البدري</t>
  </si>
  <si>
    <t>مياه
  + برسيل + مناديل </t>
  </si>
  <si>
    <t>حديد</t>
  </si>
  <si>
    <t>تصليح لاب</t>
  </si>
  <si>
    <t>ايجار
  البيت </t>
  </si>
  <si>
    <t>تنجيد</t>
  </si>
  <si>
    <t>ايجار
  المصنع</t>
  </si>
  <si>
    <t>كارته</t>
  </si>
  <si>
    <t>كويز</t>
  </si>
  <si>
    <t>م/اسامة </t>
  </si>
  <si>
    <t>زجاج شريف هيام</t>
  </si>
  <si>
    <t>indrive</t>
  </si>
  <si>
    <t>شااي </t>
  </si>
  <si>
    <t>ميكانيزم الباب </t>
  </si>
  <si>
    <t>مياه وحليب</t>
  </si>
  <si>
    <t>غذا</t>
  </si>
  <si>
    <t>نادر</t>
  </si>
  <si>
    <t>كشاف</t>
  </si>
  <si>
    <t>موصلات التناية</t>
  </si>
  <si>
    <t>شاي
  ومياه</t>
  </si>
  <si>
    <t>المواني</t>
  </si>
  <si>
    <t>المهدي_1</t>
  </si>
  <si>
    <t>مروحيات
  سنفر </t>
  </si>
  <si>
    <t>نسكافيه</t>
  </si>
  <si>
    <t>مروحيات  سنفرة</t>
  </si>
  <si>
    <t>ظرف
  شنيور</t>
  </si>
  <si>
    <t>ابو ذكي</t>
  </si>
  <si>
    <t>تروسكيل</t>
  </si>
  <si>
    <t>سكر</t>
  </si>
  <si>
    <t>لابادة</t>
  </si>
  <si>
    <t>عمر شحن</t>
  </si>
  <si>
    <t>مروحيات سنفرة</t>
  </si>
  <si>
    <t>ظرف شنيور</t>
  </si>
  <si>
    <t xml:space="preserve">Indrive </t>
  </si>
  <si>
    <t>مروحيات سنفره</t>
  </si>
  <si>
    <t xml:space="preserve">فطارا </t>
  </si>
  <si>
    <t>فطار</t>
  </si>
  <si>
    <t xml:space="preserve">سكر </t>
  </si>
  <si>
    <t xml:space="preserve">أسامة </t>
  </si>
  <si>
    <t>قهوة</t>
  </si>
  <si>
    <t>فوطة واسطوانه</t>
  </si>
  <si>
    <t>بنط
  حديد</t>
  </si>
  <si>
    <t>الشنيور و العدة بتاعته</t>
  </si>
  <si>
    <t>نقل pvd</t>
  </si>
  <si>
    <t>استرتش</t>
  </si>
  <si>
    <t>مياه +سكر</t>
  </si>
  <si>
    <t>مروحيات </t>
  </si>
  <si>
    <t>شاي
  و كوبايات </t>
  </si>
  <si>
    <t>قسط
  فاليو</t>
  </si>
  <si>
    <t>مرتب جوفاني</t>
  </si>
  <si>
    <t>مصاريف
  اسامة </t>
  </si>
  <si>
    <t>ورد</t>
  </si>
  <si>
    <t>مكتبة</t>
  </si>
  <si>
    <t>نقل
  عم محمد</t>
  </si>
  <si>
    <t>13-12-24</t>
  </si>
  <si>
    <t>14-12-24</t>
  </si>
  <si>
    <t>غذا </t>
  </si>
  <si>
    <t>15-12-24</t>
  </si>
  <si>
    <t>مروحيات</t>
  </si>
  <si>
    <t>عدسات لحام +عدسات</t>
  </si>
  <si>
    <t>حجر
  جلخ</t>
  </si>
  <si>
    <t>صنانيعي لحام</t>
  </si>
  <si>
    <t>مياه و لمضه</t>
  </si>
  <si>
    <t>نقل</t>
  </si>
  <si>
    <t>شريط لحام</t>
  </si>
  <si>
    <t>قهوة
  &amp; مياه &amp; سكر &amp; نسكافيه </t>
  </si>
  <si>
    <t>16-12-24</t>
  </si>
  <si>
    <t>عدسات لحام +عدسات indrive</t>
  </si>
  <si>
    <t>شاي</t>
  </si>
  <si>
    <t>نص
  نقل </t>
  </si>
  <si>
    <t>دهانات </t>
  </si>
  <si>
    <t>17-12-24</t>
  </si>
  <si>
    <t>متوسكيل</t>
  </si>
  <si>
    <t>notion</t>
  </si>
  <si>
    <t>مواني </t>
  </si>
  <si>
    <t>قهوة </t>
  </si>
  <si>
    <t>18-12-24</t>
  </si>
  <si>
    <t>مروحيات صنفره</t>
  </si>
  <si>
    <t>19-12-24</t>
  </si>
  <si>
    <t>شحن</t>
  </si>
  <si>
    <t xml:space="preserve">احمد جمال </t>
  </si>
  <si>
    <t xml:space="preserve">محمد عادل </t>
  </si>
  <si>
    <t>مسامير</t>
  </si>
  <si>
    <t>كريم</t>
  </si>
  <si>
    <t>نسكافيه &amp;مياه&amp;كوبايات&amp;برسيل</t>
  </si>
  <si>
    <t>مياه و عصير</t>
  </si>
  <si>
    <t>محمد عادل</t>
  </si>
  <si>
    <t xml:space="preserve">دهانات </t>
  </si>
  <si>
    <t>اسطوانات</t>
  </si>
  <si>
    <t>20-12-24</t>
  </si>
  <si>
    <t>مصاريف يحي</t>
  </si>
  <si>
    <t>عدة</t>
  </si>
  <si>
    <t xml:space="preserve">بوتجاز </t>
  </si>
  <si>
    <t>21-12-24</t>
  </si>
  <si>
    <t xml:space="preserve">3d printing </t>
  </si>
  <si>
    <t>قنبله</t>
  </si>
  <si>
    <t>غذاء</t>
  </si>
  <si>
    <t>باقه عمر</t>
  </si>
  <si>
    <t>22-12-24</t>
  </si>
  <si>
    <t>مجدي</t>
  </si>
  <si>
    <t>شاي وسكر</t>
  </si>
  <si>
    <t>تناية العلب</t>
  </si>
  <si>
    <t xml:space="preserve">الوطنية </t>
  </si>
  <si>
    <t>3d print indrive</t>
  </si>
  <si>
    <t xml:space="preserve">3d print مصفي </t>
  </si>
  <si>
    <t>23-12-24</t>
  </si>
  <si>
    <t>محمد عادل مشوار</t>
  </si>
  <si>
    <t xml:space="preserve">خضار و مكرونه </t>
  </si>
  <si>
    <t>24-12-24</t>
  </si>
  <si>
    <t>نقل اسالستيل</t>
  </si>
  <si>
    <t>البدري خشب مصفى</t>
  </si>
  <si>
    <t>جمال</t>
  </si>
  <si>
    <t>زجاج</t>
  </si>
  <si>
    <t>Osama</t>
  </si>
  <si>
    <t>25-12-24</t>
  </si>
  <si>
    <t xml:space="preserve">مصاريف اسامة </t>
  </si>
  <si>
    <t>تقطيع ليزر + خشب</t>
  </si>
  <si>
    <t>صادق لف مواسير</t>
  </si>
  <si>
    <t>matrial صادق</t>
  </si>
  <si>
    <t>ساقع</t>
  </si>
  <si>
    <t>دهانات</t>
  </si>
  <si>
    <t>عمرو مواسير</t>
  </si>
  <si>
    <t>حساب ابو يوسف من Live art</t>
  </si>
  <si>
    <t xml:space="preserve">غذا </t>
  </si>
  <si>
    <t>دواء عمر</t>
  </si>
  <si>
    <t>مواني مصفي</t>
  </si>
  <si>
    <t xml:space="preserve">Pvd </t>
  </si>
  <si>
    <t>26-12-24</t>
  </si>
  <si>
    <t>كوبلين يحيي</t>
  </si>
  <si>
    <t>احمد جمال</t>
  </si>
  <si>
    <t xml:space="preserve">مواني مي </t>
  </si>
  <si>
    <t>نقل مي</t>
  </si>
  <si>
    <t>27-12-24</t>
  </si>
  <si>
    <t>اكل</t>
  </si>
  <si>
    <t>غسيل عربيه</t>
  </si>
  <si>
    <t>قفل</t>
  </si>
  <si>
    <t>osama</t>
  </si>
  <si>
    <t>28-12-24</t>
  </si>
  <si>
    <t>جاك للبورد</t>
  </si>
  <si>
    <t>مفك بيفتح لما نضغط عليه</t>
  </si>
  <si>
    <t>سلك مكرونه</t>
  </si>
  <si>
    <t xml:space="preserve">Cnc الحطيب </t>
  </si>
  <si>
    <t>Cnc ram</t>
  </si>
  <si>
    <t>29-12-24</t>
  </si>
  <si>
    <t xml:space="preserve">Other </t>
  </si>
  <si>
    <t>محمد جمال</t>
  </si>
  <si>
    <t>تنر &amp; حمل</t>
  </si>
  <si>
    <t>عينات الي لونها اسود</t>
  </si>
  <si>
    <t xml:space="preserve">مسامير </t>
  </si>
  <si>
    <t xml:space="preserve">مصنعيه تناية </t>
  </si>
  <si>
    <t>اسطوانت ارجون</t>
  </si>
  <si>
    <t xml:space="preserve">كوبايات </t>
  </si>
  <si>
    <t xml:space="preserve">بنطين </t>
  </si>
  <si>
    <t>30-12-24</t>
  </si>
  <si>
    <t xml:space="preserve">فطار </t>
  </si>
  <si>
    <t>بنطه</t>
  </si>
  <si>
    <t xml:space="preserve">كريم </t>
  </si>
  <si>
    <t>مسماير</t>
  </si>
  <si>
    <t>ورق صنفره</t>
  </si>
  <si>
    <t xml:space="preserve">بسكوته 7 بوصه </t>
  </si>
  <si>
    <t xml:space="preserve">قهوة </t>
  </si>
  <si>
    <t>نسكافيه و سكر</t>
  </si>
  <si>
    <t>عشري</t>
  </si>
  <si>
    <t>31-12-24</t>
  </si>
  <si>
    <t xml:space="preserve">new year </t>
  </si>
  <si>
    <t xml:space="preserve">company rent </t>
  </si>
  <si>
    <t>باقي حساب من الوطنية</t>
  </si>
  <si>
    <t>صاجة من المهدي</t>
  </si>
  <si>
    <t xml:space="preserve">نقل بيشو </t>
  </si>
  <si>
    <t>تحويل يحيي</t>
  </si>
  <si>
    <t>صواميل</t>
  </si>
  <si>
    <t>مصاريف السحب</t>
  </si>
  <si>
    <t>نقل زجاج</t>
  </si>
  <si>
    <t>اسطوانت c2</t>
  </si>
  <si>
    <t>مصاريف عمر</t>
  </si>
  <si>
    <t>مصاريف اسامة</t>
  </si>
  <si>
    <t>عينات دوكو</t>
  </si>
  <si>
    <t xml:space="preserve">سكر . شاي . كوبايات </t>
  </si>
  <si>
    <t>ايجار شنور و مادة</t>
  </si>
  <si>
    <t>بتوجاز</t>
  </si>
  <si>
    <t xml:space="preserve">اكل رجنه </t>
  </si>
  <si>
    <t>ضريب تحويل</t>
  </si>
  <si>
    <t>خشب البدري</t>
  </si>
  <si>
    <t xml:space="preserve">حمدي مستشفي </t>
  </si>
  <si>
    <t>طاهر</t>
  </si>
  <si>
    <t xml:space="preserve">عشري </t>
  </si>
  <si>
    <t>لله</t>
  </si>
  <si>
    <t xml:space="preserve">نادر </t>
  </si>
  <si>
    <t>موصلات المواسير</t>
  </si>
  <si>
    <t xml:space="preserve">باقي حساب الاكل </t>
  </si>
  <si>
    <t xml:space="preserve">ساقع </t>
  </si>
  <si>
    <t>صنفره 150</t>
  </si>
  <si>
    <t xml:space="preserve">snakes </t>
  </si>
  <si>
    <t>عينات الدوكو</t>
  </si>
  <si>
    <t>لزق اصفر</t>
  </si>
  <si>
    <t>حليب و سكر</t>
  </si>
  <si>
    <t xml:space="preserve">اكل </t>
  </si>
  <si>
    <t xml:space="preserve">عمور دورنات مواسير </t>
  </si>
  <si>
    <t>تكاتك</t>
  </si>
  <si>
    <t xml:space="preserve">تصليح الصاروخ </t>
  </si>
  <si>
    <t xml:space="preserve">مواسير </t>
  </si>
  <si>
    <t>مواني</t>
  </si>
  <si>
    <t xml:space="preserve">indrive </t>
  </si>
  <si>
    <t xml:space="preserve">دوريات خشب </t>
  </si>
  <si>
    <t xml:space="preserve">نظافه </t>
  </si>
  <si>
    <t xml:space="preserve">موصلات المواسير </t>
  </si>
  <si>
    <t>13-01-25</t>
  </si>
  <si>
    <t xml:space="preserve">سلك لحام </t>
  </si>
  <si>
    <t>بروفايل سيليكون</t>
  </si>
  <si>
    <t>بروفايل ليد سيليكون</t>
  </si>
  <si>
    <t xml:space="preserve">موصلات سلك الحام </t>
  </si>
  <si>
    <t>بقليزر</t>
  </si>
  <si>
    <t>14-01-25</t>
  </si>
  <si>
    <t>شحن رصيد عمر</t>
  </si>
  <si>
    <t xml:space="preserve">صابون </t>
  </si>
  <si>
    <t xml:space="preserve">تروكسيل partition </t>
  </si>
  <si>
    <t>15-01-25</t>
  </si>
  <si>
    <t xml:space="preserve">مصاريف جو </t>
  </si>
  <si>
    <t>موصلات live art</t>
  </si>
  <si>
    <t xml:space="preserve">مهدي </t>
  </si>
  <si>
    <t>16-01-25</t>
  </si>
  <si>
    <t xml:space="preserve">مصاريف عمر </t>
  </si>
  <si>
    <t>17-01-25</t>
  </si>
  <si>
    <t>18-01-25</t>
  </si>
  <si>
    <t xml:space="preserve">ليد </t>
  </si>
  <si>
    <t xml:space="preserve">علبه + لوح </t>
  </si>
  <si>
    <t xml:space="preserve">سبور </t>
  </si>
  <si>
    <t xml:space="preserve">مراية يوسيتنا </t>
  </si>
  <si>
    <t xml:space="preserve">بنزين </t>
  </si>
  <si>
    <t>19-01-25</t>
  </si>
  <si>
    <t xml:space="preserve">موصلات الزجاج </t>
  </si>
  <si>
    <t>علب 2*2</t>
  </si>
  <si>
    <t>بنطه 12</t>
  </si>
  <si>
    <t xml:space="preserve">اسطوانه </t>
  </si>
  <si>
    <t xml:space="preserve">منظفات </t>
  </si>
  <si>
    <t>20-01-25</t>
  </si>
  <si>
    <t>طاهر يوسنينا</t>
  </si>
  <si>
    <t>منظفه</t>
  </si>
  <si>
    <t xml:space="preserve">تامر كرتونه </t>
  </si>
  <si>
    <t xml:space="preserve">عدسات </t>
  </si>
  <si>
    <t xml:space="preserve">indrive العدسات </t>
  </si>
  <si>
    <t>كوباصي</t>
  </si>
  <si>
    <t xml:space="preserve">مجدي </t>
  </si>
  <si>
    <t>21-01-25</t>
  </si>
  <si>
    <t>لف كرتون</t>
  </si>
  <si>
    <t>pvd بيشو</t>
  </si>
  <si>
    <t>بطارية الموتيسكيل</t>
  </si>
  <si>
    <t>اسطوانه ارجون</t>
  </si>
  <si>
    <t xml:space="preserve">مياه </t>
  </si>
  <si>
    <t>cnc مصفي</t>
  </si>
  <si>
    <t xml:space="preserve">Notion </t>
  </si>
  <si>
    <t>فيشه &amp;بوكليز &amp;قصدير&amp;شريط لحام</t>
  </si>
  <si>
    <t xml:space="preserve">مناديل &amp; برسيل </t>
  </si>
  <si>
    <t>شاي و سكر</t>
  </si>
  <si>
    <t>22-01-25</t>
  </si>
  <si>
    <t>24-01-25</t>
  </si>
  <si>
    <t xml:space="preserve">كارته </t>
  </si>
  <si>
    <t>25-01-25</t>
  </si>
  <si>
    <t>يحيي</t>
  </si>
  <si>
    <t>26-01-25</t>
  </si>
  <si>
    <t xml:space="preserve">موصلات العدسه </t>
  </si>
  <si>
    <t>كوبايات</t>
  </si>
  <si>
    <t>عدسات</t>
  </si>
  <si>
    <t>صابونه</t>
  </si>
  <si>
    <t>مياه</t>
  </si>
  <si>
    <t>27-01-25</t>
  </si>
  <si>
    <t>حليب</t>
  </si>
  <si>
    <t xml:space="preserve">material jedar </t>
  </si>
  <si>
    <t>دباسه</t>
  </si>
  <si>
    <t>28-01-25</t>
  </si>
  <si>
    <t>كراسي</t>
  </si>
  <si>
    <t>IT</t>
  </si>
  <si>
    <t xml:space="preserve">حليب كوبايت </t>
  </si>
  <si>
    <t>29-01-25</t>
  </si>
  <si>
    <t>صنايعي</t>
  </si>
  <si>
    <t>صنايعي زجاج</t>
  </si>
  <si>
    <t>سلك مواني</t>
  </si>
  <si>
    <t xml:space="preserve">pvd </t>
  </si>
  <si>
    <t>30-01-25</t>
  </si>
  <si>
    <t>زياد</t>
  </si>
  <si>
    <t>احمد</t>
  </si>
  <si>
    <t>كبل</t>
  </si>
  <si>
    <t>شاحن</t>
  </si>
  <si>
    <t xml:space="preserve">مكنه لحام </t>
  </si>
  <si>
    <t>دواء</t>
  </si>
  <si>
    <t>كوفي</t>
  </si>
  <si>
    <t xml:space="preserve">power supply </t>
  </si>
  <si>
    <t>مواني استرتش</t>
  </si>
  <si>
    <t xml:space="preserve">موصلات </t>
  </si>
  <si>
    <t>تامر</t>
  </si>
  <si>
    <t>افيز</t>
  </si>
  <si>
    <t xml:space="preserve">indrive (relay ) </t>
  </si>
  <si>
    <t>marketing</t>
  </si>
  <si>
    <t>حجر سنفره</t>
  </si>
  <si>
    <t>عمر</t>
  </si>
  <si>
    <t>صبحي</t>
  </si>
  <si>
    <t xml:space="preserve">اسطوانات </t>
  </si>
  <si>
    <t xml:space="preserve">فطار كوبايات </t>
  </si>
  <si>
    <t xml:space="preserve">ايجار </t>
  </si>
  <si>
    <t>كوانتي لحام + قصدير</t>
  </si>
  <si>
    <t xml:space="preserve">تروسكيل </t>
  </si>
  <si>
    <t>سكر وشاي</t>
  </si>
  <si>
    <t>اسطونات</t>
  </si>
  <si>
    <t xml:space="preserve">مواني </t>
  </si>
  <si>
    <t>nano</t>
  </si>
  <si>
    <t xml:space="preserve">بنطه </t>
  </si>
  <si>
    <t xml:space="preserve">دواء </t>
  </si>
  <si>
    <t>يحي</t>
  </si>
  <si>
    <t xml:space="preserve">حليب </t>
  </si>
  <si>
    <t xml:space="preserve">كارته و موصلات </t>
  </si>
  <si>
    <t xml:space="preserve">صنايعيه </t>
  </si>
  <si>
    <t>مشترك</t>
  </si>
  <si>
    <t>مناديل</t>
  </si>
  <si>
    <t>تروسكيل تامر</t>
  </si>
  <si>
    <t xml:space="preserve">شحن </t>
  </si>
  <si>
    <t>صنايعي تامر</t>
  </si>
  <si>
    <t xml:space="preserve">اكرامية الاسطونانت </t>
  </si>
  <si>
    <t xml:space="preserve">راوتر </t>
  </si>
  <si>
    <t>نفط</t>
  </si>
  <si>
    <t xml:space="preserve">Indrive عدسات </t>
  </si>
  <si>
    <t>سكر و صابونه</t>
  </si>
  <si>
    <t>مياه و حليب</t>
  </si>
  <si>
    <t xml:space="preserve">صنايعية </t>
  </si>
  <si>
    <t>صاحب عمر</t>
  </si>
  <si>
    <t>موصلات</t>
  </si>
  <si>
    <t>حجر صنفره</t>
  </si>
  <si>
    <t xml:space="preserve">اسطونات </t>
  </si>
  <si>
    <t>13-02-25</t>
  </si>
  <si>
    <t xml:space="preserve">شاي و كوبايات </t>
  </si>
  <si>
    <t>فرحان</t>
  </si>
  <si>
    <t>غدا</t>
  </si>
  <si>
    <t>14-02-25</t>
  </si>
  <si>
    <t xml:space="preserve">Snakes </t>
  </si>
  <si>
    <t>15-02-25</t>
  </si>
  <si>
    <t>16-02-25</t>
  </si>
  <si>
    <t xml:space="preserve">تحميل اسطونات  </t>
  </si>
  <si>
    <t>17-02-25</t>
  </si>
  <si>
    <t>سنفره</t>
  </si>
  <si>
    <t xml:space="preserve">احمد </t>
  </si>
  <si>
    <t xml:space="preserve">مشاور احمد </t>
  </si>
  <si>
    <t>18-02-25</t>
  </si>
  <si>
    <t xml:space="preserve">نسكافيه </t>
  </si>
  <si>
    <t>سلك لحام</t>
  </si>
  <si>
    <t>مصاريف</t>
  </si>
  <si>
    <t xml:space="preserve">شاي و سكر </t>
  </si>
  <si>
    <t xml:space="preserve">مروحيات </t>
  </si>
  <si>
    <t>فطار &amp; مناديل &amp; مياه &amp;</t>
  </si>
  <si>
    <t>20-02-25</t>
  </si>
  <si>
    <t>عمرو</t>
  </si>
  <si>
    <t>سوداني</t>
  </si>
  <si>
    <t>عينه</t>
  </si>
  <si>
    <t xml:space="preserve">mouth </t>
  </si>
  <si>
    <t>ميزان</t>
  </si>
  <si>
    <t>شبسي</t>
  </si>
  <si>
    <t>22-02-25</t>
  </si>
  <si>
    <t xml:space="preserve">اسطمبة </t>
  </si>
  <si>
    <t xml:space="preserve">شاي و صابون </t>
  </si>
  <si>
    <t>اكرليك</t>
  </si>
  <si>
    <t xml:space="preserve">تونه </t>
  </si>
  <si>
    <t xml:space="preserve">موصلات الاسطمبة </t>
  </si>
  <si>
    <t xml:space="preserve">عم محمد </t>
  </si>
  <si>
    <t>Indrive</t>
  </si>
  <si>
    <t>23-02-25</t>
  </si>
  <si>
    <t xml:space="preserve">للوح </t>
  </si>
  <si>
    <t>عم محمد</t>
  </si>
  <si>
    <t>24-02-25</t>
  </si>
  <si>
    <t xml:space="preserve">مسمار &amp;مسمار مسدس&amp;استرتش </t>
  </si>
  <si>
    <t xml:space="preserve">كوبايت </t>
  </si>
  <si>
    <t xml:space="preserve">برسيل </t>
  </si>
  <si>
    <t>25-02-25</t>
  </si>
  <si>
    <t>indrive &amp; فطار</t>
  </si>
  <si>
    <t>26-02-25</t>
  </si>
  <si>
    <t>27-02-25</t>
  </si>
  <si>
    <t>pvd</t>
  </si>
  <si>
    <t xml:space="preserve">عينه </t>
  </si>
  <si>
    <t xml:space="preserve">زياد </t>
  </si>
  <si>
    <t>عمور</t>
  </si>
  <si>
    <t xml:space="preserve">مياه &amp; مناديل </t>
  </si>
  <si>
    <t xml:space="preserve">علب رمضان </t>
  </si>
  <si>
    <t xml:space="preserve">شحن &amp; موصلات </t>
  </si>
  <si>
    <t xml:space="preserve">موصلات سلمان </t>
  </si>
  <si>
    <t xml:space="preserve">زجاج </t>
  </si>
  <si>
    <t xml:space="preserve">flip </t>
  </si>
  <si>
    <t>وصلة HDMI</t>
  </si>
  <si>
    <t xml:space="preserve">عصير </t>
  </si>
  <si>
    <t>كهرباء</t>
  </si>
  <si>
    <t xml:space="preserve">زبادي </t>
  </si>
  <si>
    <t xml:space="preserve">مواني مسماير </t>
  </si>
  <si>
    <t>مواني مفك</t>
  </si>
  <si>
    <t>ضريبة سحب</t>
  </si>
  <si>
    <t>صادق</t>
  </si>
  <si>
    <t>مواني بنطه</t>
  </si>
  <si>
    <t>علبه 2*2</t>
  </si>
  <si>
    <t>amr</t>
  </si>
  <si>
    <t xml:space="preserve">ايجار المصنع </t>
  </si>
  <si>
    <t xml:space="preserve">ايجار البيت </t>
  </si>
  <si>
    <t xml:space="preserve">شيش </t>
  </si>
  <si>
    <t xml:space="preserve">موصلات عينه </t>
  </si>
  <si>
    <t xml:space="preserve">مسمامير </t>
  </si>
  <si>
    <t xml:space="preserve">اردوينو </t>
  </si>
  <si>
    <t xml:space="preserve">حاجة ساقعة </t>
  </si>
  <si>
    <t>سيخ 6 mm</t>
  </si>
  <si>
    <t>تيش</t>
  </si>
  <si>
    <t>مساورة 19</t>
  </si>
  <si>
    <t>سيخ 12&amp;6</t>
  </si>
  <si>
    <t xml:space="preserve">اكل                                            </t>
  </si>
  <si>
    <t xml:space="preserve">النت </t>
  </si>
  <si>
    <t xml:space="preserve">استرتش </t>
  </si>
  <si>
    <t>فينش</t>
  </si>
  <si>
    <t>لوح 0.8</t>
  </si>
  <si>
    <t xml:space="preserve">احمد بدران </t>
  </si>
  <si>
    <t xml:space="preserve">flap </t>
  </si>
  <si>
    <t>omar</t>
  </si>
  <si>
    <t>13-03-25</t>
  </si>
  <si>
    <t>coffee</t>
  </si>
  <si>
    <t>دش</t>
  </si>
  <si>
    <t>15-03-25</t>
  </si>
  <si>
    <t>staff</t>
  </si>
  <si>
    <t>جيدار</t>
  </si>
  <si>
    <t>16-03-25</t>
  </si>
  <si>
    <t>17-03-25</t>
  </si>
  <si>
    <t xml:space="preserve">اكل &amp; قهوة  &amp; حاجة ساقعة </t>
  </si>
  <si>
    <t xml:space="preserve">عدسه </t>
  </si>
  <si>
    <t>موصلات بيشو</t>
  </si>
  <si>
    <t>18-03-25</t>
  </si>
  <si>
    <t>مصفي</t>
  </si>
  <si>
    <t xml:space="preserve">بيشو </t>
  </si>
  <si>
    <t>19-03-25</t>
  </si>
  <si>
    <t>المهدي</t>
  </si>
  <si>
    <t>عبدالله</t>
  </si>
  <si>
    <t>Ceo</t>
  </si>
  <si>
    <t>20-03-25</t>
  </si>
  <si>
    <t>بونطه 3</t>
  </si>
  <si>
    <t>اسكوتش</t>
  </si>
  <si>
    <t>صنفره</t>
  </si>
  <si>
    <t>21-03-25</t>
  </si>
  <si>
    <t>22-03-25</t>
  </si>
  <si>
    <t>مياه و صابون</t>
  </si>
  <si>
    <t xml:space="preserve">material </t>
  </si>
  <si>
    <t>23-03-25</t>
  </si>
  <si>
    <t>ضريبه تحويل</t>
  </si>
  <si>
    <t>24-03-25</t>
  </si>
  <si>
    <t>بلح</t>
  </si>
  <si>
    <t>25-03-25</t>
  </si>
  <si>
    <t xml:space="preserve">موان </t>
  </si>
  <si>
    <t xml:space="preserve">دابل فيس </t>
  </si>
  <si>
    <t xml:space="preserve">صنايعي live art </t>
  </si>
  <si>
    <t>26-03-25</t>
  </si>
  <si>
    <t xml:space="preserve">قهوة  + حاجة ساقهة </t>
  </si>
  <si>
    <t>السوداني</t>
  </si>
  <si>
    <t>راجل سنس</t>
  </si>
  <si>
    <t xml:space="preserve">صنايعي فينش </t>
  </si>
  <si>
    <t xml:space="preserve">حمدي طبه </t>
  </si>
  <si>
    <t xml:space="preserve">زجاج عبدالله </t>
  </si>
  <si>
    <t>سحور</t>
  </si>
  <si>
    <t xml:space="preserve">لوف كرتون </t>
  </si>
  <si>
    <t>لوح ذهبي</t>
  </si>
  <si>
    <t xml:space="preserve">عبدالله اخويا </t>
  </si>
  <si>
    <t>صنايعي سوداني</t>
  </si>
  <si>
    <t xml:space="preserve">موصلات عبدالله </t>
  </si>
  <si>
    <t>partition عبدالله</t>
  </si>
  <si>
    <t>كرستال</t>
  </si>
  <si>
    <t>يونيون</t>
  </si>
  <si>
    <t xml:space="preserve">ضريبة </t>
  </si>
  <si>
    <t>شخصي</t>
  </si>
  <si>
    <t>مواد</t>
  </si>
  <si>
    <t xml:space="preserve">طبة </t>
  </si>
  <si>
    <t>عماله</t>
  </si>
  <si>
    <t xml:space="preserve">راتب صنايعي فينش </t>
  </si>
  <si>
    <t xml:space="preserve">لايف ارت </t>
  </si>
  <si>
    <t>حساب من المهدي</t>
  </si>
  <si>
    <t>مواسير قطر 25 و علب</t>
  </si>
  <si>
    <t>united</t>
  </si>
  <si>
    <t>حساب للصادق</t>
  </si>
  <si>
    <t xml:space="preserve">حساب للوطنية </t>
  </si>
  <si>
    <t>الوطنيه</t>
  </si>
  <si>
    <t>الحاجات الي جبها احمد</t>
  </si>
  <si>
    <t xml:space="preserve">ضريبة تحويل </t>
  </si>
  <si>
    <t>مصنع</t>
  </si>
  <si>
    <t xml:space="preserve">دين </t>
  </si>
  <si>
    <t>فلوس لزياد</t>
  </si>
  <si>
    <t>مرتب احمد</t>
  </si>
  <si>
    <t>م/احمد</t>
  </si>
  <si>
    <t xml:space="preserve">المصنع </t>
  </si>
  <si>
    <t xml:space="preserve">جمعيات </t>
  </si>
  <si>
    <t>عماله إبراهيم</t>
  </si>
  <si>
    <t>باقي مرتب زياد</t>
  </si>
  <si>
    <t>مرتب محمد عادل</t>
  </si>
  <si>
    <t>فينش راق + راق و راق</t>
  </si>
  <si>
    <t>موصلات حاجات الفينش</t>
  </si>
  <si>
    <t>مرتب حمدي</t>
  </si>
  <si>
    <t xml:space="preserve">كاتوشي عربية </t>
  </si>
  <si>
    <t xml:space="preserve">موصلات partition عبدالله </t>
  </si>
  <si>
    <t>مصاريف تشغيل</t>
  </si>
  <si>
    <t xml:space="preserve">مصاريف راحت ف نص </t>
  </si>
  <si>
    <t>حكيم ( افارول رصاصي)</t>
  </si>
  <si>
    <t>مسعد (افارول احمر )</t>
  </si>
  <si>
    <t>باقي حساب محمد عادل</t>
  </si>
  <si>
    <t xml:space="preserve">اسطونات ثاني أكسيد الكربون  </t>
  </si>
  <si>
    <t>عماله حكيم</t>
  </si>
  <si>
    <t xml:space="preserve">pvd rose gold كفرات بيشو </t>
  </si>
  <si>
    <t xml:space="preserve">pvd group </t>
  </si>
  <si>
    <t xml:space="preserve">راق واحدة </t>
  </si>
  <si>
    <t xml:space="preserve">تيل </t>
  </si>
  <si>
    <t xml:space="preserve">موصلات كفرات بيشو </t>
  </si>
  <si>
    <t xml:space="preserve">صافي حساب الوطنية </t>
  </si>
  <si>
    <t>لوح دهبي</t>
  </si>
  <si>
    <t>جزء من الإضافي بتاع احمد  المهندس</t>
  </si>
  <si>
    <t>سلفه نادر</t>
  </si>
  <si>
    <t>سلفه محمد عادل</t>
  </si>
  <si>
    <t xml:space="preserve">سلفه عمور </t>
  </si>
  <si>
    <t xml:space="preserve">البيت </t>
  </si>
  <si>
    <t xml:space="preserve">موصلات العدسات </t>
  </si>
  <si>
    <t xml:space="preserve">موصلات عمر </t>
  </si>
  <si>
    <t>طقم الانكيه</t>
  </si>
  <si>
    <t>ماديتن</t>
  </si>
  <si>
    <t>موصلات عبدالله</t>
  </si>
  <si>
    <t xml:space="preserve">شكولاته </t>
  </si>
  <si>
    <t xml:space="preserve">بوفه </t>
  </si>
  <si>
    <t xml:space="preserve">مشروع عبدالله </t>
  </si>
  <si>
    <t>اسمنت + صاموله</t>
  </si>
  <si>
    <t xml:space="preserve">فرشه صنفره </t>
  </si>
  <si>
    <t>مسمار7 1</t>
  </si>
  <si>
    <t xml:space="preserve">فوطة </t>
  </si>
  <si>
    <t>سيخ 6 ملي</t>
  </si>
  <si>
    <t>موصلات من والي البيت</t>
  </si>
  <si>
    <t>ضريبة تحويل رواتب</t>
  </si>
  <si>
    <t xml:space="preserve">دودة </t>
  </si>
  <si>
    <t>شربون</t>
  </si>
  <si>
    <t>موصلات سيد</t>
  </si>
  <si>
    <t>نت</t>
  </si>
  <si>
    <t>نت الشهر</t>
  </si>
  <si>
    <t>مسمار  مسدس</t>
  </si>
  <si>
    <t>فرشه ضاروخ</t>
  </si>
  <si>
    <t>نور سنين</t>
  </si>
  <si>
    <t xml:space="preserve">أسامة اخد حاجة هنعرف دي بتاعت أي </t>
  </si>
  <si>
    <t>تصميم زياد</t>
  </si>
  <si>
    <t>اكل &amp; شامبو</t>
  </si>
  <si>
    <t>سلمان</t>
  </si>
  <si>
    <t>aug</t>
  </si>
  <si>
    <t>حساب صبحي</t>
  </si>
  <si>
    <t>سليمس</t>
  </si>
  <si>
    <t>عربية</t>
  </si>
  <si>
    <t>كهرباءئي</t>
  </si>
  <si>
    <t xml:space="preserve">بكره خيط </t>
  </si>
  <si>
    <t>اكل حضرمت</t>
  </si>
  <si>
    <t>موصلات عمر &amp; علي</t>
  </si>
  <si>
    <t>فرشه صاروخ</t>
  </si>
  <si>
    <t xml:space="preserve">أسامة  جمعية </t>
  </si>
  <si>
    <t>لون اسود مط</t>
  </si>
  <si>
    <t>كوعة 42</t>
  </si>
  <si>
    <t xml:space="preserve">ادوية </t>
  </si>
  <si>
    <t>محمد امين ( شغل كريم )</t>
  </si>
  <si>
    <t>كريم _ zino</t>
  </si>
  <si>
    <t>محمد امين</t>
  </si>
  <si>
    <t>محمد امين (  شغل  مروان)</t>
  </si>
  <si>
    <t>بنذ</t>
  </si>
  <si>
    <t>اختين</t>
  </si>
  <si>
    <t>موصلات  بنذ</t>
  </si>
  <si>
    <t>أسامة</t>
  </si>
  <si>
    <t>كعان</t>
  </si>
  <si>
    <t>يونوين</t>
  </si>
  <si>
    <t>ضريبة تحويل</t>
  </si>
  <si>
    <t>ملف 360 مستمر</t>
  </si>
  <si>
    <t xml:space="preserve">موصلات سلك  لحام </t>
  </si>
  <si>
    <t>ايجار المصنع</t>
  </si>
  <si>
    <t>بضاعة دومين</t>
  </si>
  <si>
    <t>دومين</t>
  </si>
  <si>
    <t xml:space="preserve">كهرباء </t>
  </si>
  <si>
    <t xml:space="preserve">قاهرة _اساماعيلية </t>
  </si>
  <si>
    <t xml:space="preserve">موصلات المصانع </t>
  </si>
  <si>
    <t>الزجاج</t>
  </si>
  <si>
    <t>طبة بلاستيك &amp; اسكوتش</t>
  </si>
  <si>
    <t xml:space="preserve">ترويق للصنايعية </t>
  </si>
  <si>
    <t>موصلات تشيرتات العصر</t>
  </si>
  <si>
    <t>طباعة تشيرتات العصر</t>
  </si>
  <si>
    <t>logo</t>
  </si>
  <si>
    <t>موصلات ال logo</t>
  </si>
  <si>
    <t>تشريتات</t>
  </si>
  <si>
    <t>شكاير</t>
  </si>
  <si>
    <t>ماما</t>
  </si>
  <si>
    <t xml:space="preserve">ابراهيم </t>
  </si>
  <si>
    <t xml:space="preserve">موصلات الصانيعية </t>
  </si>
  <si>
    <t xml:space="preserve">فوطة و جلانس </t>
  </si>
  <si>
    <t xml:space="preserve">ترويقه </t>
  </si>
  <si>
    <t xml:space="preserve">كيس زبلاء و موس </t>
  </si>
  <si>
    <t xml:space="preserve">مواصلات صنايعية </t>
  </si>
  <si>
    <t xml:space="preserve">marketing </t>
  </si>
  <si>
    <t xml:space="preserve">محمد اسامة صاحبي </t>
  </si>
  <si>
    <t xml:space="preserve">جوفاني </t>
  </si>
  <si>
    <t>جو</t>
  </si>
  <si>
    <t>صنفره &amp; مسماير</t>
  </si>
  <si>
    <t xml:space="preserve">الامونيوم </t>
  </si>
  <si>
    <t xml:space="preserve">علبه  </t>
  </si>
  <si>
    <t xml:space="preserve">باقي حساب الامولنويم </t>
  </si>
  <si>
    <t xml:space="preserve">خامات </t>
  </si>
  <si>
    <t xml:space="preserve">وصله &amp; موصلاتها </t>
  </si>
  <si>
    <t>علي</t>
  </si>
  <si>
    <t>مسمار</t>
  </si>
  <si>
    <t>شاي  وسكر</t>
  </si>
  <si>
    <t xml:space="preserve">موصلات ماركتينك </t>
  </si>
  <si>
    <t xml:space="preserve">ضرايب </t>
  </si>
  <si>
    <t>مواسير 42 سيملس</t>
  </si>
  <si>
    <t xml:space="preserve">فينش &amp; موصلات </t>
  </si>
  <si>
    <t>فلين</t>
  </si>
  <si>
    <t>ضريبة  تحويل</t>
  </si>
  <si>
    <t xml:space="preserve">موصلات الموكيت </t>
  </si>
  <si>
    <t>روااتب</t>
  </si>
  <si>
    <t>ضرايب تحويل</t>
  </si>
  <si>
    <t xml:space="preserve">موصلات القاهرة _ اسماعيلية </t>
  </si>
  <si>
    <t xml:space="preserve">موصلات صنايعية </t>
  </si>
  <si>
    <t>مواسير سميلس</t>
  </si>
  <si>
    <t>شحن رصيد</t>
  </si>
  <si>
    <t xml:space="preserve">drive </t>
  </si>
  <si>
    <t xml:space="preserve">موصلات اسماعيلية القاهرة </t>
  </si>
  <si>
    <t>ضريبة</t>
  </si>
  <si>
    <t>ماسورة 22</t>
  </si>
  <si>
    <t>خشب</t>
  </si>
  <si>
    <t xml:space="preserve">اطباق و كوبايات </t>
  </si>
  <si>
    <t xml:space="preserve">علبه 3*3 </t>
  </si>
  <si>
    <t xml:space="preserve">ماسور 33 </t>
  </si>
  <si>
    <t xml:space="preserve">فلين </t>
  </si>
  <si>
    <t>صافي حساب صادق</t>
  </si>
  <si>
    <t>علبه  2*2</t>
  </si>
  <si>
    <t xml:space="preserve">فواطة </t>
  </si>
  <si>
    <t xml:space="preserve">عدسه &amp; حجر قطعية </t>
  </si>
  <si>
    <t>جلانس</t>
  </si>
  <si>
    <t>قصافه</t>
  </si>
  <si>
    <t>عدسه</t>
  </si>
  <si>
    <t xml:space="preserve">بستم </t>
  </si>
  <si>
    <t xml:space="preserve">شحن عمر </t>
  </si>
  <si>
    <t>فوزي</t>
  </si>
  <si>
    <t>موصلات احمد</t>
  </si>
  <si>
    <t xml:space="preserve">سلك الالمونيوم  &amp; فونية </t>
  </si>
  <si>
    <t xml:space="preserve">كافور </t>
  </si>
  <si>
    <t>كتر</t>
  </si>
  <si>
    <t>لوجو</t>
  </si>
  <si>
    <t xml:space="preserve">عمور الألومنيوم </t>
  </si>
  <si>
    <t>مادتين</t>
  </si>
  <si>
    <t xml:space="preserve">حظاظة </t>
  </si>
  <si>
    <t xml:space="preserve">القاهرة </t>
  </si>
  <si>
    <t>جلغ</t>
  </si>
  <si>
    <t xml:space="preserve">عمالة الامونيوم </t>
  </si>
  <si>
    <t xml:space="preserve">موصلات الميزان </t>
  </si>
  <si>
    <t>عمالة الاستالس عشري</t>
  </si>
  <si>
    <t>عمالة كافور</t>
  </si>
  <si>
    <t>كيبورد</t>
  </si>
  <si>
    <t xml:space="preserve">فينش و بك </t>
  </si>
  <si>
    <t>شامبو</t>
  </si>
  <si>
    <t xml:space="preserve">شاي و سكر و مياه </t>
  </si>
  <si>
    <t>ملهم</t>
  </si>
  <si>
    <t>حمراء</t>
  </si>
  <si>
    <t xml:space="preserve">اسمنت </t>
  </si>
  <si>
    <t xml:space="preserve">مسمار مسدس </t>
  </si>
  <si>
    <t>حساب هشام قديم</t>
  </si>
  <si>
    <t xml:space="preserve">مواسير سيملس </t>
  </si>
  <si>
    <t>لف كرتون &amp; استرتش</t>
  </si>
  <si>
    <t xml:space="preserve">مفكات </t>
  </si>
  <si>
    <t xml:space="preserve">علبة 2*2 </t>
  </si>
  <si>
    <t xml:space="preserve">50*50 اختين </t>
  </si>
  <si>
    <t xml:space="preserve">موصلات رجول لايف ارت </t>
  </si>
  <si>
    <t xml:space="preserve">مسامير لايف ارت لل stand </t>
  </si>
  <si>
    <t xml:space="preserve">حساب الوطنية </t>
  </si>
  <si>
    <t xml:space="preserve">ايجار الشقة </t>
  </si>
  <si>
    <t>حساب صادق</t>
  </si>
  <si>
    <t>مشريات من فلوس يحي ( شاحن _ مواني ) راحت ليحيي</t>
  </si>
  <si>
    <t xml:space="preserve">قهوة |_ ايس كريم محامحية </t>
  </si>
  <si>
    <t>شفاط</t>
  </si>
  <si>
    <t xml:space="preserve">ساقع و صابون </t>
  </si>
  <si>
    <t>فلوس ماما دفعنا بيه الجمعية _ زجاج عبدالله _ مرتب احمد _ مواد اخري</t>
  </si>
  <si>
    <t>مواد خامة عينه ملهم</t>
  </si>
  <si>
    <t>BAK</t>
  </si>
  <si>
    <t xml:space="preserve">فايل لعمر </t>
  </si>
  <si>
    <t>جوفانير</t>
  </si>
  <si>
    <t xml:space="preserve">نظافة </t>
  </si>
  <si>
    <t xml:space="preserve">عمالة نظافة </t>
  </si>
  <si>
    <t>موصلات عمر</t>
  </si>
  <si>
    <t>موصلات مديتني</t>
  </si>
  <si>
    <t xml:space="preserve">علب حديد </t>
  </si>
  <si>
    <t>وليد</t>
  </si>
  <si>
    <t xml:space="preserve">أقلام </t>
  </si>
  <si>
    <t>استرجاع</t>
  </si>
  <si>
    <t xml:space="preserve">رجعنا فلوس اختين </t>
  </si>
  <si>
    <t>الامونيوم وليد</t>
  </si>
  <si>
    <t xml:space="preserve">مفصلة </t>
  </si>
  <si>
    <t xml:space="preserve">موصلات الاموينوم </t>
  </si>
  <si>
    <t xml:space="preserve">باقي حساب الامونيوم </t>
  </si>
  <si>
    <t xml:space="preserve">لوحيين مجلفن </t>
  </si>
  <si>
    <t xml:space="preserve">مواد فينش الامونيوم </t>
  </si>
  <si>
    <t>مياه و سكر و مناديل</t>
  </si>
  <si>
    <t xml:space="preserve">جزء من حساب الخشب الامونيوم </t>
  </si>
  <si>
    <t xml:space="preserve">موصلات لايف ارت </t>
  </si>
  <si>
    <t xml:space="preserve">دودوة </t>
  </si>
  <si>
    <t xml:space="preserve">باقي حساب الخشب عمور </t>
  </si>
  <si>
    <t xml:space="preserve">مسماسير ملهم </t>
  </si>
  <si>
    <t>سلفة محمد عادل</t>
  </si>
  <si>
    <t>ماسورة 22 &amp; تراكواز</t>
  </si>
  <si>
    <t>سلفة عمور</t>
  </si>
  <si>
    <t xml:space="preserve">أسامة قهوة </t>
  </si>
  <si>
    <t xml:space="preserve">لوح خشب </t>
  </si>
  <si>
    <t xml:space="preserve">رش </t>
  </si>
  <si>
    <t xml:space="preserve">فوزي لايف ارت </t>
  </si>
  <si>
    <t>بونص عمر</t>
  </si>
  <si>
    <t>سعيد</t>
  </si>
  <si>
    <t xml:space="preserve">كوبايات  &amp; مياه </t>
  </si>
  <si>
    <t xml:space="preserve">شنيور </t>
  </si>
  <si>
    <t xml:space="preserve">موصلات ماسورة سيملس </t>
  </si>
  <si>
    <t xml:space="preserve">فرشه لايف ارت </t>
  </si>
  <si>
    <t>دهان اختين</t>
  </si>
  <si>
    <t>دهان الشفاط</t>
  </si>
  <si>
    <t>فينش لايف ارت زبادي</t>
  </si>
  <si>
    <t>موصلات عمور جوليتا</t>
  </si>
  <si>
    <t xml:space="preserve">مسامير و دودة </t>
  </si>
  <si>
    <t>عم محمد مجاري</t>
  </si>
  <si>
    <t>حتت سلك عشان المجاري</t>
  </si>
  <si>
    <t>it</t>
  </si>
  <si>
    <t xml:space="preserve">شاشه </t>
  </si>
  <si>
    <t xml:space="preserve">وليد تناية </t>
  </si>
  <si>
    <t xml:space="preserve">عمر شحن </t>
  </si>
  <si>
    <t xml:space="preserve">اكل صنايعة </t>
  </si>
  <si>
    <t>بلتين 50*50</t>
  </si>
  <si>
    <t>تقسيط فيرو</t>
  </si>
  <si>
    <t xml:space="preserve">لله </t>
  </si>
  <si>
    <t xml:space="preserve">معدة دبابيس </t>
  </si>
  <si>
    <t>موصلات عمرو جوليتا</t>
  </si>
  <si>
    <t xml:space="preserve">دواء أسامة </t>
  </si>
  <si>
    <t xml:space="preserve">موصلات الشاشه </t>
  </si>
  <si>
    <t xml:space="preserve">اكرامية </t>
  </si>
  <si>
    <t>مريم</t>
  </si>
  <si>
    <t xml:space="preserve">لوح 0.8 </t>
  </si>
  <si>
    <t>باقي حساب المهدي</t>
  </si>
  <si>
    <t xml:space="preserve">رواتب عمر و علي </t>
  </si>
  <si>
    <t xml:space="preserve">اكل و نظافة </t>
  </si>
  <si>
    <t xml:space="preserve">خامات مشروع مريم </t>
  </si>
  <si>
    <t>علبه  4*4</t>
  </si>
  <si>
    <t xml:space="preserve">زيت عربية </t>
  </si>
  <si>
    <t>ceo</t>
  </si>
  <si>
    <t xml:space="preserve">مؤمن </t>
  </si>
  <si>
    <t>موصلات عمرو  وليد</t>
  </si>
  <si>
    <t>مريم خامة</t>
  </si>
  <si>
    <t xml:space="preserve">موصلات مريم </t>
  </si>
  <si>
    <t>تصليح صواريخ</t>
  </si>
  <si>
    <t xml:space="preserve">موصلات الامونيوم </t>
  </si>
  <si>
    <t>طقم مبر حدادي</t>
  </si>
  <si>
    <t xml:space="preserve">مرهم لعمور </t>
  </si>
  <si>
    <t xml:space="preserve">لميع </t>
  </si>
  <si>
    <t xml:space="preserve">عينه + لف </t>
  </si>
  <si>
    <t>شعيب</t>
  </si>
  <si>
    <t xml:space="preserve">تقطيع لف </t>
  </si>
  <si>
    <t>ceO</t>
  </si>
  <si>
    <t xml:space="preserve">يحيي اضحية </t>
  </si>
  <si>
    <t>اكرامية</t>
  </si>
  <si>
    <t xml:space="preserve">مياه مقطره </t>
  </si>
  <si>
    <t xml:space="preserve">ينونيون </t>
  </si>
  <si>
    <t xml:space="preserve">صنايعي لايف ارت </t>
  </si>
  <si>
    <t xml:space="preserve">بنطه لمشورع مريم </t>
  </si>
  <si>
    <t>بنزين للعربية يحيي</t>
  </si>
  <si>
    <t xml:space="preserve">قهوة فاسكو </t>
  </si>
  <si>
    <t xml:space="preserve">عباسي دهانات </t>
  </si>
  <si>
    <t>موصلات عدسه</t>
  </si>
  <si>
    <t xml:space="preserve">مواد فينش </t>
  </si>
  <si>
    <t>موصلات المسدس</t>
  </si>
  <si>
    <t>موصلات وليد</t>
  </si>
  <si>
    <t>موصلات لمدتتني</t>
  </si>
  <si>
    <t xml:space="preserve">لف كرتون و مسامير </t>
  </si>
  <si>
    <t>موصلات لفاسكو</t>
  </si>
  <si>
    <t>موصلات محمد عادل</t>
  </si>
  <si>
    <t>حاجات من عباسي  فينش</t>
  </si>
  <si>
    <t>مشبك</t>
  </si>
  <si>
    <t>مسدس من الدرهلي</t>
  </si>
  <si>
    <t>دهان وليد</t>
  </si>
  <si>
    <t>ترومبة عربية يحيي</t>
  </si>
  <si>
    <t xml:space="preserve">صنايعية لايف ارت </t>
  </si>
  <si>
    <t xml:space="preserve">اكل وموصلات </t>
  </si>
  <si>
    <t xml:space="preserve">سلير </t>
  </si>
  <si>
    <t xml:space="preserve">خشب لايف ارت </t>
  </si>
  <si>
    <t xml:space="preserve">موصلات علي </t>
  </si>
  <si>
    <t xml:space="preserve">موصلات حمام لاشين </t>
  </si>
  <si>
    <t>موصلا ت</t>
  </si>
  <si>
    <t>كاش من زياد</t>
  </si>
  <si>
    <t xml:space="preserve">اكرامية تكيف </t>
  </si>
  <si>
    <t>مسمايؤر</t>
  </si>
  <si>
    <t>موصلات عمور</t>
  </si>
  <si>
    <t>اكرامية عم محمد</t>
  </si>
  <si>
    <t xml:space="preserve">علي </t>
  </si>
  <si>
    <t xml:space="preserve">سلفة محمد عادل </t>
  </si>
  <si>
    <t xml:space="preserve">اكل للشباب الصغيرة </t>
  </si>
  <si>
    <t xml:space="preserve">باقي حساب الكواعه </t>
  </si>
  <si>
    <t xml:space="preserve">قسط التكيف </t>
  </si>
  <si>
    <t>لايف ارت</t>
  </si>
  <si>
    <t>الخشب لايف ارت</t>
  </si>
  <si>
    <t xml:space="preserve">نت </t>
  </si>
  <si>
    <t>مياه و اكل</t>
  </si>
  <si>
    <t xml:space="preserve">كواعة </t>
  </si>
  <si>
    <t>سكوريت</t>
  </si>
  <si>
    <t xml:space="preserve">اسامة </t>
  </si>
  <si>
    <t xml:space="preserve">موصلات لمشورع كريم </t>
  </si>
  <si>
    <t>خامات لمشروع كريم</t>
  </si>
  <si>
    <t xml:space="preserve">باقي حساب عمور و فواتير قديمة </t>
  </si>
  <si>
    <t xml:space="preserve">عماله لايف ارت </t>
  </si>
  <si>
    <t>عم محمد تروسكيل</t>
  </si>
  <si>
    <t>جمعية يحيي</t>
  </si>
  <si>
    <t>بوتجاز</t>
  </si>
  <si>
    <t>علبه 2*1</t>
  </si>
  <si>
    <t>موصلات  bearing</t>
  </si>
  <si>
    <t xml:space="preserve">bearing </t>
  </si>
  <si>
    <t>افريز</t>
  </si>
  <si>
    <t xml:space="preserve">اكرامية الراجل الي جه يعان </t>
  </si>
  <si>
    <t>خامات شعيب</t>
  </si>
  <si>
    <t xml:space="preserve">عمالة لايف ارت </t>
  </si>
  <si>
    <t>سلفة عمور و محمد عادل</t>
  </si>
  <si>
    <t>باشبوري</t>
  </si>
  <si>
    <t>تصليح العربية</t>
  </si>
  <si>
    <t>اسطوناتا</t>
  </si>
  <si>
    <t>موصلات الخشب</t>
  </si>
  <si>
    <t>راتب زياد</t>
  </si>
  <si>
    <t xml:space="preserve">باقي حساب الخشب لايف ارت </t>
  </si>
  <si>
    <t>(سلفة عمور _ موصلات التنجيد _موصلات )</t>
  </si>
  <si>
    <t>سلفة من عمور ( اكل _ موصلات _ أسامة )</t>
  </si>
  <si>
    <t>ضررايب تحويل</t>
  </si>
  <si>
    <t>موصلات حجر بسكوته</t>
  </si>
  <si>
    <t xml:space="preserve">تسويق </t>
  </si>
  <si>
    <t xml:space="preserve">صامولة عادية </t>
  </si>
  <si>
    <t>بنطة حدادي</t>
  </si>
  <si>
    <t xml:space="preserve">صنيايعي لايف ارت </t>
  </si>
  <si>
    <t xml:space="preserve">مكنة ايجار لايف ارت </t>
  </si>
  <si>
    <t xml:space="preserve">موصلات صنايعي لحام ارجون </t>
  </si>
  <si>
    <t>المصنع</t>
  </si>
  <si>
    <t xml:space="preserve">موصلات مسماير </t>
  </si>
  <si>
    <t xml:space="preserve">سلك فايبر </t>
  </si>
  <si>
    <t>موصلات ملهم bak</t>
  </si>
  <si>
    <t xml:space="preserve">مياه و شاي و سكر  و كوبايات </t>
  </si>
  <si>
    <t>مسمامير</t>
  </si>
  <si>
    <t>جديد</t>
  </si>
  <si>
    <t xml:space="preserve">موصلات الكتان </t>
  </si>
  <si>
    <t>مواد الخامة شعيب</t>
  </si>
  <si>
    <t xml:space="preserve">موصلات الخامة بتاعت شعيب </t>
  </si>
  <si>
    <t xml:space="preserve">الحبل بتاع لايف ارت </t>
  </si>
  <si>
    <t>موصلات الفينش</t>
  </si>
  <si>
    <t>موصلات المسامير</t>
  </si>
  <si>
    <t>موصلات عبدرحمان  لايف ارت</t>
  </si>
  <si>
    <t>فينش شعيب</t>
  </si>
  <si>
    <t>خالد</t>
  </si>
  <si>
    <t>مسامير زنق</t>
  </si>
  <si>
    <t xml:space="preserve">مصنع </t>
  </si>
  <si>
    <t>سواداني</t>
  </si>
  <si>
    <t xml:space="preserve">خامات ملهم </t>
  </si>
  <si>
    <t>موصلات لخامات ملهم جديد</t>
  </si>
  <si>
    <t xml:space="preserve">بنذات لملهم bakery </t>
  </si>
  <si>
    <t>موصلات ملهم bakery</t>
  </si>
  <si>
    <t>فينش شيعب</t>
  </si>
  <si>
    <t>جزء من حساب صادق</t>
  </si>
  <si>
    <t>ماسورة 19 شعيب</t>
  </si>
  <si>
    <t>صاموريل ملهم</t>
  </si>
  <si>
    <t>بنط 5</t>
  </si>
  <si>
    <t>قسط فريو</t>
  </si>
  <si>
    <t>ملهم مسامسر</t>
  </si>
  <si>
    <t xml:space="preserve">جلبة </t>
  </si>
  <si>
    <t>موصلات الجلبة</t>
  </si>
  <si>
    <t>عام</t>
  </si>
  <si>
    <t>صافي</t>
  </si>
  <si>
    <t>daily</t>
  </si>
  <si>
    <t>صندوق</t>
  </si>
  <si>
    <t>الموردين</t>
  </si>
  <si>
    <t xml:space="preserve">تمويل </t>
  </si>
  <si>
    <t xml:space="preserve">بنك </t>
  </si>
  <si>
    <t>sorting</t>
  </si>
  <si>
    <t>محفظة</t>
  </si>
  <si>
    <t xml:space="preserve">zina </t>
  </si>
  <si>
    <t>كاش</t>
  </si>
  <si>
    <t>ايراد</t>
  </si>
  <si>
    <t xml:space="preserve">المسحوبات </t>
  </si>
  <si>
    <t xml:space="preserve">الاستقطاع + الخصم </t>
  </si>
  <si>
    <t>الرصيد</t>
  </si>
  <si>
    <t>مشروع</t>
  </si>
  <si>
    <t>ام اسامة</t>
  </si>
  <si>
    <t>مصافي</t>
  </si>
  <si>
    <t>بيشو</t>
  </si>
  <si>
    <t>kareem</t>
  </si>
  <si>
    <t>frame</t>
  </si>
  <si>
    <t>شباب جامعي</t>
  </si>
  <si>
    <t>جوزيف</t>
  </si>
  <si>
    <t>يوستينا</t>
  </si>
  <si>
    <t>علاواني</t>
  </si>
  <si>
    <t>محمد صالح</t>
  </si>
  <si>
    <t>28-02-25</t>
  </si>
  <si>
    <t>other</t>
  </si>
  <si>
    <t>شكري</t>
  </si>
  <si>
    <t xml:space="preserve">لاشين </t>
  </si>
  <si>
    <t>مصطفي</t>
  </si>
  <si>
    <t>ميمي</t>
  </si>
  <si>
    <t>يوسف</t>
  </si>
  <si>
    <t>live art</t>
  </si>
  <si>
    <t>cross kart</t>
  </si>
  <si>
    <t>صافي حساب شهر 3</t>
  </si>
  <si>
    <t>مؤمن</t>
  </si>
  <si>
    <t>نور سنس</t>
  </si>
  <si>
    <t>zina</t>
  </si>
  <si>
    <t>رشيدي</t>
  </si>
  <si>
    <t>عمر وليد</t>
  </si>
  <si>
    <t xml:space="preserve">ماما </t>
  </si>
  <si>
    <t>محمد أسامة</t>
  </si>
  <si>
    <t>zino</t>
  </si>
  <si>
    <t xml:space="preserve">اختين </t>
  </si>
  <si>
    <t>zenon</t>
  </si>
  <si>
    <t xml:space="preserve">محمد عادل فواطة </t>
  </si>
  <si>
    <t>walid</t>
  </si>
  <si>
    <t xml:space="preserve">crystal </t>
  </si>
  <si>
    <t xml:space="preserve">shossib handrial </t>
  </si>
  <si>
    <t xml:space="preserve">cross kart </t>
  </si>
  <si>
    <t xml:space="preserve">زجاج سكوريت </t>
  </si>
  <si>
    <t>باقي حساب عمرو جوليتا</t>
  </si>
  <si>
    <t>panel</t>
  </si>
  <si>
    <t>عماله!A1</t>
  </si>
  <si>
    <t>شخصي!A1</t>
  </si>
  <si>
    <t>cash in</t>
  </si>
  <si>
    <t>المصنع!A1</t>
  </si>
  <si>
    <t>الفلوس الي لينا و علينا</t>
  </si>
  <si>
    <t>شعيب!A1</t>
  </si>
  <si>
    <t>summry</t>
  </si>
  <si>
    <t>مريم!A1</t>
  </si>
  <si>
    <t>HR '</t>
  </si>
  <si>
    <t>ليف ارت'!A1</t>
  </si>
  <si>
    <t>ملهم!A1</t>
  </si>
  <si>
    <t>HR_ENG!</t>
  </si>
  <si>
    <t>walid!A1</t>
  </si>
  <si>
    <t>Amr!A1</t>
  </si>
  <si>
    <t>زجاج سكوريت '!A1</t>
  </si>
  <si>
    <t>كريم!A1</t>
  </si>
  <si>
    <t>محمد عادل _فواطة'!A1</t>
  </si>
  <si>
    <t>crsytal!A1</t>
  </si>
  <si>
    <t>cross kart'!A1</t>
  </si>
  <si>
    <t>مصفى!A1</t>
  </si>
  <si>
    <t>دومين!A1</t>
  </si>
  <si>
    <t>محمد علاء'!A1</t>
  </si>
  <si>
    <t>جيدار!A1</t>
  </si>
  <si>
    <t>تامر '!A1</t>
  </si>
  <si>
    <t>weight of cost</t>
  </si>
  <si>
    <t>weight of project</t>
  </si>
  <si>
    <t>NET</t>
  </si>
  <si>
    <t>دين</t>
  </si>
  <si>
    <t>جمعيات</t>
  </si>
  <si>
    <t>اسطوانه</t>
  </si>
  <si>
    <t>بوفه</t>
  </si>
  <si>
    <t>تعديل الجلبة</t>
  </si>
  <si>
    <t>خالد لحام</t>
  </si>
  <si>
    <t>سلفة  عبدرحمان</t>
  </si>
  <si>
    <t>عبدرحمان</t>
  </si>
  <si>
    <t xml:space="preserve">فوزي </t>
  </si>
  <si>
    <t>موصلات عم محمد</t>
  </si>
  <si>
    <t>موصلات الماكنه السي تو الجديدة</t>
  </si>
  <si>
    <t>منصع</t>
  </si>
  <si>
    <t>رجعناا فلوس ماما</t>
  </si>
  <si>
    <t>حبل لايف ارت</t>
  </si>
  <si>
    <t>موصلات لملهم جديد</t>
  </si>
  <si>
    <t>دهان pvd شعيب</t>
  </si>
  <si>
    <t>باكيت صنفره</t>
  </si>
  <si>
    <t>خالد فينش</t>
  </si>
  <si>
    <t>مصطفي لحام</t>
  </si>
  <si>
    <t>salah</t>
  </si>
  <si>
    <t xml:space="preserve"> نقله صادق</t>
  </si>
  <si>
    <t>جلب و بنذ لملهم</t>
  </si>
  <si>
    <t xml:space="preserve">موصلات المكنه </t>
  </si>
  <si>
    <t>عم محمد نقل ملهم جديد</t>
  </si>
  <si>
    <t>تشغيل خشب وليد</t>
  </si>
  <si>
    <t>التنجيد كريم</t>
  </si>
  <si>
    <t xml:space="preserve">لوح خشب فاتورة قديمة </t>
  </si>
  <si>
    <t>لوح 2*1*1</t>
  </si>
  <si>
    <t>موصلات  روست &amp; توست</t>
  </si>
  <si>
    <t xml:space="preserve">اكل اسامة </t>
  </si>
  <si>
    <t>اكل يحيي</t>
  </si>
  <si>
    <t>اكل علي</t>
  </si>
  <si>
    <t>اكل عمر</t>
  </si>
  <si>
    <t>ميكانزيم</t>
  </si>
  <si>
    <t>عبد المجيد</t>
  </si>
  <si>
    <t>فينش ملهم صنفره</t>
  </si>
  <si>
    <t>بنطه ملهم</t>
  </si>
  <si>
    <t>بنط 6</t>
  </si>
  <si>
    <t>ترمسيزن ملهم</t>
  </si>
  <si>
    <t xml:space="preserve">موصلات الامونيوم  تناية </t>
  </si>
  <si>
    <t xml:space="preserve">موصلات الترمسيون عند الوطنية </t>
  </si>
  <si>
    <t>موصلات الترمسيون للمصنع</t>
  </si>
  <si>
    <t>لوح لصادق + شغل من صادق</t>
  </si>
  <si>
    <t>زواية زجاج</t>
  </si>
  <si>
    <t xml:space="preserve">ايجار مكنه سعيد </t>
  </si>
  <si>
    <t>الانكيه 4 ملي</t>
  </si>
  <si>
    <t>بكوليز</t>
  </si>
  <si>
    <t>فينش ملهم جديد</t>
  </si>
  <si>
    <t xml:space="preserve">شاي و سكر و عصير </t>
  </si>
  <si>
    <t>سلفة عبجرحمان</t>
  </si>
  <si>
    <t>سلفة خالد</t>
  </si>
  <si>
    <t>سلفة يسي</t>
  </si>
  <si>
    <t>يس</t>
  </si>
  <si>
    <t>ترمسيون ملهم</t>
  </si>
  <si>
    <t>موصلات تاكسي</t>
  </si>
  <si>
    <t xml:space="preserve">يس </t>
  </si>
  <si>
    <t>احمد سينس</t>
  </si>
  <si>
    <t xml:space="preserve">باقي حساب كريم شلته </t>
  </si>
  <si>
    <t xml:space="preserve">ضربية </t>
  </si>
  <si>
    <t xml:space="preserve">شاي </t>
  </si>
  <si>
    <t>مسامير BAK</t>
  </si>
  <si>
    <t>عجل برتقالي BAk</t>
  </si>
  <si>
    <t>موصلات الشغل</t>
  </si>
  <si>
    <t xml:space="preserve">عم محمد موصلات </t>
  </si>
  <si>
    <t xml:space="preserve">بكره لاقص </t>
  </si>
  <si>
    <t>اسباري</t>
  </si>
  <si>
    <t>سلفة خالد فينش</t>
  </si>
  <si>
    <t>مياه و مناديل</t>
  </si>
  <si>
    <t>مصن</t>
  </si>
  <si>
    <t>تركيب التكيف</t>
  </si>
  <si>
    <t xml:space="preserve">بكره لاصق </t>
  </si>
  <si>
    <t xml:space="preserve">جزء من حساب الوطنية </t>
  </si>
  <si>
    <t>جزء من حساب الزجاج</t>
  </si>
  <si>
    <t>سلفة احمد سينس</t>
  </si>
  <si>
    <t>أحمد سينس</t>
  </si>
  <si>
    <t xml:space="preserve">رجعنا فلوس المصفاه </t>
  </si>
  <si>
    <t>نسكافية</t>
  </si>
  <si>
    <t xml:space="preserve">اكرامية  صنايعي الوطنية </t>
  </si>
  <si>
    <t>مرتب عبدرحمان</t>
  </si>
  <si>
    <t>رجعنا فلوس زجاج سكوريت</t>
  </si>
  <si>
    <t xml:space="preserve">قسط الماكنه </t>
  </si>
  <si>
    <t>اسطوانه نتيروجين</t>
  </si>
  <si>
    <t xml:space="preserve">سكر و مياه و كوبايات </t>
  </si>
  <si>
    <t xml:space="preserve">غراء </t>
  </si>
  <si>
    <t xml:space="preserve">مكوا كريم </t>
  </si>
  <si>
    <t>عماله احمد سينس</t>
  </si>
  <si>
    <t xml:space="preserve">عماله خالد </t>
  </si>
  <si>
    <t xml:space="preserve">عماله حمزه </t>
  </si>
  <si>
    <t>عماله محمد عادل</t>
  </si>
  <si>
    <t>عماله يس</t>
  </si>
  <si>
    <t>مسامير سنارة</t>
  </si>
  <si>
    <t>موصلات متدتني</t>
  </si>
  <si>
    <t>جزء من راتب علي</t>
  </si>
  <si>
    <t>جزء من راتب جو</t>
  </si>
  <si>
    <t>علبه 4*4 *1</t>
  </si>
  <si>
    <t>شيت الالمونيوم</t>
  </si>
  <si>
    <t>طقم مفصله</t>
  </si>
  <si>
    <t>سبيرتو</t>
  </si>
  <si>
    <t>ماركر</t>
  </si>
  <si>
    <t xml:space="preserve">جزء من رواتب عبدرحمان </t>
  </si>
  <si>
    <t>شاي و سكر و نكسافيه</t>
  </si>
  <si>
    <t>مسامير فيشر</t>
  </si>
  <si>
    <t xml:space="preserve">نضافه </t>
  </si>
  <si>
    <t>موصلات تروسكيل</t>
  </si>
  <si>
    <t>خلية فاضيه</t>
  </si>
  <si>
    <t>حمزه</t>
  </si>
  <si>
    <t>اكل و مياه</t>
  </si>
  <si>
    <t>بنزين + موصلات</t>
  </si>
  <si>
    <t>موصلات للمصنع</t>
  </si>
  <si>
    <t>راتب علي شهر 6</t>
  </si>
  <si>
    <t>رواتب عمر 6</t>
  </si>
  <si>
    <t>اكسسورات عبد المجيد</t>
  </si>
  <si>
    <t>يونوين شعيب</t>
  </si>
  <si>
    <t>مسامير عبد المجيد</t>
  </si>
  <si>
    <t>صافي مرتب عبدرحمان</t>
  </si>
  <si>
    <t>اكرامية طاهر</t>
  </si>
  <si>
    <t>مسامير من مروان عبد المجيد</t>
  </si>
  <si>
    <t xml:space="preserve">لفه كرتون + صامول برشام </t>
  </si>
  <si>
    <t>قلم ماركر</t>
  </si>
  <si>
    <t>جزء من زجاج جديد</t>
  </si>
  <si>
    <t xml:space="preserve">باقه </t>
  </si>
  <si>
    <t>مساورة 22 1 ملي 201</t>
  </si>
  <si>
    <t>نقل عبد المجيد</t>
  </si>
  <si>
    <t xml:space="preserve">باقه نت </t>
  </si>
  <si>
    <t xml:space="preserve">ادوية احمد </t>
  </si>
  <si>
    <t xml:space="preserve">موصلات الاسماعيلية </t>
  </si>
  <si>
    <t>خالد فينش و حمزه</t>
  </si>
  <si>
    <t>بونطه حمام لاشين</t>
  </si>
  <si>
    <t>جزء من حساب خامات شعيب</t>
  </si>
  <si>
    <t>علبتين 3*1*1.25*304</t>
  </si>
  <si>
    <t xml:space="preserve">مواد فينش للشعيب </t>
  </si>
  <si>
    <t>جزء فلوس للراجل بتاع فينش المتور</t>
  </si>
  <si>
    <t>شيكارة سيبداج</t>
  </si>
  <si>
    <t>رجعنا فلوس عمر</t>
  </si>
  <si>
    <t>صافي مرتب جو</t>
  </si>
  <si>
    <t>كور لمشروع شعيب</t>
  </si>
  <si>
    <t>مساورة 25 لملهم</t>
  </si>
  <si>
    <t>سلفة يس</t>
  </si>
  <si>
    <t>سلفة</t>
  </si>
  <si>
    <t>عماله الراجل بتاعت الفينش شعيب</t>
  </si>
  <si>
    <t xml:space="preserve">قسط فريو اسامة </t>
  </si>
  <si>
    <t>عماله محمد عادل و يس و عم محمد</t>
  </si>
  <si>
    <t>موصلات شعيب توريد</t>
  </si>
  <si>
    <t>علبه 3*5*2</t>
  </si>
  <si>
    <t xml:space="preserve">مادة تركي + مسمار تليفون +فشر 10 ملي +بنط رخام </t>
  </si>
  <si>
    <t>سيكلون شفاف</t>
  </si>
  <si>
    <t xml:space="preserve">حجر بسكوته </t>
  </si>
  <si>
    <t xml:space="preserve">ابره لحام </t>
  </si>
  <si>
    <t xml:space="preserve">كهرباء البيت </t>
  </si>
  <si>
    <t xml:space="preserve">بكره لزق اصفر </t>
  </si>
  <si>
    <t xml:space="preserve">فرشه قلم </t>
  </si>
  <si>
    <t>باقي حساب قطعة الزجاج</t>
  </si>
  <si>
    <t>اكسوورات اضافية للزجاج</t>
  </si>
  <si>
    <t>رصيد اضافي في Aug</t>
  </si>
  <si>
    <t>بنط و مسامير</t>
  </si>
  <si>
    <t xml:space="preserve">موصلات elnttra الاسماعيلية _ القاهرة </t>
  </si>
  <si>
    <t xml:space="preserve">موصلات للبيت التجمع </t>
  </si>
  <si>
    <t>موصلات الزجاج</t>
  </si>
  <si>
    <t xml:space="preserve">بنط </t>
  </si>
  <si>
    <t>شريط تيفلون</t>
  </si>
  <si>
    <t>جزء من حساب البدري</t>
  </si>
  <si>
    <t xml:space="preserve">اوبر سمك </t>
  </si>
  <si>
    <t>كور لشعيب</t>
  </si>
  <si>
    <t xml:space="preserve">الموصلات للمنصع </t>
  </si>
  <si>
    <t>صافي  sliding door</t>
  </si>
  <si>
    <t>صافي المصنع</t>
  </si>
  <si>
    <t>CAT</t>
  </si>
  <si>
    <t>Column1</t>
  </si>
  <si>
    <t>مبيعات</t>
  </si>
  <si>
    <t>احمد مجدي</t>
  </si>
  <si>
    <t xml:space="preserve">عبد المجيد sliding door </t>
  </si>
  <si>
    <t xml:space="preserve">بيع خردة </t>
  </si>
  <si>
    <t>بيع خردة</t>
  </si>
  <si>
    <t xml:space="preserve"> كرستال</t>
  </si>
  <si>
    <t>Total</t>
  </si>
  <si>
    <t xml:space="preserve">المصروفات الشخصية </t>
  </si>
  <si>
    <t xml:space="preserve">الاسم </t>
  </si>
  <si>
    <t xml:space="preserve">رقم تيلفون </t>
  </si>
  <si>
    <t xml:space="preserve">الوصف </t>
  </si>
  <si>
    <t xml:space="preserve">المرتب </t>
  </si>
  <si>
    <t>تقييم _2</t>
  </si>
  <si>
    <t>تقييم</t>
  </si>
  <si>
    <t xml:space="preserve">عصام عبد المنعم </t>
  </si>
  <si>
    <t>لحام ارجون  ، فينش علي خفيف</t>
  </si>
  <si>
    <t>بيرمي شغل بس رغاي</t>
  </si>
  <si>
    <t>أحمد السيد</t>
  </si>
  <si>
    <t>لحام ارجون</t>
  </si>
  <si>
    <t xml:space="preserve">شغل حلو بس بيشرب شاي كثير </t>
  </si>
  <si>
    <t>خالد محمد</t>
  </si>
  <si>
    <t>فينش اسالس</t>
  </si>
  <si>
    <t>يس مصطفي</t>
  </si>
  <si>
    <t>مساعد لحام</t>
  </si>
  <si>
    <t>July</t>
  </si>
  <si>
    <t>اسامة</t>
  </si>
  <si>
    <t>البيت</t>
  </si>
  <si>
    <t>العدد</t>
  </si>
  <si>
    <t xml:space="preserve">ثمن الوحدة </t>
  </si>
  <si>
    <t>مدين</t>
  </si>
  <si>
    <t>دائن</t>
  </si>
  <si>
    <t xml:space="preserve">حساب </t>
  </si>
  <si>
    <t>جزء تحن الحساب</t>
  </si>
  <si>
    <t>بوتاجز</t>
  </si>
  <si>
    <t>دفعة تحت الحساب</t>
  </si>
  <si>
    <t>u frames</t>
  </si>
  <si>
    <t>small u frames with cover</t>
  </si>
  <si>
    <t>cube shape</t>
  </si>
  <si>
    <t>table with oval shaped seat</t>
  </si>
  <si>
    <t xml:space="preserve">coffe corner </t>
  </si>
  <si>
    <t>sliding door</t>
  </si>
  <si>
    <t xml:space="preserve">دفعة تحت الحساب </t>
  </si>
  <si>
    <t>cover for white frames</t>
  </si>
  <si>
    <t>outsourcing for live art (5*5cover)</t>
  </si>
  <si>
    <t>دفعة حساب</t>
  </si>
  <si>
    <t>دوس عليا</t>
  </si>
  <si>
    <t>مورد</t>
  </si>
  <si>
    <t>علبة 2*4*1.5</t>
  </si>
  <si>
    <t xml:space="preserve">ترمسيون </t>
  </si>
  <si>
    <t>علبة 2*2*1.5</t>
  </si>
  <si>
    <t>الوطنية</t>
  </si>
  <si>
    <t>تقطيع لي 4*2 ملم 2000</t>
  </si>
  <si>
    <t>تقطيع لي 2*2 ملم حديد 100</t>
  </si>
  <si>
    <t>تقطيع لي 2*2 ملم حديد 800</t>
  </si>
  <si>
    <t>مواسي 304 عيار 19 ملم 1.25 سمك</t>
  </si>
  <si>
    <t>مواسي 304 عيار 25 ملم 1.25 سمك</t>
  </si>
  <si>
    <t>حساب قديم</t>
  </si>
  <si>
    <t>مصنعية ليزر لوح صاج ٦ ملي</t>
  </si>
  <si>
    <t>خامة + مصنعية ليزر صاج ٣ ملي</t>
  </si>
  <si>
    <t>مصنعية ليزر لوح صاج ٥ ملي</t>
  </si>
  <si>
    <t>خامة + مصنعية ليزر صاج ١٠ ملي</t>
  </si>
  <si>
    <t>خامة + مصنعية ليزر صاج 1 ملي</t>
  </si>
  <si>
    <t>كراسي لايف ارت</t>
  </si>
  <si>
    <t>ملهم جديد</t>
  </si>
  <si>
    <t>عمر وليد (تصنيع مشروع عمور وليد)</t>
  </si>
  <si>
    <t>محمد صالح (فيبر 8 ملي سادة )</t>
  </si>
  <si>
    <t>محمد صالح(تقطيع الفيبر )</t>
  </si>
  <si>
    <t>احمد مجدي(علب + رفين)</t>
  </si>
  <si>
    <t>حساب شهر 5</t>
  </si>
  <si>
    <t>بداية حساب جديد</t>
  </si>
  <si>
    <t>شغل عبد المجيد</t>
  </si>
  <si>
    <t>خامات مشروع احمد مجدي</t>
  </si>
  <si>
    <t>جزء من الحساب</t>
  </si>
  <si>
    <t>شغل جديد من صادق</t>
  </si>
  <si>
    <t>اسم المورد</t>
  </si>
  <si>
    <t xml:space="preserve">نوع </t>
  </si>
  <si>
    <t>steel material</t>
  </si>
  <si>
    <t xml:space="preserve">رقم الهاتف </t>
  </si>
  <si>
    <t xml:space="preserve">طبيعة الحساب </t>
  </si>
  <si>
    <t>حساب شهر 3</t>
  </si>
  <si>
    <t>شيت 0.8(1*2)</t>
  </si>
  <si>
    <t>ترامسيون مكنتش حاسبهم</t>
  </si>
  <si>
    <t>CNC laser</t>
  </si>
  <si>
    <t>طبيعة الحساب</t>
  </si>
  <si>
    <t>حساب شهر فبراير و مارس</t>
  </si>
  <si>
    <t xml:space="preserve">فلوس تحت الحساب </t>
  </si>
  <si>
    <t xml:space="preserve">حساب الخامات &amp; جزء من الحساب </t>
  </si>
  <si>
    <t>صافي حساب</t>
  </si>
  <si>
    <t>حساب شهر 4</t>
  </si>
  <si>
    <t>CNC laser&amp; tube bending</t>
  </si>
  <si>
    <t>حساب شهر مارس</t>
  </si>
  <si>
    <t xml:space="preserve">سلب مواسير 48 </t>
  </si>
  <si>
    <t xml:space="preserve">صافي الحساب </t>
  </si>
  <si>
    <t>خصم</t>
  </si>
  <si>
    <t xml:space="preserve">لوح 1*2 </t>
  </si>
  <si>
    <t>علب</t>
  </si>
  <si>
    <t xml:space="preserve">سلب مواسير </t>
  </si>
  <si>
    <t>بيع بضاعه</t>
  </si>
  <si>
    <t>لف مواسير 19 استالس</t>
  </si>
  <si>
    <t xml:space="preserve">تقطيع ليزر </t>
  </si>
  <si>
    <t>تقطيع الألومنيوم (حاسبها علي 20 واحدة من 21)</t>
  </si>
  <si>
    <t>تقطيع ليزر مواسير 42 ( سيمليس )</t>
  </si>
  <si>
    <t>فضله لوح استاليس</t>
  </si>
  <si>
    <t>تقطيع ليزر 22</t>
  </si>
  <si>
    <t>تقطيع ليزر  76</t>
  </si>
  <si>
    <t>تقطيع علب</t>
  </si>
  <si>
    <t>علبه ٢*٢*١</t>
  </si>
  <si>
    <t>حساب الوطنية جديد</t>
  </si>
  <si>
    <t xml:space="preserve">دوس عليا </t>
  </si>
  <si>
    <t>دهان elecrostatic</t>
  </si>
  <si>
    <t>طبيعية الحساب</t>
  </si>
  <si>
    <t>دهانات استاند اسود مط</t>
  </si>
  <si>
    <t>دهانات قطاع اسود مط</t>
  </si>
  <si>
    <t>دهانات استالس استاند اسود مط</t>
  </si>
  <si>
    <t>دهانات استالس استاند اسود مصنفر</t>
  </si>
  <si>
    <t>دهانات  اسود مط</t>
  </si>
  <si>
    <t>دهانات  احمر مط</t>
  </si>
  <si>
    <t>سلمان _(كريم &amp;zenon)</t>
  </si>
  <si>
    <t xml:space="preserve">كراسي دومين </t>
  </si>
  <si>
    <t>طرابيزات جيدار</t>
  </si>
  <si>
    <t xml:space="preserve">كراسي عينه </t>
  </si>
  <si>
    <t xml:space="preserve">كراسي </t>
  </si>
  <si>
    <t>كرسي</t>
  </si>
  <si>
    <t xml:space="preserve">طرابيزه ملهم </t>
  </si>
  <si>
    <t xml:space="preserve">الفواطة </t>
  </si>
  <si>
    <t>الامونيوم عمور</t>
  </si>
  <si>
    <t xml:space="preserve">طرابيزة </t>
  </si>
  <si>
    <t>دهان pvd</t>
  </si>
  <si>
    <t>project</t>
  </si>
  <si>
    <t>من</t>
  </si>
  <si>
    <t>الي</t>
  </si>
  <si>
    <t>الاسم</t>
  </si>
  <si>
    <t>عمالة</t>
  </si>
  <si>
    <t>تكويع</t>
  </si>
  <si>
    <t>مكن</t>
  </si>
  <si>
    <t>c2</t>
  </si>
  <si>
    <t xml:space="preserve">صاروخ </t>
  </si>
  <si>
    <t xml:space="preserve">ليزر </t>
  </si>
  <si>
    <t>عصام</t>
  </si>
  <si>
    <t>ارجون</t>
  </si>
  <si>
    <t xml:space="preserve">شينور </t>
  </si>
  <si>
    <t xml:space="preserve">طرابيزات لايف ,كراسي لايف ارت </t>
  </si>
  <si>
    <t>طرابيزات لايف</t>
  </si>
  <si>
    <t xml:space="preserve">طرايوات كافورا و كراسي </t>
  </si>
  <si>
    <t xml:space="preserve"> كراسي </t>
  </si>
  <si>
    <t xml:space="preserve"> handrial</t>
  </si>
  <si>
    <t>تكويع s</t>
  </si>
  <si>
    <t>طرايوات كافورا و كراسي و handrial</t>
  </si>
  <si>
    <t>ملهم و handrial</t>
  </si>
  <si>
    <t xml:space="preserve">ملهم </t>
  </si>
  <si>
    <t>handrial</t>
  </si>
  <si>
    <t xml:space="preserve">  handrial</t>
  </si>
  <si>
    <t>لايف اارت</t>
  </si>
  <si>
    <t>ملهم BAK</t>
  </si>
  <si>
    <t>ملهم جديد &amp; لايف ارت</t>
  </si>
  <si>
    <t>2025-08-04 13:40:24</t>
  </si>
  <si>
    <t>اجمالي العمالة</t>
  </si>
  <si>
    <t>Start week</t>
  </si>
  <si>
    <t>End week</t>
  </si>
  <si>
    <t>name</t>
  </si>
  <si>
    <t>day cost</t>
  </si>
  <si>
    <t>per Hours</t>
  </si>
  <si>
    <t>basic days worked</t>
  </si>
  <si>
    <t>total over time per day</t>
  </si>
  <si>
    <t>total days</t>
  </si>
  <si>
    <t>total salary</t>
  </si>
  <si>
    <t>bouns</t>
  </si>
  <si>
    <t>day</t>
  </si>
  <si>
    <t>Date</t>
  </si>
  <si>
    <t>From</t>
  </si>
  <si>
    <t>To</t>
  </si>
  <si>
    <t>Solfa</t>
  </si>
  <si>
    <t xml:space="preserve">اسم المستثمر </t>
  </si>
  <si>
    <t>Home page'</t>
  </si>
  <si>
    <t>مشورع</t>
  </si>
  <si>
    <t xml:space="preserve">دائن </t>
  </si>
  <si>
    <t xml:space="preserve">دفعه مقدمة </t>
  </si>
  <si>
    <t>Home page'!A1</t>
  </si>
  <si>
    <t>فلوس اخري</t>
  </si>
  <si>
    <t xml:space="preserve">اسم </t>
  </si>
  <si>
    <t xml:space="preserve">ام أسامة </t>
  </si>
  <si>
    <t xml:space="preserve">محمد أسامة </t>
  </si>
  <si>
    <t>وحده</t>
  </si>
  <si>
    <t>عدد</t>
  </si>
  <si>
    <t>سعر</t>
  </si>
  <si>
    <t>اجمالي</t>
  </si>
  <si>
    <t>3*3*1.5</t>
  </si>
  <si>
    <t>مكنزم</t>
  </si>
  <si>
    <t>مرايا</t>
  </si>
  <si>
    <t>لزق</t>
  </si>
  <si>
    <t>حجر اطعيه</t>
  </si>
  <si>
    <t>م2</t>
  </si>
  <si>
    <t>اسكوتشات</t>
  </si>
  <si>
    <t xml:space="preserve">تشغيل  ذاتي </t>
  </si>
  <si>
    <t>تقطيع</t>
  </si>
  <si>
    <t>يوميه</t>
  </si>
  <si>
    <t>لحام</t>
  </si>
  <si>
    <t>صواريخ</t>
  </si>
  <si>
    <t>ليزر</t>
  </si>
  <si>
    <t>الاجمالي</t>
  </si>
  <si>
    <t>تشغيل خارجي</t>
  </si>
  <si>
    <t>مخرطه</t>
  </si>
  <si>
    <t>مقطوعيه</t>
  </si>
  <si>
    <t>ليزر الواح</t>
  </si>
  <si>
    <t>ليزر مواسير</t>
  </si>
  <si>
    <t>انتقالات</t>
  </si>
  <si>
    <t>مرتبات</t>
  </si>
  <si>
    <t>تركيب</t>
  </si>
  <si>
    <t>اجمالي تكاليف الثابته</t>
  </si>
  <si>
    <t>مصنعيات</t>
  </si>
  <si>
    <t>حجار</t>
  </si>
  <si>
    <t>مهندس</t>
  </si>
  <si>
    <t xml:space="preserve">اجمالي التكاليف المباشره </t>
  </si>
  <si>
    <t>مصاريف اداريه</t>
  </si>
  <si>
    <t>اجمالي التكلفه</t>
  </si>
  <si>
    <t>لحامات</t>
  </si>
  <si>
    <t>ربح 25%</t>
  </si>
  <si>
    <t>التصنيف</t>
  </si>
  <si>
    <t xml:space="preserve">ايجارات </t>
  </si>
  <si>
    <t>code</t>
  </si>
  <si>
    <t xml:space="preserve">month </t>
  </si>
  <si>
    <t>حساب</t>
  </si>
  <si>
    <t>علي مشروع</t>
  </si>
  <si>
    <t>Enter the year</t>
  </si>
  <si>
    <t>daily!A1</t>
  </si>
  <si>
    <t xml:space="preserve">محمود </t>
  </si>
  <si>
    <t>June</t>
  </si>
  <si>
    <t>مصروفات</t>
  </si>
  <si>
    <t>sorting!A1</t>
  </si>
  <si>
    <t>هيثم فينش</t>
  </si>
  <si>
    <t xml:space="preserve">حسابه </t>
  </si>
  <si>
    <t>Sheet3!A1</t>
  </si>
  <si>
    <t xml:space="preserve">ثابت </t>
  </si>
  <si>
    <t>August</t>
  </si>
  <si>
    <t>جوفاني</t>
  </si>
  <si>
    <t xml:space="preserve">خالد لحام </t>
  </si>
  <si>
    <t>September</t>
  </si>
  <si>
    <t>October</t>
  </si>
  <si>
    <t>November</t>
  </si>
  <si>
    <t>December</t>
  </si>
  <si>
    <t>January</t>
  </si>
  <si>
    <t>February</t>
  </si>
  <si>
    <t>March</t>
  </si>
  <si>
    <t xml:space="preserve">2 صنيعية </t>
  </si>
  <si>
    <t>April</t>
  </si>
  <si>
    <t>May</t>
  </si>
  <si>
    <t xml:space="preserve">خصومات </t>
  </si>
  <si>
    <t>Enter the month</t>
  </si>
  <si>
    <t>راس مال</t>
  </si>
  <si>
    <t>قسط التكيف</t>
  </si>
  <si>
    <t>الجمعية</t>
  </si>
  <si>
    <t>قسط المكنه</t>
  </si>
  <si>
    <t>هنرجع زجاج السكوريت</t>
  </si>
  <si>
    <t>المصفاه</t>
  </si>
  <si>
    <t>month</t>
  </si>
  <si>
    <t>total income</t>
  </si>
  <si>
    <t>total outcome</t>
  </si>
  <si>
    <t>Income Statement</t>
  </si>
  <si>
    <t>cash flow statment</t>
  </si>
  <si>
    <t>year</t>
  </si>
  <si>
    <t>CASH</t>
  </si>
  <si>
    <t>الإيرادات (Revenues / Sales)</t>
  </si>
  <si>
    <t xml:space="preserve">clients </t>
  </si>
  <si>
    <t>المصروفات (Expenses)</t>
  </si>
  <si>
    <t>الربح أو الخسارة (Net Profit or Loss)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</si>
</sst>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1">
    <numFmt numFmtId="42" formatCode="_(&quot;$&quot;* #,##0_);_(&quot;$&quot;* \(#,##0\);_(&quot;$&quot;* &quot;-&quot;_);_(@_)"/>
    <numFmt numFmtId="43" formatCode="_(* #,##0.00_);_(* \(#,##0.00\);_(* &quot;-&quot;??_);_(@_)"/>
    <numFmt numFmtId="176" formatCode="_-* #,##0.00_-;\-* #,##0.00_-;_-* &quot;-&quot;??_-;_-@_-"/>
    <numFmt numFmtId="177" formatCode="_-* #,##0.00\ &quot;ج.م.‏&quot;_-;\-* #,##0.00\ &quot;ج.م.‏&quot;_-;_-* &quot;-&quot;??\ &quot;ج.م.‏&quot;_-;_-@_-"/>
    <numFmt numFmtId="178" formatCode="_ * #,##0_ ;_ * \-#,##0_ ;_ * &quot;-&quot;_ ;_ @_ "/>
    <numFmt numFmtId="179" formatCode="_([$EGP]\ * #,##0.00_);_([$EGP]\ * \(#,##0.00\);_([$EGP]\ * &quot;-&quot;??_);_(@_)"/>
    <numFmt numFmtId="180" formatCode="_(&quot;ج.م.‏&quot;* #,##0_);_(&quot;ج.م.‏&quot;* \(#,##0\);_(&quot;ج.م.‏&quot;* &quot;-&quot;??_);_(@_)"/>
    <numFmt numFmtId="181" formatCode="[$EGP]\ #,##0.00"/>
    <numFmt numFmtId="182" formatCode="[$EGP]\ #,##0.0"/>
    <numFmt numFmtId="183" formatCode="0.0_);[Red]\(0.0\)"/>
    <numFmt numFmtId="184" formatCode="m/d/yyyy;@"/>
    <numFmt numFmtId="185" formatCode="0_);[Red]\(0\)"/>
    <numFmt numFmtId="186" formatCode="0.00_);[Red]\(0.00\)"/>
    <numFmt numFmtId="187" formatCode="[$-409]m/d/yy\ h:mm\ AM/PM;@"/>
    <numFmt numFmtId="188" formatCode="0_ "/>
    <numFmt numFmtId="189" formatCode="_([$EGP]\ * #,##0_);_([$EGP]\ * \(#,##0\);_([$EGP]\ * &quot;-&quot;??_);_(@_)"/>
    <numFmt numFmtId="190" formatCode="_(&quot;ج.م.‏&quot;* #,##0.0_);_(&quot;ج.م.‏&quot;* \(#,##0.0\);_(&quot;ج.م.‏&quot;* &quot;-&quot;??_);_(@_)"/>
    <numFmt numFmtId="191" formatCode="_-* #,##0.00\ [$EGP]_-;\-* #,##0.00\ [$EGP]_-;_-* &quot;-&quot;??\ [$EGP]_-;_-@_-"/>
    <numFmt numFmtId="192" formatCode="_-* #,##0.00\ _ج_._م_._‏_-;\-* #,##0.00\ _ج_._م_._‏_-;_-* &quot;-&quot;??\ _ج_._م_._‏_-;_-@_-"/>
    <numFmt numFmtId="193" formatCode="_-* #,##0.0_-;\-* #,##0.0_-;_-* &quot;-&quot;??_-;_-@_-"/>
    <numFmt numFmtId="194" formatCode="0.0%"/>
  </numFmts>
  <fonts count="66">
    <font>
      <sz val="11"/>
      <color theme="1"/>
      <name val="Calibri"/>
      <charset val="134"/>
      <scheme val="minor"/>
    </font>
    <font>
      <sz val="14"/>
      <color theme="1"/>
      <name val="Arial Black"/>
      <charset val="134"/>
    </font>
    <font>
      <sz val="14"/>
      <color theme="1"/>
      <name val="Calibri"/>
      <charset val="134"/>
      <scheme val="minor"/>
    </font>
    <font>
      <sz val="12"/>
      <color theme="1"/>
      <name val="Arial Black"/>
      <charset val="134"/>
    </font>
    <font>
      <b/>
      <sz val="14"/>
      <color theme="0"/>
      <name val="Calibri"/>
      <charset val="134"/>
      <scheme val="minor"/>
    </font>
    <font>
      <b/>
      <sz val="12"/>
      <color theme="0" tint="-0.05"/>
      <name val="Calibri"/>
      <charset val="134"/>
      <scheme val="minor"/>
    </font>
    <font>
      <b/>
      <sz val="14"/>
      <color theme="0" tint="-0.05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6"/>
      <color theme="1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b/>
      <sz val="22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b/>
      <sz val="22"/>
      <name val="Calibri"/>
      <charset val="134"/>
      <scheme val="minor"/>
    </font>
    <font>
      <sz val="22"/>
      <color theme="0"/>
      <name val="Calibri"/>
      <charset val="134"/>
      <scheme val="minor"/>
    </font>
    <font>
      <b/>
      <sz val="22"/>
      <color theme="0"/>
      <name val="Calibri"/>
      <charset val="134"/>
      <scheme val="minor"/>
    </font>
    <font>
      <sz val="22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u/>
      <sz val="20"/>
      <color theme="10"/>
      <name val="Calibri"/>
      <charset val="134"/>
      <scheme val="minor"/>
    </font>
    <font>
      <b/>
      <sz val="22"/>
      <color rgb="FFFF0000"/>
      <name val="Calibri"/>
      <charset val="134"/>
      <scheme val="minor"/>
    </font>
    <font>
      <sz val="20"/>
      <color theme="10"/>
      <name val="Calibri"/>
      <charset val="134"/>
      <scheme val="minor"/>
    </font>
    <font>
      <sz val="18"/>
      <color theme="10"/>
      <name val="Calibri"/>
      <charset val="134"/>
      <scheme val="minor"/>
    </font>
    <font>
      <u/>
      <sz val="18"/>
      <color theme="10"/>
      <name val="Calibri"/>
      <charset val="134"/>
      <scheme val="minor"/>
    </font>
    <font>
      <sz val="24"/>
      <color theme="1"/>
      <name val="Calibri"/>
      <charset val="134"/>
      <scheme val="minor"/>
    </font>
    <font>
      <u/>
      <sz val="1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sz val="18"/>
      <color theme="1" tint="0.0499893185216834"/>
      <name val="Algerian"/>
      <charset val="134"/>
    </font>
    <font>
      <sz val="20"/>
      <color theme="1"/>
      <name val="Calibri"/>
      <charset val="134"/>
      <scheme val="minor"/>
    </font>
    <font>
      <b/>
      <sz val="18"/>
      <color theme="0"/>
      <name val="Calibri"/>
      <charset val="134"/>
      <scheme val="minor"/>
    </font>
    <font>
      <b/>
      <sz val="22"/>
      <color rgb="FFFFFFFF"/>
      <name val="Calibri"/>
      <charset val="134"/>
      <scheme val="minor"/>
    </font>
    <font>
      <sz val="18"/>
      <color theme="0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26"/>
      <color theme="1"/>
      <name val="Calibri"/>
      <charset val="134"/>
      <scheme val="minor"/>
    </font>
    <font>
      <sz val="26"/>
      <color theme="1"/>
      <name val="Calibri"/>
      <charset val="134"/>
      <scheme val="minor"/>
    </font>
    <font>
      <b/>
      <sz val="16"/>
      <color theme="0"/>
      <name val="Calibri"/>
      <charset val="134"/>
      <scheme val="minor"/>
    </font>
    <font>
      <b/>
      <sz val="20"/>
      <color theme="0"/>
      <name val="Calibri"/>
      <charset val="134"/>
      <scheme val="minor"/>
    </font>
    <font>
      <b/>
      <sz val="20"/>
      <color rgb="FF000000"/>
      <name val="Arial"/>
      <charset val="134"/>
    </font>
    <font>
      <b/>
      <sz val="20"/>
      <name val="Calibri"/>
      <charset val="134"/>
      <scheme val="minor"/>
    </font>
    <font>
      <b/>
      <sz val="20"/>
      <color rgb="FFFF0000"/>
      <name val="Calibri"/>
      <charset val="134"/>
      <scheme val="minor"/>
    </font>
    <font>
      <sz val="16"/>
      <color theme="0"/>
      <name val="Calibri"/>
      <charset val="134"/>
      <scheme val="minor"/>
    </font>
    <font>
      <sz val="18"/>
      <color rgb="FF000000"/>
      <name val="Arial"/>
      <charset val="134"/>
    </font>
    <font>
      <sz val="10"/>
      <color theme="1"/>
      <name val="Calibri"/>
      <charset val="134"/>
      <scheme val="minor"/>
    </font>
    <font>
      <sz val="16"/>
      <color rgb="FFFF00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SimSun"/>
      <charset val="134"/>
    </font>
  </fonts>
  <fills count="55">
    <fill>
      <patternFill patternType="none"/>
    </fill>
    <fill>
      <patternFill patternType="gray125"/>
    </fill>
    <fill>
      <gradientFill degree="270">
        <stop position="0">
          <color theme="0"/>
        </stop>
        <stop position="1">
          <color theme="9"/>
        </stop>
      </gradientFill>
    </fill>
    <fill>
      <gradientFill degree="90">
        <stop position="0">
          <color theme="0"/>
        </stop>
        <stop position="1">
          <color theme="2" tint="-0.5"/>
        </stop>
      </gradientFill>
    </fill>
    <fill>
      <patternFill patternType="solid">
        <fgColor theme="8" tint="-0.2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7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432355723746"/>
        <bgColor indexed="64"/>
      </patternFill>
    </fill>
    <fill>
      <patternFill patternType="solid">
        <fgColor theme="6" tint="0.79943235572374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85961485641"/>
        <bgColor theme="4" tint="0.79985961485641"/>
      </patternFill>
    </fill>
    <fill>
      <gradientFill type="path">
        <stop position="0">
          <color theme="0"/>
        </stop>
        <stop position="1">
          <color theme="4"/>
        </stop>
      </gradientFill>
    </fill>
    <fill>
      <patternFill patternType="solid">
        <fgColor theme="4"/>
        <bgColor theme="4"/>
      </patternFill>
    </fill>
    <fill>
      <patternFill patternType="solid">
        <fgColor theme="4" tint="0.799432355723746"/>
        <bgColor theme="4" tint="0.799432355723746"/>
      </patternFill>
    </fill>
    <fill>
      <patternFill patternType="solid">
        <fgColor theme="4" tint="0.799523911252174"/>
        <bgColor theme="4" tint="0.799523911252174"/>
      </patternFill>
    </fill>
    <fill>
      <patternFill patternType="solid">
        <fgColor rgb="FFFF0000"/>
        <bgColor theme="4" tint="0.799432355723746"/>
      </patternFill>
    </fill>
    <fill>
      <patternFill patternType="solid">
        <fgColor theme="9" tint="0.39942625202185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615466780602"/>
        <bgColor indexed="64"/>
      </patternFill>
    </fill>
    <fill>
      <patternFill patternType="solid">
        <fgColor theme="9" tint="0.79961546678060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0">
    <border>
      <left/>
      <right/>
      <top/>
      <bottom/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slantDashDot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theme="4" tint="0.399609363078707"/>
      </top>
      <bottom style="thin">
        <color theme="4" tint="0.399609363078707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theme="1"/>
      </right>
      <top style="medium">
        <color theme="1"/>
      </top>
      <bottom/>
      <diagonal/>
    </border>
    <border>
      <left style="medium">
        <color auto="1"/>
      </left>
      <right style="thin">
        <color auto="1"/>
      </right>
      <top style="thin">
        <color theme="4" tint="0.399853511154515"/>
      </top>
      <bottom style="thin">
        <color auto="1"/>
      </bottom>
      <diagonal/>
    </border>
    <border>
      <left/>
      <right style="thin">
        <color auto="1"/>
      </right>
      <top style="thin">
        <color theme="4" tint="0.399853511154515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853511154515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theme="4" tint="0.399853511154515"/>
      </top>
      <bottom style="thin">
        <color theme="4" tint="0.399853511154515"/>
      </bottom>
      <diagonal/>
    </border>
    <border>
      <left/>
      <right style="thin">
        <color auto="1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auto="1"/>
      </left>
      <right style="thin">
        <color auto="1"/>
      </right>
      <top style="thin">
        <color theme="4" tint="0.399853511154515"/>
      </top>
      <bottom style="thin">
        <color theme="4" tint="0.399853511154515"/>
      </bottom>
      <diagonal/>
    </border>
    <border>
      <left/>
      <right style="thin">
        <color auto="1"/>
      </right>
      <top style="thin">
        <color theme="4" tint="0.399853511154515"/>
      </top>
      <bottom/>
      <diagonal/>
    </border>
    <border>
      <left style="thin">
        <color auto="1"/>
      </left>
      <right style="thin">
        <color auto="1"/>
      </right>
      <top style="thin">
        <color theme="4" tint="0.399853511154515"/>
      </top>
      <bottom/>
      <diagonal/>
    </border>
    <border>
      <left style="medium">
        <color auto="1"/>
      </left>
      <right style="thin">
        <color auto="1"/>
      </right>
      <top style="thin">
        <color theme="4" tint="0.399853511154515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4" tint="0.399853511154515"/>
      </top>
      <bottom/>
      <diagonal/>
    </border>
    <border>
      <left style="thin">
        <color auto="1"/>
      </left>
      <right style="thin">
        <color auto="1"/>
      </right>
      <top style="thin">
        <color theme="4" tint="0.399853511154515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double">
        <color theme="4"/>
      </top>
      <bottom style="thin">
        <color theme="4" tint="0.399853511154515"/>
      </bottom>
      <diagonal/>
    </border>
    <border>
      <left/>
      <right style="thin">
        <color auto="1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auto="1"/>
      </left>
      <right style="medium">
        <color auto="1"/>
      </right>
      <top style="thin">
        <color theme="4" tint="0.399853511154515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853511154515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4" tint="0.399945066682943"/>
      </top>
      <bottom style="thin">
        <color auto="1"/>
      </bottom>
      <diagonal/>
    </border>
    <border>
      <left/>
      <right style="thin">
        <color auto="1"/>
      </right>
      <top style="thin">
        <color theme="4" tint="0.399945066682943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945066682943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theme="4" tint="0.399945066682943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auto="1"/>
      </left>
      <right style="thin">
        <color auto="1"/>
      </right>
      <top style="thin">
        <color theme="4" tint="0.399945066682943"/>
      </top>
      <bottom style="thin">
        <color theme="4" tint="0.399945066682943"/>
      </bottom>
      <diagonal/>
    </border>
    <border>
      <left style="medium">
        <color auto="1"/>
      </left>
      <right style="thin">
        <color auto="1"/>
      </right>
      <top style="thin">
        <color theme="4" tint="0.399945066682943"/>
      </top>
      <bottom style="medium">
        <color auto="1"/>
      </bottom>
      <diagonal/>
    </border>
    <border>
      <left/>
      <right style="thin">
        <color auto="1"/>
      </right>
      <top style="thin">
        <color theme="4" tint="0.399945066682943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945066682943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945066682943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double">
        <color theme="4"/>
      </top>
      <bottom style="thin">
        <color theme="4" tint="0.399945066682943"/>
      </bottom>
      <diagonal/>
    </border>
    <border>
      <left style="medium">
        <color auto="1"/>
      </left>
      <right style="thin">
        <color auto="1"/>
      </right>
      <top style="thin">
        <color theme="4" tint="0.399945066682943"/>
      </top>
      <bottom/>
      <diagonal/>
    </border>
    <border>
      <left/>
      <right style="thin">
        <color auto="1"/>
      </right>
      <top style="thin">
        <color theme="4" tint="0.399945066682943"/>
      </top>
      <bottom/>
      <diagonal/>
    </border>
    <border>
      <left style="thin">
        <color auto="1"/>
      </left>
      <right style="thin">
        <color auto="1"/>
      </right>
      <top style="thin">
        <color theme="4" tint="0.399945066682943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theme="4" tint="0.39957884456923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57884456923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578844569231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thin">
        <color theme="4" tint="0.399578844569231"/>
      </top>
      <bottom style="thin">
        <color theme="4" tint="0.399578844569231"/>
      </bottom>
      <diagonal/>
    </border>
    <border>
      <left style="thin">
        <color auto="1"/>
      </left>
      <right style="thin">
        <color auto="1"/>
      </right>
      <top style="thin">
        <color theme="4" tint="0.399578844569231"/>
      </top>
      <bottom style="thin">
        <color theme="4" tint="0.399578844569231"/>
      </bottom>
      <diagonal/>
    </border>
    <border>
      <left style="thin">
        <color auto="1"/>
      </left>
      <right style="thin">
        <color auto="1"/>
      </right>
      <top style="thin">
        <color theme="4" tint="0.399578844569231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double">
        <color theme="4"/>
      </top>
      <bottom style="thin">
        <color theme="4" tint="0.399578844569231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theme="4" tint="0.39951780755027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medium">
        <color auto="1"/>
      </left>
      <right style="double">
        <color auto="1"/>
      </right>
      <top style="medium">
        <color auto="1"/>
      </top>
      <bottom/>
      <diagonal/>
    </border>
    <border>
      <left style="thin">
        <color theme="4" tint="0.399517807550279"/>
      </left>
      <right/>
      <top style="thin">
        <color theme="4" tint="0.399517807550279"/>
      </top>
      <bottom style="thin">
        <color theme="4" tint="0.399517807550279"/>
      </bottom>
      <diagonal/>
    </border>
    <border>
      <left style="thin">
        <color auto="1"/>
      </left>
      <right/>
      <top style="thin">
        <color theme="4" tint="0.399517807550279"/>
      </top>
      <bottom style="thin">
        <color theme="4" tint="0.399517807550279"/>
      </bottom>
      <diagonal/>
    </border>
    <border>
      <left style="medium">
        <color auto="1"/>
      </left>
      <right/>
      <top style="thin">
        <color theme="4" tint="0.399517807550279"/>
      </top>
      <bottom style="thin">
        <color theme="4" tint="0.399517807550279"/>
      </bottom>
      <diagonal/>
    </border>
    <border>
      <left style="thin">
        <color theme="4" tint="0.399517807550279"/>
      </left>
      <right/>
      <top style="medium">
        <color auto="1"/>
      </top>
      <bottom style="thin">
        <color theme="4" tint="0.399517807550279"/>
      </bottom>
      <diagonal/>
    </border>
    <border>
      <left style="thin">
        <color auto="1"/>
      </left>
      <right/>
      <top style="medium">
        <color auto="1"/>
      </top>
      <bottom style="thin">
        <color theme="4" tint="0.399517807550279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slantDashDot">
        <color auto="1"/>
      </left>
      <right/>
      <top style="slantDashDot">
        <color auto="1"/>
      </top>
      <bottom style="thin">
        <color theme="4" tint="0.399517807550279"/>
      </bottom>
      <diagonal/>
    </border>
    <border>
      <left style="slantDashDot">
        <color auto="1"/>
      </left>
      <right/>
      <top style="medium">
        <color auto="1"/>
      </top>
      <bottom style="thin">
        <color theme="4" tint="0.399517807550279"/>
      </bottom>
      <diagonal/>
    </border>
    <border>
      <left style="thin">
        <color auto="1"/>
      </left>
      <right/>
      <top style="slantDashDot">
        <color auto="1"/>
      </top>
      <bottom style="thin">
        <color theme="4" tint="0.399517807550279"/>
      </bottom>
      <diagonal/>
    </border>
    <border>
      <left/>
      <right style="thin">
        <color theme="4" tint="0.399517807550279"/>
      </right>
      <top style="thin">
        <color theme="4" tint="0.399517807550279"/>
      </top>
      <bottom style="thin">
        <color theme="4" tint="0.399517807550279"/>
      </bottom>
      <diagonal/>
    </border>
    <border>
      <left style="thin">
        <color auto="1"/>
      </left>
      <right style="thin">
        <color theme="4" tint="0.399517807550279"/>
      </right>
      <top style="thin">
        <color theme="4" tint="0.399517807550279"/>
      </top>
      <bottom style="thin">
        <color theme="4" tint="0.399517807550279"/>
      </bottom>
      <diagonal/>
    </border>
    <border>
      <left style="thin">
        <color theme="4" tint="0.399517807550279"/>
      </left>
      <right/>
      <top style="thin">
        <color auto="1"/>
      </top>
      <bottom style="thin">
        <color theme="4" tint="0.399517807550279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medium">
        <color auto="1"/>
      </top>
      <bottom/>
      <diagonal/>
    </border>
    <border>
      <left style="slantDashDot">
        <color auto="1"/>
      </left>
      <right/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thin">
        <color rgb="FF000000"/>
      </left>
      <right/>
      <top style="slantDashDot">
        <color auto="1"/>
      </top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 style="thick">
        <color auto="1"/>
      </left>
      <right/>
      <top style="slantDashDot">
        <color auto="1"/>
      </top>
      <bottom/>
      <diagonal/>
    </border>
    <border>
      <left style="double">
        <color auto="1"/>
      </left>
      <right/>
      <top style="slantDashDot">
        <color auto="1"/>
      </top>
      <bottom/>
      <diagonal/>
    </border>
    <border>
      <left style="slantDashDot">
        <color auto="1"/>
      </left>
      <right style="thin">
        <color rgb="FF000000"/>
      </right>
      <top style="medium">
        <color auto="1"/>
      </top>
      <bottom/>
      <diagonal/>
    </border>
    <border>
      <left style="slantDashDot">
        <color auto="1"/>
      </left>
      <right style="thin">
        <color rgb="FF000000"/>
      </right>
      <top style="slantDashDot">
        <color auto="1"/>
      </top>
      <bottom/>
      <diagonal/>
    </border>
    <border>
      <left style="slantDashDot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slantDashDot">
        <color auto="1"/>
      </top>
      <bottom style="thin">
        <color rgb="FF000000"/>
      </bottom>
      <diagonal/>
    </border>
    <border>
      <left style="double">
        <color auto="1"/>
      </left>
      <right/>
      <top style="slantDashDot">
        <color auto="1"/>
      </top>
      <bottom style="thin">
        <color rgb="FF000000"/>
      </bottom>
      <diagonal/>
    </border>
    <border>
      <left/>
      <right style="thick">
        <color auto="1"/>
      </right>
      <top/>
      <bottom/>
      <diagonal/>
    </border>
    <border>
      <left/>
      <right/>
      <top style="medium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auto="1"/>
      </left>
      <right style="thin">
        <color auto="1"/>
      </right>
      <top style="thin">
        <color theme="4" tint="0.399945066682943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176" fontId="0" fillId="0" borderId="0"/>
    <xf numFmtId="177" fontId="0" fillId="0" borderId="0"/>
    <xf numFmtId="9" fontId="0" fillId="0" borderId="0">
      <alignment vertical="center"/>
    </xf>
    <xf numFmtId="178" fontId="0" fillId="0" borderId="0">
      <alignment vertical="center"/>
    </xf>
    <xf numFmtId="42" fontId="0" fillId="0" borderId="0">
      <alignment vertical="center"/>
    </xf>
    <xf numFmtId="0" fontId="13" fillId="0" borderId="0"/>
    <xf numFmtId="0" fontId="47" fillId="0" borderId="0">
      <alignment vertical="center"/>
    </xf>
    <xf numFmtId="0" fontId="0" fillId="26" borderId="142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50" fillId="0" borderId="0">
      <alignment vertical="center"/>
    </xf>
    <xf numFmtId="0" fontId="51" fillId="0" borderId="143">
      <alignment vertical="center"/>
    </xf>
    <xf numFmtId="0" fontId="52" fillId="0" borderId="143">
      <alignment vertical="center"/>
    </xf>
    <xf numFmtId="0" fontId="53" fillId="0" borderId="144">
      <alignment vertical="center"/>
    </xf>
    <xf numFmtId="0" fontId="53" fillId="0" borderId="0">
      <alignment vertical="center"/>
    </xf>
    <xf numFmtId="0" fontId="54" fillId="27" borderId="145">
      <alignment vertical="center"/>
    </xf>
    <xf numFmtId="0" fontId="55" fillId="28" borderId="146">
      <alignment vertical="center"/>
    </xf>
    <xf numFmtId="0" fontId="56" fillId="28" borderId="145">
      <alignment vertical="center"/>
    </xf>
    <xf numFmtId="0" fontId="57" fillId="29" borderId="147">
      <alignment vertical="center"/>
    </xf>
    <xf numFmtId="0" fontId="58" fillId="0" borderId="148">
      <alignment vertical="center"/>
    </xf>
    <xf numFmtId="0" fontId="59" fillId="0" borderId="149">
      <alignment vertical="center"/>
    </xf>
    <xf numFmtId="0" fontId="60" fillId="30" borderId="0">
      <alignment vertical="center"/>
    </xf>
    <xf numFmtId="0" fontId="61" fillId="31" borderId="0">
      <alignment vertical="center"/>
    </xf>
    <xf numFmtId="0" fontId="62" fillId="32" borderId="0">
      <alignment vertical="center"/>
    </xf>
    <xf numFmtId="0" fontId="63" fillId="33" borderId="0">
      <alignment vertical="center"/>
    </xf>
    <xf numFmtId="0" fontId="64" fillId="34" borderId="0">
      <alignment vertical="center"/>
    </xf>
    <xf numFmtId="0" fontId="64" fillId="35" borderId="0">
      <alignment vertical="center"/>
    </xf>
    <xf numFmtId="0" fontId="63" fillId="36" borderId="0">
      <alignment vertical="center"/>
    </xf>
    <xf numFmtId="0" fontId="63" fillId="37" borderId="0">
      <alignment vertical="center"/>
    </xf>
    <xf numFmtId="0" fontId="64" fillId="38" borderId="0">
      <alignment vertical="center"/>
    </xf>
    <xf numFmtId="0" fontId="64" fillId="39" borderId="0">
      <alignment vertical="center"/>
    </xf>
    <xf numFmtId="0" fontId="63" fillId="40" borderId="0">
      <alignment vertical="center"/>
    </xf>
    <xf numFmtId="0" fontId="63" fillId="41" borderId="0">
      <alignment vertical="center"/>
    </xf>
    <xf numFmtId="0" fontId="64" fillId="42" borderId="0">
      <alignment vertical="center"/>
    </xf>
    <xf numFmtId="0" fontId="64" fillId="43" borderId="0">
      <alignment vertical="center"/>
    </xf>
    <xf numFmtId="0" fontId="63" fillId="44" borderId="0">
      <alignment vertical="center"/>
    </xf>
    <xf numFmtId="0" fontId="63" fillId="45" borderId="0">
      <alignment vertical="center"/>
    </xf>
    <xf numFmtId="0" fontId="64" fillId="46" borderId="0">
      <alignment vertical="center"/>
    </xf>
    <xf numFmtId="0" fontId="64" fillId="47" borderId="0">
      <alignment vertical="center"/>
    </xf>
    <xf numFmtId="0" fontId="63" fillId="48" borderId="0">
      <alignment vertical="center"/>
    </xf>
    <xf numFmtId="0" fontId="63" fillId="49" borderId="0">
      <alignment vertical="center"/>
    </xf>
    <xf numFmtId="0" fontId="64" fillId="50" borderId="0">
      <alignment vertical="center"/>
    </xf>
    <xf numFmtId="0" fontId="64" fillId="23" borderId="0">
      <alignment vertical="center"/>
    </xf>
    <xf numFmtId="0" fontId="63" fillId="51" borderId="0">
      <alignment vertical="center"/>
    </xf>
    <xf numFmtId="0" fontId="63" fillId="5" borderId="0">
      <alignment vertical="center"/>
    </xf>
    <xf numFmtId="0" fontId="64" fillId="52" borderId="0">
      <alignment vertical="center"/>
    </xf>
    <xf numFmtId="0" fontId="64" fillId="53" borderId="0">
      <alignment vertical="center"/>
    </xf>
    <xf numFmtId="0" fontId="63" fillId="54" borderId="0">
      <alignment vertical="center"/>
    </xf>
    <xf numFmtId="0" fontId="0" fillId="0" borderId="0"/>
    <xf numFmtId="9" fontId="0" fillId="0" borderId="0">
      <alignment vertical="center"/>
    </xf>
    <xf numFmtId="0" fontId="0" fillId="0" borderId="0"/>
    <xf numFmtId="177" fontId="0" fillId="0" borderId="0"/>
    <xf numFmtId="0" fontId="0" fillId="0" borderId="0"/>
    <xf numFmtId="177" fontId="0" fillId="0" borderId="0"/>
    <xf numFmtId="0" fontId="0" fillId="0" borderId="0"/>
    <xf numFmtId="177" fontId="0" fillId="0" borderId="0"/>
    <xf numFmtId="0" fontId="0" fillId="0" borderId="0"/>
    <xf numFmtId="177" fontId="0" fillId="0" borderId="0"/>
  </cellStyleXfs>
  <cellXfs count="462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0" xfId="0" applyFont="1" applyAlignment="1">
      <alignment vertical="top"/>
    </xf>
    <xf numFmtId="0" fontId="1" fillId="3" borderId="1" xfId="0" applyFont="1" applyFill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3" fillId="2" borderId="0" xfId="0" applyFont="1" applyFill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4" fillId="4" borderId="7" xfId="0" applyFont="1" applyFill="1" applyBorder="1" applyAlignment="1">
      <alignment horizontal="left"/>
    </xf>
    <xf numFmtId="0" fontId="5" fillId="5" borderId="8" xfId="0" applyFont="1" applyFill="1" applyBorder="1" applyAlignment="1">
      <alignment horizontal="left"/>
    </xf>
    <xf numFmtId="177" fontId="6" fillId="5" borderId="9" xfId="0" applyNumberFormat="1" applyFont="1" applyFill="1" applyBorder="1" applyAlignment="1">
      <alignment horizontal="right"/>
    </xf>
    <xf numFmtId="0" fontId="7" fillId="0" borderId="8" xfId="0" applyFont="1" applyBorder="1" applyAlignment="1">
      <alignment horizontal="right"/>
    </xf>
    <xf numFmtId="177" fontId="7" fillId="0" borderId="9" xfId="2" applyFont="1" applyBorder="1" applyAlignment="1">
      <alignment horizontal="right" vertical="center"/>
    </xf>
    <xf numFmtId="177" fontId="8" fillId="0" borderId="0" xfId="2" applyFont="1" applyAlignment="1">
      <alignment horizontal="center" vertical="center"/>
    </xf>
    <xf numFmtId="0" fontId="0" fillId="0" borderId="8" xfId="0" applyBorder="1"/>
    <xf numFmtId="0" fontId="0" fillId="0" borderId="9" xfId="0" applyBorder="1" applyAlignment="1">
      <alignment horizontal="right"/>
    </xf>
    <xf numFmtId="0" fontId="5" fillId="6" borderId="8" xfId="0" applyFont="1" applyFill="1" applyBorder="1" applyAlignment="1">
      <alignment horizontal="left"/>
    </xf>
    <xf numFmtId="177" fontId="6" fillId="6" borderId="9" xfId="0" applyNumberFormat="1" applyFont="1" applyFill="1" applyBorder="1" applyAlignment="1">
      <alignment horizontal="right"/>
    </xf>
    <xf numFmtId="177" fontId="9" fillId="0" borderId="9" xfId="2" applyFont="1" applyBorder="1" applyAlignment="1">
      <alignment horizontal="right" vertical="center"/>
    </xf>
    <xf numFmtId="0" fontId="5" fillId="7" borderId="10" xfId="0" applyFont="1" applyFill="1" applyBorder="1" applyAlignment="1">
      <alignment horizontal="left"/>
    </xf>
    <xf numFmtId="177" fontId="6" fillId="7" borderId="11" xfId="2" applyFont="1" applyFill="1" applyBorder="1" applyAlignment="1">
      <alignment horizontal="right" vertical="center"/>
    </xf>
    <xf numFmtId="0" fontId="0" fillId="0" borderId="12" xfId="0" applyBorder="1"/>
    <xf numFmtId="177" fontId="4" fillId="4" borderId="13" xfId="0" applyNumberFormat="1" applyFont="1" applyFill="1" applyBorder="1" applyAlignment="1">
      <alignment horizontal="right"/>
    </xf>
    <xf numFmtId="177" fontId="0" fillId="0" borderId="0" xfId="0" applyNumberFormat="1"/>
    <xf numFmtId="0" fontId="0" fillId="0" borderId="0" xfId="0" applyAlignment="1">
      <alignment horizontal="center"/>
    </xf>
    <xf numFmtId="0" fontId="10" fillId="6" borderId="0" xfId="0" applyFont="1" applyFill="1"/>
    <xf numFmtId="0" fontId="11" fillId="0" borderId="0" xfId="0" applyFont="1" applyAlignment="1">
      <alignment horizontal="center" vertical="center"/>
    </xf>
    <xf numFmtId="0" fontId="12" fillId="0" borderId="0" xfId="6" applyFont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3" fillId="0" borderId="0" xfId="6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79" fontId="15" fillId="8" borderId="17" xfId="2" applyNumberFormat="1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11" fillId="9" borderId="26" xfId="0" applyFont="1" applyFill="1" applyBorder="1" applyAlignment="1">
      <alignment horizontal="center" vertical="center"/>
    </xf>
    <xf numFmtId="0" fontId="11" fillId="9" borderId="27" xfId="0" applyFont="1" applyFill="1" applyBorder="1" applyAlignment="1">
      <alignment horizontal="center" vertical="center"/>
    </xf>
    <xf numFmtId="0" fontId="11" fillId="9" borderId="28" xfId="0" applyFont="1" applyFill="1" applyBorder="1" applyAlignment="1">
      <alignment horizontal="center" vertical="center"/>
    </xf>
    <xf numFmtId="0" fontId="11" fillId="9" borderId="29" xfId="0" applyFont="1" applyFill="1" applyBorder="1" applyAlignment="1">
      <alignment vertical="center"/>
    </xf>
    <xf numFmtId="0" fontId="11" fillId="9" borderId="30" xfId="0" applyFont="1" applyFill="1" applyBorder="1" applyAlignment="1">
      <alignment horizontal="center" vertical="center"/>
    </xf>
    <xf numFmtId="0" fontId="11" fillId="9" borderId="31" xfId="0" applyFont="1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1" fontId="16" fillId="0" borderId="5" xfId="0" applyNumberFormat="1" applyFont="1" applyBorder="1" applyAlignment="1">
      <alignment horizontal="center" vertical="center"/>
    </xf>
    <xf numFmtId="180" fontId="15" fillId="0" borderId="32" xfId="0" applyNumberFormat="1" applyFont="1" applyBorder="1" applyAlignment="1">
      <alignment vertical="center" wrapText="1"/>
    </xf>
    <xf numFmtId="0" fontId="15" fillId="0" borderId="32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 wrapText="1"/>
    </xf>
    <xf numFmtId="14" fontId="15" fillId="0" borderId="32" xfId="0" applyNumberFormat="1" applyFont="1" applyBorder="1" applyAlignment="1">
      <alignment vertical="center" wrapText="1"/>
    </xf>
    <xf numFmtId="0" fontId="13" fillId="8" borderId="6" xfId="6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5" fillId="8" borderId="9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8" xfId="0" applyFont="1" applyBorder="1" applyAlignment="1">
      <alignment vertical="center" wrapText="1"/>
    </xf>
    <xf numFmtId="14" fontId="15" fillId="8" borderId="9" xfId="0" applyNumberFormat="1" applyFont="1" applyFill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179" fontId="15" fillId="10" borderId="33" xfId="0" applyNumberFormat="1" applyFont="1" applyFill="1" applyBorder="1" applyAlignment="1">
      <alignment horizontal="center" vertical="center" wrapText="1"/>
    </xf>
    <xf numFmtId="14" fontId="17" fillId="11" borderId="25" xfId="0" applyNumberFormat="1" applyFont="1" applyFill="1" applyBorder="1" applyAlignment="1">
      <alignment horizontal="center" vertical="center"/>
    </xf>
    <xf numFmtId="14" fontId="17" fillId="11" borderId="34" xfId="0" applyNumberFormat="1" applyFont="1" applyFill="1" applyBorder="1" applyAlignment="1">
      <alignment horizontal="center" vertical="center"/>
    </xf>
    <xf numFmtId="0" fontId="17" fillId="11" borderId="35" xfId="0" applyFont="1" applyFill="1" applyBorder="1" applyAlignment="1">
      <alignment horizontal="center" vertical="center"/>
    </xf>
    <xf numFmtId="177" fontId="17" fillId="11" borderId="35" xfId="2" applyFont="1" applyFill="1" applyBorder="1" applyAlignment="1">
      <alignment horizontal="center" vertical="center"/>
    </xf>
    <xf numFmtId="0" fontId="17" fillId="11" borderId="35" xfId="0" applyFont="1" applyFill="1" applyBorder="1" applyAlignment="1">
      <alignment horizontal="center" vertical="center" wrapText="1"/>
    </xf>
    <xf numFmtId="177" fontId="17" fillId="11" borderId="36" xfId="2" applyFont="1" applyFill="1" applyBorder="1" applyAlignment="1">
      <alignment horizontal="center" vertical="center"/>
    </xf>
    <xf numFmtId="14" fontId="15" fillId="8" borderId="24" xfId="0" applyNumberFormat="1" applyFont="1" applyFill="1" applyBorder="1" applyAlignment="1">
      <alignment horizontal="center" vertical="center"/>
    </xf>
    <xf numFmtId="14" fontId="15" fillId="8" borderId="37" xfId="0" applyNumberFormat="1" applyFont="1" applyFill="1" applyBorder="1" applyAlignment="1">
      <alignment horizontal="center" vertical="center"/>
    </xf>
    <xf numFmtId="0" fontId="15" fillId="8" borderId="38" xfId="0" applyFont="1" applyFill="1" applyBorder="1" applyAlignment="1">
      <alignment horizontal="center" vertical="center"/>
    </xf>
    <xf numFmtId="180" fontId="15" fillId="8" borderId="38" xfId="2" applyNumberFormat="1" applyFont="1" applyFill="1" applyBorder="1" applyAlignment="1">
      <alignment horizontal="center" vertical="center"/>
    </xf>
    <xf numFmtId="177" fontId="15" fillId="8" borderId="38" xfId="2" applyFont="1" applyFill="1" applyBorder="1" applyAlignment="1">
      <alignment horizontal="center" vertical="center"/>
    </xf>
    <xf numFmtId="179" fontId="15" fillId="8" borderId="23" xfId="2" applyNumberFormat="1" applyFont="1" applyFill="1" applyBorder="1" applyAlignment="1">
      <alignment horizontal="center" vertical="center" wrapText="1"/>
    </xf>
    <xf numFmtId="14" fontId="15" fillId="8" borderId="39" xfId="0" applyNumberFormat="1" applyFont="1" applyFill="1" applyBorder="1" applyAlignment="1">
      <alignment horizontal="center" vertical="center"/>
    </xf>
    <xf numFmtId="14" fontId="15" fillId="8" borderId="40" xfId="0" applyNumberFormat="1" applyFont="1" applyFill="1" applyBorder="1" applyAlignment="1">
      <alignment horizontal="center" vertical="center"/>
    </xf>
    <xf numFmtId="0" fontId="15" fillId="8" borderId="41" xfId="0" applyFont="1" applyFill="1" applyBorder="1" applyAlignment="1">
      <alignment horizontal="center" vertical="center"/>
    </xf>
    <xf numFmtId="177" fontId="15" fillId="8" borderId="41" xfId="2" applyFont="1" applyFill="1" applyBorder="1" applyAlignment="1">
      <alignment horizontal="center" vertical="center"/>
    </xf>
    <xf numFmtId="14" fontId="15" fillId="0" borderId="38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177" fontId="15" fillId="0" borderId="38" xfId="2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9" fontId="15" fillId="0" borderId="38" xfId="0" applyNumberFormat="1" applyFont="1" applyBorder="1" applyAlignment="1">
      <alignment horizontal="center" vertical="center" wrapText="1"/>
    </xf>
    <xf numFmtId="179" fontId="15" fillId="0" borderId="0" xfId="0" applyNumberFormat="1" applyFont="1" applyAlignment="1">
      <alignment horizontal="center" vertical="center" wrapText="1"/>
    </xf>
    <xf numFmtId="179" fontId="15" fillId="0" borderId="8" xfId="0" applyNumberFormat="1" applyFont="1" applyBorder="1" applyAlignment="1">
      <alignment vertical="center" wrapText="1"/>
    </xf>
    <xf numFmtId="179" fontId="15" fillId="0" borderId="0" xfId="0" applyNumberFormat="1" applyFont="1" applyAlignment="1">
      <alignment vertical="center" wrapText="1"/>
    </xf>
    <xf numFmtId="179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 wrapText="1"/>
    </xf>
    <xf numFmtId="0" fontId="15" fillId="8" borderId="6" xfId="0" applyFont="1" applyFill="1" applyBorder="1" applyAlignment="1">
      <alignment horizontal="center" vertical="center" wrapText="1"/>
    </xf>
    <xf numFmtId="179" fontId="15" fillId="10" borderId="42" xfId="0" applyNumberFormat="1" applyFont="1" applyFill="1" applyBorder="1" applyAlignment="1">
      <alignment horizontal="center" vertical="center" wrapText="1"/>
    </xf>
    <xf numFmtId="179" fontId="15" fillId="10" borderId="13" xfId="0" applyNumberFormat="1" applyFont="1" applyFill="1" applyBorder="1" applyAlignment="1">
      <alignment horizontal="center" vertical="center" wrapText="1"/>
    </xf>
    <xf numFmtId="181" fontId="15" fillId="8" borderId="43" xfId="2" applyNumberFormat="1" applyFont="1" applyFill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182" fontId="15" fillId="8" borderId="43" xfId="2" applyNumberFormat="1" applyFont="1" applyFill="1" applyBorder="1" applyAlignment="1">
      <alignment horizontal="center" vertical="center"/>
    </xf>
    <xf numFmtId="181" fontId="15" fillId="8" borderId="45" xfId="2" applyNumberFormat="1" applyFont="1" applyFill="1" applyBorder="1" applyAlignment="1">
      <alignment horizontal="center" vertical="center"/>
    </xf>
    <xf numFmtId="14" fontId="15" fillId="8" borderId="43" xfId="0" applyNumberFormat="1" applyFont="1" applyFill="1" applyBorder="1" applyAlignment="1">
      <alignment horizontal="center" vertical="center"/>
    </xf>
    <xf numFmtId="0" fontId="0" fillId="0" borderId="46" xfId="0" applyBorder="1"/>
    <xf numFmtId="0" fontId="0" fillId="0" borderId="47" xfId="0" applyBorder="1"/>
    <xf numFmtId="183" fontId="15" fillId="8" borderId="43" xfId="2" applyNumberFormat="1" applyFont="1" applyFill="1" applyBorder="1" applyAlignment="1">
      <alignment horizontal="center" vertical="center"/>
    </xf>
    <xf numFmtId="184" fontId="18" fillId="12" borderId="5" xfId="0" applyNumberFormat="1" applyFont="1" applyFill="1" applyBorder="1" applyAlignment="1">
      <alignment horizontal="center" vertical="center"/>
    </xf>
    <xf numFmtId="49" fontId="19" fillId="12" borderId="48" xfId="2" applyNumberFormat="1" applyFont="1" applyFill="1" applyBorder="1" applyAlignment="1">
      <alignment horizontal="center" vertical="center"/>
    </xf>
    <xf numFmtId="49" fontId="19" fillId="12" borderId="48" xfId="0" applyNumberFormat="1" applyFont="1" applyFill="1" applyBorder="1" applyAlignment="1">
      <alignment horizontal="center" vertical="center"/>
    </xf>
    <xf numFmtId="14" fontId="19" fillId="12" borderId="49" xfId="0" applyNumberFormat="1" applyFont="1" applyFill="1" applyBorder="1" applyAlignment="1">
      <alignment horizontal="center" vertical="center"/>
    </xf>
    <xf numFmtId="185" fontId="19" fillId="12" borderId="50" xfId="0" applyNumberFormat="1" applyFont="1" applyFill="1" applyBorder="1" applyAlignment="1">
      <alignment horizontal="center" vertical="center"/>
    </xf>
    <xf numFmtId="186" fontId="19" fillId="12" borderId="50" xfId="0" applyNumberFormat="1" applyFont="1" applyFill="1" applyBorder="1" applyAlignment="1">
      <alignment horizontal="center" vertical="center"/>
    </xf>
    <xf numFmtId="184" fontId="18" fillId="13" borderId="51" xfId="0" applyNumberFormat="1" applyFont="1" applyFill="1" applyBorder="1" applyAlignment="1">
      <alignment horizontal="center" vertical="center"/>
    </xf>
    <xf numFmtId="49" fontId="19" fillId="13" borderId="51" xfId="0" applyNumberFormat="1" applyFont="1" applyFill="1" applyBorder="1" applyAlignment="1">
      <alignment horizontal="center" vertical="center"/>
    </xf>
    <xf numFmtId="187" fontId="19" fillId="13" borderId="33" xfId="0" applyNumberFormat="1" applyFont="1" applyFill="1" applyBorder="1" applyAlignment="1">
      <alignment horizontal="center" vertical="center"/>
    </xf>
    <xf numFmtId="187" fontId="19" fillId="13" borderId="52" xfId="0" applyNumberFormat="1" applyFont="1" applyFill="1" applyBorder="1" applyAlignment="1">
      <alignment horizontal="center" vertical="center"/>
    </xf>
    <xf numFmtId="183" fontId="18" fillId="13" borderId="51" xfId="0" applyNumberFormat="1" applyFont="1" applyFill="1" applyBorder="1" applyAlignment="1">
      <alignment horizontal="center" vertical="center"/>
    </xf>
    <xf numFmtId="185" fontId="18" fillId="13" borderId="51" xfId="0" applyNumberFormat="1" applyFont="1" applyFill="1" applyBorder="1" applyAlignment="1">
      <alignment horizontal="center" vertical="center"/>
    </xf>
    <xf numFmtId="184" fontId="18" fillId="13" borderId="51" xfId="0" applyNumberFormat="1" applyFont="1" applyFill="1" applyBorder="1" applyAlignment="1">
      <alignment horizontal="center"/>
    </xf>
    <xf numFmtId="181" fontId="15" fillId="8" borderId="42" xfId="2" applyNumberFormat="1" applyFont="1" applyFill="1" applyBorder="1" applyAlignment="1">
      <alignment horizontal="center" vertical="center"/>
    </xf>
    <xf numFmtId="181" fontId="19" fillId="12" borderId="53" xfId="2" applyNumberFormat="1" applyFont="1" applyFill="1" applyBorder="1" applyAlignment="1">
      <alignment horizontal="center" vertical="center"/>
    </xf>
    <xf numFmtId="49" fontId="19" fillId="12" borderId="43" xfId="0" applyNumberFormat="1" applyFont="1" applyFill="1" applyBorder="1" applyAlignment="1">
      <alignment horizontal="center" vertical="center"/>
    </xf>
    <xf numFmtId="181" fontId="19" fillId="14" borderId="43" xfId="2" applyNumberFormat="1" applyFont="1" applyFill="1" applyBorder="1" applyAlignment="1">
      <alignment horizontal="center" vertical="center"/>
    </xf>
    <xf numFmtId="181" fontId="19" fillId="13" borderId="42" xfId="2" applyNumberFormat="1" applyFont="1" applyFill="1" applyBorder="1" applyAlignment="1">
      <alignment horizontal="center" vertical="center"/>
    </xf>
    <xf numFmtId="181" fontId="19" fillId="13" borderId="43" xfId="2" applyNumberFormat="1" applyFont="1" applyFill="1" applyBorder="1" applyAlignment="1">
      <alignment horizontal="center" vertical="center"/>
    </xf>
    <xf numFmtId="186" fontId="15" fillId="8" borderId="43" xfId="2" applyNumberFormat="1" applyFont="1" applyFill="1" applyBorder="1" applyAlignment="1">
      <alignment horizontal="center" vertical="center"/>
    </xf>
    <xf numFmtId="185" fontId="15" fillId="8" borderId="43" xfId="2" applyNumberFormat="1" applyFont="1" applyFill="1" applyBorder="1" applyAlignment="1">
      <alignment horizontal="center" vertical="center"/>
    </xf>
    <xf numFmtId="183" fontId="0" fillId="0" borderId="0" xfId="0" applyNumberFormat="1"/>
    <xf numFmtId="184" fontId="20" fillId="0" borderId="5" xfId="0" applyNumberFormat="1" applyFont="1" applyBorder="1" applyAlignment="1">
      <alignment horizontal="center" vertical="center"/>
    </xf>
    <xf numFmtId="49" fontId="15" fillId="8" borderId="48" xfId="2" applyNumberFormat="1" applyFont="1" applyFill="1" applyBorder="1" applyAlignment="1">
      <alignment horizontal="center" vertical="center"/>
    </xf>
    <xf numFmtId="49" fontId="15" fillId="8" borderId="48" xfId="0" applyNumberFormat="1" applyFont="1" applyFill="1" applyBorder="1" applyAlignment="1">
      <alignment horizontal="center" vertical="center"/>
    </xf>
    <xf numFmtId="14" fontId="15" fillId="8" borderId="49" xfId="0" applyNumberFormat="1" applyFont="1" applyFill="1" applyBorder="1" applyAlignment="1">
      <alignment horizontal="center" vertical="center"/>
    </xf>
    <xf numFmtId="185" fontId="15" fillId="8" borderId="50" xfId="0" applyNumberFormat="1" applyFont="1" applyFill="1" applyBorder="1" applyAlignment="1">
      <alignment horizontal="center" vertical="center"/>
    </xf>
    <xf numFmtId="183" fontId="15" fillId="8" borderId="50" xfId="0" applyNumberFormat="1" applyFont="1" applyFill="1" applyBorder="1" applyAlignment="1">
      <alignment horizontal="center" vertical="center"/>
    </xf>
    <xf numFmtId="183" fontId="15" fillId="8" borderId="54" xfId="0" applyNumberFormat="1" applyFont="1" applyFill="1" applyBorder="1" applyAlignment="1">
      <alignment horizontal="center" vertical="center"/>
    </xf>
    <xf numFmtId="184" fontId="20" fillId="0" borderId="51" xfId="0" applyNumberFormat="1" applyFont="1" applyBorder="1" applyAlignment="1">
      <alignment horizontal="center" vertical="center"/>
    </xf>
    <xf numFmtId="0" fontId="15" fillId="8" borderId="51" xfId="0" applyFont="1" applyFill="1" applyBorder="1" applyAlignment="1">
      <alignment horizontal="center" vertical="center"/>
    </xf>
    <xf numFmtId="187" fontId="15" fillId="8" borderId="51" xfId="0" applyNumberFormat="1" applyFont="1" applyFill="1" applyBorder="1" applyAlignment="1">
      <alignment horizontal="center" vertical="center"/>
    </xf>
    <xf numFmtId="183" fontId="20" fillId="0" borderId="51" xfId="0" applyNumberFormat="1" applyFont="1" applyBorder="1" applyAlignment="1">
      <alignment horizontal="center" vertical="center"/>
    </xf>
    <xf numFmtId="185" fontId="20" fillId="0" borderId="51" xfId="0" applyNumberFormat="1" applyFont="1" applyBorder="1" applyAlignment="1">
      <alignment horizontal="center" vertical="center"/>
    </xf>
    <xf numFmtId="184" fontId="20" fillId="0" borderId="51" xfId="0" applyNumberFormat="1" applyFont="1" applyBorder="1"/>
    <xf numFmtId="0" fontId="21" fillId="0" borderId="0" xfId="0" applyFont="1" applyAlignment="1">
      <alignment horizontal="center" vertical="center"/>
    </xf>
    <xf numFmtId="181" fontId="15" fillId="8" borderId="53" xfId="2" applyNumberFormat="1" applyFont="1" applyFill="1" applyBorder="1" applyAlignment="1">
      <alignment horizontal="center" vertical="center"/>
    </xf>
    <xf numFmtId="49" fontId="15" fillId="8" borderId="43" xfId="0" applyNumberFormat="1" applyFont="1" applyFill="1" applyBorder="1" applyAlignment="1">
      <alignment horizontal="center" vertical="center"/>
    </xf>
    <xf numFmtId="0" fontId="10" fillId="15" borderId="0" xfId="0" applyFont="1" applyFill="1"/>
    <xf numFmtId="49" fontId="0" fillId="0" borderId="0" xfId="0" applyNumberFormat="1"/>
    <xf numFmtId="0" fontId="0" fillId="15" borderId="0" xfId="0" applyFill="1"/>
    <xf numFmtId="1" fontId="16" fillId="0" borderId="32" xfId="0" applyNumberFormat="1" applyFont="1" applyBorder="1" applyAlignment="1">
      <alignment horizontal="center" vertical="center"/>
    </xf>
    <xf numFmtId="0" fontId="22" fillId="8" borderId="6" xfId="6" applyFont="1" applyFill="1" applyBorder="1" applyAlignment="1">
      <alignment horizontal="center" vertical="center" wrapText="1"/>
    </xf>
    <xf numFmtId="188" fontId="15" fillId="0" borderId="0" xfId="0" applyNumberFormat="1" applyFont="1" applyAlignment="1">
      <alignment horizontal="center" vertical="center"/>
    </xf>
    <xf numFmtId="181" fontId="15" fillId="0" borderId="0" xfId="0" applyNumberFormat="1" applyFont="1" applyAlignment="1">
      <alignment horizontal="center" vertical="center"/>
    </xf>
    <xf numFmtId="181" fontId="15" fillId="0" borderId="0" xfId="0" applyNumberFormat="1" applyFont="1" applyAlignment="1">
      <alignment vertical="center" wrapText="1"/>
    </xf>
    <xf numFmtId="181" fontId="15" fillId="10" borderId="33" xfId="0" applyNumberFormat="1" applyFont="1" applyFill="1" applyBorder="1" applyAlignment="1">
      <alignment horizontal="center" vertical="center" wrapText="1"/>
    </xf>
    <xf numFmtId="14" fontId="17" fillId="11" borderId="55" xfId="0" applyNumberFormat="1" applyFont="1" applyFill="1" applyBorder="1" applyAlignment="1">
      <alignment horizontal="center" vertical="center"/>
    </xf>
    <xf numFmtId="14" fontId="17" fillId="11" borderId="56" xfId="0" applyNumberFormat="1" applyFont="1" applyFill="1" applyBorder="1" applyAlignment="1">
      <alignment horizontal="center" vertical="center"/>
    </xf>
    <xf numFmtId="0" fontId="17" fillId="11" borderId="57" xfId="0" applyFont="1" applyFill="1" applyBorder="1" applyAlignment="1">
      <alignment horizontal="center" vertical="center"/>
    </xf>
    <xf numFmtId="181" fontId="17" fillId="11" borderId="57" xfId="2" applyNumberFormat="1" applyFont="1" applyFill="1" applyBorder="1" applyAlignment="1">
      <alignment horizontal="center" vertical="center"/>
    </xf>
    <xf numFmtId="14" fontId="15" fillId="8" borderId="58" xfId="0" applyNumberFormat="1" applyFont="1" applyFill="1" applyBorder="1" applyAlignment="1">
      <alignment horizontal="center" vertical="center"/>
    </xf>
    <xf numFmtId="14" fontId="15" fillId="8" borderId="59" xfId="0" applyNumberFormat="1" applyFont="1" applyFill="1" applyBorder="1" applyAlignment="1">
      <alignment horizontal="center" vertical="center"/>
    </xf>
    <xf numFmtId="0" fontId="15" fillId="8" borderId="60" xfId="0" applyFont="1" applyFill="1" applyBorder="1" applyAlignment="1">
      <alignment horizontal="center" vertical="center"/>
    </xf>
    <xf numFmtId="187" fontId="15" fillId="8" borderId="60" xfId="0" applyNumberFormat="1" applyFont="1" applyFill="1" applyBorder="1" applyAlignment="1">
      <alignment horizontal="center" vertical="center"/>
    </xf>
    <xf numFmtId="181" fontId="15" fillId="8" borderId="60" xfId="2" applyNumberFormat="1" applyFont="1" applyFill="1" applyBorder="1" applyAlignment="1">
      <alignment horizontal="center" vertical="center"/>
    </xf>
    <xf numFmtId="181" fontId="15" fillId="0" borderId="60" xfId="2" applyNumberFormat="1" applyFont="1" applyBorder="1" applyAlignment="1">
      <alignment horizontal="center" vertical="center"/>
    </xf>
    <xf numFmtId="0" fontId="20" fillId="0" borderId="0" xfId="0" applyFont="1"/>
    <xf numFmtId="49" fontId="17" fillId="11" borderId="56" xfId="0" applyNumberFormat="1" applyFont="1" applyFill="1" applyBorder="1" applyAlignment="1">
      <alignment horizontal="center" vertical="center"/>
    </xf>
    <xf numFmtId="14" fontId="15" fillId="8" borderId="61" xfId="0" applyNumberFormat="1" applyFont="1" applyFill="1" applyBorder="1" applyAlignment="1">
      <alignment horizontal="center" vertical="center"/>
    </xf>
    <xf numFmtId="0" fontId="21" fillId="0" borderId="0" xfId="0" applyFont="1"/>
    <xf numFmtId="0" fontId="20" fillId="15" borderId="0" xfId="0" applyFont="1" applyFill="1"/>
    <xf numFmtId="0" fontId="15" fillId="8" borderId="62" xfId="0" applyFont="1" applyFill="1" applyBorder="1" applyAlignment="1">
      <alignment horizontal="center" vertical="center"/>
    </xf>
    <xf numFmtId="14" fontId="15" fillId="8" borderId="63" xfId="0" applyNumberFormat="1" applyFont="1" applyFill="1" applyBorder="1" applyAlignment="1">
      <alignment horizontal="center" vertical="center"/>
    </xf>
    <xf numFmtId="14" fontId="15" fillId="8" borderId="64" xfId="0" applyNumberFormat="1" applyFont="1" applyFill="1" applyBorder="1" applyAlignment="1">
      <alignment horizontal="center" vertical="center"/>
    </xf>
    <xf numFmtId="187" fontId="15" fillId="9" borderId="60" xfId="0" applyNumberFormat="1" applyFont="1" applyFill="1" applyBorder="1" applyAlignment="1">
      <alignment horizontal="center" vertical="center"/>
    </xf>
    <xf numFmtId="0" fontId="0" fillId="9" borderId="0" xfId="0" applyFill="1"/>
    <xf numFmtId="14" fontId="0" fillId="0" borderId="0" xfId="0" applyNumberFormat="1"/>
    <xf numFmtId="181" fontId="23" fillId="8" borderId="60" xfId="2" applyNumberFormat="1" applyFont="1" applyFill="1" applyBorder="1" applyAlignment="1">
      <alignment horizontal="center" vertical="center"/>
    </xf>
    <xf numFmtId="187" fontId="15" fillId="6" borderId="60" xfId="0" applyNumberFormat="1" applyFont="1" applyFill="1" applyBorder="1" applyAlignment="1">
      <alignment horizontal="center" vertical="center"/>
    </xf>
    <xf numFmtId="181" fontId="15" fillId="8" borderId="65" xfId="2" applyNumberFormat="1" applyFont="1" applyFill="1" applyBorder="1" applyAlignment="1">
      <alignment horizontal="center" vertical="center"/>
    </xf>
    <xf numFmtId="181" fontId="15" fillId="0" borderId="66" xfId="0" applyNumberFormat="1" applyFont="1" applyBorder="1" applyAlignment="1">
      <alignment horizontal="center" vertical="center" wrapText="1"/>
    </xf>
    <xf numFmtId="180" fontId="24" fillId="0" borderId="32" xfId="6" applyNumberFormat="1" applyFont="1" applyBorder="1" applyAlignment="1">
      <alignment horizontal="center" vertical="center" wrapText="1"/>
    </xf>
    <xf numFmtId="1" fontId="15" fillId="8" borderId="67" xfId="0" applyNumberFormat="1" applyFont="1" applyFill="1" applyBorder="1" applyAlignment="1">
      <alignment horizontal="center" vertical="center"/>
    </xf>
    <xf numFmtId="177" fontId="17" fillId="11" borderId="57" xfId="2" applyFont="1" applyFill="1" applyBorder="1" applyAlignment="1">
      <alignment horizontal="center" vertical="center"/>
    </xf>
    <xf numFmtId="0" fontId="17" fillId="11" borderId="57" xfId="0" applyFont="1" applyFill="1" applyBorder="1" applyAlignment="1">
      <alignment horizontal="center" vertical="center" wrapText="1"/>
    </xf>
    <xf numFmtId="177" fontId="17" fillId="11" borderId="68" xfId="2" applyFont="1" applyFill="1" applyBorder="1" applyAlignment="1">
      <alignment horizontal="center" vertical="center"/>
    </xf>
    <xf numFmtId="177" fontId="15" fillId="8" borderId="60" xfId="2" applyFont="1" applyFill="1" applyBorder="1" applyAlignment="1">
      <alignment horizontal="center" vertical="center"/>
    </xf>
    <xf numFmtId="177" fontId="15" fillId="0" borderId="60" xfId="2" applyFont="1" applyBorder="1" applyAlignment="1">
      <alignment horizontal="center" vertical="center"/>
    </xf>
    <xf numFmtId="0" fontId="15" fillId="8" borderId="69" xfId="0" applyFont="1" applyFill="1" applyBorder="1" applyAlignment="1">
      <alignment horizontal="center" vertical="center"/>
    </xf>
    <xf numFmtId="177" fontId="15" fillId="8" borderId="69" xfId="2" applyFont="1" applyFill="1" applyBorder="1" applyAlignment="1">
      <alignment horizontal="center" vertical="center"/>
    </xf>
    <xf numFmtId="14" fontId="15" fillId="0" borderId="65" xfId="0" applyNumberFormat="1" applyFont="1" applyBorder="1" applyAlignment="1">
      <alignment horizontal="center" vertical="center"/>
    </xf>
    <xf numFmtId="0" fontId="15" fillId="0" borderId="69" xfId="0" applyFont="1" applyBorder="1" applyAlignment="1">
      <alignment horizontal="center" vertical="center"/>
    </xf>
    <xf numFmtId="177" fontId="15" fillId="0" borderId="65" xfId="2" applyFont="1" applyBorder="1" applyAlignment="1">
      <alignment horizontal="center" vertical="center"/>
    </xf>
    <xf numFmtId="0" fontId="15" fillId="0" borderId="66" xfId="0" applyFont="1" applyBorder="1" applyAlignment="1">
      <alignment horizontal="center" vertical="center"/>
    </xf>
    <xf numFmtId="179" fontId="15" fillId="0" borderId="66" xfId="0" applyNumberFormat="1" applyFont="1" applyBorder="1" applyAlignment="1">
      <alignment horizontal="center" vertical="center" wrapText="1"/>
    </xf>
    <xf numFmtId="177" fontId="15" fillId="16" borderId="60" xfId="2" applyFont="1" applyFill="1" applyBorder="1" applyAlignment="1">
      <alignment horizontal="center" vertical="center"/>
    </xf>
    <xf numFmtId="180" fontId="25" fillId="0" borderId="32" xfId="6" applyNumberFormat="1" applyFont="1" applyBorder="1" applyAlignment="1">
      <alignment horizontal="center" vertical="center" wrapText="1"/>
    </xf>
    <xf numFmtId="1" fontId="15" fillId="8" borderId="59" xfId="0" applyNumberFormat="1" applyFont="1" applyFill="1" applyBorder="1" applyAlignment="1">
      <alignment horizontal="center" vertical="center"/>
    </xf>
    <xf numFmtId="0" fontId="15" fillId="16" borderId="60" xfId="0" applyFont="1" applyFill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26" fillId="8" borderId="6" xfId="6" applyFont="1" applyFill="1" applyBorder="1" applyAlignment="1">
      <alignment horizontal="center" vertical="center" wrapText="1"/>
    </xf>
    <xf numFmtId="180" fontId="13" fillId="0" borderId="32" xfId="6" applyNumberFormat="1" applyBorder="1" applyAlignment="1">
      <alignment horizontal="center" vertical="center" wrapText="1"/>
    </xf>
    <xf numFmtId="14" fontId="15" fillId="0" borderId="0" xfId="0" applyNumberFormat="1" applyFont="1" applyAlignment="1">
      <alignment vertical="center" wrapText="1"/>
    </xf>
    <xf numFmtId="14" fontId="17" fillId="11" borderId="70" xfId="0" applyNumberFormat="1" applyFont="1" applyFill="1" applyBorder="1" applyAlignment="1">
      <alignment horizontal="center" vertical="center"/>
    </xf>
    <xf numFmtId="14" fontId="17" fillId="11" borderId="71" xfId="0" applyNumberFormat="1" applyFont="1" applyFill="1" applyBorder="1" applyAlignment="1">
      <alignment horizontal="center" vertical="center"/>
    </xf>
    <xf numFmtId="0" fontId="17" fillId="11" borderId="72" xfId="0" applyFont="1" applyFill="1" applyBorder="1" applyAlignment="1">
      <alignment horizontal="center" vertical="center"/>
    </xf>
    <xf numFmtId="177" fontId="17" fillId="11" borderId="72" xfId="2" applyFont="1" applyFill="1" applyBorder="1" applyAlignment="1">
      <alignment horizontal="center" vertical="center"/>
    </xf>
    <xf numFmtId="0" fontId="17" fillId="11" borderId="72" xfId="0" applyFont="1" applyFill="1" applyBorder="1" applyAlignment="1">
      <alignment horizontal="center" vertical="center" wrapText="1"/>
    </xf>
    <xf numFmtId="177" fontId="17" fillId="11" borderId="73" xfId="2" applyFont="1" applyFill="1" applyBorder="1" applyAlignment="1">
      <alignment horizontal="center" vertical="center"/>
    </xf>
    <xf numFmtId="14" fontId="15" fillId="8" borderId="74" xfId="0" applyNumberFormat="1" applyFont="1" applyFill="1" applyBorder="1" applyAlignment="1">
      <alignment horizontal="center" vertical="center"/>
    </xf>
    <xf numFmtId="0" fontId="15" fillId="8" borderId="75" xfId="0" applyFont="1" applyFill="1" applyBorder="1" applyAlignment="1">
      <alignment horizontal="center" vertical="center"/>
    </xf>
    <xf numFmtId="177" fontId="15" fillId="8" borderId="75" xfId="2" applyFont="1" applyFill="1" applyBorder="1" applyAlignment="1">
      <alignment horizontal="center" vertical="center"/>
    </xf>
    <xf numFmtId="0" fontId="15" fillId="0" borderId="75" xfId="0" applyFont="1" applyBorder="1" applyAlignment="1">
      <alignment horizontal="center" vertical="center"/>
    </xf>
    <xf numFmtId="14" fontId="15" fillId="8" borderId="76" xfId="0" applyNumberFormat="1" applyFont="1" applyFill="1" applyBorder="1" applyAlignment="1">
      <alignment horizontal="center" vertical="center"/>
    </xf>
    <xf numFmtId="1" fontId="15" fillId="8" borderId="77" xfId="0" applyNumberFormat="1" applyFont="1" applyFill="1" applyBorder="1" applyAlignment="1">
      <alignment horizontal="center" vertical="center"/>
    </xf>
    <xf numFmtId="0" fontId="15" fillId="8" borderId="78" xfId="0" applyFont="1" applyFill="1" applyBorder="1" applyAlignment="1">
      <alignment horizontal="center" vertical="center"/>
    </xf>
    <xf numFmtId="177" fontId="15" fillId="8" borderId="78" xfId="2" applyFont="1" applyFill="1" applyBorder="1" applyAlignment="1">
      <alignment horizontal="center" vertical="center"/>
    </xf>
    <xf numFmtId="14" fontId="15" fillId="0" borderId="79" xfId="0" applyNumberFormat="1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177" fontId="15" fillId="0" borderId="79" xfId="2" applyFont="1" applyBorder="1" applyAlignment="1">
      <alignment horizontal="center" vertical="center"/>
    </xf>
    <xf numFmtId="0" fontId="15" fillId="0" borderId="80" xfId="0" applyFont="1" applyBorder="1" applyAlignment="1">
      <alignment horizontal="center" vertical="center"/>
    </xf>
    <xf numFmtId="179" fontId="15" fillId="0" borderId="80" xfId="0" applyNumberFormat="1" applyFont="1" applyBorder="1" applyAlignment="1">
      <alignment horizontal="center" vertical="center" wrapText="1"/>
    </xf>
    <xf numFmtId="0" fontId="15" fillId="8" borderId="51" xfId="53" applyFont="1" applyFill="1" applyBorder="1" applyAlignment="1">
      <alignment horizontal="center" vertical="center"/>
    </xf>
    <xf numFmtId="14" fontId="17" fillId="11" borderId="81" xfId="0" applyNumberFormat="1" applyFont="1" applyFill="1" applyBorder="1" applyAlignment="1">
      <alignment horizontal="center" vertical="center"/>
    </xf>
    <xf numFmtId="14" fontId="17" fillId="11" borderId="82" xfId="0" applyNumberFormat="1" applyFont="1" applyFill="1" applyBorder="1" applyAlignment="1">
      <alignment horizontal="center" vertical="center"/>
    </xf>
    <xf numFmtId="0" fontId="17" fillId="11" borderId="83" xfId="0" applyFont="1" applyFill="1" applyBorder="1" applyAlignment="1">
      <alignment horizontal="center" vertical="center"/>
    </xf>
    <xf numFmtId="186" fontId="17" fillId="11" borderId="83" xfId="2" applyNumberFormat="1" applyFont="1" applyFill="1" applyBorder="1" applyAlignment="1">
      <alignment horizontal="center" vertical="center"/>
    </xf>
    <xf numFmtId="177" fontId="17" fillId="11" borderId="83" xfId="2" applyFont="1" applyFill="1" applyBorder="1" applyAlignment="1">
      <alignment horizontal="center" vertical="center"/>
    </xf>
    <xf numFmtId="0" fontId="17" fillId="11" borderId="83" xfId="0" applyFont="1" applyFill="1" applyBorder="1" applyAlignment="1">
      <alignment horizontal="center" vertical="center" wrapText="1"/>
    </xf>
    <xf numFmtId="14" fontId="15" fillId="8" borderId="51" xfId="51" applyNumberFormat="1" applyFont="1" applyFill="1" applyBorder="1" applyAlignment="1">
      <alignment horizontal="center" vertical="center"/>
    </xf>
    <xf numFmtId="181" fontId="15" fillId="8" borderId="51" xfId="51" applyNumberFormat="1" applyFont="1" applyFill="1" applyBorder="1" applyAlignment="1">
      <alignment horizontal="center" vertical="center"/>
    </xf>
    <xf numFmtId="186" fontId="15" fillId="8" borderId="51" xfId="52" applyNumberFormat="1" applyFont="1" applyFill="1" applyBorder="1" applyAlignment="1">
      <alignment horizontal="center" vertical="center"/>
    </xf>
    <xf numFmtId="181" fontId="15" fillId="8" borderId="51" xfId="52" applyNumberFormat="1" applyFont="1" applyFill="1" applyBorder="1" applyAlignment="1">
      <alignment horizontal="center" vertical="center"/>
    </xf>
    <xf numFmtId="179" fontId="15" fillId="8" borderId="84" xfId="2" applyNumberFormat="1" applyFont="1" applyFill="1" applyBorder="1" applyAlignment="1">
      <alignment horizontal="center" vertical="center" wrapText="1"/>
    </xf>
    <xf numFmtId="14" fontId="15" fillId="8" borderId="51" xfId="53" applyNumberFormat="1" applyFont="1" applyFill="1" applyBorder="1" applyAlignment="1">
      <alignment horizontal="center" vertical="center"/>
    </xf>
    <xf numFmtId="186" fontId="15" fillId="8" borderId="51" xfId="53" applyNumberFormat="1" applyFont="1" applyFill="1" applyBorder="1" applyAlignment="1">
      <alignment horizontal="center" vertical="center"/>
    </xf>
    <xf numFmtId="181" fontId="15" fillId="8" borderId="51" xfId="54" applyNumberFormat="1" applyFont="1" applyFill="1" applyBorder="1" applyAlignment="1">
      <alignment horizontal="center" vertical="center"/>
    </xf>
    <xf numFmtId="14" fontId="15" fillId="8" borderId="51" xfId="55" applyNumberFormat="1" applyFont="1" applyFill="1" applyBorder="1" applyAlignment="1">
      <alignment horizontal="center" vertical="center"/>
    </xf>
    <xf numFmtId="0" fontId="15" fillId="8" borderId="51" xfId="55" applyFont="1" applyFill="1" applyBorder="1" applyAlignment="1">
      <alignment horizontal="center" vertical="center"/>
    </xf>
    <xf numFmtId="186" fontId="15" fillId="8" borderId="51" xfId="56" applyNumberFormat="1" applyFont="1" applyFill="1" applyBorder="1" applyAlignment="1">
      <alignment horizontal="center" vertical="center"/>
    </xf>
    <xf numFmtId="181" fontId="15" fillId="8" borderId="51" xfId="0" applyNumberFormat="1" applyFont="1" applyFill="1" applyBorder="1" applyAlignment="1">
      <alignment horizontal="center" vertical="center"/>
    </xf>
    <xf numFmtId="14" fontId="15" fillId="8" borderId="51" xfId="57" applyNumberFormat="1" applyFont="1" applyFill="1" applyBorder="1" applyAlignment="1">
      <alignment horizontal="center" vertical="center"/>
    </xf>
    <xf numFmtId="0" fontId="15" fillId="8" borderId="51" xfId="57" applyFont="1" applyFill="1" applyBorder="1" applyAlignment="1">
      <alignment horizontal="center" vertical="center"/>
    </xf>
    <xf numFmtId="181" fontId="15" fillId="8" borderId="51" xfId="58" applyNumberFormat="1" applyFont="1" applyFill="1" applyBorder="1" applyAlignment="1">
      <alignment horizontal="center" vertical="center"/>
    </xf>
    <xf numFmtId="14" fontId="15" fillId="8" borderId="51" xfId="0" applyNumberFormat="1" applyFont="1" applyFill="1" applyBorder="1" applyAlignment="1">
      <alignment horizontal="center" vertical="center"/>
    </xf>
    <xf numFmtId="1" fontId="15" fillId="8" borderId="51" xfId="0" applyNumberFormat="1" applyFont="1" applyFill="1" applyBorder="1" applyAlignment="1">
      <alignment horizontal="center" vertical="center"/>
    </xf>
    <xf numFmtId="186" fontId="15" fillId="8" borderId="51" xfId="2" applyNumberFormat="1" applyFont="1" applyFill="1" applyBorder="1" applyAlignment="1">
      <alignment horizontal="center" vertical="center"/>
    </xf>
    <xf numFmtId="186" fontId="15" fillId="8" borderId="51" xfId="0" applyNumberFormat="1" applyFont="1" applyFill="1" applyBorder="1" applyAlignment="1">
      <alignment horizontal="center" vertical="center"/>
    </xf>
    <xf numFmtId="14" fontId="15" fillId="0" borderId="51" xfId="0" applyNumberFormat="1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186" fontId="15" fillId="0" borderId="51" xfId="2" applyNumberFormat="1" applyFont="1" applyBorder="1" applyAlignment="1">
      <alignment horizontal="center" vertical="center"/>
    </xf>
    <xf numFmtId="177" fontId="15" fillId="0" borderId="51" xfId="2" applyFont="1" applyBorder="1" applyAlignment="1">
      <alignment horizontal="center" vertical="center"/>
    </xf>
    <xf numFmtId="0" fontId="15" fillId="0" borderId="85" xfId="0" applyFont="1" applyBorder="1" applyAlignment="1">
      <alignment horizontal="center" vertical="center"/>
    </xf>
    <xf numFmtId="0" fontId="15" fillId="0" borderId="86" xfId="0" applyFont="1" applyBorder="1" applyAlignment="1">
      <alignment horizontal="center" vertical="center"/>
    </xf>
    <xf numFmtId="186" fontId="15" fillId="0" borderId="86" xfId="0" applyNumberFormat="1" applyFont="1" applyBorder="1" applyAlignment="1">
      <alignment horizontal="center" vertical="center" wrapText="1"/>
    </xf>
    <xf numFmtId="179" fontId="15" fillId="0" borderId="86" xfId="0" applyNumberFormat="1" applyFont="1" applyBorder="1" applyAlignment="1">
      <alignment horizontal="center" vertical="center" wrapText="1"/>
    </xf>
    <xf numFmtId="0" fontId="27" fillId="0" borderId="0" xfId="0" applyFont="1"/>
    <xf numFmtId="180" fontId="28" fillId="8" borderId="32" xfId="6" applyNumberFormat="1" applyFont="1" applyFill="1" applyBorder="1" applyAlignment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0" fontId="30" fillId="17" borderId="87" xfId="6" applyFont="1" applyFill="1" applyBorder="1" applyAlignment="1">
      <alignment horizontal="center" vertical="center"/>
    </xf>
    <xf numFmtId="0" fontId="2" fillId="0" borderId="0" xfId="0" applyFont="1"/>
    <xf numFmtId="0" fontId="19" fillId="0" borderId="8" xfId="0" applyFont="1" applyBorder="1" applyAlignment="1">
      <alignment horizontal="center" vertical="center" wrapText="1"/>
    </xf>
    <xf numFmtId="179" fontId="19" fillId="0" borderId="0" xfId="0" applyNumberFormat="1" applyFont="1" applyAlignment="1">
      <alignment horizontal="center" vertical="center" wrapText="1"/>
    </xf>
    <xf numFmtId="43" fontId="21" fillId="15" borderId="0" xfId="0" applyNumberFormat="1" applyFont="1" applyFill="1"/>
    <xf numFmtId="0" fontId="13" fillId="8" borderId="9" xfId="6" applyFill="1" applyBorder="1" applyAlignment="1">
      <alignment horizontal="center" vertical="center" wrapText="1"/>
    </xf>
    <xf numFmtId="0" fontId="31" fillId="15" borderId="0" xfId="0" applyFont="1" applyFill="1"/>
    <xf numFmtId="43" fontId="31" fillId="0" borderId="0" xfId="0" applyNumberFormat="1" applyFont="1"/>
    <xf numFmtId="179" fontId="15" fillId="10" borderId="51" xfId="0" applyNumberFormat="1" applyFont="1" applyFill="1" applyBorder="1" applyAlignment="1">
      <alignment horizontal="center" vertical="center" wrapText="1"/>
    </xf>
    <xf numFmtId="189" fontId="15" fillId="10" borderId="13" xfId="0" applyNumberFormat="1" applyFont="1" applyFill="1" applyBorder="1" applyAlignment="1">
      <alignment horizontal="center" vertical="center" wrapText="1"/>
    </xf>
    <xf numFmtId="14" fontId="17" fillId="11" borderId="88" xfId="0" applyNumberFormat="1" applyFont="1" applyFill="1" applyBorder="1" applyAlignment="1">
      <alignment horizontal="center" vertical="center"/>
    </xf>
    <xf numFmtId="0" fontId="17" fillId="11" borderId="89" xfId="0" applyFont="1" applyFill="1" applyBorder="1" applyAlignment="1">
      <alignment horizontal="center" vertical="center"/>
    </xf>
    <xf numFmtId="177" fontId="17" fillId="11" borderId="89" xfId="2" applyFont="1" applyFill="1" applyBorder="1" applyAlignment="1">
      <alignment horizontal="center" vertical="center"/>
    </xf>
    <xf numFmtId="0" fontId="17" fillId="11" borderId="89" xfId="0" applyFont="1" applyFill="1" applyBorder="1" applyAlignment="1">
      <alignment horizontal="center" vertical="center" wrapText="1"/>
    </xf>
    <xf numFmtId="177" fontId="17" fillId="11" borderId="90" xfId="2" applyFont="1" applyFill="1" applyBorder="1" applyAlignment="1">
      <alignment horizontal="center" vertical="center"/>
    </xf>
    <xf numFmtId="14" fontId="15" fillId="8" borderId="91" xfId="0" applyNumberFormat="1" applyFont="1" applyFill="1" applyBorder="1" applyAlignment="1">
      <alignment horizontal="center" vertical="center"/>
    </xf>
    <xf numFmtId="0" fontId="15" fillId="8" borderId="92" xfId="0" applyFont="1" applyFill="1" applyBorder="1" applyAlignment="1">
      <alignment horizontal="center" vertical="center"/>
    </xf>
    <xf numFmtId="190" fontId="15" fillId="8" borderId="92" xfId="2" applyNumberFormat="1" applyFont="1" applyFill="1" applyBorder="1" applyAlignment="1">
      <alignment horizontal="center" vertical="center"/>
    </xf>
    <xf numFmtId="180" fontId="15" fillId="8" borderId="92" xfId="0" applyNumberFormat="1" applyFont="1" applyFill="1" applyBorder="1" applyAlignment="1">
      <alignment horizontal="center" vertical="center"/>
    </xf>
    <xf numFmtId="177" fontId="15" fillId="8" borderId="92" xfId="2" applyFont="1" applyFill="1" applyBorder="1" applyAlignment="1">
      <alignment horizontal="center" vertical="center"/>
    </xf>
    <xf numFmtId="0" fontId="31" fillId="0" borderId="0" xfId="0" applyFont="1"/>
    <xf numFmtId="0" fontId="21" fillId="15" borderId="0" xfId="0" applyFont="1" applyFill="1"/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184" fontId="14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77" fontId="15" fillId="0" borderId="93" xfId="2" applyFont="1" applyBorder="1" applyAlignment="1">
      <alignment horizontal="center" vertical="center"/>
    </xf>
    <xf numFmtId="179" fontId="15" fillId="0" borderId="94" xfId="0" applyNumberFormat="1" applyFont="1" applyBorder="1" applyAlignment="1">
      <alignment horizontal="center" vertical="center" wrapText="1"/>
    </xf>
    <xf numFmtId="191" fontId="15" fillId="0" borderId="0" xfId="0" applyNumberFormat="1" applyFont="1" applyAlignment="1">
      <alignment vertical="center" wrapText="1"/>
    </xf>
    <xf numFmtId="43" fontId="21" fillId="0" borderId="0" xfId="0" applyNumberFormat="1" applyFont="1"/>
    <xf numFmtId="177" fontId="17" fillId="11" borderId="95" xfId="2" applyFont="1" applyFill="1" applyBorder="1" applyAlignment="1">
      <alignment horizontal="center" vertical="center"/>
    </xf>
    <xf numFmtId="0" fontId="15" fillId="8" borderId="38" xfId="2" applyNumberFormat="1" applyFont="1" applyFill="1" applyBorder="1" applyAlignment="1">
      <alignment horizontal="center" vertical="center"/>
    </xf>
    <xf numFmtId="190" fontId="15" fillId="8" borderId="38" xfId="2" applyNumberFormat="1" applyFont="1" applyFill="1" applyBorder="1" applyAlignment="1">
      <alignment horizontal="center" vertical="center"/>
    </xf>
    <xf numFmtId="180" fontId="15" fillId="8" borderId="38" xfId="0" applyNumberFormat="1" applyFont="1" applyFill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 wrapText="1"/>
    </xf>
    <xf numFmtId="0" fontId="23" fillId="8" borderId="38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27" fillId="0" borderId="0" xfId="0" applyFont="1" applyAlignment="1">
      <alignment horizontal="center"/>
    </xf>
    <xf numFmtId="14" fontId="14" fillId="8" borderId="96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/>
    </xf>
    <xf numFmtId="1" fontId="29" fillId="0" borderId="51" xfId="0" applyNumberFormat="1" applyFont="1" applyBorder="1" applyAlignment="1">
      <alignment horizontal="center" vertical="center"/>
    </xf>
    <xf numFmtId="180" fontId="15" fillId="0" borderId="51" xfId="0" applyNumberFormat="1" applyFont="1" applyBorder="1" applyAlignment="1">
      <alignment vertical="center" wrapText="1"/>
    </xf>
    <xf numFmtId="179" fontId="15" fillId="8" borderId="97" xfId="2" applyNumberFormat="1" applyFont="1" applyFill="1" applyBorder="1" applyAlignment="1">
      <alignment horizontal="center" vertical="center" wrapText="1"/>
    </xf>
    <xf numFmtId="179" fontId="15" fillId="8" borderId="13" xfId="0" applyNumberFormat="1" applyFont="1" applyFill="1" applyBorder="1" applyAlignment="1">
      <alignment horizontal="center" vertical="center" wrapText="1"/>
    </xf>
    <xf numFmtId="180" fontId="0" fillId="0" borderId="0" xfId="0" applyNumberFormat="1"/>
    <xf numFmtId="179" fontId="33" fillId="15" borderId="51" xfId="0" applyNumberFormat="1" applyFont="1" applyFill="1" applyBorder="1" applyAlignment="1">
      <alignment horizontal="center" vertical="center" wrapText="1"/>
    </xf>
    <xf numFmtId="179" fontId="15" fillId="10" borderId="0" xfId="0" applyNumberFormat="1" applyFont="1" applyFill="1" applyAlignment="1">
      <alignment horizontal="center" vertical="center" wrapText="1"/>
    </xf>
    <xf numFmtId="177" fontId="17" fillId="11" borderId="98" xfId="2" applyFont="1" applyFill="1" applyBorder="1" applyAlignment="1">
      <alignment horizontal="center" vertical="center"/>
    </xf>
    <xf numFmtId="179" fontId="15" fillId="8" borderId="98" xfId="2" applyNumberFormat="1" applyFont="1" applyFill="1" applyBorder="1" applyAlignment="1">
      <alignment horizontal="center" vertical="center" wrapText="1"/>
    </xf>
    <xf numFmtId="0" fontId="15" fillId="8" borderId="98" xfId="0" applyFont="1" applyFill="1" applyBorder="1" applyAlignment="1">
      <alignment horizontal="center" vertical="center"/>
    </xf>
    <xf numFmtId="0" fontId="0" fillId="0" borderId="99" xfId="0" applyBorder="1"/>
    <xf numFmtId="0" fontId="0" fillId="0" borderId="100" xfId="0" applyBorder="1"/>
    <xf numFmtId="179" fontId="15" fillId="8" borderId="0" xfId="2" applyNumberFormat="1" applyFont="1" applyFill="1" applyAlignment="1">
      <alignment horizontal="center" vertical="center" wrapText="1"/>
    </xf>
    <xf numFmtId="14" fontId="15" fillId="8" borderId="38" xfId="0" applyNumberFormat="1" applyFont="1" applyFill="1" applyBorder="1" applyAlignment="1">
      <alignment horizontal="center" vertical="center"/>
    </xf>
    <xf numFmtId="179" fontId="15" fillId="8" borderId="22" xfId="2" applyNumberFormat="1" applyFont="1" applyFill="1" applyBorder="1" applyAlignment="1">
      <alignment horizontal="center" vertical="center" wrapText="1"/>
    </xf>
    <xf numFmtId="179" fontId="15" fillId="8" borderId="38" xfId="2" applyNumberFormat="1" applyFont="1" applyFill="1" applyBorder="1" applyAlignment="1">
      <alignment horizontal="center" vertical="center" wrapText="1"/>
    </xf>
    <xf numFmtId="0" fontId="0" fillId="0" borderId="101" xfId="0" applyBorder="1"/>
    <xf numFmtId="0" fontId="21" fillId="8" borderId="22" xfId="0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192" fontId="21" fillId="0" borderId="0" xfId="0" applyNumberFormat="1" applyFont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0" fontId="15" fillId="0" borderId="102" xfId="0" applyFont="1" applyBorder="1" applyAlignment="1">
      <alignment horizontal="center" vertical="center"/>
    </xf>
    <xf numFmtId="0" fontId="0" fillId="0" borderId="103" xfId="0" applyBorder="1"/>
    <xf numFmtId="0" fontId="37" fillId="0" borderId="0" xfId="0" applyFont="1" applyAlignment="1">
      <alignment horizontal="center" vertical="center"/>
    </xf>
    <xf numFmtId="176" fontId="21" fillId="0" borderId="5" xfId="1" applyFont="1" applyBorder="1" applyAlignment="1">
      <alignment horizontal="center" vertical="center"/>
    </xf>
    <xf numFmtId="0" fontId="21" fillId="0" borderId="104" xfId="0" applyFont="1" applyBorder="1" applyAlignment="1">
      <alignment horizontal="center" vertical="center"/>
    </xf>
    <xf numFmtId="0" fontId="38" fillId="18" borderId="105" xfId="0" applyFont="1" applyFill="1" applyBorder="1" applyAlignment="1">
      <alignment horizontal="center" vertical="center"/>
    </xf>
    <xf numFmtId="0" fontId="38" fillId="18" borderId="106" xfId="0" applyFont="1" applyFill="1" applyBorder="1" applyAlignment="1">
      <alignment horizontal="center" vertical="center"/>
    </xf>
    <xf numFmtId="0" fontId="32" fillId="18" borderId="107" xfId="0" applyFont="1" applyFill="1" applyBorder="1" applyAlignment="1">
      <alignment horizontal="center" vertical="center"/>
    </xf>
    <xf numFmtId="0" fontId="32" fillId="18" borderId="106" xfId="0" applyFont="1" applyFill="1" applyBorder="1" applyAlignment="1">
      <alignment horizontal="center" vertical="center"/>
    </xf>
    <xf numFmtId="49" fontId="14" fillId="19" borderId="108" xfId="0" applyNumberFormat="1" applyFont="1" applyFill="1" applyBorder="1" applyAlignment="1">
      <alignment horizontal="center" vertical="center"/>
    </xf>
    <xf numFmtId="0" fontId="14" fillId="19" borderId="109" xfId="0" applyFont="1" applyFill="1" applyBorder="1" applyAlignment="1">
      <alignment horizontal="center" vertical="center"/>
    </xf>
    <xf numFmtId="0" fontId="14" fillId="19" borderId="109" xfId="0" applyFont="1" applyFill="1" applyBorder="1" applyAlignment="1">
      <alignment horizontal="center" vertical="center" wrapText="1"/>
    </xf>
    <xf numFmtId="193" fontId="14" fillId="19" borderId="109" xfId="1" applyNumberFormat="1" applyFont="1" applyFill="1" applyBorder="1" applyAlignment="1">
      <alignment horizontal="center" vertical="center"/>
    </xf>
    <xf numFmtId="0" fontId="39" fillId="19" borderId="109" xfId="0" applyFont="1" applyFill="1" applyBorder="1" applyAlignment="1">
      <alignment horizontal="center" vertical="center"/>
    </xf>
    <xf numFmtId="0" fontId="14" fillId="0" borderId="96" xfId="0" applyFont="1" applyBorder="1" applyAlignment="1">
      <alignment horizontal="center" vertical="center"/>
    </xf>
    <xf numFmtId="0" fontId="14" fillId="0" borderId="109" xfId="0" applyFont="1" applyBorder="1" applyAlignment="1">
      <alignment horizontal="center" vertical="center"/>
    </xf>
    <xf numFmtId="193" fontId="14" fillId="0" borderId="96" xfId="1" applyNumberFormat="1" applyFont="1" applyBorder="1" applyAlignment="1">
      <alignment horizontal="center" vertical="center"/>
    </xf>
    <xf numFmtId="0" fontId="39" fillId="0" borderId="96" xfId="0" applyFont="1" applyBorder="1" applyAlignment="1">
      <alignment horizontal="center" vertical="center"/>
    </xf>
    <xf numFmtId="0" fontId="14" fillId="8" borderId="96" xfId="0" applyFont="1" applyFill="1" applyBorder="1" applyAlignment="1">
      <alignment horizontal="center" vertical="center"/>
    </xf>
    <xf numFmtId="0" fontId="14" fillId="8" borderId="109" xfId="0" applyFont="1" applyFill="1" applyBorder="1" applyAlignment="1">
      <alignment horizontal="center" vertical="center"/>
    </xf>
    <xf numFmtId="193" fontId="14" fillId="8" borderId="96" xfId="1" applyNumberFormat="1" applyFont="1" applyFill="1" applyBorder="1" applyAlignment="1">
      <alignment horizontal="center" vertical="center"/>
    </xf>
    <xf numFmtId="0" fontId="39" fillId="8" borderId="96" xfId="0" applyFont="1" applyFill="1" applyBorder="1" applyAlignment="1">
      <alignment horizontal="center" vertical="center"/>
    </xf>
    <xf numFmtId="0" fontId="14" fillId="8" borderId="96" xfId="0" applyFont="1" applyFill="1" applyBorder="1" applyAlignment="1">
      <alignment horizontal="center" vertical="center" wrapText="1"/>
    </xf>
    <xf numFmtId="0" fontId="35" fillId="0" borderId="0" xfId="0" applyFont="1" applyAlignment="1">
      <alignment horizontal="center" vertical="center"/>
    </xf>
    <xf numFmtId="0" fontId="21" fillId="0" borderId="110" xfId="0" applyFont="1" applyBorder="1" applyAlignment="1">
      <alignment horizontal="center" vertical="center"/>
    </xf>
    <xf numFmtId="0" fontId="21" fillId="0" borderId="111" xfId="0" applyFont="1" applyBorder="1" applyAlignment="1">
      <alignment horizontal="center" vertical="center"/>
    </xf>
    <xf numFmtId="0" fontId="21" fillId="0" borderId="112" xfId="0" applyFont="1" applyBorder="1" applyAlignment="1">
      <alignment horizontal="center" vertical="center"/>
    </xf>
    <xf numFmtId="0" fontId="32" fillId="18" borderId="106" xfId="0" applyFont="1" applyFill="1" applyBorder="1" applyAlignment="1">
      <alignment horizontal="center" vertical="center" wrapText="1"/>
    </xf>
    <xf numFmtId="0" fontId="40" fillId="19" borderId="109" xfId="0" applyFont="1" applyFill="1" applyBorder="1" applyAlignment="1">
      <alignment horizontal="center" vertical="center"/>
    </xf>
    <xf numFmtId="0" fontId="40" fillId="0" borderId="96" xfId="0" applyFont="1" applyBorder="1" applyAlignment="1">
      <alignment horizontal="center" vertical="center"/>
    </xf>
    <xf numFmtId="0" fontId="40" fillId="8" borderId="96" xfId="0" applyFont="1" applyFill="1" applyBorder="1" applyAlignment="1">
      <alignment horizontal="center" vertical="center"/>
    </xf>
    <xf numFmtId="0" fontId="11" fillId="8" borderId="113" xfId="0" applyFont="1" applyFill="1" applyBorder="1" applyAlignment="1">
      <alignment horizontal="center" vertical="center"/>
    </xf>
    <xf numFmtId="0" fontId="14" fillId="0" borderId="114" xfId="0" applyFont="1" applyBorder="1" applyAlignment="1">
      <alignment horizontal="center" vertical="center"/>
    </xf>
    <xf numFmtId="0" fontId="14" fillId="8" borderId="115" xfId="0" applyFont="1" applyFill="1" applyBorder="1" applyAlignment="1">
      <alignment horizontal="center" vertical="center"/>
    </xf>
    <xf numFmtId="0" fontId="32" fillId="18" borderId="116" xfId="0" applyFont="1" applyFill="1" applyBorder="1" applyAlignment="1">
      <alignment horizontal="center" vertical="center"/>
    </xf>
    <xf numFmtId="0" fontId="21" fillId="20" borderId="22" xfId="0" applyFont="1" applyFill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193" fontId="14" fillId="8" borderId="96" xfId="0" applyNumberFormat="1" applyFont="1" applyFill="1" applyBorder="1" applyAlignment="1">
      <alignment horizontal="center" vertical="center"/>
    </xf>
    <xf numFmtId="0" fontId="21" fillId="0" borderId="117" xfId="0" applyFont="1" applyBorder="1" applyAlignment="1">
      <alignment horizontal="center" vertical="center"/>
    </xf>
    <xf numFmtId="0" fontId="21" fillId="20" borderId="117" xfId="0" applyFont="1" applyFill="1" applyBorder="1" applyAlignment="1">
      <alignment horizontal="center" vertical="center"/>
    </xf>
    <xf numFmtId="176" fontId="14" fillId="8" borderId="96" xfId="1" applyFont="1" applyFill="1" applyBorder="1" applyAlignment="1">
      <alignment horizontal="center" vertical="center"/>
    </xf>
    <xf numFmtId="0" fontId="41" fillId="8" borderId="96" xfId="0" applyFont="1" applyFill="1" applyBorder="1" applyAlignment="1">
      <alignment horizontal="center" vertical="center"/>
    </xf>
    <xf numFmtId="49" fontId="14" fillId="0" borderId="118" xfId="0" applyNumberFormat="1" applyFont="1" applyBorder="1" applyAlignment="1">
      <alignment horizontal="center" vertical="center"/>
    </xf>
    <xf numFmtId="49" fontId="14" fillId="19" borderId="118" xfId="0" applyNumberFormat="1" applyFont="1" applyFill="1" applyBorder="1" applyAlignment="1">
      <alignment horizontal="center" vertical="center"/>
    </xf>
    <xf numFmtId="0" fontId="42" fillId="8" borderId="96" xfId="0" applyFont="1" applyFill="1" applyBorder="1" applyAlignment="1">
      <alignment horizontal="center" vertical="center"/>
    </xf>
    <xf numFmtId="0" fontId="14" fillId="21" borderId="109" xfId="0" applyFont="1" applyFill="1" applyBorder="1" applyAlignment="1">
      <alignment horizontal="center" vertical="center"/>
    </xf>
    <xf numFmtId="16" fontId="14" fillId="8" borderId="96" xfId="0" applyNumberFormat="1" applyFont="1" applyFill="1" applyBorder="1" applyAlignment="1">
      <alignment horizontal="center" vertical="center"/>
    </xf>
    <xf numFmtId="0" fontId="14" fillId="8" borderId="119" xfId="0" applyFont="1" applyFill="1" applyBorder="1" applyAlignment="1">
      <alignment horizontal="center" vertical="center"/>
    </xf>
    <xf numFmtId="14" fontId="14" fillId="8" borderId="120" xfId="0" applyNumberFormat="1" applyFont="1" applyFill="1" applyBorder="1" applyAlignment="1">
      <alignment horizontal="center" vertical="center"/>
    </xf>
    <xf numFmtId="0" fontId="14" fillId="8" borderId="120" xfId="0" applyFont="1" applyFill="1" applyBorder="1" applyAlignment="1">
      <alignment horizontal="center" vertical="center"/>
    </xf>
    <xf numFmtId="193" fontId="39" fillId="8" borderId="120" xfId="0" applyNumberFormat="1" applyFont="1" applyFill="1" applyBorder="1" applyAlignment="1">
      <alignment horizontal="center" vertical="center"/>
    </xf>
    <xf numFmtId="0" fontId="14" fillId="19" borderId="121" xfId="0" applyFont="1" applyFill="1" applyBorder="1" applyAlignment="1">
      <alignment horizontal="center" vertical="center"/>
    </xf>
    <xf numFmtId="0" fontId="40" fillId="8" borderId="120" xfId="0" applyFont="1" applyFill="1" applyBorder="1" applyAlignment="1">
      <alignment horizontal="center" vertical="center"/>
    </xf>
    <xf numFmtId="0" fontId="14" fillId="0" borderId="121" xfId="0" applyFont="1" applyBorder="1" applyAlignment="1">
      <alignment horizontal="center" vertical="center"/>
    </xf>
    <xf numFmtId="0" fontId="40" fillId="8" borderId="122" xfId="0" applyFont="1" applyFill="1" applyBorder="1" applyAlignment="1">
      <alignment horizontal="center" vertical="center"/>
    </xf>
    <xf numFmtId="0" fontId="40" fillId="8" borderId="123" xfId="0" applyFont="1" applyFill="1" applyBorder="1" applyAlignment="1">
      <alignment horizontal="center" vertical="center"/>
    </xf>
    <xf numFmtId="0" fontId="11" fillId="8" borderId="124" xfId="0" applyFont="1" applyFill="1" applyBorder="1" applyAlignment="1">
      <alignment horizontal="center" vertical="center"/>
    </xf>
    <xf numFmtId="14" fontId="9" fillId="8" borderId="125" xfId="0" applyNumberFormat="1" applyFont="1" applyFill="1" applyBorder="1" applyAlignment="1">
      <alignment horizontal="center" vertical="center"/>
    </xf>
    <xf numFmtId="0" fontId="11" fillId="8" borderId="125" xfId="0" applyFont="1" applyFill="1" applyBorder="1" applyAlignment="1">
      <alignment horizontal="center" vertical="center"/>
    </xf>
    <xf numFmtId="0" fontId="21" fillId="8" borderId="126" xfId="0" applyFont="1" applyFill="1" applyBorder="1" applyAlignment="1">
      <alignment horizontal="center" vertical="center"/>
    </xf>
    <xf numFmtId="0" fontId="21" fillId="8" borderId="125" xfId="0" applyFont="1" applyFill="1" applyBorder="1" applyAlignment="1">
      <alignment horizontal="center" vertical="center"/>
    </xf>
    <xf numFmtId="0" fontId="11" fillId="8" borderId="126" xfId="0" applyFont="1" applyFill="1" applyBorder="1" applyAlignment="1">
      <alignment horizontal="center" vertical="center"/>
    </xf>
    <xf numFmtId="0" fontId="11" fillId="8" borderId="32" xfId="0" applyFont="1" applyFill="1" applyBorder="1" applyAlignment="1">
      <alignment horizontal="center" vertical="center"/>
    </xf>
    <xf numFmtId="193" fontId="43" fillId="8" borderId="126" xfId="0" applyNumberFormat="1" applyFont="1" applyFill="1" applyBorder="1" applyAlignment="1">
      <alignment horizontal="center" vertical="center"/>
    </xf>
    <xf numFmtId="0" fontId="11" fillId="8" borderId="127" xfId="0" applyFont="1" applyFill="1" applyBorder="1" applyAlignment="1">
      <alignment horizontal="center" vertical="center"/>
    </xf>
    <xf numFmtId="14" fontId="9" fillId="8" borderId="128" xfId="0" applyNumberFormat="1" applyFont="1" applyFill="1" applyBorder="1" applyAlignment="1">
      <alignment horizontal="center" vertical="center"/>
    </xf>
    <xf numFmtId="0" fontId="11" fillId="8" borderId="128" xfId="0" applyFont="1" applyFill="1" applyBorder="1" applyAlignment="1">
      <alignment horizontal="center" vertical="center"/>
    </xf>
    <xf numFmtId="0" fontId="21" fillId="8" borderId="129" xfId="0" applyFont="1" applyFill="1" applyBorder="1" applyAlignment="1">
      <alignment horizontal="center" vertical="center"/>
    </xf>
    <xf numFmtId="0" fontId="21" fillId="8" borderId="128" xfId="0" applyFont="1" applyFill="1" applyBorder="1" applyAlignment="1">
      <alignment horizontal="center" vertical="center"/>
    </xf>
    <xf numFmtId="0" fontId="11" fillId="8" borderId="129" xfId="0" applyFont="1" applyFill="1" applyBorder="1" applyAlignment="1">
      <alignment horizontal="center" vertical="center"/>
    </xf>
    <xf numFmtId="0" fontId="11" fillId="8" borderId="12" xfId="0" applyFont="1" applyFill="1" applyBorder="1" applyAlignment="1">
      <alignment horizontal="center" vertical="center"/>
    </xf>
    <xf numFmtId="193" fontId="43" fillId="8" borderId="129" xfId="0" applyNumberFormat="1" applyFont="1" applyFill="1" applyBorder="1" applyAlignment="1">
      <alignment horizontal="center" vertical="center"/>
    </xf>
    <xf numFmtId="0" fontId="14" fillId="0" borderId="125" xfId="0" applyFont="1" applyBorder="1" applyAlignment="1">
      <alignment horizontal="center" vertical="center"/>
    </xf>
    <xf numFmtId="0" fontId="44" fillId="8" borderId="111" xfId="0" applyFont="1" applyFill="1" applyBorder="1" applyAlignment="1">
      <alignment horizontal="center" vertical="center"/>
    </xf>
    <xf numFmtId="0" fontId="14" fillId="19" borderId="125" xfId="0" applyFont="1" applyFill="1" applyBorder="1" applyAlignment="1">
      <alignment horizontal="center" vertical="center"/>
    </xf>
    <xf numFmtId="0" fontId="44" fillId="8" borderId="130" xfId="0" applyFont="1" applyFill="1" applyBorder="1" applyAlignment="1">
      <alignment horizontal="center" vertical="center"/>
    </xf>
    <xf numFmtId="0" fontId="44" fillId="0" borderId="131" xfId="0" applyFont="1" applyBorder="1" applyAlignment="1">
      <alignment horizontal="center" vertical="center"/>
    </xf>
    <xf numFmtId="0" fontId="44" fillId="19" borderId="132" xfId="0" applyFont="1" applyFill="1" applyBorder="1" applyAlignment="1">
      <alignment horizontal="center" vertical="center"/>
    </xf>
    <xf numFmtId="0" fontId="44" fillId="0" borderId="132" xfId="0" applyFont="1" applyBorder="1" applyAlignment="1">
      <alignment horizontal="center" vertical="center"/>
    </xf>
    <xf numFmtId="0" fontId="11" fillId="8" borderId="133" xfId="0" applyFont="1" applyFill="1" applyBorder="1" applyAlignment="1">
      <alignment horizontal="center" vertical="center"/>
    </xf>
    <xf numFmtId="0" fontId="44" fillId="22" borderId="130" xfId="0" applyFont="1" applyFill="1" applyBorder="1" applyAlignment="1">
      <alignment horizontal="center" vertical="center"/>
    </xf>
    <xf numFmtId="0" fontId="44" fillId="19" borderId="130" xfId="0" applyFont="1" applyFill="1" applyBorder="1" applyAlignment="1">
      <alignment horizontal="center" vertical="center"/>
    </xf>
    <xf numFmtId="0" fontId="44" fillId="0" borderId="130" xfId="0" applyFont="1" applyBorder="1" applyAlignment="1">
      <alignment horizontal="center" vertical="center"/>
    </xf>
    <xf numFmtId="0" fontId="21" fillId="8" borderId="134" xfId="0" applyFont="1" applyFill="1" applyBorder="1" applyAlignment="1">
      <alignment horizontal="center" vertical="center"/>
    </xf>
    <xf numFmtId="0" fontId="44" fillId="19" borderId="135" xfId="0" applyFont="1" applyFill="1" applyBorder="1" applyAlignment="1">
      <alignment horizontal="center" vertical="center"/>
    </xf>
    <xf numFmtId="0" fontId="14" fillId="20" borderId="109" xfId="0" applyFont="1" applyFill="1" applyBorder="1" applyAlignment="1">
      <alignment horizontal="center" vertical="center"/>
    </xf>
    <xf numFmtId="176" fontId="42" fillId="8" borderId="96" xfId="1" applyFont="1" applyFill="1" applyBorder="1" applyAlignment="1">
      <alignment horizontal="center" vertical="center"/>
    </xf>
    <xf numFmtId="0" fontId="11" fillId="0" borderId="0" xfId="49" applyFont="1" applyAlignment="1">
      <alignment horizontal="center" vertical="center"/>
    </xf>
    <xf numFmtId="0" fontId="11" fillId="8" borderId="0" xfId="49" applyFont="1" applyFill="1" applyAlignment="1">
      <alignment horizontal="center" vertical="center"/>
    </xf>
    <xf numFmtId="43" fontId="11" fillId="0" borderId="0" xfId="49" applyNumberFormat="1" applyFont="1" applyAlignment="1">
      <alignment horizontal="center" vertical="center"/>
    </xf>
    <xf numFmtId="192" fontId="11" fillId="0" borderId="0" xfId="49" applyNumberFormat="1" applyFont="1" applyAlignment="1">
      <alignment horizontal="center" vertical="center"/>
    </xf>
    <xf numFmtId="0" fontId="11" fillId="23" borderId="18" xfId="49" applyFont="1" applyFill="1" applyBorder="1" applyAlignment="1">
      <alignment horizontal="center" vertical="center"/>
    </xf>
    <xf numFmtId="0" fontId="11" fillId="23" borderId="19" xfId="49" applyFont="1" applyFill="1" applyBorder="1" applyAlignment="1">
      <alignment horizontal="center" vertical="center"/>
    </xf>
    <xf numFmtId="0" fontId="45" fillId="23" borderId="19" xfId="49" applyFont="1" applyFill="1" applyBorder="1" applyAlignment="1">
      <alignment horizontal="center" vertical="center"/>
    </xf>
    <xf numFmtId="0" fontId="11" fillId="23" borderId="20" xfId="49" applyFont="1" applyFill="1" applyBorder="1" applyAlignment="1">
      <alignment horizontal="center" vertical="center"/>
    </xf>
    <xf numFmtId="0" fontId="11" fillId="5" borderId="26" xfId="49" applyFont="1" applyFill="1" applyBorder="1" applyAlignment="1">
      <alignment horizontal="center" vertical="center"/>
    </xf>
    <xf numFmtId="0" fontId="11" fillId="5" borderId="27" xfId="49" applyFont="1" applyFill="1" applyBorder="1" applyAlignment="1">
      <alignment horizontal="center" vertical="center"/>
    </xf>
    <xf numFmtId="9" fontId="11" fillId="5" borderId="27" xfId="50" applyFont="1" applyFill="1" applyBorder="1" applyAlignment="1">
      <alignment horizontal="center" vertical="center"/>
    </xf>
    <xf numFmtId="0" fontId="11" fillId="5" borderId="28" xfId="49" applyFont="1" applyFill="1" applyBorder="1" applyAlignment="1">
      <alignment horizontal="center" vertical="center"/>
    </xf>
    <xf numFmtId="0" fontId="14" fillId="8" borderId="25" xfId="49" applyFont="1" applyFill="1" applyBorder="1" applyAlignment="1">
      <alignment horizontal="center" vertical="center"/>
    </xf>
    <xf numFmtId="0" fontId="11" fillId="24" borderId="35" xfId="49" applyFont="1" applyFill="1" applyBorder="1" applyAlignment="1">
      <alignment horizontal="center" vertical="center"/>
    </xf>
    <xf numFmtId="194" fontId="11" fillId="0" borderId="35" xfId="50" applyNumberFormat="1" applyFont="1" applyBorder="1" applyAlignment="1">
      <alignment horizontal="center" vertical="center"/>
    </xf>
    <xf numFmtId="0" fontId="11" fillId="0" borderId="35" xfId="49" applyFont="1" applyBorder="1" applyAlignment="1">
      <alignment horizontal="center" vertical="center"/>
    </xf>
    <xf numFmtId="0" fontId="11" fillId="25" borderId="35" xfId="49" applyFont="1" applyFill="1" applyBorder="1" applyAlignment="1">
      <alignment horizontal="center" vertical="center"/>
    </xf>
    <xf numFmtId="194" fontId="11" fillId="8" borderId="35" xfId="50" applyNumberFormat="1" applyFont="1" applyFill="1" applyBorder="1" applyAlignment="1">
      <alignment horizontal="center" vertical="center"/>
    </xf>
    <xf numFmtId="0" fontId="11" fillId="0" borderId="36" xfId="49" applyFont="1" applyBorder="1" applyAlignment="1">
      <alignment horizontal="center" vertical="center"/>
    </xf>
    <xf numFmtId="0" fontId="14" fillId="8" borderId="21" xfId="49" applyFont="1" applyFill="1" applyBorder="1" applyAlignment="1">
      <alignment horizontal="center" vertical="center"/>
    </xf>
    <xf numFmtId="194" fontId="11" fillId="0" borderId="22" xfId="50" applyNumberFormat="1" applyFont="1" applyBorder="1" applyAlignment="1">
      <alignment horizontal="center" vertical="center"/>
    </xf>
    <xf numFmtId="0" fontId="11" fillId="0" borderId="22" xfId="49" applyFont="1" applyBorder="1" applyAlignment="1">
      <alignment horizontal="center" vertical="center"/>
    </xf>
    <xf numFmtId="194" fontId="11" fillId="8" borderId="22" xfId="50" applyNumberFormat="1" applyFont="1" applyFill="1" applyBorder="1" applyAlignment="1">
      <alignment horizontal="center" vertical="center"/>
    </xf>
    <xf numFmtId="0" fontId="11" fillId="0" borderId="23" xfId="49" applyFont="1" applyBorder="1" applyAlignment="1">
      <alignment horizontal="center" vertical="center"/>
    </xf>
    <xf numFmtId="0" fontId="14" fillId="0" borderId="21" xfId="49" applyFont="1" applyBorder="1" applyAlignment="1">
      <alignment horizontal="center" vertical="center"/>
    </xf>
    <xf numFmtId="0" fontId="46" fillId="0" borderId="23" xfId="49" applyFont="1" applyBorder="1" applyAlignment="1">
      <alignment horizontal="center" vertical="center"/>
    </xf>
    <xf numFmtId="0" fontId="8" fillId="9" borderId="21" xfId="49" applyFont="1" applyFill="1" applyBorder="1" applyAlignment="1">
      <alignment horizontal="center" vertical="center"/>
    </xf>
    <xf numFmtId="0" fontId="0" fillId="0" borderId="36" xfId="0" applyBorder="1"/>
    <xf numFmtId="194" fontId="11" fillId="9" borderId="22" xfId="50" applyNumberFormat="1" applyFont="1" applyFill="1" applyBorder="1" applyAlignment="1">
      <alignment horizontal="center" vertical="center"/>
    </xf>
    <xf numFmtId="0" fontId="8" fillId="0" borderId="21" xfId="49" applyFont="1" applyBorder="1" applyAlignment="1">
      <alignment horizontal="center" vertical="center"/>
    </xf>
    <xf numFmtId="0" fontId="11" fillId="0" borderId="21" xfId="49" applyFont="1" applyBorder="1" applyAlignment="1">
      <alignment horizontal="center" vertical="center"/>
    </xf>
    <xf numFmtId="0" fontId="11" fillId="24" borderId="22" xfId="49" applyFont="1" applyFill="1" applyBorder="1" applyAlignment="1">
      <alignment horizontal="center" vertical="center"/>
    </xf>
    <xf numFmtId="0" fontId="11" fillId="25" borderId="22" xfId="49" applyFont="1" applyFill="1" applyBorder="1" applyAlignment="1">
      <alignment horizontal="center" vertical="center"/>
    </xf>
    <xf numFmtId="0" fontId="11" fillId="8" borderId="22" xfId="49" applyFont="1" applyFill="1" applyBorder="1" applyAlignment="1">
      <alignment horizontal="center" vertical="center"/>
    </xf>
    <xf numFmtId="0" fontId="11" fillId="0" borderId="26" xfId="49" applyFont="1" applyBorder="1" applyAlignment="1">
      <alignment horizontal="center" vertical="center"/>
    </xf>
    <xf numFmtId="0" fontId="11" fillId="24" borderId="27" xfId="49" applyFont="1" applyFill="1" applyBorder="1" applyAlignment="1">
      <alignment horizontal="center" vertical="center"/>
    </xf>
    <xf numFmtId="0" fontId="11" fillId="0" borderId="27" xfId="49" applyFont="1" applyBorder="1" applyAlignment="1">
      <alignment horizontal="center" vertical="center"/>
    </xf>
    <xf numFmtId="0" fontId="11" fillId="25" borderId="27" xfId="49" applyFont="1" applyFill="1" applyBorder="1" applyAlignment="1">
      <alignment horizontal="center" vertical="center"/>
    </xf>
    <xf numFmtId="0" fontId="11" fillId="8" borderId="27" xfId="49" applyFont="1" applyFill="1" applyBorder="1" applyAlignment="1">
      <alignment horizontal="center" vertical="center"/>
    </xf>
    <xf numFmtId="0" fontId="11" fillId="0" borderId="28" xfId="49" applyFont="1" applyBorder="1" applyAlignment="1">
      <alignment horizontal="center" vertical="center"/>
    </xf>
    <xf numFmtId="194" fontId="11" fillId="0" borderId="0" xfId="50" applyNumberFormat="1" applyFont="1" applyAlignment="1">
      <alignment horizontal="center" vertical="center"/>
    </xf>
    <xf numFmtId="0" fontId="0" fillId="0" borderId="136" xfId="0" applyBorder="1"/>
    <xf numFmtId="0" fontId="30" fillId="17" borderId="137" xfId="6" applyFont="1" applyFill="1" applyBorder="1" applyAlignment="1">
      <alignment horizontal="center" vertical="center"/>
    </xf>
    <xf numFmtId="0" fontId="30" fillId="17" borderId="138" xfId="6" applyFont="1" applyFill="1" applyBorder="1" applyAlignment="1">
      <alignment horizontal="center" vertical="center"/>
    </xf>
    <xf numFmtId="0" fontId="0" fillId="0" borderId="32" xfId="0" applyBorder="1"/>
    <xf numFmtId="0" fontId="0" fillId="0" borderId="9" xfId="0" applyBorder="1"/>
    <xf numFmtId="0" fontId="0" fillId="0" borderId="139" xfId="0" applyBorder="1"/>
    <xf numFmtId="0" fontId="30" fillId="17" borderId="0" xfId="6" applyFont="1" applyFill="1" applyAlignment="1">
      <alignment horizontal="center" vertical="center"/>
    </xf>
    <xf numFmtId="0" fontId="13" fillId="8" borderId="0" xfId="6" applyFill="1" applyAlignment="1">
      <alignment horizontal="center" vertical="center" wrapText="1"/>
    </xf>
    <xf numFmtId="0" fontId="15" fillId="8" borderId="0" xfId="0" applyFont="1" applyFill="1" applyAlignment="1">
      <alignment horizontal="center" vertical="center" wrapText="1"/>
    </xf>
    <xf numFmtId="14" fontId="15" fillId="8" borderId="0" xfId="0" applyNumberFormat="1" applyFont="1" applyFill="1" applyAlignment="1">
      <alignment horizontal="center" vertical="center" wrapText="1"/>
    </xf>
    <xf numFmtId="177" fontId="17" fillId="11" borderId="140" xfId="2" applyFont="1" applyFill="1" applyBorder="1" applyAlignment="1">
      <alignment horizontal="center" vertical="center"/>
    </xf>
    <xf numFmtId="177" fontId="17" fillId="11" borderId="141" xfId="2" applyFont="1" applyFill="1" applyBorder="1" applyAlignment="1">
      <alignment horizontal="center" vertical="center"/>
    </xf>
    <xf numFmtId="179" fontId="15" fillId="8" borderId="140" xfId="2" applyNumberFormat="1" applyFont="1" applyFill="1" applyBorder="1" applyAlignment="1">
      <alignment horizontal="center" vertical="center" wrapText="1"/>
    </xf>
    <xf numFmtId="177" fontId="23" fillId="8" borderId="75" xfId="2" applyFont="1" applyFill="1" applyBorder="1" applyAlignment="1">
      <alignment horizontal="center" vertical="center"/>
    </xf>
    <xf numFmtId="0" fontId="14" fillId="0" borderId="96" xfId="0" applyFont="1" applyBorder="1" applyAlignment="1">
      <alignment horizontal="center" vertical="center" wrapText="1"/>
    </xf>
    <xf numFmtId="0" fontId="30" fillId="17" borderId="138" xfId="6" applyFont="1" applyFill="1" applyBorder="1" applyAlignment="1" quotePrefix="1">
      <alignment horizontal="center" vertical="center"/>
    </xf>
    <xf numFmtId="0" fontId="13" fillId="8" borderId="6" xfId="6" applyFill="1" applyBorder="1" applyAlignment="1" quotePrefix="1">
      <alignment horizontal="center" vertical="center" wrapText="1"/>
    </xf>
  </cellXfs>
  <cellStyles count="5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Percent 2" xfId="50"/>
    <cellStyle name="Normal 3" xfId="51"/>
    <cellStyle name="Currency 2" xfId="52"/>
    <cellStyle name="Normal 5" xfId="53"/>
    <cellStyle name="Currency 2 3" xfId="54"/>
    <cellStyle name="Normal 4" xfId="55"/>
    <cellStyle name="Currency 2 2" xfId="56"/>
    <cellStyle name="Normal 7" xfId="57"/>
    <cellStyle name="Currency 2 5" xfId="58"/>
  </cellStyles>
  <dxfs count="51"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b val="1"/>
      </font>
    </dxf>
    <dxf>
      <font>
        <name val="Arial"/>
        <scheme val="none"/>
        <b val="1"/>
        <strike val="0"/>
        <sz val="22"/>
        <color theme="1"/>
      </font>
      <numFmt numFmtId="195" formatCode="dd/mm/yyyy"/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79" formatCode="_([$EGP]\ * #,##0.00_);_([$EGP]\ * \(#,##0.00\);_([$EGP]\ * &quot;-&quot;??_);_(@_)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Calibri"/>
        <scheme val="none"/>
        <charset val="134"/>
        <b val="1"/>
        <strike val="0"/>
        <sz val="22"/>
        <color theme="1"/>
      </font>
      <numFmt numFmtId="179" formatCode="_([$EGP]\ * #,##0.00_);_([$EGP]\ * \(#,##0.00\);_([$EGP]\ * &quot;-&quot;??_);_(@_)"/>
      <fill>
        <patternFill patternType="solid">
          <bgColor theme="0"/>
        </patternFill>
      </fill>
      <alignment horizontal="center" vertical="center" wrapText="1"/>
      <border>
        <left style="thin">
          <color auto="1"/>
        </left>
        <right/>
        <top/>
        <bottom/>
      </border>
    </dxf>
    <dxf>
      <font>
        <name val="Arial"/>
        <scheme val="none"/>
        <b val="1"/>
        <strike val="0"/>
        <sz val="22"/>
        <color theme="1"/>
      </font>
      <numFmt numFmtId="177" formatCode="_-* #,##0.00\ &quot;ج.م.‏&quot;_-;\-* #,##0.00\ &quot;ج.م.‏&quot;_-;_-* &quot;-&quot;??\ &quot;ج.م.‏&quot;_-;_-@_-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sz val="22"/>
      </font>
      <numFmt numFmtId="0" formatCode="General"/>
    </dxf>
    <dxf>
      <font>
        <name val="Arial"/>
        <scheme val="none"/>
        <b val="1"/>
        <strike val="0"/>
        <sz val="22"/>
        <color theme="1"/>
      </font>
      <numFmt numFmtId="196" formatCode="dd/mm/yyyy"/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77" formatCode="_-* #,##0.00\ &quot;ج.م.‏&quot;_-;\-* #,##0.00\ &quot;ج.م.‏&quot;_-;_-* &quot;-&quot;??\ &quot;ج.م.‏&quot;_-;_-@_-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Calibri"/>
        <scheme val="none"/>
        <charset val="134"/>
        <b val="1"/>
        <strike val="0"/>
        <sz val="22"/>
        <color theme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Calibri"/>
        <scheme val="none"/>
        <family val="2"/>
        <b val="1"/>
        <strike val="0"/>
        <sz val="22"/>
        <color theme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97" formatCode="dd/mm/yyyy"/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Calibri"/>
        <scheme val="none"/>
        <family val="2"/>
        <b val="1"/>
        <strike val="0"/>
        <sz val="22"/>
        <color theme="1"/>
      </font>
      <numFmt numFmtId="198" formatCode="dd/mm/yy"/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/>
        <bottom style="medium">
          <color auto="1"/>
        </bottom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79" formatCode="_([$EGP]\ * #,##0.00_);_([$EGP]\ * \(#,##0.00\);_([$EGP]\ * &quot;-&quot;??_);_(@_)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strike val="0"/>
        <sz val="22"/>
        <color theme="1"/>
      </font>
      <numFmt numFmtId="199" formatCode="dd/mm/yyyy"/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Calibri"/>
        <scheme val="none"/>
        <family val="2"/>
        <b val="1"/>
        <strike val="0"/>
        <sz val="22"/>
        <color theme="1"/>
      </font>
      <numFmt numFmtId="200" formatCode="dd/mm/yy"/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/>
        <bottom style="medium">
          <color auto="1"/>
        </bottom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79" formatCode="_([$EGP]\ * #,##0.00_);_([$EGP]\ * \(#,##0.00\);_([$EGP]\ * &quot;-&quot;??_);_(@_)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strike val="0"/>
        <sz val="22"/>
        <color theme="1"/>
      </font>
      <numFmt numFmtId="201" formatCode="dd/mm/yyyy"/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Calibri"/>
        <scheme val="none"/>
        <family val="2"/>
        <b val="1"/>
        <strike val="0"/>
        <sz val="22"/>
        <color theme="1"/>
      </font>
      <numFmt numFmtId="202" formatCode="dd/mm/yy"/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/>
        <bottom style="medium">
          <color auto="1"/>
        </bottom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79" formatCode="_([$EGP]\ * #,##0.00_);_([$EGP]\ * \(#,##0.00\);_([$EGP]\ * &quot;-&quot;??_);_(@_)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strike val="0"/>
        <sz val="22"/>
        <color theme="1"/>
      </font>
      <numFmt numFmtId="203" formatCode="dd/mm/yyyy"/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Calibri"/>
        <scheme val="none"/>
        <family val="2"/>
        <b val="1"/>
        <strike val="0"/>
        <sz val="22"/>
        <color theme="1"/>
      </font>
      <numFmt numFmtId="204" formatCode="dd/mm/yy"/>
      <fill>
        <patternFill patternType="solid">
          <bgColor theme="0"/>
        </patternFill>
      </fill>
      <alignment horizontal="center" vertical="center"/>
      <border>
        <left/>
        <right style="thin">
          <color auto="1"/>
        </right>
        <top/>
        <bottom style="medium">
          <color auto="1"/>
        </bottom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alignment horizontal="center" vertical="center"/>
      <border>
        <left style="thin">
          <color auto="1"/>
        </left>
        <right style="thin">
          <color auto="1"/>
        </right>
        <top/>
        <bottom/>
      </border>
    </dxf>
    <dxf>
      <font>
        <name val="Arial"/>
        <scheme val="none"/>
        <b val="1"/>
        <strike val="0"/>
        <sz val="22"/>
        <color theme="1"/>
      </font>
      <numFmt numFmtId="179" formatCode="_([$EGP]\ * #,##0.00_);_([$EGP]\ * \(#,##0.00\);_([$EGP]\ * &quot;-&quot;??_);_(@_)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sheetMetadata" Target="metadata.xml"/><Relationship Id="rId38" Type="http://schemas.openxmlformats.org/officeDocument/2006/relationships/sharedStrings" Target="sharedString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345657891011121319202122236" displayName="Table1345657891011121319202122236" ref="A9:J98" totalsRowCount="1">
  <autoFilter xmlns:etc="http://www.wps.cn/officeDocument/2017/etCustomData" ref="A9:J97" etc:filterBottomFollowUsedRange="0"/>
  <tableColumns count="10">
    <tableColumn id="2" name="التاريخ" dataDxfId="6"/>
    <tableColumn id="3" name="البيان" dataDxfId="7"/>
    <tableColumn id="4" name="ايراد" dataDxfId="8"/>
    <tableColumn id="5" name="المسحوبات " dataDxfId="9"/>
    <tableColumn id="8" name="الاستقطاع + الخصم " dataDxfId="10"/>
    <tableColumn id="6" name="الرصيد" dataDxfId="11">
      <calculatedColumnFormula>F9+#REF!-#REF!-#REF!</calculatedColumnFormula>
    </tableColumn>
    <tableColumn id="7" name="مشروع" dataDxfId="12"/>
    <tableColumn id="10" name="CAT"/>
    <tableColumn id="1" name="شهر" dataDxfId="13">
      <calculatedColumnFormula>IF(#REF!="","",TEXT(#REF!,"mmmm"))</calculatedColumnFormula>
    </tableColumn>
    <tableColumn id="9" name="Column1" dataDxfId="14">
      <calculatedColumnFormula>TEXT(B10,"yyyy")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4565789101112131920212223632" displayName="Table134565789101112131920212223632" ref="A9:F122" totalsRowCount="1">
  <autoFilter xmlns:etc="http://www.wps.cn/officeDocument/2017/etCustomData" ref="A9:F121" etc:filterBottomFollowUsedRange="0"/>
  <tableColumns count="6">
    <tableColumn id="2" name="التاريخ" dataDxfId="15" totalsRowLabel="Total"/>
    <tableColumn id="3" name="البيان" dataDxfId="16"/>
    <tableColumn id="4" name="ايراد" dataDxfId="17" totalsRowFunction="sum"/>
    <tableColumn id="5" name="المسحوبات " dataDxfId="18" totalsRowFunction="sum"/>
    <tableColumn id="8" name="الرصيد" dataDxfId="19" totalsRowFunction="sum"/>
    <tableColumn id="1" name="شهر" dataDxfId="20">
      <calculatedColumnFormula>IF(#REF!="","",TEXT(#REF!,"mmmm"))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134565789101112131920212223632_5" displayName="Table134565789101112131920212223632_5" ref="A9:H72" totalsRowCount="1">
  <autoFilter xmlns:etc="http://www.wps.cn/officeDocument/2017/etCustomData" ref="A9:H71" etc:filterBottomFollowUsedRange="0"/>
  <tableColumns count="8">
    <tableColumn id="1" name="التاريخ" totalsRowLabel="Total"/>
    <tableColumn id="2" name="الاسم "/>
    <tableColumn id="3" name="رقم تيلفون " totalsRowFunction="sum"/>
    <tableColumn id="4" name="الوصف " totalsRowFunction="sum"/>
    <tableColumn id="5" name="المرتب " totalsRowFunction="sum"/>
    <tableColumn id="6" name="شهر">
      <calculatedColumnFormula>IF(#REF!="","",TEXT(#REF!,"mmmm"))</calculatedColumnFormula>
    </tableColumn>
    <tableColumn id="8" name="تقييم _2" dataDxfId="21"/>
    <tableColumn id="7" name="تقييم" dataDxfId="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13456578910111213192021222381012131516" displayName="Table13456578910111213192021222381012131516" ref="A9:G72" totalsRowCount="1">
  <autoFilter xmlns:etc="http://www.wps.cn/officeDocument/2017/etCustomData" ref="A9:G71" etc:filterBottomFollowUsedRange="0"/>
  <tableColumns count="7">
    <tableColumn id="2" name="التاريخ" dataDxfId="23" totalsRowLabel="Total"/>
    <tableColumn id="7" name="البيان" dataDxfId="24"/>
    <tableColumn id="3" name="مشورع" dataDxfId="25"/>
    <tableColumn id="4" name="دائن " dataDxfId="26" totalsRowFunction="sum"/>
    <tableColumn id="5" name="مدين" dataDxfId="27" totalsRowFunction="sum"/>
    <tableColumn id="8" name="الاستقطاع + الخصم " dataDxfId="28" totalsRowFunction="sum"/>
    <tableColumn id="6" name="الرصيد" dataDxfId="29" totalsRowFunction="custom">
      <calculatedColumnFormula>G9+#REF!-#REF!-#REF!</calculatedColumnFormula>
      <totalsRowFormula>#REF!-#REF!-#REF!</totalsRow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134565789101112131920212223810121315" displayName="Table134565789101112131920212223810121315" ref="A9:G72" totalsRowCount="1">
  <autoFilter xmlns:etc="http://www.wps.cn/officeDocument/2017/etCustomData" ref="A9:G71" etc:filterBottomFollowUsedRange="0"/>
  <tableColumns count="7">
    <tableColumn id="2" name="التاريخ" dataDxfId="30" totalsRowLabel="Total"/>
    <tableColumn id="7" name="البيان" dataDxfId="31"/>
    <tableColumn id="3" name="مشورع" dataDxfId="32"/>
    <tableColumn id="4" name="دائن " dataDxfId="33" totalsRowFunction="sum"/>
    <tableColumn id="5" name="مدين" dataDxfId="34" totalsRowFunction="sum"/>
    <tableColumn id="8" name="الاستقطاع + الخصم " dataDxfId="35" totalsRowFunction="sum"/>
    <tableColumn id="6" name="الرصيد" dataDxfId="36" totalsRowFunction="custom">
      <calculatedColumnFormula>G9+#REF!-#REF!-#REF!</calculatedColumnFormula>
      <totalsRowFormula>#REF!-#REF!-#REF!</totalsRow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3456578910111213192021222381012131533" displayName="Table13456578910111213192021222381012131533" ref="A9:G72" totalsRowCount="1">
  <autoFilter xmlns:etc="http://www.wps.cn/officeDocument/2017/etCustomData" ref="A9:G71" etc:filterBottomFollowUsedRange="0"/>
  <tableColumns count="7">
    <tableColumn id="2" name="التاريخ" dataDxfId="37" totalsRowLabel="Total"/>
    <tableColumn id="7" name="البيان" dataDxfId="38"/>
    <tableColumn id="3" name="مشورع" dataDxfId="39"/>
    <tableColumn id="4" name="مدين" dataDxfId="40" totalsRowFunction="sum"/>
    <tableColumn id="5" name="دائن " dataDxfId="41" totalsRowFunction="sum"/>
    <tableColumn id="8" name="مصاريف" dataDxfId="42" totalsRowFunction="sum"/>
    <tableColumn id="6" name="الرصيد" dataDxfId="43" totalsRowFunction="custom">
      <calculatedColumnFormula>G9+#REF!-#REF!-#REF!</calculatedColumnFormula>
      <totalsRowFormula>#REF!-#REF!</totalsRow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1345657891011121319202122238101213151617" displayName="Table1345657891011121319202122238101213151617" ref="A9:G72" totalsRowCount="1">
  <autoFilter xmlns:etc="http://www.wps.cn/officeDocument/2017/etCustomData" ref="A9:G71" etc:filterBottomFollowUsedRange="0"/>
  <tableColumns count="7">
    <tableColumn id="2" name="التاريخ" dataDxfId="44" totalsRowLabel="Total"/>
    <tableColumn id="7" name="البيان" dataDxfId="45"/>
    <tableColumn id="3" name="اسم " dataDxfId="46"/>
    <tableColumn id="4" name="دائن " dataDxfId="47" totalsRowFunction="sum"/>
    <tableColumn id="5" name="مدين" dataDxfId="48" totalsRowFunction="sum"/>
    <tableColumn id="8" name="الاستقطاع + الخصم " dataDxfId="49" totalsRowFunction="sum"/>
    <tableColumn id="6" name="الرصيد" dataDxfId="50" totalsRowFunction="custom">
      <calculatedColumnFormula>G9+#REF!-#REF!-#REF!</calculatedColumnFormula>
      <totalsRowFormula>#REF!-#REF!-#REF!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208"/>
  <sheetViews>
    <sheetView zoomScale="40" zoomScaleNormal="40" zoomScaleSheetLayoutView="39" topLeftCell="A2023" workbookViewId="0">
      <selection activeCell="B1697" sqref="B1697"/>
    </sheetView>
  </sheetViews>
  <sheetFormatPr defaultColWidth="8.82857142857143" defaultRowHeight="23.25"/>
  <cols>
    <col min="1" max="1" width="11.0285714285714" style="140" customWidth="1"/>
    <col min="2" max="2" width="22.4380952380952" style="140" customWidth="1"/>
    <col min="3" max="3" width="21.3238095238095" style="140" customWidth="1"/>
    <col min="4" max="4" width="30.5238095238095" style="140" customWidth="1"/>
    <col min="5" max="5" width="28.4380952380952" style="140" customWidth="1"/>
    <col min="6" max="6" width="128.238095238095" style="140" customWidth="1"/>
    <col min="7" max="7" width="31.752380952381" style="140" customWidth="1"/>
    <col min="8" max="8" width="35.1809523809524" style="314" customWidth="1"/>
    <col min="9" max="9" width="28.4380952380952" style="140" customWidth="1"/>
    <col min="10" max="11" width="38.7428571428571" style="140" customWidth="1"/>
    <col min="12" max="12" width="28.4380952380952" style="140" customWidth="1"/>
    <col min="13" max="13" width="21.3238095238095" style="140" customWidth="1"/>
    <col min="14" max="14" width="23.047619047619" style="140" customWidth="1"/>
    <col min="15" max="15" width="22.552380952381" style="140" customWidth="1"/>
    <col min="16" max="16" width="14.8285714285714" style="140" customWidth="1"/>
    <col min="17" max="17" width="20.4761904761905" style="140" customWidth="1"/>
    <col min="18" max="18" width="15.447619047619" style="140" customWidth="1"/>
    <col min="19" max="19" width="19.6095238095238" style="140" customWidth="1"/>
    <col min="20" max="20" width="18.1428571428571" style="140" customWidth="1"/>
    <col min="21" max="21" width="16.7904761904762" style="140" customWidth="1"/>
    <col min="22" max="22" width="18.1428571428571" style="140" customWidth="1"/>
    <col min="23" max="16384" width="8.82857142857143" style="140" customWidth="1"/>
  </cols>
  <sheetData>
    <row r="1" ht="23.45" customHeight="1" spans="2:13">
      <c r="B1" s="315"/>
      <c r="C1" s="315"/>
      <c r="F1" s="316"/>
      <c r="G1" s="316"/>
      <c r="H1" s="316"/>
      <c r="M1" s="318">
        <f ca="1">TODAY()</f>
        <v>45873</v>
      </c>
    </row>
    <row r="2" ht="22.9" customHeight="1" spans="2:8">
      <c r="B2" s="315"/>
      <c r="E2" s="31"/>
      <c r="F2" s="316"/>
      <c r="G2" s="316"/>
      <c r="H2" s="316"/>
    </row>
    <row r="3" spans="8:13">
      <c r="H3" s="140"/>
      <c r="M3" s="342"/>
    </row>
    <row r="4" spans="8:13">
      <c r="H4" s="140"/>
      <c r="M4" s="342"/>
    </row>
    <row r="5" spans="8:13">
      <c r="H5" s="140"/>
      <c r="M5" s="342"/>
    </row>
    <row r="6" ht="45" customHeight="1" spans="8:13">
      <c r="H6" s="140"/>
      <c r="M6" s="342"/>
    </row>
    <row r="7" ht="45" customHeight="1" spans="4:13">
      <c r="D7" s="317"/>
      <c r="F7" s="255" t="s">
        <v>0</v>
      </c>
      <c r="H7" s="140"/>
      <c r="M7" s="342"/>
    </row>
    <row r="8" ht="45" customHeight="1" spans="6:13">
      <c r="F8" s="255" t="s">
        <v>1</v>
      </c>
      <c r="H8" s="140"/>
      <c r="M8" s="342"/>
    </row>
    <row r="9" ht="45" customHeight="1" spans="4:13">
      <c r="D9" s="317"/>
      <c r="F9" s="255" t="s">
        <v>2</v>
      </c>
      <c r="H9" s="140"/>
      <c r="M9" s="342"/>
    </row>
    <row r="10" ht="45" customHeight="1" spans="8:13">
      <c r="H10" s="140"/>
      <c r="M10" s="342"/>
    </row>
    <row r="11" ht="45" customHeight="1" spans="3:13">
      <c r="C11" s="318"/>
      <c r="H11" s="140"/>
      <c r="M11" s="342"/>
    </row>
    <row r="12" ht="5.45" customHeight="1" spans="8:13">
      <c r="H12" s="140"/>
      <c r="M12" s="342"/>
    </row>
    <row r="13" ht="54.6" customHeight="1" spans="4:15">
      <c r="D13" s="319" t="s">
        <v>3</v>
      </c>
      <c r="E13" s="320"/>
      <c r="F13" s="321" t="s">
        <v>4</v>
      </c>
      <c r="G13" s="322">
        <f>SUBTOTAL(9,'daily (2)'!$G$15:$G$13208)</f>
        <v>2719996.92999998</v>
      </c>
      <c r="H13" s="323" t="str">
        <f>IF(B1=0,"قيد متزن","قيد غير متزن")</f>
        <v>قيد متزن</v>
      </c>
      <c r="I13" s="343" t="str">
        <f>IF(C1=0,"قيد متزن","قيد غير متزن")</f>
        <v>قيد متزن</v>
      </c>
      <c r="J13" s="344"/>
      <c r="K13" s="345" t="str">
        <f>IF(B2=0,"قيد متزن","قيد غير متزن")</f>
        <v>قيد متزن</v>
      </c>
      <c r="L13" s="140" t="s">
        <v>5</v>
      </c>
      <c r="O13" s="318">
        <f ca="1">TODAY()</f>
        <v>45873</v>
      </c>
    </row>
    <row r="14" ht="40.15" customHeight="1" spans="1:17">
      <c r="A14" s="324" t="s">
        <v>6</v>
      </c>
      <c r="B14" s="325" t="s">
        <v>7</v>
      </c>
      <c r="C14" s="326" t="s">
        <v>8</v>
      </c>
      <c r="D14" s="327" t="s">
        <v>9</v>
      </c>
      <c r="E14" s="327" t="s">
        <v>10</v>
      </c>
      <c r="F14" s="327" t="s">
        <v>11</v>
      </c>
      <c r="G14" s="327" t="s">
        <v>12</v>
      </c>
      <c r="H14" s="327" t="s">
        <v>13</v>
      </c>
      <c r="I14" s="327" t="s">
        <v>14</v>
      </c>
      <c r="J14" s="327" t="s">
        <v>15</v>
      </c>
      <c r="K14" s="327" t="s">
        <v>16</v>
      </c>
      <c r="L14" s="346" t="s">
        <v>17</v>
      </c>
      <c r="M14" s="327" t="s">
        <v>18</v>
      </c>
      <c r="N14" s="327" t="s">
        <v>19</v>
      </c>
      <c r="O14" s="327" t="s">
        <v>20</v>
      </c>
      <c r="P14" s="326" t="s">
        <v>21</v>
      </c>
      <c r="Q14" s="353" t="s">
        <v>22</v>
      </c>
    </row>
    <row r="15" ht="40.15" customHeight="1" spans="1:17">
      <c r="A15" s="361"/>
      <c r="B15" s="294">
        <v>45303</v>
      </c>
      <c r="C15" s="333"/>
      <c r="D15" s="334"/>
      <c r="E15" s="333"/>
      <c r="F15" s="333" t="s">
        <v>23</v>
      </c>
      <c r="G15" s="335">
        <v>255</v>
      </c>
      <c r="H15" s="336"/>
      <c r="I15" s="333"/>
      <c r="J15" s="333"/>
      <c r="K15" s="333"/>
      <c r="L15" s="333"/>
      <c r="M15" s="334"/>
      <c r="N15" s="334"/>
      <c r="O15" s="333"/>
      <c r="P15" s="348"/>
      <c r="Q15" s="355"/>
    </row>
    <row r="16" ht="40.15" customHeight="1" spans="1:17">
      <c r="A16" s="361"/>
      <c r="B16" s="294">
        <v>45303</v>
      </c>
      <c r="C16" s="333"/>
      <c r="D16" s="334"/>
      <c r="E16" s="333"/>
      <c r="F16" s="461" t="s">
        <v>24</v>
      </c>
      <c r="G16" s="335">
        <v>100</v>
      </c>
      <c r="H16" s="336"/>
      <c r="I16" s="333"/>
      <c r="J16" s="333"/>
      <c r="K16" s="333"/>
      <c r="L16" s="333"/>
      <c r="M16" s="334"/>
      <c r="N16" s="334"/>
      <c r="O16" s="333"/>
      <c r="P16" s="348"/>
      <c r="Q16" s="355"/>
    </row>
    <row r="17" ht="40.15" customHeight="1" spans="1:17">
      <c r="A17" s="361"/>
      <c r="B17" s="294">
        <v>45303</v>
      </c>
      <c r="C17" s="333"/>
      <c r="D17" s="334"/>
      <c r="E17" s="333"/>
      <c r="F17" s="333" t="s">
        <v>25</v>
      </c>
      <c r="G17" s="335">
        <v>60</v>
      </c>
      <c r="H17" s="336"/>
      <c r="I17" s="333"/>
      <c r="J17" s="333"/>
      <c r="K17" s="333"/>
      <c r="L17" s="333"/>
      <c r="M17" s="334"/>
      <c r="N17" s="334"/>
      <c r="O17" s="333"/>
      <c r="P17" s="348"/>
      <c r="Q17" s="355"/>
    </row>
    <row r="18" ht="40.15" customHeight="1" spans="1:17">
      <c r="A18" s="361"/>
      <c r="B18" s="294">
        <v>45303</v>
      </c>
      <c r="C18" s="333"/>
      <c r="D18" s="334"/>
      <c r="E18" s="333"/>
      <c r="F18" s="333" t="s">
        <v>26</v>
      </c>
      <c r="G18" s="335">
        <v>300</v>
      </c>
      <c r="H18" s="336"/>
      <c r="I18" s="333"/>
      <c r="J18" s="333"/>
      <c r="K18" s="333"/>
      <c r="L18" s="333"/>
      <c r="M18" s="334"/>
      <c r="N18" s="334"/>
      <c r="O18" s="333"/>
      <c r="P18" s="348"/>
      <c r="Q18" s="355"/>
    </row>
    <row r="19" ht="40.15" customHeight="1" spans="1:17">
      <c r="A19" s="361"/>
      <c r="B19" s="294">
        <v>45303</v>
      </c>
      <c r="C19" s="333"/>
      <c r="D19" s="334"/>
      <c r="E19" s="333"/>
      <c r="F19" s="333" t="s">
        <v>27</v>
      </c>
      <c r="G19" s="335">
        <v>175</v>
      </c>
      <c r="H19" s="336"/>
      <c r="I19" s="333"/>
      <c r="J19" s="333"/>
      <c r="K19" s="333"/>
      <c r="L19" s="333"/>
      <c r="M19" s="334"/>
      <c r="N19" s="334"/>
      <c r="O19" s="333"/>
      <c r="P19" s="348"/>
      <c r="Q19" s="355"/>
    </row>
    <row r="20" ht="40.15" customHeight="1" spans="1:17">
      <c r="A20" s="361"/>
      <c r="B20" s="294">
        <v>45334</v>
      </c>
      <c r="C20" s="333"/>
      <c r="D20" s="334"/>
      <c r="E20" s="333"/>
      <c r="F20" s="333" t="s">
        <v>28</v>
      </c>
      <c r="G20" s="335">
        <v>365</v>
      </c>
      <c r="H20" s="336"/>
      <c r="I20" s="333"/>
      <c r="J20" s="333"/>
      <c r="K20" s="333"/>
      <c r="L20" s="333"/>
      <c r="M20" s="334"/>
      <c r="N20" s="334"/>
      <c r="O20" s="333"/>
      <c r="P20" s="348"/>
      <c r="Q20" s="355"/>
    </row>
    <row r="21" ht="40.15" customHeight="1" spans="1:17">
      <c r="A21" s="361"/>
      <c r="B21" s="294">
        <v>45334</v>
      </c>
      <c r="C21" s="333"/>
      <c r="D21" s="334"/>
      <c r="E21" s="333"/>
      <c r="F21" s="333" t="s">
        <v>29</v>
      </c>
      <c r="G21" s="335">
        <v>400</v>
      </c>
      <c r="H21" s="336"/>
      <c r="I21" s="333"/>
      <c r="J21" s="333"/>
      <c r="K21" s="333"/>
      <c r="L21" s="333"/>
      <c r="M21" s="334"/>
      <c r="N21" s="334"/>
      <c r="O21" s="333"/>
      <c r="P21" s="348"/>
      <c r="Q21" s="355"/>
    </row>
    <row r="22" ht="40.15" customHeight="1" spans="1:17">
      <c r="A22" s="361"/>
      <c r="B22" s="294">
        <v>45334</v>
      </c>
      <c r="C22" s="333"/>
      <c r="D22" s="334"/>
      <c r="E22" s="333"/>
      <c r="F22" s="333" t="s">
        <v>30</v>
      </c>
      <c r="G22" s="335">
        <v>400</v>
      </c>
      <c r="H22" s="336"/>
      <c r="I22" s="333"/>
      <c r="J22" s="333"/>
      <c r="K22" s="333"/>
      <c r="L22" s="333"/>
      <c r="M22" s="334"/>
      <c r="N22" s="334"/>
      <c r="O22" s="333"/>
      <c r="P22" s="348"/>
      <c r="Q22" s="355"/>
    </row>
    <row r="23" ht="40.15" customHeight="1" spans="1:17">
      <c r="A23" s="361"/>
      <c r="B23" s="294">
        <v>45334</v>
      </c>
      <c r="C23" s="333"/>
      <c r="D23" s="334"/>
      <c r="E23" s="333"/>
      <c r="F23" s="333" t="s">
        <v>31</v>
      </c>
      <c r="G23" s="335">
        <v>3500</v>
      </c>
      <c r="H23" s="336"/>
      <c r="I23" s="333"/>
      <c r="J23" s="333"/>
      <c r="K23" s="333"/>
      <c r="L23" s="333"/>
      <c r="M23" s="334"/>
      <c r="N23" s="334"/>
      <c r="O23" s="333"/>
      <c r="P23" s="348"/>
      <c r="Q23" s="355"/>
    </row>
    <row r="24" ht="40.15" customHeight="1" spans="1:17">
      <c r="A24" s="361"/>
      <c r="B24" s="294">
        <v>45334</v>
      </c>
      <c r="C24" s="333"/>
      <c r="D24" s="334"/>
      <c r="E24" s="333"/>
      <c r="F24" s="333" t="s">
        <v>32</v>
      </c>
      <c r="G24" s="335">
        <v>300</v>
      </c>
      <c r="H24" s="336"/>
      <c r="I24" s="333"/>
      <c r="J24" s="333"/>
      <c r="K24" s="333"/>
      <c r="L24" s="333"/>
      <c r="M24" s="334"/>
      <c r="N24" s="334"/>
      <c r="O24" s="333"/>
      <c r="P24" s="348"/>
      <c r="Q24" s="355"/>
    </row>
    <row r="25" ht="40.15" customHeight="1" spans="1:17">
      <c r="A25" s="361"/>
      <c r="B25" s="294">
        <v>45334</v>
      </c>
      <c r="C25" s="333"/>
      <c r="D25" s="334"/>
      <c r="E25" s="333"/>
      <c r="F25" s="333" t="s">
        <v>33</v>
      </c>
      <c r="G25" s="335">
        <v>160</v>
      </c>
      <c r="H25" s="336"/>
      <c r="I25" s="333"/>
      <c r="J25" s="333"/>
      <c r="K25" s="333"/>
      <c r="L25" s="333"/>
      <c r="M25" s="334"/>
      <c r="N25" s="334"/>
      <c r="O25" s="333"/>
      <c r="P25" s="348"/>
      <c r="Q25" s="355"/>
    </row>
    <row r="26" ht="40.15" customHeight="1" spans="1:17">
      <c r="A26" s="361"/>
      <c r="B26" s="294">
        <v>45334</v>
      </c>
      <c r="C26" s="333"/>
      <c r="D26" s="334"/>
      <c r="E26" s="333"/>
      <c r="F26" s="333" t="s">
        <v>34</v>
      </c>
      <c r="G26" s="335">
        <v>200</v>
      </c>
      <c r="H26" s="336"/>
      <c r="I26" s="333"/>
      <c r="J26" s="333"/>
      <c r="K26" s="333"/>
      <c r="L26" s="333"/>
      <c r="M26" s="334"/>
      <c r="N26" s="334"/>
      <c r="O26" s="333"/>
      <c r="P26" s="348"/>
      <c r="Q26" s="355"/>
    </row>
    <row r="27" ht="40.15" customHeight="1" spans="1:17">
      <c r="A27" s="361"/>
      <c r="B27" s="294">
        <v>45334</v>
      </c>
      <c r="C27" s="333"/>
      <c r="D27" s="334"/>
      <c r="E27" s="333"/>
      <c r="F27" s="333" t="s">
        <v>35</v>
      </c>
      <c r="G27" s="335">
        <v>500</v>
      </c>
      <c r="H27" s="336"/>
      <c r="I27" s="333"/>
      <c r="J27" s="333"/>
      <c r="K27" s="333"/>
      <c r="L27" s="333"/>
      <c r="M27" s="334"/>
      <c r="N27" s="334"/>
      <c r="O27" s="333"/>
      <c r="P27" s="348"/>
      <c r="Q27" s="355"/>
    </row>
    <row r="28" ht="40.15" customHeight="1" spans="1:17">
      <c r="A28" s="361"/>
      <c r="B28" s="294">
        <v>45334</v>
      </c>
      <c r="C28" s="333"/>
      <c r="D28" s="334"/>
      <c r="E28" s="333"/>
      <c r="F28" s="333" t="s">
        <v>36</v>
      </c>
      <c r="G28" s="335">
        <v>520</v>
      </c>
      <c r="H28" s="336"/>
      <c r="I28" s="333"/>
      <c r="J28" s="333"/>
      <c r="K28" s="333"/>
      <c r="L28" s="333"/>
      <c r="M28" s="334"/>
      <c r="N28" s="334"/>
      <c r="O28" s="333"/>
      <c r="P28" s="348"/>
      <c r="Q28" s="355"/>
    </row>
    <row r="29" ht="40.15" customHeight="1" spans="1:17">
      <c r="A29" s="361"/>
      <c r="B29" s="294">
        <v>45363</v>
      </c>
      <c r="C29" s="333"/>
      <c r="D29" s="334"/>
      <c r="E29" s="333"/>
      <c r="F29" s="333" t="s">
        <v>37</v>
      </c>
      <c r="G29" s="335">
        <v>35</v>
      </c>
      <c r="H29" s="336"/>
      <c r="I29" s="333"/>
      <c r="J29" s="333"/>
      <c r="K29" s="333"/>
      <c r="L29" s="333"/>
      <c r="M29" s="334"/>
      <c r="N29" s="334"/>
      <c r="O29" s="333"/>
      <c r="P29" s="348"/>
      <c r="Q29" s="355"/>
    </row>
    <row r="30" ht="40.15" customHeight="1" spans="1:17">
      <c r="A30" s="361"/>
      <c r="B30" s="294">
        <v>45363</v>
      </c>
      <c r="C30" s="333"/>
      <c r="D30" s="334"/>
      <c r="E30" s="333"/>
      <c r="F30" s="333" t="s">
        <v>38</v>
      </c>
      <c r="G30" s="335">
        <v>500</v>
      </c>
      <c r="H30" s="336"/>
      <c r="I30" s="333"/>
      <c r="J30" s="333"/>
      <c r="K30" s="333"/>
      <c r="L30" s="333"/>
      <c r="M30" s="334"/>
      <c r="N30" s="334"/>
      <c r="O30" s="333"/>
      <c r="P30" s="348"/>
      <c r="Q30" s="355"/>
    </row>
    <row r="31" ht="40.15" customHeight="1" spans="1:17">
      <c r="A31" s="361"/>
      <c r="B31" s="294">
        <v>45363</v>
      </c>
      <c r="C31" s="333"/>
      <c r="D31" s="334"/>
      <c r="E31" s="333"/>
      <c r="F31" s="461" t="s">
        <v>39</v>
      </c>
      <c r="G31" s="335">
        <v>1545</v>
      </c>
      <c r="H31" s="336"/>
      <c r="I31" s="333"/>
      <c r="J31" s="333"/>
      <c r="K31" s="333"/>
      <c r="L31" s="333"/>
      <c r="M31" s="334"/>
      <c r="N31" s="334"/>
      <c r="O31" s="333"/>
      <c r="P31" s="348"/>
      <c r="Q31" s="355"/>
    </row>
    <row r="32" ht="40.15" customHeight="1" spans="1:17">
      <c r="A32" s="361"/>
      <c r="B32" s="294">
        <v>45363</v>
      </c>
      <c r="C32" s="333"/>
      <c r="D32" s="334"/>
      <c r="E32" s="333"/>
      <c r="F32" s="461" t="s">
        <v>40</v>
      </c>
      <c r="G32" s="335">
        <v>195</v>
      </c>
      <c r="H32" s="336"/>
      <c r="I32" s="333"/>
      <c r="J32" s="333"/>
      <c r="K32" s="333"/>
      <c r="L32" s="333"/>
      <c r="M32" s="334"/>
      <c r="N32" s="334"/>
      <c r="O32" s="333"/>
      <c r="P32" s="348"/>
      <c r="Q32" s="355"/>
    </row>
    <row r="33" ht="40.15" customHeight="1" spans="1:17">
      <c r="A33" s="361"/>
      <c r="B33" s="294">
        <v>45363</v>
      </c>
      <c r="C33" s="333"/>
      <c r="D33" s="334"/>
      <c r="E33" s="333"/>
      <c r="F33" s="333" t="s">
        <v>41</v>
      </c>
      <c r="G33" s="335">
        <v>100</v>
      </c>
      <c r="H33" s="336"/>
      <c r="I33" s="333"/>
      <c r="J33" s="333"/>
      <c r="K33" s="333"/>
      <c r="L33" s="333"/>
      <c r="M33" s="334"/>
      <c r="N33" s="334"/>
      <c r="O33" s="333"/>
      <c r="P33" s="348"/>
      <c r="Q33" s="355"/>
    </row>
    <row r="34" ht="40.15" customHeight="1" spans="1:17">
      <c r="A34" s="361"/>
      <c r="B34" s="294">
        <v>45363</v>
      </c>
      <c r="C34" s="333"/>
      <c r="D34" s="334"/>
      <c r="E34" s="333"/>
      <c r="F34" s="333" t="s">
        <v>42</v>
      </c>
      <c r="G34" s="335">
        <v>55</v>
      </c>
      <c r="H34" s="336"/>
      <c r="I34" s="333"/>
      <c r="J34" s="333"/>
      <c r="K34" s="333"/>
      <c r="L34" s="333"/>
      <c r="M34" s="334"/>
      <c r="N34" s="334"/>
      <c r="O34" s="333"/>
      <c r="P34" s="348"/>
      <c r="Q34" s="355"/>
    </row>
    <row r="35" ht="40.15" customHeight="1" spans="1:17">
      <c r="A35" s="361"/>
      <c r="B35" s="294">
        <v>45363</v>
      </c>
      <c r="C35" s="333"/>
      <c r="D35" s="334"/>
      <c r="E35" s="333"/>
      <c r="F35" s="333" t="s">
        <v>43</v>
      </c>
      <c r="G35" s="335">
        <v>240</v>
      </c>
      <c r="H35" s="336"/>
      <c r="I35" s="333"/>
      <c r="J35" s="333"/>
      <c r="K35" s="333"/>
      <c r="L35" s="333"/>
      <c r="M35" s="334"/>
      <c r="N35" s="334"/>
      <c r="O35" s="333"/>
      <c r="P35" s="348"/>
      <c r="Q35" s="355"/>
    </row>
    <row r="36" ht="40.15" customHeight="1" spans="1:17">
      <c r="A36" s="361"/>
      <c r="B36" s="294">
        <v>45394</v>
      </c>
      <c r="C36" s="333"/>
      <c r="D36" s="334"/>
      <c r="E36" s="333"/>
      <c r="F36" s="461" t="s">
        <v>44</v>
      </c>
      <c r="G36" s="335">
        <v>1350</v>
      </c>
      <c r="H36" s="336"/>
      <c r="I36" s="333"/>
      <c r="J36" s="333"/>
      <c r="K36" s="333"/>
      <c r="L36" s="333"/>
      <c r="M36" s="334"/>
      <c r="N36" s="334"/>
      <c r="O36" s="333"/>
      <c r="P36" s="348"/>
      <c r="Q36" s="355"/>
    </row>
    <row r="37" ht="40.15" customHeight="1" spans="1:17">
      <c r="A37" s="361"/>
      <c r="B37" s="294">
        <v>45394</v>
      </c>
      <c r="C37" s="333"/>
      <c r="D37" s="334"/>
      <c r="E37" s="333"/>
      <c r="F37" s="333" t="s">
        <v>45</v>
      </c>
      <c r="G37" s="335">
        <v>205</v>
      </c>
      <c r="H37" s="336"/>
      <c r="I37" s="333"/>
      <c r="J37" s="333"/>
      <c r="K37" s="333"/>
      <c r="L37" s="333"/>
      <c r="M37" s="334"/>
      <c r="N37" s="334"/>
      <c r="O37" s="333"/>
      <c r="P37" s="348"/>
      <c r="Q37" s="355"/>
    </row>
    <row r="38" ht="40.15" customHeight="1" spans="1:17">
      <c r="A38" s="361"/>
      <c r="B38" s="294">
        <v>45394</v>
      </c>
      <c r="C38" s="333"/>
      <c r="D38" s="334"/>
      <c r="E38" s="333"/>
      <c r="F38" s="461" t="s">
        <v>46</v>
      </c>
      <c r="G38" s="335">
        <v>210</v>
      </c>
      <c r="H38" s="336"/>
      <c r="I38" s="333"/>
      <c r="J38" s="333"/>
      <c r="K38" s="333"/>
      <c r="L38" s="333"/>
      <c r="M38" s="334"/>
      <c r="N38" s="334"/>
      <c r="O38" s="333"/>
      <c r="P38" s="348"/>
      <c r="Q38" s="355"/>
    </row>
    <row r="39" ht="40.15" customHeight="1" spans="1:17">
      <c r="A39" s="361"/>
      <c r="B39" s="294">
        <v>45394</v>
      </c>
      <c r="C39" s="333"/>
      <c r="D39" s="334"/>
      <c r="E39" s="333"/>
      <c r="F39" s="333" t="s">
        <v>47</v>
      </c>
      <c r="G39" s="335">
        <v>100</v>
      </c>
      <c r="H39" s="336"/>
      <c r="I39" s="333"/>
      <c r="J39" s="333"/>
      <c r="K39" s="333"/>
      <c r="L39" s="333"/>
      <c r="M39" s="334"/>
      <c r="N39" s="334"/>
      <c r="O39" s="333"/>
      <c r="P39" s="348"/>
      <c r="Q39" s="355"/>
    </row>
    <row r="40" ht="40.15" customHeight="1" spans="1:17">
      <c r="A40" s="361"/>
      <c r="B40" s="294">
        <v>45394</v>
      </c>
      <c r="C40" s="333"/>
      <c r="D40" s="334"/>
      <c r="E40" s="333"/>
      <c r="F40" s="461" t="s">
        <v>48</v>
      </c>
      <c r="G40" s="335">
        <v>195</v>
      </c>
      <c r="H40" s="336"/>
      <c r="I40" s="333"/>
      <c r="J40" s="333"/>
      <c r="K40" s="333"/>
      <c r="L40" s="333"/>
      <c r="M40" s="334"/>
      <c r="N40" s="334"/>
      <c r="O40" s="333"/>
      <c r="P40" s="348"/>
      <c r="Q40" s="355"/>
    </row>
    <row r="41" ht="40.15" customHeight="1" spans="1:17">
      <c r="A41" s="361"/>
      <c r="B41" s="294">
        <v>45394</v>
      </c>
      <c r="C41" s="333"/>
      <c r="D41" s="334"/>
      <c r="E41" s="333"/>
      <c r="F41" s="333" t="s">
        <v>33</v>
      </c>
      <c r="G41" s="335">
        <v>200</v>
      </c>
      <c r="H41" s="336"/>
      <c r="I41" s="333"/>
      <c r="J41" s="333"/>
      <c r="K41" s="333"/>
      <c r="L41" s="333"/>
      <c r="M41" s="334"/>
      <c r="N41" s="334"/>
      <c r="O41" s="333"/>
      <c r="P41" s="348"/>
      <c r="Q41" s="355"/>
    </row>
    <row r="42" ht="40.15" customHeight="1" spans="1:17">
      <c r="A42" s="361"/>
      <c r="B42" s="294">
        <v>45394</v>
      </c>
      <c r="C42" s="333"/>
      <c r="D42" s="334"/>
      <c r="E42" s="333"/>
      <c r="F42" s="333" t="s">
        <v>26</v>
      </c>
      <c r="G42" s="335">
        <v>200</v>
      </c>
      <c r="H42" s="336"/>
      <c r="I42" s="333"/>
      <c r="J42" s="333"/>
      <c r="K42" s="333"/>
      <c r="L42" s="333"/>
      <c r="M42" s="334"/>
      <c r="N42" s="334"/>
      <c r="O42" s="333"/>
      <c r="P42" s="348"/>
      <c r="Q42" s="355"/>
    </row>
    <row r="43" ht="40.15" customHeight="1" spans="1:17">
      <c r="A43" s="361"/>
      <c r="B43" s="294">
        <v>45394</v>
      </c>
      <c r="C43" s="333"/>
      <c r="D43" s="334"/>
      <c r="E43" s="333"/>
      <c r="F43" s="333" t="s">
        <v>34</v>
      </c>
      <c r="G43" s="335">
        <v>110</v>
      </c>
      <c r="H43" s="336"/>
      <c r="I43" s="333"/>
      <c r="J43" s="333"/>
      <c r="K43" s="333"/>
      <c r="L43" s="333"/>
      <c r="M43" s="334"/>
      <c r="N43" s="334"/>
      <c r="O43" s="333"/>
      <c r="P43" s="348"/>
      <c r="Q43" s="355"/>
    </row>
    <row r="44" ht="40.15" customHeight="1" spans="1:17">
      <c r="A44" s="361"/>
      <c r="B44" s="294">
        <v>45424</v>
      </c>
      <c r="C44" s="333"/>
      <c r="D44" s="334"/>
      <c r="E44" s="333"/>
      <c r="F44" s="333" t="s">
        <v>49</v>
      </c>
      <c r="G44" s="335">
        <v>505</v>
      </c>
      <c r="H44" s="336"/>
      <c r="I44" s="333"/>
      <c r="J44" s="333"/>
      <c r="K44" s="333"/>
      <c r="L44" s="333"/>
      <c r="M44" s="334"/>
      <c r="N44" s="334"/>
      <c r="O44" s="333"/>
      <c r="P44" s="348"/>
      <c r="Q44" s="355"/>
    </row>
    <row r="45" ht="40.15" customHeight="1" spans="1:17">
      <c r="A45" s="361"/>
      <c r="B45" s="294">
        <v>45424</v>
      </c>
      <c r="C45" s="333"/>
      <c r="D45" s="334"/>
      <c r="E45" s="333"/>
      <c r="F45" s="333" t="s">
        <v>33</v>
      </c>
      <c r="G45" s="335">
        <v>2440</v>
      </c>
      <c r="H45" s="336"/>
      <c r="I45" s="333"/>
      <c r="J45" s="333"/>
      <c r="K45" s="333"/>
      <c r="L45" s="333"/>
      <c r="M45" s="334"/>
      <c r="N45" s="334"/>
      <c r="O45" s="333"/>
      <c r="P45" s="348"/>
      <c r="Q45" s="355"/>
    </row>
    <row r="46" ht="40.15" customHeight="1" spans="1:17">
      <c r="A46" s="361"/>
      <c r="B46" s="294">
        <v>45424</v>
      </c>
      <c r="C46" s="333"/>
      <c r="D46" s="334"/>
      <c r="E46" s="333"/>
      <c r="F46" s="333" t="s">
        <v>50</v>
      </c>
      <c r="G46" s="335">
        <v>50</v>
      </c>
      <c r="H46" s="336"/>
      <c r="I46" s="333"/>
      <c r="J46" s="333"/>
      <c r="K46" s="333"/>
      <c r="L46" s="333"/>
      <c r="M46" s="334"/>
      <c r="N46" s="334"/>
      <c r="O46" s="333"/>
      <c r="P46" s="348"/>
      <c r="Q46" s="355"/>
    </row>
    <row r="47" ht="40.15" customHeight="1" spans="1:17">
      <c r="A47" s="361"/>
      <c r="B47" s="294">
        <v>45424</v>
      </c>
      <c r="C47" s="333"/>
      <c r="D47" s="334"/>
      <c r="E47" s="333"/>
      <c r="F47" s="333" t="s">
        <v>51</v>
      </c>
      <c r="G47" s="335">
        <v>2500</v>
      </c>
      <c r="H47" s="336"/>
      <c r="I47" s="333"/>
      <c r="J47" s="333"/>
      <c r="K47" s="333"/>
      <c r="L47" s="333"/>
      <c r="M47" s="334"/>
      <c r="N47" s="334"/>
      <c r="O47" s="333"/>
      <c r="P47" s="348"/>
      <c r="Q47" s="355"/>
    </row>
    <row r="48" ht="40.15" customHeight="1" spans="1:17">
      <c r="A48" s="361"/>
      <c r="B48" s="294">
        <v>45424</v>
      </c>
      <c r="C48" s="333"/>
      <c r="D48" s="334"/>
      <c r="E48" s="333"/>
      <c r="F48" s="333" t="s">
        <v>26</v>
      </c>
      <c r="G48" s="335">
        <v>200</v>
      </c>
      <c r="H48" s="336"/>
      <c r="I48" s="333"/>
      <c r="J48" s="333"/>
      <c r="K48" s="333"/>
      <c r="L48" s="333"/>
      <c r="M48" s="334"/>
      <c r="N48" s="334"/>
      <c r="O48" s="333"/>
      <c r="P48" s="348"/>
      <c r="Q48" s="355"/>
    </row>
    <row r="49" ht="40.15" customHeight="1" spans="1:17">
      <c r="A49" s="361"/>
      <c r="B49" s="294">
        <v>45424</v>
      </c>
      <c r="C49" s="333"/>
      <c r="D49" s="334"/>
      <c r="E49" s="333"/>
      <c r="F49" s="333" t="s">
        <v>34</v>
      </c>
      <c r="G49" s="335">
        <v>2690</v>
      </c>
      <c r="H49" s="336"/>
      <c r="I49" s="333"/>
      <c r="J49" s="333"/>
      <c r="K49" s="333"/>
      <c r="L49" s="333"/>
      <c r="M49" s="334"/>
      <c r="N49" s="334"/>
      <c r="O49" s="333"/>
      <c r="P49" s="348"/>
      <c r="Q49" s="355"/>
    </row>
    <row r="50" ht="40.15" customHeight="1" spans="1:17">
      <c r="A50" s="361"/>
      <c r="B50" s="294">
        <v>45424</v>
      </c>
      <c r="C50" s="333"/>
      <c r="D50" s="334"/>
      <c r="E50" s="333"/>
      <c r="F50" s="333" t="s">
        <v>35</v>
      </c>
      <c r="G50" s="335">
        <v>3100</v>
      </c>
      <c r="H50" s="336"/>
      <c r="I50" s="333"/>
      <c r="J50" s="333"/>
      <c r="K50" s="333"/>
      <c r="L50" s="333"/>
      <c r="M50" s="334"/>
      <c r="N50" s="334"/>
      <c r="O50" s="333"/>
      <c r="P50" s="348"/>
      <c r="Q50" s="355"/>
    </row>
    <row r="51" ht="40.15" customHeight="1" spans="1:17">
      <c r="A51" s="361"/>
      <c r="B51" s="294">
        <v>45424</v>
      </c>
      <c r="C51" s="333"/>
      <c r="D51" s="334"/>
      <c r="E51" s="333"/>
      <c r="F51" s="461" t="s">
        <v>52</v>
      </c>
      <c r="G51" s="335">
        <v>1900</v>
      </c>
      <c r="H51" s="336"/>
      <c r="I51" s="333"/>
      <c r="J51" s="333"/>
      <c r="K51" s="333"/>
      <c r="L51" s="333"/>
      <c r="M51" s="334"/>
      <c r="N51" s="334"/>
      <c r="O51" s="333"/>
      <c r="P51" s="348"/>
      <c r="Q51" s="355"/>
    </row>
    <row r="52" ht="40.15" customHeight="1" spans="1:17">
      <c r="A52" s="361"/>
      <c r="B52" s="294">
        <v>45424</v>
      </c>
      <c r="C52" s="333"/>
      <c r="D52" s="334"/>
      <c r="E52" s="333"/>
      <c r="F52" s="333" t="s">
        <v>53</v>
      </c>
      <c r="G52" s="335">
        <v>6400</v>
      </c>
      <c r="H52" s="336"/>
      <c r="I52" s="333"/>
      <c r="J52" s="333"/>
      <c r="K52" s="333"/>
      <c r="L52" s="333"/>
      <c r="M52" s="334"/>
      <c r="N52" s="334"/>
      <c r="O52" s="333"/>
      <c r="P52" s="348"/>
      <c r="Q52" s="355"/>
    </row>
    <row r="53" ht="40.15" customHeight="1" spans="1:17">
      <c r="A53" s="361"/>
      <c r="B53" s="294">
        <v>45424</v>
      </c>
      <c r="C53" s="333"/>
      <c r="D53" s="334"/>
      <c r="E53" s="333"/>
      <c r="F53" s="461" t="s">
        <v>54</v>
      </c>
      <c r="G53" s="335">
        <v>100</v>
      </c>
      <c r="H53" s="336"/>
      <c r="I53" s="333"/>
      <c r="J53" s="333"/>
      <c r="K53" s="333"/>
      <c r="L53" s="333"/>
      <c r="M53" s="334"/>
      <c r="N53" s="334"/>
      <c r="O53" s="333"/>
      <c r="P53" s="348"/>
      <c r="Q53" s="355"/>
    </row>
    <row r="54" ht="40.15" customHeight="1" spans="1:17">
      <c r="A54" s="361"/>
      <c r="B54" s="294">
        <v>45424</v>
      </c>
      <c r="C54" s="333"/>
      <c r="D54" s="334"/>
      <c r="E54" s="333"/>
      <c r="F54" s="333" t="s">
        <v>55</v>
      </c>
      <c r="G54" s="335">
        <v>2500</v>
      </c>
      <c r="H54" s="336"/>
      <c r="I54" s="333"/>
      <c r="J54" s="333"/>
      <c r="K54" s="333"/>
      <c r="L54" s="333"/>
      <c r="M54" s="334"/>
      <c r="N54" s="334"/>
      <c r="O54" s="333"/>
      <c r="P54" s="348"/>
      <c r="Q54" s="355"/>
    </row>
    <row r="55" ht="40.15" customHeight="1" spans="1:17">
      <c r="A55" s="361"/>
      <c r="B55" s="294">
        <v>45455</v>
      </c>
      <c r="C55" s="333"/>
      <c r="D55" s="334"/>
      <c r="E55" s="333"/>
      <c r="F55" s="333" t="s">
        <v>56</v>
      </c>
      <c r="G55" s="335">
        <v>500</v>
      </c>
      <c r="H55" s="336"/>
      <c r="I55" s="333"/>
      <c r="J55" s="333"/>
      <c r="K55" s="333"/>
      <c r="L55" s="333"/>
      <c r="M55" s="334"/>
      <c r="N55" s="334"/>
      <c r="O55" s="333"/>
      <c r="P55" s="348"/>
      <c r="Q55" s="355"/>
    </row>
    <row r="56" ht="40.15" customHeight="1" spans="1:17">
      <c r="A56" s="361"/>
      <c r="B56" s="294">
        <v>45485</v>
      </c>
      <c r="C56" s="333"/>
      <c r="D56" s="334"/>
      <c r="E56" s="333"/>
      <c r="F56" s="461" t="s">
        <v>57</v>
      </c>
      <c r="G56" s="335">
        <v>10400</v>
      </c>
      <c r="H56" s="336"/>
      <c r="I56" s="333"/>
      <c r="J56" s="333"/>
      <c r="K56" s="333"/>
      <c r="L56" s="333"/>
      <c r="M56" s="334"/>
      <c r="N56" s="334"/>
      <c r="O56" s="333"/>
      <c r="P56" s="348"/>
      <c r="Q56" s="355"/>
    </row>
    <row r="57" ht="40.15" customHeight="1" spans="1:17">
      <c r="A57" s="361"/>
      <c r="B57" s="294">
        <v>45485</v>
      </c>
      <c r="C57" s="333"/>
      <c r="D57" s="334"/>
      <c r="E57" s="333"/>
      <c r="F57" s="333" t="s">
        <v>58</v>
      </c>
      <c r="G57" s="335">
        <v>2500</v>
      </c>
      <c r="H57" s="336"/>
      <c r="I57" s="333"/>
      <c r="J57" s="333"/>
      <c r="K57" s="333"/>
      <c r="L57" s="333"/>
      <c r="M57" s="334"/>
      <c r="N57" s="334"/>
      <c r="O57" s="333"/>
      <c r="P57" s="348"/>
      <c r="Q57" s="355"/>
    </row>
    <row r="58" ht="40.15" customHeight="1" spans="1:17">
      <c r="A58" s="361"/>
      <c r="B58" s="294">
        <v>45485</v>
      </c>
      <c r="C58" s="333"/>
      <c r="D58" s="334"/>
      <c r="E58" s="333"/>
      <c r="F58" s="461" t="s">
        <v>59</v>
      </c>
      <c r="G58" s="335">
        <v>10000</v>
      </c>
      <c r="H58" s="336"/>
      <c r="I58" s="333"/>
      <c r="J58" s="333"/>
      <c r="K58" s="333"/>
      <c r="L58" s="333"/>
      <c r="M58" s="334"/>
      <c r="N58" s="334"/>
      <c r="O58" s="333"/>
      <c r="P58" s="348"/>
      <c r="Q58" s="355"/>
    </row>
    <row r="59" ht="40.15" customHeight="1" spans="1:17">
      <c r="A59" s="361"/>
      <c r="B59" s="294">
        <v>45485</v>
      </c>
      <c r="C59" s="333"/>
      <c r="D59" s="334"/>
      <c r="E59" s="333"/>
      <c r="F59" s="333" t="s">
        <v>60</v>
      </c>
      <c r="G59" s="335">
        <v>10</v>
      </c>
      <c r="H59" s="336"/>
      <c r="I59" s="333"/>
      <c r="J59" s="333"/>
      <c r="K59" s="333"/>
      <c r="L59" s="333"/>
      <c r="M59" s="334"/>
      <c r="N59" s="334"/>
      <c r="O59" s="333"/>
      <c r="P59" s="348"/>
      <c r="Q59" s="355"/>
    </row>
    <row r="60" ht="40.15" customHeight="1" spans="1:17">
      <c r="A60" s="361"/>
      <c r="B60" s="294">
        <v>45485</v>
      </c>
      <c r="C60" s="333"/>
      <c r="D60" s="334"/>
      <c r="E60" s="333"/>
      <c r="F60" s="333" t="s">
        <v>61</v>
      </c>
      <c r="G60" s="335">
        <v>95</v>
      </c>
      <c r="H60" s="336"/>
      <c r="I60" s="333"/>
      <c r="J60" s="333"/>
      <c r="K60" s="333"/>
      <c r="L60" s="333"/>
      <c r="M60" s="334"/>
      <c r="N60" s="334"/>
      <c r="O60" s="333"/>
      <c r="P60" s="348"/>
      <c r="Q60" s="355"/>
    </row>
    <row r="61" ht="40.15" customHeight="1" spans="1:17">
      <c r="A61" s="361"/>
      <c r="B61" s="294">
        <v>45485</v>
      </c>
      <c r="C61" s="333"/>
      <c r="D61" s="334"/>
      <c r="E61" s="333"/>
      <c r="F61" s="333" t="s">
        <v>62</v>
      </c>
      <c r="G61" s="335">
        <v>100</v>
      </c>
      <c r="H61" s="336"/>
      <c r="I61" s="333"/>
      <c r="J61" s="333"/>
      <c r="K61" s="333"/>
      <c r="L61" s="333"/>
      <c r="M61" s="334"/>
      <c r="N61" s="334"/>
      <c r="O61" s="333"/>
      <c r="P61" s="348"/>
      <c r="Q61" s="355"/>
    </row>
    <row r="62" ht="40.15" customHeight="1" spans="1:17">
      <c r="A62" s="361"/>
      <c r="B62" s="294">
        <v>45516</v>
      </c>
      <c r="C62" s="333"/>
      <c r="D62" s="334"/>
      <c r="E62" s="333"/>
      <c r="F62" s="333" t="s">
        <v>63</v>
      </c>
      <c r="G62" s="335">
        <v>2700</v>
      </c>
      <c r="H62" s="336"/>
      <c r="I62" s="333"/>
      <c r="J62" s="333"/>
      <c r="K62" s="333"/>
      <c r="L62" s="333"/>
      <c r="M62" s="334"/>
      <c r="N62" s="334"/>
      <c r="O62" s="333"/>
      <c r="P62" s="348"/>
      <c r="Q62" s="355"/>
    </row>
    <row r="63" ht="40.15" customHeight="1" spans="1:17">
      <c r="A63" s="361"/>
      <c r="B63" s="294">
        <v>45516</v>
      </c>
      <c r="C63" s="333"/>
      <c r="D63" s="334"/>
      <c r="E63" s="333"/>
      <c r="F63" s="333" t="s">
        <v>29</v>
      </c>
      <c r="G63" s="335">
        <v>278</v>
      </c>
      <c r="H63" s="336"/>
      <c r="I63" s="333"/>
      <c r="J63" s="333"/>
      <c r="K63" s="333"/>
      <c r="L63" s="333"/>
      <c r="M63" s="334"/>
      <c r="N63" s="334"/>
      <c r="O63" s="333"/>
      <c r="P63" s="348"/>
      <c r="Q63" s="355"/>
    </row>
    <row r="64" ht="40.15" customHeight="1" spans="1:17">
      <c r="A64" s="361"/>
      <c r="B64" s="294">
        <v>45516</v>
      </c>
      <c r="C64" s="333"/>
      <c r="D64" s="334"/>
      <c r="E64" s="333"/>
      <c r="F64" s="333" t="s">
        <v>64</v>
      </c>
      <c r="G64" s="335">
        <v>300</v>
      </c>
      <c r="H64" s="336"/>
      <c r="I64" s="333"/>
      <c r="J64" s="333"/>
      <c r="K64" s="333"/>
      <c r="L64" s="333"/>
      <c r="M64" s="334"/>
      <c r="N64" s="334"/>
      <c r="O64" s="333"/>
      <c r="P64" s="348"/>
      <c r="Q64" s="355"/>
    </row>
    <row r="65" ht="40.15" customHeight="1" spans="1:17">
      <c r="A65" s="361"/>
      <c r="B65" s="294">
        <v>45516</v>
      </c>
      <c r="C65" s="333"/>
      <c r="D65" s="334"/>
      <c r="E65" s="333"/>
      <c r="F65" s="333" t="s">
        <v>65</v>
      </c>
      <c r="G65" s="335">
        <v>250</v>
      </c>
      <c r="H65" s="336"/>
      <c r="I65" s="333"/>
      <c r="J65" s="333"/>
      <c r="K65" s="333"/>
      <c r="L65" s="333"/>
      <c r="M65" s="334"/>
      <c r="N65" s="334"/>
      <c r="O65" s="333"/>
      <c r="P65" s="348"/>
      <c r="Q65" s="355"/>
    </row>
    <row r="66" ht="40.15" customHeight="1" spans="1:17">
      <c r="A66" s="361"/>
      <c r="B66" s="294">
        <v>45516</v>
      </c>
      <c r="C66" s="333"/>
      <c r="D66" s="334"/>
      <c r="E66" s="333"/>
      <c r="F66" s="333" t="s">
        <v>34</v>
      </c>
      <c r="G66" s="335">
        <v>500</v>
      </c>
      <c r="H66" s="336"/>
      <c r="I66" s="333"/>
      <c r="J66" s="333"/>
      <c r="K66" s="333"/>
      <c r="L66" s="333"/>
      <c r="M66" s="334"/>
      <c r="N66" s="334"/>
      <c r="O66" s="333"/>
      <c r="P66" s="348"/>
      <c r="Q66" s="355"/>
    </row>
    <row r="67" ht="40.15" customHeight="1" spans="1:17">
      <c r="A67" s="361"/>
      <c r="B67" s="294">
        <v>45516</v>
      </c>
      <c r="C67" s="333"/>
      <c r="D67" s="334"/>
      <c r="E67" s="333"/>
      <c r="F67" s="333" t="s">
        <v>66</v>
      </c>
      <c r="G67" s="335">
        <v>9900</v>
      </c>
      <c r="H67" s="336"/>
      <c r="I67" s="333"/>
      <c r="J67" s="333"/>
      <c r="K67" s="333"/>
      <c r="L67" s="333"/>
      <c r="M67" s="334"/>
      <c r="N67" s="334"/>
      <c r="O67" s="333"/>
      <c r="P67" s="348"/>
      <c r="Q67" s="355"/>
    </row>
    <row r="68" ht="40.15" customHeight="1" spans="1:17">
      <c r="A68" s="361"/>
      <c r="B68" s="294">
        <v>45547</v>
      </c>
      <c r="C68" s="333"/>
      <c r="D68" s="334"/>
      <c r="E68" s="333"/>
      <c r="F68" s="333" t="s">
        <v>67</v>
      </c>
      <c r="G68" s="335">
        <v>180</v>
      </c>
      <c r="H68" s="336"/>
      <c r="I68" s="333"/>
      <c r="J68" s="333"/>
      <c r="K68" s="333"/>
      <c r="L68" s="333"/>
      <c r="M68" s="334"/>
      <c r="N68" s="334"/>
      <c r="O68" s="333"/>
      <c r="P68" s="348"/>
      <c r="Q68" s="355"/>
    </row>
    <row r="69" ht="40.15" customHeight="1" spans="1:17">
      <c r="A69" s="361"/>
      <c r="B69" s="294">
        <v>45547</v>
      </c>
      <c r="C69" s="333"/>
      <c r="D69" s="334"/>
      <c r="E69" s="333"/>
      <c r="F69" s="333" t="s">
        <v>68</v>
      </c>
      <c r="G69" s="335">
        <v>490</v>
      </c>
      <c r="H69" s="336"/>
      <c r="I69" s="333"/>
      <c r="J69" s="333"/>
      <c r="K69" s="333"/>
      <c r="L69" s="333"/>
      <c r="M69" s="334"/>
      <c r="N69" s="334"/>
      <c r="O69" s="333"/>
      <c r="P69" s="348"/>
      <c r="Q69" s="355"/>
    </row>
    <row r="70" ht="40.15" customHeight="1" spans="1:17">
      <c r="A70" s="361"/>
      <c r="B70" s="294">
        <v>45547</v>
      </c>
      <c r="C70" s="333"/>
      <c r="D70" s="334"/>
      <c r="E70" s="333"/>
      <c r="F70" s="333" t="s">
        <v>69</v>
      </c>
      <c r="G70" s="335">
        <v>200</v>
      </c>
      <c r="H70" s="336"/>
      <c r="I70" s="333"/>
      <c r="J70" s="333"/>
      <c r="K70" s="333"/>
      <c r="L70" s="333"/>
      <c r="M70" s="334"/>
      <c r="N70" s="334"/>
      <c r="O70" s="333"/>
      <c r="P70" s="348"/>
      <c r="Q70" s="355"/>
    </row>
    <row r="71" ht="40.15" customHeight="1" spans="1:17">
      <c r="A71" s="361"/>
      <c r="B71" s="294">
        <v>45547</v>
      </c>
      <c r="C71" s="333"/>
      <c r="D71" s="334"/>
      <c r="E71" s="333"/>
      <c r="F71" s="333" t="s">
        <v>70</v>
      </c>
      <c r="G71" s="335">
        <v>1408</v>
      </c>
      <c r="H71" s="336"/>
      <c r="I71" s="333"/>
      <c r="J71" s="333"/>
      <c r="K71" s="333"/>
      <c r="L71" s="333"/>
      <c r="M71" s="334"/>
      <c r="N71" s="334"/>
      <c r="O71" s="333"/>
      <c r="P71" s="348"/>
      <c r="Q71" s="355"/>
    </row>
    <row r="72" ht="40.15" customHeight="1" spans="1:17">
      <c r="A72" s="361"/>
      <c r="B72" s="294">
        <v>45547</v>
      </c>
      <c r="C72" s="333"/>
      <c r="D72" s="334"/>
      <c r="E72" s="333"/>
      <c r="F72" s="333" t="s">
        <v>71</v>
      </c>
      <c r="G72" s="335">
        <v>500</v>
      </c>
      <c r="H72" s="336"/>
      <c r="I72" s="333"/>
      <c r="J72" s="333"/>
      <c r="K72" s="333"/>
      <c r="L72" s="333"/>
      <c r="M72" s="334"/>
      <c r="N72" s="334"/>
      <c r="O72" s="333"/>
      <c r="P72" s="348"/>
      <c r="Q72" s="355"/>
    </row>
    <row r="73" ht="40.15" customHeight="1" spans="1:17">
      <c r="A73" s="361"/>
      <c r="B73" s="294">
        <v>45547</v>
      </c>
      <c r="C73" s="333"/>
      <c r="D73" s="334"/>
      <c r="E73" s="333"/>
      <c r="F73" s="333" t="s">
        <v>26</v>
      </c>
      <c r="G73" s="335">
        <v>200</v>
      </c>
      <c r="H73" s="336"/>
      <c r="I73" s="333"/>
      <c r="J73" s="333"/>
      <c r="K73" s="333"/>
      <c r="L73" s="333"/>
      <c r="M73" s="334"/>
      <c r="N73" s="334"/>
      <c r="O73" s="333"/>
      <c r="P73" s="348"/>
      <c r="Q73" s="355"/>
    </row>
    <row r="74" ht="40.15" customHeight="1" spans="1:17">
      <c r="A74" s="361"/>
      <c r="B74" s="294">
        <v>45547</v>
      </c>
      <c r="C74" s="333"/>
      <c r="D74" s="334"/>
      <c r="E74" s="333"/>
      <c r="F74" s="333" t="s">
        <v>35</v>
      </c>
      <c r="G74" s="335">
        <v>500</v>
      </c>
      <c r="H74" s="336"/>
      <c r="I74" s="333"/>
      <c r="J74" s="333"/>
      <c r="K74" s="333"/>
      <c r="L74" s="333"/>
      <c r="M74" s="334"/>
      <c r="N74" s="334"/>
      <c r="O74" s="333"/>
      <c r="P74" s="348"/>
      <c r="Q74" s="355"/>
    </row>
    <row r="75" ht="40.15" customHeight="1" spans="1:17">
      <c r="A75" s="361"/>
      <c r="B75" s="294">
        <v>45547</v>
      </c>
      <c r="C75" s="333"/>
      <c r="D75" s="334"/>
      <c r="E75" s="333"/>
      <c r="F75" s="333" t="s">
        <v>33</v>
      </c>
      <c r="G75" s="335">
        <v>200</v>
      </c>
      <c r="H75" s="336"/>
      <c r="I75" s="333"/>
      <c r="J75" s="333"/>
      <c r="K75" s="333"/>
      <c r="L75" s="333"/>
      <c r="M75" s="334"/>
      <c r="N75" s="334"/>
      <c r="O75" s="333"/>
      <c r="P75" s="348"/>
      <c r="Q75" s="355"/>
    </row>
    <row r="76" ht="40.15" customHeight="1" spans="1:17">
      <c r="A76" s="361"/>
      <c r="B76" s="294">
        <v>45547</v>
      </c>
      <c r="C76" s="333"/>
      <c r="D76" s="334"/>
      <c r="E76" s="333"/>
      <c r="F76" s="461" t="s">
        <v>72</v>
      </c>
      <c r="G76" s="335">
        <v>50</v>
      </c>
      <c r="H76" s="336"/>
      <c r="I76" s="333"/>
      <c r="J76" s="333"/>
      <c r="K76" s="333"/>
      <c r="L76" s="333"/>
      <c r="M76" s="334"/>
      <c r="N76" s="334"/>
      <c r="O76" s="333"/>
      <c r="P76" s="348"/>
      <c r="Q76" s="355"/>
    </row>
    <row r="77" ht="40.15" customHeight="1" spans="1:17">
      <c r="A77" s="361"/>
      <c r="B77" s="294">
        <v>45547</v>
      </c>
      <c r="C77" s="333"/>
      <c r="D77" s="334"/>
      <c r="E77" s="333"/>
      <c r="F77" s="333" t="s">
        <v>49</v>
      </c>
      <c r="G77" s="335">
        <v>790</v>
      </c>
      <c r="H77" s="336"/>
      <c r="I77" s="333"/>
      <c r="J77" s="333"/>
      <c r="K77" s="333"/>
      <c r="L77" s="333"/>
      <c r="M77" s="334"/>
      <c r="N77" s="334"/>
      <c r="O77" s="333"/>
      <c r="P77" s="348"/>
      <c r="Q77" s="355"/>
    </row>
    <row r="78" ht="40.15" customHeight="1" spans="1:17">
      <c r="A78" s="361"/>
      <c r="B78" s="294">
        <v>45577</v>
      </c>
      <c r="C78" s="333"/>
      <c r="D78" s="334"/>
      <c r="E78" s="333"/>
      <c r="F78" s="333" t="s">
        <v>42</v>
      </c>
      <c r="G78" s="335">
        <v>10</v>
      </c>
      <c r="H78" s="336"/>
      <c r="I78" s="333"/>
      <c r="J78" s="333"/>
      <c r="K78" s="333"/>
      <c r="L78" s="333"/>
      <c r="M78" s="334"/>
      <c r="N78" s="334"/>
      <c r="O78" s="333"/>
      <c r="P78" s="348"/>
      <c r="Q78" s="355"/>
    </row>
    <row r="79" ht="40.15" customHeight="1" spans="1:17">
      <c r="A79" s="361"/>
      <c r="B79" s="294">
        <v>45577</v>
      </c>
      <c r="C79" s="333"/>
      <c r="D79" s="334"/>
      <c r="E79" s="333"/>
      <c r="F79" s="333" t="s">
        <v>73</v>
      </c>
      <c r="G79" s="335">
        <v>295</v>
      </c>
      <c r="H79" s="336"/>
      <c r="I79" s="333"/>
      <c r="J79" s="333"/>
      <c r="K79" s="333"/>
      <c r="L79" s="333"/>
      <c r="M79" s="334"/>
      <c r="N79" s="334"/>
      <c r="O79" s="333"/>
      <c r="P79" s="348"/>
      <c r="Q79" s="355"/>
    </row>
    <row r="80" ht="40.15" customHeight="1" spans="1:17">
      <c r="A80" s="361"/>
      <c r="B80" s="294">
        <v>45577</v>
      </c>
      <c r="C80" s="333"/>
      <c r="D80" s="334"/>
      <c r="E80" s="333"/>
      <c r="F80" s="333" t="s">
        <v>64</v>
      </c>
      <c r="G80" s="335">
        <v>120</v>
      </c>
      <c r="H80" s="336"/>
      <c r="I80" s="333"/>
      <c r="J80" s="333"/>
      <c r="K80" s="333"/>
      <c r="L80" s="333"/>
      <c r="M80" s="334"/>
      <c r="N80" s="334"/>
      <c r="O80" s="333"/>
      <c r="P80" s="348"/>
      <c r="Q80" s="355"/>
    </row>
    <row r="81" ht="40.15" customHeight="1" spans="1:17">
      <c r="A81" s="361"/>
      <c r="B81" s="294">
        <v>45577</v>
      </c>
      <c r="C81" s="333"/>
      <c r="D81" s="334"/>
      <c r="E81" s="333"/>
      <c r="F81" s="333" t="s">
        <v>74</v>
      </c>
      <c r="G81" s="335">
        <v>800</v>
      </c>
      <c r="H81" s="336"/>
      <c r="I81" s="333"/>
      <c r="J81" s="333"/>
      <c r="K81" s="333"/>
      <c r="L81" s="333"/>
      <c r="M81" s="334"/>
      <c r="N81" s="334"/>
      <c r="O81" s="333"/>
      <c r="P81" s="348"/>
      <c r="Q81" s="355"/>
    </row>
    <row r="82" ht="40.15" customHeight="1" spans="1:17">
      <c r="A82" s="361"/>
      <c r="B82" s="294">
        <v>45577</v>
      </c>
      <c r="C82" s="333"/>
      <c r="D82" s="334"/>
      <c r="E82" s="333"/>
      <c r="F82" s="461" t="s">
        <v>75</v>
      </c>
      <c r="G82" s="335">
        <v>100</v>
      </c>
      <c r="H82" s="336"/>
      <c r="I82" s="333"/>
      <c r="J82" s="333"/>
      <c r="K82" s="333"/>
      <c r="L82" s="333"/>
      <c r="M82" s="334"/>
      <c r="N82" s="334"/>
      <c r="O82" s="333"/>
      <c r="P82" s="348"/>
      <c r="Q82" s="355"/>
    </row>
    <row r="83" ht="40.15" customHeight="1" spans="1:17">
      <c r="A83" s="361"/>
      <c r="B83" s="294">
        <v>45577</v>
      </c>
      <c r="C83" s="333"/>
      <c r="D83" s="334"/>
      <c r="E83" s="333"/>
      <c r="F83" s="333" t="s">
        <v>42</v>
      </c>
      <c r="G83" s="335">
        <v>220</v>
      </c>
      <c r="H83" s="336"/>
      <c r="I83" s="333"/>
      <c r="J83" s="333"/>
      <c r="K83" s="333"/>
      <c r="L83" s="333"/>
      <c r="M83" s="334"/>
      <c r="N83" s="334"/>
      <c r="O83" s="333"/>
      <c r="P83" s="348"/>
      <c r="Q83" s="355"/>
    </row>
    <row r="84" ht="40.15" customHeight="1" spans="1:17">
      <c r="A84" s="361"/>
      <c r="B84" s="294">
        <v>45577</v>
      </c>
      <c r="C84" s="333"/>
      <c r="D84" s="334"/>
      <c r="E84" s="333"/>
      <c r="F84" s="333" t="s">
        <v>76</v>
      </c>
      <c r="G84" s="335">
        <v>135</v>
      </c>
      <c r="H84" s="336"/>
      <c r="I84" s="333"/>
      <c r="J84" s="333"/>
      <c r="K84" s="333"/>
      <c r="L84" s="333"/>
      <c r="M84" s="334"/>
      <c r="N84" s="334"/>
      <c r="O84" s="333"/>
      <c r="P84" s="348"/>
      <c r="Q84" s="355"/>
    </row>
    <row r="85" ht="40.15" customHeight="1" spans="1:17">
      <c r="A85" s="361"/>
      <c r="B85" s="294">
        <v>45577</v>
      </c>
      <c r="C85" s="333"/>
      <c r="D85" s="334"/>
      <c r="E85" s="333"/>
      <c r="F85" s="333" t="s">
        <v>77</v>
      </c>
      <c r="G85" s="335">
        <v>70</v>
      </c>
      <c r="H85" s="336"/>
      <c r="I85" s="333"/>
      <c r="J85" s="333"/>
      <c r="K85" s="333"/>
      <c r="L85" s="333"/>
      <c r="M85" s="334"/>
      <c r="N85" s="334"/>
      <c r="O85" s="333"/>
      <c r="P85" s="348"/>
      <c r="Q85" s="355"/>
    </row>
    <row r="86" ht="40.15" customHeight="1" spans="1:17">
      <c r="A86" s="361"/>
      <c r="B86" s="294">
        <v>45577</v>
      </c>
      <c r="C86" s="333"/>
      <c r="D86" s="334"/>
      <c r="E86" s="333"/>
      <c r="F86" s="461" t="s">
        <v>78</v>
      </c>
      <c r="G86" s="335">
        <v>120</v>
      </c>
      <c r="H86" s="336"/>
      <c r="I86" s="333"/>
      <c r="J86" s="333"/>
      <c r="K86" s="333"/>
      <c r="L86" s="333"/>
      <c r="M86" s="334"/>
      <c r="N86" s="334"/>
      <c r="O86" s="333"/>
      <c r="P86" s="348"/>
      <c r="Q86" s="355"/>
    </row>
    <row r="87" ht="40.15" customHeight="1" spans="1:17">
      <c r="A87" s="361"/>
      <c r="B87" s="294">
        <v>45577</v>
      </c>
      <c r="C87" s="333"/>
      <c r="D87" s="334"/>
      <c r="E87" s="333"/>
      <c r="F87" s="333" t="s">
        <v>79</v>
      </c>
      <c r="G87" s="335">
        <v>100</v>
      </c>
      <c r="H87" s="336"/>
      <c r="I87" s="333"/>
      <c r="J87" s="333"/>
      <c r="K87" s="333"/>
      <c r="L87" s="333"/>
      <c r="M87" s="334"/>
      <c r="N87" s="334"/>
      <c r="O87" s="333"/>
      <c r="P87" s="348"/>
      <c r="Q87" s="355"/>
    </row>
    <row r="88" ht="40.15" customHeight="1" spans="1:17">
      <c r="A88" s="361"/>
      <c r="B88" s="294">
        <v>45577</v>
      </c>
      <c r="C88" s="333"/>
      <c r="D88" s="334"/>
      <c r="E88" s="333"/>
      <c r="F88" s="333" t="s">
        <v>68</v>
      </c>
      <c r="G88" s="335">
        <v>960</v>
      </c>
      <c r="H88" s="336"/>
      <c r="I88" s="333"/>
      <c r="J88" s="333"/>
      <c r="K88" s="333"/>
      <c r="L88" s="333"/>
      <c r="M88" s="334"/>
      <c r="N88" s="334"/>
      <c r="O88" s="333"/>
      <c r="P88" s="348"/>
      <c r="Q88" s="355"/>
    </row>
    <row r="89" ht="40.15" customHeight="1" spans="1:17">
      <c r="A89" s="361"/>
      <c r="B89" s="294">
        <v>45577</v>
      </c>
      <c r="C89" s="333"/>
      <c r="D89" s="334"/>
      <c r="E89" s="333"/>
      <c r="F89" s="333" t="s">
        <v>80</v>
      </c>
      <c r="G89" s="335">
        <v>100</v>
      </c>
      <c r="H89" s="336"/>
      <c r="I89" s="333"/>
      <c r="J89" s="333"/>
      <c r="K89" s="333"/>
      <c r="L89" s="333"/>
      <c r="M89" s="334"/>
      <c r="N89" s="334"/>
      <c r="O89" s="333"/>
      <c r="P89" s="348"/>
      <c r="Q89" s="355"/>
    </row>
    <row r="90" ht="40.15" customHeight="1" spans="1:17">
      <c r="A90" s="361"/>
      <c r="B90" s="294">
        <v>45577</v>
      </c>
      <c r="C90" s="333"/>
      <c r="D90" s="334"/>
      <c r="E90" s="333"/>
      <c r="F90" s="333" t="s">
        <v>69</v>
      </c>
      <c r="G90" s="335">
        <v>600</v>
      </c>
      <c r="H90" s="336"/>
      <c r="I90" s="333"/>
      <c r="J90" s="333"/>
      <c r="K90" s="333"/>
      <c r="L90" s="333"/>
      <c r="M90" s="334"/>
      <c r="N90" s="334"/>
      <c r="O90" s="333"/>
      <c r="P90" s="348"/>
      <c r="Q90" s="355"/>
    </row>
    <row r="91" ht="40.15" customHeight="1" spans="1:17">
      <c r="A91" s="361"/>
      <c r="B91" s="294">
        <v>45577</v>
      </c>
      <c r="C91" s="333"/>
      <c r="D91" s="334"/>
      <c r="E91" s="333"/>
      <c r="F91" s="333" t="s">
        <v>81</v>
      </c>
      <c r="G91" s="335">
        <v>20</v>
      </c>
      <c r="H91" s="336"/>
      <c r="I91" s="333"/>
      <c r="J91" s="333"/>
      <c r="K91" s="333"/>
      <c r="L91" s="333"/>
      <c r="M91" s="334"/>
      <c r="N91" s="334"/>
      <c r="O91" s="333"/>
      <c r="P91" s="348"/>
      <c r="Q91" s="355"/>
    </row>
    <row r="92" ht="40.15" customHeight="1" spans="1:17">
      <c r="A92" s="361"/>
      <c r="B92" s="294">
        <v>45577</v>
      </c>
      <c r="C92" s="333"/>
      <c r="D92" s="334"/>
      <c r="E92" s="333"/>
      <c r="F92" s="333" t="s">
        <v>82</v>
      </c>
      <c r="G92" s="335">
        <v>200</v>
      </c>
      <c r="H92" s="336"/>
      <c r="I92" s="333"/>
      <c r="J92" s="333"/>
      <c r="K92" s="333"/>
      <c r="L92" s="333"/>
      <c r="M92" s="334"/>
      <c r="N92" s="334"/>
      <c r="O92" s="333"/>
      <c r="P92" s="348"/>
      <c r="Q92" s="355"/>
    </row>
    <row r="93" ht="40.15" customHeight="1" spans="1:17">
      <c r="A93" s="361"/>
      <c r="B93" s="294">
        <v>45577</v>
      </c>
      <c r="C93" s="333"/>
      <c r="D93" s="334"/>
      <c r="E93" s="333"/>
      <c r="F93" s="333" t="s">
        <v>83</v>
      </c>
      <c r="G93" s="335">
        <v>20</v>
      </c>
      <c r="H93" s="336"/>
      <c r="I93" s="333"/>
      <c r="J93" s="333"/>
      <c r="K93" s="333"/>
      <c r="L93" s="333"/>
      <c r="M93" s="334"/>
      <c r="N93" s="334"/>
      <c r="O93" s="333"/>
      <c r="P93" s="348"/>
      <c r="Q93" s="355"/>
    </row>
    <row r="94" ht="40.15" customHeight="1" spans="1:17">
      <c r="A94" s="361"/>
      <c r="B94" s="294">
        <v>45577</v>
      </c>
      <c r="C94" s="333"/>
      <c r="D94" s="334"/>
      <c r="E94" s="333"/>
      <c r="F94" s="333" t="s">
        <v>84</v>
      </c>
      <c r="G94" s="335">
        <v>70</v>
      </c>
      <c r="H94" s="336"/>
      <c r="I94" s="333"/>
      <c r="J94" s="333"/>
      <c r="K94" s="333"/>
      <c r="L94" s="333"/>
      <c r="M94" s="334"/>
      <c r="N94" s="334"/>
      <c r="O94" s="333"/>
      <c r="P94" s="348"/>
      <c r="Q94" s="355"/>
    </row>
    <row r="95" ht="40.15" customHeight="1" spans="1:17">
      <c r="A95" s="361"/>
      <c r="B95" s="294">
        <v>45577</v>
      </c>
      <c r="C95" s="333"/>
      <c r="D95" s="334"/>
      <c r="E95" s="333"/>
      <c r="F95" s="333" t="s">
        <v>85</v>
      </c>
      <c r="G95" s="335">
        <v>120</v>
      </c>
      <c r="H95" s="336"/>
      <c r="I95" s="333"/>
      <c r="J95" s="333"/>
      <c r="K95" s="333"/>
      <c r="L95" s="333"/>
      <c r="M95" s="334"/>
      <c r="N95" s="334"/>
      <c r="O95" s="333"/>
      <c r="P95" s="348"/>
      <c r="Q95" s="355"/>
    </row>
    <row r="96" ht="40.15" customHeight="1" spans="1:17">
      <c r="A96" s="361"/>
      <c r="B96" s="294">
        <v>45577</v>
      </c>
      <c r="C96" s="333"/>
      <c r="D96" s="334"/>
      <c r="E96" s="333"/>
      <c r="F96" s="333" t="s">
        <v>73</v>
      </c>
      <c r="G96" s="335">
        <v>295</v>
      </c>
      <c r="H96" s="336"/>
      <c r="I96" s="333"/>
      <c r="J96" s="333"/>
      <c r="K96" s="333"/>
      <c r="L96" s="333"/>
      <c r="M96" s="334"/>
      <c r="N96" s="334"/>
      <c r="O96" s="333"/>
      <c r="P96" s="348"/>
      <c r="Q96" s="355"/>
    </row>
    <row r="97" ht="40.15" customHeight="1" spans="1:17">
      <c r="A97" s="361"/>
      <c r="B97" s="294">
        <v>45577</v>
      </c>
      <c r="C97" s="333"/>
      <c r="D97" s="334"/>
      <c r="E97" s="333"/>
      <c r="F97" s="333" t="s">
        <v>86</v>
      </c>
      <c r="G97" s="335">
        <v>120</v>
      </c>
      <c r="H97" s="336"/>
      <c r="I97" s="333"/>
      <c r="J97" s="333"/>
      <c r="K97" s="333"/>
      <c r="L97" s="333"/>
      <c r="M97" s="334"/>
      <c r="N97" s="334"/>
      <c r="O97" s="333"/>
      <c r="P97" s="348"/>
      <c r="Q97" s="355"/>
    </row>
    <row r="98" ht="40.15" customHeight="1" spans="1:17">
      <c r="A98" s="361"/>
      <c r="B98" s="294">
        <v>45577</v>
      </c>
      <c r="C98" s="333"/>
      <c r="D98" s="334"/>
      <c r="E98" s="333"/>
      <c r="F98" s="333" t="s">
        <v>76</v>
      </c>
      <c r="G98" s="335">
        <v>135</v>
      </c>
      <c r="H98" s="336"/>
      <c r="I98" s="333"/>
      <c r="J98" s="333"/>
      <c r="K98" s="333"/>
      <c r="L98" s="333"/>
      <c r="M98" s="334"/>
      <c r="N98" s="334"/>
      <c r="O98" s="333"/>
      <c r="P98" s="348"/>
      <c r="Q98" s="355"/>
    </row>
    <row r="99" ht="40.15" customHeight="1" spans="1:17">
      <c r="A99" s="361"/>
      <c r="B99" s="294">
        <v>45577</v>
      </c>
      <c r="C99" s="333"/>
      <c r="D99" s="334"/>
      <c r="E99" s="333"/>
      <c r="F99" s="333" t="s">
        <v>87</v>
      </c>
      <c r="G99" s="335">
        <v>100</v>
      </c>
      <c r="H99" s="336"/>
      <c r="I99" s="333"/>
      <c r="J99" s="333"/>
      <c r="K99" s="333"/>
      <c r="L99" s="333"/>
      <c r="M99" s="334"/>
      <c r="N99" s="334"/>
      <c r="O99" s="333"/>
      <c r="P99" s="348"/>
      <c r="Q99" s="355"/>
    </row>
    <row r="100" ht="40.15" customHeight="1" spans="1:17">
      <c r="A100" s="361"/>
      <c r="B100" s="294">
        <v>45577</v>
      </c>
      <c r="C100" s="333"/>
      <c r="D100" s="334"/>
      <c r="E100" s="333"/>
      <c r="F100" s="333" t="s">
        <v>88</v>
      </c>
      <c r="G100" s="335">
        <v>220</v>
      </c>
      <c r="H100" s="336"/>
      <c r="I100" s="333"/>
      <c r="J100" s="333"/>
      <c r="K100" s="333"/>
      <c r="L100" s="333"/>
      <c r="M100" s="334"/>
      <c r="N100" s="334"/>
      <c r="O100" s="333"/>
      <c r="P100" s="348"/>
      <c r="Q100" s="355"/>
    </row>
    <row r="101" ht="40.15" customHeight="1" spans="1:17">
      <c r="A101" s="361"/>
      <c r="B101" s="294">
        <v>45577</v>
      </c>
      <c r="C101" s="333"/>
      <c r="D101" s="334"/>
      <c r="E101" s="333"/>
      <c r="F101" s="333" t="s">
        <v>89</v>
      </c>
      <c r="G101" s="335">
        <v>10</v>
      </c>
      <c r="H101" s="336"/>
      <c r="I101" s="333"/>
      <c r="J101" s="333"/>
      <c r="K101" s="333"/>
      <c r="L101" s="333"/>
      <c r="M101" s="334"/>
      <c r="N101" s="334"/>
      <c r="O101" s="333"/>
      <c r="P101" s="348"/>
      <c r="Q101" s="355"/>
    </row>
    <row r="102" ht="40.15" customHeight="1" spans="1:17">
      <c r="A102" s="361"/>
      <c r="B102" s="294">
        <v>45577</v>
      </c>
      <c r="C102" s="333"/>
      <c r="D102" s="334"/>
      <c r="E102" s="333"/>
      <c r="F102" s="333" t="s">
        <v>90</v>
      </c>
      <c r="G102" s="335">
        <v>20</v>
      </c>
      <c r="H102" s="336"/>
      <c r="I102" s="333"/>
      <c r="J102" s="333"/>
      <c r="K102" s="333"/>
      <c r="L102" s="333"/>
      <c r="M102" s="334"/>
      <c r="N102" s="334"/>
      <c r="O102" s="333"/>
      <c r="P102" s="348"/>
      <c r="Q102" s="355"/>
    </row>
    <row r="103" ht="40.15" customHeight="1" spans="1:17">
      <c r="A103" s="361"/>
      <c r="B103" s="294">
        <v>45608</v>
      </c>
      <c r="C103" s="333"/>
      <c r="D103" s="334"/>
      <c r="E103" s="333"/>
      <c r="F103" s="333" t="s">
        <v>64</v>
      </c>
      <c r="G103" s="335">
        <v>150</v>
      </c>
      <c r="H103" s="336"/>
      <c r="I103" s="333"/>
      <c r="J103" s="333"/>
      <c r="K103" s="333"/>
      <c r="L103" s="333"/>
      <c r="M103" s="334"/>
      <c r="N103" s="334"/>
      <c r="O103" s="333"/>
      <c r="P103" s="348"/>
      <c r="Q103" s="355"/>
    </row>
    <row r="104" ht="40.15" customHeight="1" spans="1:17">
      <c r="A104" s="361"/>
      <c r="B104" s="294">
        <v>45608</v>
      </c>
      <c r="C104" s="333"/>
      <c r="D104" s="334"/>
      <c r="E104" s="333"/>
      <c r="F104" s="333" t="s">
        <v>91</v>
      </c>
      <c r="G104" s="335">
        <v>500</v>
      </c>
      <c r="H104" s="336"/>
      <c r="I104" s="333"/>
      <c r="J104" s="333"/>
      <c r="K104" s="333"/>
      <c r="L104" s="333"/>
      <c r="M104" s="334"/>
      <c r="N104" s="334"/>
      <c r="O104" s="333"/>
      <c r="P104" s="348"/>
      <c r="Q104" s="355"/>
    </row>
    <row r="105" ht="40.15" customHeight="1" spans="1:17">
      <c r="A105" s="361"/>
      <c r="B105" s="294">
        <v>45608</v>
      </c>
      <c r="C105" s="333"/>
      <c r="D105" s="334"/>
      <c r="E105" s="333"/>
      <c r="F105" s="333" t="s">
        <v>92</v>
      </c>
      <c r="G105" s="335">
        <v>30</v>
      </c>
      <c r="H105" s="336"/>
      <c r="I105" s="333"/>
      <c r="J105" s="333"/>
      <c r="K105" s="333"/>
      <c r="L105" s="333"/>
      <c r="M105" s="334"/>
      <c r="N105" s="334"/>
      <c r="O105" s="333"/>
      <c r="P105" s="348"/>
      <c r="Q105" s="355"/>
    </row>
    <row r="106" ht="40.15" customHeight="1" spans="1:17">
      <c r="A106" s="361"/>
      <c r="B106" s="294">
        <v>45608</v>
      </c>
      <c r="C106" s="333"/>
      <c r="D106" s="334"/>
      <c r="E106" s="333"/>
      <c r="F106" s="333" t="s">
        <v>93</v>
      </c>
      <c r="G106" s="335">
        <v>155</v>
      </c>
      <c r="H106" s="336"/>
      <c r="I106" s="333"/>
      <c r="J106" s="333"/>
      <c r="K106" s="333"/>
      <c r="L106" s="333"/>
      <c r="M106" s="334"/>
      <c r="N106" s="334"/>
      <c r="O106" s="333"/>
      <c r="P106" s="348"/>
      <c r="Q106" s="355"/>
    </row>
    <row r="107" ht="40.15" customHeight="1" spans="1:17">
      <c r="A107" s="361"/>
      <c r="B107" s="294">
        <v>45608</v>
      </c>
      <c r="C107" s="333"/>
      <c r="D107" s="334"/>
      <c r="E107" s="333"/>
      <c r="F107" s="461" t="s">
        <v>94</v>
      </c>
      <c r="G107" s="335">
        <v>100</v>
      </c>
      <c r="H107" s="336"/>
      <c r="I107" s="333"/>
      <c r="J107" s="333"/>
      <c r="K107" s="333"/>
      <c r="L107" s="333"/>
      <c r="M107" s="334"/>
      <c r="N107" s="334"/>
      <c r="O107" s="333"/>
      <c r="P107" s="348"/>
      <c r="Q107" s="355"/>
    </row>
    <row r="108" ht="40.15" customHeight="1" spans="1:17">
      <c r="A108" s="361"/>
      <c r="B108" s="294">
        <v>45608</v>
      </c>
      <c r="C108" s="333"/>
      <c r="D108" s="334"/>
      <c r="E108" s="333"/>
      <c r="F108" s="333" t="s">
        <v>95</v>
      </c>
      <c r="G108" s="335">
        <v>2820</v>
      </c>
      <c r="H108" s="336"/>
      <c r="I108" s="333"/>
      <c r="J108" s="333"/>
      <c r="K108" s="333"/>
      <c r="L108" s="333"/>
      <c r="M108" s="334"/>
      <c r="N108" s="334"/>
      <c r="O108" s="333"/>
      <c r="P108" s="348"/>
      <c r="Q108" s="355"/>
    </row>
    <row r="109" ht="40.15" customHeight="1" spans="1:17">
      <c r="A109" s="361"/>
      <c r="B109" s="294">
        <v>45608</v>
      </c>
      <c r="C109" s="333"/>
      <c r="D109" s="334"/>
      <c r="E109" s="333"/>
      <c r="F109" s="461" t="s">
        <v>44</v>
      </c>
      <c r="G109" s="335">
        <v>1620</v>
      </c>
      <c r="H109" s="336"/>
      <c r="I109" s="333"/>
      <c r="J109" s="333"/>
      <c r="K109" s="333"/>
      <c r="L109" s="333"/>
      <c r="M109" s="334"/>
      <c r="N109" s="334"/>
      <c r="O109" s="333"/>
      <c r="P109" s="348"/>
      <c r="Q109" s="355"/>
    </row>
    <row r="110" ht="40.15" customHeight="1" spans="1:17">
      <c r="A110" s="361"/>
      <c r="B110" s="294">
        <v>45608</v>
      </c>
      <c r="C110" s="333"/>
      <c r="D110" s="334"/>
      <c r="E110" s="333"/>
      <c r="F110" s="333" t="s">
        <v>96</v>
      </c>
      <c r="G110" s="335">
        <v>600</v>
      </c>
      <c r="H110" s="336"/>
      <c r="I110" s="333"/>
      <c r="J110" s="333"/>
      <c r="K110" s="333"/>
      <c r="L110" s="333"/>
      <c r="M110" s="334"/>
      <c r="N110" s="334"/>
      <c r="O110" s="333"/>
      <c r="P110" s="348"/>
      <c r="Q110" s="355"/>
    </row>
    <row r="111" ht="40.15" customHeight="1" spans="1:17">
      <c r="A111" s="361"/>
      <c r="B111" s="294">
        <v>45608</v>
      </c>
      <c r="C111" s="333"/>
      <c r="D111" s="334"/>
      <c r="E111" s="333"/>
      <c r="F111" s="333" t="s">
        <v>97</v>
      </c>
      <c r="G111" s="335">
        <v>30</v>
      </c>
      <c r="H111" s="336"/>
      <c r="I111" s="333"/>
      <c r="J111" s="333"/>
      <c r="K111" s="333"/>
      <c r="L111" s="333"/>
      <c r="M111" s="334"/>
      <c r="N111" s="334"/>
      <c r="O111" s="333"/>
      <c r="P111" s="348"/>
      <c r="Q111" s="355"/>
    </row>
    <row r="112" ht="40.15" customHeight="1" spans="1:17">
      <c r="A112" s="361"/>
      <c r="B112" s="294">
        <v>45608</v>
      </c>
      <c r="C112" s="333"/>
      <c r="D112" s="334"/>
      <c r="E112" s="333"/>
      <c r="F112" s="333" t="s">
        <v>98</v>
      </c>
      <c r="G112" s="335">
        <v>45</v>
      </c>
      <c r="H112" s="336"/>
      <c r="I112" s="333"/>
      <c r="J112" s="333"/>
      <c r="K112" s="333"/>
      <c r="L112" s="333"/>
      <c r="M112" s="334"/>
      <c r="N112" s="334"/>
      <c r="O112" s="333"/>
      <c r="P112" s="348"/>
      <c r="Q112" s="355"/>
    </row>
    <row r="113" ht="40.15" customHeight="1" spans="1:17">
      <c r="A113" s="361"/>
      <c r="B113" s="294">
        <v>45608</v>
      </c>
      <c r="C113" s="333"/>
      <c r="D113" s="334"/>
      <c r="E113" s="333"/>
      <c r="F113" s="333" t="s">
        <v>26</v>
      </c>
      <c r="G113" s="335">
        <v>200</v>
      </c>
      <c r="H113" s="336"/>
      <c r="I113" s="333"/>
      <c r="J113" s="333"/>
      <c r="K113" s="333"/>
      <c r="L113" s="333"/>
      <c r="M113" s="334"/>
      <c r="N113" s="334"/>
      <c r="O113" s="333"/>
      <c r="P113" s="348"/>
      <c r="Q113" s="355"/>
    </row>
    <row r="114" ht="40.15" customHeight="1" spans="1:17">
      <c r="A114" s="361"/>
      <c r="B114" s="294">
        <v>45608</v>
      </c>
      <c r="C114" s="333"/>
      <c r="D114" s="334"/>
      <c r="E114" s="333"/>
      <c r="F114" s="333" t="s">
        <v>33</v>
      </c>
      <c r="G114" s="335">
        <v>200</v>
      </c>
      <c r="H114" s="336"/>
      <c r="I114" s="333"/>
      <c r="J114" s="333"/>
      <c r="K114" s="333"/>
      <c r="L114" s="333"/>
      <c r="M114" s="334"/>
      <c r="N114" s="334"/>
      <c r="O114" s="333"/>
      <c r="P114" s="348"/>
      <c r="Q114" s="355"/>
    </row>
    <row r="115" ht="40.15" customHeight="1" spans="1:17">
      <c r="A115" s="361"/>
      <c r="B115" s="294">
        <v>45608</v>
      </c>
      <c r="C115" s="333"/>
      <c r="D115" s="334"/>
      <c r="E115" s="333"/>
      <c r="F115" s="333" t="s">
        <v>99</v>
      </c>
      <c r="G115" s="335">
        <v>540</v>
      </c>
      <c r="H115" s="336"/>
      <c r="I115" s="333"/>
      <c r="J115" s="333"/>
      <c r="K115" s="333"/>
      <c r="L115" s="333"/>
      <c r="M115" s="334"/>
      <c r="N115" s="334"/>
      <c r="O115" s="333"/>
      <c r="P115" s="348"/>
      <c r="Q115" s="355"/>
    </row>
    <row r="116" ht="40.15" customHeight="1" spans="1:17">
      <c r="A116" s="361"/>
      <c r="B116" s="294">
        <v>45608</v>
      </c>
      <c r="C116" s="333"/>
      <c r="D116" s="334"/>
      <c r="E116" s="333"/>
      <c r="F116" s="333" t="s">
        <v>42</v>
      </c>
      <c r="G116" s="335">
        <v>150</v>
      </c>
      <c r="H116" s="336"/>
      <c r="I116" s="333"/>
      <c r="J116" s="333"/>
      <c r="K116" s="333"/>
      <c r="L116" s="333"/>
      <c r="M116" s="334"/>
      <c r="N116" s="334"/>
      <c r="O116" s="333"/>
      <c r="P116" s="348"/>
      <c r="Q116" s="355"/>
    </row>
    <row r="117" ht="40.15" customHeight="1" spans="1:17">
      <c r="A117" s="361"/>
      <c r="B117" s="294">
        <v>45638</v>
      </c>
      <c r="C117" s="333"/>
      <c r="D117" s="334"/>
      <c r="E117" s="333"/>
      <c r="F117" s="333" t="s">
        <v>35</v>
      </c>
      <c r="G117" s="335">
        <v>200</v>
      </c>
      <c r="H117" s="336"/>
      <c r="I117" s="333"/>
      <c r="J117" s="333"/>
      <c r="K117" s="333"/>
      <c r="L117" s="333"/>
      <c r="M117" s="334"/>
      <c r="N117" s="334"/>
      <c r="O117" s="333"/>
      <c r="P117" s="348"/>
      <c r="Q117" s="355"/>
    </row>
    <row r="118" ht="40.15" customHeight="1" spans="1:17">
      <c r="A118" s="361"/>
      <c r="B118" s="294">
        <v>45638</v>
      </c>
      <c r="C118" s="333"/>
      <c r="D118" s="334"/>
      <c r="E118" s="333"/>
      <c r="F118" s="461" t="s">
        <v>100</v>
      </c>
      <c r="G118" s="335">
        <v>85</v>
      </c>
      <c r="H118" s="336"/>
      <c r="I118" s="333"/>
      <c r="J118" s="333"/>
      <c r="K118" s="333"/>
      <c r="L118" s="333"/>
      <c r="M118" s="334"/>
      <c r="N118" s="334"/>
      <c r="O118" s="333"/>
      <c r="P118" s="348"/>
      <c r="Q118" s="355"/>
    </row>
    <row r="119" ht="40.15" customHeight="1" spans="1:17">
      <c r="A119" s="361"/>
      <c r="B119" s="294">
        <v>45638</v>
      </c>
      <c r="C119" s="333"/>
      <c r="D119" s="334"/>
      <c r="E119" s="333"/>
      <c r="F119" s="333" t="s">
        <v>26</v>
      </c>
      <c r="G119" s="335">
        <v>830</v>
      </c>
      <c r="H119" s="336"/>
      <c r="I119" s="333"/>
      <c r="J119" s="333"/>
      <c r="K119" s="333"/>
      <c r="L119" s="333"/>
      <c r="M119" s="334"/>
      <c r="N119" s="334"/>
      <c r="O119" s="333"/>
      <c r="P119" s="348"/>
      <c r="Q119" s="355"/>
    </row>
    <row r="120" ht="40.15" customHeight="1" spans="1:17">
      <c r="A120" s="361"/>
      <c r="B120" s="294">
        <v>45638</v>
      </c>
      <c r="C120" s="333"/>
      <c r="D120" s="334"/>
      <c r="E120" s="333"/>
      <c r="F120" s="333" t="s">
        <v>35</v>
      </c>
      <c r="G120" s="335">
        <v>1900</v>
      </c>
      <c r="H120" s="336"/>
      <c r="I120" s="333"/>
      <c r="J120" s="333"/>
      <c r="K120" s="333"/>
      <c r="L120" s="333"/>
      <c r="M120" s="334"/>
      <c r="N120" s="334"/>
      <c r="O120" s="333"/>
      <c r="P120" s="348"/>
      <c r="Q120" s="355"/>
    </row>
    <row r="121" ht="40.15" customHeight="1" spans="1:17">
      <c r="A121" s="361"/>
      <c r="B121" s="294">
        <v>45638</v>
      </c>
      <c r="C121" s="333"/>
      <c r="D121" s="334"/>
      <c r="E121" s="333"/>
      <c r="F121" s="333" t="s">
        <v>34</v>
      </c>
      <c r="G121" s="335">
        <v>1615</v>
      </c>
      <c r="H121" s="336"/>
      <c r="I121" s="333"/>
      <c r="J121" s="333"/>
      <c r="K121" s="333"/>
      <c r="L121" s="333"/>
      <c r="M121" s="334"/>
      <c r="N121" s="334"/>
      <c r="O121" s="333"/>
      <c r="P121" s="348"/>
      <c r="Q121" s="355"/>
    </row>
    <row r="122" ht="40.15" customHeight="1" spans="1:17">
      <c r="A122" s="361"/>
      <c r="B122" s="294">
        <v>45638</v>
      </c>
      <c r="C122" s="333"/>
      <c r="D122" s="334"/>
      <c r="E122" s="333"/>
      <c r="F122" s="461" t="s">
        <v>101</v>
      </c>
      <c r="G122" s="335">
        <v>2000</v>
      </c>
      <c r="H122" s="336"/>
      <c r="I122" s="333"/>
      <c r="J122" s="333"/>
      <c r="K122" s="333"/>
      <c r="L122" s="333"/>
      <c r="M122" s="334"/>
      <c r="N122" s="334"/>
      <c r="O122" s="333"/>
      <c r="P122" s="348"/>
      <c r="Q122" s="355"/>
    </row>
    <row r="123" ht="40.15" customHeight="1" spans="1:17">
      <c r="A123" s="361"/>
      <c r="B123" s="294">
        <v>45638</v>
      </c>
      <c r="C123" s="333"/>
      <c r="D123" s="334"/>
      <c r="E123" s="333"/>
      <c r="F123" s="333" t="s">
        <v>33</v>
      </c>
      <c r="G123" s="335">
        <v>2675</v>
      </c>
      <c r="H123" s="336"/>
      <c r="I123" s="333"/>
      <c r="J123" s="333"/>
      <c r="K123" s="333"/>
      <c r="L123" s="333"/>
      <c r="M123" s="334"/>
      <c r="N123" s="334"/>
      <c r="O123" s="333"/>
      <c r="P123" s="348"/>
      <c r="Q123" s="355"/>
    </row>
    <row r="124" ht="40.15" customHeight="1" spans="1:17">
      <c r="A124" s="361"/>
      <c r="B124" s="294">
        <v>45638</v>
      </c>
      <c r="C124" s="333"/>
      <c r="D124" s="334"/>
      <c r="E124" s="333"/>
      <c r="F124" s="333" t="s">
        <v>102</v>
      </c>
      <c r="G124" s="335">
        <v>12000</v>
      </c>
      <c r="H124" s="336"/>
      <c r="I124" s="333"/>
      <c r="J124" s="333"/>
      <c r="K124" s="333"/>
      <c r="L124" s="333"/>
      <c r="M124" s="334"/>
      <c r="N124" s="334"/>
      <c r="O124" s="333"/>
      <c r="P124" s="348"/>
      <c r="Q124" s="355"/>
    </row>
    <row r="125" ht="40.15" customHeight="1" spans="1:17">
      <c r="A125" s="361"/>
      <c r="B125" s="294">
        <v>45638</v>
      </c>
      <c r="C125" s="333"/>
      <c r="D125" s="334"/>
      <c r="E125" s="333"/>
      <c r="F125" s="461" t="s">
        <v>103</v>
      </c>
      <c r="G125" s="335">
        <v>100</v>
      </c>
      <c r="H125" s="336"/>
      <c r="I125" s="333"/>
      <c r="J125" s="333"/>
      <c r="K125" s="333"/>
      <c r="L125" s="333"/>
      <c r="M125" s="334"/>
      <c r="N125" s="334"/>
      <c r="O125" s="333"/>
      <c r="P125" s="348"/>
      <c r="Q125" s="355"/>
    </row>
    <row r="126" ht="40.15" customHeight="1" spans="1:17">
      <c r="A126" s="361"/>
      <c r="B126" s="294">
        <v>45638</v>
      </c>
      <c r="C126" s="333"/>
      <c r="D126" s="334"/>
      <c r="E126" s="333"/>
      <c r="F126" s="333" t="s">
        <v>60</v>
      </c>
      <c r="G126" s="335">
        <v>20</v>
      </c>
      <c r="H126" s="336"/>
      <c r="I126" s="333"/>
      <c r="J126" s="333"/>
      <c r="K126" s="333"/>
      <c r="L126" s="333"/>
      <c r="M126" s="334"/>
      <c r="N126" s="334"/>
      <c r="O126" s="333"/>
      <c r="P126" s="348"/>
      <c r="Q126" s="355"/>
    </row>
    <row r="127" ht="40.15" customHeight="1" spans="1:17">
      <c r="A127" s="361"/>
      <c r="B127" s="294">
        <v>45638</v>
      </c>
      <c r="C127" s="333"/>
      <c r="D127" s="334"/>
      <c r="E127" s="333"/>
      <c r="F127" s="333" t="s">
        <v>104</v>
      </c>
      <c r="G127" s="335">
        <v>200</v>
      </c>
      <c r="H127" s="336"/>
      <c r="I127" s="333"/>
      <c r="J127" s="333"/>
      <c r="K127" s="333"/>
      <c r="L127" s="333"/>
      <c r="M127" s="334"/>
      <c r="N127" s="334"/>
      <c r="O127" s="333"/>
      <c r="P127" s="348"/>
      <c r="Q127" s="355"/>
    </row>
    <row r="128" ht="40.15" customHeight="1" spans="1:17">
      <c r="A128" s="361"/>
      <c r="B128" s="294">
        <v>45638</v>
      </c>
      <c r="C128" s="333"/>
      <c r="D128" s="334"/>
      <c r="E128" s="333"/>
      <c r="F128" s="333" t="s">
        <v>105</v>
      </c>
      <c r="G128" s="335">
        <v>80</v>
      </c>
      <c r="H128" s="336"/>
      <c r="I128" s="333"/>
      <c r="J128" s="333"/>
      <c r="K128" s="333"/>
      <c r="L128" s="333"/>
      <c r="M128" s="334"/>
      <c r="N128" s="334"/>
      <c r="O128" s="333"/>
      <c r="P128" s="348"/>
      <c r="Q128" s="355"/>
    </row>
    <row r="129" ht="40.15" customHeight="1" spans="1:17">
      <c r="A129" s="361"/>
      <c r="B129" s="294">
        <v>45638</v>
      </c>
      <c r="C129" s="333"/>
      <c r="D129" s="334"/>
      <c r="E129" s="333"/>
      <c r="F129" s="333" t="s">
        <v>36</v>
      </c>
      <c r="G129" s="335">
        <v>430</v>
      </c>
      <c r="H129" s="336"/>
      <c r="I129" s="333"/>
      <c r="J129" s="333"/>
      <c r="K129" s="333"/>
      <c r="L129" s="333"/>
      <c r="M129" s="334"/>
      <c r="N129" s="334"/>
      <c r="O129" s="333"/>
      <c r="P129" s="348"/>
      <c r="Q129" s="355"/>
    </row>
    <row r="130" ht="40.15" customHeight="1" spans="1:17">
      <c r="A130" s="361"/>
      <c r="B130" s="294">
        <v>45638</v>
      </c>
      <c r="C130" s="333"/>
      <c r="D130" s="334"/>
      <c r="E130" s="333"/>
      <c r="F130" s="461" t="s">
        <v>106</v>
      </c>
      <c r="G130" s="335">
        <v>200</v>
      </c>
      <c r="H130" s="336"/>
      <c r="I130" s="333"/>
      <c r="J130" s="333"/>
      <c r="K130" s="333"/>
      <c r="L130" s="333"/>
      <c r="M130" s="334"/>
      <c r="N130" s="334"/>
      <c r="O130" s="333"/>
      <c r="P130" s="348"/>
      <c r="Q130" s="355"/>
    </row>
    <row r="131" ht="40.15" customHeight="1" spans="1:17">
      <c r="A131" s="361"/>
      <c r="B131" s="294">
        <v>45638</v>
      </c>
      <c r="C131" s="333"/>
      <c r="D131" s="334"/>
      <c r="E131" s="333"/>
      <c r="F131" s="333" t="s">
        <v>26</v>
      </c>
      <c r="G131" s="335">
        <v>200</v>
      </c>
      <c r="H131" s="336"/>
      <c r="I131" s="333"/>
      <c r="J131" s="333"/>
      <c r="K131" s="333"/>
      <c r="L131" s="333"/>
      <c r="M131" s="334"/>
      <c r="N131" s="334"/>
      <c r="O131" s="333"/>
      <c r="P131" s="348"/>
      <c r="Q131" s="355"/>
    </row>
    <row r="132" ht="40.15" customHeight="1" spans="1:17">
      <c r="A132" s="361"/>
      <c r="B132" s="294">
        <v>45638</v>
      </c>
      <c r="C132" s="333"/>
      <c r="D132" s="334"/>
      <c r="E132" s="333"/>
      <c r="F132" s="333" t="s">
        <v>33</v>
      </c>
      <c r="G132" s="335">
        <v>200</v>
      </c>
      <c r="H132" s="336"/>
      <c r="I132" s="333"/>
      <c r="J132" s="333"/>
      <c r="K132" s="333"/>
      <c r="L132" s="333"/>
      <c r="M132" s="334"/>
      <c r="N132" s="334"/>
      <c r="O132" s="333"/>
      <c r="P132" s="348"/>
      <c r="Q132" s="355"/>
    </row>
    <row r="133" ht="40.15" customHeight="1" spans="1:17">
      <c r="A133" s="361"/>
      <c r="B133" s="294">
        <v>45638</v>
      </c>
      <c r="C133" s="333"/>
      <c r="D133" s="334"/>
      <c r="E133" s="333"/>
      <c r="F133" s="333" t="s">
        <v>91</v>
      </c>
      <c r="G133" s="335">
        <v>400</v>
      </c>
      <c r="H133" s="336"/>
      <c r="I133" s="333"/>
      <c r="J133" s="333"/>
      <c r="K133" s="333"/>
      <c r="L133" s="333"/>
      <c r="M133" s="334"/>
      <c r="N133" s="334"/>
      <c r="O133" s="333"/>
      <c r="P133" s="348"/>
      <c r="Q133" s="355"/>
    </row>
    <row r="134" ht="40.15" customHeight="1" spans="1:17">
      <c r="A134" s="361"/>
      <c r="B134" s="294">
        <v>45638</v>
      </c>
      <c r="C134" s="333"/>
      <c r="D134" s="334"/>
      <c r="E134" s="333"/>
      <c r="F134" s="333" t="s">
        <v>97</v>
      </c>
      <c r="G134" s="335">
        <v>60</v>
      </c>
      <c r="H134" s="336"/>
      <c r="I134" s="333"/>
      <c r="J134" s="333"/>
      <c r="K134" s="333"/>
      <c r="L134" s="333"/>
      <c r="M134" s="334"/>
      <c r="N134" s="334"/>
      <c r="O134" s="333"/>
      <c r="P134" s="348"/>
      <c r="Q134" s="355"/>
    </row>
    <row r="135" ht="40.15" customHeight="1" spans="1:17">
      <c r="A135" s="361"/>
      <c r="B135" s="294" t="s">
        <v>107</v>
      </c>
      <c r="C135" s="333"/>
      <c r="D135" s="334"/>
      <c r="E135" s="333"/>
      <c r="F135" s="333" t="s">
        <v>91</v>
      </c>
      <c r="G135" s="335">
        <v>200</v>
      </c>
      <c r="H135" s="336"/>
      <c r="I135" s="333"/>
      <c r="J135" s="333"/>
      <c r="K135" s="333"/>
      <c r="L135" s="333"/>
      <c r="M135" s="334"/>
      <c r="N135" s="334"/>
      <c r="O135" s="333"/>
      <c r="P135" s="348"/>
      <c r="Q135" s="355"/>
    </row>
    <row r="136" ht="40.15" customHeight="1" spans="1:17">
      <c r="A136" s="361"/>
      <c r="B136" s="294" t="s">
        <v>107</v>
      </c>
      <c r="C136" s="333"/>
      <c r="D136" s="334"/>
      <c r="E136" s="333"/>
      <c r="F136" s="333" t="s">
        <v>91</v>
      </c>
      <c r="G136" s="335">
        <v>1000</v>
      </c>
      <c r="H136" s="336"/>
      <c r="I136" s="333"/>
      <c r="J136" s="333"/>
      <c r="K136" s="333"/>
      <c r="L136" s="333"/>
      <c r="M136" s="334"/>
      <c r="N136" s="334"/>
      <c r="O136" s="333"/>
      <c r="P136" s="348"/>
      <c r="Q136" s="355"/>
    </row>
    <row r="137" ht="40.15" customHeight="1" spans="1:17">
      <c r="A137" s="361"/>
      <c r="B137" s="294" t="s">
        <v>108</v>
      </c>
      <c r="C137" s="333"/>
      <c r="D137" s="334"/>
      <c r="E137" s="333"/>
      <c r="F137" s="333" t="s">
        <v>109</v>
      </c>
      <c r="G137" s="335">
        <v>720</v>
      </c>
      <c r="H137" s="336"/>
      <c r="I137" s="333"/>
      <c r="J137" s="333"/>
      <c r="K137" s="333"/>
      <c r="L137" s="333"/>
      <c r="M137" s="334"/>
      <c r="N137" s="334"/>
      <c r="O137" s="333"/>
      <c r="P137" s="348"/>
      <c r="Q137" s="355"/>
    </row>
    <row r="138" ht="40.15" customHeight="1" spans="1:17">
      <c r="A138" s="361"/>
      <c r="B138" s="294" t="s">
        <v>108</v>
      </c>
      <c r="C138" s="333"/>
      <c r="D138" s="334"/>
      <c r="E138" s="333"/>
      <c r="F138" s="333" t="s">
        <v>60</v>
      </c>
      <c r="G138" s="335">
        <v>10</v>
      </c>
      <c r="H138" s="336"/>
      <c r="I138" s="333"/>
      <c r="J138" s="333"/>
      <c r="K138" s="333"/>
      <c r="L138" s="333"/>
      <c r="M138" s="334"/>
      <c r="N138" s="334"/>
      <c r="O138" s="333"/>
      <c r="P138" s="348"/>
      <c r="Q138" s="355"/>
    </row>
    <row r="139" ht="40.15" customHeight="1" spans="1:17">
      <c r="A139" s="361"/>
      <c r="B139" s="294" t="s">
        <v>108</v>
      </c>
      <c r="C139" s="333"/>
      <c r="D139" s="334"/>
      <c r="E139" s="333"/>
      <c r="F139" s="333" t="s">
        <v>33</v>
      </c>
      <c r="G139" s="335">
        <v>1000</v>
      </c>
      <c r="H139" s="336"/>
      <c r="I139" s="333"/>
      <c r="J139" s="333"/>
      <c r="K139" s="333"/>
      <c r="L139" s="333"/>
      <c r="M139" s="334"/>
      <c r="N139" s="334"/>
      <c r="O139" s="333"/>
      <c r="P139" s="348"/>
      <c r="Q139" s="355"/>
    </row>
    <row r="140" ht="40.15" customHeight="1" spans="1:17">
      <c r="A140" s="361"/>
      <c r="B140" s="294" t="s">
        <v>108</v>
      </c>
      <c r="C140" s="333"/>
      <c r="D140" s="334"/>
      <c r="E140" s="333"/>
      <c r="F140" s="333" t="s">
        <v>91</v>
      </c>
      <c r="G140" s="335">
        <v>400</v>
      </c>
      <c r="H140" s="336"/>
      <c r="I140" s="333"/>
      <c r="J140" s="333"/>
      <c r="K140" s="333"/>
      <c r="L140" s="333"/>
      <c r="M140" s="334"/>
      <c r="N140" s="334"/>
      <c r="O140" s="333"/>
      <c r="P140" s="348"/>
      <c r="Q140" s="355"/>
    </row>
    <row r="141" ht="40.15" customHeight="1" spans="1:17">
      <c r="A141" s="361"/>
      <c r="B141" s="294" t="s">
        <v>110</v>
      </c>
      <c r="C141" s="333"/>
      <c r="D141" s="334"/>
      <c r="E141" s="333"/>
      <c r="F141" s="333" t="s">
        <v>109</v>
      </c>
      <c r="G141" s="335">
        <v>790</v>
      </c>
      <c r="H141" s="336"/>
      <c r="I141" s="333"/>
      <c r="J141" s="333"/>
      <c r="K141" s="333"/>
      <c r="L141" s="333"/>
      <c r="M141" s="334"/>
      <c r="N141" s="334"/>
      <c r="O141" s="333"/>
      <c r="P141" s="348"/>
      <c r="Q141" s="355"/>
    </row>
    <row r="142" ht="40.15" customHeight="1" spans="1:17">
      <c r="A142" s="361"/>
      <c r="B142" s="294" t="s">
        <v>110</v>
      </c>
      <c r="C142" s="333"/>
      <c r="D142" s="334"/>
      <c r="E142" s="333"/>
      <c r="F142" s="333" t="s">
        <v>91</v>
      </c>
      <c r="G142" s="335">
        <v>1000</v>
      </c>
      <c r="H142" s="336"/>
      <c r="I142" s="333"/>
      <c r="J142" s="333"/>
      <c r="K142" s="333"/>
      <c r="L142" s="333"/>
      <c r="M142" s="334"/>
      <c r="N142" s="334"/>
      <c r="O142" s="333"/>
      <c r="P142" s="348"/>
      <c r="Q142" s="355"/>
    </row>
    <row r="143" ht="40.15" customHeight="1" spans="1:17">
      <c r="A143" s="361"/>
      <c r="B143" s="294" t="s">
        <v>110</v>
      </c>
      <c r="C143" s="333"/>
      <c r="D143" s="334"/>
      <c r="E143" s="333"/>
      <c r="F143" s="333" t="s">
        <v>76</v>
      </c>
      <c r="G143" s="335">
        <v>135</v>
      </c>
      <c r="H143" s="336"/>
      <c r="I143" s="333"/>
      <c r="J143" s="333"/>
      <c r="K143" s="333"/>
      <c r="L143" s="333"/>
      <c r="M143" s="334"/>
      <c r="N143" s="334"/>
      <c r="O143" s="333"/>
      <c r="P143" s="348"/>
      <c r="Q143" s="355"/>
    </row>
    <row r="144" ht="40.15" customHeight="1" spans="1:17">
      <c r="A144" s="361"/>
      <c r="B144" s="294" t="s">
        <v>110</v>
      </c>
      <c r="C144" s="333"/>
      <c r="D144" s="334"/>
      <c r="E144" s="333"/>
      <c r="F144" s="333" t="s">
        <v>76</v>
      </c>
      <c r="G144" s="335">
        <v>40</v>
      </c>
      <c r="H144" s="336"/>
      <c r="I144" s="333"/>
      <c r="J144" s="333"/>
      <c r="K144" s="333"/>
      <c r="L144" s="333"/>
      <c r="M144" s="334"/>
      <c r="N144" s="334"/>
      <c r="O144" s="333"/>
      <c r="P144" s="348"/>
      <c r="Q144" s="355"/>
    </row>
    <row r="145" ht="40.15" customHeight="1" spans="1:17">
      <c r="A145" s="361"/>
      <c r="B145" s="294" t="s">
        <v>110</v>
      </c>
      <c r="C145" s="333"/>
      <c r="D145" s="334"/>
      <c r="E145" s="333"/>
      <c r="F145" s="333" t="s">
        <v>111</v>
      </c>
      <c r="G145" s="335">
        <v>175</v>
      </c>
      <c r="H145" s="336"/>
      <c r="I145" s="333"/>
      <c r="J145" s="333"/>
      <c r="K145" s="333"/>
      <c r="L145" s="333"/>
      <c r="M145" s="334"/>
      <c r="N145" s="334"/>
      <c r="O145" s="333"/>
      <c r="P145" s="348"/>
      <c r="Q145" s="355"/>
    </row>
    <row r="146" ht="40.15" customHeight="1" spans="1:17">
      <c r="A146" s="361"/>
      <c r="B146" s="294" t="s">
        <v>110</v>
      </c>
      <c r="C146" s="333"/>
      <c r="D146" s="334"/>
      <c r="E146" s="333"/>
      <c r="F146" s="333" t="s">
        <v>112</v>
      </c>
      <c r="G146" s="335">
        <v>3787</v>
      </c>
      <c r="H146" s="336"/>
      <c r="I146" s="333"/>
      <c r="J146" s="333"/>
      <c r="K146" s="333"/>
      <c r="L146" s="333"/>
      <c r="M146" s="334"/>
      <c r="N146" s="334"/>
      <c r="O146" s="333"/>
      <c r="P146" s="348"/>
      <c r="Q146" s="355"/>
    </row>
    <row r="147" ht="40.15" customHeight="1" spans="1:17">
      <c r="A147" s="361"/>
      <c r="B147" s="294" t="s">
        <v>110</v>
      </c>
      <c r="C147" s="333"/>
      <c r="D147" s="334"/>
      <c r="E147" s="333"/>
      <c r="F147" s="461" t="s">
        <v>113</v>
      </c>
      <c r="G147" s="335">
        <v>100</v>
      </c>
      <c r="H147" s="336"/>
      <c r="I147" s="333"/>
      <c r="J147" s="333"/>
      <c r="K147" s="333"/>
      <c r="L147" s="333"/>
      <c r="M147" s="334"/>
      <c r="N147" s="334"/>
      <c r="O147" s="333"/>
      <c r="P147" s="348"/>
      <c r="Q147" s="355"/>
    </row>
    <row r="148" ht="40.15" customHeight="1" spans="1:17">
      <c r="A148" s="361"/>
      <c r="B148" s="294" t="s">
        <v>110</v>
      </c>
      <c r="C148" s="333"/>
      <c r="D148" s="334"/>
      <c r="E148" s="333"/>
      <c r="F148" s="333" t="s">
        <v>114</v>
      </c>
      <c r="G148" s="335">
        <v>200</v>
      </c>
      <c r="H148" s="336"/>
      <c r="I148" s="333"/>
      <c r="J148" s="333"/>
      <c r="K148" s="333"/>
      <c r="L148" s="333"/>
      <c r="M148" s="334"/>
      <c r="N148" s="334"/>
      <c r="O148" s="333"/>
      <c r="P148" s="348"/>
      <c r="Q148" s="355"/>
    </row>
    <row r="149" ht="40.15" customHeight="1" spans="1:17">
      <c r="A149" s="361"/>
      <c r="B149" s="294" t="s">
        <v>110</v>
      </c>
      <c r="C149" s="333"/>
      <c r="D149" s="334"/>
      <c r="E149" s="333"/>
      <c r="F149" s="333" t="s">
        <v>99</v>
      </c>
      <c r="G149" s="335">
        <v>100</v>
      </c>
      <c r="H149" s="336"/>
      <c r="I149" s="333"/>
      <c r="J149" s="333"/>
      <c r="K149" s="333"/>
      <c r="L149" s="333"/>
      <c r="M149" s="334"/>
      <c r="N149" s="334"/>
      <c r="O149" s="333"/>
      <c r="P149" s="348"/>
      <c r="Q149" s="355"/>
    </row>
    <row r="150" ht="40.15" customHeight="1" spans="1:17">
      <c r="A150" s="361"/>
      <c r="B150" s="294" t="s">
        <v>110</v>
      </c>
      <c r="C150" s="333"/>
      <c r="D150" s="334"/>
      <c r="E150" s="333"/>
      <c r="F150" s="333" t="s">
        <v>115</v>
      </c>
      <c r="G150" s="335">
        <v>200</v>
      </c>
      <c r="H150" s="336"/>
      <c r="I150" s="333"/>
      <c r="J150" s="333"/>
      <c r="K150" s="333"/>
      <c r="L150" s="333"/>
      <c r="M150" s="334"/>
      <c r="N150" s="334"/>
      <c r="O150" s="333"/>
      <c r="P150" s="348"/>
      <c r="Q150" s="355"/>
    </row>
    <row r="151" ht="40.15" customHeight="1" spans="1:17">
      <c r="A151" s="361"/>
      <c r="B151" s="294" t="s">
        <v>110</v>
      </c>
      <c r="C151" s="333"/>
      <c r="D151" s="334"/>
      <c r="E151" s="333"/>
      <c r="F151" s="333" t="s">
        <v>116</v>
      </c>
      <c r="G151" s="335">
        <v>50</v>
      </c>
      <c r="H151" s="336"/>
      <c r="I151" s="333"/>
      <c r="J151" s="333"/>
      <c r="K151" s="333"/>
      <c r="L151" s="333"/>
      <c r="M151" s="334"/>
      <c r="N151" s="334"/>
      <c r="O151" s="333"/>
      <c r="P151" s="348"/>
      <c r="Q151" s="355"/>
    </row>
    <row r="152" ht="40.15" customHeight="1" spans="1:17">
      <c r="A152" s="361"/>
      <c r="B152" s="294" t="s">
        <v>110</v>
      </c>
      <c r="C152" s="333"/>
      <c r="D152" s="334"/>
      <c r="E152" s="333"/>
      <c r="F152" s="333" t="s">
        <v>26</v>
      </c>
      <c r="G152" s="335">
        <v>400</v>
      </c>
      <c r="H152" s="336"/>
      <c r="I152" s="333"/>
      <c r="J152" s="333"/>
      <c r="K152" s="333"/>
      <c r="L152" s="333"/>
      <c r="M152" s="334"/>
      <c r="N152" s="334"/>
      <c r="O152" s="333"/>
      <c r="P152" s="348"/>
      <c r="Q152" s="355"/>
    </row>
    <row r="153" ht="40.15" customHeight="1" spans="1:17">
      <c r="A153" s="361"/>
      <c r="B153" s="294" t="s">
        <v>110</v>
      </c>
      <c r="C153" s="333"/>
      <c r="D153" s="334"/>
      <c r="E153" s="333"/>
      <c r="F153" s="333" t="s">
        <v>117</v>
      </c>
      <c r="G153" s="335">
        <v>25</v>
      </c>
      <c r="H153" s="336"/>
      <c r="I153" s="333"/>
      <c r="J153" s="333"/>
      <c r="K153" s="333"/>
      <c r="L153" s="333"/>
      <c r="M153" s="334"/>
      <c r="N153" s="334"/>
      <c r="O153" s="333"/>
      <c r="P153" s="348"/>
      <c r="Q153" s="355"/>
    </row>
    <row r="154" ht="40.15" customHeight="1" spans="1:17">
      <c r="A154" s="361"/>
      <c r="B154" s="294" t="s">
        <v>110</v>
      </c>
      <c r="C154" s="333"/>
      <c r="D154" s="334"/>
      <c r="E154" s="333"/>
      <c r="F154" s="461" t="s">
        <v>118</v>
      </c>
      <c r="G154" s="335">
        <v>183</v>
      </c>
      <c r="H154" s="336"/>
      <c r="I154" s="333"/>
      <c r="J154" s="333"/>
      <c r="K154" s="333"/>
      <c r="L154" s="333"/>
      <c r="M154" s="334"/>
      <c r="N154" s="334"/>
      <c r="O154" s="333"/>
      <c r="P154" s="348"/>
      <c r="Q154" s="355"/>
    </row>
    <row r="155" ht="40.15" customHeight="1" spans="1:17">
      <c r="A155" s="361"/>
      <c r="B155" s="294" t="s">
        <v>110</v>
      </c>
      <c r="C155" s="333"/>
      <c r="D155" s="334"/>
      <c r="E155" s="333"/>
      <c r="F155" s="333" t="s">
        <v>42</v>
      </c>
      <c r="G155" s="335">
        <v>200</v>
      </c>
      <c r="H155" s="336"/>
      <c r="I155" s="333"/>
      <c r="J155" s="333"/>
      <c r="K155" s="333"/>
      <c r="L155" s="333"/>
      <c r="M155" s="334"/>
      <c r="N155" s="334"/>
      <c r="O155" s="333"/>
      <c r="P155" s="348"/>
      <c r="Q155" s="355"/>
    </row>
    <row r="156" ht="40.15" customHeight="1" spans="1:17">
      <c r="A156" s="361"/>
      <c r="B156" s="294" t="s">
        <v>119</v>
      </c>
      <c r="C156" s="333"/>
      <c r="D156" s="334"/>
      <c r="E156" s="333"/>
      <c r="F156" s="333" t="s">
        <v>120</v>
      </c>
      <c r="G156" s="335">
        <v>200</v>
      </c>
      <c r="H156" s="336"/>
      <c r="I156" s="333"/>
      <c r="J156" s="333"/>
      <c r="K156" s="333"/>
      <c r="L156" s="333"/>
      <c r="M156" s="334"/>
      <c r="N156" s="334"/>
      <c r="O156" s="333"/>
      <c r="P156" s="348"/>
      <c r="Q156" s="355"/>
    </row>
    <row r="157" ht="40.15" customHeight="1" spans="1:17">
      <c r="A157" s="361"/>
      <c r="B157" s="294" t="s">
        <v>119</v>
      </c>
      <c r="C157" s="333"/>
      <c r="D157" s="334"/>
      <c r="E157" s="333"/>
      <c r="F157" s="333" t="s">
        <v>121</v>
      </c>
      <c r="G157" s="335">
        <v>70</v>
      </c>
      <c r="H157" s="336"/>
      <c r="I157" s="333"/>
      <c r="J157" s="333"/>
      <c r="K157" s="333"/>
      <c r="L157" s="333"/>
      <c r="M157" s="334"/>
      <c r="N157" s="334"/>
      <c r="O157" s="333"/>
      <c r="P157" s="348"/>
      <c r="Q157" s="355"/>
    </row>
    <row r="158" ht="40.15" customHeight="1" spans="1:17">
      <c r="A158" s="361"/>
      <c r="B158" s="294" t="s">
        <v>119</v>
      </c>
      <c r="C158" s="333"/>
      <c r="D158" s="334"/>
      <c r="E158" s="333"/>
      <c r="F158" s="333" t="s">
        <v>64</v>
      </c>
      <c r="G158" s="335">
        <v>320</v>
      </c>
      <c r="H158" s="336"/>
      <c r="I158" s="333"/>
      <c r="J158" s="333"/>
      <c r="K158" s="333"/>
      <c r="L158" s="333"/>
      <c r="M158" s="334"/>
      <c r="N158" s="334"/>
      <c r="O158" s="333"/>
      <c r="P158" s="348"/>
      <c r="Q158" s="355"/>
    </row>
    <row r="159" ht="40.15" customHeight="1" spans="1:17">
      <c r="A159" s="361"/>
      <c r="B159" s="294" t="s">
        <v>119</v>
      </c>
      <c r="C159" s="333"/>
      <c r="D159" s="334"/>
      <c r="E159" s="333"/>
      <c r="F159" s="461" t="s">
        <v>122</v>
      </c>
      <c r="G159" s="335">
        <v>150</v>
      </c>
      <c r="H159" s="336"/>
      <c r="I159" s="333"/>
      <c r="J159" s="333"/>
      <c r="K159" s="333"/>
      <c r="L159" s="333"/>
      <c r="M159" s="334"/>
      <c r="N159" s="334"/>
      <c r="O159" s="333"/>
      <c r="P159" s="348"/>
      <c r="Q159" s="355"/>
    </row>
    <row r="160" ht="40.15" customHeight="1" spans="1:17">
      <c r="A160" s="361"/>
      <c r="B160" s="294" t="s">
        <v>119</v>
      </c>
      <c r="C160" s="333"/>
      <c r="D160" s="334"/>
      <c r="E160" s="333"/>
      <c r="F160" s="333" t="s">
        <v>123</v>
      </c>
      <c r="G160" s="335">
        <v>950</v>
      </c>
      <c r="H160" s="336"/>
      <c r="I160" s="333"/>
      <c r="J160" s="333"/>
      <c r="K160" s="333"/>
      <c r="L160" s="333"/>
      <c r="M160" s="334"/>
      <c r="N160" s="334"/>
      <c r="O160" s="333"/>
      <c r="P160" s="348"/>
      <c r="Q160" s="355"/>
    </row>
    <row r="161" ht="40.15" customHeight="1" spans="1:17">
      <c r="A161" s="361"/>
      <c r="B161" s="294" t="s">
        <v>124</v>
      </c>
      <c r="C161" s="333"/>
      <c r="D161" s="334"/>
      <c r="E161" s="333"/>
      <c r="F161" s="333" t="s">
        <v>81</v>
      </c>
      <c r="G161" s="335">
        <v>40</v>
      </c>
      <c r="H161" s="336"/>
      <c r="I161" s="333"/>
      <c r="J161" s="333"/>
      <c r="K161" s="333"/>
      <c r="L161" s="333"/>
      <c r="M161" s="334"/>
      <c r="N161" s="334"/>
      <c r="O161" s="333"/>
      <c r="P161" s="348"/>
      <c r="Q161" s="355"/>
    </row>
    <row r="162" ht="40.15" customHeight="1" spans="1:17">
      <c r="A162" s="361"/>
      <c r="B162" s="294" t="s">
        <v>124</v>
      </c>
      <c r="C162" s="333"/>
      <c r="D162" s="334"/>
      <c r="E162" s="333"/>
      <c r="F162" s="333" t="s">
        <v>69</v>
      </c>
      <c r="G162" s="335">
        <v>200</v>
      </c>
      <c r="H162" s="336"/>
      <c r="I162" s="333"/>
      <c r="J162" s="333"/>
      <c r="K162" s="333"/>
      <c r="L162" s="333"/>
      <c r="M162" s="334"/>
      <c r="N162" s="334"/>
      <c r="O162" s="333"/>
      <c r="P162" s="348"/>
      <c r="Q162" s="355"/>
    </row>
    <row r="163" ht="40.15" customHeight="1" spans="1:17">
      <c r="A163" s="361"/>
      <c r="B163" s="294" t="s">
        <v>124</v>
      </c>
      <c r="C163" s="333"/>
      <c r="D163" s="334"/>
      <c r="E163" s="333"/>
      <c r="F163" s="333" t="s">
        <v>125</v>
      </c>
      <c r="G163" s="335">
        <v>960</v>
      </c>
      <c r="H163" s="336"/>
      <c r="I163" s="333"/>
      <c r="J163" s="333"/>
      <c r="K163" s="333"/>
      <c r="L163" s="333"/>
      <c r="M163" s="334"/>
      <c r="N163" s="334"/>
      <c r="O163" s="333"/>
      <c r="P163" s="348"/>
      <c r="Q163" s="355"/>
    </row>
    <row r="164" ht="40.15" customHeight="1" spans="1:17">
      <c r="A164" s="361"/>
      <c r="B164" s="294" t="s">
        <v>124</v>
      </c>
      <c r="C164" s="333"/>
      <c r="D164" s="334"/>
      <c r="E164" s="333"/>
      <c r="F164" s="333" t="s">
        <v>126</v>
      </c>
      <c r="G164" s="335">
        <v>2560</v>
      </c>
      <c r="H164" s="336"/>
      <c r="I164" s="333"/>
      <c r="J164" s="333"/>
      <c r="K164" s="333"/>
      <c r="L164" s="333"/>
      <c r="M164" s="334"/>
      <c r="N164" s="334"/>
      <c r="O164" s="333"/>
      <c r="P164" s="348"/>
      <c r="Q164" s="355"/>
    </row>
    <row r="165" ht="40.15" customHeight="1" spans="1:17">
      <c r="A165" s="361"/>
      <c r="B165" s="294" t="s">
        <v>124</v>
      </c>
      <c r="C165" s="333"/>
      <c r="D165" s="334"/>
      <c r="E165" s="333"/>
      <c r="F165" s="333" t="s">
        <v>42</v>
      </c>
      <c r="G165" s="335">
        <v>130</v>
      </c>
      <c r="H165" s="336"/>
      <c r="I165" s="333"/>
      <c r="J165" s="333"/>
      <c r="K165" s="333"/>
      <c r="L165" s="333"/>
      <c r="M165" s="334"/>
      <c r="N165" s="334"/>
      <c r="O165" s="333"/>
      <c r="P165" s="348"/>
      <c r="Q165" s="355"/>
    </row>
    <row r="166" ht="40.15" customHeight="1" spans="1:17">
      <c r="A166" s="361"/>
      <c r="B166" s="294" t="s">
        <v>124</v>
      </c>
      <c r="C166" s="333"/>
      <c r="D166" s="334"/>
      <c r="E166" s="333"/>
      <c r="F166" s="333" t="s">
        <v>49</v>
      </c>
      <c r="G166" s="335">
        <v>765</v>
      </c>
      <c r="H166" s="336"/>
      <c r="I166" s="333"/>
      <c r="J166" s="333"/>
      <c r="K166" s="333"/>
      <c r="L166" s="333"/>
      <c r="M166" s="334"/>
      <c r="N166" s="334"/>
      <c r="O166" s="333"/>
      <c r="P166" s="348"/>
      <c r="Q166" s="355"/>
    </row>
    <row r="167" ht="40.15" customHeight="1" spans="1:17">
      <c r="A167" s="361"/>
      <c r="B167" s="294" t="s">
        <v>124</v>
      </c>
      <c r="C167" s="333"/>
      <c r="D167" s="334"/>
      <c r="E167" s="333"/>
      <c r="F167" s="333" t="s">
        <v>127</v>
      </c>
      <c r="G167" s="335">
        <v>200</v>
      </c>
      <c r="H167" s="336"/>
      <c r="I167" s="333"/>
      <c r="J167" s="333"/>
      <c r="K167" s="333"/>
      <c r="L167" s="333"/>
      <c r="M167" s="334"/>
      <c r="N167" s="334"/>
      <c r="O167" s="333"/>
      <c r="P167" s="348"/>
      <c r="Q167" s="355"/>
    </row>
    <row r="168" ht="40.15" customHeight="1" spans="1:17">
      <c r="A168" s="361"/>
      <c r="B168" s="294" t="s">
        <v>124</v>
      </c>
      <c r="C168" s="333"/>
      <c r="D168" s="334"/>
      <c r="E168" s="333"/>
      <c r="F168" s="333" t="s">
        <v>128</v>
      </c>
      <c r="G168" s="335">
        <v>450</v>
      </c>
      <c r="H168" s="336"/>
      <c r="I168" s="333"/>
      <c r="J168" s="333"/>
      <c r="K168" s="333"/>
      <c r="L168" s="333"/>
      <c r="M168" s="334"/>
      <c r="N168" s="334"/>
      <c r="O168" s="333"/>
      <c r="P168" s="348"/>
      <c r="Q168" s="355"/>
    </row>
    <row r="169" ht="40.15" customHeight="1" spans="1:17">
      <c r="A169" s="361"/>
      <c r="B169" s="294" t="s">
        <v>129</v>
      </c>
      <c r="C169" s="333"/>
      <c r="D169" s="334"/>
      <c r="E169" s="333"/>
      <c r="F169" s="333" t="s">
        <v>130</v>
      </c>
      <c r="G169" s="335">
        <v>100</v>
      </c>
      <c r="H169" s="336"/>
      <c r="I169" s="333"/>
      <c r="J169" s="333"/>
      <c r="K169" s="333"/>
      <c r="L169" s="333"/>
      <c r="M169" s="334"/>
      <c r="N169" s="334"/>
      <c r="O169" s="333"/>
      <c r="P169" s="348"/>
      <c r="Q169" s="355"/>
    </row>
    <row r="170" ht="40.15" customHeight="1" spans="1:17">
      <c r="A170" s="361"/>
      <c r="B170" s="294" t="s">
        <v>129</v>
      </c>
      <c r="C170" s="333"/>
      <c r="D170" s="334"/>
      <c r="E170" s="333"/>
      <c r="F170" s="333" t="s">
        <v>64</v>
      </c>
      <c r="G170" s="335">
        <v>50</v>
      </c>
      <c r="H170" s="336"/>
      <c r="I170" s="333"/>
      <c r="J170" s="333"/>
      <c r="K170" s="333"/>
      <c r="L170" s="333"/>
      <c r="M170" s="334"/>
      <c r="N170" s="334"/>
      <c r="O170" s="333"/>
      <c r="P170" s="348"/>
      <c r="Q170" s="355"/>
    </row>
    <row r="171" ht="40.15" customHeight="1" spans="1:17">
      <c r="A171" s="361"/>
      <c r="B171" s="294" t="s">
        <v>129</v>
      </c>
      <c r="C171" s="333"/>
      <c r="D171" s="334"/>
      <c r="E171" s="333"/>
      <c r="F171" s="333" t="s">
        <v>91</v>
      </c>
      <c r="G171" s="335">
        <v>1000</v>
      </c>
      <c r="H171" s="336"/>
      <c r="I171" s="333"/>
      <c r="J171" s="333"/>
      <c r="K171" s="333"/>
      <c r="L171" s="333"/>
      <c r="M171" s="334"/>
      <c r="N171" s="334"/>
      <c r="O171" s="333"/>
      <c r="P171" s="348"/>
      <c r="Q171" s="355"/>
    </row>
    <row r="172" ht="40.15" customHeight="1" spans="1:17">
      <c r="A172" s="361"/>
      <c r="B172" s="294" t="s">
        <v>129</v>
      </c>
      <c r="C172" s="333"/>
      <c r="D172" s="334"/>
      <c r="E172" s="333"/>
      <c r="F172" s="333" t="s">
        <v>26</v>
      </c>
      <c r="G172" s="335">
        <v>100</v>
      </c>
      <c r="H172" s="336"/>
      <c r="I172" s="333"/>
      <c r="J172" s="333"/>
      <c r="K172" s="333"/>
      <c r="L172" s="333"/>
      <c r="M172" s="334"/>
      <c r="N172" s="334"/>
      <c r="O172" s="333"/>
      <c r="P172" s="348"/>
      <c r="Q172" s="355"/>
    </row>
    <row r="173" ht="40.15" customHeight="1" spans="1:17">
      <c r="A173" s="361"/>
      <c r="B173" s="294" t="s">
        <v>131</v>
      </c>
      <c r="C173" s="333"/>
      <c r="D173" s="334"/>
      <c r="E173" s="333"/>
      <c r="F173" s="333" t="s">
        <v>132</v>
      </c>
      <c r="G173" s="335">
        <v>18</v>
      </c>
      <c r="H173" s="336"/>
      <c r="I173" s="333"/>
      <c r="J173" s="333"/>
      <c r="K173" s="333"/>
      <c r="L173" s="333"/>
      <c r="M173" s="334"/>
      <c r="N173" s="334"/>
      <c r="O173" s="333"/>
      <c r="P173" s="348"/>
      <c r="Q173" s="355"/>
    </row>
    <row r="174" ht="40.15" customHeight="1" spans="1:17">
      <c r="A174" s="361"/>
      <c r="B174" s="294" t="s">
        <v>131</v>
      </c>
      <c r="C174" s="333"/>
      <c r="D174" s="334"/>
      <c r="E174" s="333"/>
      <c r="F174" s="333" t="s">
        <v>60</v>
      </c>
      <c r="G174" s="335">
        <v>50</v>
      </c>
      <c r="H174" s="336"/>
      <c r="I174" s="333"/>
      <c r="J174" s="333"/>
      <c r="K174" s="333"/>
      <c r="L174" s="333"/>
      <c r="M174" s="334"/>
      <c r="N174" s="334"/>
      <c r="O174" s="333"/>
      <c r="P174" s="348"/>
      <c r="Q174" s="355"/>
    </row>
    <row r="175" ht="40.15" customHeight="1" spans="1:17">
      <c r="A175" s="361"/>
      <c r="B175" s="294" t="s">
        <v>131</v>
      </c>
      <c r="C175" s="333"/>
      <c r="D175" s="334"/>
      <c r="E175" s="333"/>
      <c r="F175" s="333" t="s">
        <v>69</v>
      </c>
      <c r="G175" s="335">
        <v>200</v>
      </c>
      <c r="H175" s="336"/>
      <c r="I175" s="333"/>
      <c r="J175" s="333"/>
      <c r="K175" s="333"/>
      <c r="L175" s="333"/>
      <c r="M175" s="334"/>
      <c r="N175" s="334"/>
      <c r="O175" s="333"/>
      <c r="P175" s="348"/>
      <c r="Q175" s="355"/>
    </row>
    <row r="176" ht="40.15" customHeight="1" spans="1:17">
      <c r="A176" s="361"/>
      <c r="B176" s="294" t="s">
        <v>131</v>
      </c>
      <c r="C176" s="333"/>
      <c r="D176" s="334"/>
      <c r="E176" s="333"/>
      <c r="F176" s="333" t="s">
        <v>26</v>
      </c>
      <c r="G176" s="335">
        <v>1130</v>
      </c>
      <c r="H176" s="336"/>
      <c r="I176" s="333"/>
      <c r="J176" s="333"/>
      <c r="K176" s="333"/>
      <c r="L176" s="333"/>
      <c r="M176" s="334"/>
      <c r="N176" s="334"/>
      <c r="O176" s="333"/>
      <c r="P176" s="348"/>
      <c r="Q176" s="355"/>
    </row>
    <row r="177" ht="40.15" customHeight="1" spans="1:17">
      <c r="A177" s="361"/>
      <c r="B177" s="294" t="s">
        <v>131</v>
      </c>
      <c r="C177" s="333"/>
      <c r="D177" s="334"/>
      <c r="E177" s="333"/>
      <c r="F177" s="333" t="s">
        <v>133</v>
      </c>
      <c r="G177" s="335">
        <v>2640</v>
      </c>
      <c r="H177" s="336"/>
      <c r="I177" s="333"/>
      <c r="J177" s="333"/>
      <c r="K177" s="333"/>
      <c r="L177" s="333"/>
      <c r="M177" s="334"/>
      <c r="N177" s="334"/>
      <c r="O177" s="333"/>
      <c r="P177" s="348"/>
      <c r="Q177" s="355"/>
    </row>
    <row r="178" ht="40.15" customHeight="1" spans="1:17">
      <c r="A178" s="361"/>
      <c r="B178" s="294" t="s">
        <v>131</v>
      </c>
      <c r="C178" s="333"/>
      <c r="D178" s="334"/>
      <c r="E178" s="333"/>
      <c r="F178" s="333" t="s">
        <v>134</v>
      </c>
      <c r="G178" s="335">
        <v>2440</v>
      </c>
      <c r="H178" s="336"/>
      <c r="I178" s="333"/>
      <c r="J178" s="333"/>
      <c r="K178" s="333"/>
      <c r="L178" s="333"/>
      <c r="M178" s="334"/>
      <c r="N178" s="334"/>
      <c r="O178" s="333"/>
      <c r="P178" s="348"/>
      <c r="Q178" s="355"/>
    </row>
    <row r="179" ht="40.15" customHeight="1" spans="1:17">
      <c r="A179" s="361"/>
      <c r="B179" s="294" t="s">
        <v>131</v>
      </c>
      <c r="C179" s="333"/>
      <c r="D179" s="334"/>
      <c r="E179" s="333"/>
      <c r="F179" s="333" t="s">
        <v>135</v>
      </c>
      <c r="G179" s="335">
        <v>90</v>
      </c>
      <c r="H179" s="336"/>
      <c r="I179" s="333"/>
      <c r="J179" s="333"/>
      <c r="K179" s="333"/>
      <c r="L179" s="333"/>
      <c r="M179" s="334"/>
      <c r="N179" s="334"/>
      <c r="O179" s="333"/>
      <c r="P179" s="348"/>
      <c r="Q179" s="355"/>
    </row>
    <row r="180" ht="40.15" customHeight="1" spans="1:17">
      <c r="A180" s="361"/>
      <c r="B180" s="294" t="s">
        <v>131</v>
      </c>
      <c r="C180" s="333"/>
      <c r="D180" s="334"/>
      <c r="E180" s="333"/>
      <c r="F180" s="333" t="s">
        <v>116</v>
      </c>
      <c r="G180" s="335">
        <v>600</v>
      </c>
      <c r="H180" s="336"/>
      <c r="I180" s="333"/>
      <c r="J180" s="333"/>
      <c r="K180" s="333"/>
      <c r="L180" s="333"/>
      <c r="M180" s="334"/>
      <c r="N180" s="334"/>
      <c r="O180" s="333"/>
      <c r="P180" s="348"/>
      <c r="Q180" s="355"/>
    </row>
    <row r="181" ht="40.15" customHeight="1" spans="1:17">
      <c r="A181" s="361"/>
      <c r="B181" s="294" t="s">
        <v>131</v>
      </c>
      <c r="C181" s="333"/>
      <c r="D181" s="334"/>
      <c r="E181" s="333"/>
      <c r="F181" s="333" t="s">
        <v>136</v>
      </c>
      <c r="G181" s="335">
        <v>200</v>
      </c>
      <c r="H181" s="336"/>
      <c r="I181" s="333"/>
      <c r="J181" s="333"/>
      <c r="K181" s="333"/>
      <c r="L181" s="333"/>
      <c r="M181" s="334"/>
      <c r="N181" s="334"/>
      <c r="O181" s="333"/>
      <c r="P181" s="348"/>
      <c r="Q181" s="355"/>
    </row>
    <row r="182" ht="40.15" customHeight="1" spans="1:17">
      <c r="A182" s="361"/>
      <c r="B182" s="294" t="s">
        <v>131</v>
      </c>
      <c r="C182" s="333"/>
      <c r="D182" s="334"/>
      <c r="E182" s="333"/>
      <c r="F182" s="333" t="s">
        <v>137</v>
      </c>
      <c r="G182" s="335">
        <v>195</v>
      </c>
      <c r="H182" s="336"/>
      <c r="I182" s="333"/>
      <c r="J182" s="333"/>
      <c r="K182" s="333"/>
      <c r="L182" s="333"/>
      <c r="M182" s="334"/>
      <c r="N182" s="334"/>
      <c r="O182" s="333"/>
      <c r="P182" s="348"/>
      <c r="Q182" s="355"/>
    </row>
    <row r="183" ht="40.15" customHeight="1" spans="1:17">
      <c r="A183" s="361"/>
      <c r="B183" s="294" t="s">
        <v>131</v>
      </c>
      <c r="C183" s="333"/>
      <c r="D183" s="334"/>
      <c r="E183" s="333"/>
      <c r="F183" s="333" t="s">
        <v>138</v>
      </c>
      <c r="G183" s="335">
        <v>40</v>
      </c>
      <c r="H183" s="336"/>
      <c r="I183" s="333"/>
      <c r="J183" s="333"/>
      <c r="K183" s="333"/>
      <c r="L183" s="333"/>
      <c r="M183" s="334"/>
      <c r="N183" s="334"/>
      <c r="O183" s="333"/>
      <c r="P183" s="348"/>
      <c r="Q183" s="355"/>
    </row>
    <row r="184" ht="40.15" customHeight="1" spans="1:17">
      <c r="A184" s="361"/>
      <c r="B184" s="294" t="s">
        <v>131</v>
      </c>
      <c r="C184" s="333"/>
      <c r="D184" s="334"/>
      <c r="E184" s="333"/>
      <c r="F184" s="333" t="s">
        <v>68</v>
      </c>
      <c r="G184" s="335">
        <v>2025</v>
      </c>
      <c r="H184" s="336"/>
      <c r="I184" s="333"/>
      <c r="J184" s="333"/>
      <c r="K184" s="333"/>
      <c r="L184" s="333"/>
      <c r="M184" s="334"/>
      <c r="N184" s="334"/>
      <c r="O184" s="333"/>
      <c r="P184" s="348"/>
      <c r="Q184" s="355"/>
    </row>
    <row r="185" ht="40.15" customHeight="1" spans="1:17">
      <c r="A185" s="361"/>
      <c r="B185" s="294" t="s">
        <v>131</v>
      </c>
      <c r="C185" s="333"/>
      <c r="D185" s="334"/>
      <c r="E185" s="333"/>
      <c r="F185" s="333" t="s">
        <v>139</v>
      </c>
      <c r="G185" s="335">
        <v>200</v>
      </c>
      <c r="H185" s="336"/>
      <c r="I185" s="333"/>
      <c r="J185" s="333"/>
      <c r="K185" s="333"/>
      <c r="L185" s="333"/>
      <c r="M185" s="334"/>
      <c r="N185" s="334"/>
      <c r="O185" s="333"/>
      <c r="P185" s="348"/>
      <c r="Q185" s="355"/>
    </row>
    <row r="186" ht="40.15" customHeight="1" spans="1:17">
      <c r="A186" s="361"/>
      <c r="B186" s="294" t="s">
        <v>131</v>
      </c>
      <c r="C186" s="333"/>
      <c r="D186" s="334"/>
      <c r="E186" s="333"/>
      <c r="F186" s="333" t="s">
        <v>140</v>
      </c>
      <c r="G186" s="335">
        <v>1200</v>
      </c>
      <c r="H186" s="336"/>
      <c r="I186" s="333"/>
      <c r="J186" s="333"/>
      <c r="K186" s="333"/>
      <c r="L186" s="333"/>
      <c r="M186" s="334"/>
      <c r="N186" s="334"/>
      <c r="O186" s="333"/>
      <c r="P186" s="348"/>
      <c r="Q186" s="355"/>
    </row>
    <row r="187" ht="40.15" customHeight="1" spans="1:17">
      <c r="A187" s="361"/>
      <c r="B187" s="294" t="s">
        <v>131</v>
      </c>
      <c r="C187" s="333"/>
      <c r="D187" s="334"/>
      <c r="E187" s="333"/>
      <c r="F187" s="333" t="s">
        <v>31</v>
      </c>
      <c r="G187" s="335">
        <v>800</v>
      </c>
      <c r="H187" s="336"/>
      <c r="I187" s="333"/>
      <c r="J187" s="333"/>
      <c r="K187" s="333"/>
      <c r="L187" s="333"/>
      <c r="M187" s="334"/>
      <c r="N187" s="334"/>
      <c r="O187" s="333"/>
      <c r="P187" s="348"/>
      <c r="Q187" s="355"/>
    </row>
    <row r="188" ht="40.15" customHeight="1" spans="1:17">
      <c r="A188" s="361"/>
      <c r="B188" s="294" t="s">
        <v>131</v>
      </c>
      <c r="C188" s="333"/>
      <c r="D188" s="334"/>
      <c r="E188" s="333"/>
      <c r="F188" s="333" t="s">
        <v>141</v>
      </c>
      <c r="G188" s="335">
        <v>1250</v>
      </c>
      <c r="H188" s="336"/>
      <c r="I188" s="333"/>
      <c r="J188" s="333"/>
      <c r="K188" s="333"/>
      <c r="L188" s="333"/>
      <c r="M188" s="334"/>
      <c r="N188" s="334"/>
      <c r="O188" s="333"/>
      <c r="P188" s="348"/>
      <c r="Q188" s="355"/>
    </row>
    <row r="189" ht="40.15" customHeight="1" spans="1:17">
      <c r="A189" s="361"/>
      <c r="B189" s="294" t="s">
        <v>142</v>
      </c>
      <c r="C189" s="333"/>
      <c r="D189" s="334"/>
      <c r="E189" s="333"/>
      <c r="F189" s="333" t="s">
        <v>143</v>
      </c>
      <c r="G189" s="335">
        <v>2000</v>
      </c>
      <c r="H189" s="336"/>
      <c r="I189" s="333"/>
      <c r="J189" s="333"/>
      <c r="K189" s="333"/>
      <c r="L189" s="333"/>
      <c r="M189" s="334"/>
      <c r="N189" s="334"/>
      <c r="O189" s="333"/>
      <c r="P189" s="348"/>
      <c r="Q189" s="355"/>
    </row>
    <row r="190" ht="40.15" customHeight="1" spans="1:17">
      <c r="A190" s="361"/>
      <c r="B190" s="294" t="s">
        <v>142</v>
      </c>
      <c r="C190" s="333"/>
      <c r="D190" s="334"/>
      <c r="E190" s="333"/>
      <c r="F190" s="333" t="s">
        <v>144</v>
      </c>
      <c r="G190" s="335">
        <v>2350</v>
      </c>
      <c r="H190" s="336"/>
      <c r="I190" s="333"/>
      <c r="J190" s="333"/>
      <c r="K190" s="333"/>
      <c r="L190" s="333"/>
      <c r="M190" s="334"/>
      <c r="N190" s="334"/>
      <c r="O190" s="333"/>
      <c r="P190" s="348"/>
      <c r="Q190" s="355"/>
    </row>
    <row r="191" ht="40.15" customHeight="1" spans="1:17">
      <c r="A191" s="361"/>
      <c r="B191" s="294" t="s">
        <v>142</v>
      </c>
      <c r="C191" s="333"/>
      <c r="D191" s="334"/>
      <c r="E191" s="333"/>
      <c r="F191" s="333" t="s">
        <v>91</v>
      </c>
      <c r="G191" s="335">
        <v>200</v>
      </c>
      <c r="H191" s="336"/>
      <c r="I191" s="333"/>
      <c r="J191" s="333"/>
      <c r="K191" s="333"/>
      <c r="L191" s="333"/>
      <c r="M191" s="334"/>
      <c r="N191" s="334"/>
      <c r="O191" s="333"/>
      <c r="P191" s="348"/>
      <c r="Q191" s="355"/>
    </row>
    <row r="192" ht="40.15" customHeight="1" spans="1:17">
      <c r="A192" s="361"/>
      <c r="B192" s="294" t="s">
        <v>142</v>
      </c>
      <c r="C192" s="333"/>
      <c r="D192" s="334"/>
      <c r="E192" s="333"/>
      <c r="F192" s="333" t="s">
        <v>145</v>
      </c>
      <c r="G192" s="335">
        <v>700</v>
      </c>
      <c r="H192" s="336"/>
      <c r="I192" s="333"/>
      <c r="J192" s="333"/>
      <c r="K192" s="333"/>
      <c r="L192" s="333"/>
      <c r="M192" s="334"/>
      <c r="N192" s="334"/>
      <c r="O192" s="333"/>
      <c r="P192" s="348"/>
      <c r="Q192" s="355"/>
    </row>
    <row r="193" ht="40.15" customHeight="1" spans="1:17">
      <c r="A193" s="361"/>
      <c r="B193" s="294" t="s">
        <v>146</v>
      </c>
      <c r="C193" s="333"/>
      <c r="D193" s="334"/>
      <c r="E193" s="333"/>
      <c r="F193" s="333" t="s">
        <v>147</v>
      </c>
      <c r="G193" s="335">
        <v>1000</v>
      </c>
      <c r="H193" s="336"/>
      <c r="I193" s="333"/>
      <c r="J193" s="333"/>
      <c r="K193" s="333"/>
      <c r="L193" s="333"/>
      <c r="M193" s="334"/>
      <c r="N193" s="334"/>
      <c r="O193" s="333"/>
      <c r="P193" s="348"/>
      <c r="Q193" s="355"/>
    </row>
    <row r="194" ht="40.15" customHeight="1" spans="1:17">
      <c r="A194" s="361"/>
      <c r="B194" s="294" t="s">
        <v>146</v>
      </c>
      <c r="C194" s="333"/>
      <c r="D194" s="334"/>
      <c r="E194" s="333"/>
      <c r="F194" s="333" t="s">
        <v>148</v>
      </c>
      <c r="G194" s="335">
        <v>170</v>
      </c>
      <c r="H194" s="336"/>
      <c r="I194" s="333"/>
      <c r="J194" s="333"/>
      <c r="K194" s="333"/>
      <c r="L194" s="333"/>
      <c r="M194" s="334"/>
      <c r="N194" s="334"/>
      <c r="O194" s="333"/>
      <c r="P194" s="348"/>
      <c r="Q194" s="355"/>
    </row>
    <row r="195" ht="40.15" customHeight="1" spans="1:17">
      <c r="A195" s="361"/>
      <c r="B195" s="294" t="s">
        <v>146</v>
      </c>
      <c r="C195" s="333"/>
      <c r="D195" s="334"/>
      <c r="E195" s="333"/>
      <c r="F195" s="333" t="s">
        <v>149</v>
      </c>
      <c r="G195" s="335">
        <v>800</v>
      </c>
      <c r="H195" s="336"/>
      <c r="I195" s="333"/>
      <c r="J195" s="333"/>
      <c r="K195" s="333"/>
      <c r="L195" s="333"/>
      <c r="M195" s="334"/>
      <c r="N195" s="334"/>
      <c r="O195" s="333"/>
      <c r="P195" s="348"/>
      <c r="Q195" s="355"/>
    </row>
    <row r="196" ht="40.15" customHeight="1" spans="1:17">
      <c r="A196" s="361"/>
      <c r="B196" s="294" t="s">
        <v>146</v>
      </c>
      <c r="C196" s="333"/>
      <c r="D196" s="334"/>
      <c r="E196" s="333"/>
      <c r="F196" s="333" t="s">
        <v>150</v>
      </c>
      <c r="G196" s="335">
        <v>100</v>
      </c>
      <c r="H196" s="336"/>
      <c r="I196" s="333"/>
      <c r="J196" s="333"/>
      <c r="K196" s="333"/>
      <c r="L196" s="333"/>
      <c r="M196" s="334"/>
      <c r="N196" s="334"/>
      <c r="O196" s="333"/>
      <c r="P196" s="348"/>
      <c r="Q196" s="355"/>
    </row>
    <row r="197" ht="40.15" customHeight="1" spans="1:17">
      <c r="A197" s="361"/>
      <c r="B197" s="294" t="s">
        <v>146</v>
      </c>
      <c r="C197" s="333"/>
      <c r="D197" s="334"/>
      <c r="E197" s="333"/>
      <c r="F197" s="333" t="s">
        <v>49</v>
      </c>
      <c r="G197" s="335">
        <v>795</v>
      </c>
      <c r="H197" s="336"/>
      <c r="I197" s="333"/>
      <c r="J197" s="333"/>
      <c r="K197" s="333"/>
      <c r="L197" s="333"/>
      <c r="M197" s="334"/>
      <c r="N197" s="334"/>
      <c r="O197" s="333"/>
      <c r="P197" s="348"/>
      <c r="Q197" s="355"/>
    </row>
    <row r="198" ht="40.15" customHeight="1" spans="1:17">
      <c r="A198" s="361"/>
      <c r="B198" s="294" t="s">
        <v>146</v>
      </c>
      <c r="C198" s="333"/>
      <c r="D198" s="334"/>
      <c r="E198" s="333"/>
      <c r="F198" s="333" t="s">
        <v>89</v>
      </c>
      <c r="G198" s="335">
        <v>200</v>
      </c>
      <c r="H198" s="336"/>
      <c r="I198" s="333"/>
      <c r="J198" s="333"/>
      <c r="K198" s="333"/>
      <c r="L198" s="333"/>
      <c r="M198" s="334"/>
      <c r="N198" s="334"/>
      <c r="O198" s="333"/>
      <c r="P198" s="348"/>
      <c r="Q198" s="355"/>
    </row>
    <row r="199" ht="40.15" customHeight="1" spans="1:17">
      <c r="A199" s="361"/>
      <c r="B199" s="294" t="s">
        <v>146</v>
      </c>
      <c r="C199" s="333"/>
      <c r="D199" s="334"/>
      <c r="E199" s="333"/>
      <c r="F199" s="333" t="s">
        <v>64</v>
      </c>
      <c r="G199" s="335">
        <v>150</v>
      </c>
      <c r="H199" s="336"/>
      <c r="I199" s="333"/>
      <c r="J199" s="333"/>
      <c r="K199" s="333"/>
      <c r="L199" s="333"/>
      <c r="M199" s="334"/>
      <c r="N199" s="334"/>
      <c r="O199" s="333"/>
      <c r="P199" s="348"/>
      <c r="Q199" s="355"/>
    </row>
    <row r="200" ht="40.15" customHeight="1" spans="1:17">
      <c r="A200" s="361"/>
      <c r="B200" s="294" t="s">
        <v>151</v>
      </c>
      <c r="C200" s="333"/>
      <c r="D200" s="334"/>
      <c r="E200" s="333"/>
      <c r="F200" s="333" t="s">
        <v>133</v>
      </c>
      <c r="G200" s="335">
        <v>500</v>
      </c>
      <c r="H200" s="336"/>
      <c r="I200" s="333"/>
      <c r="J200" s="333"/>
      <c r="K200" s="333"/>
      <c r="L200" s="333"/>
      <c r="M200" s="334"/>
      <c r="N200" s="334"/>
      <c r="O200" s="333"/>
      <c r="P200" s="348"/>
      <c r="Q200" s="355"/>
    </row>
    <row r="201" ht="40.15" customHeight="1" spans="1:17">
      <c r="A201" s="361"/>
      <c r="B201" s="294" t="s">
        <v>151</v>
      </c>
      <c r="C201" s="333"/>
      <c r="D201" s="334"/>
      <c r="E201" s="333"/>
      <c r="F201" s="333" t="s">
        <v>152</v>
      </c>
      <c r="G201" s="335">
        <v>220</v>
      </c>
      <c r="H201" s="336"/>
      <c r="I201" s="333"/>
      <c r="J201" s="333"/>
      <c r="K201" s="333"/>
      <c r="L201" s="333"/>
      <c r="M201" s="334"/>
      <c r="N201" s="334"/>
      <c r="O201" s="333"/>
      <c r="P201" s="348"/>
      <c r="Q201" s="355"/>
    </row>
    <row r="202" ht="40.15" customHeight="1" spans="1:17">
      <c r="A202" s="361"/>
      <c r="B202" s="294" t="s">
        <v>151</v>
      </c>
      <c r="C202" s="333"/>
      <c r="D202" s="334"/>
      <c r="E202" s="333"/>
      <c r="F202" s="333" t="s">
        <v>153</v>
      </c>
      <c r="G202" s="335">
        <v>100</v>
      </c>
      <c r="H202" s="336"/>
      <c r="I202" s="333"/>
      <c r="J202" s="333"/>
      <c r="K202" s="333"/>
      <c r="L202" s="333"/>
      <c r="M202" s="334"/>
      <c r="N202" s="334"/>
      <c r="O202" s="333"/>
      <c r="P202" s="348"/>
      <c r="Q202" s="355"/>
    </row>
    <row r="203" ht="40.15" customHeight="1" spans="1:17">
      <c r="A203" s="361"/>
      <c r="B203" s="294" t="s">
        <v>151</v>
      </c>
      <c r="C203" s="333"/>
      <c r="D203" s="334"/>
      <c r="E203" s="333"/>
      <c r="F203" s="333" t="s">
        <v>154</v>
      </c>
      <c r="G203" s="335">
        <v>1000</v>
      </c>
      <c r="H203" s="336"/>
      <c r="I203" s="333"/>
      <c r="J203" s="333"/>
      <c r="K203" s="333"/>
      <c r="L203" s="333"/>
      <c r="M203" s="334"/>
      <c r="N203" s="334"/>
      <c r="O203" s="333"/>
      <c r="P203" s="348"/>
      <c r="Q203" s="355"/>
    </row>
    <row r="204" ht="40.15" customHeight="1" spans="1:17">
      <c r="A204" s="361"/>
      <c r="B204" s="294" t="s">
        <v>151</v>
      </c>
      <c r="C204" s="333"/>
      <c r="D204" s="334"/>
      <c r="E204" s="333"/>
      <c r="F204" s="333" t="s">
        <v>92</v>
      </c>
      <c r="G204" s="335">
        <v>100</v>
      </c>
      <c r="H204" s="336"/>
      <c r="I204" s="333"/>
      <c r="J204" s="333"/>
      <c r="K204" s="333"/>
      <c r="L204" s="333"/>
      <c r="M204" s="334"/>
      <c r="N204" s="334"/>
      <c r="O204" s="333"/>
      <c r="P204" s="348"/>
      <c r="Q204" s="355"/>
    </row>
    <row r="205" ht="40.15" customHeight="1" spans="1:17">
      <c r="A205" s="361"/>
      <c r="B205" s="294" t="s">
        <v>151</v>
      </c>
      <c r="C205" s="333"/>
      <c r="D205" s="334"/>
      <c r="E205" s="333"/>
      <c r="F205" s="333" t="s">
        <v>89</v>
      </c>
      <c r="G205" s="335">
        <v>100</v>
      </c>
      <c r="H205" s="336"/>
      <c r="I205" s="333"/>
      <c r="J205" s="333"/>
      <c r="K205" s="333"/>
      <c r="L205" s="333"/>
      <c r="M205" s="334"/>
      <c r="N205" s="334"/>
      <c r="O205" s="333"/>
      <c r="P205" s="348"/>
      <c r="Q205" s="355"/>
    </row>
    <row r="206" ht="40.15" customHeight="1" spans="1:17">
      <c r="A206" s="361"/>
      <c r="B206" s="294" t="s">
        <v>151</v>
      </c>
      <c r="C206" s="333"/>
      <c r="D206" s="334"/>
      <c r="E206" s="333"/>
      <c r="F206" s="333" t="s">
        <v>155</v>
      </c>
      <c r="G206" s="335">
        <v>20000</v>
      </c>
      <c r="H206" s="336"/>
      <c r="I206" s="333"/>
      <c r="J206" s="333"/>
      <c r="K206" s="333"/>
      <c r="L206" s="333"/>
      <c r="M206" s="334"/>
      <c r="N206" s="334"/>
      <c r="O206" s="333"/>
      <c r="P206" s="348"/>
      <c r="Q206" s="355"/>
    </row>
    <row r="207" ht="40.15" customHeight="1" spans="1:17">
      <c r="A207" s="361"/>
      <c r="B207" s="294" t="s">
        <v>151</v>
      </c>
      <c r="C207" s="333"/>
      <c r="D207" s="334"/>
      <c r="E207" s="333"/>
      <c r="F207" s="333" t="s">
        <v>156</v>
      </c>
      <c r="G207" s="335">
        <v>100</v>
      </c>
      <c r="H207" s="336"/>
      <c r="I207" s="333"/>
      <c r="J207" s="333"/>
      <c r="K207" s="333"/>
      <c r="L207" s="333"/>
      <c r="M207" s="334"/>
      <c r="N207" s="334"/>
      <c r="O207" s="333"/>
      <c r="P207" s="348"/>
      <c r="Q207" s="355"/>
    </row>
    <row r="208" ht="40.15" customHeight="1" spans="1:17">
      <c r="A208" s="361"/>
      <c r="B208" s="294" t="s">
        <v>151</v>
      </c>
      <c r="C208" s="333"/>
      <c r="D208" s="334"/>
      <c r="E208" s="333"/>
      <c r="F208" s="333" t="s">
        <v>157</v>
      </c>
      <c r="G208" s="335">
        <v>1000</v>
      </c>
      <c r="H208" s="336"/>
      <c r="I208" s="333"/>
      <c r="J208" s="333"/>
      <c r="K208" s="333"/>
      <c r="L208" s="333"/>
      <c r="M208" s="334"/>
      <c r="N208" s="334"/>
      <c r="O208" s="333"/>
      <c r="P208" s="348"/>
      <c r="Q208" s="355"/>
    </row>
    <row r="209" ht="40.15" customHeight="1" spans="1:17">
      <c r="A209" s="361"/>
      <c r="B209" s="294" t="s">
        <v>158</v>
      </c>
      <c r="C209" s="333"/>
      <c r="D209" s="334"/>
      <c r="E209" s="333"/>
      <c r="F209" s="333" t="s">
        <v>68</v>
      </c>
      <c r="G209" s="335">
        <v>845</v>
      </c>
      <c r="H209" s="336"/>
      <c r="I209" s="333"/>
      <c r="J209" s="333"/>
      <c r="K209" s="333"/>
      <c r="L209" s="333"/>
      <c r="M209" s="334"/>
      <c r="N209" s="334"/>
      <c r="O209" s="333"/>
      <c r="P209" s="348"/>
      <c r="Q209" s="355"/>
    </row>
    <row r="210" ht="40.15" customHeight="1" spans="1:17">
      <c r="A210" s="361"/>
      <c r="B210" s="294" t="s">
        <v>158</v>
      </c>
      <c r="C210" s="333"/>
      <c r="D210" s="334"/>
      <c r="E210" s="333"/>
      <c r="F210" s="333" t="s">
        <v>26</v>
      </c>
      <c r="G210" s="335">
        <v>200</v>
      </c>
      <c r="H210" s="336"/>
      <c r="I210" s="333"/>
      <c r="J210" s="333"/>
      <c r="K210" s="333"/>
      <c r="L210" s="333"/>
      <c r="M210" s="334"/>
      <c r="N210" s="334"/>
      <c r="O210" s="333"/>
      <c r="P210" s="348"/>
      <c r="Q210" s="355"/>
    </row>
    <row r="211" ht="40.15" customHeight="1" spans="1:17">
      <c r="A211" s="361"/>
      <c r="B211" s="294" t="s">
        <v>158</v>
      </c>
      <c r="C211" s="333"/>
      <c r="D211" s="334"/>
      <c r="E211" s="333"/>
      <c r="F211" s="333" t="s">
        <v>134</v>
      </c>
      <c r="G211" s="335">
        <v>500</v>
      </c>
      <c r="H211" s="336"/>
      <c r="I211" s="333"/>
      <c r="J211" s="333"/>
      <c r="K211" s="333"/>
      <c r="L211" s="333"/>
      <c r="M211" s="334"/>
      <c r="N211" s="334"/>
      <c r="O211" s="333"/>
      <c r="P211" s="348"/>
      <c r="Q211" s="355"/>
    </row>
    <row r="212" ht="40.15" customHeight="1" spans="1:17">
      <c r="A212" s="361"/>
      <c r="B212" s="294" t="s">
        <v>158</v>
      </c>
      <c r="C212" s="333"/>
      <c r="D212" s="334"/>
      <c r="E212" s="333"/>
      <c r="F212" s="333" t="s">
        <v>92</v>
      </c>
      <c r="G212" s="335">
        <v>170</v>
      </c>
      <c r="H212" s="336"/>
      <c r="I212" s="333"/>
      <c r="J212" s="333"/>
      <c r="K212" s="333"/>
      <c r="L212" s="333"/>
      <c r="M212" s="334"/>
      <c r="N212" s="334"/>
      <c r="O212" s="333"/>
      <c r="P212" s="348"/>
      <c r="Q212" s="355"/>
    </row>
    <row r="213" ht="40.15" customHeight="1" spans="1:17">
      <c r="A213" s="361"/>
      <c r="B213" s="294" t="s">
        <v>158</v>
      </c>
      <c r="C213" s="333"/>
      <c r="D213" s="334"/>
      <c r="E213" s="333"/>
      <c r="F213" s="333" t="s">
        <v>159</v>
      </c>
      <c r="G213" s="335">
        <v>400</v>
      </c>
      <c r="H213" s="336"/>
      <c r="I213" s="333"/>
      <c r="J213" s="333"/>
      <c r="K213" s="333"/>
      <c r="L213" s="333"/>
      <c r="M213" s="334"/>
      <c r="N213" s="334"/>
      <c r="O213" s="333"/>
      <c r="P213" s="348"/>
      <c r="Q213" s="355"/>
    </row>
    <row r="214" ht="40.15" customHeight="1" spans="1:17">
      <c r="A214" s="361"/>
      <c r="B214" s="294" t="s">
        <v>158</v>
      </c>
      <c r="C214" s="333"/>
      <c r="D214" s="334"/>
      <c r="E214" s="333"/>
      <c r="F214" s="333" t="s">
        <v>89</v>
      </c>
      <c r="G214" s="335">
        <v>110</v>
      </c>
      <c r="H214" s="336"/>
      <c r="I214" s="333"/>
      <c r="J214" s="333"/>
      <c r="K214" s="333"/>
      <c r="L214" s="333"/>
      <c r="M214" s="334"/>
      <c r="N214" s="334"/>
      <c r="O214" s="333"/>
      <c r="P214" s="348"/>
      <c r="Q214" s="355"/>
    </row>
    <row r="215" ht="40.15" customHeight="1" spans="1:17">
      <c r="A215" s="361"/>
      <c r="B215" s="294" t="s">
        <v>158</v>
      </c>
      <c r="C215" s="333"/>
      <c r="D215" s="334"/>
      <c r="E215" s="333"/>
      <c r="F215" s="333" t="s">
        <v>160</v>
      </c>
      <c r="G215" s="335">
        <v>696.45</v>
      </c>
      <c r="H215" s="336"/>
      <c r="I215" s="333"/>
      <c r="J215" s="333"/>
      <c r="K215" s="333"/>
      <c r="L215" s="333"/>
      <c r="M215" s="334"/>
      <c r="N215" s="334"/>
      <c r="O215" s="333"/>
      <c r="P215" s="348"/>
      <c r="Q215" s="355"/>
    </row>
    <row r="216" ht="40.15" customHeight="1" spans="1:17">
      <c r="A216" s="361"/>
      <c r="B216" s="294" t="s">
        <v>161</v>
      </c>
      <c r="C216" s="333"/>
      <c r="D216" s="334"/>
      <c r="E216" s="333"/>
      <c r="F216" s="333" t="s">
        <v>162</v>
      </c>
      <c r="G216" s="335">
        <v>1000</v>
      </c>
      <c r="H216" s="336"/>
      <c r="I216" s="333"/>
      <c r="J216" s="333"/>
      <c r="K216" s="333"/>
      <c r="L216" s="333"/>
      <c r="M216" s="334"/>
      <c r="N216" s="334"/>
      <c r="O216" s="333"/>
      <c r="P216" s="348"/>
      <c r="Q216" s="355"/>
    </row>
    <row r="217" ht="40.15" customHeight="1" spans="1:17">
      <c r="A217" s="361"/>
      <c r="B217" s="294" t="s">
        <v>161</v>
      </c>
      <c r="C217" s="333"/>
      <c r="D217" s="334"/>
      <c r="E217" s="333"/>
      <c r="F217" s="333" t="s">
        <v>163</v>
      </c>
      <c r="G217" s="335">
        <v>1700</v>
      </c>
      <c r="H217" s="336"/>
      <c r="I217" s="333"/>
      <c r="J217" s="333"/>
      <c r="K217" s="333"/>
      <c r="L217" s="333"/>
      <c r="M217" s="334"/>
      <c r="N217" s="334"/>
      <c r="O217" s="333"/>
      <c r="P217" s="348"/>
      <c r="Q217" s="355"/>
    </row>
    <row r="218" ht="40.15" customHeight="1" spans="1:17">
      <c r="A218" s="361"/>
      <c r="B218" s="294" t="s">
        <v>161</v>
      </c>
      <c r="C218" s="333"/>
      <c r="D218" s="334"/>
      <c r="E218" s="333"/>
      <c r="F218" s="333" t="s">
        <v>164</v>
      </c>
      <c r="G218" s="335">
        <v>1000</v>
      </c>
      <c r="H218" s="336"/>
      <c r="I218" s="333"/>
      <c r="J218" s="333"/>
      <c r="K218" s="333"/>
      <c r="L218" s="333"/>
      <c r="M218" s="334"/>
      <c r="N218" s="334"/>
      <c r="O218" s="333"/>
      <c r="P218" s="348"/>
      <c r="Q218" s="355"/>
    </row>
    <row r="219" ht="40.15" customHeight="1" spans="1:17">
      <c r="A219" s="361"/>
      <c r="B219" s="294" t="s">
        <v>161</v>
      </c>
      <c r="C219" s="333"/>
      <c r="D219" s="334"/>
      <c r="E219" s="333"/>
      <c r="F219" s="333" t="s">
        <v>89</v>
      </c>
      <c r="G219" s="335">
        <v>64</v>
      </c>
      <c r="H219" s="336"/>
      <c r="I219" s="333"/>
      <c r="J219" s="333"/>
      <c r="K219" s="333"/>
      <c r="L219" s="333"/>
      <c r="M219" s="334"/>
      <c r="N219" s="334"/>
      <c r="O219" s="333"/>
      <c r="P219" s="348"/>
      <c r="Q219" s="355"/>
    </row>
    <row r="220" ht="40.15" customHeight="1" spans="1:17">
      <c r="A220" s="361"/>
      <c r="B220" s="294" t="s">
        <v>161</v>
      </c>
      <c r="C220" s="333"/>
      <c r="D220" s="334"/>
      <c r="E220" s="333"/>
      <c r="F220" s="333" t="s">
        <v>165</v>
      </c>
      <c r="G220" s="335">
        <v>8000</v>
      </c>
      <c r="H220" s="336"/>
      <c r="I220" s="333"/>
      <c r="J220" s="333"/>
      <c r="K220" s="333"/>
      <c r="L220" s="333"/>
      <c r="M220" s="334"/>
      <c r="N220" s="334"/>
      <c r="O220" s="333"/>
      <c r="P220" s="348"/>
      <c r="Q220" s="355"/>
    </row>
    <row r="221" ht="40.15" customHeight="1" spans="1:17">
      <c r="A221" s="361"/>
      <c r="B221" s="294" t="s">
        <v>161</v>
      </c>
      <c r="C221" s="333"/>
      <c r="D221" s="334"/>
      <c r="E221" s="333"/>
      <c r="F221" s="333" t="s">
        <v>86</v>
      </c>
      <c r="G221" s="335">
        <v>40</v>
      </c>
      <c r="H221" s="336"/>
      <c r="I221" s="333"/>
      <c r="J221" s="333"/>
      <c r="K221" s="333"/>
      <c r="L221" s="333"/>
      <c r="M221" s="334"/>
      <c r="N221" s="334"/>
      <c r="O221" s="333"/>
      <c r="P221" s="348"/>
      <c r="Q221" s="355"/>
    </row>
    <row r="222" ht="40.15" customHeight="1" spans="1:17">
      <c r="A222" s="361"/>
      <c r="B222" s="294" t="s">
        <v>161</v>
      </c>
      <c r="C222" s="333"/>
      <c r="D222" s="334"/>
      <c r="E222" s="333"/>
      <c r="F222" s="333" t="s">
        <v>166</v>
      </c>
      <c r="G222" s="335">
        <v>1000</v>
      </c>
      <c r="H222" s="336"/>
      <c r="I222" s="333"/>
      <c r="J222" s="333"/>
      <c r="K222" s="333"/>
      <c r="L222" s="333"/>
      <c r="M222" s="334"/>
      <c r="N222" s="334"/>
      <c r="O222" s="333"/>
      <c r="P222" s="348"/>
      <c r="Q222" s="355"/>
    </row>
    <row r="223" ht="40.15" customHeight="1" spans="1:17">
      <c r="A223" s="361"/>
      <c r="B223" s="294" t="s">
        <v>167</v>
      </c>
      <c r="C223" s="333"/>
      <c r="D223" s="334"/>
      <c r="E223" s="333"/>
      <c r="F223" s="333" t="s">
        <v>168</v>
      </c>
      <c r="G223" s="335">
        <v>1000</v>
      </c>
      <c r="H223" s="336"/>
      <c r="I223" s="333"/>
      <c r="J223" s="333"/>
      <c r="K223" s="333"/>
      <c r="L223" s="333"/>
      <c r="M223" s="334"/>
      <c r="N223" s="334"/>
      <c r="O223" s="333"/>
      <c r="P223" s="348"/>
      <c r="Q223" s="355"/>
    </row>
    <row r="224" ht="40.15" customHeight="1" spans="1:17">
      <c r="A224" s="361"/>
      <c r="B224" s="294" t="s">
        <v>167</v>
      </c>
      <c r="C224" s="333"/>
      <c r="D224" s="334"/>
      <c r="E224" s="333"/>
      <c r="F224" s="333" t="s">
        <v>169</v>
      </c>
      <c r="G224" s="335">
        <v>3825</v>
      </c>
      <c r="H224" s="336"/>
      <c r="I224" s="333"/>
      <c r="J224" s="333"/>
      <c r="K224" s="333"/>
      <c r="L224" s="333"/>
      <c r="M224" s="334"/>
      <c r="N224" s="334"/>
      <c r="O224" s="333"/>
      <c r="P224" s="348"/>
      <c r="Q224" s="355"/>
    </row>
    <row r="225" ht="40.15" customHeight="1" spans="1:17">
      <c r="A225" s="361"/>
      <c r="B225" s="294" t="s">
        <v>167</v>
      </c>
      <c r="C225" s="333"/>
      <c r="D225" s="334"/>
      <c r="E225" s="333"/>
      <c r="F225" s="333" t="s">
        <v>170</v>
      </c>
      <c r="G225" s="335">
        <v>1050</v>
      </c>
      <c r="H225" s="336"/>
      <c r="I225" s="333"/>
      <c r="J225" s="333"/>
      <c r="K225" s="333"/>
      <c r="L225" s="333"/>
      <c r="M225" s="334"/>
      <c r="N225" s="334"/>
      <c r="O225" s="333"/>
      <c r="P225" s="348"/>
      <c r="Q225" s="355"/>
    </row>
    <row r="226" ht="40.15" customHeight="1" spans="1:17">
      <c r="A226" s="361"/>
      <c r="B226" s="294" t="s">
        <v>167</v>
      </c>
      <c r="C226" s="333"/>
      <c r="D226" s="334"/>
      <c r="E226" s="333"/>
      <c r="F226" s="333" t="s">
        <v>171</v>
      </c>
      <c r="G226" s="335">
        <v>5485</v>
      </c>
      <c r="H226" s="336"/>
      <c r="I226" s="333"/>
      <c r="J226" s="333"/>
      <c r="K226" s="333"/>
      <c r="L226" s="333"/>
      <c r="M226" s="334"/>
      <c r="N226" s="334"/>
      <c r="O226" s="333"/>
      <c r="P226" s="348"/>
      <c r="Q226" s="355"/>
    </row>
    <row r="227" ht="40.15" customHeight="1" spans="1:17">
      <c r="A227" s="361"/>
      <c r="B227" s="294" t="s">
        <v>167</v>
      </c>
      <c r="C227" s="333"/>
      <c r="D227" s="334"/>
      <c r="E227" s="333"/>
      <c r="F227" s="333" t="s">
        <v>26</v>
      </c>
      <c r="G227" s="335">
        <v>550</v>
      </c>
      <c r="H227" s="336"/>
      <c r="I227" s="333"/>
      <c r="J227" s="333"/>
      <c r="K227" s="333"/>
      <c r="L227" s="333"/>
      <c r="M227" s="334"/>
      <c r="N227" s="334"/>
      <c r="O227" s="333"/>
      <c r="P227" s="348"/>
      <c r="Q227" s="355"/>
    </row>
    <row r="228" ht="40.15" customHeight="1" spans="1:17">
      <c r="A228" s="361"/>
      <c r="B228" s="294" t="s">
        <v>167</v>
      </c>
      <c r="C228" s="333"/>
      <c r="D228" s="334"/>
      <c r="E228" s="333"/>
      <c r="F228" s="333" t="s">
        <v>172</v>
      </c>
      <c r="G228" s="335">
        <v>40</v>
      </c>
      <c r="H228" s="336"/>
      <c r="I228" s="333"/>
      <c r="J228" s="333"/>
      <c r="K228" s="333"/>
      <c r="L228" s="333"/>
      <c r="M228" s="334"/>
      <c r="N228" s="334"/>
      <c r="O228" s="333"/>
      <c r="P228" s="348"/>
      <c r="Q228" s="355"/>
    </row>
    <row r="229" ht="40.15" customHeight="1" spans="1:17">
      <c r="A229" s="361"/>
      <c r="B229" s="294" t="s">
        <v>167</v>
      </c>
      <c r="C229" s="333"/>
      <c r="D229" s="334"/>
      <c r="E229" s="333"/>
      <c r="F229" s="333" t="s">
        <v>96</v>
      </c>
      <c r="G229" s="335">
        <v>800</v>
      </c>
      <c r="H229" s="336"/>
      <c r="I229" s="333"/>
      <c r="J229" s="333"/>
      <c r="K229" s="333"/>
      <c r="L229" s="333"/>
      <c r="M229" s="334"/>
      <c r="N229" s="334"/>
      <c r="O229" s="333"/>
      <c r="P229" s="348"/>
      <c r="Q229" s="355"/>
    </row>
    <row r="230" ht="40.15" customHeight="1" spans="1:17">
      <c r="A230" s="361"/>
      <c r="B230" s="294" t="s">
        <v>167</v>
      </c>
      <c r="C230" s="333"/>
      <c r="D230" s="334"/>
      <c r="E230" s="333"/>
      <c r="F230" s="333" t="s">
        <v>173</v>
      </c>
      <c r="G230" s="335">
        <v>1000</v>
      </c>
      <c r="H230" s="336"/>
      <c r="I230" s="333"/>
      <c r="J230" s="333"/>
      <c r="K230" s="333"/>
      <c r="L230" s="333"/>
      <c r="M230" s="334"/>
      <c r="N230" s="334"/>
      <c r="O230" s="333"/>
      <c r="P230" s="348"/>
      <c r="Q230" s="355"/>
    </row>
    <row r="231" ht="40.15" customHeight="1" spans="1:17">
      <c r="A231" s="361"/>
      <c r="B231" s="294" t="s">
        <v>167</v>
      </c>
      <c r="C231" s="333"/>
      <c r="D231" s="334"/>
      <c r="E231" s="333"/>
      <c r="F231" s="333" t="s">
        <v>174</v>
      </c>
      <c r="G231" s="335">
        <v>1150</v>
      </c>
      <c r="H231" s="336"/>
      <c r="I231" s="333"/>
      <c r="J231" s="333"/>
      <c r="K231" s="333"/>
      <c r="L231" s="333"/>
      <c r="M231" s="334"/>
      <c r="N231" s="334"/>
      <c r="O231" s="333"/>
      <c r="P231" s="348"/>
      <c r="Q231" s="355"/>
    </row>
    <row r="232" ht="40.15" customHeight="1" spans="1:17">
      <c r="A232" s="361"/>
      <c r="B232" s="294" t="s">
        <v>167</v>
      </c>
      <c r="C232" s="333"/>
      <c r="D232" s="334"/>
      <c r="E232" s="333"/>
      <c r="F232" s="333" t="s">
        <v>89</v>
      </c>
      <c r="G232" s="335">
        <v>75</v>
      </c>
      <c r="H232" s="336"/>
      <c r="I232" s="333"/>
      <c r="J232" s="333"/>
      <c r="K232" s="333"/>
      <c r="L232" s="333"/>
      <c r="M232" s="334"/>
      <c r="N232" s="334"/>
      <c r="O232" s="333"/>
      <c r="P232" s="348"/>
      <c r="Q232" s="355"/>
    </row>
    <row r="233" ht="40.15" customHeight="1" spans="1:17">
      <c r="A233" s="361"/>
      <c r="B233" s="294" t="s">
        <v>167</v>
      </c>
      <c r="C233" s="333"/>
      <c r="D233" s="334"/>
      <c r="E233" s="333"/>
      <c r="F233" s="333" t="s">
        <v>81</v>
      </c>
      <c r="G233" s="335">
        <v>50</v>
      </c>
      <c r="H233" s="336"/>
      <c r="I233" s="333"/>
      <c r="J233" s="333"/>
      <c r="K233" s="333"/>
      <c r="L233" s="333"/>
      <c r="M233" s="334"/>
      <c r="N233" s="334"/>
      <c r="O233" s="333"/>
      <c r="P233" s="348"/>
      <c r="Q233" s="355"/>
    </row>
    <row r="234" ht="40.15" customHeight="1" spans="1:17">
      <c r="A234" s="361"/>
      <c r="B234" s="294" t="s">
        <v>167</v>
      </c>
      <c r="C234" s="333"/>
      <c r="D234" s="334"/>
      <c r="E234" s="333"/>
      <c r="F234" s="333" t="s">
        <v>175</v>
      </c>
      <c r="G234" s="335">
        <v>3495</v>
      </c>
      <c r="H234" s="336"/>
      <c r="I234" s="333"/>
      <c r="J234" s="333"/>
      <c r="K234" s="333"/>
      <c r="L234" s="333"/>
      <c r="M234" s="334"/>
      <c r="N234" s="334"/>
      <c r="O234" s="333"/>
      <c r="P234" s="348"/>
      <c r="Q234" s="355"/>
    </row>
    <row r="235" ht="40.15" customHeight="1" spans="1:17">
      <c r="A235" s="361"/>
      <c r="B235" s="294" t="s">
        <v>167</v>
      </c>
      <c r="C235" s="333"/>
      <c r="D235" s="334"/>
      <c r="E235" s="333"/>
      <c r="F235" s="333" t="s">
        <v>176</v>
      </c>
      <c r="G235" s="335">
        <v>700</v>
      </c>
      <c r="H235" s="336"/>
      <c r="I235" s="333"/>
      <c r="J235" s="333"/>
      <c r="K235" s="333"/>
      <c r="L235" s="333"/>
      <c r="M235" s="334"/>
      <c r="N235" s="334"/>
      <c r="O235" s="333"/>
      <c r="P235" s="348"/>
      <c r="Q235" s="355"/>
    </row>
    <row r="236" ht="40.15" customHeight="1" spans="1:17">
      <c r="A236" s="361"/>
      <c r="B236" s="294" t="s">
        <v>167</v>
      </c>
      <c r="C236" s="333"/>
      <c r="D236" s="334"/>
      <c r="E236" s="333"/>
      <c r="F236" s="333" t="s">
        <v>177</v>
      </c>
      <c r="G236" s="335">
        <v>97</v>
      </c>
      <c r="H236" s="336"/>
      <c r="I236" s="333"/>
      <c r="J236" s="333"/>
      <c r="K236" s="333"/>
      <c r="L236" s="333"/>
      <c r="M236" s="334"/>
      <c r="N236" s="334"/>
      <c r="O236" s="333"/>
      <c r="P236" s="348"/>
      <c r="Q236" s="355"/>
    </row>
    <row r="237" ht="40.15" customHeight="1" spans="1:17">
      <c r="A237" s="361"/>
      <c r="B237" s="294" t="s">
        <v>167</v>
      </c>
      <c r="C237" s="333"/>
      <c r="D237" s="334"/>
      <c r="E237" s="333"/>
      <c r="F237" s="333" t="s">
        <v>178</v>
      </c>
      <c r="G237" s="335">
        <v>70</v>
      </c>
      <c r="H237" s="336"/>
      <c r="I237" s="333"/>
      <c r="J237" s="333"/>
      <c r="K237" s="333"/>
      <c r="L237" s="333"/>
      <c r="M237" s="334"/>
      <c r="N237" s="334"/>
      <c r="O237" s="333"/>
      <c r="P237" s="348"/>
      <c r="Q237" s="355"/>
    </row>
    <row r="238" ht="40.15" customHeight="1" spans="1:17">
      <c r="A238" s="361"/>
      <c r="B238" s="294" t="s">
        <v>167</v>
      </c>
      <c r="C238" s="333"/>
      <c r="D238" s="334"/>
      <c r="E238" s="333"/>
      <c r="F238" s="333" t="s">
        <v>179</v>
      </c>
      <c r="G238" s="335">
        <v>11000</v>
      </c>
      <c r="H238" s="336"/>
      <c r="I238" s="333"/>
      <c r="J238" s="333"/>
      <c r="K238" s="333"/>
      <c r="L238" s="333"/>
      <c r="M238" s="334"/>
      <c r="N238" s="334"/>
      <c r="O238" s="333"/>
      <c r="P238" s="348"/>
      <c r="Q238" s="355"/>
    </row>
    <row r="239" ht="40.15" customHeight="1" spans="1:17">
      <c r="A239" s="361"/>
      <c r="B239" s="294" t="s">
        <v>180</v>
      </c>
      <c r="C239" s="333"/>
      <c r="D239" s="334"/>
      <c r="E239" s="333"/>
      <c r="F239" s="333" t="s">
        <v>181</v>
      </c>
      <c r="G239" s="335">
        <v>3500</v>
      </c>
      <c r="H239" s="336"/>
      <c r="I239" s="333"/>
      <c r="J239" s="333"/>
      <c r="K239" s="333"/>
      <c r="L239" s="333"/>
      <c r="M239" s="334"/>
      <c r="N239" s="334"/>
      <c r="O239" s="333"/>
      <c r="P239" s="348"/>
      <c r="Q239" s="355"/>
    </row>
    <row r="240" ht="40.15" customHeight="1" spans="1:17">
      <c r="A240" s="361"/>
      <c r="B240" s="294" t="s">
        <v>180</v>
      </c>
      <c r="C240" s="333"/>
      <c r="D240" s="334"/>
      <c r="E240" s="333"/>
      <c r="F240" s="333" t="s">
        <v>182</v>
      </c>
      <c r="G240" s="335">
        <v>1705</v>
      </c>
      <c r="H240" s="336"/>
      <c r="I240" s="333"/>
      <c r="J240" s="333"/>
      <c r="K240" s="333"/>
      <c r="L240" s="333"/>
      <c r="M240" s="334"/>
      <c r="N240" s="334"/>
      <c r="O240" s="333"/>
      <c r="P240" s="348"/>
      <c r="Q240" s="355"/>
    </row>
    <row r="241" ht="40.15" customHeight="1" spans="1:17">
      <c r="A241" s="361"/>
      <c r="B241" s="294" t="s">
        <v>180</v>
      </c>
      <c r="C241" s="333"/>
      <c r="D241" s="334"/>
      <c r="E241" s="333"/>
      <c r="F241" s="333" t="s">
        <v>139</v>
      </c>
      <c r="G241" s="335">
        <v>1500</v>
      </c>
      <c r="H241" s="336"/>
      <c r="I241" s="333"/>
      <c r="J241" s="333"/>
      <c r="K241" s="333"/>
      <c r="L241" s="333"/>
      <c r="M241" s="334"/>
      <c r="N241" s="334"/>
      <c r="O241" s="333"/>
      <c r="P241" s="348"/>
      <c r="Q241" s="355"/>
    </row>
    <row r="242" ht="40.15" customHeight="1" spans="1:17">
      <c r="A242" s="361"/>
      <c r="B242" s="294" t="s">
        <v>180</v>
      </c>
      <c r="C242" s="333"/>
      <c r="D242" s="334"/>
      <c r="E242" s="333"/>
      <c r="F242" s="333" t="s">
        <v>183</v>
      </c>
      <c r="G242" s="335">
        <v>290</v>
      </c>
      <c r="H242" s="336"/>
      <c r="I242" s="333"/>
      <c r="J242" s="333"/>
      <c r="K242" s="333"/>
      <c r="L242" s="333"/>
      <c r="M242" s="334"/>
      <c r="N242" s="334"/>
      <c r="O242" s="333"/>
      <c r="P242" s="348"/>
      <c r="Q242" s="355"/>
    </row>
    <row r="243" ht="40.15" customHeight="1" spans="1:17">
      <c r="A243" s="361"/>
      <c r="B243" s="294" t="s">
        <v>180</v>
      </c>
      <c r="C243" s="333"/>
      <c r="D243" s="334"/>
      <c r="E243" s="333"/>
      <c r="F243" s="333" t="s">
        <v>184</v>
      </c>
      <c r="G243" s="335">
        <v>810</v>
      </c>
      <c r="H243" s="336"/>
      <c r="I243" s="333"/>
      <c r="J243" s="333"/>
      <c r="K243" s="333"/>
      <c r="L243" s="333"/>
      <c r="M243" s="334"/>
      <c r="N243" s="334"/>
      <c r="O243" s="333"/>
      <c r="P243" s="348"/>
      <c r="Q243" s="355"/>
    </row>
    <row r="244" ht="40.15" customHeight="1" spans="1:17">
      <c r="A244" s="361"/>
      <c r="B244" s="294" t="s">
        <v>185</v>
      </c>
      <c r="C244" s="333"/>
      <c r="D244" s="334"/>
      <c r="E244" s="333"/>
      <c r="F244" s="333" t="s">
        <v>168</v>
      </c>
      <c r="G244" s="335">
        <v>1000</v>
      </c>
      <c r="H244" s="336"/>
      <c r="I244" s="333"/>
      <c r="J244" s="333"/>
      <c r="K244" s="333"/>
      <c r="L244" s="333"/>
      <c r="M244" s="334"/>
      <c r="N244" s="334"/>
      <c r="O244" s="333"/>
      <c r="P244" s="348"/>
      <c r="Q244" s="355"/>
    </row>
    <row r="245" ht="40.15" customHeight="1" spans="1:17">
      <c r="A245" s="361"/>
      <c r="B245" s="294" t="s">
        <v>185</v>
      </c>
      <c r="C245" s="333"/>
      <c r="D245" s="334"/>
      <c r="E245" s="333"/>
      <c r="F245" s="333" t="s">
        <v>49</v>
      </c>
      <c r="G245" s="335">
        <v>250</v>
      </c>
      <c r="H245" s="336"/>
      <c r="I245" s="333"/>
      <c r="J245" s="333"/>
      <c r="K245" s="333"/>
      <c r="L245" s="333"/>
      <c r="M245" s="334"/>
      <c r="N245" s="334"/>
      <c r="O245" s="333"/>
      <c r="P245" s="348"/>
      <c r="Q245" s="355"/>
    </row>
    <row r="246" ht="40.15" customHeight="1" spans="1:17">
      <c r="A246" s="361"/>
      <c r="B246" s="294" t="s">
        <v>185</v>
      </c>
      <c r="C246" s="333"/>
      <c r="D246" s="334"/>
      <c r="E246" s="333"/>
      <c r="F246" s="333" t="s">
        <v>186</v>
      </c>
      <c r="G246" s="335">
        <v>435</v>
      </c>
      <c r="H246" s="336"/>
      <c r="I246" s="333"/>
      <c r="J246" s="333"/>
      <c r="K246" s="333"/>
      <c r="L246" s="333"/>
      <c r="M246" s="334"/>
      <c r="N246" s="334"/>
      <c r="O246" s="333"/>
      <c r="P246" s="348"/>
      <c r="Q246" s="355"/>
    </row>
    <row r="247" ht="40.15" customHeight="1" spans="1:17">
      <c r="A247" s="361"/>
      <c r="B247" s="294" t="s">
        <v>185</v>
      </c>
      <c r="C247" s="333"/>
      <c r="D247" s="334"/>
      <c r="E247" s="333"/>
      <c r="F247" s="333" t="s">
        <v>187</v>
      </c>
      <c r="G247" s="335">
        <v>65</v>
      </c>
      <c r="H247" s="336"/>
      <c r="I247" s="333"/>
      <c r="J247" s="333"/>
      <c r="K247" s="333"/>
      <c r="L247" s="333"/>
      <c r="M247" s="334"/>
      <c r="N247" s="334"/>
      <c r="O247" s="333"/>
      <c r="P247" s="348"/>
      <c r="Q247" s="355"/>
    </row>
    <row r="248" ht="40.15" customHeight="1" spans="1:17">
      <c r="A248" s="361"/>
      <c r="B248" s="294" t="s">
        <v>185</v>
      </c>
      <c r="C248" s="333"/>
      <c r="D248" s="334"/>
      <c r="E248" s="333"/>
      <c r="F248" s="333" t="s">
        <v>60</v>
      </c>
      <c r="G248" s="335">
        <v>20</v>
      </c>
      <c r="H248" s="336"/>
      <c r="I248" s="333"/>
      <c r="J248" s="333"/>
      <c r="K248" s="333"/>
      <c r="L248" s="333"/>
      <c r="M248" s="334"/>
      <c r="N248" s="334"/>
      <c r="O248" s="333"/>
      <c r="P248" s="348"/>
      <c r="Q248" s="355"/>
    </row>
    <row r="249" ht="40.15" customHeight="1" spans="1:17">
      <c r="A249" s="361"/>
      <c r="B249" s="294" t="s">
        <v>185</v>
      </c>
      <c r="C249" s="333"/>
      <c r="D249" s="334"/>
      <c r="E249" s="333"/>
      <c r="F249" s="333" t="s">
        <v>188</v>
      </c>
      <c r="G249" s="335">
        <v>100</v>
      </c>
      <c r="H249" s="336"/>
      <c r="I249" s="333"/>
      <c r="J249" s="333"/>
      <c r="K249" s="333"/>
      <c r="L249" s="333"/>
      <c r="M249" s="334"/>
      <c r="N249" s="334"/>
      <c r="O249" s="333"/>
      <c r="P249" s="348"/>
      <c r="Q249" s="355"/>
    </row>
    <row r="250" ht="40.15" customHeight="1" spans="1:17">
      <c r="A250" s="361"/>
      <c r="B250" s="294" t="s">
        <v>185</v>
      </c>
      <c r="C250" s="333"/>
      <c r="D250" s="334"/>
      <c r="E250" s="333"/>
      <c r="F250" s="333" t="s">
        <v>64</v>
      </c>
      <c r="G250" s="335">
        <v>350</v>
      </c>
      <c r="H250" s="336"/>
      <c r="I250" s="333"/>
      <c r="J250" s="333"/>
      <c r="K250" s="333"/>
      <c r="L250" s="333"/>
      <c r="M250" s="334"/>
      <c r="N250" s="334"/>
      <c r="O250" s="333"/>
      <c r="P250" s="348"/>
      <c r="Q250" s="355"/>
    </row>
    <row r="251" ht="40.15" customHeight="1" spans="1:17">
      <c r="A251" s="361"/>
      <c r="B251" s="294" t="s">
        <v>185</v>
      </c>
      <c r="C251" s="333"/>
      <c r="D251" s="334"/>
      <c r="E251" s="333"/>
      <c r="F251" s="333" t="s">
        <v>189</v>
      </c>
      <c r="G251" s="335">
        <v>100</v>
      </c>
      <c r="H251" s="336"/>
      <c r="I251" s="333"/>
      <c r="J251" s="333"/>
      <c r="K251" s="333"/>
      <c r="L251" s="333"/>
      <c r="M251" s="334"/>
      <c r="N251" s="334"/>
      <c r="O251" s="333"/>
      <c r="P251" s="348"/>
      <c r="Q251" s="355"/>
    </row>
    <row r="252" ht="40.15" customHeight="1" spans="1:17">
      <c r="A252" s="361"/>
      <c r="B252" s="294" t="s">
        <v>185</v>
      </c>
      <c r="C252" s="333"/>
      <c r="D252" s="334"/>
      <c r="E252" s="333"/>
      <c r="F252" s="333" t="s">
        <v>26</v>
      </c>
      <c r="G252" s="335">
        <v>300</v>
      </c>
      <c r="H252" s="336"/>
      <c r="I252" s="333"/>
      <c r="J252" s="333"/>
      <c r="K252" s="333"/>
      <c r="L252" s="333"/>
      <c r="M252" s="334"/>
      <c r="N252" s="334"/>
      <c r="O252" s="333"/>
      <c r="P252" s="348"/>
      <c r="Q252" s="355"/>
    </row>
    <row r="253" ht="40.15" customHeight="1" spans="1:17">
      <c r="A253" s="361"/>
      <c r="B253" s="294" t="s">
        <v>190</v>
      </c>
      <c r="C253" s="333"/>
      <c r="D253" s="334"/>
      <c r="E253" s="333"/>
      <c r="F253" s="333" t="s">
        <v>68</v>
      </c>
      <c r="G253" s="335">
        <v>440</v>
      </c>
      <c r="H253" s="336"/>
      <c r="I253" s="333"/>
      <c r="J253" s="333"/>
      <c r="K253" s="333"/>
      <c r="L253" s="333"/>
      <c r="M253" s="334"/>
      <c r="N253" s="334"/>
      <c r="O253" s="333"/>
      <c r="P253" s="348"/>
      <c r="Q253" s="355"/>
    </row>
    <row r="254" ht="40.15" customHeight="1" spans="1:17">
      <c r="A254" s="361"/>
      <c r="B254" s="294" t="s">
        <v>190</v>
      </c>
      <c r="C254" s="333"/>
      <c r="D254" s="334"/>
      <c r="E254" s="333"/>
      <c r="F254" s="333" t="s">
        <v>191</v>
      </c>
      <c r="G254" s="335">
        <v>175</v>
      </c>
      <c r="H254" s="336"/>
      <c r="I254" s="333"/>
      <c r="J254" s="333"/>
      <c r="K254" s="333"/>
      <c r="L254" s="333"/>
      <c r="M254" s="334"/>
      <c r="N254" s="334"/>
      <c r="O254" s="333"/>
      <c r="P254" s="348"/>
      <c r="Q254" s="355"/>
    </row>
    <row r="255" ht="40.15" customHeight="1" spans="1:17">
      <c r="A255" s="361"/>
      <c r="B255" s="294" t="s">
        <v>190</v>
      </c>
      <c r="C255" s="333"/>
      <c r="D255" s="334"/>
      <c r="E255" s="333"/>
      <c r="F255" s="333" t="s">
        <v>192</v>
      </c>
      <c r="G255" s="335">
        <v>80</v>
      </c>
      <c r="H255" s="336"/>
      <c r="I255" s="333"/>
      <c r="J255" s="333"/>
      <c r="K255" s="333"/>
      <c r="L255" s="333"/>
      <c r="M255" s="334"/>
      <c r="N255" s="334"/>
      <c r="O255" s="333"/>
      <c r="P255" s="348"/>
      <c r="Q255" s="355"/>
    </row>
    <row r="256" ht="40.15" customHeight="1" spans="1:17">
      <c r="A256" s="361"/>
      <c r="B256" s="294" t="s">
        <v>190</v>
      </c>
      <c r="C256" s="333"/>
      <c r="D256" s="334"/>
      <c r="E256" s="333"/>
      <c r="F256" s="333" t="s">
        <v>193</v>
      </c>
      <c r="G256" s="335">
        <v>150</v>
      </c>
      <c r="H256" s="336"/>
      <c r="I256" s="333"/>
      <c r="J256" s="333"/>
      <c r="K256" s="333"/>
      <c r="L256" s="333"/>
      <c r="M256" s="334"/>
      <c r="N256" s="334"/>
      <c r="O256" s="333"/>
      <c r="P256" s="348"/>
      <c r="Q256" s="355"/>
    </row>
    <row r="257" ht="40.15" customHeight="1" spans="1:17">
      <c r="A257" s="361"/>
      <c r="B257" s="294" t="s">
        <v>190</v>
      </c>
      <c r="C257" s="333"/>
      <c r="D257" s="334"/>
      <c r="E257" s="333"/>
      <c r="F257" s="333" t="s">
        <v>194</v>
      </c>
      <c r="G257" s="335">
        <v>9500</v>
      </c>
      <c r="H257" s="336"/>
      <c r="I257" s="333"/>
      <c r="J257" s="333"/>
      <c r="K257" s="333"/>
      <c r="L257" s="333"/>
      <c r="M257" s="334"/>
      <c r="N257" s="334"/>
      <c r="O257" s="333"/>
      <c r="P257" s="348"/>
      <c r="Q257" s="355"/>
    </row>
    <row r="258" ht="40.15" customHeight="1" spans="1:17">
      <c r="A258" s="361"/>
      <c r="B258" s="294" t="s">
        <v>190</v>
      </c>
      <c r="C258" s="333"/>
      <c r="D258" s="334"/>
      <c r="E258" s="333"/>
      <c r="F258" s="333" t="s">
        <v>195</v>
      </c>
      <c r="G258" s="335">
        <v>3390</v>
      </c>
      <c r="H258" s="336"/>
      <c r="I258" s="333"/>
      <c r="J258" s="333"/>
      <c r="K258" s="333"/>
      <c r="L258" s="333"/>
      <c r="M258" s="334"/>
      <c r="N258" s="334"/>
      <c r="O258" s="333"/>
      <c r="P258" s="348"/>
      <c r="Q258" s="355"/>
    </row>
    <row r="259" ht="40.15" customHeight="1" spans="1:17">
      <c r="A259" s="361"/>
      <c r="B259" s="294" t="s">
        <v>190</v>
      </c>
      <c r="C259" s="333"/>
      <c r="D259" s="334"/>
      <c r="E259" s="333"/>
      <c r="F259" s="333" t="s">
        <v>49</v>
      </c>
      <c r="G259" s="335">
        <v>515</v>
      </c>
      <c r="H259" s="336"/>
      <c r="I259" s="333"/>
      <c r="J259" s="333"/>
      <c r="K259" s="333"/>
      <c r="L259" s="333"/>
      <c r="M259" s="334"/>
      <c r="N259" s="334"/>
      <c r="O259" s="333"/>
      <c r="P259" s="348"/>
      <c r="Q259" s="355"/>
    </row>
    <row r="260" ht="40.15" customHeight="1" spans="1:17">
      <c r="A260" s="361"/>
      <c r="B260" s="294" t="s">
        <v>196</v>
      </c>
      <c r="C260" s="333"/>
      <c r="D260" s="334"/>
      <c r="E260" s="333"/>
      <c r="F260" s="333" t="s">
        <v>197</v>
      </c>
      <c r="G260" s="335">
        <v>48</v>
      </c>
      <c r="H260" s="336"/>
      <c r="I260" s="333"/>
      <c r="J260" s="333"/>
      <c r="K260" s="333"/>
      <c r="L260" s="333"/>
      <c r="M260" s="334"/>
      <c r="N260" s="334"/>
      <c r="O260" s="333"/>
      <c r="P260" s="348"/>
      <c r="Q260" s="355"/>
    </row>
    <row r="261" ht="40.15" customHeight="1" spans="1:17">
      <c r="A261" s="361"/>
      <c r="B261" s="294" t="s">
        <v>196</v>
      </c>
      <c r="C261" s="333"/>
      <c r="D261" s="334"/>
      <c r="E261" s="333"/>
      <c r="F261" s="333" t="s">
        <v>26</v>
      </c>
      <c r="G261" s="335">
        <v>100</v>
      </c>
      <c r="H261" s="336"/>
      <c r="I261" s="333"/>
      <c r="J261" s="333"/>
      <c r="K261" s="333"/>
      <c r="L261" s="333"/>
      <c r="M261" s="334"/>
      <c r="N261" s="334"/>
      <c r="O261" s="333"/>
      <c r="P261" s="348"/>
      <c r="Q261" s="355"/>
    </row>
    <row r="262" ht="40.15" customHeight="1" spans="1:17">
      <c r="A262" s="361"/>
      <c r="B262" s="294" t="s">
        <v>196</v>
      </c>
      <c r="C262" s="333"/>
      <c r="D262" s="334"/>
      <c r="E262" s="333"/>
      <c r="F262" s="333" t="s">
        <v>198</v>
      </c>
      <c r="G262" s="335">
        <v>100</v>
      </c>
      <c r="H262" s="336"/>
      <c r="I262" s="333"/>
      <c r="J262" s="333"/>
      <c r="K262" s="333"/>
      <c r="L262" s="333"/>
      <c r="M262" s="334"/>
      <c r="N262" s="334"/>
      <c r="O262" s="333"/>
      <c r="P262" s="348"/>
      <c r="Q262" s="355"/>
    </row>
    <row r="263" ht="40.15" customHeight="1" spans="1:17">
      <c r="A263" s="361"/>
      <c r="B263" s="294" t="s">
        <v>196</v>
      </c>
      <c r="C263" s="333"/>
      <c r="D263" s="334"/>
      <c r="E263" s="333"/>
      <c r="F263" s="333" t="s">
        <v>199</v>
      </c>
      <c r="G263" s="335">
        <v>160</v>
      </c>
      <c r="H263" s="336"/>
      <c r="I263" s="333"/>
      <c r="J263" s="333"/>
      <c r="K263" s="333"/>
      <c r="L263" s="333"/>
      <c r="M263" s="334"/>
      <c r="N263" s="334"/>
      <c r="O263" s="333"/>
      <c r="P263" s="348"/>
      <c r="Q263" s="355"/>
    </row>
    <row r="264" ht="40.15" customHeight="1" spans="1:17">
      <c r="A264" s="361"/>
      <c r="B264" s="294" t="s">
        <v>196</v>
      </c>
      <c r="C264" s="333"/>
      <c r="D264" s="334"/>
      <c r="E264" s="333"/>
      <c r="F264" s="333" t="s">
        <v>200</v>
      </c>
      <c r="G264" s="335">
        <v>350</v>
      </c>
      <c r="H264" s="336"/>
      <c r="I264" s="333"/>
      <c r="J264" s="333"/>
      <c r="K264" s="333"/>
      <c r="L264" s="333"/>
      <c r="M264" s="334"/>
      <c r="N264" s="334"/>
      <c r="O264" s="333"/>
      <c r="P264" s="348"/>
      <c r="Q264" s="355"/>
    </row>
    <row r="265" ht="40.15" customHeight="1" spans="1:17">
      <c r="A265" s="361"/>
      <c r="B265" s="294" t="s">
        <v>196</v>
      </c>
      <c r="C265" s="333"/>
      <c r="D265" s="334"/>
      <c r="E265" s="333"/>
      <c r="F265" s="333" t="s">
        <v>201</v>
      </c>
      <c r="G265" s="335">
        <v>10</v>
      </c>
      <c r="H265" s="336"/>
      <c r="I265" s="333"/>
      <c r="J265" s="333"/>
      <c r="K265" s="333"/>
      <c r="L265" s="333"/>
      <c r="M265" s="334"/>
      <c r="N265" s="334"/>
      <c r="O265" s="333"/>
      <c r="P265" s="348"/>
      <c r="Q265" s="355"/>
    </row>
    <row r="266" ht="40.15" customHeight="1" spans="1:17">
      <c r="A266" s="361"/>
      <c r="B266" s="294" t="s">
        <v>196</v>
      </c>
      <c r="C266" s="333"/>
      <c r="D266" s="334"/>
      <c r="E266" s="333"/>
      <c r="F266" s="333" t="s">
        <v>202</v>
      </c>
      <c r="G266" s="335">
        <v>200</v>
      </c>
      <c r="H266" s="336"/>
      <c r="I266" s="333"/>
      <c r="J266" s="333"/>
      <c r="K266" s="333"/>
      <c r="L266" s="333"/>
      <c r="M266" s="334"/>
      <c r="N266" s="334"/>
      <c r="O266" s="333"/>
      <c r="P266" s="348"/>
      <c r="Q266" s="355"/>
    </row>
    <row r="267" ht="40.15" customHeight="1" spans="1:17">
      <c r="A267" s="361"/>
      <c r="B267" s="294" t="s">
        <v>196</v>
      </c>
      <c r="C267" s="333"/>
      <c r="D267" s="334"/>
      <c r="E267" s="333"/>
      <c r="F267" s="333" t="s">
        <v>203</v>
      </c>
      <c r="G267" s="335">
        <v>1300</v>
      </c>
      <c r="H267" s="336"/>
      <c r="I267" s="333"/>
      <c r="J267" s="333"/>
      <c r="K267" s="333"/>
      <c r="L267" s="333"/>
      <c r="M267" s="334"/>
      <c r="N267" s="334"/>
      <c r="O267" s="333"/>
      <c r="P267" s="348"/>
      <c r="Q267" s="355"/>
    </row>
    <row r="268" ht="40.15" customHeight="1" spans="1:17">
      <c r="A268" s="361"/>
      <c r="B268" s="294" t="s">
        <v>196</v>
      </c>
      <c r="C268" s="333"/>
      <c r="D268" s="334"/>
      <c r="E268" s="333"/>
      <c r="F268" s="333" t="s">
        <v>204</v>
      </c>
      <c r="G268" s="335">
        <v>35</v>
      </c>
      <c r="H268" s="336"/>
      <c r="I268" s="333"/>
      <c r="J268" s="333"/>
      <c r="K268" s="333"/>
      <c r="L268" s="333"/>
      <c r="M268" s="334"/>
      <c r="N268" s="334"/>
      <c r="O268" s="333"/>
      <c r="P268" s="348"/>
      <c r="Q268" s="355"/>
    </row>
    <row r="269" ht="40.15" customHeight="1" spans="1:17">
      <c r="A269" s="361"/>
      <c r="B269" s="294" t="s">
        <v>196</v>
      </c>
      <c r="C269" s="333"/>
      <c r="D269" s="334"/>
      <c r="E269" s="333"/>
      <c r="F269" s="333" t="s">
        <v>205</v>
      </c>
      <c r="G269" s="335">
        <v>105</v>
      </c>
      <c r="H269" s="336"/>
      <c r="I269" s="333"/>
      <c r="J269" s="333"/>
      <c r="K269" s="333"/>
      <c r="L269" s="333"/>
      <c r="M269" s="334"/>
      <c r="N269" s="334"/>
      <c r="O269" s="333"/>
      <c r="P269" s="348"/>
      <c r="Q269" s="355"/>
    </row>
    <row r="270" ht="40.15" customHeight="1" spans="1:17">
      <c r="A270" s="361"/>
      <c r="B270" s="294" t="s">
        <v>206</v>
      </c>
      <c r="C270" s="333"/>
      <c r="D270" s="334"/>
      <c r="E270" s="333"/>
      <c r="F270" s="333" t="s">
        <v>207</v>
      </c>
      <c r="G270" s="335">
        <v>35</v>
      </c>
      <c r="H270" s="336"/>
      <c r="I270" s="333"/>
      <c r="J270" s="333"/>
      <c r="K270" s="333"/>
      <c r="L270" s="333"/>
      <c r="M270" s="334"/>
      <c r="N270" s="334"/>
      <c r="O270" s="333"/>
      <c r="P270" s="348"/>
      <c r="Q270" s="355"/>
    </row>
    <row r="271" ht="40.15" customHeight="1" spans="1:17">
      <c r="A271" s="361"/>
      <c r="B271" s="294" t="s">
        <v>206</v>
      </c>
      <c r="C271" s="333"/>
      <c r="D271" s="334"/>
      <c r="E271" s="333"/>
      <c r="F271" s="333" t="s">
        <v>208</v>
      </c>
      <c r="G271" s="335">
        <v>80</v>
      </c>
      <c r="H271" s="336"/>
      <c r="I271" s="333"/>
      <c r="J271" s="333"/>
      <c r="K271" s="333"/>
      <c r="L271" s="333"/>
      <c r="M271" s="334"/>
      <c r="N271" s="334"/>
      <c r="O271" s="333"/>
      <c r="P271" s="348"/>
      <c r="Q271" s="355"/>
    </row>
    <row r="272" ht="40.15" customHeight="1" spans="1:17">
      <c r="A272" s="361"/>
      <c r="B272" s="294" t="s">
        <v>206</v>
      </c>
      <c r="C272" s="333"/>
      <c r="D272" s="334"/>
      <c r="E272" s="333"/>
      <c r="F272" s="333" t="s">
        <v>26</v>
      </c>
      <c r="G272" s="335">
        <v>200</v>
      </c>
      <c r="H272" s="336"/>
      <c r="I272" s="333"/>
      <c r="J272" s="333"/>
      <c r="K272" s="333"/>
      <c r="L272" s="333"/>
      <c r="M272" s="334"/>
      <c r="N272" s="334"/>
      <c r="O272" s="333"/>
      <c r="P272" s="348"/>
      <c r="Q272" s="355"/>
    </row>
    <row r="273" ht="40.15" customHeight="1" spans="1:17">
      <c r="A273" s="361"/>
      <c r="B273" s="294" t="s">
        <v>206</v>
      </c>
      <c r="C273" s="333"/>
      <c r="D273" s="334"/>
      <c r="E273" s="333"/>
      <c r="F273" s="333" t="s">
        <v>209</v>
      </c>
      <c r="G273" s="335">
        <v>400</v>
      </c>
      <c r="H273" s="336"/>
      <c r="I273" s="333"/>
      <c r="J273" s="333"/>
      <c r="K273" s="333"/>
      <c r="L273" s="333"/>
      <c r="M273" s="334"/>
      <c r="N273" s="334"/>
      <c r="O273" s="333"/>
      <c r="P273" s="348"/>
      <c r="Q273" s="355"/>
    </row>
    <row r="274" ht="40.15" customHeight="1" spans="1:17">
      <c r="A274" s="361"/>
      <c r="B274" s="294" t="s">
        <v>206</v>
      </c>
      <c r="C274" s="333"/>
      <c r="D274" s="334"/>
      <c r="E274" s="333"/>
      <c r="F274" s="333" t="s">
        <v>210</v>
      </c>
      <c r="G274" s="335">
        <v>15</v>
      </c>
      <c r="H274" s="336"/>
      <c r="I274" s="333"/>
      <c r="J274" s="333"/>
      <c r="K274" s="333"/>
      <c r="L274" s="333"/>
      <c r="M274" s="334"/>
      <c r="N274" s="334"/>
      <c r="O274" s="333"/>
      <c r="P274" s="348"/>
      <c r="Q274" s="355"/>
    </row>
    <row r="275" ht="40.15" customHeight="1" spans="1:17">
      <c r="A275" s="361"/>
      <c r="B275" s="294" t="s">
        <v>206</v>
      </c>
      <c r="C275" s="333"/>
      <c r="D275" s="334"/>
      <c r="E275" s="333"/>
      <c r="F275" s="333" t="s">
        <v>26</v>
      </c>
      <c r="G275" s="335">
        <v>200</v>
      </c>
      <c r="H275" s="336"/>
      <c r="I275" s="333"/>
      <c r="J275" s="333"/>
      <c r="K275" s="333"/>
      <c r="L275" s="333"/>
      <c r="M275" s="334"/>
      <c r="N275" s="334"/>
      <c r="O275" s="333"/>
      <c r="P275" s="348"/>
      <c r="Q275" s="355"/>
    </row>
    <row r="276" ht="40.15" customHeight="1" spans="1:17">
      <c r="A276" s="361"/>
      <c r="B276" s="294" t="s">
        <v>206</v>
      </c>
      <c r="C276" s="333"/>
      <c r="D276" s="334"/>
      <c r="E276" s="333"/>
      <c r="F276" s="333" t="s">
        <v>211</v>
      </c>
      <c r="G276" s="335">
        <v>85</v>
      </c>
      <c r="H276" s="336"/>
      <c r="I276" s="333"/>
      <c r="J276" s="333"/>
      <c r="K276" s="333"/>
      <c r="L276" s="333"/>
      <c r="M276" s="334"/>
      <c r="N276" s="334"/>
      <c r="O276" s="333"/>
      <c r="P276" s="348"/>
      <c r="Q276" s="355"/>
    </row>
    <row r="277" ht="40.15" customHeight="1" spans="1:17">
      <c r="A277" s="361"/>
      <c r="B277" s="294" t="s">
        <v>206</v>
      </c>
      <c r="C277" s="333"/>
      <c r="D277" s="334"/>
      <c r="E277" s="333"/>
      <c r="F277" s="333" t="s">
        <v>139</v>
      </c>
      <c r="G277" s="335">
        <v>200</v>
      </c>
      <c r="H277" s="336"/>
      <c r="I277" s="333"/>
      <c r="J277" s="333"/>
      <c r="K277" s="333"/>
      <c r="L277" s="333"/>
      <c r="M277" s="334"/>
      <c r="N277" s="334"/>
      <c r="O277" s="333"/>
      <c r="P277" s="348"/>
      <c r="Q277" s="355"/>
    </row>
    <row r="278" ht="40.15" customHeight="1" spans="1:17">
      <c r="A278" s="361"/>
      <c r="B278" s="294" t="s">
        <v>206</v>
      </c>
      <c r="C278" s="333"/>
      <c r="D278" s="334"/>
      <c r="E278" s="333"/>
      <c r="F278" s="333" t="s">
        <v>212</v>
      </c>
      <c r="G278" s="335">
        <v>55</v>
      </c>
      <c r="H278" s="336"/>
      <c r="I278" s="333"/>
      <c r="J278" s="333"/>
      <c r="K278" s="333"/>
      <c r="L278" s="333"/>
      <c r="M278" s="334"/>
      <c r="N278" s="334"/>
      <c r="O278" s="333"/>
      <c r="P278" s="348"/>
      <c r="Q278" s="355"/>
    </row>
    <row r="279" ht="40.15" customHeight="1" spans="1:17">
      <c r="A279" s="361"/>
      <c r="B279" s="294" t="s">
        <v>206</v>
      </c>
      <c r="C279" s="333"/>
      <c r="D279" s="334"/>
      <c r="E279" s="333"/>
      <c r="F279" s="333" t="s">
        <v>213</v>
      </c>
      <c r="G279" s="335">
        <v>125</v>
      </c>
      <c r="H279" s="336"/>
      <c r="I279" s="333"/>
      <c r="J279" s="333"/>
      <c r="K279" s="333"/>
      <c r="L279" s="333"/>
      <c r="M279" s="334"/>
      <c r="N279" s="334"/>
      <c r="O279" s="333"/>
      <c r="P279" s="348"/>
      <c r="Q279" s="355"/>
    </row>
    <row r="280" ht="40.15" customHeight="1" spans="1:17">
      <c r="A280" s="361"/>
      <c r="B280" s="294" t="s">
        <v>206</v>
      </c>
      <c r="C280" s="333"/>
      <c r="D280" s="334"/>
      <c r="E280" s="333"/>
      <c r="F280" s="333" t="s">
        <v>214</v>
      </c>
      <c r="G280" s="335">
        <v>95</v>
      </c>
      <c r="H280" s="336"/>
      <c r="I280" s="333"/>
      <c r="J280" s="333"/>
      <c r="K280" s="333"/>
      <c r="L280" s="333"/>
      <c r="M280" s="334"/>
      <c r="N280" s="334"/>
      <c r="O280" s="333"/>
      <c r="P280" s="348"/>
      <c r="Q280" s="355"/>
    </row>
    <row r="281" ht="40.15" customHeight="1" spans="1:17">
      <c r="A281" s="361"/>
      <c r="B281" s="294" t="s">
        <v>206</v>
      </c>
      <c r="C281" s="333"/>
      <c r="D281" s="334"/>
      <c r="E281" s="333"/>
      <c r="F281" s="333" t="s">
        <v>215</v>
      </c>
      <c r="G281" s="335">
        <v>800</v>
      </c>
      <c r="H281" s="336"/>
      <c r="I281" s="333"/>
      <c r="J281" s="333"/>
      <c r="K281" s="333"/>
      <c r="L281" s="333"/>
      <c r="M281" s="334"/>
      <c r="N281" s="334"/>
      <c r="O281" s="333"/>
      <c r="P281" s="348"/>
      <c r="Q281" s="355"/>
    </row>
    <row r="282" ht="40.15" customHeight="1" spans="1:17">
      <c r="A282" s="361"/>
      <c r="B282" s="294" t="s">
        <v>216</v>
      </c>
      <c r="C282" s="333"/>
      <c r="D282" s="334"/>
      <c r="E282" s="333"/>
      <c r="F282" s="333" t="s">
        <v>217</v>
      </c>
      <c r="G282" s="335">
        <v>1750</v>
      </c>
      <c r="H282" s="336"/>
      <c r="I282" s="333"/>
      <c r="J282" s="333"/>
      <c r="K282" s="333"/>
      <c r="L282" s="333"/>
      <c r="M282" s="334"/>
      <c r="N282" s="334"/>
      <c r="O282" s="333"/>
      <c r="P282" s="348"/>
      <c r="Q282" s="355"/>
    </row>
    <row r="283" ht="40.15" customHeight="1" spans="1:17">
      <c r="A283" s="361"/>
      <c r="B283" s="294" t="s">
        <v>216</v>
      </c>
      <c r="C283" s="333"/>
      <c r="D283" s="334"/>
      <c r="E283" s="333"/>
      <c r="F283" s="333" t="s">
        <v>139</v>
      </c>
      <c r="G283" s="335">
        <v>200</v>
      </c>
      <c r="H283" s="336"/>
      <c r="I283" s="333"/>
      <c r="J283" s="333"/>
      <c r="K283" s="333"/>
      <c r="L283" s="333"/>
      <c r="M283" s="334"/>
      <c r="N283" s="334"/>
      <c r="O283" s="333"/>
      <c r="P283" s="348"/>
      <c r="Q283" s="355"/>
    </row>
    <row r="284" ht="40.15" customHeight="1" spans="1:17">
      <c r="A284" s="361"/>
      <c r="B284" s="294" t="s">
        <v>216</v>
      </c>
      <c r="C284" s="333"/>
      <c r="D284" s="334"/>
      <c r="E284" s="333"/>
      <c r="F284" s="333" t="s">
        <v>218</v>
      </c>
      <c r="G284" s="335">
        <v>17700</v>
      </c>
      <c r="H284" s="336"/>
      <c r="I284" s="333"/>
      <c r="J284" s="333"/>
      <c r="K284" s="333"/>
      <c r="L284" s="333"/>
      <c r="M284" s="334"/>
      <c r="N284" s="334"/>
      <c r="O284" s="333"/>
      <c r="P284" s="348"/>
      <c r="Q284" s="355"/>
    </row>
    <row r="285" ht="40.15" customHeight="1" spans="1:17">
      <c r="A285" s="361"/>
      <c r="B285" s="294" t="s">
        <v>216</v>
      </c>
      <c r="C285" s="333"/>
      <c r="D285" s="334"/>
      <c r="E285" s="333"/>
      <c r="F285" s="333" t="s">
        <v>219</v>
      </c>
      <c r="G285" s="335">
        <v>6961</v>
      </c>
      <c r="H285" s="336"/>
      <c r="I285" s="333"/>
      <c r="J285" s="333"/>
      <c r="K285" s="333"/>
      <c r="L285" s="333"/>
      <c r="M285" s="334"/>
      <c r="N285" s="334"/>
      <c r="O285" s="333"/>
      <c r="P285" s="348"/>
      <c r="Q285" s="355"/>
    </row>
    <row r="286" ht="40.15" customHeight="1" spans="1:17">
      <c r="A286" s="361"/>
      <c r="B286" s="294" t="s">
        <v>216</v>
      </c>
      <c r="C286" s="333"/>
      <c r="D286" s="334"/>
      <c r="E286" s="333"/>
      <c r="F286" s="333" t="s">
        <v>207</v>
      </c>
      <c r="G286" s="335">
        <v>35</v>
      </c>
      <c r="H286" s="336"/>
      <c r="I286" s="333"/>
      <c r="J286" s="333"/>
      <c r="K286" s="333"/>
      <c r="L286" s="333"/>
      <c r="M286" s="334"/>
      <c r="N286" s="334"/>
      <c r="O286" s="333"/>
      <c r="P286" s="348"/>
      <c r="Q286" s="355"/>
    </row>
    <row r="287" ht="40.15" customHeight="1" spans="1:17">
      <c r="A287" s="361"/>
      <c r="B287" s="294" t="s">
        <v>216</v>
      </c>
      <c r="C287" s="333"/>
      <c r="D287" s="334"/>
      <c r="E287" s="333"/>
      <c r="F287" s="333" t="s">
        <v>76</v>
      </c>
      <c r="G287" s="335">
        <v>24</v>
      </c>
      <c r="H287" s="336"/>
      <c r="I287" s="333"/>
      <c r="J287" s="333"/>
      <c r="K287" s="333"/>
      <c r="L287" s="333"/>
      <c r="M287" s="334"/>
      <c r="N287" s="334"/>
      <c r="O287" s="333"/>
      <c r="P287" s="348"/>
      <c r="Q287" s="355"/>
    </row>
    <row r="288" ht="40.15" customHeight="1" spans="1:17">
      <c r="A288" s="361"/>
      <c r="B288" s="294" t="s">
        <v>216</v>
      </c>
      <c r="C288" s="333"/>
      <c r="D288" s="334"/>
      <c r="E288" s="333"/>
      <c r="F288" s="333" t="s">
        <v>220</v>
      </c>
      <c r="G288" s="335">
        <v>1740</v>
      </c>
      <c r="H288" s="336"/>
      <c r="I288" s="333"/>
      <c r="J288" s="333"/>
      <c r="K288" s="333"/>
      <c r="L288" s="333"/>
      <c r="M288" s="334"/>
      <c r="N288" s="334"/>
      <c r="O288" s="333"/>
      <c r="P288" s="348"/>
      <c r="Q288" s="355"/>
    </row>
    <row r="289" ht="40.15" customHeight="1" spans="1:17">
      <c r="A289" s="361"/>
      <c r="B289" s="294" t="s">
        <v>216</v>
      </c>
      <c r="C289" s="333"/>
      <c r="D289" s="334"/>
      <c r="E289" s="333"/>
      <c r="F289" s="333" t="s">
        <v>155</v>
      </c>
      <c r="G289" s="335">
        <v>2039</v>
      </c>
      <c r="H289" s="336"/>
      <c r="I289" s="333"/>
      <c r="J289" s="333"/>
      <c r="K289" s="333"/>
      <c r="L289" s="333"/>
      <c r="M289" s="334"/>
      <c r="N289" s="334"/>
      <c r="O289" s="333"/>
      <c r="P289" s="348"/>
      <c r="Q289" s="355"/>
    </row>
    <row r="290" ht="40.15" customHeight="1" spans="1:17">
      <c r="A290" s="361"/>
      <c r="B290" s="294" t="s">
        <v>216</v>
      </c>
      <c r="C290" s="333"/>
      <c r="D290" s="334"/>
      <c r="E290" s="333"/>
      <c r="F290" s="333" t="s">
        <v>221</v>
      </c>
      <c r="G290" s="335">
        <v>500</v>
      </c>
      <c r="H290" s="336"/>
      <c r="I290" s="333"/>
      <c r="J290" s="333"/>
      <c r="K290" s="333"/>
      <c r="L290" s="333"/>
      <c r="M290" s="334"/>
      <c r="N290" s="334"/>
      <c r="O290" s="333"/>
      <c r="P290" s="348"/>
      <c r="Q290" s="355"/>
    </row>
    <row r="291" ht="40.15" customHeight="1" spans="1:17">
      <c r="A291" s="361"/>
      <c r="B291" s="294">
        <v>45658</v>
      </c>
      <c r="C291" s="333"/>
      <c r="D291" s="334"/>
      <c r="E291" s="333"/>
      <c r="F291" s="333" t="s">
        <v>222</v>
      </c>
      <c r="G291" s="335">
        <v>2000</v>
      </c>
      <c r="H291" s="336"/>
      <c r="I291" s="333"/>
      <c r="J291" s="333"/>
      <c r="K291" s="333"/>
      <c r="L291" s="333"/>
      <c r="M291" s="334"/>
      <c r="N291" s="334"/>
      <c r="O291" s="333"/>
      <c r="P291" s="348"/>
      <c r="Q291" s="355"/>
    </row>
    <row r="292" ht="40.15" customHeight="1" spans="1:17">
      <c r="A292" s="361"/>
      <c r="B292" s="294">
        <v>45658</v>
      </c>
      <c r="C292" s="333"/>
      <c r="D292" s="334"/>
      <c r="E292" s="333"/>
      <c r="F292" s="333" t="s">
        <v>136</v>
      </c>
      <c r="G292" s="335">
        <v>1000</v>
      </c>
      <c r="H292" s="336"/>
      <c r="I292" s="333"/>
      <c r="J292" s="333"/>
      <c r="K292" s="333"/>
      <c r="L292" s="333"/>
      <c r="M292" s="334"/>
      <c r="N292" s="334"/>
      <c r="O292" s="333"/>
      <c r="P292" s="348"/>
      <c r="Q292" s="355"/>
    </row>
    <row r="293" ht="40.15" customHeight="1" spans="1:17">
      <c r="A293" s="361"/>
      <c r="B293" s="294">
        <v>45658</v>
      </c>
      <c r="C293" s="333"/>
      <c r="D293" s="334"/>
      <c r="E293" s="333"/>
      <c r="F293" s="333" t="s">
        <v>68</v>
      </c>
      <c r="G293" s="335">
        <v>750</v>
      </c>
      <c r="H293" s="336"/>
      <c r="I293" s="333"/>
      <c r="J293" s="333"/>
      <c r="K293" s="333"/>
      <c r="L293" s="333"/>
      <c r="M293" s="334"/>
      <c r="N293" s="334"/>
      <c r="O293" s="333"/>
      <c r="P293" s="348"/>
      <c r="Q293" s="355"/>
    </row>
    <row r="294" ht="40.15" customHeight="1" spans="1:17">
      <c r="A294" s="361"/>
      <c r="B294" s="294">
        <v>45658</v>
      </c>
      <c r="C294" s="333"/>
      <c r="D294" s="334"/>
      <c r="E294" s="333"/>
      <c r="F294" s="333" t="s">
        <v>165</v>
      </c>
      <c r="G294" s="335">
        <v>17650</v>
      </c>
      <c r="H294" s="336"/>
      <c r="I294" s="333"/>
      <c r="J294" s="333"/>
      <c r="K294" s="333"/>
      <c r="L294" s="333"/>
      <c r="M294" s="334"/>
      <c r="N294" s="334"/>
      <c r="O294" s="333"/>
      <c r="P294" s="348"/>
      <c r="Q294" s="355"/>
    </row>
    <row r="295" ht="40.15" customHeight="1" spans="1:17">
      <c r="A295" s="361"/>
      <c r="B295" s="294">
        <v>45658</v>
      </c>
      <c r="C295" s="333"/>
      <c r="D295" s="334"/>
      <c r="E295" s="333"/>
      <c r="F295" s="333" t="s">
        <v>26</v>
      </c>
      <c r="G295" s="335">
        <v>100</v>
      </c>
      <c r="H295" s="336"/>
      <c r="I295" s="333"/>
      <c r="J295" s="333"/>
      <c r="K295" s="333"/>
      <c r="L295" s="333"/>
      <c r="M295" s="334"/>
      <c r="N295" s="334"/>
      <c r="O295" s="333"/>
      <c r="P295" s="348"/>
      <c r="Q295" s="355"/>
    </row>
    <row r="296" ht="40.15" customHeight="1" spans="1:17">
      <c r="A296" s="361"/>
      <c r="B296" s="294">
        <v>45658</v>
      </c>
      <c r="C296" s="333"/>
      <c r="D296" s="334"/>
      <c r="E296" s="333"/>
      <c r="F296" s="333" t="s">
        <v>139</v>
      </c>
      <c r="G296" s="335">
        <v>200</v>
      </c>
      <c r="H296" s="336"/>
      <c r="I296" s="333"/>
      <c r="J296" s="333"/>
      <c r="K296" s="333"/>
      <c r="L296" s="333"/>
      <c r="M296" s="334"/>
      <c r="N296" s="334"/>
      <c r="O296" s="333"/>
      <c r="P296" s="348"/>
      <c r="Q296" s="355"/>
    </row>
    <row r="297" ht="40.15" customHeight="1" spans="1:17">
      <c r="A297" s="361"/>
      <c r="B297" s="294">
        <v>45658</v>
      </c>
      <c r="C297" s="333"/>
      <c r="D297" s="334"/>
      <c r="E297" s="333"/>
      <c r="F297" s="333" t="s">
        <v>223</v>
      </c>
      <c r="G297" s="335">
        <v>110</v>
      </c>
      <c r="H297" s="336"/>
      <c r="I297" s="333"/>
      <c r="J297" s="333"/>
      <c r="K297" s="333"/>
      <c r="L297" s="333"/>
      <c r="M297" s="334"/>
      <c r="N297" s="334"/>
      <c r="O297" s="333"/>
      <c r="P297" s="348"/>
      <c r="Q297" s="355"/>
    </row>
    <row r="298" ht="40.15" customHeight="1" spans="1:17">
      <c r="A298" s="361"/>
      <c r="B298" s="294">
        <v>45689</v>
      </c>
      <c r="C298" s="333"/>
      <c r="D298" s="334"/>
      <c r="E298" s="333"/>
      <c r="F298" s="333" t="s">
        <v>224</v>
      </c>
      <c r="G298" s="335">
        <v>60</v>
      </c>
      <c r="H298" s="336"/>
      <c r="I298" s="333"/>
      <c r="J298" s="333"/>
      <c r="K298" s="333"/>
      <c r="L298" s="333"/>
      <c r="M298" s="334"/>
      <c r="N298" s="334"/>
      <c r="O298" s="333"/>
      <c r="P298" s="348"/>
      <c r="Q298" s="355"/>
    </row>
    <row r="299" ht="40.15" customHeight="1" spans="1:17">
      <c r="A299" s="361"/>
      <c r="B299" s="294">
        <v>45689</v>
      </c>
      <c r="C299" s="333"/>
      <c r="D299" s="334"/>
      <c r="E299" s="333"/>
      <c r="F299" s="333" t="s">
        <v>225</v>
      </c>
      <c r="G299" s="335">
        <v>205</v>
      </c>
      <c r="H299" s="336"/>
      <c r="I299" s="333"/>
      <c r="J299" s="333"/>
      <c r="K299" s="333"/>
      <c r="L299" s="333"/>
      <c r="M299" s="334"/>
      <c r="N299" s="334"/>
      <c r="O299" s="333"/>
      <c r="P299" s="348"/>
      <c r="Q299" s="355"/>
    </row>
    <row r="300" ht="40.15" customHeight="1" spans="1:17">
      <c r="A300" s="361"/>
      <c r="B300" s="294">
        <v>45689</v>
      </c>
      <c r="C300" s="333"/>
      <c r="D300" s="334"/>
      <c r="E300" s="333"/>
      <c r="F300" s="333" t="s">
        <v>182</v>
      </c>
      <c r="G300" s="335">
        <v>2700</v>
      </c>
      <c r="H300" s="336"/>
      <c r="I300" s="333"/>
      <c r="J300" s="333"/>
      <c r="K300" s="333"/>
      <c r="L300" s="333"/>
      <c r="M300" s="334"/>
      <c r="N300" s="334"/>
      <c r="O300" s="333"/>
      <c r="P300" s="348"/>
      <c r="Q300" s="355"/>
    </row>
    <row r="301" ht="40.15" customHeight="1" spans="1:17">
      <c r="A301" s="361"/>
      <c r="B301" s="294">
        <v>45689</v>
      </c>
      <c r="C301" s="333"/>
      <c r="D301" s="334"/>
      <c r="E301" s="333"/>
      <c r="F301" s="333" t="s">
        <v>26</v>
      </c>
      <c r="G301" s="335">
        <v>800</v>
      </c>
      <c r="H301" s="336"/>
      <c r="I301" s="333"/>
      <c r="J301" s="333"/>
      <c r="K301" s="333"/>
      <c r="L301" s="333"/>
      <c r="M301" s="334"/>
      <c r="N301" s="334"/>
      <c r="O301" s="333"/>
      <c r="P301" s="348"/>
      <c r="Q301" s="355"/>
    </row>
    <row r="302" ht="40.15" customHeight="1" spans="1:17">
      <c r="A302" s="361"/>
      <c r="B302" s="294">
        <v>45689</v>
      </c>
      <c r="C302" s="333"/>
      <c r="D302" s="334"/>
      <c r="E302" s="333"/>
      <c r="F302" s="333" t="s">
        <v>139</v>
      </c>
      <c r="G302" s="335">
        <v>1600</v>
      </c>
      <c r="H302" s="336"/>
      <c r="I302" s="333"/>
      <c r="J302" s="333"/>
      <c r="K302" s="333"/>
      <c r="L302" s="333"/>
      <c r="M302" s="334"/>
      <c r="N302" s="334"/>
      <c r="O302" s="333"/>
      <c r="P302" s="348"/>
      <c r="Q302" s="355"/>
    </row>
    <row r="303" ht="40.15" customHeight="1" spans="1:17">
      <c r="A303" s="361"/>
      <c r="B303" s="294">
        <v>45689</v>
      </c>
      <c r="C303" s="333"/>
      <c r="D303" s="334"/>
      <c r="E303" s="333"/>
      <c r="F303" s="333" t="s">
        <v>226</v>
      </c>
      <c r="G303" s="335">
        <v>400</v>
      </c>
      <c r="H303" s="336"/>
      <c r="I303" s="333"/>
      <c r="J303" s="333"/>
      <c r="K303" s="333"/>
      <c r="L303" s="333"/>
      <c r="M303" s="334"/>
      <c r="N303" s="334"/>
      <c r="O303" s="333"/>
      <c r="P303" s="348"/>
      <c r="Q303" s="355"/>
    </row>
    <row r="304" ht="40.15" customHeight="1" spans="1:17">
      <c r="A304" s="361"/>
      <c r="B304" s="294">
        <v>45689</v>
      </c>
      <c r="C304" s="333"/>
      <c r="D304" s="334"/>
      <c r="E304" s="333"/>
      <c r="F304" s="333" t="s">
        <v>91</v>
      </c>
      <c r="G304" s="335">
        <v>600</v>
      </c>
      <c r="H304" s="336"/>
      <c r="I304" s="333"/>
      <c r="J304" s="333"/>
      <c r="K304" s="333"/>
      <c r="L304" s="333"/>
      <c r="M304" s="334"/>
      <c r="N304" s="334"/>
      <c r="O304" s="333"/>
      <c r="P304" s="348"/>
      <c r="Q304" s="355"/>
    </row>
    <row r="305" ht="40.15" customHeight="1" spans="1:17">
      <c r="A305" s="361"/>
      <c r="B305" s="294">
        <v>45717</v>
      </c>
      <c r="C305" s="333"/>
      <c r="D305" s="334"/>
      <c r="E305" s="333"/>
      <c r="F305" s="333" t="s">
        <v>139</v>
      </c>
      <c r="G305" s="335">
        <v>500</v>
      </c>
      <c r="H305" s="336"/>
      <c r="I305" s="333"/>
      <c r="J305" s="333"/>
      <c r="K305" s="333"/>
      <c r="L305" s="333"/>
      <c r="M305" s="334"/>
      <c r="N305" s="334"/>
      <c r="O305" s="333"/>
      <c r="P305" s="348"/>
      <c r="Q305" s="355"/>
    </row>
    <row r="306" ht="40.15" customHeight="1" spans="1:17">
      <c r="A306" s="361"/>
      <c r="B306" s="294">
        <v>45717</v>
      </c>
      <c r="C306" s="333"/>
      <c r="D306" s="334"/>
      <c r="E306" s="333"/>
      <c r="F306" s="333" t="s">
        <v>227</v>
      </c>
      <c r="G306" s="335">
        <v>1000</v>
      </c>
      <c r="H306" s="336"/>
      <c r="I306" s="333"/>
      <c r="J306" s="333"/>
      <c r="K306" s="333"/>
      <c r="L306" s="333"/>
      <c r="M306" s="334"/>
      <c r="N306" s="334"/>
      <c r="O306" s="333"/>
      <c r="P306" s="348"/>
      <c r="Q306" s="355"/>
    </row>
    <row r="307" ht="40.15" customHeight="1" spans="1:17">
      <c r="A307" s="361"/>
      <c r="B307" s="294">
        <v>45717</v>
      </c>
      <c r="C307" s="333"/>
      <c r="D307" s="334"/>
      <c r="E307" s="333"/>
      <c r="F307" s="333" t="s">
        <v>228</v>
      </c>
      <c r="G307" s="335">
        <v>1000</v>
      </c>
      <c r="H307" s="336"/>
      <c r="I307" s="333"/>
      <c r="J307" s="333"/>
      <c r="K307" s="333"/>
      <c r="L307" s="333"/>
      <c r="M307" s="334"/>
      <c r="N307" s="334"/>
      <c r="O307" s="333"/>
      <c r="P307" s="348"/>
      <c r="Q307" s="355"/>
    </row>
    <row r="308" ht="40.15" customHeight="1" spans="1:17">
      <c r="A308" s="361"/>
      <c r="B308" s="294">
        <v>45748</v>
      </c>
      <c r="C308" s="333"/>
      <c r="D308" s="334"/>
      <c r="E308" s="333"/>
      <c r="F308" s="333" t="s">
        <v>229</v>
      </c>
      <c r="G308" s="335">
        <v>1650</v>
      </c>
      <c r="H308" s="336"/>
      <c r="I308" s="333"/>
      <c r="J308" s="333"/>
      <c r="K308" s="333"/>
      <c r="L308" s="333"/>
      <c r="M308" s="334"/>
      <c r="N308" s="334"/>
      <c r="O308" s="333"/>
      <c r="P308" s="348"/>
      <c r="Q308" s="355"/>
    </row>
    <row r="309" ht="40.15" customHeight="1" spans="1:17">
      <c r="A309" s="361"/>
      <c r="B309" s="294">
        <v>45748</v>
      </c>
      <c r="C309" s="333"/>
      <c r="D309" s="334"/>
      <c r="E309" s="333"/>
      <c r="F309" s="333" t="s">
        <v>26</v>
      </c>
      <c r="G309" s="335">
        <v>200</v>
      </c>
      <c r="H309" s="336"/>
      <c r="I309" s="333"/>
      <c r="J309" s="333"/>
      <c r="K309" s="333"/>
      <c r="L309" s="333"/>
      <c r="M309" s="334"/>
      <c r="N309" s="334"/>
      <c r="O309" s="333"/>
      <c r="P309" s="348"/>
      <c r="Q309" s="355"/>
    </row>
    <row r="310" ht="40.15" customHeight="1" spans="1:17">
      <c r="A310" s="361"/>
      <c r="B310" s="294">
        <v>45748</v>
      </c>
      <c r="C310" s="333"/>
      <c r="D310" s="334"/>
      <c r="E310" s="333"/>
      <c r="F310" s="333" t="s">
        <v>230</v>
      </c>
      <c r="G310" s="335">
        <v>145</v>
      </c>
      <c r="H310" s="336"/>
      <c r="I310" s="333"/>
      <c r="J310" s="333"/>
      <c r="K310" s="333"/>
      <c r="L310" s="333"/>
      <c r="M310" s="334"/>
      <c r="N310" s="334"/>
      <c r="O310" s="333"/>
      <c r="P310" s="348"/>
      <c r="Q310" s="355"/>
    </row>
    <row r="311" ht="40.15" customHeight="1" spans="1:17">
      <c r="A311" s="361"/>
      <c r="B311" s="294">
        <v>45778</v>
      </c>
      <c r="C311" s="333"/>
      <c r="D311" s="334"/>
      <c r="E311" s="333"/>
      <c r="F311" s="333" t="s">
        <v>139</v>
      </c>
      <c r="G311" s="335">
        <v>200</v>
      </c>
      <c r="H311" s="336"/>
      <c r="I311" s="333"/>
      <c r="J311" s="333"/>
      <c r="K311" s="333"/>
      <c r="L311" s="333"/>
      <c r="M311" s="334"/>
      <c r="N311" s="334"/>
      <c r="O311" s="333"/>
      <c r="P311" s="348"/>
      <c r="Q311" s="355"/>
    </row>
    <row r="312" ht="40.15" customHeight="1" spans="1:17">
      <c r="A312" s="361"/>
      <c r="B312" s="294">
        <v>45778</v>
      </c>
      <c r="C312" s="333"/>
      <c r="D312" s="334"/>
      <c r="E312" s="333"/>
      <c r="F312" s="333" t="s">
        <v>26</v>
      </c>
      <c r="G312" s="335">
        <v>150</v>
      </c>
      <c r="H312" s="336"/>
      <c r="I312" s="333"/>
      <c r="J312" s="333"/>
      <c r="K312" s="333"/>
      <c r="L312" s="333"/>
      <c r="M312" s="334"/>
      <c r="N312" s="334"/>
      <c r="O312" s="333"/>
      <c r="P312" s="348"/>
      <c r="Q312" s="355"/>
    </row>
    <row r="313" ht="40.15" customHeight="1" spans="1:17">
      <c r="A313" s="361"/>
      <c r="B313" s="294">
        <v>45778</v>
      </c>
      <c r="C313" s="333"/>
      <c r="D313" s="334"/>
      <c r="E313" s="333"/>
      <c r="F313" s="333" t="s">
        <v>207</v>
      </c>
      <c r="G313" s="335">
        <v>200</v>
      </c>
      <c r="H313" s="336"/>
      <c r="I313" s="333"/>
      <c r="J313" s="333"/>
      <c r="K313" s="333"/>
      <c r="L313" s="333"/>
      <c r="M313" s="334"/>
      <c r="N313" s="334"/>
      <c r="O313" s="333"/>
      <c r="P313" s="348"/>
      <c r="Q313" s="355"/>
    </row>
    <row r="314" ht="40.15" customHeight="1" spans="1:17">
      <c r="A314" s="361"/>
      <c r="B314" s="294">
        <v>45778</v>
      </c>
      <c r="C314" s="333"/>
      <c r="D314" s="334"/>
      <c r="E314" s="333"/>
      <c r="F314" s="333" t="s">
        <v>231</v>
      </c>
      <c r="G314" s="335">
        <v>275</v>
      </c>
      <c r="H314" s="336"/>
      <c r="I314" s="333"/>
      <c r="J314" s="333"/>
      <c r="K314" s="333"/>
      <c r="L314" s="333"/>
      <c r="M314" s="334"/>
      <c r="N314" s="334"/>
      <c r="O314" s="333"/>
      <c r="P314" s="348"/>
      <c r="Q314" s="355"/>
    </row>
    <row r="315" ht="40.15" customHeight="1" spans="1:17">
      <c r="A315" s="361"/>
      <c r="B315" s="294">
        <v>45778</v>
      </c>
      <c r="C315" s="333"/>
      <c r="D315" s="334"/>
      <c r="E315" s="333"/>
      <c r="F315" s="333" t="s">
        <v>232</v>
      </c>
      <c r="G315" s="335">
        <v>100</v>
      </c>
      <c r="H315" s="336"/>
      <c r="I315" s="333"/>
      <c r="J315" s="333"/>
      <c r="K315" s="333"/>
      <c r="L315" s="333"/>
      <c r="M315" s="334"/>
      <c r="N315" s="334"/>
      <c r="O315" s="333"/>
      <c r="P315" s="348"/>
      <c r="Q315" s="355"/>
    </row>
    <row r="316" ht="40.15" customHeight="1" spans="1:17">
      <c r="A316" s="361"/>
      <c r="B316" s="294">
        <v>45809</v>
      </c>
      <c r="C316" s="333"/>
      <c r="D316" s="334"/>
      <c r="E316" s="333"/>
      <c r="F316" s="333" t="s">
        <v>233</v>
      </c>
      <c r="G316" s="335">
        <v>800</v>
      </c>
      <c r="H316" s="336"/>
      <c r="I316" s="333"/>
      <c r="J316" s="333"/>
      <c r="K316" s="333"/>
      <c r="L316" s="333"/>
      <c r="M316" s="334"/>
      <c r="N316" s="334"/>
      <c r="O316" s="333"/>
      <c r="P316" s="348"/>
      <c r="Q316" s="355"/>
    </row>
    <row r="317" ht="40.15" customHeight="1" spans="1:17">
      <c r="A317" s="361"/>
      <c r="B317" s="294">
        <v>45809</v>
      </c>
      <c r="C317" s="333"/>
      <c r="D317" s="334"/>
      <c r="E317" s="333"/>
      <c r="F317" s="333" t="s">
        <v>234</v>
      </c>
      <c r="G317" s="335">
        <v>130</v>
      </c>
      <c r="H317" s="336"/>
      <c r="I317" s="333"/>
      <c r="J317" s="333"/>
      <c r="K317" s="333"/>
      <c r="L317" s="333"/>
      <c r="M317" s="334"/>
      <c r="N317" s="334"/>
      <c r="O317" s="333"/>
      <c r="P317" s="348"/>
      <c r="Q317" s="355"/>
    </row>
    <row r="318" ht="40.15" customHeight="1" spans="1:17">
      <c r="A318" s="361"/>
      <c r="B318" s="294">
        <v>45809</v>
      </c>
      <c r="C318" s="333"/>
      <c r="D318" s="334"/>
      <c r="E318" s="333"/>
      <c r="F318" s="333" t="s">
        <v>49</v>
      </c>
      <c r="G318" s="335">
        <v>403</v>
      </c>
      <c r="H318" s="336"/>
      <c r="I318" s="333"/>
      <c r="J318" s="333"/>
      <c r="K318" s="333"/>
      <c r="L318" s="333"/>
      <c r="M318" s="334"/>
      <c r="N318" s="334"/>
      <c r="O318" s="333"/>
      <c r="P318" s="348"/>
      <c r="Q318" s="355"/>
    </row>
    <row r="319" ht="40.15" customHeight="1" spans="1:17">
      <c r="A319" s="361"/>
      <c r="B319" s="294">
        <v>45809</v>
      </c>
      <c r="C319" s="333"/>
      <c r="D319" s="334"/>
      <c r="E319" s="333"/>
      <c r="F319" s="333" t="s">
        <v>235</v>
      </c>
      <c r="G319" s="335">
        <v>250</v>
      </c>
      <c r="H319" s="336"/>
      <c r="I319" s="333"/>
      <c r="J319" s="333"/>
      <c r="K319" s="333"/>
      <c r="L319" s="333"/>
      <c r="M319" s="334"/>
      <c r="N319" s="334"/>
      <c r="O319" s="333"/>
      <c r="P319" s="348"/>
      <c r="Q319" s="355"/>
    </row>
    <row r="320" ht="40.15" customHeight="1" spans="1:17">
      <c r="A320" s="361"/>
      <c r="B320" s="294">
        <v>45809</v>
      </c>
      <c r="C320" s="333"/>
      <c r="D320" s="334"/>
      <c r="E320" s="333"/>
      <c r="F320" s="333" t="s">
        <v>236</v>
      </c>
      <c r="G320" s="335">
        <v>590</v>
      </c>
      <c r="H320" s="336"/>
      <c r="I320" s="333"/>
      <c r="J320" s="333"/>
      <c r="K320" s="333"/>
      <c r="L320" s="333"/>
      <c r="M320" s="334"/>
      <c r="N320" s="334"/>
      <c r="O320" s="333"/>
      <c r="P320" s="348"/>
      <c r="Q320" s="355"/>
    </row>
    <row r="321" ht="40.15" customHeight="1" spans="1:17">
      <c r="A321" s="361"/>
      <c r="B321" s="294">
        <v>45809</v>
      </c>
      <c r="C321" s="333"/>
      <c r="D321" s="334"/>
      <c r="E321" s="333"/>
      <c r="F321" s="333" t="s">
        <v>89</v>
      </c>
      <c r="G321" s="335">
        <v>20</v>
      </c>
      <c r="H321" s="336"/>
      <c r="I321" s="333"/>
      <c r="J321" s="333"/>
      <c r="K321" s="333"/>
      <c r="L321" s="333"/>
      <c r="M321" s="334"/>
      <c r="N321" s="334"/>
      <c r="O321" s="333"/>
      <c r="P321" s="348"/>
      <c r="Q321" s="355"/>
    </row>
    <row r="322" ht="40.15" customHeight="1" spans="1:17">
      <c r="A322" s="361"/>
      <c r="B322" s="294">
        <v>45809</v>
      </c>
      <c r="C322" s="333"/>
      <c r="D322" s="334"/>
      <c r="E322" s="333"/>
      <c r="F322" s="333" t="s">
        <v>20</v>
      </c>
      <c r="G322" s="335">
        <v>10400</v>
      </c>
      <c r="H322" s="336"/>
      <c r="I322" s="333"/>
      <c r="J322" s="333"/>
      <c r="K322" s="333"/>
      <c r="L322" s="333"/>
      <c r="M322" s="334"/>
      <c r="N322" s="334"/>
      <c r="O322" s="333"/>
      <c r="P322" s="348"/>
      <c r="Q322" s="355"/>
    </row>
    <row r="323" ht="40.15" customHeight="1" spans="1:17">
      <c r="A323" s="361"/>
      <c r="B323" s="294">
        <v>45809</v>
      </c>
      <c r="C323" s="333"/>
      <c r="D323" s="334"/>
      <c r="E323" s="333"/>
      <c r="F323" s="333" t="s">
        <v>186</v>
      </c>
      <c r="G323" s="335">
        <v>750</v>
      </c>
      <c r="H323" s="336"/>
      <c r="I323" s="333"/>
      <c r="J323" s="333"/>
      <c r="K323" s="333"/>
      <c r="L323" s="333"/>
      <c r="M323" s="334"/>
      <c r="N323" s="334"/>
      <c r="O323" s="333"/>
      <c r="P323" s="348"/>
      <c r="Q323" s="355"/>
    </row>
    <row r="324" ht="40.15" customHeight="1" spans="1:17">
      <c r="A324" s="361"/>
      <c r="B324" s="294">
        <v>45809</v>
      </c>
      <c r="C324" s="333"/>
      <c r="D324" s="334"/>
      <c r="E324" s="333"/>
      <c r="F324" s="333" t="s">
        <v>237</v>
      </c>
      <c r="G324" s="335">
        <v>300</v>
      </c>
      <c r="H324" s="336"/>
      <c r="I324" s="333"/>
      <c r="J324" s="333"/>
      <c r="K324" s="333"/>
      <c r="L324" s="333"/>
      <c r="M324" s="334"/>
      <c r="N324" s="334"/>
      <c r="O324" s="333"/>
      <c r="P324" s="348"/>
      <c r="Q324" s="355"/>
    </row>
    <row r="325" ht="40.15" customHeight="1" spans="1:17">
      <c r="A325" s="361"/>
      <c r="B325" s="294">
        <v>45809</v>
      </c>
      <c r="C325" s="333"/>
      <c r="D325" s="334"/>
      <c r="E325" s="333"/>
      <c r="F325" s="333" t="s">
        <v>49</v>
      </c>
      <c r="G325" s="335">
        <v>700</v>
      </c>
      <c r="H325" s="336"/>
      <c r="I325" s="333"/>
      <c r="J325" s="333"/>
      <c r="K325" s="333"/>
      <c r="L325" s="333"/>
      <c r="M325" s="334"/>
      <c r="N325" s="334"/>
      <c r="O325" s="333"/>
      <c r="P325" s="348"/>
      <c r="Q325" s="355"/>
    </row>
    <row r="326" ht="40.15" customHeight="1" spans="1:17">
      <c r="A326" s="361"/>
      <c r="B326" s="294">
        <v>45809</v>
      </c>
      <c r="C326" s="333"/>
      <c r="D326" s="334"/>
      <c r="E326" s="333"/>
      <c r="F326" s="333" t="s">
        <v>238</v>
      </c>
      <c r="G326" s="335">
        <v>5215</v>
      </c>
      <c r="H326" s="336"/>
      <c r="I326" s="333"/>
      <c r="J326" s="333"/>
      <c r="K326" s="333"/>
      <c r="L326" s="333"/>
      <c r="M326" s="334"/>
      <c r="N326" s="334"/>
      <c r="O326" s="333"/>
      <c r="P326" s="348"/>
      <c r="Q326" s="355"/>
    </row>
    <row r="327" ht="40.15" customHeight="1" spans="1:17">
      <c r="A327" s="361"/>
      <c r="B327" s="294">
        <v>45839</v>
      </c>
      <c r="C327" s="333"/>
      <c r="D327" s="334"/>
      <c r="E327" s="333"/>
      <c r="F327" s="333" t="s">
        <v>239</v>
      </c>
      <c r="G327" s="335">
        <v>20</v>
      </c>
      <c r="H327" s="336"/>
      <c r="I327" s="333"/>
      <c r="J327" s="333"/>
      <c r="K327" s="333"/>
      <c r="L327" s="333"/>
      <c r="M327" s="334"/>
      <c r="N327" s="334"/>
      <c r="O327" s="333"/>
      <c r="P327" s="348"/>
      <c r="Q327" s="355"/>
    </row>
    <row r="328" ht="40.15" customHeight="1" spans="1:17">
      <c r="A328" s="361"/>
      <c r="B328" s="294">
        <v>45839</v>
      </c>
      <c r="C328" s="333"/>
      <c r="D328" s="334"/>
      <c r="E328" s="333"/>
      <c r="F328" s="333" t="s">
        <v>240</v>
      </c>
      <c r="G328" s="335">
        <v>400</v>
      </c>
      <c r="H328" s="336"/>
      <c r="I328" s="333"/>
      <c r="J328" s="333"/>
      <c r="K328" s="333"/>
      <c r="L328" s="333"/>
      <c r="M328" s="334"/>
      <c r="N328" s="334"/>
      <c r="O328" s="333"/>
      <c r="P328" s="348"/>
      <c r="Q328" s="355"/>
    </row>
    <row r="329" ht="40.15" customHeight="1" spans="1:17">
      <c r="A329" s="361"/>
      <c r="B329" s="294">
        <v>45839</v>
      </c>
      <c r="C329" s="333"/>
      <c r="D329" s="334"/>
      <c r="E329" s="333"/>
      <c r="F329" s="333" t="s">
        <v>241</v>
      </c>
      <c r="G329" s="335">
        <v>60</v>
      </c>
      <c r="H329" s="336"/>
      <c r="I329" s="333"/>
      <c r="J329" s="333"/>
      <c r="K329" s="333"/>
      <c r="L329" s="333"/>
      <c r="M329" s="334"/>
      <c r="N329" s="334"/>
      <c r="O329" s="333"/>
      <c r="P329" s="348"/>
      <c r="Q329" s="355"/>
    </row>
    <row r="330" ht="40.15" customHeight="1" spans="1:17">
      <c r="A330" s="361"/>
      <c r="B330" s="294">
        <v>45839</v>
      </c>
      <c r="C330" s="333"/>
      <c r="D330" s="334"/>
      <c r="E330" s="333"/>
      <c r="F330" s="333" t="s">
        <v>242</v>
      </c>
      <c r="G330" s="335">
        <v>250</v>
      </c>
      <c r="H330" s="336"/>
      <c r="I330" s="333"/>
      <c r="J330" s="333"/>
      <c r="K330" s="333"/>
      <c r="L330" s="333"/>
      <c r="M330" s="334"/>
      <c r="N330" s="334"/>
      <c r="O330" s="333"/>
      <c r="P330" s="348"/>
      <c r="Q330" s="355"/>
    </row>
    <row r="331" ht="40.15" customHeight="1" spans="1:17">
      <c r="A331" s="361"/>
      <c r="B331" s="294">
        <v>45839</v>
      </c>
      <c r="C331" s="333"/>
      <c r="D331" s="334"/>
      <c r="E331" s="333"/>
      <c r="F331" s="333" t="s">
        <v>243</v>
      </c>
      <c r="G331" s="335">
        <v>40</v>
      </c>
      <c r="H331" s="336"/>
      <c r="I331" s="333"/>
      <c r="J331" s="333"/>
      <c r="K331" s="333"/>
      <c r="L331" s="333"/>
      <c r="M331" s="334"/>
      <c r="N331" s="334"/>
      <c r="O331" s="333"/>
      <c r="P331" s="348"/>
      <c r="Q331" s="355"/>
    </row>
    <row r="332" ht="40.15" customHeight="1" spans="1:17">
      <c r="A332" s="361"/>
      <c r="B332" s="294">
        <v>45839</v>
      </c>
      <c r="C332" s="333"/>
      <c r="D332" s="334"/>
      <c r="E332" s="333"/>
      <c r="F332" s="333" t="s">
        <v>244</v>
      </c>
      <c r="G332" s="335">
        <v>35</v>
      </c>
      <c r="H332" s="336"/>
      <c r="I332" s="333"/>
      <c r="J332" s="333"/>
      <c r="K332" s="333"/>
      <c r="L332" s="333"/>
      <c r="M332" s="334"/>
      <c r="N332" s="334"/>
      <c r="O332" s="333"/>
      <c r="P332" s="348"/>
      <c r="Q332" s="355"/>
    </row>
    <row r="333" ht="40.15" customHeight="1" spans="1:17">
      <c r="A333" s="361"/>
      <c r="B333" s="294">
        <v>45839</v>
      </c>
      <c r="C333" s="333"/>
      <c r="D333" s="334"/>
      <c r="E333" s="333"/>
      <c r="F333" s="333" t="s">
        <v>26</v>
      </c>
      <c r="G333" s="335">
        <v>200</v>
      </c>
      <c r="H333" s="336"/>
      <c r="I333" s="333"/>
      <c r="J333" s="333"/>
      <c r="K333" s="333"/>
      <c r="L333" s="333"/>
      <c r="M333" s="334"/>
      <c r="N333" s="334"/>
      <c r="O333" s="333"/>
      <c r="P333" s="348"/>
      <c r="Q333" s="355"/>
    </row>
    <row r="334" ht="40.15" customHeight="1" spans="1:17">
      <c r="A334" s="361"/>
      <c r="B334" s="294">
        <v>45839</v>
      </c>
      <c r="C334" s="333"/>
      <c r="D334" s="334"/>
      <c r="E334" s="333"/>
      <c r="F334" s="333" t="s">
        <v>139</v>
      </c>
      <c r="G334" s="335">
        <v>200</v>
      </c>
      <c r="H334" s="336"/>
      <c r="I334" s="333"/>
      <c r="J334" s="333"/>
      <c r="K334" s="333"/>
      <c r="L334" s="333"/>
      <c r="M334" s="334"/>
      <c r="N334" s="334"/>
      <c r="O334" s="333"/>
      <c r="P334" s="348"/>
      <c r="Q334" s="355"/>
    </row>
    <row r="335" ht="40.15" customHeight="1" spans="1:17">
      <c r="A335" s="361"/>
      <c r="B335" s="294">
        <v>45839</v>
      </c>
      <c r="C335" s="333"/>
      <c r="D335" s="334"/>
      <c r="E335" s="333"/>
      <c r="F335" s="333" t="s">
        <v>245</v>
      </c>
      <c r="G335" s="335">
        <v>80</v>
      </c>
      <c r="H335" s="336"/>
      <c r="I335" s="333"/>
      <c r="J335" s="333"/>
      <c r="K335" s="333"/>
      <c r="L335" s="333"/>
      <c r="M335" s="334"/>
      <c r="N335" s="334"/>
      <c r="O335" s="333"/>
      <c r="P335" s="348"/>
      <c r="Q335" s="355"/>
    </row>
    <row r="336" ht="40.15" customHeight="1" spans="1:17">
      <c r="A336" s="361"/>
      <c r="B336" s="294">
        <v>45839</v>
      </c>
      <c r="C336" s="333"/>
      <c r="D336" s="334"/>
      <c r="E336" s="333"/>
      <c r="F336" s="333" t="s">
        <v>246</v>
      </c>
      <c r="G336" s="335">
        <v>800</v>
      </c>
      <c r="H336" s="336"/>
      <c r="I336" s="333"/>
      <c r="J336" s="333"/>
      <c r="K336" s="333"/>
      <c r="L336" s="333"/>
      <c r="M336" s="334"/>
      <c r="N336" s="334"/>
      <c r="O336" s="333"/>
      <c r="P336" s="348"/>
      <c r="Q336" s="355"/>
    </row>
    <row r="337" ht="40.15" customHeight="1" spans="1:17">
      <c r="A337" s="361"/>
      <c r="B337" s="294">
        <v>45839</v>
      </c>
      <c r="C337" s="333"/>
      <c r="D337" s="334"/>
      <c r="E337" s="333"/>
      <c r="F337" s="333" t="s">
        <v>247</v>
      </c>
      <c r="G337" s="335">
        <v>85</v>
      </c>
      <c r="H337" s="336"/>
      <c r="I337" s="333"/>
      <c r="J337" s="333"/>
      <c r="K337" s="333"/>
      <c r="L337" s="333"/>
      <c r="M337" s="334"/>
      <c r="N337" s="334"/>
      <c r="O337" s="333"/>
      <c r="P337" s="348"/>
      <c r="Q337" s="355"/>
    </row>
    <row r="338" ht="40.15" customHeight="1" spans="1:17">
      <c r="A338" s="361"/>
      <c r="B338" s="294">
        <v>45839</v>
      </c>
      <c r="C338" s="333"/>
      <c r="D338" s="334"/>
      <c r="E338" s="333"/>
      <c r="F338" s="333" t="s">
        <v>248</v>
      </c>
      <c r="G338" s="335">
        <v>50</v>
      </c>
      <c r="H338" s="336"/>
      <c r="I338" s="333"/>
      <c r="J338" s="333"/>
      <c r="K338" s="333"/>
      <c r="L338" s="333"/>
      <c r="M338" s="334"/>
      <c r="N338" s="334"/>
      <c r="O338" s="333"/>
      <c r="P338" s="348"/>
      <c r="Q338" s="355"/>
    </row>
    <row r="339" ht="40.15" customHeight="1" spans="1:17">
      <c r="A339" s="361"/>
      <c r="B339" s="294">
        <v>45839</v>
      </c>
      <c r="C339" s="333"/>
      <c r="D339" s="334"/>
      <c r="E339" s="333"/>
      <c r="F339" s="333" t="s">
        <v>152</v>
      </c>
      <c r="G339" s="335">
        <v>300</v>
      </c>
      <c r="H339" s="336"/>
      <c r="I339" s="333"/>
      <c r="J339" s="333"/>
      <c r="K339" s="333"/>
      <c r="L339" s="333"/>
      <c r="M339" s="334"/>
      <c r="N339" s="334"/>
      <c r="O339" s="333"/>
      <c r="P339" s="348"/>
      <c r="Q339" s="355"/>
    </row>
    <row r="340" ht="40.15" customHeight="1" spans="1:17">
      <c r="A340" s="361"/>
      <c r="B340" s="294">
        <v>45839</v>
      </c>
      <c r="C340" s="333"/>
      <c r="D340" s="334"/>
      <c r="E340" s="333"/>
      <c r="F340" s="333" t="s">
        <v>207</v>
      </c>
      <c r="G340" s="335">
        <v>1000</v>
      </c>
      <c r="H340" s="336"/>
      <c r="I340" s="333"/>
      <c r="J340" s="333"/>
      <c r="K340" s="333"/>
      <c r="L340" s="333"/>
      <c r="M340" s="334"/>
      <c r="N340" s="334"/>
      <c r="O340" s="333"/>
      <c r="P340" s="348"/>
      <c r="Q340" s="355"/>
    </row>
    <row r="341" ht="40.15" customHeight="1" spans="1:17">
      <c r="A341" s="361"/>
      <c r="B341" s="294">
        <v>45839</v>
      </c>
      <c r="C341" s="333"/>
      <c r="D341" s="334"/>
      <c r="E341" s="333"/>
      <c r="F341" s="333" t="s">
        <v>249</v>
      </c>
      <c r="G341" s="335">
        <v>1510</v>
      </c>
      <c r="H341" s="336"/>
      <c r="I341" s="333"/>
      <c r="J341" s="333"/>
      <c r="K341" s="333"/>
      <c r="L341" s="333"/>
      <c r="M341" s="334"/>
      <c r="N341" s="334"/>
      <c r="O341" s="333"/>
      <c r="P341" s="348"/>
      <c r="Q341" s="355"/>
    </row>
    <row r="342" ht="40.15" customHeight="1" spans="1:17">
      <c r="A342" s="361"/>
      <c r="B342" s="294">
        <v>45870</v>
      </c>
      <c r="C342" s="333"/>
      <c r="D342" s="334"/>
      <c r="E342" s="333"/>
      <c r="F342" s="333" t="s">
        <v>250</v>
      </c>
      <c r="G342" s="335">
        <v>300</v>
      </c>
      <c r="H342" s="336"/>
      <c r="I342" s="333"/>
      <c r="J342" s="333"/>
      <c r="K342" s="333"/>
      <c r="L342" s="333"/>
      <c r="M342" s="334"/>
      <c r="N342" s="334"/>
      <c r="O342" s="333"/>
      <c r="P342" s="348"/>
      <c r="Q342" s="355"/>
    </row>
    <row r="343" ht="40.15" customHeight="1" spans="1:17">
      <c r="A343" s="361"/>
      <c r="B343" s="294">
        <v>45870</v>
      </c>
      <c r="C343" s="333"/>
      <c r="D343" s="334"/>
      <c r="E343" s="333"/>
      <c r="F343" s="333" t="s">
        <v>251</v>
      </c>
      <c r="G343" s="335">
        <v>60</v>
      </c>
      <c r="H343" s="336"/>
      <c r="I343" s="333"/>
      <c r="J343" s="333"/>
      <c r="K343" s="333"/>
      <c r="L343" s="333"/>
      <c r="M343" s="334"/>
      <c r="N343" s="334"/>
      <c r="O343" s="333"/>
      <c r="P343" s="348"/>
      <c r="Q343" s="355"/>
    </row>
    <row r="344" ht="40.15" customHeight="1" spans="1:17">
      <c r="A344" s="361"/>
      <c r="B344" s="294">
        <v>45870</v>
      </c>
      <c r="C344" s="333"/>
      <c r="D344" s="334"/>
      <c r="E344" s="333"/>
      <c r="F344" s="333" t="s">
        <v>133</v>
      </c>
      <c r="G344" s="335">
        <v>1630</v>
      </c>
      <c r="H344" s="336"/>
      <c r="I344" s="333"/>
      <c r="J344" s="333"/>
      <c r="K344" s="333"/>
      <c r="L344" s="333"/>
      <c r="M344" s="334"/>
      <c r="N344" s="334"/>
      <c r="O344" s="333"/>
      <c r="P344" s="348"/>
      <c r="Q344" s="355"/>
    </row>
    <row r="345" ht="40.15" customHeight="1" spans="1:17">
      <c r="A345" s="361"/>
      <c r="B345" s="294">
        <v>45870</v>
      </c>
      <c r="C345" s="333"/>
      <c r="D345" s="334"/>
      <c r="E345" s="333"/>
      <c r="F345" s="333" t="s">
        <v>139</v>
      </c>
      <c r="G345" s="335">
        <v>2100</v>
      </c>
      <c r="H345" s="336"/>
      <c r="I345" s="333"/>
      <c r="J345" s="333"/>
      <c r="K345" s="333"/>
      <c r="L345" s="333"/>
      <c r="M345" s="334"/>
      <c r="N345" s="334"/>
      <c r="O345" s="333"/>
      <c r="P345" s="348"/>
      <c r="Q345" s="355"/>
    </row>
    <row r="346" ht="40.15" customHeight="1" spans="1:17">
      <c r="A346" s="361"/>
      <c r="B346" s="294">
        <v>45870</v>
      </c>
      <c r="C346" s="333"/>
      <c r="D346" s="334"/>
      <c r="E346" s="333"/>
      <c r="F346" s="333" t="s">
        <v>26</v>
      </c>
      <c r="G346" s="335">
        <v>625</v>
      </c>
      <c r="H346" s="336"/>
      <c r="I346" s="333"/>
      <c r="J346" s="333"/>
      <c r="K346" s="333"/>
      <c r="L346" s="333"/>
      <c r="M346" s="334"/>
      <c r="N346" s="334"/>
      <c r="O346" s="333"/>
      <c r="P346" s="348"/>
      <c r="Q346" s="355"/>
    </row>
    <row r="347" ht="40.15" customHeight="1" spans="1:17">
      <c r="A347" s="361"/>
      <c r="B347" s="294">
        <v>45870</v>
      </c>
      <c r="C347" s="333"/>
      <c r="D347" s="334"/>
      <c r="E347" s="333"/>
      <c r="F347" s="333" t="s">
        <v>252</v>
      </c>
      <c r="G347" s="335">
        <v>600</v>
      </c>
      <c r="H347" s="336"/>
      <c r="I347" s="333"/>
      <c r="J347" s="333"/>
      <c r="K347" s="333"/>
      <c r="L347" s="333"/>
      <c r="M347" s="334"/>
      <c r="N347" s="334"/>
      <c r="O347" s="333"/>
      <c r="P347" s="348"/>
      <c r="Q347" s="355"/>
    </row>
    <row r="348" ht="40.15" customHeight="1" spans="1:17">
      <c r="A348" s="361"/>
      <c r="B348" s="294">
        <v>45870</v>
      </c>
      <c r="C348" s="333"/>
      <c r="D348" s="334"/>
      <c r="E348" s="333"/>
      <c r="F348" s="333" t="s">
        <v>253</v>
      </c>
      <c r="G348" s="335">
        <v>1040</v>
      </c>
      <c r="H348" s="336"/>
      <c r="I348" s="333"/>
      <c r="J348" s="333"/>
      <c r="K348" s="333"/>
      <c r="L348" s="333"/>
      <c r="M348" s="334"/>
      <c r="N348" s="334"/>
      <c r="O348" s="333"/>
      <c r="P348" s="348"/>
      <c r="Q348" s="355"/>
    </row>
    <row r="349" ht="40.15" customHeight="1" spans="1:17">
      <c r="A349" s="361"/>
      <c r="B349" s="294">
        <v>45870</v>
      </c>
      <c r="C349" s="333"/>
      <c r="D349" s="334"/>
      <c r="E349" s="333"/>
      <c r="F349" s="333" t="s">
        <v>254</v>
      </c>
      <c r="G349" s="335">
        <v>1755</v>
      </c>
      <c r="H349" s="336"/>
      <c r="I349" s="333"/>
      <c r="J349" s="333"/>
      <c r="K349" s="333"/>
      <c r="L349" s="333"/>
      <c r="M349" s="334"/>
      <c r="N349" s="334"/>
      <c r="O349" s="333"/>
      <c r="P349" s="348"/>
      <c r="Q349" s="355"/>
    </row>
    <row r="350" ht="40.15" customHeight="1" spans="1:17">
      <c r="A350" s="361"/>
      <c r="B350" s="294">
        <v>45870</v>
      </c>
      <c r="C350" s="333"/>
      <c r="D350" s="334"/>
      <c r="E350" s="333"/>
      <c r="F350" s="333" t="s">
        <v>255</v>
      </c>
      <c r="G350" s="335">
        <v>48</v>
      </c>
      <c r="H350" s="336"/>
      <c r="I350" s="333"/>
      <c r="J350" s="333"/>
      <c r="K350" s="333"/>
      <c r="L350" s="333"/>
      <c r="M350" s="334"/>
      <c r="N350" s="334"/>
      <c r="O350" s="333"/>
      <c r="P350" s="348"/>
      <c r="Q350" s="355"/>
    </row>
    <row r="351" ht="40.15" customHeight="1" spans="1:17">
      <c r="A351" s="361"/>
      <c r="B351" s="294">
        <v>45901</v>
      </c>
      <c r="C351" s="333"/>
      <c r="D351" s="334"/>
      <c r="E351" s="333"/>
      <c r="F351" s="333" t="s">
        <v>256</v>
      </c>
      <c r="G351" s="335">
        <v>700</v>
      </c>
      <c r="H351" s="336"/>
      <c r="I351" s="333"/>
      <c r="J351" s="333"/>
      <c r="K351" s="333"/>
      <c r="L351" s="333"/>
      <c r="M351" s="334"/>
      <c r="N351" s="334"/>
      <c r="O351" s="333"/>
      <c r="P351" s="348"/>
      <c r="Q351" s="355"/>
    </row>
    <row r="352" ht="40.15" customHeight="1" spans="1:17">
      <c r="A352" s="361"/>
      <c r="B352" s="294">
        <v>45901</v>
      </c>
      <c r="C352" s="333"/>
      <c r="D352" s="334"/>
      <c r="E352" s="333"/>
      <c r="F352" s="333" t="s">
        <v>26</v>
      </c>
      <c r="G352" s="335">
        <v>200</v>
      </c>
      <c r="H352" s="336"/>
      <c r="I352" s="333"/>
      <c r="J352" s="333"/>
      <c r="K352" s="333"/>
      <c r="L352" s="333"/>
      <c r="M352" s="334"/>
      <c r="N352" s="334"/>
      <c r="O352" s="333"/>
      <c r="P352" s="348"/>
      <c r="Q352" s="355"/>
    </row>
    <row r="353" ht="40.15" customHeight="1" spans="1:17">
      <c r="A353" s="361"/>
      <c r="B353" s="294">
        <v>45901</v>
      </c>
      <c r="C353" s="333"/>
      <c r="D353" s="334"/>
      <c r="E353" s="333"/>
      <c r="F353" s="333" t="s">
        <v>207</v>
      </c>
      <c r="G353" s="335">
        <v>100</v>
      </c>
      <c r="H353" s="336"/>
      <c r="I353" s="333"/>
      <c r="J353" s="333"/>
      <c r="K353" s="333"/>
      <c r="L353" s="333"/>
      <c r="M353" s="334"/>
      <c r="N353" s="334"/>
      <c r="O353" s="333"/>
      <c r="P353" s="348"/>
      <c r="Q353" s="355"/>
    </row>
    <row r="354" ht="40.15" customHeight="1" spans="1:17">
      <c r="A354" s="361"/>
      <c r="B354" s="294">
        <v>45901</v>
      </c>
      <c r="C354" s="333"/>
      <c r="D354" s="334"/>
      <c r="E354" s="333"/>
      <c r="F354" s="333" t="s">
        <v>168</v>
      </c>
      <c r="G354" s="335">
        <v>500</v>
      </c>
      <c r="H354" s="336"/>
      <c r="I354" s="333"/>
      <c r="J354" s="333"/>
      <c r="K354" s="333"/>
      <c r="L354" s="333"/>
      <c r="M354" s="334"/>
      <c r="N354" s="334"/>
      <c r="O354" s="333"/>
      <c r="P354" s="348"/>
      <c r="Q354" s="355"/>
    </row>
    <row r="355" ht="40.15" customHeight="1" spans="1:17">
      <c r="A355" s="361"/>
      <c r="B355" s="294">
        <v>45962</v>
      </c>
      <c r="C355" s="333"/>
      <c r="D355" s="334"/>
      <c r="E355" s="333"/>
      <c r="F355" s="333" t="s">
        <v>26</v>
      </c>
      <c r="G355" s="335">
        <v>100</v>
      </c>
      <c r="H355" s="336"/>
      <c r="I355" s="333"/>
      <c r="J355" s="333"/>
      <c r="K355" s="333"/>
      <c r="L355" s="333"/>
      <c r="M355" s="334"/>
      <c r="N355" s="334"/>
      <c r="O355" s="333"/>
      <c r="P355" s="348"/>
      <c r="Q355" s="355"/>
    </row>
    <row r="356" ht="40.15" customHeight="1" spans="1:17">
      <c r="A356" s="361"/>
      <c r="B356" s="294">
        <v>45962</v>
      </c>
      <c r="C356" s="333"/>
      <c r="D356" s="334"/>
      <c r="E356" s="333"/>
      <c r="F356" s="333" t="s">
        <v>257</v>
      </c>
      <c r="G356" s="335">
        <v>100</v>
      </c>
      <c r="H356" s="336"/>
      <c r="I356" s="333"/>
      <c r="J356" s="333"/>
      <c r="K356" s="333"/>
      <c r="L356" s="333"/>
      <c r="M356" s="334"/>
      <c r="N356" s="334"/>
      <c r="O356" s="333"/>
      <c r="P356" s="348"/>
      <c r="Q356" s="355"/>
    </row>
    <row r="357" ht="40.15" customHeight="1" spans="1:17">
      <c r="A357" s="361"/>
      <c r="B357" s="294">
        <v>45962</v>
      </c>
      <c r="C357" s="333"/>
      <c r="D357" s="334"/>
      <c r="E357" s="333"/>
      <c r="F357" s="333" t="s">
        <v>168</v>
      </c>
      <c r="G357" s="335">
        <v>200</v>
      </c>
      <c r="H357" s="336"/>
      <c r="I357" s="333"/>
      <c r="J357" s="333"/>
      <c r="K357" s="333"/>
      <c r="L357" s="333"/>
      <c r="M357" s="334"/>
      <c r="N357" s="334"/>
      <c r="O357" s="333"/>
      <c r="P357" s="348"/>
      <c r="Q357" s="355"/>
    </row>
    <row r="358" ht="40.15" customHeight="1" spans="1:17">
      <c r="A358" s="361"/>
      <c r="B358" s="294">
        <v>45992</v>
      </c>
      <c r="C358" s="333"/>
      <c r="D358" s="334"/>
      <c r="E358" s="333"/>
      <c r="F358" s="333" t="s">
        <v>258</v>
      </c>
      <c r="G358" s="335">
        <v>200</v>
      </c>
      <c r="H358" s="336"/>
      <c r="I358" s="333"/>
      <c r="J358" s="333"/>
      <c r="K358" s="333"/>
      <c r="L358" s="333"/>
      <c r="M358" s="334"/>
      <c r="N358" s="334"/>
      <c r="O358" s="333"/>
      <c r="P358" s="348"/>
      <c r="Q358" s="355"/>
    </row>
    <row r="359" ht="40.15" customHeight="1" spans="1:17">
      <c r="A359" s="361"/>
      <c r="B359" s="294" t="s">
        <v>259</v>
      </c>
      <c r="C359" s="333"/>
      <c r="D359" s="334"/>
      <c r="E359" s="333"/>
      <c r="F359" s="333" t="s">
        <v>260</v>
      </c>
      <c r="G359" s="335">
        <v>1350</v>
      </c>
      <c r="H359" s="336"/>
      <c r="I359" s="333"/>
      <c r="J359" s="333"/>
      <c r="K359" s="333"/>
      <c r="L359" s="333"/>
      <c r="M359" s="334"/>
      <c r="N359" s="334"/>
      <c r="O359" s="333"/>
      <c r="P359" s="348"/>
      <c r="Q359" s="355"/>
    </row>
    <row r="360" ht="40.15" customHeight="1" spans="1:17">
      <c r="A360" s="361"/>
      <c r="B360" s="294" t="s">
        <v>259</v>
      </c>
      <c r="C360" s="333"/>
      <c r="D360" s="334"/>
      <c r="E360" s="333"/>
      <c r="F360" s="333" t="s">
        <v>261</v>
      </c>
      <c r="G360" s="335">
        <v>135</v>
      </c>
      <c r="H360" s="336"/>
      <c r="I360" s="333"/>
      <c r="J360" s="333"/>
      <c r="K360" s="333"/>
      <c r="L360" s="333"/>
      <c r="M360" s="334"/>
      <c r="N360" s="334"/>
      <c r="O360" s="333"/>
      <c r="P360" s="348"/>
      <c r="Q360" s="355"/>
    </row>
    <row r="361" ht="40.15" customHeight="1" spans="1:17">
      <c r="A361" s="361"/>
      <c r="B361" s="294" t="s">
        <v>259</v>
      </c>
      <c r="C361" s="333"/>
      <c r="D361" s="334"/>
      <c r="E361" s="333"/>
      <c r="F361" s="333" t="s">
        <v>262</v>
      </c>
      <c r="G361" s="335">
        <v>140</v>
      </c>
      <c r="H361" s="336"/>
      <c r="I361" s="333"/>
      <c r="J361" s="333"/>
      <c r="K361" s="333"/>
      <c r="L361" s="333"/>
      <c r="M361" s="334"/>
      <c r="N361" s="334"/>
      <c r="O361" s="333"/>
      <c r="P361" s="348"/>
      <c r="Q361" s="355"/>
    </row>
    <row r="362" ht="40.15" customHeight="1" spans="1:17">
      <c r="A362" s="361"/>
      <c r="B362" s="294" t="s">
        <v>259</v>
      </c>
      <c r="C362" s="333"/>
      <c r="D362" s="334"/>
      <c r="E362" s="333"/>
      <c r="F362" s="333" t="s">
        <v>263</v>
      </c>
      <c r="G362" s="335">
        <v>250</v>
      </c>
      <c r="H362" s="336"/>
      <c r="I362" s="333"/>
      <c r="J362" s="333"/>
      <c r="K362" s="333"/>
      <c r="L362" s="333"/>
      <c r="M362" s="334"/>
      <c r="N362" s="334"/>
      <c r="O362" s="333"/>
      <c r="P362" s="348"/>
      <c r="Q362" s="355"/>
    </row>
    <row r="363" ht="40.15" customHeight="1" spans="1:17">
      <c r="A363" s="361"/>
      <c r="B363" s="294" t="s">
        <v>259</v>
      </c>
      <c r="C363" s="333"/>
      <c r="D363" s="334"/>
      <c r="E363" s="333"/>
      <c r="F363" s="333" t="s">
        <v>264</v>
      </c>
      <c r="G363" s="335">
        <v>160</v>
      </c>
      <c r="H363" s="336"/>
      <c r="I363" s="333"/>
      <c r="J363" s="333"/>
      <c r="K363" s="333"/>
      <c r="L363" s="333"/>
      <c r="M363" s="334"/>
      <c r="N363" s="334"/>
      <c r="O363" s="333"/>
      <c r="P363" s="348"/>
      <c r="Q363" s="355"/>
    </row>
    <row r="364" ht="40.15" customHeight="1" spans="1:17">
      <c r="A364" s="361"/>
      <c r="B364" s="294" t="s">
        <v>259</v>
      </c>
      <c r="C364" s="333"/>
      <c r="D364" s="334"/>
      <c r="E364" s="333"/>
      <c r="F364" s="333" t="s">
        <v>182</v>
      </c>
      <c r="G364" s="335">
        <v>500</v>
      </c>
      <c r="H364" s="336"/>
      <c r="I364" s="333"/>
      <c r="J364" s="333"/>
      <c r="K364" s="333"/>
      <c r="L364" s="333"/>
      <c r="M364" s="334"/>
      <c r="N364" s="334"/>
      <c r="O364" s="333"/>
      <c r="P364" s="348"/>
      <c r="Q364" s="355"/>
    </row>
    <row r="365" ht="40.15" customHeight="1" spans="1:17">
      <c r="A365" s="361"/>
      <c r="B365" s="294" t="s">
        <v>259</v>
      </c>
      <c r="C365" s="333"/>
      <c r="D365" s="334"/>
      <c r="E365" s="333"/>
      <c r="F365" s="333" t="s">
        <v>26</v>
      </c>
      <c r="G365" s="335">
        <v>200</v>
      </c>
      <c r="H365" s="336"/>
      <c r="I365" s="333"/>
      <c r="J365" s="333"/>
      <c r="K365" s="333"/>
      <c r="L365" s="333"/>
      <c r="M365" s="334"/>
      <c r="N365" s="334"/>
      <c r="O365" s="333"/>
      <c r="P365" s="348"/>
      <c r="Q365" s="355"/>
    </row>
    <row r="366" ht="40.15" customHeight="1" spans="1:17">
      <c r="A366" s="361"/>
      <c r="B366" s="294" t="s">
        <v>259</v>
      </c>
      <c r="C366" s="333"/>
      <c r="D366" s="334"/>
      <c r="E366" s="333"/>
      <c r="F366" s="333" t="s">
        <v>168</v>
      </c>
      <c r="G366" s="335">
        <v>10</v>
      </c>
      <c r="H366" s="336"/>
      <c r="I366" s="333"/>
      <c r="J366" s="333"/>
      <c r="K366" s="333"/>
      <c r="L366" s="333"/>
      <c r="M366" s="334"/>
      <c r="N366" s="334"/>
      <c r="O366" s="333"/>
      <c r="P366" s="348"/>
      <c r="Q366" s="355"/>
    </row>
    <row r="367" ht="40.15" customHeight="1" spans="1:17">
      <c r="A367" s="361"/>
      <c r="B367" s="294" t="s">
        <v>259</v>
      </c>
      <c r="C367" s="333"/>
      <c r="D367" s="334"/>
      <c r="E367" s="333"/>
      <c r="F367" s="333" t="s">
        <v>81</v>
      </c>
      <c r="G367" s="335">
        <v>35</v>
      </c>
      <c r="H367" s="336"/>
      <c r="I367" s="333"/>
      <c r="J367" s="333"/>
      <c r="K367" s="333"/>
      <c r="L367" s="333"/>
      <c r="M367" s="334"/>
      <c r="N367" s="334"/>
      <c r="O367" s="333"/>
      <c r="P367" s="348"/>
      <c r="Q367" s="355"/>
    </row>
    <row r="368" ht="40.15" customHeight="1" spans="1:17">
      <c r="A368" s="361"/>
      <c r="B368" s="294" t="s">
        <v>259</v>
      </c>
      <c r="C368" s="333"/>
      <c r="D368" s="334"/>
      <c r="E368" s="333"/>
      <c r="F368" s="333" t="s">
        <v>139</v>
      </c>
      <c r="G368" s="335">
        <v>800</v>
      </c>
      <c r="H368" s="336"/>
      <c r="I368" s="333"/>
      <c r="J368" s="333"/>
      <c r="K368" s="333"/>
      <c r="L368" s="333"/>
      <c r="M368" s="334"/>
      <c r="N368" s="334"/>
      <c r="O368" s="333"/>
      <c r="P368" s="348"/>
      <c r="Q368" s="355"/>
    </row>
    <row r="369" ht="40.15" customHeight="1" spans="1:17">
      <c r="A369" s="361"/>
      <c r="B369" s="294" t="s">
        <v>265</v>
      </c>
      <c r="C369" s="333"/>
      <c r="D369" s="334"/>
      <c r="E369" s="333"/>
      <c r="F369" s="333" t="s">
        <v>266</v>
      </c>
      <c r="G369" s="335">
        <v>20</v>
      </c>
      <c r="H369" s="336"/>
      <c r="I369" s="333"/>
      <c r="J369" s="333"/>
      <c r="K369" s="333"/>
      <c r="L369" s="333"/>
      <c r="M369" s="334"/>
      <c r="N369" s="334"/>
      <c r="O369" s="333"/>
      <c r="P369" s="348"/>
      <c r="Q369" s="355"/>
    </row>
    <row r="370" ht="40.15" customHeight="1" spans="1:17">
      <c r="A370" s="361"/>
      <c r="B370" s="294" t="s">
        <v>265</v>
      </c>
      <c r="C370" s="333"/>
      <c r="D370" s="334"/>
      <c r="E370" s="333"/>
      <c r="F370" s="333" t="s">
        <v>152</v>
      </c>
      <c r="G370" s="335">
        <v>110</v>
      </c>
      <c r="H370" s="336"/>
      <c r="I370" s="333"/>
      <c r="J370" s="333"/>
      <c r="K370" s="333"/>
      <c r="L370" s="333"/>
      <c r="M370" s="334"/>
      <c r="N370" s="334"/>
      <c r="O370" s="333"/>
      <c r="P370" s="348"/>
      <c r="Q370" s="355"/>
    </row>
    <row r="371" ht="40.15" customHeight="1" spans="1:17">
      <c r="A371" s="361"/>
      <c r="B371" s="294" t="s">
        <v>265</v>
      </c>
      <c r="C371" s="333"/>
      <c r="D371" s="334"/>
      <c r="E371" s="333"/>
      <c r="F371" s="333" t="s">
        <v>267</v>
      </c>
      <c r="G371" s="335">
        <v>15</v>
      </c>
      <c r="H371" s="336"/>
      <c r="I371" s="333"/>
      <c r="J371" s="333"/>
      <c r="K371" s="333"/>
      <c r="L371" s="333"/>
      <c r="M371" s="334"/>
      <c r="N371" s="334"/>
      <c r="O371" s="333"/>
      <c r="P371" s="348"/>
      <c r="Q371" s="355"/>
    </row>
    <row r="372" ht="40.15" customHeight="1" spans="1:17">
      <c r="A372" s="361"/>
      <c r="B372" s="294" t="s">
        <v>265</v>
      </c>
      <c r="C372" s="333"/>
      <c r="D372" s="334"/>
      <c r="E372" s="333"/>
      <c r="F372" s="333" t="s">
        <v>268</v>
      </c>
      <c r="G372" s="335">
        <v>60</v>
      </c>
      <c r="H372" s="336"/>
      <c r="I372" s="333"/>
      <c r="J372" s="333"/>
      <c r="K372" s="333"/>
      <c r="L372" s="333"/>
      <c r="M372" s="334"/>
      <c r="N372" s="334"/>
      <c r="O372" s="333"/>
      <c r="P372" s="348"/>
      <c r="Q372" s="355"/>
    </row>
    <row r="373" ht="40.15" customHeight="1" spans="1:17">
      <c r="A373" s="361"/>
      <c r="B373" s="294" t="s">
        <v>265</v>
      </c>
      <c r="C373" s="333"/>
      <c r="D373" s="334"/>
      <c r="E373" s="333"/>
      <c r="F373" s="333" t="s">
        <v>204</v>
      </c>
      <c r="G373" s="335">
        <v>35</v>
      </c>
      <c r="H373" s="336"/>
      <c r="I373" s="333"/>
      <c r="J373" s="333"/>
      <c r="K373" s="333"/>
      <c r="L373" s="333"/>
      <c r="M373" s="334"/>
      <c r="N373" s="334"/>
      <c r="O373" s="333"/>
      <c r="P373" s="348"/>
      <c r="Q373" s="355"/>
    </row>
    <row r="374" ht="40.15" customHeight="1" spans="1:17">
      <c r="A374" s="361"/>
      <c r="B374" s="294" t="s">
        <v>265</v>
      </c>
      <c r="C374" s="333"/>
      <c r="D374" s="334"/>
      <c r="E374" s="333"/>
      <c r="F374" s="333" t="s">
        <v>89</v>
      </c>
      <c r="G374" s="335">
        <v>75</v>
      </c>
      <c r="H374" s="336"/>
      <c r="I374" s="333"/>
      <c r="J374" s="333"/>
      <c r="K374" s="333"/>
      <c r="L374" s="333"/>
      <c r="M374" s="334"/>
      <c r="N374" s="334"/>
      <c r="O374" s="333"/>
      <c r="P374" s="348"/>
      <c r="Q374" s="355"/>
    </row>
    <row r="375" ht="40.15" customHeight="1" spans="1:17">
      <c r="A375" s="361"/>
      <c r="B375" s="294" t="s">
        <v>265</v>
      </c>
      <c r="C375" s="333"/>
      <c r="D375" s="334"/>
      <c r="E375" s="333"/>
      <c r="F375" s="333" t="s">
        <v>240</v>
      </c>
      <c r="G375" s="335">
        <v>400</v>
      </c>
      <c r="H375" s="336"/>
      <c r="I375" s="333"/>
      <c r="J375" s="333"/>
      <c r="K375" s="333"/>
      <c r="L375" s="333"/>
      <c r="M375" s="334"/>
      <c r="N375" s="334"/>
      <c r="O375" s="333"/>
      <c r="P375" s="348"/>
      <c r="Q375" s="355"/>
    </row>
    <row r="376" ht="40.15" customHeight="1" spans="1:17">
      <c r="A376" s="361"/>
      <c r="B376" s="294" t="s">
        <v>269</v>
      </c>
      <c r="C376" s="333"/>
      <c r="D376" s="334"/>
      <c r="E376" s="333"/>
      <c r="F376" s="333" t="s">
        <v>270</v>
      </c>
      <c r="G376" s="335">
        <v>500</v>
      </c>
      <c r="H376" s="336"/>
      <c r="I376" s="333"/>
      <c r="J376" s="333"/>
      <c r="K376" s="333"/>
      <c r="L376" s="333"/>
      <c r="M376" s="334"/>
      <c r="N376" s="334"/>
      <c r="O376" s="333"/>
      <c r="P376" s="348"/>
      <c r="Q376" s="355"/>
    </row>
    <row r="377" ht="40.15" customHeight="1" spans="1:17">
      <c r="A377" s="361"/>
      <c r="B377" s="294" t="s">
        <v>269</v>
      </c>
      <c r="C377" s="333"/>
      <c r="D377" s="334"/>
      <c r="E377" s="333"/>
      <c r="F377" s="333" t="s">
        <v>26</v>
      </c>
      <c r="G377" s="335">
        <v>800</v>
      </c>
      <c r="H377" s="336"/>
      <c r="I377" s="333"/>
      <c r="J377" s="333"/>
      <c r="K377" s="333"/>
      <c r="L377" s="333"/>
      <c r="M377" s="334"/>
      <c r="N377" s="334"/>
      <c r="O377" s="333"/>
      <c r="P377" s="348"/>
      <c r="Q377" s="355"/>
    </row>
    <row r="378" ht="40.15" customHeight="1" spans="1:17">
      <c r="A378" s="361"/>
      <c r="B378" s="294" t="s">
        <v>269</v>
      </c>
      <c r="C378" s="333"/>
      <c r="D378" s="334"/>
      <c r="E378" s="333"/>
      <c r="F378" s="333" t="s">
        <v>133</v>
      </c>
      <c r="G378" s="335">
        <v>3250</v>
      </c>
      <c r="H378" s="336"/>
      <c r="I378" s="333"/>
      <c r="J378" s="333"/>
      <c r="K378" s="333"/>
      <c r="L378" s="333"/>
      <c r="M378" s="334"/>
      <c r="N378" s="334"/>
      <c r="O378" s="333"/>
      <c r="P378" s="348"/>
      <c r="Q378" s="355"/>
    </row>
    <row r="379" ht="40.15" customHeight="1" spans="1:17">
      <c r="A379" s="361"/>
      <c r="B379" s="294" t="s">
        <v>269</v>
      </c>
      <c r="C379" s="333"/>
      <c r="D379" s="334"/>
      <c r="E379" s="333"/>
      <c r="F379" s="333" t="s">
        <v>134</v>
      </c>
      <c r="G379" s="335">
        <v>1950</v>
      </c>
      <c r="H379" s="336"/>
      <c r="I379" s="333"/>
      <c r="J379" s="333"/>
      <c r="K379" s="333"/>
      <c r="L379" s="333"/>
      <c r="M379" s="334"/>
      <c r="N379" s="334"/>
      <c r="O379" s="333"/>
      <c r="P379" s="348"/>
      <c r="Q379" s="355"/>
    </row>
    <row r="380" ht="40.15" customHeight="1" spans="1:17">
      <c r="A380" s="361"/>
      <c r="B380" s="294" t="s">
        <v>269</v>
      </c>
      <c r="C380" s="333"/>
      <c r="D380" s="334"/>
      <c r="E380" s="333"/>
      <c r="F380" s="333" t="s">
        <v>271</v>
      </c>
      <c r="G380" s="335">
        <v>50</v>
      </c>
      <c r="H380" s="336"/>
      <c r="I380" s="333"/>
      <c r="J380" s="333"/>
      <c r="K380" s="333"/>
      <c r="L380" s="333"/>
      <c r="M380" s="334"/>
      <c r="N380" s="334"/>
      <c r="O380" s="333"/>
      <c r="P380" s="348"/>
      <c r="Q380" s="355"/>
    </row>
    <row r="381" ht="40.15" customHeight="1" spans="1:17">
      <c r="A381" s="361"/>
      <c r="B381" s="294" t="s">
        <v>269</v>
      </c>
      <c r="C381" s="333"/>
      <c r="D381" s="334"/>
      <c r="E381" s="333"/>
      <c r="F381" s="333" t="s">
        <v>240</v>
      </c>
      <c r="G381" s="335">
        <v>400</v>
      </c>
      <c r="H381" s="336"/>
      <c r="I381" s="333"/>
      <c r="J381" s="333"/>
      <c r="K381" s="333"/>
      <c r="L381" s="333"/>
      <c r="M381" s="334"/>
      <c r="N381" s="334"/>
      <c r="O381" s="333"/>
      <c r="P381" s="348"/>
      <c r="Q381" s="355"/>
    </row>
    <row r="382" ht="40.15" customHeight="1" spans="1:17">
      <c r="A382" s="361"/>
      <c r="B382" s="294" t="s">
        <v>269</v>
      </c>
      <c r="C382" s="333"/>
      <c r="D382" s="334"/>
      <c r="E382" s="333"/>
      <c r="F382" s="333" t="s">
        <v>272</v>
      </c>
      <c r="G382" s="335">
        <v>1800</v>
      </c>
      <c r="H382" s="336"/>
      <c r="I382" s="333"/>
      <c r="J382" s="333"/>
      <c r="K382" s="333"/>
      <c r="L382" s="333"/>
      <c r="M382" s="334"/>
      <c r="N382" s="334"/>
      <c r="O382" s="333"/>
      <c r="P382" s="348"/>
      <c r="Q382" s="355"/>
    </row>
    <row r="383" ht="40.15" customHeight="1" spans="1:17">
      <c r="A383" s="361"/>
      <c r="B383" s="294" t="s">
        <v>269</v>
      </c>
      <c r="C383" s="333"/>
      <c r="D383" s="334"/>
      <c r="E383" s="333"/>
      <c r="F383" s="333" t="s">
        <v>168</v>
      </c>
      <c r="G383" s="335">
        <v>1000</v>
      </c>
      <c r="H383" s="336"/>
      <c r="I383" s="333"/>
      <c r="J383" s="333"/>
      <c r="K383" s="333"/>
      <c r="L383" s="333"/>
      <c r="M383" s="334"/>
      <c r="N383" s="334"/>
      <c r="O383" s="333"/>
      <c r="P383" s="348"/>
      <c r="Q383" s="355"/>
    </row>
    <row r="384" ht="40.15" customHeight="1" spans="1:17">
      <c r="A384" s="361"/>
      <c r="B384" s="294" t="s">
        <v>269</v>
      </c>
      <c r="C384" s="333"/>
      <c r="D384" s="334"/>
      <c r="E384" s="333"/>
      <c r="F384" s="333" t="s">
        <v>76</v>
      </c>
      <c r="G384" s="335">
        <v>70</v>
      </c>
      <c r="H384" s="336"/>
      <c r="I384" s="333"/>
      <c r="J384" s="333"/>
      <c r="K384" s="333"/>
      <c r="L384" s="333"/>
      <c r="M384" s="334"/>
      <c r="N384" s="334"/>
      <c r="O384" s="333"/>
      <c r="P384" s="348"/>
      <c r="Q384" s="355"/>
    </row>
    <row r="385" ht="40.15" customHeight="1" spans="1:17">
      <c r="A385" s="361"/>
      <c r="B385" s="294" t="s">
        <v>269</v>
      </c>
      <c r="C385" s="333"/>
      <c r="D385" s="334"/>
      <c r="E385" s="333"/>
      <c r="F385" s="333" t="s">
        <v>26</v>
      </c>
      <c r="G385" s="335">
        <v>100</v>
      </c>
      <c r="H385" s="336"/>
      <c r="I385" s="333"/>
      <c r="J385" s="333"/>
      <c r="K385" s="333"/>
      <c r="L385" s="333"/>
      <c r="M385" s="334"/>
      <c r="N385" s="334"/>
      <c r="O385" s="333"/>
      <c r="P385" s="348"/>
      <c r="Q385" s="355"/>
    </row>
    <row r="386" ht="40.15" customHeight="1" spans="1:17">
      <c r="A386" s="361"/>
      <c r="B386" s="294" t="s">
        <v>269</v>
      </c>
      <c r="C386" s="333"/>
      <c r="D386" s="334"/>
      <c r="E386" s="333"/>
      <c r="F386" s="333" t="s">
        <v>139</v>
      </c>
      <c r="G386" s="335">
        <v>100</v>
      </c>
      <c r="H386" s="336"/>
      <c r="I386" s="333"/>
      <c r="J386" s="333"/>
      <c r="K386" s="333"/>
      <c r="L386" s="333"/>
      <c r="M386" s="334"/>
      <c r="N386" s="334"/>
      <c r="O386" s="333"/>
      <c r="P386" s="348"/>
      <c r="Q386" s="355"/>
    </row>
    <row r="387" ht="40.15" customHeight="1" spans="1:17">
      <c r="A387" s="361"/>
      <c r="B387" s="294" t="s">
        <v>269</v>
      </c>
      <c r="C387" s="333"/>
      <c r="D387" s="334"/>
      <c r="E387" s="333"/>
      <c r="F387" s="333" t="s">
        <v>249</v>
      </c>
      <c r="G387" s="335">
        <v>1500</v>
      </c>
      <c r="H387" s="336"/>
      <c r="I387" s="333"/>
      <c r="J387" s="333"/>
      <c r="K387" s="333"/>
      <c r="L387" s="333"/>
      <c r="M387" s="334"/>
      <c r="N387" s="334"/>
      <c r="O387" s="333"/>
      <c r="P387" s="348"/>
      <c r="Q387" s="355"/>
    </row>
    <row r="388" ht="40.15" customHeight="1" spans="1:17">
      <c r="A388" s="361"/>
      <c r="B388" s="294" t="s">
        <v>273</v>
      </c>
      <c r="C388" s="333"/>
      <c r="D388" s="334"/>
      <c r="E388" s="333"/>
      <c r="F388" s="333" t="s">
        <v>274</v>
      </c>
      <c r="G388" s="335">
        <v>1000</v>
      </c>
      <c r="H388" s="336"/>
      <c r="I388" s="333"/>
      <c r="J388" s="333"/>
      <c r="K388" s="333"/>
      <c r="L388" s="333"/>
      <c r="M388" s="334"/>
      <c r="N388" s="334"/>
      <c r="O388" s="333"/>
      <c r="P388" s="348"/>
      <c r="Q388" s="355"/>
    </row>
    <row r="389" ht="40.15" customHeight="1" spans="1:17">
      <c r="A389" s="361"/>
      <c r="B389" s="294" t="s">
        <v>273</v>
      </c>
      <c r="C389" s="333"/>
      <c r="D389" s="334"/>
      <c r="E389" s="333"/>
      <c r="F389" s="333" t="s">
        <v>91</v>
      </c>
      <c r="G389" s="335">
        <v>500</v>
      </c>
      <c r="H389" s="336"/>
      <c r="I389" s="333"/>
      <c r="J389" s="333"/>
      <c r="K389" s="333"/>
      <c r="L389" s="333"/>
      <c r="M389" s="334"/>
      <c r="N389" s="334"/>
      <c r="O389" s="333"/>
      <c r="P389" s="348"/>
      <c r="Q389" s="355"/>
    </row>
    <row r="390" ht="40.15" customHeight="1" spans="1:17">
      <c r="A390" s="361"/>
      <c r="B390" s="294" t="s">
        <v>275</v>
      </c>
      <c r="C390" s="333"/>
      <c r="D390" s="334"/>
      <c r="E390" s="333"/>
      <c r="F390" s="333" t="s">
        <v>168</v>
      </c>
      <c r="G390" s="335">
        <v>550</v>
      </c>
      <c r="H390" s="336"/>
      <c r="I390" s="333"/>
      <c r="J390" s="333"/>
      <c r="K390" s="333"/>
      <c r="L390" s="333"/>
      <c r="M390" s="334"/>
      <c r="N390" s="334"/>
      <c r="O390" s="333"/>
      <c r="P390" s="348"/>
      <c r="Q390" s="355"/>
    </row>
    <row r="391" ht="40.15" customHeight="1" spans="1:17">
      <c r="A391" s="361"/>
      <c r="B391" s="294" t="s">
        <v>276</v>
      </c>
      <c r="C391" s="333"/>
      <c r="D391" s="334"/>
      <c r="E391" s="333"/>
      <c r="F391" s="333" t="s">
        <v>277</v>
      </c>
      <c r="G391" s="335">
        <v>2300</v>
      </c>
      <c r="H391" s="336"/>
      <c r="I391" s="333"/>
      <c r="J391" s="333"/>
      <c r="K391" s="333"/>
      <c r="L391" s="333"/>
      <c r="M391" s="334"/>
      <c r="N391" s="334"/>
      <c r="O391" s="333"/>
      <c r="P391" s="348"/>
      <c r="Q391" s="355"/>
    </row>
    <row r="392" ht="40.15" customHeight="1" spans="1:17">
      <c r="A392" s="361"/>
      <c r="B392" s="294" t="s">
        <v>276</v>
      </c>
      <c r="C392" s="333"/>
      <c r="D392" s="334"/>
      <c r="E392" s="333"/>
      <c r="F392" s="333" t="s">
        <v>26</v>
      </c>
      <c r="G392" s="335">
        <v>100</v>
      </c>
      <c r="H392" s="336"/>
      <c r="I392" s="333"/>
      <c r="J392" s="333"/>
      <c r="K392" s="333"/>
      <c r="L392" s="333"/>
      <c r="M392" s="334"/>
      <c r="N392" s="334"/>
      <c r="O392" s="333"/>
      <c r="P392" s="348"/>
      <c r="Q392" s="355"/>
    </row>
    <row r="393" ht="40.15" customHeight="1" spans="1:17">
      <c r="A393" s="361"/>
      <c r="B393" s="294" t="s">
        <v>276</v>
      </c>
      <c r="C393" s="333"/>
      <c r="D393" s="334"/>
      <c r="E393" s="333"/>
      <c r="F393" s="333" t="s">
        <v>278</v>
      </c>
      <c r="G393" s="335">
        <v>4070</v>
      </c>
      <c r="H393" s="336"/>
      <c r="I393" s="333"/>
      <c r="J393" s="333"/>
      <c r="K393" s="333"/>
      <c r="L393" s="333"/>
      <c r="M393" s="334"/>
      <c r="N393" s="334"/>
      <c r="O393" s="333"/>
      <c r="P393" s="348"/>
      <c r="Q393" s="355"/>
    </row>
    <row r="394" ht="40.15" customHeight="1" spans="1:17">
      <c r="A394" s="361"/>
      <c r="B394" s="294" t="s">
        <v>276</v>
      </c>
      <c r="C394" s="333"/>
      <c r="D394" s="334"/>
      <c r="E394" s="333"/>
      <c r="F394" s="333" t="s">
        <v>279</v>
      </c>
      <c r="G394" s="335">
        <v>1030</v>
      </c>
      <c r="H394" s="336"/>
      <c r="I394" s="333"/>
      <c r="J394" s="333"/>
      <c r="K394" s="333"/>
      <c r="L394" s="333"/>
      <c r="M394" s="334"/>
      <c r="N394" s="334"/>
      <c r="O394" s="333"/>
      <c r="P394" s="348"/>
      <c r="Q394" s="355"/>
    </row>
    <row r="395" ht="40.15" customHeight="1" spans="1:17">
      <c r="A395" s="361"/>
      <c r="B395" s="294" t="s">
        <v>276</v>
      </c>
      <c r="C395" s="333"/>
      <c r="D395" s="334"/>
      <c r="E395" s="333"/>
      <c r="F395" s="333" t="s">
        <v>280</v>
      </c>
      <c r="G395" s="335">
        <v>2800</v>
      </c>
      <c r="H395" s="336"/>
      <c r="I395" s="333"/>
      <c r="J395" s="333"/>
      <c r="K395" s="333"/>
      <c r="L395" s="333"/>
      <c r="M395" s="334"/>
      <c r="N395" s="334"/>
      <c r="O395" s="333"/>
      <c r="P395" s="348"/>
      <c r="Q395" s="355"/>
    </row>
    <row r="396" ht="40.15" customHeight="1" spans="1:17">
      <c r="A396" s="361"/>
      <c r="B396" s="294" t="s">
        <v>276</v>
      </c>
      <c r="C396" s="333"/>
      <c r="D396" s="334"/>
      <c r="E396" s="333"/>
      <c r="F396" s="333" t="s">
        <v>281</v>
      </c>
      <c r="G396" s="335">
        <v>780</v>
      </c>
      <c r="H396" s="336"/>
      <c r="I396" s="333"/>
      <c r="J396" s="333"/>
      <c r="K396" s="333"/>
      <c r="L396" s="333"/>
      <c r="M396" s="334"/>
      <c r="N396" s="334"/>
      <c r="O396" s="333"/>
      <c r="P396" s="348"/>
      <c r="Q396" s="355"/>
    </row>
    <row r="397" ht="40.15" customHeight="1" spans="1:17">
      <c r="A397" s="361"/>
      <c r="B397" s="294" t="s">
        <v>276</v>
      </c>
      <c r="C397" s="333"/>
      <c r="D397" s="334"/>
      <c r="E397" s="333"/>
      <c r="F397" s="333" t="s">
        <v>133</v>
      </c>
      <c r="G397" s="335">
        <v>500</v>
      </c>
      <c r="H397" s="336"/>
      <c r="I397" s="333"/>
      <c r="J397" s="333"/>
      <c r="K397" s="333"/>
      <c r="L397" s="333"/>
      <c r="M397" s="334"/>
      <c r="N397" s="334"/>
      <c r="O397" s="333"/>
      <c r="P397" s="348"/>
      <c r="Q397" s="355"/>
    </row>
    <row r="398" ht="40.15" customHeight="1" spans="1:17">
      <c r="A398" s="361"/>
      <c r="B398" s="294" t="s">
        <v>282</v>
      </c>
      <c r="C398" s="333"/>
      <c r="D398" s="334"/>
      <c r="E398" s="333"/>
      <c r="F398" s="333" t="s">
        <v>176</v>
      </c>
      <c r="G398" s="335">
        <v>270</v>
      </c>
      <c r="H398" s="336"/>
      <c r="I398" s="333"/>
      <c r="J398" s="333"/>
      <c r="K398" s="333"/>
      <c r="L398" s="333"/>
      <c r="M398" s="334"/>
      <c r="N398" s="334"/>
      <c r="O398" s="333"/>
      <c r="P398" s="348"/>
      <c r="Q398" s="355"/>
    </row>
    <row r="399" ht="40.15" customHeight="1" spans="1:17">
      <c r="A399" s="361"/>
      <c r="B399" s="294" t="s">
        <v>282</v>
      </c>
      <c r="C399" s="333"/>
      <c r="D399" s="334"/>
      <c r="E399" s="333"/>
      <c r="F399" s="333" t="s">
        <v>283</v>
      </c>
      <c r="G399" s="335">
        <v>100</v>
      </c>
      <c r="H399" s="336"/>
      <c r="I399" s="333"/>
      <c r="J399" s="333"/>
      <c r="K399" s="333"/>
      <c r="L399" s="333"/>
      <c r="M399" s="334"/>
      <c r="N399" s="334"/>
      <c r="O399" s="333"/>
      <c r="P399" s="348"/>
      <c r="Q399" s="355"/>
    </row>
    <row r="400" ht="40.15" customHeight="1" spans="1:17">
      <c r="A400" s="361"/>
      <c r="B400" s="294" t="s">
        <v>282</v>
      </c>
      <c r="C400" s="333"/>
      <c r="D400" s="334"/>
      <c r="E400" s="333"/>
      <c r="F400" s="333" t="s">
        <v>284</v>
      </c>
      <c r="G400" s="335">
        <v>680</v>
      </c>
      <c r="H400" s="336"/>
      <c r="I400" s="333"/>
      <c r="J400" s="333"/>
      <c r="K400" s="333"/>
      <c r="L400" s="333"/>
      <c r="M400" s="334"/>
      <c r="N400" s="334"/>
      <c r="O400" s="333"/>
      <c r="P400" s="348"/>
      <c r="Q400" s="355"/>
    </row>
    <row r="401" ht="40.15" customHeight="1" spans="1:17">
      <c r="A401" s="361"/>
      <c r="B401" s="294" t="s">
        <v>282</v>
      </c>
      <c r="C401" s="333"/>
      <c r="D401" s="334"/>
      <c r="E401" s="333"/>
      <c r="F401" s="333" t="s">
        <v>176</v>
      </c>
      <c r="G401" s="335">
        <v>50</v>
      </c>
      <c r="H401" s="336"/>
      <c r="I401" s="333"/>
      <c r="J401" s="333"/>
      <c r="K401" s="333"/>
      <c r="L401" s="333"/>
      <c r="M401" s="334"/>
      <c r="N401" s="334"/>
      <c r="O401" s="333"/>
      <c r="P401" s="348"/>
      <c r="Q401" s="355"/>
    </row>
    <row r="402" ht="40.15" customHeight="1" spans="1:17">
      <c r="A402" s="361"/>
      <c r="B402" s="294" t="s">
        <v>282</v>
      </c>
      <c r="C402" s="333"/>
      <c r="D402" s="334"/>
      <c r="E402" s="333"/>
      <c r="F402" s="333" t="s">
        <v>239</v>
      </c>
      <c r="G402" s="335">
        <v>5</v>
      </c>
      <c r="H402" s="336"/>
      <c r="I402" s="333"/>
      <c r="J402" s="333"/>
      <c r="K402" s="333"/>
      <c r="L402" s="333"/>
      <c r="M402" s="334"/>
      <c r="N402" s="334"/>
      <c r="O402" s="333"/>
      <c r="P402" s="348"/>
      <c r="Q402" s="355"/>
    </row>
    <row r="403" ht="40.15" customHeight="1" spans="1:17">
      <c r="A403" s="361"/>
      <c r="B403" s="294" t="s">
        <v>282</v>
      </c>
      <c r="C403" s="333"/>
      <c r="D403" s="334"/>
      <c r="E403" s="333"/>
      <c r="F403" s="333" t="s">
        <v>285</v>
      </c>
      <c r="G403" s="335">
        <v>75</v>
      </c>
      <c r="H403" s="336"/>
      <c r="I403" s="333"/>
      <c r="J403" s="333"/>
      <c r="K403" s="333"/>
      <c r="L403" s="333"/>
      <c r="M403" s="334"/>
      <c r="N403" s="334"/>
      <c r="O403" s="333"/>
      <c r="P403" s="348"/>
      <c r="Q403" s="355"/>
    </row>
    <row r="404" ht="40.15" customHeight="1" spans="1:17">
      <c r="A404" s="361"/>
      <c r="B404" s="294" t="s">
        <v>282</v>
      </c>
      <c r="C404" s="333"/>
      <c r="D404" s="334"/>
      <c r="E404" s="333"/>
      <c r="F404" s="333" t="s">
        <v>204</v>
      </c>
      <c r="G404" s="335">
        <v>35</v>
      </c>
      <c r="H404" s="336"/>
      <c r="I404" s="333"/>
      <c r="J404" s="333"/>
      <c r="K404" s="333"/>
      <c r="L404" s="333"/>
      <c r="M404" s="334"/>
      <c r="N404" s="334"/>
      <c r="O404" s="333"/>
      <c r="P404" s="348"/>
      <c r="Q404" s="355"/>
    </row>
    <row r="405" ht="40.15" customHeight="1" spans="1:17">
      <c r="A405" s="361"/>
      <c r="B405" s="294" t="s">
        <v>282</v>
      </c>
      <c r="C405" s="333"/>
      <c r="D405" s="334"/>
      <c r="E405" s="333"/>
      <c r="F405" s="333" t="s">
        <v>26</v>
      </c>
      <c r="G405" s="335">
        <v>200</v>
      </c>
      <c r="H405" s="336"/>
      <c r="I405" s="333"/>
      <c r="J405" s="333"/>
      <c r="K405" s="333"/>
      <c r="L405" s="333"/>
      <c r="M405" s="334"/>
      <c r="N405" s="334"/>
      <c r="O405" s="333"/>
      <c r="P405" s="348"/>
      <c r="Q405" s="355"/>
    </row>
    <row r="406" ht="40.15" customHeight="1" spans="1:17">
      <c r="A406" s="361"/>
      <c r="B406" s="294" t="s">
        <v>282</v>
      </c>
      <c r="C406" s="333"/>
      <c r="D406" s="334"/>
      <c r="E406" s="333"/>
      <c r="F406" s="333" t="s">
        <v>134</v>
      </c>
      <c r="G406" s="335">
        <v>500</v>
      </c>
      <c r="H406" s="336"/>
      <c r="I406" s="333"/>
      <c r="J406" s="333"/>
      <c r="K406" s="333"/>
      <c r="L406" s="333"/>
      <c r="M406" s="334"/>
      <c r="N406" s="334"/>
      <c r="O406" s="333"/>
      <c r="P406" s="348"/>
      <c r="Q406" s="355"/>
    </row>
    <row r="407" ht="40.15" customHeight="1" spans="1:17">
      <c r="A407" s="361"/>
      <c r="B407" s="294" t="s">
        <v>282</v>
      </c>
      <c r="C407" s="333"/>
      <c r="D407" s="334"/>
      <c r="E407" s="333"/>
      <c r="F407" s="333" t="s">
        <v>286</v>
      </c>
      <c r="G407" s="335">
        <v>1300</v>
      </c>
      <c r="H407" s="336"/>
      <c r="I407" s="333"/>
      <c r="J407" s="333"/>
      <c r="K407" s="333"/>
      <c r="L407" s="333"/>
      <c r="M407" s="334"/>
      <c r="N407" s="334"/>
      <c r="O407" s="333"/>
      <c r="P407" s="348"/>
      <c r="Q407" s="355"/>
    </row>
    <row r="408" ht="40.15" customHeight="1" spans="1:17">
      <c r="A408" s="361"/>
      <c r="B408" s="294" t="s">
        <v>282</v>
      </c>
      <c r="C408" s="333"/>
      <c r="D408" s="334"/>
      <c r="E408" s="333"/>
      <c r="F408" s="333" t="s">
        <v>207</v>
      </c>
      <c r="G408" s="335">
        <v>200</v>
      </c>
      <c r="H408" s="336"/>
      <c r="I408" s="333"/>
      <c r="J408" s="333"/>
      <c r="K408" s="333"/>
      <c r="L408" s="333"/>
      <c r="M408" s="334"/>
      <c r="N408" s="334"/>
      <c r="O408" s="333"/>
      <c r="P408" s="348"/>
      <c r="Q408" s="355"/>
    </row>
    <row r="409" ht="40.15" customHeight="1" spans="1:17">
      <c r="A409" s="361"/>
      <c r="B409" s="294" t="s">
        <v>282</v>
      </c>
      <c r="C409" s="333"/>
      <c r="D409" s="334"/>
      <c r="E409" s="333"/>
      <c r="F409" s="333" t="s">
        <v>168</v>
      </c>
      <c r="G409" s="335">
        <v>100</v>
      </c>
      <c r="H409" s="336"/>
      <c r="I409" s="333"/>
      <c r="J409" s="333"/>
      <c r="K409" s="333"/>
      <c r="L409" s="333"/>
      <c r="M409" s="334"/>
      <c r="N409" s="334"/>
      <c r="O409" s="333"/>
      <c r="P409" s="348"/>
      <c r="Q409" s="355"/>
    </row>
    <row r="410" ht="40.15" customHeight="1" spans="1:17">
      <c r="A410" s="361"/>
      <c r="B410" s="294" t="s">
        <v>282</v>
      </c>
      <c r="C410" s="333"/>
      <c r="D410" s="334"/>
      <c r="E410" s="333"/>
      <c r="F410" s="333" t="s">
        <v>287</v>
      </c>
      <c r="G410" s="335">
        <v>260</v>
      </c>
      <c r="H410" s="336"/>
      <c r="I410" s="333"/>
      <c r="J410" s="333"/>
      <c r="K410" s="333"/>
      <c r="L410" s="333"/>
      <c r="M410" s="334"/>
      <c r="N410" s="334"/>
      <c r="O410" s="333"/>
      <c r="P410" s="348"/>
      <c r="Q410" s="355"/>
    </row>
    <row r="411" ht="40.15" customHeight="1" spans="1:17">
      <c r="A411" s="361"/>
      <c r="B411" s="294" t="s">
        <v>288</v>
      </c>
      <c r="C411" s="333"/>
      <c r="D411" s="334"/>
      <c r="E411" s="333"/>
      <c r="F411" s="333" t="s">
        <v>289</v>
      </c>
      <c r="G411" s="335">
        <v>200</v>
      </c>
      <c r="H411" s="336"/>
      <c r="I411" s="333"/>
      <c r="J411" s="333"/>
      <c r="K411" s="333"/>
      <c r="L411" s="333"/>
      <c r="M411" s="334"/>
      <c r="N411" s="334"/>
      <c r="O411" s="333"/>
      <c r="P411" s="348"/>
      <c r="Q411" s="355"/>
    </row>
    <row r="412" ht="40.15" customHeight="1" spans="1:17">
      <c r="A412" s="361"/>
      <c r="B412" s="294" t="s">
        <v>288</v>
      </c>
      <c r="C412" s="333"/>
      <c r="D412" s="334"/>
      <c r="E412" s="333"/>
      <c r="F412" s="333" t="s">
        <v>290</v>
      </c>
      <c r="G412" s="335">
        <v>500</v>
      </c>
      <c r="H412" s="336"/>
      <c r="I412" s="333"/>
      <c r="J412" s="333"/>
      <c r="K412" s="333"/>
      <c r="L412" s="333"/>
      <c r="M412" s="334"/>
      <c r="N412" s="334"/>
      <c r="O412" s="333"/>
      <c r="P412" s="348"/>
      <c r="Q412" s="355"/>
    </row>
    <row r="413" ht="40.15" customHeight="1" spans="1:17">
      <c r="A413" s="361"/>
      <c r="B413" s="294" t="s">
        <v>288</v>
      </c>
      <c r="C413" s="333"/>
      <c r="D413" s="334"/>
      <c r="E413" s="333"/>
      <c r="F413" s="333" t="s">
        <v>249</v>
      </c>
      <c r="G413" s="335">
        <v>183</v>
      </c>
      <c r="H413" s="336"/>
      <c r="I413" s="333"/>
      <c r="J413" s="333"/>
      <c r="K413" s="333"/>
      <c r="L413" s="333"/>
      <c r="M413" s="334"/>
      <c r="N413" s="334"/>
      <c r="O413" s="333"/>
      <c r="P413" s="348"/>
      <c r="Q413" s="355"/>
    </row>
    <row r="414" ht="40.15" customHeight="1" spans="1:17">
      <c r="A414" s="361"/>
      <c r="B414" s="294" t="s">
        <v>288</v>
      </c>
      <c r="C414" s="333"/>
      <c r="D414" s="334"/>
      <c r="E414" s="333"/>
      <c r="F414" s="333" t="s">
        <v>152</v>
      </c>
      <c r="G414" s="335">
        <v>100</v>
      </c>
      <c r="H414" s="336"/>
      <c r="I414" s="333"/>
      <c r="J414" s="333"/>
      <c r="K414" s="333"/>
      <c r="L414" s="333"/>
      <c r="M414" s="334"/>
      <c r="N414" s="334"/>
      <c r="O414" s="333"/>
      <c r="P414" s="348"/>
      <c r="Q414" s="355"/>
    </row>
    <row r="415" ht="40.15" customHeight="1" spans="1:17">
      <c r="A415" s="361"/>
      <c r="B415" s="294" t="s">
        <v>288</v>
      </c>
      <c r="C415" s="333"/>
      <c r="D415" s="334"/>
      <c r="E415" s="333"/>
      <c r="F415" s="333" t="s">
        <v>134</v>
      </c>
      <c r="G415" s="335">
        <v>200</v>
      </c>
      <c r="H415" s="336"/>
      <c r="I415" s="333"/>
      <c r="J415" s="333"/>
      <c r="K415" s="333"/>
      <c r="L415" s="333"/>
      <c r="M415" s="334"/>
      <c r="N415" s="334"/>
      <c r="O415" s="333"/>
      <c r="P415" s="348"/>
      <c r="Q415" s="355"/>
    </row>
    <row r="416" ht="40.15" customHeight="1" spans="1:17">
      <c r="A416" s="361"/>
      <c r="B416" s="294" t="s">
        <v>288</v>
      </c>
      <c r="C416" s="333"/>
      <c r="D416" s="334"/>
      <c r="E416" s="333"/>
      <c r="F416" s="333" t="s">
        <v>91</v>
      </c>
      <c r="G416" s="335">
        <v>130</v>
      </c>
      <c r="H416" s="336"/>
      <c r="I416" s="333"/>
      <c r="J416" s="333"/>
      <c r="K416" s="333"/>
      <c r="L416" s="333"/>
      <c r="M416" s="334"/>
      <c r="N416" s="334"/>
      <c r="O416" s="333"/>
      <c r="P416" s="348"/>
      <c r="Q416" s="355"/>
    </row>
    <row r="417" ht="40.15" customHeight="1" spans="1:17">
      <c r="A417" s="361"/>
      <c r="B417" s="294" t="s">
        <v>288</v>
      </c>
      <c r="C417" s="333"/>
      <c r="D417" s="334"/>
      <c r="E417" s="333"/>
      <c r="F417" s="333" t="s">
        <v>291</v>
      </c>
      <c r="G417" s="335">
        <v>250</v>
      </c>
      <c r="H417" s="336"/>
      <c r="I417" s="333"/>
      <c r="J417" s="333"/>
      <c r="K417" s="333"/>
      <c r="L417" s="333"/>
      <c r="M417" s="334"/>
      <c r="N417" s="334"/>
      <c r="O417" s="333"/>
      <c r="P417" s="348"/>
      <c r="Q417" s="355"/>
    </row>
    <row r="418" ht="40.15" customHeight="1" spans="1:17">
      <c r="A418" s="361"/>
      <c r="B418" s="294" t="s">
        <v>288</v>
      </c>
      <c r="C418" s="333"/>
      <c r="D418" s="334"/>
      <c r="E418" s="333"/>
      <c r="F418" s="333" t="s">
        <v>292</v>
      </c>
      <c r="G418" s="335">
        <v>920</v>
      </c>
      <c r="H418" s="336"/>
      <c r="I418" s="333"/>
      <c r="J418" s="333"/>
      <c r="K418" s="333"/>
      <c r="L418" s="333"/>
      <c r="M418" s="334"/>
      <c r="N418" s="334"/>
      <c r="O418" s="333"/>
      <c r="P418" s="348"/>
      <c r="Q418" s="355"/>
    </row>
    <row r="419" ht="40.15" customHeight="1" spans="1:17">
      <c r="A419" s="361"/>
      <c r="B419" s="294" t="s">
        <v>288</v>
      </c>
      <c r="C419" s="333"/>
      <c r="D419" s="334"/>
      <c r="E419" s="333"/>
      <c r="F419" s="333" t="s">
        <v>293</v>
      </c>
      <c r="G419" s="335">
        <v>164</v>
      </c>
      <c r="H419" s="336"/>
      <c r="I419" s="333"/>
      <c r="J419" s="333"/>
      <c r="K419" s="333"/>
      <c r="L419" s="333"/>
      <c r="M419" s="334"/>
      <c r="N419" s="334"/>
      <c r="O419" s="333"/>
      <c r="P419" s="348"/>
      <c r="Q419" s="355"/>
    </row>
    <row r="420" ht="40.15" customHeight="1" spans="1:17">
      <c r="A420" s="361"/>
      <c r="B420" s="294" t="s">
        <v>288</v>
      </c>
      <c r="C420" s="333"/>
      <c r="D420" s="334"/>
      <c r="E420" s="333"/>
      <c r="F420" s="333" t="s">
        <v>294</v>
      </c>
      <c r="G420" s="335">
        <v>330</v>
      </c>
      <c r="H420" s="336"/>
      <c r="I420" s="333"/>
      <c r="J420" s="333"/>
      <c r="K420" s="333"/>
      <c r="L420" s="333"/>
      <c r="M420" s="334"/>
      <c r="N420" s="334"/>
      <c r="O420" s="333"/>
      <c r="P420" s="348"/>
      <c r="Q420" s="355"/>
    </row>
    <row r="421" ht="40.15" customHeight="1" spans="1:17">
      <c r="A421" s="361"/>
      <c r="B421" s="294" t="s">
        <v>288</v>
      </c>
      <c r="C421" s="333"/>
      <c r="D421" s="334"/>
      <c r="E421" s="333"/>
      <c r="F421" s="333" t="s">
        <v>207</v>
      </c>
      <c r="G421" s="335">
        <v>200</v>
      </c>
      <c r="H421" s="336"/>
      <c r="I421" s="333"/>
      <c r="J421" s="333"/>
      <c r="K421" s="333"/>
      <c r="L421" s="333"/>
      <c r="M421" s="334"/>
      <c r="N421" s="334"/>
      <c r="O421" s="333"/>
      <c r="P421" s="348"/>
      <c r="Q421" s="355"/>
    </row>
    <row r="422" ht="40.15" customHeight="1" spans="1:17">
      <c r="A422" s="361"/>
      <c r="B422" s="294" t="s">
        <v>288</v>
      </c>
      <c r="C422" s="333"/>
      <c r="D422" s="334"/>
      <c r="E422" s="333"/>
      <c r="F422" s="333" t="s">
        <v>295</v>
      </c>
      <c r="G422" s="335">
        <v>140</v>
      </c>
      <c r="H422" s="336"/>
      <c r="I422" s="333"/>
      <c r="J422" s="333"/>
      <c r="K422" s="333"/>
      <c r="L422" s="333"/>
      <c r="M422" s="334"/>
      <c r="N422" s="334"/>
      <c r="O422" s="333"/>
      <c r="P422" s="348"/>
      <c r="Q422" s="355"/>
    </row>
    <row r="423" ht="40.15" customHeight="1" spans="1:17">
      <c r="A423" s="361"/>
      <c r="B423" s="294" t="s">
        <v>288</v>
      </c>
      <c r="C423" s="333"/>
      <c r="D423" s="334"/>
      <c r="E423" s="333"/>
      <c r="F423" s="333" t="s">
        <v>255</v>
      </c>
      <c r="G423" s="335">
        <v>185</v>
      </c>
      <c r="H423" s="336"/>
      <c r="I423" s="333"/>
      <c r="J423" s="333"/>
      <c r="K423" s="333"/>
      <c r="L423" s="333"/>
      <c r="M423" s="334"/>
      <c r="N423" s="334"/>
      <c r="O423" s="333"/>
      <c r="P423" s="348"/>
      <c r="Q423" s="355"/>
    </row>
    <row r="424" ht="40.15" customHeight="1" spans="1:17">
      <c r="A424" s="361"/>
      <c r="B424" s="294" t="s">
        <v>288</v>
      </c>
      <c r="C424" s="333"/>
      <c r="D424" s="334"/>
      <c r="E424" s="333"/>
      <c r="F424" s="333" t="s">
        <v>152</v>
      </c>
      <c r="G424" s="335">
        <v>360</v>
      </c>
      <c r="H424" s="336"/>
      <c r="I424" s="333"/>
      <c r="J424" s="333"/>
      <c r="K424" s="333"/>
      <c r="L424" s="333"/>
      <c r="M424" s="334"/>
      <c r="N424" s="334"/>
      <c r="O424" s="333"/>
      <c r="P424" s="348"/>
      <c r="Q424" s="355"/>
    </row>
    <row r="425" ht="40.15" customHeight="1" spans="1:17">
      <c r="A425" s="361"/>
      <c r="B425" s="294" t="s">
        <v>296</v>
      </c>
      <c r="C425" s="333"/>
      <c r="D425" s="334"/>
      <c r="E425" s="333"/>
      <c r="F425" s="333" t="s">
        <v>132</v>
      </c>
      <c r="G425" s="335">
        <v>95</v>
      </c>
      <c r="H425" s="336"/>
      <c r="I425" s="333"/>
      <c r="J425" s="333"/>
      <c r="K425" s="333"/>
      <c r="L425" s="333"/>
      <c r="M425" s="334"/>
      <c r="N425" s="334"/>
      <c r="O425" s="333"/>
      <c r="P425" s="348"/>
      <c r="Q425" s="355"/>
    </row>
    <row r="426" ht="40.15" customHeight="1" spans="1:17">
      <c r="A426" s="361"/>
      <c r="B426" s="294" t="s">
        <v>296</v>
      </c>
      <c r="C426" s="333"/>
      <c r="D426" s="334"/>
      <c r="E426" s="333"/>
      <c r="F426" s="333" t="s">
        <v>297</v>
      </c>
      <c r="G426" s="335">
        <v>590</v>
      </c>
      <c r="H426" s="336"/>
      <c r="I426" s="333"/>
      <c r="J426" s="333"/>
      <c r="K426" s="333"/>
      <c r="L426" s="333"/>
      <c r="M426" s="334"/>
      <c r="N426" s="334"/>
      <c r="O426" s="333"/>
      <c r="P426" s="348"/>
      <c r="Q426" s="355"/>
    </row>
    <row r="427" ht="40.15" customHeight="1" spans="1:17">
      <c r="A427" s="361"/>
      <c r="B427" s="294" t="s">
        <v>296</v>
      </c>
      <c r="C427" s="333"/>
      <c r="D427" s="334"/>
      <c r="E427" s="333"/>
      <c r="F427" s="333" t="s">
        <v>298</v>
      </c>
      <c r="G427" s="335">
        <v>2685</v>
      </c>
      <c r="H427" s="336"/>
      <c r="I427" s="333"/>
      <c r="J427" s="333"/>
      <c r="K427" s="333"/>
      <c r="L427" s="333"/>
      <c r="M427" s="334"/>
      <c r="N427" s="334"/>
      <c r="O427" s="333"/>
      <c r="P427" s="348"/>
      <c r="Q427" s="355"/>
    </row>
    <row r="428" ht="40.15" customHeight="1" spans="1:17">
      <c r="A428" s="361"/>
      <c r="B428" s="294" t="s">
        <v>296</v>
      </c>
      <c r="C428" s="333"/>
      <c r="D428" s="334"/>
      <c r="E428" s="333"/>
      <c r="F428" s="333" t="s">
        <v>299</v>
      </c>
      <c r="G428" s="335">
        <v>1200</v>
      </c>
      <c r="H428" s="336"/>
      <c r="I428" s="333"/>
      <c r="J428" s="333"/>
      <c r="K428" s="333"/>
      <c r="L428" s="333"/>
      <c r="M428" s="334"/>
      <c r="N428" s="334"/>
      <c r="O428" s="333"/>
      <c r="P428" s="348"/>
      <c r="Q428" s="355"/>
    </row>
    <row r="429" ht="40.15" customHeight="1" spans="1:17">
      <c r="A429" s="361"/>
      <c r="B429" s="294" t="s">
        <v>296</v>
      </c>
      <c r="C429" s="333"/>
      <c r="D429" s="334"/>
      <c r="E429" s="333"/>
      <c r="F429" s="333" t="s">
        <v>300</v>
      </c>
      <c r="G429" s="335">
        <v>400</v>
      </c>
      <c r="H429" s="336"/>
      <c r="I429" s="333"/>
      <c r="J429" s="333"/>
      <c r="K429" s="333"/>
      <c r="L429" s="333"/>
      <c r="M429" s="334"/>
      <c r="N429" s="334"/>
      <c r="O429" s="333"/>
      <c r="P429" s="348"/>
      <c r="Q429" s="355"/>
    </row>
    <row r="430" ht="40.15" customHeight="1" spans="1:17">
      <c r="A430" s="361"/>
      <c r="B430" s="294" t="s">
        <v>296</v>
      </c>
      <c r="C430" s="333"/>
      <c r="D430" s="334"/>
      <c r="E430" s="333"/>
      <c r="F430" s="333" t="s">
        <v>301</v>
      </c>
      <c r="G430" s="335">
        <v>10</v>
      </c>
      <c r="H430" s="336"/>
      <c r="I430" s="333"/>
      <c r="J430" s="333"/>
      <c r="K430" s="333"/>
      <c r="L430" s="333"/>
      <c r="M430" s="334"/>
      <c r="N430" s="334"/>
      <c r="O430" s="333"/>
      <c r="P430" s="348"/>
      <c r="Q430" s="355"/>
    </row>
    <row r="431" ht="40.15" customHeight="1" spans="1:17">
      <c r="A431" s="361"/>
      <c r="B431" s="294" t="s">
        <v>296</v>
      </c>
      <c r="C431" s="333"/>
      <c r="D431" s="334"/>
      <c r="E431" s="333"/>
      <c r="F431" s="333" t="s">
        <v>26</v>
      </c>
      <c r="G431" s="335">
        <v>100</v>
      </c>
      <c r="H431" s="336"/>
      <c r="I431" s="333"/>
      <c r="J431" s="333"/>
      <c r="K431" s="333"/>
      <c r="L431" s="333"/>
      <c r="M431" s="334"/>
      <c r="N431" s="334"/>
      <c r="O431" s="333"/>
      <c r="P431" s="348"/>
      <c r="Q431" s="355"/>
    </row>
    <row r="432" ht="40.15" customHeight="1" spans="1:17">
      <c r="A432" s="361"/>
      <c r="B432" s="294" t="s">
        <v>296</v>
      </c>
      <c r="C432" s="333"/>
      <c r="D432" s="334"/>
      <c r="E432" s="333"/>
      <c r="F432" s="333" t="s">
        <v>134</v>
      </c>
      <c r="G432" s="335">
        <v>100</v>
      </c>
      <c r="H432" s="336"/>
      <c r="I432" s="333"/>
      <c r="J432" s="333"/>
      <c r="K432" s="333"/>
      <c r="L432" s="333"/>
      <c r="M432" s="334"/>
      <c r="N432" s="334"/>
      <c r="O432" s="333"/>
      <c r="P432" s="348"/>
      <c r="Q432" s="355"/>
    </row>
    <row r="433" ht="40.15" customHeight="1" spans="1:17">
      <c r="A433" s="361"/>
      <c r="B433" s="294" t="s">
        <v>296</v>
      </c>
      <c r="C433" s="333"/>
      <c r="D433" s="334"/>
      <c r="E433" s="333"/>
      <c r="F433" s="333" t="s">
        <v>302</v>
      </c>
      <c r="G433" s="335">
        <v>10205</v>
      </c>
      <c r="H433" s="336"/>
      <c r="I433" s="333"/>
      <c r="J433" s="333"/>
      <c r="K433" s="333"/>
      <c r="L433" s="333"/>
      <c r="M433" s="334"/>
      <c r="N433" s="334"/>
      <c r="O433" s="333"/>
      <c r="P433" s="348"/>
      <c r="Q433" s="355"/>
    </row>
    <row r="434" ht="40.15" customHeight="1" spans="1:17">
      <c r="A434" s="361"/>
      <c r="B434" s="294" t="s">
        <v>296</v>
      </c>
      <c r="C434" s="333"/>
      <c r="D434" s="334"/>
      <c r="E434" s="333"/>
      <c r="F434" s="333" t="s">
        <v>207</v>
      </c>
      <c r="G434" s="335">
        <v>200</v>
      </c>
      <c r="H434" s="336"/>
      <c r="I434" s="333"/>
      <c r="J434" s="333"/>
      <c r="K434" s="333"/>
      <c r="L434" s="333"/>
      <c r="M434" s="334"/>
      <c r="N434" s="334"/>
      <c r="O434" s="333"/>
      <c r="P434" s="348"/>
      <c r="Q434" s="355"/>
    </row>
    <row r="435" ht="40.15" customHeight="1" spans="1:17">
      <c r="A435" s="361"/>
      <c r="B435" s="294" t="s">
        <v>296</v>
      </c>
      <c r="C435" s="333"/>
      <c r="D435" s="334"/>
      <c r="E435" s="333"/>
      <c r="F435" s="333" t="s">
        <v>303</v>
      </c>
      <c r="G435" s="335">
        <v>3040</v>
      </c>
      <c r="H435" s="336"/>
      <c r="I435" s="333"/>
      <c r="J435" s="333"/>
      <c r="K435" s="333"/>
      <c r="L435" s="333"/>
      <c r="M435" s="334"/>
      <c r="N435" s="334"/>
      <c r="O435" s="333"/>
      <c r="P435" s="348"/>
      <c r="Q435" s="355"/>
    </row>
    <row r="436" ht="40.15" customHeight="1" spans="1:17">
      <c r="A436" s="361"/>
      <c r="B436" s="294" t="s">
        <v>296</v>
      </c>
      <c r="C436" s="333"/>
      <c r="D436" s="334"/>
      <c r="E436" s="333"/>
      <c r="F436" s="333" t="s">
        <v>304</v>
      </c>
      <c r="G436" s="335">
        <v>375</v>
      </c>
      <c r="H436" s="336"/>
      <c r="I436" s="333"/>
      <c r="J436" s="333"/>
      <c r="K436" s="333"/>
      <c r="L436" s="333"/>
      <c r="M436" s="334"/>
      <c r="N436" s="334"/>
      <c r="O436" s="333"/>
      <c r="P436" s="348"/>
      <c r="Q436" s="355"/>
    </row>
    <row r="437" ht="40.15" customHeight="1" spans="1:17">
      <c r="A437" s="361"/>
      <c r="B437" s="294" t="s">
        <v>296</v>
      </c>
      <c r="C437" s="333"/>
      <c r="D437" s="334"/>
      <c r="E437" s="333"/>
      <c r="F437" s="333" t="s">
        <v>305</v>
      </c>
      <c r="G437" s="335">
        <v>60</v>
      </c>
      <c r="H437" s="336"/>
      <c r="I437" s="333"/>
      <c r="J437" s="333"/>
      <c r="K437" s="333"/>
      <c r="L437" s="333"/>
      <c r="M437" s="334"/>
      <c r="N437" s="334"/>
      <c r="O437" s="333"/>
      <c r="P437" s="348"/>
      <c r="Q437" s="355"/>
    </row>
    <row r="438" ht="40.15" customHeight="1" spans="1:17">
      <c r="A438" s="361"/>
      <c r="B438" s="294" t="s">
        <v>296</v>
      </c>
      <c r="C438" s="333"/>
      <c r="D438" s="334"/>
      <c r="E438" s="333"/>
      <c r="F438" s="333" t="s">
        <v>86</v>
      </c>
      <c r="G438" s="335">
        <v>60</v>
      </c>
      <c r="H438" s="336"/>
      <c r="I438" s="333"/>
      <c r="J438" s="333"/>
      <c r="K438" s="333"/>
      <c r="L438" s="333"/>
      <c r="M438" s="334"/>
      <c r="N438" s="334"/>
      <c r="O438" s="333"/>
      <c r="P438" s="348"/>
      <c r="Q438" s="355"/>
    </row>
    <row r="439" ht="40.15" customHeight="1" spans="1:17">
      <c r="A439" s="361"/>
      <c r="B439" s="294" t="s">
        <v>296</v>
      </c>
      <c r="C439" s="333"/>
      <c r="D439" s="334"/>
      <c r="E439" s="333"/>
      <c r="F439" s="333" t="s">
        <v>168</v>
      </c>
      <c r="G439" s="335">
        <v>100</v>
      </c>
      <c r="H439" s="336"/>
      <c r="I439" s="333"/>
      <c r="J439" s="333"/>
      <c r="K439" s="333"/>
      <c r="L439" s="333"/>
      <c r="M439" s="334"/>
      <c r="N439" s="334"/>
      <c r="O439" s="333"/>
      <c r="P439" s="348"/>
      <c r="Q439" s="355"/>
    </row>
    <row r="440" ht="40.15" customHeight="1" spans="1:17">
      <c r="A440" s="361"/>
      <c r="B440" s="294" t="s">
        <v>296</v>
      </c>
      <c r="C440" s="333"/>
      <c r="D440" s="334"/>
      <c r="E440" s="333"/>
      <c r="F440" s="333" t="s">
        <v>89</v>
      </c>
      <c r="G440" s="335">
        <v>200</v>
      </c>
      <c r="H440" s="336"/>
      <c r="I440" s="333"/>
      <c r="J440" s="333"/>
      <c r="K440" s="333"/>
      <c r="L440" s="333"/>
      <c r="M440" s="334"/>
      <c r="N440" s="334"/>
      <c r="O440" s="333"/>
      <c r="P440" s="348"/>
      <c r="Q440" s="355"/>
    </row>
    <row r="441" ht="40.15" customHeight="1" spans="1:17">
      <c r="A441" s="361"/>
      <c r="B441" s="294" t="s">
        <v>296</v>
      </c>
      <c r="C441" s="333"/>
      <c r="D441" s="334"/>
      <c r="E441" s="333"/>
      <c r="F441" s="333" t="s">
        <v>26</v>
      </c>
      <c r="G441" s="335">
        <v>100</v>
      </c>
      <c r="H441" s="336"/>
      <c r="I441" s="333"/>
      <c r="J441" s="333"/>
      <c r="K441" s="333"/>
      <c r="L441" s="333"/>
      <c r="M441" s="334"/>
      <c r="N441" s="334"/>
      <c r="O441" s="333"/>
      <c r="P441" s="348"/>
      <c r="Q441" s="355"/>
    </row>
    <row r="442" ht="40.15" customHeight="1" spans="1:17">
      <c r="A442" s="361"/>
      <c r="B442" s="294" t="s">
        <v>296</v>
      </c>
      <c r="C442" s="333"/>
      <c r="D442" s="334"/>
      <c r="E442" s="333"/>
      <c r="F442" s="333" t="s">
        <v>306</v>
      </c>
      <c r="G442" s="335">
        <v>80</v>
      </c>
      <c r="H442" s="336"/>
      <c r="I442" s="333"/>
      <c r="J442" s="333"/>
      <c r="K442" s="333"/>
      <c r="L442" s="333"/>
      <c r="M442" s="334"/>
      <c r="N442" s="334"/>
      <c r="O442" s="333"/>
      <c r="P442" s="348"/>
      <c r="Q442" s="355"/>
    </row>
    <row r="443" ht="40.15" customHeight="1" spans="1:17">
      <c r="A443" s="361"/>
      <c r="B443" s="294" t="s">
        <v>307</v>
      </c>
      <c r="C443" s="333"/>
      <c r="D443" s="334"/>
      <c r="E443" s="333"/>
      <c r="F443" s="333" t="s">
        <v>249</v>
      </c>
      <c r="G443" s="335">
        <v>860</v>
      </c>
      <c r="H443" s="336"/>
      <c r="I443" s="333"/>
      <c r="J443" s="333"/>
      <c r="K443" s="333"/>
      <c r="L443" s="333"/>
      <c r="M443" s="334"/>
      <c r="N443" s="334"/>
      <c r="O443" s="333"/>
      <c r="P443" s="348"/>
      <c r="Q443" s="355"/>
    </row>
    <row r="444" ht="40.15" customHeight="1" spans="1:17">
      <c r="A444" s="361"/>
      <c r="B444" s="294" t="s">
        <v>307</v>
      </c>
      <c r="C444" s="333"/>
      <c r="D444" s="334"/>
      <c r="E444" s="333"/>
      <c r="F444" s="333" t="s">
        <v>168</v>
      </c>
      <c r="G444" s="335">
        <v>2600</v>
      </c>
      <c r="H444" s="336"/>
      <c r="I444" s="333"/>
      <c r="J444" s="333"/>
      <c r="K444" s="333"/>
      <c r="L444" s="333"/>
      <c r="M444" s="334"/>
      <c r="N444" s="334"/>
      <c r="O444" s="333"/>
      <c r="P444" s="348"/>
      <c r="Q444" s="355"/>
    </row>
    <row r="445" ht="40.15" customHeight="1" spans="1:17">
      <c r="A445" s="361"/>
      <c r="B445" s="294" t="s">
        <v>307</v>
      </c>
      <c r="C445" s="333"/>
      <c r="D445" s="334"/>
      <c r="E445" s="333"/>
      <c r="F445" s="333" t="s">
        <v>139</v>
      </c>
      <c r="G445" s="335">
        <v>2375</v>
      </c>
      <c r="H445" s="336"/>
      <c r="I445" s="333"/>
      <c r="J445" s="333"/>
      <c r="K445" s="333"/>
      <c r="L445" s="333"/>
      <c r="M445" s="334"/>
      <c r="N445" s="334"/>
      <c r="O445" s="333"/>
      <c r="P445" s="348"/>
      <c r="Q445" s="355"/>
    </row>
    <row r="446" ht="40.15" customHeight="1" spans="1:17">
      <c r="A446" s="361"/>
      <c r="B446" s="294" t="s">
        <v>307</v>
      </c>
      <c r="C446" s="333"/>
      <c r="D446" s="334"/>
      <c r="E446" s="333"/>
      <c r="F446" s="333" t="s">
        <v>182</v>
      </c>
      <c r="G446" s="335">
        <v>1165</v>
      </c>
      <c r="H446" s="336"/>
      <c r="I446" s="333"/>
      <c r="J446" s="333"/>
      <c r="K446" s="333"/>
      <c r="L446" s="333"/>
      <c r="M446" s="334"/>
      <c r="N446" s="334"/>
      <c r="O446" s="333"/>
      <c r="P446" s="348"/>
      <c r="Q446" s="355"/>
    </row>
    <row r="447" ht="40.15" customHeight="1" spans="1:17">
      <c r="A447" s="361"/>
      <c r="B447" s="294" t="s">
        <v>307</v>
      </c>
      <c r="C447" s="333"/>
      <c r="D447" s="334"/>
      <c r="E447" s="333"/>
      <c r="F447" s="333" t="s">
        <v>215</v>
      </c>
      <c r="G447" s="335">
        <v>3000</v>
      </c>
      <c r="H447" s="336"/>
      <c r="I447" s="333"/>
      <c r="J447" s="333"/>
      <c r="K447" s="333"/>
      <c r="L447" s="333"/>
      <c r="M447" s="334"/>
      <c r="N447" s="334"/>
      <c r="O447" s="333"/>
      <c r="P447" s="348"/>
      <c r="Q447" s="355"/>
    </row>
    <row r="448" ht="40.15" customHeight="1" spans="1:17">
      <c r="A448" s="361"/>
      <c r="B448" s="294" t="s">
        <v>307</v>
      </c>
      <c r="C448" s="333"/>
      <c r="D448" s="334"/>
      <c r="E448" s="333"/>
      <c r="F448" s="333" t="s">
        <v>69</v>
      </c>
      <c r="G448" s="335">
        <v>200</v>
      </c>
      <c r="H448" s="336"/>
      <c r="I448" s="333"/>
      <c r="J448" s="333"/>
      <c r="K448" s="333"/>
      <c r="L448" s="333"/>
      <c r="M448" s="334"/>
      <c r="N448" s="334"/>
      <c r="O448" s="333"/>
      <c r="P448" s="348"/>
      <c r="Q448" s="355"/>
    </row>
    <row r="449" ht="40.15" customHeight="1" spans="1:17">
      <c r="A449" s="361"/>
      <c r="B449" s="294" t="s">
        <v>307</v>
      </c>
      <c r="C449" s="333"/>
      <c r="D449" s="334"/>
      <c r="E449" s="333"/>
      <c r="F449" s="333" t="s">
        <v>26</v>
      </c>
      <c r="G449" s="335">
        <v>1460</v>
      </c>
      <c r="H449" s="336"/>
      <c r="I449" s="333"/>
      <c r="J449" s="333"/>
      <c r="K449" s="333"/>
      <c r="L449" s="333"/>
      <c r="M449" s="334"/>
      <c r="N449" s="334"/>
      <c r="O449" s="333"/>
      <c r="P449" s="348"/>
      <c r="Q449" s="355"/>
    </row>
    <row r="450" ht="40.15" customHeight="1" spans="1:17">
      <c r="A450" s="361"/>
      <c r="B450" s="294" t="s">
        <v>308</v>
      </c>
      <c r="C450" s="333"/>
      <c r="D450" s="334"/>
      <c r="E450" s="333"/>
      <c r="F450" s="333" t="s">
        <v>309</v>
      </c>
      <c r="G450" s="335">
        <v>20</v>
      </c>
      <c r="H450" s="336"/>
      <c r="I450" s="333"/>
      <c r="J450" s="333"/>
      <c r="K450" s="333"/>
      <c r="L450" s="333"/>
      <c r="M450" s="334"/>
      <c r="N450" s="334"/>
      <c r="O450" s="333"/>
      <c r="P450" s="348"/>
      <c r="Q450" s="355"/>
    </row>
    <row r="451" ht="40.15" customHeight="1" spans="1:17">
      <c r="A451" s="361"/>
      <c r="B451" s="294" t="s">
        <v>308</v>
      </c>
      <c r="C451" s="333"/>
      <c r="D451" s="334"/>
      <c r="E451" s="333"/>
      <c r="F451" s="333" t="s">
        <v>249</v>
      </c>
      <c r="G451" s="335">
        <v>925</v>
      </c>
      <c r="H451" s="336"/>
      <c r="I451" s="333"/>
      <c r="J451" s="333"/>
      <c r="K451" s="333"/>
      <c r="L451" s="333"/>
      <c r="M451" s="334"/>
      <c r="N451" s="334"/>
      <c r="O451" s="333"/>
      <c r="P451" s="348"/>
      <c r="Q451" s="355"/>
    </row>
    <row r="452" ht="40.15" customHeight="1" spans="1:17">
      <c r="A452" s="361"/>
      <c r="B452" s="294" t="s">
        <v>310</v>
      </c>
      <c r="C452" s="333"/>
      <c r="D452" s="334"/>
      <c r="E452" s="333"/>
      <c r="F452" s="333" t="s">
        <v>240</v>
      </c>
      <c r="G452" s="335">
        <v>500</v>
      </c>
      <c r="H452" s="336"/>
      <c r="I452" s="333"/>
      <c r="J452" s="333"/>
      <c r="K452" s="333"/>
      <c r="L452" s="333"/>
      <c r="M452" s="334"/>
      <c r="N452" s="334"/>
      <c r="O452" s="333"/>
      <c r="P452" s="348"/>
      <c r="Q452" s="355"/>
    </row>
    <row r="453" ht="40.15" customHeight="1" spans="1:17">
      <c r="A453" s="361"/>
      <c r="B453" s="294" t="s">
        <v>310</v>
      </c>
      <c r="C453" s="333"/>
      <c r="D453" s="334"/>
      <c r="E453" s="333"/>
      <c r="F453" s="333" t="s">
        <v>176</v>
      </c>
      <c r="G453" s="335">
        <v>345</v>
      </c>
      <c r="H453" s="336"/>
      <c r="I453" s="333"/>
      <c r="J453" s="333"/>
      <c r="K453" s="333"/>
      <c r="L453" s="333"/>
      <c r="M453" s="334"/>
      <c r="N453" s="334"/>
      <c r="O453" s="333"/>
      <c r="P453" s="348"/>
      <c r="Q453" s="355"/>
    </row>
    <row r="454" ht="40.15" customHeight="1" spans="1:17">
      <c r="A454" s="361"/>
      <c r="B454" s="294" t="s">
        <v>310</v>
      </c>
      <c r="C454" s="333"/>
      <c r="D454" s="334"/>
      <c r="E454" s="333"/>
      <c r="F454" s="333" t="s">
        <v>309</v>
      </c>
      <c r="G454" s="335">
        <v>20</v>
      </c>
      <c r="H454" s="336"/>
      <c r="I454" s="333"/>
      <c r="J454" s="333"/>
      <c r="K454" s="333"/>
      <c r="L454" s="333"/>
      <c r="M454" s="334"/>
      <c r="N454" s="334"/>
      <c r="O454" s="333"/>
      <c r="P454" s="348"/>
      <c r="Q454" s="355"/>
    </row>
    <row r="455" ht="40.15" customHeight="1" spans="1:17">
      <c r="A455" s="361"/>
      <c r="B455" s="294" t="s">
        <v>310</v>
      </c>
      <c r="C455" s="333"/>
      <c r="D455" s="334"/>
      <c r="E455" s="333"/>
      <c r="F455" s="333" t="s">
        <v>86</v>
      </c>
      <c r="G455" s="335">
        <v>80</v>
      </c>
      <c r="H455" s="336"/>
      <c r="I455" s="333"/>
      <c r="J455" s="333"/>
      <c r="K455" s="333"/>
      <c r="L455" s="333"/>
      <c r="M455" s="334"/>
      <c r="N455" s="334"/>
      <c r="O455" s="333"/>
      <c r="P455" s="348"/>
      <c r="Q455" s="355"/>
    </row>
    <row r="456" ht="40.15" customHeight="1" spans="1:17">
      <c r="A456" s="361"/>
      <c r="B456" s="294" t="s">
        <v>310</v>
      </c>
      <c r="C456" s="333"/>
      <c r="D456" s="334"/>
      <c r="E456" s="333"/>
      <c r="F456" s="333" t="s">
        <v>90</v>
      </c>
      <c r="G456" s="335">
        <v>70</v>
      </c>
      <c r="H456" s="336"/>
      <c r="I456" s="333"/>
      <c r="J456" s="333"/>
      <c r="K456" s="333"/>
      <c r="L456" s="333"/>
      <c r="M456" s="334"/>
      <c r="N456" s="334"/>
      <c r="O456" s="333"/>
      <c r="P456" s="348"/>
      <c r="Q456" s="355"/>
    </row>
    <row r="457" ht="40.15" customHeight="1" spans="1:17">
      <c r="A457" s="361"/>
      <c r="B457" s="294" t="s">
        <v>310</v>
      </c>
      <c r="C457" s="333"/>
      <c r="D457" s="334"/>
      <c r="E457" s="333"/>
      <c r="F457" s="333" t="s">
        <v>26</v>
      </c>
      <c r="G457" s="335">
        <v>100</v>
      </c>
      <c r="H457" s="336"/>
      <c r="I457" s="333"/>
      <c r="J457" s="333"/>
      <c r="K457" s="333"/>
      <c r="L457" s="333"/>
      <c r="M457" s="334"/>
      <c r="N457" s="334"/>
      <c r="O457" s="333"/>
      <c r="P457" s="348"/>
      <c r="Q457" s="355"/>
    </row>
    <row r="458" ht="40.15" customHeight="1" spans="1:17">
      <c r="A458" s="361"/>
      <c r="B458" s="294" t="s">
        <v>310</v>
      </c>
      <c r="C458" s="333"/>
      <c r="D458" s="334"/>
      <c r="E458" s="333"/>
      <c r="F458" s="333" t="s">
        <v>26</v>
      </c>
      <c r="G458" s="335">
        <v>200</v>
      </c>
      <c r="H458" s="336"/>
      <c r="I458" s="333"/>
      <c r="J458" s="333"/>
      <c r="K458" s="333"/>
      <c r="L458" s="333"/>
      <c r="M458" s="334"/>
      <c r="N458" s="334"/>
      <c r="O458" s="333"/>
      <c r="P458" s="348"/>
      <c r="Q458" s="355"/>
    </row>
    <row r="459" ht="40.15" customHeight="1" spans="1:17">
      <c r="A459" s="361"/>
      <c r="B459" s="294" t="s">
        <v>310</v>
      </c>
      <c r="C459" s="333"/>
      <c r="D459" s="334"/>
      <c r="E459" s="333"/>
      <c r="F459" s="333" t="s">
        <v>91</v>
      </c>
      <c r="G459" s="335">
        <v>260</v>
      </c>
      <c r="H459" s="336"/>
      <c r="I459" s="333"/>
      <c r="J459" s="333"/>
      <c r="K459" s="333"/>
      <c r="L459" s="333"/>
      <c r="M459" s="334"/>
      <c r="N459" s="334"/>
      <c r="O459" s="333"/>
      <c r="P459" s="348"/>
      <c r="Q459" s="355"/>
    </row>
    <row r="460" ht="40.15" customHeight="1" spans="1:17">
      <c r="A460" s="361"/>
      <c r="B460" s="294" t="s">
        <v>310</v>
      </c>
      <c r="C460" s="333"/>
      <c r="D460" s="334"/>
      <c r="E460" s="333"/>
      <c r="F460" s="333" t="s">
        <v>311</v>
      </c>
      <c r="G460" s="335">
        <v>1000</v>
      </c>
      <c r="H460" s="336"/>
      <c r="I460" s="333"/>
      <c r="J460" s="333"/>
      <c r="K460" s="333"/>
      <c r="L460" s="333"/>
      <c r="M460" s="334"/>
      <c r="N460" s="334"/>
      <c r="O460" s="333"/>
      <c r="P460" s="348"/>
      <c r="Q460" s="355"/>
    </row>
    <row r="461" ht="40.15" customHeight="1" spans="1:17">
      <c r="A461" s="361"/>
      <c r="B461" s="294" t="s">
        <v>312</v>
      </c>
      <c r="C461" s="333"/>
      <c r="D461" s="334"/>
      <c r="E461" s="333"/>
      <c r="F461" s="333" t="s">
        <v>313</v>
      </c>
      <c r="G461" s="335">
        <v>210</v>
      </c>
      <c r="H461" s="336"/>
      <c r="I461" s="333"/>
      <c r="J461" s="333"/>
      <c r="K461" s="333"/>
      <c r="L461" s="333"/>
      <c r="M461" s="334"/>
      <c r="N461" s="334"/>
      <c r="O461" s="333"/>
      <c r="P461" s="348"/>
      <c r="Q461" s="355"/>
    </row>
    <row r="462" ht="40.15" customHeight="1" spans="1:17">
      <c r="A462" s="361"/>
      <c r="B462" s="294" t="s">
        <v>312</v>
      </c>
      <c r="C462" s="333"/>
      <c r="D462" s="334"/>
      <c r="E462" s="333"/>
      <c r="F462" s="333" t="s">
        <v>314</v>
      </c>
      <c r="G462" s="335">
        <v>25</v>
      </c>
      <c r="H462" s="336"/>
      <c r="I462" s="333"/>
      <c r="J462" s="333"/>
      <c r="K462" s="333"/>
      <c r="L462" s="333"/>
      <c r="M462" s="334"/>
      <c r="N462" s="334"/>
      <c r="O462" s="333"/>
      <c r="P462" s="348"/>
      <c r="Q462" s="355"/>
    </row>
    <row r="463" ht="40.15" customHeight="1" spans="1:17">
      <c r="A463" s="361"/>
      <c r="B463" s="294" t="s">
        <v>312</v>
      </c>
      <c r="C463" s="333"/>
      <c r="D463" s="334"/>
      <c r="E463" s="333"/>
      <c r="F463" s="333" t="s">
        <v>49</v>
      </c>
      <c r="G463" s="335">
        <v>75</v>
      </c>
      <c r="H463" s="336"/>
      <c r="I463" s="333"/>
      <c r="J463" s="333"/>
      <c r="K463" s="333"/>
      <c r="L463" s="333"/>
      <c r="M463" s="334"/>
      <c r="N463" s="334"/>
      <c r="O463" s="333"/>
      <c r="P463" s="348"/>
      <c r="Q463" s="355"/>
    </row>
    <row r="464" ht="40.15" customHeight="1" spans="1:17">
      <c r="A464" s="361"/>
      <c r="B464" s="294" t="s">
        <v>312</v>
      </c>
      <c r="C464" s="333"/>
      <c r="D464" s="334"/>
      <c r="E464" s="333"/>
      <c r="F464" s="333" t="s">
        <v>315</v>
      </c>
      <c r="G464" s="335">
        <v>1515</v>
      </c>
      <c r="H464" s="336"/>
      <c r="I464" s="333"/>
      <c r="J464" s="333"/>
      <c r="K464" s="333"/>
      <c r="L464" s="333"/>
      <c r="M464" s="334"/>
      <c r="N464" s="334"/>
      <c r="O464" s="333"/>
      <c r="P464" s="348"/>
      <c r="Q464" s="355"/>
    </row>
    <row r="465" ht="40.15" customHeight="1" spans="1:17">
      <c r="A465" s="361"/>
      <c r="B465" s="294" t="s">
        <v>312</v>
      </c>
      <c r="C465" s="333"/>
      <c r="D465" s="334"/>
      <c r="E465" s="333"/>
      <c r="F465" s="333" t="s">
        <v>301</v>
      </c>
      <c r="G465" s="335">
        <v>95</v>
      </c>
      <c r="H465" s="336"/>
      <c r="I465" s="333"/>
      <c r="J465" s="333"/>
      <c r="K465" s="333"/>
      <c r="L465" s="333"/>
      <c r="M465" s="334"/>
      <c r="N465" s="334"/>
      <c r="O465" s="333"/>
      <c r="P465" s="348"/>
      <c r="Q465" s="355"/>
    </row>
    <row r="466" ht="40.15" customHeight="1" spans="1:17">
      <c r="A466" s="361"/>
      <c r="B466" s="294" t="s">
        <v>312</v>
      </c>
      <c r="C466" s="333"/>
      <c r="D466" s="334"/>
      <c r="E466" s="333"/>
      <c r="F466" s="333" t="s">
        <v>152</v>
      </c>
      <c r="G466" s="335">
        <v>400</v>
      </c>
      <c r="H466" s="336"/>
      <c r="I466" s="333"/>
      <c r="J466" s="333"/>
      <c r="K466" s="333"/>
      <c r="L466" s="333"/>
      <c r="M466" s="334"/>
      <c r="N466" s="334"/>
      <c r="O466" s="333"/>
      <c r="P466" s="348"/>
      <c r="Q466" s="355"/>
    </row>
    <row r="467" ht="40.15" customHeight="1" spans="1:17">
      <c r="A467" s="361"/>
      <c r="B467" s="294" t="s">
        <v>312</v>
      </c>
      <c r="C467" s="333"/>
      <c r="D467" s="334"/>
      <c r="E467" s="333"/>
      <c r="F467" s="333" t="s">
        <v>316</v>
      </c>
      <c r="G467" s="335">
        <v>15</v>
      </c>
      <c r="H467" s="336"/>
      <c r="I467" s="333"/>
      <c r="J467" s="333"/>
      <c r="K467" s="333"/>
      <c r="L467" s="333"/>
      <c r="M467" s="334"/>
      <c r="N467" s="334"/>
      <c r="O467" s="333"/>
      <c r="P467" s="348"/>
      <c r="Q467" s="355"/>
    </row>
    <row r="468" ht="40.15" customHeight="1" spans="1:17">
      <c r="A468" s="361"/>
      <c r="B468" s="294" t="s">
        <v>312</v>
      </c>
      <c r="C468" s="333"/>
      <c r="D468" s="334"/>
      <c r="E468" s="333"/>
      <c r="F468" s="333" t="s">
        <v>317</v>
      </c>
      <c r="G468" s="335">
        <v>200</v>
      </c>
      <c r="H468" s="336"/>
      <c r="I468" s="333"/>
      <c r="J468" s="333"/>
      <c r="K468" s="333"/>
      <c r="L468" s="333"/>
      <c r="M468" s="334"/>
      <c r="N468" s="334"/>
      <c r="O468" s="333"/>
      <c r="P468" s="348"/>
      <c r="Q468" s="355"/>
    </row>
    <row r="469" ht="40.15" customHeight="1" spans="1:17">
      <c r="A469" s="361"/>
      <c r="B469" s="294" t="s">
        <v>312</v>
      </c>
      <c r="C469" s="333"/>
      <c r="D469" s="334"/>
      <c r="E469" s="333"/>
      <c r="F469" s="333" t="s">
        <v>255</v>
      </c>
      <c r="G469" s="335">
        <v>50</v>
      </c>
      <c r="H469" s="336"/>
      <c r="I469" s="333"/>
      <c r="J469" s="333"/>
      <c r="K469" s="333"/>
      <c r="L469" s="333"/>
      <c r="M469" s="334"/>
      <c r="N469" s="334"/>
      <c r="O469" s="333"/>
      <c r="P469" s="348"/>
      <c r="Q469" s="355"/>
    </row>
    <row r="470" ht="40.15" customHeight="1" spans="1:17">
      <c r="A470" s="361"/>
      <c r="B470" s="294" t="s">
        <v>312</v>
      </c>
      <c r="C470" s="333"/>
      <c r="D470" s="334"/>
      <c r="E470" s="333"/>
      <c r="F470" s="333" t="s">
        <v>89</v>
      </c>
      <c r="G470" s="335">
        <v>145</v>
      </c>
      <c r="H470" s="336"/>
      <c r="I470" s="333"/>
      <c r="J470" s="333"/>
      <c r="K470" s="333"/>
      <c r="L470" s="333"/>
      <c r="M470" s="334"/>
      <c r="N470" s="334"/>
      <c r="O470" s="333"/>
      <c r="P470" s="348"/>
      <c r="Q470" s="355"/>
    </row>
    <row r="471" ht="40.15" customHeight="1" spans="1:17">
      <c r="A471" s="361"/>
      <c r="B471" s="294" t="s">
        <v>312</v>
      </c>
      <c r="C471" s="333"/>
      <c r="D471" s="334"/>
      <c r="E471" s="333"/>
      <c r="F471" s="333" t="s">
        <v>26</v>
      </c>
      <c r="G471" s="335">
        <v>200</v>
      </c>
      <c r="H471" s="336"/>
      <c r="I471" s="333"/>
      <c r="J471" s="333"/>
      <c r="K471" s="333"/>
      <c r="L471" s="333"/>
      <c r="M471" s="334"/>
      <c r="N471" s="334"/>
      <c r="O471" s="333"/>
      <c r="P471" s="348"/>
      <c r="Q471" s="355"/>
    </row>
    <row r="472" ht="40.15" customHeight="1" spans="1:17">
      <c r="A472" s="361"/>
      <c r="B472" s="294" t="s">
        <v>312</v>
      </c>
      <c r="C472" s="333"/>
      <c r="D472" s="334"/>
      <c r="E472" s="333"/>
      <c r="F472" s="333" t="s">
        <v>139</v>
      </c>
      <c r="G472" s="335">
        <v>300</v>
      </c>
      <c r="H472" s="336"/>
      <c r="I472" s="333"/>
      <c r="J472" s="333"/>
      <c r="K472" s="333"/>
      <c r="L472" s="333"/>
      <c r="M472" s="334"/>
      <c r="N472" s="334"/>
      <c r="O472" s="333"/>
      <c r="P472" s="348"/>
      <c r="Q472" s="355"/>
    </row>
    <row r="473" ht="40.15" customHeight="1" spans="1:17">
      <c r="A473" s="361"/>
      <c r="B473" s="294" t="s">
        <v>312</v>
      </c>
      <c r="C473" s="333"/>
      <c r="D473" s="334"/>
      <c r="E473" s="333"/>
      <c r="F473" s="333" t="s">
        <v>73</v>
      </c>
      <c r="G473" s="335">
        <v>825</v>
      </c>
      <c r="H473" s="336"/>
      <c r="I473" s="333"/>
      <c r="J473" s="333"/>
      <c r="K473" s="333"/>
      <c r="L473" s="333"/>
      <c r="M473" s="334"/>
      <c r="N473" s="334"/>
      <c r="O473" s="333"/>
      <c r="P473" s="348"/>
      <c r="Q473" s="355"/>
    </row>
    <row r="474" ht="40.15" customHeight="1" spans="1:17">
      <c r="A474" s="361"/>
      <c r="B474" s="294" t="s">
        <v>318</v>
      </c>
      <c r="C474" s="333"/>
      <c r="D474" s="334"/>
      <c r="E474" s="333"/>
      <c r="F474" s="333" t="s">
        <v>74</v>
      </c>
      <c r="G474" s="335">
        <v>460</v>
      </c>
      <c r="H474" s="336"/>
      <c r="I474" s="333"/>
      <c r="J474" s="333"/>
      <c r="K474" s="333"/>
      <c r="L474" s="333"/>
      <c r="M474" s="334"/>
      <c r="N474" s="334"/>
      <c r="O474" s="333"/>
      <c r="P474" s="348"/>
      <c r="Q474" s="355"/>
    </row>
    <row r="475" ht="40.15" customHeight="1" spans="1:17">
      <c r="A475" s="361"/>
      <c r="B475" s="294" t="s">
        <v>318</v>
      </c>
      <c r="C475" s="333"/>
      <c r="D475" s="334"/>
      <c r="E475" s="333"/>
      <c r="F475" s="333" t="s">
        <v>152</v>
      </c>
      <c r="G475" s="335">
        <v>250</v>
      </c>
      <c r="H475" s="336"/>
      <c r="I475" s="333"/>
      <c r="J475" s="333"/>
      <c r="K475" s="333"/>
      <c r="L475" s="333"/>
      <c r="M475" s="334"/>
      <c r="N475" s="334"/>
      <c r="O475" s="333"/>
      <c r="P475" s="348"/>
      <c r="Q475" s="355"/>
    </row>
    <row r="476" ht="40.15" customHeight="1" spans="1:17">
      <c r="A476" s="361"/>
      <c r="B476" s="294" t="s">
        <v>318</v>
      </c>
      <c r="C476" s="333"/>
      <c r="D476" s="334"/>
      <c r="E476" s="333"/>
      <c r="F476" s="333" t="s">
        <v>319</v>
      </c>
      <c r="G476" s="335">
        <v>25</v>
      </c>
      <c r="H476" s="336"/>
      <c r="I476" s="333"/>
      <c r="J476" s="333"/>
      <c r="K476" s="333"/>
      <c r="L476" s="333"/>
      <c r="M476" s="334"/>
      <c r="N476" s="334"/>
      <c r="O476" s="333"/>
      <c r="P476" s="348"/>
      <c r="Q476" s="355"/>
    </row>
    <row r="477" ht="40.15" customHeight="1" spans="1:17">
      <c r="A477" s="361"/>
      <c r="B477" s="294" t="s">
        <v>318</v>
      </c>
      <c r="C477" s="333"/>
      <c r="D477" s="334"/>
      <c r="E477" s="333"/>
      <c r="F477" s="333" t="s">
        <v>320</v>
      </c>
      <c r="G477" s="335">
        <v>6000</v>
      </c>
      <c r="H477" s="336"/>
      <c r="I477" s="333"/>
      <c r="J477" s="333"/>
      <c r="K477" s="333"/>
      <c r="L477" s="333"/>
      <c r="M477" s="334"/>
      <c r="N477" s="334"/>
      <c r="O477" s="333"/>
      <c r="P477" s="348"/>
      <c r="Q477" s="355"/>
    </row>
    <row r="478" ht="40.15" customHeight="1" spans="1:17">
      <c r="A478" s="361"/>
      <c r="B478" s="294" t="s">
        <v>318</v>
      </c>
      <c r="C478" s="333"/>
      <c r="D478" s="334"/>
      <c r="E478" s="333"/>
      <c r="F478" s="333" t="s">
        <v>53</v>
      </c>
      <c r="G478" s="335">
        <v>2100</v>
      </c>
      <c r="H478" s="336"/>
      <c r="I478" s="333"/>
      <c r="J478" s="333"/>
      <c r="K478" s="333"/>
      <c r="L478" s="333"/>
      <c r="M478" s="334"/>
      <c r="N478" s="334"/>
      <c r="O478" s="333"/>
      <c r="P478" s="348"/>
      <c r="Q478" s="355"/>
    </row>
    <row r="479" ht="40.15" customHeight="1" spans="1:17">
      <c r="A479" s="361"/>
      <c r="B479" s="294" t="s">
        <v>318</v>
      </c>
      <c r="C479" s="333"/>
      <c r="D479" s="334"/>
      <c r="E479" s="333"/>
      <c r="F479" s="333" t="s">
        <v>182</v>
      </c>
      <c r="G479" s="335">
        <v>700</v>
      </c>
      <c r="H479" s="336"/>
      <c r="I479" s="333"/>
      <c r="J479" s="333"/>
      <c r="K479" s="333"/>
      <c r="L479" s="333"/>
      <c r="M479" s="334"/>
      <c r="N479" s="334"/>
      <c r="O479" s="333"/>
      <c r="P479" s="348"/>
      <c r="Q479" s="355"/>
    </row>
    <row r="480" ht="40.15" customHeight="1" spans="1:17">
      <c r="A480" s="361"/>
      <c r="B480" s="294" t="s">
        <v>318</v>
      </c>
      <c r="C480" s="333"/>
      <c r="D480" s="334"/>
      <c r="E480" s="333"/>
      <c r="F480" s="333" t="s">
        <v>168</v>
      </c>
      <c r="G480" s="335">
        <v>560</v>
      </c>
      <c r="H480" s="336"/>
      <c r="I480" s="333"/>
      <c r="J480" s="333"/>
      <c r="K480" s="333"/>
      <c r="L480" s="333"/>
      <c r="M480" s="334"/>
      <c r="N480" s="334"/>
      <c r="O480" s="333"/>
      <c r="P480" s="348"/>
      <c r="Q480" s="355"/>
    </row>
    <row r="481" ht="40.15" customHeight="1" spans="1:17">
      <c r="A481" s="361"/>
      <c r="B481" s="294" t="s">
        <v>318</v>
      </c>
      <c r="C481" s="333"/>
      <c r="D481" s="334"/>
      <c r="E481" s="333"/>
      <c r="F481" s="333" t="s">
        <v>64</v>
      </c>
      <c r="G481" s="335">
        <v>130</v>
      </c>
      <c r="H481" s="336"/>
      <c r="I481" s="333"/>
      <c r="J481" s="333"/>
      <c r="K481" s="333"/>
      <c r="L481" s="333"/>
      <c r="M481" s="334"/>
      <c r="N481" s="334"/>
      <c r="O481" s="333"/>
      <c r="P481" s="348"/>
      <c r="Q481" s="355"/>
    </row>
    <row r="482" ht="40.15" customHeight="1" spans="1:17">
      <c r="A482" s="361"/>
      <c r="B482" s="294" t="s">
        <v>318</v>
      </c>
      <c r="C482" s="333"/>
      <c r="D482" s="334"/>
      <c r="E482" s="333"/>
      <c r="F482" s="333" t="s">
        <v>68</v>
      </c>
      <c r="G482" s="335">
        <v>130</v>
      </c>
      <c r="H482" s="336"/>
      <c r="I482" s="333"/>
      <c r="J482" s="333"/>
      <c r="K482" s="333"/>
      <c r="L482" s="333"/>
      <c r="M482" s="334"/>
      <c r="N482" s="334"/>
      <c r="O482" s="333"/>
      <c r="P482" s="348"/>
      <c r="Q482" s="355"/>
    </row>
    <row r="483" ht="40.15" customHeight="1" spans="1:17">
      <c r="A483" s="361"/>
      <c r="B483" s="294" t="s">
        <v>318</v>
      </c>
      <c r="C483" s="333"/>
      <c r="D483" s="334"/>
      <c r="E483" s="333"/>
      <c r="F483" s="333" t="s">
        <v>89</v>
      </c>
      <c r="G483" s="335">
        <v>50</v>
      </c>
      <c r="H483" s="336"/>
      <c r="I483" s="333"/>
      <c r="J483" s="333"/>
      <c r="K483" s="333"/>
      <c r="L483" s="333"/>
      <c r="M483" s="334"/>
      <c r="N483" s="334"/>
      <c r="O483" s="333"/>
      <c r="P483" s="348"/>
      <c r="Q483" s="355"/>
    </row>
    <row r="484" ht="40.15" customHeight="1" spans="1:17">
      <c r="A484" s="361"/>
      <c r="B484" s="294" t="s">
        <v>318</v>
      </c>
      <c r="C484" s="333"/>
      <c r="D484" s="334"/>
      <c r="E484" s="333"/>
      <c r="F484" s="333" t="s">
        <v>139</v>
      </c>
      <c r="G484" s="335">
        <v>200</v>
      </c>
      <c r="H484" s="336"/>
      <c r="I484" s="333"/>
      <c r="J484" s="333"/>
      <c r="K484" s="333"/>
      <c r="L484" s="333"/>
      <c r="M484" s="334"/>
      <c r="N484" s="334"/>
      <c r="O484" s="333"/>
      <c r="P484" s="348"/>
      <c r="Q484" s="355"/>
    </row>
    <row r="485" ht="40.15" customHeight="1" spans="1:17">
      <c r="A485" s="361"/>
      <c r="B485" s="294" t="s">
        <v>318</v>
      </c>
      <c r="C485" s="333"/>
      <c r="D485" s="334"/>
      <c r="E485" s="333"/>
      <c r="F485" s="333" t="s">
        <v>254</v>
      </c>
      <c r="G485" s="335">
        <v>85</v>
      </c>
      <c r="H485" s="336"/>
      <c r="I485" s="333"/>
      <c r="J485" s="333"/>
      <c r="K485" s="333"/>
      <c r="L485" s="333"/>
      <c r="M485" s="334"/>
      <c r="N485" s="334"/>
      <c r="O485" s="333"/>
      <c r="P485" s="348"/>
      <c r="Q485" s="355"/>
    </row>
    <row r="486" ht="40.15" customHeight="1" spans="1:17">
      <c r="A486" s="361"/>
      <c r="B486" s="294" t="s">
        <v>318</v>
      </c>
      <c r="C486" s="333"/>
      <c r="D486" s="334"/>
      <c r="E486" s="333"/>
      <c r="F486" s="333" t="s">
        <v>321</v>
      </c>
      <c r="G486" s="335">
        <v>150</v>
      </c>
      <c r="H486" s="336"/>
      <c r="I486" s="333"/>
      <c r="J486" s="333"/>
      <c r="K486" s="333"/>
      <c r="L486" s="333"/>
      <c r="M486" s="334"/>
      <c r="N486" s="334"/>
      <c r="O486" s="333"/>
      <c r="P486" s="348"/>
      <c r="Q486" s="355"/>
    </row>
    <row r="487" ht="40.15" customHeight="1" spans="1:17">
      <c r="A487" s="361"/>
      <c r="B487" s="294" t="s">
        <v>322</v>
      </c>
      <c r="C487" s="333"/>
      <c r="D487" s="334"/>
      <c r="E487" s="333"/>
      <c r="F487" s="333" t="s">
        <v>186</v>
      </c>
      <c r="G487" s="335">
        <v>30</v>
      </c>
      <c r="H487" s="336"/>
      <c r="I487" s="333"/>
      <c r="J487" s="333"/>
      <c r="K487" s="333"/>
      <c r="L487" s="333"/>
      <c r="M487" s="334"/>
      <c r="N487" s="334"/>
      <c r="O487" s="333"/>
      <c r="P487" s="348"/>
      <c r="Q487" s="355"/>
    </row>
    <row r="488" ht="40.15" customHeight="1" spans="1:17">
      <c r="A488" s="361"/>
      <c r="B488" s="294" t="s">
        <v>322</v>
      </c>
      <c r="C488" s="333"/>
      <c r="D488" s="334"/>
      <c r="E488" s="333"/>
      <c r="F488" s="333" t="s">
        <v>26</v>
      </c>
      <c r="G488" s="335">
        <v>70</v>
      </c>
      <c r="H488" s="336"/>
      <c r="I488" s="333"/>
      <c r="J488" s="333"/>
      <c r="K488" s="333"/>
      <c r="L488" s="333"/>
      <c r="M488" s="334"/>
      <c r="N488" s="334"/>
      <c r="O488" s="333"/>
      <c r="P488" s="348"/>
      <c r="Q488" s="355"/>
    </row>
    <row r="489" ht="40.15" customHeight="1" spans="1:17">
      <c r="A489" s="361"/>
      <c r="B489" s="294" t="s">
        <v>322</v>
      </c>
      <c r="C489" s="333"/>
      <c r="D489" s="334"/>
      <c r="E489" s="333"/>
      <c r="F489" s="333" t="s">
        <v>323</v>
      </c>
      <c r="G489" s="335">
        <v>1200</v>
      </c>
      <c r="H489" s="336"/>
      <c r="I489" s="333"/>
      <c r="J489" s="333"/>
      <c r="K489" s="333"/>
      <c r="L489" s="333"/>
      <c r="M489" s="334"/>
      <c r="N489" s="334"/>
      <c r="O489" s="333"/>
      <c r="P489" s="348"/>
      <c r="Q489" s="355"/>
    </row>
    <row r="490" ht="40.15" customHeight="1" spans="1:17">
      <c r="A490" s="361"/>
      <c r="B490" s="294" t="s">
        <v>322</v>
      </c>
      <c r="C490" s="333"/>
      <c r="D490" s="334"/>
      <c r="E490" s="333"/>
      <c r="F490" s="333" t="s">
        <v>324</v>
      </c>
      <c r="G490" s="335">
        <v>700</v>
      </c>
      <c r="H490" s="336"/>
      <c r="I490" s="333"/>
      <c r="J490" s="333"/>
      <c r="K490" s="333"/>
      <c r="L490" s="333"/>
      <c r="M490" s="334"/>
      <c r="N490" s="334"/>
      <c r="O490" s="333"/>
      <c r="P490" s="348"/>
      <c r="Q490" s="355"/>
    </row>
    <row r="491" ht="40.15" customHeight="1" spans="1:17">
      <c r="A491" s="361"/>
      <c r="B491" s="294" t="s">
        <v>322</v>
      </c>
      <c r="C491" s="333"/>
      <c r="D491" s="334"/>
      <c r="E491" s="333"/>
      <c r="F491" s="333" t="s">
        <v>89</v>
      </c>
      <c r="G491" s="335">
        <v>48</v>
      </c>
      <c r="H491" s="336"/>
      <c r="I491" s="333"/>
      <c r="J491" s="333"/>
      <c r="K491" s="333"/>
      <c r="L491" s="333"/>
      <c r="M491" s="334"/>
      <c r="N491" s="334"/>
      <c r="O491" s="333"/>
      <c r="P491" s="348"/>
      <c r="Q491" s="355"/>
    </row>
    <row r="492" ht="40.15" customHeight="1" spans="1:17">
      <c r="A492" s="361"/>
      <c r="B492" s="294" t="s">
        <v>322</v>
      </c>
      <c r="C492" s="333"/>
      <c r="D492" s="334"/>
      <c r="E492" s="333"/>
      <c r="F492" s="333" t="s">
        <v>325</v>
      </c>
      <c r="G492" s="335">
        <v>60</v>
      </c>
      <c r="H492" s="336"/>
      <c r="I492" s="333"/>
      <c r="J492" s="333"/>
      <c r="K492" s="333"/>
      <c r="L492" s="333"/>
      <c r="M492" s="334"/>
      <c r="N492" s="334"/>
      <c r="O492" s="333"/>
      <c r="P492" s="348"/>
      <c r="Q492" s="355"/>
    </row>
    <row r="493" ht="40.15" customHeight="1" spans="1:17">
      <c r="A493" s="361"/>
      <c r="B493" s="294" t="s">
        <v>322</v>
      </c>
      <c r="C493" s="333"/>
      <c r="D493" s="334"/>
      <c r="E493" s="333"/>
      <c r="F493" s="333" t="s">
        <v>86</v>
      </c>
      <c r="G493" s="335">
        <v>50</v>
      </c>
      <c r="H493" s="336"/>
      <c r="I493" s="333"/>
      <c r="J493" s="333"/>
      <c r="K493" s="333"/>
      <c r="L493" s="333"/>
      <c r="M493" s="334"/>
      <c r="N493" s="334"/>
      <c r="O493" s="333"/>
      <c r="P493" s="348"/>
      <c r="Q493" s="355"/>
    </row>
    <row r="494" ht="40.15" customHeight="1" spans="1:17">
      <c r="A494" s="361"/>
      <c r="B494" s="294" t="s">
        <v>322</v>
      </c>
      <c r="C494" s="333"/>
      <c r="D494" s="334"/>
      <c r="E494" s="333"/>
      <c r="F494" s="333" t="s">
        <v>186</v>
      </c>
      <c r="G494" s="335">
        <v>810</v>
      </c>
      <c r="H494" s="336"/>
      <c r="I494" s="333"/>
      <c r="J494" s="333"/>
      <c r="K494" s="333"/>
      <c r="L494" s="333"/>
      <c r="M494" s="334"/>
      <c r="N494" s="334"/>
      <c r="O494" s="333"/>
      <c r="P494" s="348"/>
      <c r="Q494" s="355"/>
    </row>
    <row r="495" ht="40.15" customHeight="1" spans="1:17">
      <c r="A495" s="361"/>
      <c r="B495" s="294" t="s">
        <v>326</v>
      </c>
      <c r="C495" s="333"/>
      <c r="D495" s="334"/>
      <c r="E495" s="333"/>
      <c r="F495" s="333" t="s">
        <v>327</v>
      </c>
      <c r="G495" s="335">
        <v>25</v>
      </c>
      <c r="H495" s="336"/>
      <c r="I495" s="333"/>
      <c r="J495" s="333"/>
      <c r="K495" s="333"/>
      <c r="L495" s="333"/>
      <c r="M495" s="334"/>
      <c r="N495" s="334"/>
      <c r="O495" s="333"/>
      <c r="P495" s="348"/>
      <c r="Q495" s="355"/>
    </row>
    <row r="496" ht="40.15" customHeight="1" spans="1:17">
      <c r="A496" s="361"/>
      <c r="B496" s="294" t="s">
        <v>326</v>
      </c>
      <c r="C496" s="333"/>
      <c r="D496" s="334"/>
      <c r="E496" s="333"/>
      <c r="F496" s="333" t="s">
        <v>328</v>
      </c>
      <c r="G496" s="335">
        <v>400</v>
      </c>
      <c r="H496" s="336"/>
      <c r="I496" s="333"/>
      <c r="J496" s="333"/>
      <c r="K496" s="333"/>
      <c r="L496" s="333"/>
      <c r="M496" s="334"/>
      <c r="N496" s="334"/>
      <c r="O496" s="333"/>
      <c r="P496" s="348"/>
      <c r="Q496" s="355"/>
    </row>
    <row r="497" ht="40.15" customHeight="1" spans="1:17">
      <c r="A497" s="361"/>
      <c r="B497" s="294" t="s">
        <v>326</v>
      </c>
      <c r="C497" s="333"/>
      <c r="D497" s="334"/>
      <c r="E497" s="333"/>
      <c r="F497" s="333" t="s">
        <v>89</v>
      </c>
      <c r="G497" s="335">
        <v>220</v>
      </c>
      <c r="H497" s="336"/>
      <c r="I497" s="333"/>
      <c r="J497" s="333"/>
      <c r="K497" s="333"/>
      <c r="L497" s="333"/>
      <c r="M497" s="334"/>
      <c r="N497" s="334"/>
      <c r="O497" s="333"/>
      <c r="P497" s="348"/>
      <c r="Q497" s="355"/>
    </row>
    <row r="498" ht="40.15" customHeight="1" spans="1:17">
      <c r="A498" s="361"/>
      <c r="B498" s="294" t="s">
        <v>326</v>
      </c>
      <c r="C498" s="333"/>
      <c r="D498" s="334"/>
      <c r="E498" s="333"/>
      <c r="F498" s="333" t="s">
        <v>329</v>
      </c>
      <c r="G498" s="335">
        <v>30</v>
      </c>
      <c r="H498" s="336"/>
      <c r="I498" s="333"/>
      <c r="J498" s="333"/>
      <c r="K498" s="333"/>
      <c r="L498" s="333"/>
      <c r="M498" s="334"/>
      <c r="N498" s="334"/>
      <c r="O498" s="333"/>
      <c r="P498" s="348"/>
      <c r="Q498" s="355"/>
    </row>
    <row r="499" ht="40.15" customHeight="1" spans="1:17">
      <c r="A499" s="361"/>
      <c r="B499" s="294" t="s">
        <v>326</v>
      </c>
      <c r="C499" s="333"/>
      <c r="D499" s="334"/>
      <c r="E499" s="333"/>
      <c r="F499" s="333" t="s">
        <v>330</v>
      </c>
      <c r="G499" s="335">
        <v>2085</v>
      </c>
      <c r="H499" s="336"/>
      <c r="I499" s="333"/>
      <c r="J499" s="333"/>
      <c r="K499" s="333"/>
      <c r="L499" s="333"/>
      <c r="M499" s="334"/>
      <c r="N499" s="334"/>
      <c r="O499" s="333"/>
      <c r="P499" s="348"/>
      <c r="Q499" s="355"/>
    </row>
    <row r="500" ht="40.15" customHeight="1" spans="1:17">
      <c r="A500" s="361"/>
      <c r="B500" s="294" t="s">
        <v>326</v>
      </c>
      <c r="C500" s="333"/>
      <c r="D500" s="334"/>
      <c r="E500" s="333"/>
      <c r="F500" s="333" t="s">
        <v>327</v>
      </c>
      <c r="G500" s="335">
        <v>50</v>
      </c>
      <c r="H500" s="336"/>
      <c r="I500" s="333"/>
      <c r="J500" s="333"/>
      <c r="K500" s="333"/>
      <c r="L500" s="333"/>
      <c r="M500" s="334"/>
      <c r="N500" s="334"/>
      <c r="O500" s="333"/>
      <c r="P500" s="348"/>
      <c r="Q500" s="355"/>
    </row>
    <row r="501" ht="40.15" customHeight="1" spans="1:17">
      <c r="A501" s="361"/>
      <c r="B501" s="294" t="s">
        <v>326</v>
      </c>
      <c r="C501" s="333"/>
      <c r="D501" s="334"/>
      <c r="E501" s="333"/>
      <c r="F501" s="333" t="s">
        <v>139</v>
      </c>
      <c r="G501" s="335">
        <v>100</v>
      </c>
      <c r="H501" s="336"/>
      <c r="I501" s="333"/>
      <c r="J501" s="333"/>
      <c r="K501" s="333"/>
      <c r="L501" s="333"/>
      <c r="M501" s="334"/>
      <c r="N501" s="334"/>
      <c r="O501" s="333"/>
      <c r="P501" s="348"/>
      <c r="Q501" s="355"/>
    </row>
    <row r="502" ht="40.15" customHeight="1" spans="1:17">
      <c r="A502" s="361"/>
      <c r="B502" s="294" t="s">
        <v>326</v>
      </c>
      <c r="C502" s="333"/>
      <c r="D502" s="334"/>
      <c r="E502" s="333"/>
      <c r="F502" s="333" t="s">
        <v>26</v>
      </c>
      <c r="G502" s="335">
        <v>100</v>
      </c>
      <c r="H502" s="336"/>
      <c r="I502" s="333"/>
      <c r="J502" s="333"/>
      <c r="K502" s="333"/>
      <c r="L502" s="333"/>
      <c r="M502" s="334"/>
      <c r="N502" s="334"/>
      <c r="O502" s="333"/>
      <c r="P502" s="348"/>
      <c r="Q502" s="355"/>
    </row>
    <row r="503" ht="40.15" customHeight="1" spans="1:17">
      <c r="A503" s="361"/>
      <c r="B503" s="294" t="s">
        <v>331</v>
      </c>
      <c r="C503" s="333"/>
      <c r="D503" s="334"/>
      <c r="E503" s="333"/>
      <c r="F503" s="333" t="s">
        <v>139</v>
      </c>
      <c r="G503" s="335">
        <v>200</v>
      </c>
      <c r="H503" s="336"/>
      <c r="I503" s="333"/>
      <c r="J503" s="333"/>
      <c r="K503" s="333"/>
      <c r="L503" s="333"/>
      <c r="M503" s="334"/>
      <c r="N503" s="334"/>
      <c r="O503" s="333"/>
      <c r="P503" s="348"/>
      <c r="Q503" s="355"/>
    </row>
    <row r="504" ht="40.15" customHeight="1" spans="1:17">
      <c r="A504" s="361"/>
      <c r="B504" s="294">
        <v>45659</v>
      </c>
      <c r="C504" s="333"/>
      <c r="D504" s="334"/>
      <c r="E504" s="333"/>
      <c r="F504" s="333" t="s">
        <v>26</v>
      </c>
      <c r="G504" s="335">
        <v>100</v>
      </c>
      <c r="H504" s="336"/>
      <c r="I504" s="333"/>
      <c r="J504" s="333"/>
      <c r="K504" s="333"/>
      <c r="L504" s="333"/>
      <c r="M504" s="334"/>
      <c r="N504" s="334"/>
      <c r="O504" s="333"/>
      <c r="P504" s="348"/>
      <c r="Q504" s="355"/>
    </row>
    <row r="505" ht="40.15" customHeight="1" spans="1:17">
      <c r="A505" s="361"/>
      <c r="B505" s="294">
        <v>45659</v>
      </c>
      <c r="C505" s="333"/>
      <c r="D505" s="334"/>
      <c r="E505" s="333"/>
      <c r="F505" s="333" t="s">
        <v>332</v>
      </c>
      <c r="G505" s="335">
        <v>4383</v>
      </c>
      <c r="H505" s="336"/>
      <c r="I505" s="333"/>
      <c r="J505" s="333"/>
      <c r="K505" s="333"/>
      <c r="L505" s="333"/>
      <c r="M505" s="334"/>
      <c r="N505" s="334"/>
      <c r="O505" s="333"/>
      <c r="P505" s="348"/>
      <c r="Q505" s="355"/>
    </row>
    <row r="506" ht="40.15" customHeight="1" spans="1:17">
      <c r="A506" s="361"/>
      <c r="B506" s="294">
        <v>45659</v>
      </c>
      <c r="C506" s="333"/>
      <c r="D506" s="334"/>
      <c r="E506" s="333"/>
      <c r="F506" s="333" t="s">
        <v>333</v>
      </c>
      <c r="G506" s="335">
        <v>4846</v>
      </c>
      <c r="H506" s="336"/>
      <c r="I506" s="333"/>
      <c r="J506" s="333"/>
      <c r="K506" s="333"/>
      <c r="L506" s="333"/>
      <c r="M506" s="334"/>
      <c r="N506" s="334"/>
      <c r="O506" s="333"/>
      <c r="P506" s="348"/>
      <c r="Q506" s="355"/>
    </row>
    <row r="507" ht="40.15" customHeight="1" spans="1:17">
      <c r="A507" s="361"/>
      <c r="B507" s="294">
        <v>45659</v>
      </c>
      <c r="C507" s="333"/>
      <c r="D507" s="334"/>
      <c r="E507" s="333"/>
      <c r="F507" s="333" t="s">
        <v>227</v>
      </c>
      <c r="G507" s="335">
        <v>2400</v>
      </c>
      <c r="H507" s="336"/>
      <c r="I507" s="333"/>
      <c r="J507" s="333"/>
      <c r="K507" s="333"/>
      <c r="L507" s="333"/>
      <c r="M507" s="334"/>
      <c r="N507" s="334"/>
      <c r="O507" s="333"/>
      <c r="P507" s="348"/>
      <c r="Q507" s="355"/>
    </row>
    <row r="508" ht="40.15" customHeight="1" spans="1:17">
      <c r="A508" s="361"/>
      <c r="B508" s="294">
        <v>45659</v>
      </c>
      <c r="C508" s="333"/>
      <c r="D508" s="334"/>
      <c r="E508" s="333"/>
      <c r="F508" s="333" t="s">
        <v>155</v>
      </c>
      <c r="G508" s="335">
        <v>7000</v>
      </c>
      <c r="H508" s="336"/>
      <c r="I508" s="333"/>
      <c r="J508" s="333"/>
      <c r="K508" s="333"/>
      <c r="L508" s="333"/>
      <c r="M508" s="334"/>
      <c r="N508" s="334"/>
      <c r="O508" s="333"/>
      <c r="P508" s="348"/>
      <c r="Q508" s="355"/>
    </row>
    <row r="509" ht="40.15" customHeight="1" spans="1:17">
      <c r="A509" s="361"/>
      <c r="B509" s="294">
        <v>45659</v>
      </c>
      <c r="C509" s="333"/>
      <c r="D509" s="334"/>
      <c r="E509" s="333"/>
      <c r="F509" s="333" t="s">
        <v>334</v>
      </c>
      <c r="G509" s="335">
        <v>250</v>
      </c>
      <c r="H509" s="336"/>
      <c r="I509" s="333"/>
      <c r="J509" s="333"/>
      <c r="K509" s="333"/>
      <c r="L509" s="333"/>
      <c r="M509" s="334"/>
      <c r="N509" s="334"/>
      <c r="O509" s="333"/>
      <c r="P509" s="348"/>
      <c r="Q509" s="355"/>
    </row>
    <row r="510" ht="40.15" customHeight="1" spans="1:17">
      <c r="A510" s="361"/>
      <c r="B510" s="294">
        <v>45659</v>
      </c>
      <c r="C510" s="333"/>
      <c r="D510" s="334"/>
      <c r="E510" s="333"/>
      <c r="F510" s="333" t="s">
        <v>64</v>
      </c>
      <c r="G510" s="335">
        <v>1060</v>
      </c>
      <c r="H510" s="336"/>
      <c r="I510" s="333"/>
      <c r="J510" s="333"/>
      <c r="K510" s="333"/>
      <c r="L510" s="333"/>
      <c r="M510" s="334"/>
      <c r="N510" s="334"/>
      <c r="O510" s="333"/>
      <c r="P510" s="348"/>
      <c r="Q510" s="355"/>
    </row>
    <row r="511" ht="40.15" customHeight="1" spans="1:17">
      <c r="A511" s="361"/>
      <c r="B511" s="294">
        <v>45659</v>
      </c>
      <c r="C511" s="333"/>
      <c r="D511" s="334"/>
      <c r="E511" s="333"/>
      <c r="F511" s="333" t="s">
        <v>228</v>
      </c>
      <c r="G511" s="335">
        <v>500</v>
      </c>
      <c r="H511" s="336"/>
      <c r="I511" s="333"/>
      <c r="J511" s="333"/>
      <c r="K511" s="333"/>
      <c r="L511" s="333"/>
      <c r="M511" s="334"/>
      <c r="N511" s="334"/>
      <c r="O511" s="333"/>
      <c r="P511" s="348"/>
      <c r="Q511" s="355"/>
    </row>
    <row r="512" ht="40.15" customHeight="1" spans="1:17">
      <c r="A512" s="361"/>
      <c r="B512" s="294">
        <v>45659</v>
      </c>
      <c r="C512" s="333"/>
      <c r="D512" s="334"/>
      <c r="E512" s="333"/>
      <c r="F512" s="333" t="s">
        <v>335</v>
      </c>
      <c r="G512" s="335">
        <v>500</v>
      </c>
      <c r="H512" s="336"/>
      <c r="I512" s="333"/>
      <c r="J512" s="333"/>
      <c r="K512" s="333"/>
      <c r="L512" s="333"/>
      <c r="M512" s="334"/>
      <c r="N512" s="334"/>
      <c r="O512" s="333"/>
      <c r="P512" s="348"/>
      <c r="Q512" s="355"/>
    </row>
    <row r="513" ht="40.15" customHeight="1" spans="1:17">
      <c r="A513" s="361"/>
      <c r="B513" s="294">
        <v>45659</v>
      </c>
      <c r="C513" s="333"/>
      <c r="D513" s="334"/>
      <c r="E513" s="333"/>
      <c r="F513" s="333" t="s">
        <v>69</v>
      </c>
      <c r="G513" s="335">
        <v>450</v>
      </c>
      <c r="H513" s="336"/>
      <c r="I513" s="333"/>
      <c r="J513" s="333"/>
      <c r="K513" s="333"/>
      <c r="L513" s="333"/>
      <c r="M513" s="334"/>
      <c r="N513" s="334"/>
      <c r="O513" s="333"/>
      <c r="P513" s="348"/>
      <c r="Q513" s="355"/>
    </row>
    <row r="514" ht="40.15" customHeight="1" spans="1:17">
      <c r="A514" s="361"/>
      <c r="B514" s="294">
        <v>45659</v>
      </c>
      <c r="C514" s="333"/>
      <c r="D514" s="334"/>
      <c r="E514" s="333"/>
      <c r="F514" s="333" t="s">
        <v>281</v>
      </c>
      <c r="G514" s="335">
        <v>50</v>
      </c>
      <c r="H514" s="336"/>
      <c r="I514" s="333"/>
      <c r="J514" s="333"/>
      <c r="K514" s="333"/>
      <c r="L514" s="333"/>
      <c r="M514" s="334"/>
      <c r="N514" s="334"/>
      <c r="O514" s="333"/>
      <c r="P514" s="348"/>
      <c r="Q514" s="355"/>
    </row>
    <row r="515" ht="40.15" customHeight="1" spans="1:17">
      <c r="A515" s="361"/>
      <c r="B515" s="294">
        <v>45659</v>
      </c>
      <c r="C515" s="333"/>
      <c r="D515" s="334"/>
      <c r="E515" s="333"/>
      <c r="F515" s="333" t="s">
        <v>336</v>
      </c>
      <c r="G515" s="335">
        <v>1800</v>
      </c>
      <c r="H515" s="336"/>
      <c r="I515" s="333"/>
      <c r="J515" s="333"/>
      <c r="K515" s="333"/>
      <c r="L515" s="333"/>
      <c r="M515" s="334"/>
      <c r="N515" s="334"/>
      <c r="O515" s="333"/>
      <c r="P515" s="348"/>
      <c r="Q515" s="355"/>
    </row>
    <row r="516" ht="40.15" customHeight="1" spans="1:17">
      <c r="A516" s="361"/>
      <c r="B516" s="294">
        <v>45659</v>
      </c>
      <c r="C516" s="333"/>
      <c r="D516" s="334"/>
      <c r="E516" s="333"/>
      <c r="F516" s="333" t="s">
        <v>147</v>
      </c>
      <c r="G516" s="335">
        <v>1575</v>
      </c>
      <c r="H516" s="336"/>
      <c r="I516" s="333"/>
      <c r="J516" s="333"/>
      <c r="K516" s="333"/>
      <c r="L516" s="333"/>
      <c r="M516" s="334"/>
      <c r="N516" s="334"/>
      <c r="O516" s="333"/>
      <c r="P516" s="348"/>
      <c r="Q516" s="355"/>
    </row>
    <row r="517" ht="40.15" customHeight="1" spans="1:17">
      <c r="A517" s="361"/>
      <c r="B517" s="294">
        <v>45659</v>
      </c>
      <c r="C517" s="333"/>
      <c r="D517" s="334"/>
      <c r="E517" s="333"/>
      <c r="F517" s="333" t="s">
        <v>337</v>
      </c>
      <c r="G517" s="335">
        <v>100</v>
      </c>
      <c r="H517" s="336"/>
      <c r="I517" s="333"/>
      <c r="J517" s="333"/>
      <c r="K517" s="333"/>
      <c r="L517" s="333"/>
      <c r="M517" s="334"/>
      <c r="N517" s="334"/>
      <c r="O517" s="333"/>
      <c r="P517" s="348"/>
      <c r="Q517" s="355"/>
    </row>
    <row r="518" ht="40.15" customHeight="1" spans="1:17">
      <c r="A518" s="361"/>
      <c r="B518" s="294">
        <v>45659</v>
      </c>
      <c r="C518" s="333"/>
      <c r="D518" s="334"/>
      <c r="E518" s="333"/>
      <c r="F518" s="333" t="s">
        <v>317</v>
      </c>
      <c r="G518" s="335">
        <v>20</v>
      </c>
      <c r="H518" s="336"/>
      <c r="I518" s="333"/>
      <c r="J518" s="333"/>
      <c r="K518" s="333"/>
      <c r="L518" s="333"/>
      <c r="M518" s="334"/>
      <c r="N518" s="334"/>
      <c r="O518" s="333"/>
      <c r="P518" s="348"/>
      <c r="Q518" s="355"/>
    </row>
    <row r="519" ht="40.15" customHeight="1" spans="1:17">
      <c r="A519" s="361"/>
      <c r="B519" s="294">
        <v>45659</v>
      </c>
      <c r="C519" s="333"/>
      <c r="D519" s="334"/>
      <c r="E519" s="333"/>
      <c r="F519" s="333" t="s">
        <v>338</v>
      </c>
      <c r="G519" s="335">
        <v>485</v>
      </c>
      <c r="H519" s="336"/>
      <c r="I519" s="333"/>
      <c r="J519" s="333"/>
      <c r="K519" s="333"/>
      <c r="L519" s="333"/>
      <c r="M519" s="334"/>
      <c r="N519" s="334"/>
      <c r="O519" s="333"/>
      <c r="P519" s="348"/>
      <c r="Q519" s="355"/>
    </row>
    <row r="520" ht="40.15" customHeight="1" spans="1:17">
      <c r="A520" s="361"/>
      <c r="B520" s="294">
        <v>45659</v>
      </c>
      <c r="C520" s="333"/>
      <c r="D520" s="334"/>
      <c r="E520" s="333"/>
      <c r="F520" s="333" t="s">
        <v>139</v>
      </c>
      <c r="G520" s="335">
        <v>2650</v>
      </c>
      <c r="H520" s="336"/>
      <c r="I520" s="333"/>
      <c r="J520" s="333"/>
      <c r="K520" s="333"/>
      <c r="L520" s="333"/>
      <c r="M520" s="334"/>
      <c r="N520" s="334"/>
      <c r="O520" s="333"/>
      <c r="P520" s="348"/>
      <c r="Q520" s="355"/>
    </row>
    <row r="521" ht="40.15" customHeight="1" spans="1:17">
      <c r="A521" s="361"/>
      <c r="B521" s="294">
        <v>45659</v>
      </c>
      <c r="C521" s="333"/>
      <c r="D521" s="334"/>
      <c r="E521" s="333"/>
      <c r="F521" s="333" t="s">
        <v>182</v>
      </c>
      <c r="G521" s="335">
        <v>3050</v>
      </c>
      <c r="H521" s="336"/>
      <c r="I521" s="333"/>
      <c r="J521" s="333"/>
      <c r="K521" s="333"/>
      <c r="L521" s="333"/>
      <c r="M521" s="334"/>
      <c r="N521" s="334"/>
      <c r="O521" s="333"/>
      <c r="P521" s="348"/>
      <c r="Q521" s="355"/>
    </row>
    <row r="522" ht="40.15" customHeight="1" spans="1:17">
      <c r="A522" s="361"/>
      <c r="B522" s="294">
        <v>45659</v>
      </c>
      <c r="C522" s="333"/>
      <c r="D522" s="334"/>
      <c r="E522" s="333"/>
      <c r="F522" s="333" t="s">
        <v>26</v>
      </c>
      <c r="G522" s="335">
        <v>1185</v>
      </c>
      <c r="H522" s="336"/>
      <c r="I522" s="333"/>
      <c r="J522" s="333"/>
      <c r="K522" s="333"/>
      <c r="L522" s="333"/>
      <c r="M522" s="334"/>
      <c r="N522" s="334"/>
      <c r="O522" s="333"/>
      <c r="P522" s="348"/>
      <c r="Q522" s="355"/>
    </row>
    <row r="523" ht="40.15" customHeight="1" spans="1:17">
      <c r="A523" s="361"/>
      <c r="B523" s="294">
        <v>45659</v>
      </c>
      <c r="C523" s="333"/>
      <c r="D523" s="334"/>
      <c r="E523" s="333"/>
      <c r="F523" s="333" t="s">
        <v>339</v>
      </c>
      <c r="G523" s="335">
        <v>720</v>
      </c>
      <c r="H523" s="336"/>
      <c r="I523" s="333"/>
      <c r="J523" s="333"/>
      <c r="K523" s="333"/>
      <c r="L523" s="333"/>
      <c r="M523" s="334"/>
      <c r="N523" s="334"/>
      <c r="O523" s="333"/>
      <c r="P523" s="348"/>
      <c r="Q523" s="355"/>
    </row>
    <row r="524" ht="40.15" customHeight="1" spans="1:17">
      <c r="A524" s="361"/>
      <c r="B524" s="294">
        <v>45659</v>
      </c>
      <c r="C524" s="333"/>
      <c r="D524" s="334"/>
      <c r="E524" s="333"/>
      <c r="F524" s="333" t="s">
        <v>186</v>
      </c>
      <c r="G524" s="335">
        <v>80</v>
      </c>
      <c r="H524" s="336"/>
      <c r="I524" s="333"/>
      <c r="J524" s="333"/>
      <c r="K524" s="333"/>
      <c r="L524" s="333"/>
      <c r="M524" s="334"/>
      <c r="N524" s="334"/>
      <c r="O524" s="333"/>
      <c r="P524" s="348"/>
      <c r="Q524" s="355"/>
    </row>
    <row r="525" ht="40.15" customHeight="1" spans="1:17">
      <c r="A525" s="361"/>
      <c r="B525" s="294">
        <v>45659</v>
      </c>
      <c r="C525" s="333"/>
      <c r="D525" s="334"/>
      <c r="E525" s="333"/>
      <c r="F525" s="333" t="s">
        <v>340</v>
      </c>
      <c r="G525" s="335">
        <v>90</v>
      </c>
      <c r="H525" s="336"/>
      <c r="I525" s="333"/>
      <c r="J525" s="333"/>
      <c r="K525" s="333"/>
      <c r="L525" s="333"/>
      <c r="M525" s="334"/>
      <c r="N525" s="334"/>
      <c r="O525" s="333"/>
      <c r="P525" s="348"/>
      <c r="Q525" s="355"/>
    </row>
    <row r="526" ht="40.15" customHeight="1" spans="1:17">
      <c r="A526" s="361"/>
      <c r="B526" s="294">
        <v>45659</v>
      </c>
      <c r="C526" s="333"/>
      <c r="D526" s="334"/>
      <c r="E526" s="333"/>
      <c r="F526" s="333" t="s">
        <v>176</v>
      </c>
      <c r="G526" s="335">
        <v>260</v>
      </c>
      <c r="H526" s="336"/>
      <c r="I526" s="333"/>
      <c r="J526" s="333"/>
      <c r="K526" s="333"/>
      <c r="L526" s="333"/>
      <c r="M526" s="334"/>
      <c r="N526" s="334"/>
      <c r="O526" s="333"/>
      <c r="P526" s="348"/>
      <c r="Q526" s="355"/>
    </row>
    <row r="527" ht="40.15" customHeight="1" spans="1:17">
      <c r="A527" s="361"/>
      <c r="B527" s="294">
        <v>45659</v>
      </c>
      <c r="C527" s="333"/>
      <c r="D527" s="334"/>
      <c r="E527" s="333"/>
      <c r="F527" s="333" t="s">
        <v>152</v>
      </c>
      <c r="G527" s="335">
        <v>100</v>
      </c>
      <c r="H527" s="336"/>
      <c r="I527" s="333"/>
      <c r="J527" s="333"/>
      <c r="K527" s="333"/>
      <c r="L527" s="333"/>
      <c r="M527" s="334"/>
      <c r="N527" s="334"/>
      <c r="O527" s="333"/>
      <c r="P527" s="348"/>
      <c r="Q527" s="355"/>
    </row>
    <row r="528" ht="40.15" customHeight="1" spans="1:17">
      <c r="A528" s="361"/>
      <c r="B528" s="294">
        <v>45659</v>
      </c>
      <c r="C528" s="333"/>
      <c r="D528" s="334"/>
      <c r="E528" s="333"/>
      <c r="F528" s="333" t="s">
        <v>341</v>
      </c>
      <c r="G528" s="335">
        <v>1000</v>
      </c>
      <c r="H528" s="336"/>
      <c r="I528" s="333"/>
      <c r="J528" s="333"/>
      <c r="K528" s="333"/>
      <c r="L528" s="333"/>
      <c r="M528" s="334"/>
      <c r="N528" s="334"/>
      <c r="O528" s="333"/>
      <c r="P528" s="348"/>
      <c r="Q528" s="355"/>
    </row>
    <row r="529" ht="40.15" customHeight="1" spans="1:17">
      <c r="A529" s="361"/>
      <c r="B529" s="294">
        <v>45690</v>
      </c>
      <c r="C529" s="333"/>
      <c r="D529" s="334"/>
      <c r="E529" s="333"/>
      <c r="F529" s="333" t="s">
        <v>69</v>
      </c>
      <c r="G529" s="335">
        <v>750</v>
      </c>
      <c r="H529" s="336"/>
      <c r="I529" s="333"/>
      <c r="J529" s="333"/>
      <c r="K529" s="333"/>
      <c r="L529" s="333"/>
      <c r="M529" s="334"/>
      <c r="N529" s="334"/>
      <c r="O529" s="333"/>
      <c r="P529" s="348"/>
      <c r="Q529" s="355"/>
    </row>
    <row r="530" ht="40.15" customHeight="1" spans="1:17">
      <c r="A530" s="361"/>
      <c r="B530" s="294">
        <v>45690</v>
      </c>
      <c r="C530" s="333"/>
      <c r="D530" s="334"/>
      <c r="E530" s="333"/>
      <c r="F530" s="333" t="s">
        <v>139</v>
      </c>
      <c r="G530" s="335">
        <v>200</v>
      </c>
      <c r="H530" s="336"/>
      <c r="I530" s="333"/>
      <c r="J530" s="333"/>
      <c r="K530" s="333"/>
      <c r="L530" s="333"/>
      <c r="M530" s="334"/>
      <c r="N530" s="334"/>
      <c r="O530" s="333"/>
      <c r="P530" s="348"/>
      <c r="Q530" s="355"/>
    </row>
    <row r="531" ht="40.15" customHeight="1" spans="1:17">
      <c r="A531" s="361"/>
      <c r="B531" s="294">
        <v>45690</v>
      </c>
      <c r="C531" s="333"/>
      <c r="D531" s="334"/>
      <c r="E531" s="333"/>
      <c r="F531" s="333" t="s">
        <v>64</v>
      </c>
      <c r="G531" s="335">
        <v>130</v>
      </c>
      <c r="H531" s="336"/>
      <c r="I531" s="333"/>
      <c r="J531" s="333"/>
      <c r="K531" s="333"/>
      <c r="L531" s="333"/>
      <c r="M531" s="334"/>
      <c r="N531" s="334"/>
      <c r="O531" s="333"/>
      <c r="P531" s="348"/>
      <c r="Q531" s="355"/>
    </row>
    <row r="532" ht="40.15" customHeight="1" spans="1:17">
      <c r="A532" s="361"/>
      <c r="B532" s="294">
        <v>45690</v>
      </c>
      <c r="C532" s="333"/>
      <c r="D532" s="334"/>
      <c r="E532" s="333"/>
      <c r="F532" s="333" t="s">
        <v>239</v>
      </c>
      <c r="G532" s="335">
        <v>20</v>
      </c>
      <c r="H532" s="336"/>
      <c r="I532" s="333"/>
      <c r="J532" s="333"/>
      <c r="K532" s="333"/>
      <c r="L532" s="333"/>
      <c r="M532" s="334"/>
      <c r="N532" s="334"/>
      <c r="O532" s="333"/>
      <c r="P532" s="348"/>
      <c r="Q532" s="355"/>
    </row>
    <row r="533" ht="40.15" customHeight="1" spans="1:17">
      <c r="A533" s="361"/>
      <c r="B533" s="294">
        <v>45690</v>
      </c>
      <c r="C533" s="333"/>
      <c r="D533" s="334"/>
      <c r="E533" s="333"/>
      <c r="F533" s="333" t="s">
        <v>342</v>
      </c>
      <c r="G533" s="335">
        <v>530</v>
      </c>
      <c r="H533" s="336"/>
      <c r="I533" s="333"/>
      <c r="J533" s="333"/>
      <c r="K533" s="333"/>
      <c r="L533" s="333"/>
      <c r="M533" s="334"/>
      <c r="N533" s="334"/>
      <c r="O533" s="333"/>
      <c r="P533" s="348"/>
      <c r="Q533" s="355"/>
    </row>
    <row r="534" ht="40.15" customHeight="1" spans="1:17">
      <c r="A534" s="361"/>
      <c r="B534" s="294">
        <v>45690</v>
      </c>
      <c r="C534" s="333"/>
      <c r="D534" s="334"/>
      <c r="E534" s="333"/>
      <c r="F534" s="333" t="s">
        <v>343</v>
      </c>
      <c r="G534" s="335">
        <v>20</v>
      </c>
      <c r="H534" s="336"/>
      <c r="I534" s="333"/>
      <c r="J534" s="333"/>
      <c r="K534" s="333"/>
      <c r="L534" s="333"/>
      <c r="M534" s="334"/>
      <c r="N534" s="334"/>
      <c r="O534" s="333"/>
      <c r="P534" s="348"/>
      <c r="Q534" s="355"/>
    </row>
    <row r="535" ht="40.15" customHeight="1" spans="1:17">
      <c r="A535" s="361"/>
      <c r="B535" s="294">
        <v>45690</v>
      </c>
      <c r="C535" s="333"/>
      <c r="D535" s="334"/>
      <c r="E535" s="333"/>
      <c r="F535" s="333" t="s">
        <v>73</v>
      </c>
      <c r="G535" s="335">
        <v>310</v>
      </c>
      <c r="H535" s="336"/>
      <c r="I535" s="333"/>
      <c r="J535" s="333"/>
      <c r="K535" s="333"/>
      <c r="L535" s="333"/>
      <c r="M535" s="334"/>
      <c r="N535" s="334"/>
      <c r="O535" s="333"/>
      <c r="P535" s="348"/>
      <c r="Q535" s="355"/>
    </row>
    <row r="536" ht="40.15" customHeight="1" spans="1:17">
      <c r="A536" s="361"/>
      <c r="B536" s="294">
        <v>45690</v>
      </c>
      <c r="C536" s="333"/>
      <c r="D536" s="334"/>
      <c r="E536" s="333"/>
      <c r="F536" s="333" t="s">
        <v>73</v>
      </c>
      <c r="G536" s="335">
        <v>320</v>
      </c>
      <c r="H536" s="336"/>
      <c r="I536" s="333"/>
      <c r="J536" s="333"/>
      <c r="K536" s="333"/>
      <c r="L536" s="333"/>
      <c r="M536" s="334"/>
      <c r="N536" s="334"/>
      <c r="O536" s="333"/>
      <c r="P536" s="348"/>
      <c r="Q536" s="355"/>
    </row>
    <row r="537" ht="40.15" customHeight="1" spans="1:17">
      <c r="A537" s="361"/>
      <c r="B537" s="294">
        <v>45690</v>
      </c>
      <c r="C537" s="333"/>
      <c r="D537" s="334"/>
      <c r="E537" s="333"/>
      <c r="F537" s="333" t="s">
        <v>73</v>
      </c>
      <c r="G537" s="335">
        <v>200</v>
      </c>
      <c r="H537" s="336"/>
      <c r="I537" s="333"/>
      <c r="J537" s="333"/>
      <c r="K537" s="333"/>
      <c r="L537" s="333"/>
      <c r="M537" s="334"/>
      <c r="N537" s="334"/>
      <c r="O537" s="333"/>
      <c r="P537" s="348"/>
      <c r="Q537" s="355"/>
    </row>
    <row r="538" ht="40.15" customHeight="1" spans="1:17">
      <c r="A538" s="361"/>
      <c r="B538" s="294">
        <v>45690</v>
      </c>
      <c r="C538" s="333"/>
      <c r="D538" s="334"/>
      <c r="E538" s="333"/>
      <c r="F538" s="333" t="s">
        <v>74</v>
      </c>
      <c r="G538" s="335">
        <v>3200</v>
      </c>
      <c r="H538" s="336"/>
      <c r="I538" s="333"/>
      <c r="J538" s="333"/>
      <c r="K538" s="333"/>
      <c r="L538" s="333"/>
      <c r="M538" s="334"/>
      <c r="N538" s="334"/>
      <c r="O538" s="333"/>
      <c r="P538" s="348"/>
      <c r="Q538" s="355"/>
    </row>
    <row r="539" ht="40.15" customHeight="1" spans="1:17">
      <c r="A539" s="361"/>
      <c r="B539" s="294">
        <v>45690</v>
      </c>
      <c r="C539" s="333"/>
      <c r="D539" s="334"/>
      <c r="E539" s="333"/>
      <c r="F539" s="333" t="s">
        <v>73</v>
      </c>
      <c r="G539" s="335">
        <v>100</v>
      </c>
      <c r="H539" s="336"/>
      <c r="I539" s="333"/>
      <c r="J539" s="333"/>
      <c r="K539" s="333"/>
      <c r="L539" s="333"/>
      <c r="M539" s="334"/>
      <c r="N539" s="334"/>
      <c r="O539" s="333"/>
      <c r="P539" s="348"/>
      <c r="Q539" s="355"/>
    </row>
    <row r="540" ht="40.15" customHeight="1" spans="1:17">
      <c r="A540" s="361"/>
      <c r="B540" s="294">
        <v>45690</v>
      </c>
      <c r="C540" s="333"/>
      <c r="D540" s="334"/>
      <c r="E540" s="333"/>
      <c r="F540" s="333" t="s">
        <v>344</v>
      </c>
      <c r="G540" s="335">
        <v>250</v>
      </c>
      <c r="H540" s="336"/>
      <c r="I540" s="333"/>
      <c r="J540" s="333"/>
      <c r="K540" s="333"/>
      <c r="L540" s="333"/>
      <c r="M540" s="334"/>
      <c r="N540" s="334"/>
      <c r="O540" s="333"/>
      <c r="P540" s="348"/>
      <c r="Q540" s="355"/>
    </row>
    <row r="541" ht="40.15" customHeight="1" spans="1:17">
      <c r="A541" s="361"/>
      <c r="B541" s="294">
        <v>45690</v>
      </c>
      <c r="C541" s="333"/>
      <c r="D541" s="334"/>
      <c r="E541" s="333"/>
      <c r="F541" s="333" t="s">
        <v>26</v>
      </c>
      <c r="G541" s="335">
        <v>100</v>
      </c>
      <c r="H541" s="336"/>
      <c r="I541" s="333"/>
      <c r="J541" s="333"/>
      <c r="K541" s="333"/>
      <c r="L541" s="333"/>
      <c r="M541" s="334"/>
      <c r="N541" s="334"/>
      <c r="O541" s="333"/>
      <c r="P541" s="348"/>
      <c r="Q541" s="355"/>
    </row>
    <row r="542" ht="40.15" customHeight="1" spans="1:17">
      <c r="A542" s="361"/>
      <c r="B542" s="294">
        <v>45690</v>
      </c>
      <c r="C542" s="333"/>
      <c r="D542" s="334"/>
      <c r="E542" s="333"/>
      <c r="F542" s="333" t="s">
        <v>306</v>
      </c>
      <c r="G542" s="335">
        <v>90</v>
      </c>
      <c r="H542" s="336"/>
      <c r="I542" s="333"/>
      <c r="J542" s="333"/>
      <c r="K542" s="333"/>
      <c r="L542" s="333"/>
      <c r="M542" s="334"/>
      <c r="N542" s="334"/>
      <c r="O542" s="333"/>
      <c r="P542" s="348"/>
      <c r="Q542" s="355"/>
    </row>
    <row r="543" ht="40.15" customHeight="1" spans="1:17">
      <c r="A543" s="361"/>
      <c r="B543" s="294">
        <v>45690</v>
      </c>
      <c r="C543" s="333"/>
      <c r="D543" s="334"/>
      <c r="E543" s="333"/>
      <c r="F543" s="333" t="s">
        <v>345</v>
      </c>
      <c r="G543" s="335">
        <v>2000</v>
      </c>
      <c r="H543" s="336"/>
      <c r="I543" s="333"/>
      <c r="J543" s="333"/>
      <c r="K543" s="333"/>
      <c r="L543" s="333"/>
      <c r="M543" s="334"/>
      <c r="N543" s="334"/>
      <c r="O543" s="333"/>
      <c r="P543" s="348"/>
      <c r="Q543" s="355"/>
    </row>
    <row r="544" ht="40.15" customHeight="1" spans="1:17">
      <c r="A544" s="361"/>
      <c r="B544" s="294">
        <v>45690</v>
      </c>
      <c r="C544" s="333"/>
      <c r="D544" s="334"/>
      <c r="E544" s="333"/>
      <c r="F544" s="333" t="s">
        <v>346</v>
      </c>
      <c r="G544" s="335">
        <v>380</v>
      </c>
      <c r="H544" s="336"/>
      <c r="I544" s="333"/>
      <c r="J544" s="333"/>
      <c r="K544" s="333"/>
      <c r="L544" s="333"/>
      <c r="M544" s="334"/>
      <c r="N544" s="334"/>
      <c r="O544" s="333"/>
      <c r="P544" s="348"/>
      <c r="Q544" s="355"/>
    </row>
    <row r="545" ht="40.15" customHeight="1" spans="1:17">
      <c r="A545" s="361"/>
      <c r="B545" s="294">
        <v>45690</v>
      </c>
      <c r="C545" s="333"/>
      <c r="D545" s="334"/>
      <c r="E545" s="333"/>
      <c r="F545" s="333" t="s">
        <v>347</v>
      </c>
      <c r="G545" s="335">
        <v>2600</v>
      </c>
      <c r="H545" s="336"/>
      <c r="I545" s="333"/>
      <c r="J545" s="333"/>
      <c r="K545" s="333"/>
      <c r="L545" s="333"/>
      <c r="M545" s="334"/>
      <c r="N545" s="334"/>
      <c r="O545" s="333"/>
      <c r="P545" s="348"/>
      <c r="Q545" s="355"/>
    </row>
    <row r="546" ht="40.15" customHeight="1" spans="1:17">
      <c r="A546" s="361"/>
      <c r="B546" s="294">
        <v>45690</v>
      </c>
      <c r="C546" s="333"/>
      <c r="D546" s="334"/>
      <c r="E546" s="333"/>
      <c r="F546" s="333" t="s">
        <v>348</v>
      </c>
      <c r="G546" s="335">
        <v>2150</v>
      </c>
      <c r="H546" s="336"/>
      <c r="I546" s="333"/>
      <c r="J546" s="333"/>
      <c r="K546" s="333"/>
      <c r="L546" s="333"/>
      <c r="M546" s="334"/>
      <c r="N546" s="334"/>
      <c r="O546" s="333"/>
      <c r="P546" s="348"/>
      <c r="Q546" s="355"/>
    </row>
    <row r="547" ht="40.15" customHeight="1" spans="1:17">
      <c r="A547" s="361"/>
      <c r="B547" s="294">
        <v>45690</v>
      </c>
      <c r="C547" s="333"/>
      <c r="D547" s="334"/>
      <c r="E547" s="333"/>
      <c r="F547" s="333" t="s">
        <v>349</v>
      </c>
      <c r="G547" s="335">
        <v>1300</v>
      </c>
      <c r="H547" s="336"/>
      <c r="I547" s="333"/>
      <c r="J547" s="333"/>
      <c r="K547" s="333"/>
      <c r="L547" s="333"/>
      <c r="M547" s="334"/>
      <c r="N547" s="334"/>
      <c r="O547" s="333"/>
      <c r="P547" s="348"/>
      <c r="Q547" s="355"/>
    </row>
    <row r="548" ht="40.15" customHeight="1" spans="1:17">
      <c r="A548" s="361"/>
      <c r="B548" s="294">
        <v>45690</v>
      </c>
      <c r="C548" s="333"/>
      <c r="D548" s="334"/>
      <c r="E548" s="333"/>
      <c r="F548" s="333" t="s">
        <v>68</v>
      </c>
      <c r="G548" s="335">
        <v>450</v>
      </c>
      <c r="H548" s="336"/>
      <c r="I548" s="333"/>
      <c r="J548" s="333"/>
      <c r="K548" s="333"/>
      <c r="L548" s="333"/>
      <c r="M548" s="334"/>
      <c r="N548" s="334"/>
      <c r="O548" s="333"/>
      <c r="P548" s="348"/>
      <c r="Q548" s="355"/>
    </row>
    <row r="549" ht="40.15" customHeight="1" spans="1:17">
      <c r="A549" s="361"/>
      <c r="B549" s="294">
        <v>45690</v>
      </c>
      <c r="C549" s="333"/>
      <c r="D549" s="334"/>
      <c r="E549" s="333"/>
      <c r="F549" s="333" t="s">
        <v>350</v>
      </c>
      <c r="G549" s="335">
        <v>45</v>
      </c>
      <c r="H549" s="336"/>
      <c r="I549" s="333"/>
      <c r="J549" s="333"/>
      <c r="K549" s="333"/>
      <c r="L549" s="333"/>
      <c r="M549" s="334"/>
      <c r="N549" s="334"/>
      <c r="O549" s="333"/>
      <c r="P549" s="348"/>
      <c r="Q549" s="355"/>
    </row>
    <row r="550" ht="40.15" customHeight="1" spans="1:17">
      <c r="A550" s="361"/>
      <c r="B550" s="294">
        <v>45690</v>
      </c>
      <c r="C550" s="333"/>
      <c r="D550" s="334"/>
      <c r="E550" s="333"/>
      <c r="F550" s="333" t="s">
        <v>86</v>
      </c>
      <c r="G550" s="335">
        <v>35</v>
      </c>
      <c r="H550" s="336"/>
      <c r="I550" s="333"/>
      <c r="J550" s="333"/>
      <c r="K550" s="333"/>
      <c r="L550" s="333"/>
      <c r="M550" s="334"/>
      <c r="N550" s="334"/>
      <c r="O550" s="333"/>
      <c r="P550" s="348"/>
      <c r="Q550" s="355"/>
    </row>
    <row r="551" ht="40.15" customHeight="1" spans="1:17">
      <c r="A551" s="361"/>
      <c r="B551" s="294">
        <v>45718</v>
      </c>
      <c r="C551" s="333"/>
      <c r="D551" s="334"/>
      <c r="E551" s="333"/>
      <c r="F551" s="333" t="s">
        <v>134</v>
      </c>
      <c r="G551" s="335">
        <v>200</v>
      </c>
      <c r="H551" s="336"/>
      <c r="I551" s="333"/>
      <c r="J551" s="333"/>
      <c r="K551" s="333"/>
      <c r="L551" s="333"/>
      <c r="M551" s="334"/>
      <c r="N551" s="334"/>
      <c r="O551" s="333"/>
      <c r="P551" s="348"/>
      <c r="Q551" s="355"/>
    </row>
    <row r="552" ht="40.15" customHeight="1" spans="1:17">
      <c r="A552" s="361"/>
      <c r="B552" s="294">
        <v>45718</v>
      </c>
      <c r="C552" s="333"/>
      <c r="D552" s="334"/>
      <c r="E552" s="333"/>
      <c r="F552" s="333" t="s">
        <v>351</v>
      </c>
      <c r="G552" s="335">
        <v>16000</v>
      </c>
      <c r="H552" s="336"/>
      <c r="I552" s="333"/>
      <c r="J552" s="333"/>
      <c r="K552" s="333"/>
      <c r="L552" s="333"/>
      <c r="M552" s="334"/>
      <c r="N552" s="334"/>
      <c r="O552" s="333"/>
      <c r="P552" s="348"/>
      <c r="Q552" s="355"/>
    </row>
    <row r="553" ht="40.15" customHeight="1" spans="1:17">
      <c r="A553" s="361"/>
      <c r="B553" s="294">
        <v>45718</v>
      </c>
      <c r="C553" s="333"/>
      <c r="D553" s="334"/>
      <c r="E553" s="333"/>
      <c r="F553" s="333" t="s">
        <v>26</v>
      </c>
      <c r="G553" s="335">
        <v>200</v>
      </c>
      <c r="H553" s="336"/>
      <c r="I553" s="333"/>
      <c r="J553" s="333"/>
      <c r="K553" s="333"/>
      <c r="L553" s="333"/>
      <c r="M553" s="334"/>
      <c r="N553" s="334"/>
      <c r="O553" s="333"/>
      <c r="P553" s="348"/>
      <c r="Q553" s="355"/>
    </row>
    <row r="554" ht="40.15" customHeight="1" spans="1:17">
      <c r="A554" s="361"/>
      <c r="B554" s="294">
        <v>45718</v>
      </c>
      <c r="C554" s="333"/>
      <c r="D554" s="334"/>
      <c r="E554" s="333"/>
      <c r="F554" s="333" t="s">
        <v>352</v>
      </c>
      <c r="G554" s="335">
        <v>160</v>
      </c>
      <c r="H554" s="336"/>
      <c r="I554" s="333"/>
      <c r="J554" s="333"/>
      <c r="K554" s="333"/>
      <c r="L554" s="333"/>
      <c r="M554" s="334"/>
      <c r="N554" s="334"/>
      <c r="O554" s="333"/>
      <c r="P554" s="348"/>
      <c r="Q554" s="355"/>
    </row>
    <row r="555" ht="40.15" customHeight="1" spans="1:17">
      <c r="A555" s="361"/>
      <c r="B555" s="294">
        <v>45718</v>
      </c>
      <c r="C555" s="333"/>
      <c r="D555" s="334"/>
      <c r="E555" s="333"/>
      <c r="F555" s="333" t="s">
        <v>68</v>
      </c>
      <c r="G555" s="335">
        <v>495</v>
      </c>
      <c r="H555" s="336"/>
      <c r="I555" s="333"/>
      <c r="J555" s="333"/>
      <c r="K555" s="333"/>
      <c r="L555" s="333"/>
      <c r="M555" s="334"/>
      <c r="N555" s="334"/>
      <c r="O555" s="333"/>
      <c r="P555" s="348"/>
      <c r="Q555" s="355"/>
    </row>
    <row r="556" ht="40.15" customHeight="1" spans="1:17">
      <c r="A556" s="361"/>
      <c r="B556" s="294">
        <v>45718</v>
      </c>
      <c r="C556" s="333"/>
      <c r="D556" s="334"/>
      <c r="E556" s="333"/>
      <c r="F556" s="333" t="s">
        <v>353</v>
      </c>
      <c r="G556" s="335">
        <v>50</v>
      </c>
      <c r="H556" s="336"/>
      <c r="I556" s="333"/>
      <c r="J556" s="333"/>
      <c r="K556" s="333"/>
      <c r="L556" s="333"/>
      <c r="M556" s="334"/>
      <c r="N556" s="334"/>
      <c r="O556" s="333"/>
      <c r="P556" s="348"/>
      <c r="Q556" s="355"/>
    </row>
    <row r="557" ht="40.15" customHeight="1" spans="1:17">
      <c r="A557" s="361"/>
      <c r="B557" s="294">
        <v>45718</v>
      </c>
      <c r="C557" s="333"/>
      <c r="D557" s="334"/>
      <c r="E557" s="333"/>
      <c r="F557" s="333" t="s">
        <v>133</v>
      </c>
      <c r="G557" s="335">
        <v>70</v>
      </c>
      <c r="H557" s="336"/>
      <c r="I557" s="333"/>
      <c r="J557" s="333"/>
      <c r="K557" s="333"/>
      <c r="L557" s="333"/>
      <c r="M557" s="334"/>
      <c r="N557" s="334"/>
      <c r="O557" s="333"/>
      <c r="P557" s="348"/>
      <c r="Q557" s="355"/>
    </row>
    <row r="558" ht="40.15" customHeight="1" spans="1:17">
      <c r="A558" s="361"/>
      <c r="B558" s="294">
        <v>45749</v>
      </c>
      <c r="C558" s="333"/>
      <c r="D558" s="334"/>
      <c r="E558" s="333"/>
      <c r="F558" s="333" t="s">
        <v>354</v>
      </c>
      <c r="G558" s="335">
        <v>70</v>
      </c>
      <c r="H558" s="336"/>
      <c r="I558" s="333"/>
      <c r="J558" s="333"/>
      <c r="K558" s="333"/>
      <c r="L558" s="333"/>
      <c r="M558" s="334"/>
      <c r="N558" s="334"/>
      <c r="O558" s="333"/>
      <c r="P558" s="348"/>
      <c r="Q558" s="355"/>
    </row>
    <row r="559" ht="40.15" customHeight="1" spans="1:17">
      <c r="A559" s="361"/>
      <c r="B559" s="294">
        <v>45749</v>
      </c>
      <c r="C559" s="333"/>
      <c r="D559" s="334"/>
      <c r="E559" s="333"/>
      <c r="F559" s="333" t="s">
        <v>355</v>
      </c>
      <c r="G559" s="335">
        <v>550</v>
      </c>
      <c r="H559" s="336"/>
      <c r="I559" s="333"/>
      <c r="J559" s="333"/>
      <c r="K559" s="333"/>
      <c r="L559" s="333"/>
      <c r="M559" s="334"/>
      <c r="N559" s="334"/>
      <c r="O559" s="333"/>
      <c r="P559" s="348"/>
      <c r="Q559" s="355"/>
    </row>
    <row r="560" ht="40.15" customHeight="1" spans="1:17">
      <c r="A560" s="361"/>
      <c r="B560" s="294">
        <v>45749</v>
      </c>
      <c r="C560" s="333"/>
      <c r="D560" s="334"/>
      <c r="E560" s="333"/>
      <c r="F560" s="333" t="s">
        <v>356</v>
      </c>
      <c r="G560" s="335">
        <v>380</v>
      </c>
      <c r="H560" s="336"/>
      <c r="I560" s="333"/>
      <c r="J560" s="333"/>
      <c r="K560" s="333"/>
      <c r="L560" s="333"/>
      <c r="M560" s="334"/>
      <c r="N560" s="334"/>
      <c r="O560" s="333"/>
      <c r="P560" s="348"/>
      <c r="Q560" s="355"/>
    </row>
    <row r="561" ht="40.15" customHeight="1" spans="1:17">
      <c r="A561" s="361"/>
      <c r="B561" s="294">
        <v>45749</v>
      </c>
      <c r="C561" s="333"/>
      <c r="D561" s="334"/>
      <c r="E561" s="333"/>
      <c r="F561" s="333" t="s">
        <v>168</v>
      </c>
      <c r="G561" s="335">
        <v>195</v>
      </c>
      <c r="H561" s="336"/>
      <c r="I561" s="333"/>
      <c r="J561" s="333"/>
      <c r="K561" s="333"/>
      <c r="L561" s="333"/>
      <c r="M561" s="334"/>
      <c r="N561" s="334"/>
      <c r="O561" s="333"/>
      <c r="P561" s="348"/>
      <c r="Q561" s="355"/>
    </row>
    <row r="562" ht="40.15" customHeight="1" spans="1:17">
      <c r="A562" s="361"/>
      <c r="B562" s="294">
        <v>45779</v>
      </c>
      <c r="C562" s="333"/>
      <c r="D562" s="334"/>
      <c r="E562" s="333"/>
      <c r="F562" s="333" t="s">
        <v>182</v>
      </c>
      <c r="G562" s="335">
        <v>100</v>
      </c>
      <c r="H562" s="336"/>
      <c r="I562" s="333"/>
      <c r="J562" s="333"/>
      <c r="K562" s="333"/>
      <c r="L562" s="333"/>
      <c r="M562" s="334"/>
      <c r="N562" s="334"/>
      <c r="O562" s="333"/>
      <c r="P562" s="348"/>
      <c r="Q562" s="355"/>
    </row>
    <row r="563" ht="40.15" customHeight="1" spans="1:17">
      <c r="A563" s="361"/>
      <c r="B563" s="294">
        <v>45779</v>
      </c>
      <c r="C563" s="333"/>
      <c r="D563" s="334"/>
      <c r="E563" s="333"/>
      <c r="F563" s="333" t="s">
        <v>255</v>
      </c>
      <c r="G563" s="335">
        <v>50</v>
      </c>
      <c r="H563" s="336"/>
      <c r="I563" s="333"/>
      <c r="J563" s="333"/>
      <c r="K563" s="333"/>
      <c r="L563" s="333"/>
      <c r="M563" s="334"/>
      <c r="N563" s="334"/>
      <c r="O563" s="333"/>
      <c r="P563" s="348"/>
      <c r="Q563" s="355"/>
    </row>
    <row r="564" ht="40.15" customHeight="1" spans="1:17">
      <c r="A564" s="361"/>
      <c r="B564" s="294">
        <v>45779</v>
      </c>
      <c r="C564" s="333"/>
      <c r="D564" s="334"/>
      <c r="E564" s="333"/>
      <c r="F564" s="333" t="s">
        <v>357</v>
      </c>
      <c r="G564" s="335">
        <v>500</v>
      </c>
      <c r="H564" s="336"/>
      <c r="I564" s="333"/>
      <c r="J564" s="333"/>
      <c r="K564" s="333"/>
      <c r="L564" s="333"/>
      <c r="M564" s="334"/>
      <c r="N564" s="334"/>
      <c r="O564" s="333"/>
      <c r="P564" s="348"/>
      <c r="Q564" s="355"/>
    </row>
    <row r="565" ht="40.15" customHeight="1" spans="1:17">
      <c r="A565" s="361"/>
      <c r="B565" s="294">
        <v>45779</v>
      </c>
      <c r="C565" s="333"/>
      <c r="D565" s="334"/>
      <c r="E565" s="333"/>
      <c r="F565" s="333" t="s">
        <v>295</v>
      </c>
      <c r="G565" s="335">
        <v>400</v>
      </c>
      <c r="H565" s="336"/>
      <c r="I565" s="333"/>
      <c r="J565" s="333"/>
      <c r="K565" s="333"/>
      <c r="L565" s="333"/>
      <c r="M565" s="334"/>
      <c r="N565" s="334"/>
      <c r="O565" s="333"/>
      <c r="P565" s="348"/>
      <c r="Q565" s="355"/>
    </row>
    <row r="566" ht="40.15" customHeight="1" spans="1:17">
      <c r="A566" s="361"/>
      <c r="B566" s="294">
        <v>45779</v>
      </c>
      <c r="C566" s="333"/>
      <c r="D566" s="334"/>
      <c r="E566" s="333"/>
      <c r="F566" s="333" t="s">
        <v>139</v>
      </c>
      <c r="G566" s="335">
        <v>200</v>
      </c>
      <c r="H566" s="336"/>
      <c r="I566" s="333"/>
      <c r="J566" s="333"/>
      <c r="K566" s="333"/>
      <c r="L566" s="333"/>
      <c r="M566" s="334"/>
      <c r="N566" s="334"/>
      <c r="O566" s="333"/>
      <c r="P566" s="348"/>
      <c r="Q566" s="355"/>
    </row>
    <row r="567" ht="40.15" customHeight="1" spans="1:17">
      <c r="A567" s="361"/>
      <c r="B567" s="294">
        <v>45779</v>
      </c>
      <c r="C567" s="333"/>
      <c r="D567" s="334"/>
      <c r="E567" s="333"/>
      <c r="F567" s="333" t="s">
        <v>26</v>
      </c>
      <c r="G567" s="335">
        <v>200</v>
      </c>
      <c r="H567" s="336"/>
      <c r="I567" s="333"/>
      <c r="J567" s="333"/>
      <c r="K567" s="333"/>
      <c r="L567" s="333"/>
      <c r="M567" s="334"/>
      <c r="N567" s="334"/>
      <c r="O567" s="333"/>
      <c r="P567" s="348"/>
      <c r="Q567" s="355"/>
    </row>
    <row r="568" ht="40.15" customHeight="1" spans="1:17">
      <c r="A568" s="361"/>
      <c r="B568" s="294">
        <v>45779</v>
      </c>
      <c r="C568" s="333"/>
      <c r="D568" s="334"/>
      <c r="E568" s="333"/>
      <c r="F568" s="333" t="s">
        <v>358</v>
      </c>
      <c r="G568" s="335">
        <v>20</v>
      </c>
      <c r="H568" s="336"/>
      <c r="I568" s="333"/>
      <c r="J568" s="333"/>
      <c r="K568" s="333"/>
      <c r="L568" s="333"/>
      <c r="M568" s="334"/>
      <c r="N568" s="334"/>
      <c r="O568" s="333"/>
      <c r="P568" s="348"/>
      <c r="Q568" s="355"/>
    </row>
    <row r="569" ht="40.15" customHeight="1" spans="1:17">
      <c r="A569" s="361"/>
      <c r="B569" s="294">
        <v>45779</v>
      </c>
      <c r="C569" s="333"/>
      <c r="D569" s="334"/>
      <c r="E569" s="333"/>
      <c r="F569" s="333" t="s">
        <v>186</v>
      </c>
      <c r="G569" s="335">
        <v>2700</v>
      </c>
      <c r="H569" s="336"/>
      <c r="I569" s="333"/>
      <c r="J569" s="333"/>
      <c r="K569" s="333"/>
      <c r="L569" s="333"/>
      <c r="M569" s="334"/>
      <c r="N569" s="334"/>
      <c r="O569" s="333"/>
      <c r="P569" s="348"/>
      <c r="Q569" s="355"/>
    </row>
    <row r="570" ht="40.15" customHeight="1" spans="1:17">
      <c r="A570" s="361"/>
      <c r="B570" s="294">
        <v>45779</v>
      </c>
      <c r="C570" s="333"/>
      <c r="D570" s="334"/>
      <c r="E570" s="333"/>
      <c r="F570" s="333" t="s">
        <v>255</v>
      </c>
      <c r="G570" s="335">
        <v>265</v>
      </c>
      <c r="H570" s="336"/>
      <c r="I570" s="333"/>
      <c r="J570" s="333"/>
      <c r="K570" s="333"/>
      <c r="L570" s="333"/>
      <c r="M570" s="334"/>
      <c r="N570" s="334"/>
      <c r="O570" s="333"/>
      <c r="P570" s="348"/>
      <c r="Q570" s="355"/>
    </row>
    <row r="571" ht="40.15" customHeight="1" spans="1:17">
      <c r="A571" s="361"/>
      <c r="B571" s="294">
        <v>45779</v>
      </c>
      <c r="C571" s="333"/>
      <c r="D571" s="334"/>
      <c r="E571" s="333"/>
      <c r="F571" s="333" t="s">
        <v>359</v>
      </c>
      <c r="G571" s="335">
        <v>150</v>
      </c>
      <c r="H571" s="336"/>
      <c r="I571" s="333"/>
      <c r="J571" s="333"/>
      <c r="K571" s="333"/>
      <c r="L571" s="333"/>
      <c r="M571" s="334"/>
      <c r="N571" s="334"/>
      <c r="O571" s="333"/>
      <c r="P571" s="348"/>
      <c r="Q571" s="355"/>
    </row>
    <row r="572" ht="40.15" customHeight="1" spans="1:17">
      <c r="A572" s="361"/>
      <c r="B572" s="294">
        <v>45779</v>
      </c>
      <c r="C572" s="333"/>
      <c r="D572" s="334"/>
      <c r="E572" s="333"/>
      <c r="F572" s="333" t="s">
        <v>301</v>
      </c>
      <c r="G572" s="335">
        <v>85</v>
      </c>
      <c r="H572" s="336"/>
      <c r="I572" s="333"/>
      <c r="J572" s="333"/>
      <c r="K572" s="333"/>
      <c r="L572" s="333"/>
      <c r="M572" s="334"/>
      <c r="N572" s="334"/>
      <c r="O572" s="333"/>
      <c r="P572" s="348"/>
      <c r="Q572" s="355"/>
    </row>
    <row r="573" ht="40.15" customHeight="1" spans="1:17">
      <c r="A573" s="361"/>
      <c r="B573" s="294">
        <v>45810</v>
      </c>
      <c r="C573" s="333"/>
      <c r="D573" s="334"/>
      <c r="E573" s="333"/>
      <c r="F573" s="333" t="s">
        <v>255</v>
      </c>
      <c r="G573" s="335">
        <v>50</v>
      </c>
      <c r="H573" s="336"/>
      <c r="I573" s="333"/>
      <c r="J573" s="333"/>
      <c r="K573" s="333"/>
      <c r="L573" s="333"/>
      <c r="M573" s="334"/>
      <c r="N573" s="334"/>
      <c r="O573" s="333"/>
      <c r="P573" s="348"/>
      <c r="Q573" s="355"/>
    </row>
    <row r="574" ht="40.15" customHeight="1" spans="1:17">
      <c r="A574" s="361"/>
      <c r="B574" s="294">
        <v>45810</v>
      </c>
      <c r="C574" s="333"/>
      <c r="D574" s="334"/>
      <c r="E574" s="333"/>
      <c r="F574" s="333" t="s">
        <v>360</v>
      </c>
      <c r="G574" s="335">
        <v>430</v>
      </c>
      <c r="H574" s="336"/>
      <c r="I574" s="333"/>
      <c r="J574" s="333"/>
      <c r="K574" s="333"/>
      <c r="L574" s="333"/>
      <c r="M574" s="334"/>
      <c r="N574" s="334"/>
      <c r="O574" s="333"/>
      <c r="P574" s="348"/>
      <c r="Q574" s="355"/>
    </row>
    <row r="575" ht="40.15" customHeight="1" spans="1:17">
      <c r="A575" s="361"/>
      <c r="B575" s="294">
        <v>45810</v>
      </c>
      <c r="C575" s="333"/>
      <c r="D575" s="334"/>
      <c r="E575" s="333"/>
      <c r="F575" s="333" t="s">
        <v>361</v>
      </c>
      <c r="G575" s="335">
        <v>42</v>
      </c>
      <c r="H575" s="336"/>
      <c r="I575" s="333"/>
      <c r="J575" s="333"/>
      <c r="K575" s="333"/>
      <c r="L575" s="333"/>
      <c r="M575" s="334"/>
      <c r="N575" s="334"/>
      <c r="O575" s="333"/>
      <c r="P575" s="348"/>
      <c r="Q575" s="355"/>
    </row>
    <row r="576" ht="40.15" customHeight="1" spans="1:17">
      <c r="A576" s="361"/>
      <c r="B576" s="294">
        <v>45810</v>
      </c>
      <c r="C576" s="333"/>
      <c r="D576" s="334"/>
      <c r="E576" s="333"/>
      <c r="F576" s="333" t="s">
        <v>49</v>
      </c>
      <c r="G576" s="335">
        <v>90</v>
      </c>
      <c r="H576" s="336"/>
      <c r="I576" s="333"/>
      <c r="J576" s="333"/>
      <c r="K576" s="333"/>
      <c r="L576" s="333"/>
      <c r="M576" s="334"/>
      <c r="N576" s="334"/>
      <c r="O576" s="333"/>
      <c r="P576" s="348"/>
      <c r="Q576" s="355"/>
    </row>
    <row r="577" ht="40.15" customHeight="1" spans="1:17">
      <c r="A577" s="361"/>
      <c r="B577" s="294">
        <v>45810</v>
      </c>
      <c r="C577" s="333"/>
      <c r="D577" s="334"/>
      <c r="E577" s="333"/>
      <c r="F577" s="333" t="s">
        <v>245</v>
      </c>
      <c r="G577" s="335">
        <v>100</v>
      </c>
      <c r="H577" s="336"/>
      <c r="I577" s="333"/>
      <c r="J577" s="333"/>
      <c r="K577" s="333"/>
      <c r="L577" s="333"/>
      <c r="M577" s="334"/>
      <c r="N577" s="334"/>
      <c r="O577" s="333"/>
      <c r="P577" s="348"/>
      <c r="Q577" s="355"/>
    </row>
    <row r="578" ht="40.15" customHeight="1" spans="1:17">
      <c r="A578" s="361"/>
      <c r="B578" s="294">
        <v>45810</v>
      </c>
      <c r="C578" s="333"/>
      <c r="D578" s="334"/>
      <c r="E578" s="333"/>
      <c r="F578" s="333" t="s">
        <v>337</v>
      </c>
      <c r="G578" s="335">
        <v>100</v>
      </c>
      <c r="H578" s="336"/>
      <c r="I578" s="333"/>
      <c r="J578" s="333"/>
      <c r="K578" s="333"/>
      <c r="L578" s="333"/>
      <c r="M578" s="334"/>
      <c r="N578" s="334"/>
      <c r="O578" s="333"/>
      <c r="P578" s="348"/>
      <c r="Q578" s="355"/>
    </row>
    <row r="579" ht="40.15" customHeight="1" spans="1:17">
      <c r="A579" s="361"/>
      <c r="B579" s="294">
        <v>45840</v>
      </c>
      <c r="C579" s="333"/>
      <c r="D579" s="334"/>
      <c r="E579" s="333"/>
      <c r="F579" s="333" t="s">
        <v>311</v>
      </c>
      <c r="G579" s="335">
        <v>1000</v>
      </c>
      <c r="H579" s="336"/>
      <c r="I579" s="333"/>
      <c r="J579" s="333"/>
      <c r="K579" s="333"/>
      <c r="L579" s="333"/>
      <c r="M579" s="334"/>
      <c r="N579" s="334"/>
      <c r="O579" s="333"/>
      <c r="P579" s="348"/>
      <c r="Q579" s="355"/>
    </row>
    <row r="580" ht="40.15" customHeight="1" spans="1:17">
      <c r="A580" s="361"/>
      <c r="B580" s="294">
        <v>45840</v>
      </c>
      <c r="C580" s="333"/>
      <c r="D580" s="334"/>
      <c r="E580" s="333"/>
      <c r="F580" s="333" t="s">
        <v>26</v>
      </c>
      <c r="G580" s="335">
        <v>1300</v>
      </c>
      <c r="H580" s="336"/>
      <c r="I580" s="333"/>
      <c r="J580" s="333"/>
      <c r="K580" s="333"/>
      <c r="L580" s="333"/>
      <c r="M580" s="334"/>
      <c r="N580" s="334"/>
      <c r="O580" s="333"/>
      <c r="P580" s="348"/>
      <c r="Q580" s="355"/>
    </row>
    <row r="581" ht="40.15" customHeight="1" spans="1:17">
      <c r="A581" s="361"/>
      <c r="B581" s="294">
        <v>45840</v>
      </c>
      <c r="C581" s="333"/>
      <c r="D581" s="334"/>
      <c r="E581" s="333"/>
      <c r="F581" s="333" t="s">
        <v>139</v>
      </c>
      <c r="G581" s="335">
        <v>3965</v>
      </c>
      <c r="H581" s="336"/>
      <c r="I581" s="333"/>
      <c r="J581" s="333"/>
      <c r="K581" s="333"/>
      <c r="L581" s="333"/>
      <c r="M581" s="334"/>
      <c r="N581" s="334"/>
      <c r="O581" s="333"/>
      <c r="P581" s="348"/>
      <c r="Q581" s="355"/>
    </row>
    <row r="582" ht="40.15" customHeight="1" spans="1:17">
      <c r="A582" s="361"/>
      <c r="B582" s="294">
        <v>45840</v>
      </c>
      <c r="C582" s="333"/>
      <c r="D582" s="334"/>
      <c r="E582" s="333"/>
      <c r="F582" s="333" t="s">
        <v>182</v>
      </c>
      <c r="G582" s="335">
        <v>3400</v>
      </c>
      <c r="H582" s="336"/>
      <c r="I582" s="333"/>
      <c r="J582" s="333"/>
      <c r="K582" s="333"/>
      <c r="L582" s="333"/>
      <c r="M582" s="334"/>
      <c r="N582" s="334"/>
      <c r="O582" s="333"/>
      <c r="P582" s="348"/>
      <c r="Q582" s="355"/>
    </row>
    <row r="583" ht="40.15" customHeight="1" spans="1:17">
      <c r="A583" s="361"/>
      <c r="B583" s="294">
        <v>45840</v>
      </c>
      <c r="C583" s="333"/>
      <c r="D583" s="334"/>
      <c r="E583" s="333"/>
      <c r="F583" s="333" t="s">
        <v>362</v>
      </c>
      <c r="G583" s="335">
        <v>50</v>
      </c>
      <c r="H583" s="336"/>
      <c r="I583" s="333"/>
      <c r="J583" s="333"/>
      <c r="K583" s="333"/>
      <c r="L583" s="333"/>
      <c r="M583" s="334"/>
      <c r="N583" s="334"/>
      <c r="O583" s="333"/>
      <c r="P583" s="348"/>
      <c r="Q583" s="355"/>
    </row>
    <row r="584" ht="40.15" customHeight="1" spans="1:17">
      <c r="A584" s="361"/>
      <c r="B584" s="294">
        <v>45840</v>
      </c>
      <c r="C584" s="333"/>
      <c r="D584" s="334"/>
      <c r="E584" s="333"/>
      <c r="F584" s="333" t="s">
        <v>363</v>
      </c>
      <c r="G584" s="335">
        <v>350</v>
      </c>
      <c r="H584" s="336"/>
      <c r="I584" s="333"/>
      <c r="J584" s="333"/>
      <c r="K584" s="333"/>
      <c r="L584" s="333"/>
      <c r="M584" s="334"/>
      <c r="N584" s="334"/>
      <c r="O584" s="333"/>
      <c r="P584" s="348"/>
      <c r="Q584" s="355"/>
    </row>
    <row r="585" ht="40.15" customHeight="1" spans="1:17">
      <c r="A585" s="361"/>
      <c r="B585" s="294">
        <v>45871</v>
      </c>
      <c r="C585" s="333"/>
      <c r="D585" s="334"/>
      <c r="E585" s="333"/>
      <c r="F585" s="333" t="s">
        <v>364</v>
      </c>
      <c r="G585" s="335">
        <v>290</v>
      </c>
      <c r="H585" s="336"/>
      <c r="I585" s="333"/>
      <c r="J585" s="333"/>
      <c r="K585" s="333"/>
      <c r="L585" s="333"/>
      <c r="M585" s="334"/>
      <c r="N585" s="334"/>
      <c r="O585" s="333"/>
      <c r="P585" s="348"/>
      <c r="Q585" s="355"/>
    </row>
    <row r="586" ht="40.15" customHeight="1" spans="1:17">
      <c r="A586" s="361"/>
      <c r="B586" s="294">
        <v>45871</v>
      </c>
      <c r="C586" s="333"/>
      <c r="D586" s="334"/>
      <c r="E586" s="333"/>
      <c r="F586" s="333" t="s">
        <v>365</v>
      </c>
      <c r="G586" s="335">
        <v>30</v>
      </c>
      <c r="H586" s="336"/>
      <c r="I586" s="333"/>
      <c r="J586" s="333"/>
      <c r="K586" s="333"/>
      <c r="L586" s="333"/>
      <c r="M586" s="334"/>
      <c r="N586" s="334"/>
      <c r="O586" s="333"/>
      <c r="P586" s="348"/>
      <c r="Q586" s="355"/>
    </row>
    <row r="587" ht="40.15" customHeight="1" spans="1:17">
      <c r="A587" s="361"/>
      <c r="B587" s="294">
        <v>45902</v>
      </c>
      <c r="C587" s="333"/>
      <c r="D587" s="334"/>
      <c r="E587" s="333"/>
      <c r="F587" s="333" t="s">
        <v>366</v>
      </c>
      <c r="G587" s="335">
        <v>60</v>
      </c>
      <c r="H587" s="336"/>
      <c r="I587" s="333"/>
      <c r="J587" s="333"/>
      <c r="K587" s="333"/>
      <c r="L587" s="333"/>
      <c r="M587" s="334"/>
      <c r="N587" s="334"/>
      <c r="O587" s="333"/>
      <c r="P587" s="348"/>
      <c r="Q587" s="355"/>
    </row>
    <row r="588" ht="40.15" customHeight="1" spans="1:17">
      <c r="A588" s="361"/>
      <c r="B588" s="294">
        <v>45902</v>
      </c>
      <c r="C588" s="333"/>
      <c r="D588" s="334"/>
      <c r="E588" s="333"/>
      <c r="F588" s="333" t="s">
        <v>367</v>
      </c>
      <c r="G588" s="335">
        <v>20</v>
      </c>
      <c r="H588" s="336"/>
      <c r="I588" s="333"/>
      <c r="J588" s="333"/>
      <c r="K588" s="333"/>
      <c r="L588" s="333"/>
      <c r="M588" s="334"/>
      <c r="N588" s="334"/>
      <c r="O588" s="333"/>
      <c r="P588" s="348"/>
      <c r="Q588" s="355"/>
    </row>
    <row r="589" ht="40.15" customHeight="1" spans="1:17">
      <c r="A589" s="361"/>
      <c r="B589" s="294">
        <v>45902</v>
      </c>
      <c r="C589" s="333"/>
      <c r="D589" s="334"/>
      <c r="E589" s="333"/>
      <c r="F589" s="333" t="s">
        <v>368</v>
      </c>
      <c r="G589" s="335">
        <v>150</v>
      </c>
      <c r="H589" s="336"/>
      <c r="I589" s="333"/>
      <c r="J589" s="333"/>
      <c r="K589" s="333"/>
      <c r="L589" s="333"/>
      <c r="M589" s="334"/>
      <c r="N589" s="334"/>
      <c r="O589" s="333"/>
      <c r="P589" s="348"/>
      <c r="Q589" s="355"/>
    </row>
    <row r="590" ht="40.15" customHeight="1" spans="1:17">
      <c r="A590" s="361"/>
      <c r="B590" s="294">
        <v>45902</v>
      </c>
      <c r="C590" s="333"/>
      <c r="D590" s="334"/>
      <c r="E590" s="333"/>
      <c r="F590" s="333" t="s">
        <v>369</v>
      </c>
      <c r="G590" s="335">
        <v>100</v>
      </c>
      <c r="H590" s="336"/>
      <c r="I590" s="333"/>
      <c r="J590" s="333"/>
      <c r="K590" s="333"/>
      <c r="L590" s="333"/>
      <c r="M590" s="334"/>
      <c r="N590" s="334"/>
      <c r="O590" s="333"/>
      <c r="P590" s="348"/>
      <c r="Q590" s="355"/>
    </row>
    <row r="591" ht="40.15" customHeight="1" spans="1:17">
      <c r="A591" s="361"/>
      <c r="B591" s="294">
        <v>45902</v>
      </c>
      <c r="C591" s="333"/>
      <c r="D591" s="334"/>
      <c r="E591" s="333"/>
      <c r="F591" s="333" t="s">
        <v>49</v>
      </c>
      <c r="G591" s="335">
        <v>100</v>
      </c>
      <c r="H591" s="336"/>
      <c r="I591" s="333"/>
      <c r="J591" s="333"/>
      <c r="K591" s="333"/>
      <c r="L591" s="333"/>
      <c r="M591" s="334"/>
      <c r="N591" s="334"/>
      <c r="O591" s="333"/>
      <c r="P591" s="348"/>
      <c r="Q591" s="355"/>
    </row>
    <row r="592" ht="40.15" customHeight="1" spans="1:17">
      <c r="A592" s="361"/>
      <c r="B592" s="294">
        <v>45902</v>
      </c>
      <c r="C592" s="333"/>
      <c r="D592" s="334"/>
      <c r="E592" s="333"/>
      <c r="F592" s="333" t="s">
        <v>370</v>
      </c>
      <c r="G592" s="335">
        <v>2550</v>
      </c>
      <c r="H592" s="336"/>
      <c r="I592" s="333"/>
      <c r="J592" s="333"/>
      <c r="K592" s="333"/>
      <c r="L592" s="333"/>
      <c r="M592" s="334"/>
      <c r="N592" s="334"/>
      <c r="O592" s="333"/>
      <c r="P592" s="348"/>
      <c r="Q592" s="355"/>
    </row>
    <row r="593" ht="40.15" customHeight="1" spans="1:17">
      <c r="A593" s="361"/>
      <c r="B593" s="294">
        <v>45902</v>
      </c>
      <c r="C593" s="333"/>
      <c r="D593" s="334"/>
      <c r="E593" s="333"/>
      <c r="F593" s="333" t="s">
        <v>152</v>
      </c>
      <c r="G593" s="335">
        <v>100</v>
      </c>
      <c r="H593" s="336"/>
      <c r="I593" s="333"/>
      <c r="J593" s="333"/>
      <c r="K593" s="333"/>
      <c r="L593" s="333"/>
      <c r="M593" s="334"/>
      <c r="N593" s="334"/>
      <c r="O593" s="333"/>
      <c r="P593" s="348"/>
      <c r="Q593" s="355"/>
    </row>
    <row r="594" ht="40.15" customHeight="1" spans="1:17">
      <c r="A594" s="361"/>
      <c r="B594" s="294">
        <v>45902</v>
      </c>
      <c r="C594" s="333"/>
      <c r="D594" s="334"/>
      <c r="E594" s="333"/>
      <c r="F594" s="333" t="s">
        <v>292</v>
      </c>
      <c r="G594" s="335">
        <v>1515</v>
      </c>
      <c r="H594" s="336"/>
      <c r="I594" s="333"/>
      <c r="J594" s="333"/>
      <c r="K594" s="333"/>
      <c r="L594" s="333"/>
      <c r="M594" s="334"/>
      <c r="N594" s="334"/>
      <c r="O594" s="333"/>
      <c r="P594" s="348"/>
      <c r="Q594" s="355"/>
    </row>
    <row r="595" ht="40.15" customHeight="1" spans="1:17">
      <c r="A595" s="361"/>
      <c r="B595" s="294">
        <v>45902</v>
      </c>
      <c r="C595" s="333"/>
      <c r="D595" s="334"/>
      <c r="E595" s="333"/>
      <c r="F595" s="333" t="s">
        <v>371</v>
      </c>
      <c r="G595" s="335">
        <v>20</v>
      </c>
      <c r="H595" s="336"/>
      <c r="I595" s="333"/>
      <c r="J595" s="333"/>
      <c r="K595" s="333"/>
      <c r="L595" s="333"/>
      <c r="M595" s="334"/>
      <c r="N595" s="334"/>
      <c r="O595" s="333"/>
      <c r="P595" s="348"/>
      <c r="Q595" s="355"/>
    </row>
    <row r="596" ht="40.15" customHeight="1" spans="1:17">
      <c r="A596" s="361"/>
      <c r="B596" s="294">
        <v>45902</v>
      </c>
      <c r="C596" s="333"/>
      <c r="D596" s="334"/>
      <c r="E596" s="333"/>
      <c r="F596" s="333" t="s">
        <v>372</v>
      </c>
      <c r="G596" s="335">
        <v>150</v>
      </c>
      <c r="H596" s="336"/>
      <c r="I596" s="333"/>
      <c r="J596" s="333"/>
      <c r="K596" s="333"/>
      <c r="L596" s="333"/>
      <c r="M596" s="334"/>
      <c r="N596" s="334"/>
      <c r="O596" s="333"/>
      <c r="P596" s="348"/>
      <c r="Q596" s="355"/>
    </row>
    <row r="597" ht="40.15" customHeight="1" spans="1:17">
      <c r="A597" s="361"/>
      <c r="B597" s="294">
        <v>45902</v>
      </c>
      <c r="C597" s="333"/>
      <c r="D597" s="334"/>
      <c r="E597" s="333"/>
      <c r="F597" s="333" t="s">
        <v>347</v>
      </c>
      <c r="G597" s="335">
        <v>130</v>
      </c>
      <c r="H597" s="336"/>
      <c r="I597" s="333"/>
      <c r="J597" s="333"/>
      <c r="K597" s="333"/>
      <c r="L597" s="333"/>
      <c r="M597" s="334"/>
      <c r="N597" s="334"/>
      <c r="O597" s="333"/>
      <c r="P597" s="348"/>
      <c r="Q597" s="355"/>
    </row>
    <row r="598" ht="40.15" customHeight="1" spans="1:17">
      <c r="A598" s="361"/>
      <c r="B598" s="294">
        <v>45902</v>
      </c>
      <c r="C598" s="333"/>
      <c r="D598" s="334"/>
      <c r="E598" s="333"/>
      <c r="F598" s="333" t="s">
        <v>373</v>
      </c>
      <c r="G598" s="335">
        <v>50</v>
      </c>
      <c r="H598" s="336"/>
      <c r="I598" s="333"/>
      <c r="J598" s="333"/>
      <c r="K598" s="333"/>
      <c r="L598" s="333"/>
      <c r="M598" s="334"/>
      <c r="N598" s="334"/>
      <c r="O598" s="333"/>
      <c r="P598" s="348"/>
      <c r="Q598" s="355"/>
    </row>
    <row r="599" ht="40.15" customHeight="1" spans="1:17">
      <c r="A599" s="361"/>
      <c r="B599" s="294">
        <v>45902</v>
      </c>
      <c r="C599" s="333"/>
      <c r="D599" s="334"/>
      <c r="E599" s="333"/>
      <c r="F599" s="333" t="s">
        <v>139</v>
      </c>
      <c r="G599" s="335">
        <v>50</v>
      </c>
      <c r="H599" s="336"/>
      <c r="I599" s="333"/>
      <c r="J599" s="333"/>
      <c r="K599" s="333"/>
      <c r="L599" s="333"/>
      <c r="M599" s="334"/>
      <c r="N599" s="334"/>
      <c r="O599" s="333"/>
      <c r="P599" s="348"/>
      <c r="Q599" s="355"/>
    </row>
    <row r="600" ht="40.15" customHeight="1" spans="1:17">
      <c r="A600" s="361"/>
      <c r="B600" s="294">
        <v>45902</v>
      </c>
      <c r="C600" s="333"/>
      <c r="D600" s="334"/>
      <c r="E600" s="333"/>
      <c r="F600" s="333" t="s">
        <v>213</v>
      </c>
      <c r="G600" s="335">
        <v>500</v>
      </c>
      <c r="H600" s="336"/>
      <c r="I600" s="333"/>
      <c r="J600" s="333"/>
      <c r="K600" s="333"/>
      <c r="L600" s="333"/>
      <c r="M600" s="334"/>
      <c r="N600" s="334"/>
      <c r="O600" s="333"/>
      <c r="P600" s="348"/>
      <c r="Q600" s="355"/>
    </row>
    <row r="601" ht="40.15" customHeight="1" spans="1:17">
      <c r="A601" s="361"/>
      <c r="B601" s="294">
        <v>45902</v>
      </c>
      <c r="C601" s="333"/>
      <c r="D601" s="334"/>
      <c r="E601" s="333"/>
      <c r="F601" s="333" t="s">
        <v>374</v>
      </c>
      <c r="G601" s="335">
        <v>150</v>
      </c>
      <c r="H601" s="336"/>
      <c r="I601" s="333"/>
      <c r="J601" s="333"/>
      <c r="K601" s="333"/>
      <c r="L601" s="333"/>
      <c r="M601" s="334"/>
      <c r="N601" s="334"/>
      <c r="O601" s="333"/>
      <c r="P601" s="348"/>
      <c r="Q601" s="355"/>
    </row>
    <row r="602" ht="40.15" customHeight="1" spans="1:17">
      <c r="A602" s="361"/>
      <c r="B602" s="294">
        <v>45902</v>
      </c>
      <c r="C602" s="333"/>
      <c r="D602" s="334"/>
      <c r="E602" s="333"/>
      <c r="F602" s="333" t="s">
        <v>375</v>
      </c>
      <c r="G602" s="335">
        <v>300</v>
      </c>
      <c r="H602" s="336"/>
      <c r="I602" s="333"/>
      <c r="J602" s="333"/>
      <c r="K602" s="333"/>
      <c r="L602" s="333"/>
      <c r="M602" s="334"/>
      <c r="N602" s="334"/>
      <c r="O602" s="333"/>
      <c r="P602" s="348"/>
      <c r="Q602" s="355"/>
    </row>
    <row r="603" ht="40.15" customHeight="1" spans="1:17">
      <c r="A603" s="361"/>
      <c r="B603" s="294">
        <v>45932</v>
      </c>
      <c r="C603" s="333"/>
      <c r="D603" s="334"/>
      <c r="E603" s="333"/>
      <c r="F603" s="333" t="s">
        <v>69</v>
      </c>
      <c r="G603" s="335">
        <v>400</v>
      </c>
      <c r="H603" s="336"/>
      <c r="I603" s="333"/>
      <c r="J603" s="333"/>
      <c r="K603" s="333"/>
      <c r="L603" s="333"/>
      <c r="M603" s="334"/>
      <c r="N603" s="334"/>
      <c r="O603" s="333"/>
      <c r="P603" s="348"/>
      <c r="Q603" s="355"/>
    </row>
    <row r="604" ht="40.15" customHeight="1" spans="1:17">
      <c r="A604" s="361"/>
      <c r="B604" s="294">
        <v>45932</v>
      </c>
      <c r="C604" s="333"/>
      <c r="D604" s="334"/>
      <c r="E604" s="333"/>
      <c r="F604" s="333" t="s">
        <v>213</v>
      </c>
      <c r="G604" s="335">
        <v>100</v>
      </c>
      <c r="H604" s="336"/>
      <c r="I604" s="333"/>
      <c r="J604" s="333"/>
      <c r="K604" s="333"/>
      <c r="L604" s="333"/>
      <c r="M604" s="334"/>
      <c r="N604" s="334"/>
      <c r="O604" s="333"/>
      <c r="P604" s="348"/>
      <c r="Q604" s="355"/>
    </row>
    <row r="605" ht="40.15" customHeight="1" spans="1:17">
      <c r="A605" s="361"/>
      <c r="B605" s="294">
        <v>45932</v>
      </c>
      <c r="C605" s="333"/>
      <c r="D605" s="334"/>
      <c r="E605" s="333"/>
      <c r="F605" s="333" t="s">
        <v>207</v>
      </c>
      <c r="G605" s="335">
        <v>30</v>
      </c>
      <c r="H605" s="336"/>
      <c r="I605" s="333"/>
      <c r="J605" s="333"/>
      <c r="K605" s="333"/>
      <c r="L605" s="333"/>
      <c r="M605" s="334"/>
      <c r="N605" s="334"/>
      <c r="O605" s="333"/>
      <c r="P605" s="348"/>
      <c r="Q605" s="355"/>
    </row>
    <row r="606" ht="40.15" customHeight="1" spans="1:17">
      <c r="A606" s="361"/>
      <c r="B606" s="294">
        <v>45932</v>
      </c>
      <c r="C606" s="333"/>
      <c r="D606" s="334"/>
      <c r="E606" s="333"/>
      <c r="F606" s="333" t="s">
        <v>204</v>
      </c>
      <c r="G606" s="335">
        <v>50</v>
      </c>
      <c r="H606" s="336"/>
      <c r="I606" s="333"/>
      <c r="J606" s="333"/>
      <c r="K606" s="333"/>
      <c r="L606" s="333"/>
      <c r="M606" s="334"/>
      <c r="N606" s="334"/>
      <c r="O606" s="333"/>
      <c r="P606" s="348"/>
      <c r="Q606" s="355"/>
    </row>
    <row r="607" ht="40.15" customHeight="1" spans="1:17">
      <c r="A607" s="361"/>
      <c r="B607" s="294">
        <v>45932</v>
      </c>
      <c r="C607" s="333"/>
      <c r="D607" s="334"/>
      <c r="E607" s="333"/>
      <c r="F607" s="333" t="s">
        <v>301</v>
      </c>
      <c r="G607" s="335">
        <v>10</v>
      </c>
      <c r="H607" s="336"/>
      <c r="I607" s="333"/>
      <c r="J607" s="333"/>
      <c r="K607" s="333"/>
      <c r="L607" s="333"/>
      <c r="M607" s="334"/>
      <c r="N607" s="334"/>
      <c r="O607" s="333"/>
      <c r="P607" s="348"/>
      <c r="Q607" s="355"/>
    </row>
    <row r="608" ht="40.15" customHeight="1" spans="1:17">
      <c r="A608" s="361"/>
      <c r="B608" s="294">
        <v>45932</v>
      </c>
      <c r="C608" s="333"/>
      <c r="D608" s="334"/>
      <c r="E608" s="333"/>
      <c r="F608" s="333" t="s">
        <v>176</v>
      </c>
      <c r="G608" s="335">
        <v>60</v>
      </c>
      <c r="H608" s="336"/>
      <c r="I608" s="333"/>
      <c r="J608" s="333"/>
      <c r="K608" s="333"/>
      <c r="L608" s="333"/>
      <c r="M608" s="334"/>
      <c r="N608" s="334"/>
      <c r="O608" s="333"/>
      <c r="P608" s="348"/>
      <c r="Q608" s="355"/>
    </row>
    <row r="609" ht="40.15" customHeight="1" spans="1:17">
      <c r="A609" s="361"/>
      <c r="B609" s="294">
        <v>45932</v>
      </c>
      <c r="C609" s="333"/>
      <c r="D609" s="334"/>
      <c r="E609" s="333"/>
      <c r="F609" s="333" t="s">
        <v>332</v>
      </c>
      <c r="G609" s="335">
        <v>1500</v>
      </c>
      <c r="H609" s="336"/>
      <c r="I609" s="333"/>
      <c r="J609" s="333"/>
      <c r="K609" s="333"/>
      <c r="L609" s="333"/>
      <c r="M609" s="334"/>
      <c r="N609" s="334"/>
      <c r="O609" s="333"/>
      <c r="P609" s="348"/>
      <c r="Q609" s="355"/>
    </row>
    <row r="610" ht="40.15" customHeight="1" spans="1:17">
      <c r="A610" s="361"/>
      <c r="B610" s="294">
        <v>45932</v>
      </c>
      <c r="C610" s="333"/>
      <c r="D610" s="334"/>
      <c r="E610" s="333"/>
      <c r="F610" s="333" t="s">
        <v>376</v>
      </c>
      <c r="G610" s="335">
        <v>5000</v>
      </c>
      <c r="H610" s="336"/>
      <c r="I610" s="333"/>
      <c r="J610" s="333"/>
      <c r="K610" s="333"/>
      <c r="L610" s="333"/>
      <c r="M610" s="334"/>
      <c r="N610" s="334"/>
      <c r="O610" s="333"/>
      <c r="P610" s="348"/>
      <c r="Q610" s="355"/>
    </row>
    <row r="611" ht="40.15" customHeight="1" spans="1:17">
      <c r="A611" s="361"/>
      <c r="B611" s="294">
        <v>45963</v>
      </c>
      <c r="C611" s="333"/>
      <c r="D611" s="334"/>
      <c r="E611" s="333"/>
      <c r="F611" s="333" t="s">
        <v>49</v>
      </c>
      <c r="G611" s="335">
        <v>90</v>
      </c>
      <c r="H611" s="336"/>
      <c r="I611" s="333"/>
      <c r="J611" s="333"/>
      <c r="K611" s="333"/>
      <c r="L611" s="333"/>
      <c r="M611" s="334"/>
      <c r="N611" s="334"/>
      <c r="O611" s="333"/>
      <c r="P611" s="348"/>
      <c r="Q611" s="355"/>
    </row>
    <row r="612" ht="40.15" customHeight="1" spans="1:17">
      <c r="A612" s="361"/>
      <c r="B612" s="294">
        <v>45963</v>
      </c>
      <c r="C612" s="333"/>
      <c r="D612" s="334"/>
      <c r="E612" s="333"/>
      <c r="F612" s="333" t="s">
        <v>26</v>
      </c>
      <c r="G612" s="335">
        <v>200</v>
      </c>
      <c r="H612" s="336"/>
      <c r="I612" s="333"/>
      <c r="J612" s="333"/>
      <c r="K612" s="333"/>
      <c r="L612" s="333"/>
      <c r="M612" s="334"/>
      <c r="N612" s="334"/>
      <c r="O612" s="333"/>
      <c r="P612" s="348"/>
      <c r="Q612" s="355"/>
    </row>
    <row r="613" ht="40.15" customHeight="1" spans="1:17">
      <c r="A613" s="361"/>
      <c r="B613" s="294">
        <v>45963</v>
      </c>
      <c r="C613" s="333"/>
      <c r="D613" s="334"/>
      <c r="E613" s="333"/>
      <c r="F613" s="333" t="s">
        <v>91</v>
      </c>
      <c r="G613" s="335">
        <v>200</v>
      </c>
      <c r="H613" s="336"/>
      <c r="I613" s="333"/>
      <c r="J613" s="333"/>
      <c r="K613" s="333"/>
      <c r="L613" s="333"/>
      <c r="M613" s="334"/>
      <c r="N613" s="334"/>
      <c r="O613" s="333"/>
      <c r="P613" s="348"/>
      <c r="Q613" s="355"/>
    </row>
    <row r="614" ht="40.15" customHeight="1" spans="1:17">
      <c r="A614" s="361"/>
      <c r="B614" s="294">
        <v>45963</v>
      </c>
      <c r="C614" s="333"/>
      <c r="D614" s="334"/>
      <c r="E614" s="333"/>
      <c r="F614" s="333" t="s">
        <v>176</v>
      </c>
      <c r="G614" s="335">
        <v>711</v>
      </c>
      <c r="H614" s="336"/>
      <c r="I614" s="333"/>
      <c r="J614" s="333"/>
      <c r="K614" s="333"/>
      <c r="L614" s="333"/>
      <c r="M614" s="334"/>
      <c r="N614" s="334"/>
      <c r="O614" s="333"/>
      <c r="P614" s="348"/>
      <c r="Q614" s="355"/>
    </row>
    <row r="615" ht="40.15" customHeight="1" spans="1:17">
      <c r="A615" s="361"/>
      <c r="B615" s="294">
        <v>45963</v>
      </c>
      <c r="C615" s="333"/>
      <c r="D615" s="334"/>
      <c r="E615" s="333"/>
      <c r="F615" s="333" t="s">
        <v>377</v>
      </c>
      <c r="G615" s="335">
        <v>57</v>
      </c>
      <c r="H615" s="336"/>
      <c r="I615" s="333"/>
      <c r="J615" s="333"/>
      <c r="K615" s="333"/>
      <c r="L615" s="333"/>
      <c r="M615" s="334"/>
      <c r="N615" s="334"/>
      <c r="O615" s="333"/>
      <c r="P615" s="348"/>
      <c r="Q615" s="355"/>
    </row>
    <row r="616" ht="40.15" customHeight="1" spans="1:17">
      <c r="A616" s="361"/>
      <c r="B616" s="294">
        <v>45963</v>
      </c>
      <c r="C616" s="333"/>
      <c r="D616" s="334"/>
      <c r="E616" s="333"/>
      <c r="F616" s="333" t="s">
        <v>378</v>
      </c>
      <c r="G616" s="335">
        <v>150</v>
      </c>
      <c r="H616" s="336"/>
      <c r="I616" s="333"/>
      <c r="J616" s="333"/>
      <c r="K616" s="333"/>
      <c r="L616" s="333"/>
      <c r="M616" s="334"/>
      <c r="N616" s="334"/>
      <c r="O616" s="333"/>
      <c r="P616" s="348"/>
      <c r="Q616" s="355"/>
    </row>
    <row r="617" ht="40.15" customHeight="1" spans="1:17">
      <c r="A617" s="361"/>
      <c r="B617" s="294">
        <v>45993</v>
      </c>
      <c r="C617" s="333"/>
      <c r="D617" s="334"/>
      <c r="E617" s="333"/>
      <c r="F617" s="333" t="s">
        <v>332</v>
      </c>
      <c r="G617" s="335">
        <v>1000</v>
      </c>
      <c r="H617" s="336"/>
      <c r="I617" s="333"/>
      <c r="J617" s="333"/>
      <c r="K617" s="333"/>
      <c r="L617" s="333"/>
      <c r="M617" s="334"/>
      <c r="N617" s="334"/>
      <c r="O617" s="333"/>
      <c r="P617" s="348"/>
      <c r="Q617" s="355"/>
    </row>
    <row r="618" ht="40.15" customHeight="1" spans="1:17">
      <c r="A618" s="361"/>
      <c r="B618" s="294">
        <v>45993</v>
      </c>
      <c r="C618" s="333"/>
      <c r="D618" s="334"/>
      <c r="E618" s="333"/>
      <c r="F618" s="333" t="s">
        <v>379</v>
      </c>
      <c r="G618" s="335">
        <v>1650</v>
      </c>
      <c r="H618" s="336"/>
      <c r="I618" s="333"/>
      <c r="J618" s="333"/>
      <c r="K618" s="333"/>
      <c r="L618" s="333"/>
      <c r="M618" s="334"/>
      <c r="N618" s="334"/>
      <c r="O618" s="333"/>
      <c r="P618" s="348"/>
      <c r="Q618" s="355"/>
    </row>
    <row r="619" ht="40.15" customHeight="1" spans="1:17">
      <c r="A619" s="361"/>
      <c r="B619" s="294">
        <v>45993</v>
      </c>
      <c r="C619" s="333"/>
      <c r="D619" s="334"/>
      <c r="E619" s="333"/>
      <c r="F619" s="333" t="s">
        <v>139</v>
      </c>
      <c r="G619" s="335">
        <v>200</v>
      </c>
      <c r="H619" s="336"/>
      <c r="I619" s="333"/>
      <c r="J619" s="333"/>
      <c r="K619" s="333"/>
      <c r="L619" s="333"/>
      <c r="M619" s="334"/>
      <c r="N619" s="334"/>
      <c r="O619" s="333"/>
      <c r="P619" s="348"/>
      <c r="Q619" s="355"/>
    </row>
    <row r="620" ht="40.15" customHeight="1" spans="1:17">
      <c r="A620" s="361"/>
      <c r="B620" s="294">
        <v>45993</v>
      </c>
      <c r="C620" s="333"/>
      <c r="D620" s="334"/>
      <c r="E620" s="333"/>
      <c r="F620" s="333" t="s">
        <v>152</v>
      </c>
      <c r="G620" s="335">
        <v>400</v>
      </c>
      <c r="H620" s="336"/>
      <c r="I620" s="333"/>
      <c r="J620" s="333"/>
      <c r="K620" s="333"/>
      <c r="L620" s="333"/>
      <c r="M620" s="334"/>
      <c r="N620" s="334"/>
      <c r="O620" s="333"/>
      <c r="P620" s="348"/>
      <c r="Q620" s="355"/>
    </row>
    <row r="621" ht="40.15" customHeight="1" spans="1:17">
      <c r="A621" s="361"/>
      <c r="B621" s="294">
        <v>45993</v>
      </c>
      <c r="C621" s="333"/>
      <c r="D621" s="334"/>
      <c r="E621" s="333"/>
      <c r="F621" s="333" t="s">
        <v>26</v>
      </c>
      <c r="G621" s="335">
        <v>50</v>
      </c>
      <c r="H621" s="336"/>
      <c r="I621" s="333"/>
      <c r="J621" s="333"/>
      <c r="K621" s="333"/>
      <c r="L621" s="333"/>
      <c r="M621" s="334"/>
      <c r="N621" s="334"/>
      <c r="O621" s="333"/>
      <c r="P621" s="348"/>
      <c r="Q621" s="355"/>
    </row>
    <row r="622" ht="40.15" customHeight="1" spans="1:17">
      <c r="A622" s="361"/>
      <c r="B622" s="294">
        <v>45993</v>
      </c>
      <c r="C622" s="333"/>
      <c r="D622" s="334"/>
      <c r="E622" s="333"/>
      <c r="F622" s="333" t="s">
        <v>81</v>
      </c>
      <c r="G622" s="335">
        <v>35</v>
      </c>
      <c r="H622" s="336"/>
      <c r="I622" s="333"/>
      <c r="J622" s="333"/>
      <c r="K622" s="333"/>
      <c r="L622" s="333"/>
      <c r="M622" s="334"/>
      <c r="N622" s="334"/>
      <c r="O622" s="333"/>
      <c r="P622" s="348"/>
      <c r="Q622" s="355"/>
    </row>
    <row r="623" ht="40.15" customHeight="1" spans="1:17">
      <c r="A623" s="361"/>
      <c r="B623" s="294">
        <v>45993</v>
      </c>
      <c r="C623" s="333"/>
      <c r="D623" s="334"/>
      <c r="E623" s="333"/>
      <c r="F623" s="333" t="s">
        <v>26</v>
      </c>
      <c r="G623" s="335">
        <v>100</v>
      </c>
      <c r="H623" s="336"/>
      <c r="I623" s="333"/>
      <c r="J623" s="333"/>
      <c r="K623" s="333"/>
      <c r="L623" s="333"/>
      <c r="M623" s="334"/>
      <c r="N623" s="334"/>
      <c r="O623" s="333"/>
      <c r="P623" s="348"/>
      <c r="Q623" s="355"/>
    </row>
    <row r="624" ht="40.15" customHeight="1" spans="1:17">
      <c r="A624" s="361"/>
      <c r="B624" s="294">
        <v>45993</v>
      </c>
      <c r="C624" s="333"/>
      <c r="D624" s="334"/>
      <c r="E624" s="333"/>
      <c r="F624" s="333" t="s">
        <v>255</v>
      </c>
      <c r="G624" s="335">
        <v>52</v>
      </c>
      <c r="H624" s="336"/>
      <c r="I624" s="333"/>
      <c r="J624" s="333"/>
      <c r="K624" s="333"/>
      <c r="L624" s="333"/>
      <c r="M624" s="334"/>
      <c r="N624" s="334"/>
      <c r="O624" s="333"/>
      <c r="P624" s="348"/>
      <c r="Q624" s="355"/>
    </row>
    <row r="625" ht="40.15" customHeight="1" spans="1:17">
      <c r="A625" s="361"/>
      <c r="B625" s="294" t="s">
        <v>380</v>
      </c>
      <c r="C625" s="333"/>
      <c r="D625" s="334"/>
      <c r="E625" s="333"/>
      <c r="F625" s="333" t="s">
        <v>255</v>
      </c>
      <c r="G625" s="335">
        <v>120</v>
      </c>
      <c r="H625" s="336"/>
      <c r="I625" s="333"/>
      <c r="J625" s="333"/>
      <c r="K625" s="333"/>
      <c r="L625" s="333"/>
      <c r="M625" s="334"/>
      <c r="N625" s="334"/>
      <c r="O625" s="333"/>
      <c r="P625" s="348"/>
      <c r="Q625" s="355"/>
    </row>
    <row r="626" ht="40.15" customHeight="1" spans="1:17">
      <c r="A626" s="361"/>
      <c r="B626" s="294" t="s">
        <v>380</v>
      </c>
      <c r="C626" s="333"/>
      <c r="D626" s="334"/>
      <c r="E626" s="333"/>
      <c r="F626" s="333" t="s">
        <v>255</v>
      </c>
      <c r="G626" s="335">
        <v>130</v>
      </c>
      <c r="H626" s="336"/>
      <c r="I626" s="333"/>
      <c r="J626" s="333"/>
      <c r="K626" s="333"/>
      <c r="L626" s="333"/>
      <c r="M626" s="334"/>
      <c r="N626" s="334"/>
      <c r="O626" s="333"/>
      <c r="P626" s="348"/>
      <c r="Q626" s="355"/>
    </row>
    <row r="627" ht="40.15" customHeight="1" spans="1:17">
      <c r="A627" s="361"/>
      <c r="B627" s="294" t="s">
        <v>380</v>
      </c>
      <c r="C627" s="333"/>
      <c r="D627" s="334"/>
      <c r="E627" s="333"/>
      <c r="F627" s="333" t="s">
        <v>381</v>
      </c>
      <c r="G627" s="335">
        <v>60</v>
      </c>
      <c r="H627" s="336"/>
      <c r="I627" s="333"/>
      <c r="J627" s="333"/>
      <c r="K627" s="333"/>
      <c r="L627" s="333"/>
      <c r="M627" s="334"/>
      <c r="N627" s="334"/>
      <c r="O627" s="333"/>
      <c r="P627" s="348"/>
      <c r="Q627" s="355"/>
    </row>
    <row r="628" ht="40.15" customHeight="1" spans="1:17">
      <c r="A628" s="361"/>
      <c r="B628" s="294" t="s">
        <v>380</v>
      </c>
      <c r="C628" s="333"/>
      <c r="D628" s="334"/>
      <c r="E628" s="333"/>
      <c r="F628" s="333" t="s">
        <v>292</v>
      </c>
      <c r="G628" s="335">
        <v>950</v>
      </c>
      <c r="H628" s="336"/>
      <c r="I628" s="333"/>
      <c r="J628" s="333"/>
      <c r="K628" s="333"/>
      <c r="L628" s="333"/>
      <c r="M628" s="334"/>
      <c r="N628" s="334"/>
      <c r="O628" s="333"/>
      <c r="P628" s="348"/>
      <c r="Q628" s="355"/>
    </row>
    <row r="629" ht="40.15" customHeight="1" spans="1:17">
      <c r="A629" s="361"/>
      <c r="B629" s="294" t="s">
        <v>380</v>
      </c>
      <c r="C629" s="333"/>
      <c r="D629" s="334"/>
      <c r="E629" s="333"/>
      <c r="F629" s="333" t="s">
        <v>255</v>
      </c>
      <c r="G629" s="335">
        <v>18</v>
      </c>
      <c r="H629" s="336"/>
      <c r="I629" s="333"/>
      <c r="J629" s="333"/>
      <c r="K629" s="333"/>
      <c r="L629" s="333"/>
      <c r="M629" s="334"/>
      <c r="N629" s="334"/>
      <c r="O629" s="333"/>
      <c r="P629" s="348"/>
      <c r="Q629" s="355"/>
    </row>
    <row r="630" ht="40.15" customHeight="1" spans="1:17">
      <c r="A630" s="361"/>
      <c r="B630" s="294" t="s">
        <v>380</v>
      </c>
      <c r="C630" s="333"/>
      <c r="D630" s="334"/>
      <c r="E630" s="333"/>
      <c r="F630" s="333" t="s">
        <v>382</v>
      </c>
      <c r="G630" s="335">
        <v>125</v>
      </c>
      <c r="H630" s="336"/>
      <c r="I630" s="333"/>
      <c r="J630" s="333"/>
      <c r="K630" s="333"/>
      <c r="L630" s="333"/>
      <c r="M630" s="334"/>
      <c r="N630" s="334"/>
      <c r="O630" s="333"/>
      <c r="P630" s="348"/>
      <c r="Q630" s="355"/>
    </row>
    <row r="631" ht="40.15" customHeight="1" spans="1:17">
      <c r="A631" s="361"/>
      <c r="B631" s="294" t="s">
        <v>380</v>
      </c>
      <c r="C631" s="333"/>
      <c r="D631" s="334"/>
      <c r="E631" s="333"/>
      <c r="F631" s="333" t="s">
        <v>255</v>
      </c>
      <c r="G631" s="335">
        <v>45</v>
      </c>
      <c r="H631" s="336"/>
      <c r="I631" s="333"/>
      <c r="J631" s="333"/>
      <c r="K631" s="333"/>
      <c r="L631" s="333"/>
      <c r="M631" s="334"/>
      <c r="N631" s="334"/>
      <c r="O631" s="333"/>
      <c r="P631" s="348"/>
      <c r="Q631" s="355"/>
    </row>
    <row r="632" ht="40.15" customHeight="1" spans="1:17">
      <c r="A632" s="361"/>
      <c r="B632" s="294" t="s">
        <v>380</v>
      </c>
      <c r="C632" s="333"/>
      <c r="D632" s="334"/>
      <c r="E632" s="333"/>
      <c r="F632" s="333" t="s">
        <v>383</v>
      </c>
      <c r="G632" s="335">
        <v>550</v>
      </c>
      <c r="H632" s="336"/>
      <c r="I632" s="333"/>
      <c r="J632" s="333"/>
      <c r="K632" s="333"/>
      <c r="L632" s="333"/>
      <c r="M632" s="334"/>
      <c r="N632" s="334"/>
      <c r="O632" s="333"/>
      <c r="P632" s="348"/>
      <c r="Q632" s="355"/>
    </row>
    <row r="633" ht="40.15" customHeight="1" spans="1:17">
      <c r="A633" s="361"/>
      <c r="B633" s="294" t="s">
        <v>380</v>
      </c>
      <c r="C633" s="333"/>
      <c r="D633" s="334"/>
      <c r="E633" s="333"/>
      <c r="F633" s="333" t="s">
        <v>91</v>
      </c>
      <c r="G633" s="335">
        <v>200</v>
      </c>
      <c r="H633" s="336"/>
      <c r="I633" s="333"/>
      <c r="J633" s="333"/>
      <c r="K633" s="333"/>
      <c r="L633" s="333"/>
      <c r="M633" s="334"/>
      <c r="N633" s="334"/>
      <c r="O633" s="333"/>
      <c r="P633" s="348"/>
      <c r="Q633" s="355"/>
    </row>
    <row r="634" ht="40.15" customHeight="1" spans="1:17">
      <c r="A634" s="361"/>
      <c r="B634" s="294" t="s">
        <v>380</v>
      </c>
      <c r="C634" s="333"/>
      <c r="D634" s="334"/>
      <c r="E634" s="333"/>
      <c r="F634" s="333" t="s">
        <v>26</v>
      </c>
      <c r="G634" s="335">
        <v>200</v>
      </c>
      <c r="H634" s="336"/>
      <c r="I634" s="333"/>
      <c r="J634" s="333"/>
      <c r="K634" s="333"/>
      <c r="L634" s="333"/>
      <c r="M634" s="334"/>
      <c r="N634" s="334"/>
      <c r="O634" s="333"/>
      <c r="P634" s="348"/>
      <c r="Q634" s="355"/>
    </row>
    <row r="635" ht="40.15" customHeight="1" spans="1:17">
      <c r="A635" s="361"/>
      <c r="B635" s="294" t="s">
        <v>384</v>
      </c>
      <c r="C635" s="333"/>
      <c r="D635" s="334"/>
      <c r="E635" s="333"/>
      <c r="F635" s="333" t="s">
        <v>91</v>
      </c>
      <c r="G635" s="335">
        <v>200</v>
      </c>
      <c r="H635" s="336"/>
      <c r="I635" s="333"/>
      <c r="J635" s="333"/>
      <c r="K635" s="333"/>
      <c r="L635" s="333"/>
      <c r="M635" s="334"/>
      <c r="N635" s="334"/>
      <c r="O635" s="333"/>
      <c r="P635" s="348"/>
      <c r="Q635" s="355"/>
    </row>
    <row r="636" ht="40.15" customHeight="1" spans="1:17">
      <c r="A636" s="361"/>
      <c r="B636" s="294" t="s">
        <v>384</v>
      </c>
      <c r="C636" s="333"/>
      <c r="D636" s="334"/>
      <c r="E636" s="333"/>
      <c r="F636" s="333" t="s">
        <v>385</v>
      </c>
      <c r="G636" s="335">
        <v>25</v>
      </c>
      <c r="H636" s="336"/>
      <c r="I636" s="333"/>
      <c r="J636" s="333"/>
      <c r="K636" s="333"/>
      <c r="L636" s="333"/>
      <c r="M636" s="334"/>
      <c r="N636" s="334"/>
      <c r="O636" s="333"/>
      <c r="P636" s="348"/>
      <c r="Q636" s="355"/>
    </row>
    <row r="637" ht="40.15" customHeight="1" spans="1:17">
      <c r="A637" s="361"/>
      <c r="B637" s="294" t="s">
        <v>384</v>
      </c>
      <c r="C637" s="333"/>
      <c r="D637" s="334"/>
      <c r="E637" s="333"/>
      <c r="F637" s="333" t="s">
        <v>377</v>
      </c>
      <c r="G637" s="335">
        <v>460</v>
      </c>
      <c r="H637" s="336"/>
      <c r="I637" s="333"/>
      <c r="J637" s="333"/>
      <c r="K637" s="333"/>
      <c r="L637" s="333"/>
      <c r="M637" s="334"/>
      <c r="N637" s="334"/>
      <c r="O637" s="333"/>
      <c r="P637" s="348"/>
      <c r="Q637" s="355"/>
    </row>
    <row r="638" ht="40.15" customHeight="1" spans="1:17">
      <c r="A638" s="361"/>
      <c r="B638" s="294" t="s">
        <v>384</v>
      </c>
      <c r="C638" s="333"/>
      <c r="D638" s="334"/>
      <c r="E638" s="333"/>
      <c r="F638" s="333" t="s">
        <v>139</v>
      </c>
      <c r="G638" s="335">
        <v>2610</v>
      </c>
      <c r="H638" s="336"/>
      <c r="I638" s="333"/>
      <c r="J638" s="333"/>
      <c r="K638" s="333"/>
      <c r="L638" s="333"/>
      <c r="M638" s="334"/>
      <c r="N638" s="334"/>
      <c r="O638" s="333"/>
      <c r="P638" s="348"/>
      <c r="Q638" s="355"/>
    </row>
    <row r="639" ht="40.15" customHeight="1" spans="1:17">
      <c r="A639" s="361"/>
      <c r="B639" s="294" t="s">
        <v>384</v>
      </c>
      <c r="C639" s="333"/>
      <c r="D639" s="334"/>
      <c r="E639" s="333"/>
      <c r="F639" s="333" t="s">
        <v>133</v>
      </c>
      <c r="G639" s="335">
        <v>1560</v>
      </c>
      <c r="H639" s="336"/>
      <c r="I639" s="333"/>
      <c r="J639" s="333"/>
      <c r="K639" s="333"/>
      <c r="L639" s="333"/>
      <c r="M639" s="334"/>
      <c r="N639" s="334"/>
      <c r="O639" s="333"/>
      <c r="P639" s="348"/>
      <c r="Q639" s="355"/>
    </row>
    <row r="640" ht="40.15" customHeight="1" spans="1:17">
      <c r="A640" s="361"/>
      <c r="B640" s="294" t="s">
        <v>384</v>
      </c>
      <c r="C640" s="333"/>
      <c r="D640" s="334"/>
      <c r="E640" s="333"/>
      <c r="F640" s="333" t="s">
        <v>26</v>
      </c>
      <c r="G640" s="335">
        <v>500</v>
      </c>
      <c r="H640" s="336"/>
      <c r="I640" s="333"/>
      <c r="J640" s="333"/>
      <c r="K640" s="333"/>
      <c r="L640" s="333"/>
      <c r="M640" s="334"/>
      <c r="N640" s="334"/>
      <c r="O640" s="333"/>
      <c r="P640" s="348"/>
      <c r="Q640" s="355"/>
    </row>
    <row r="641" ht="40.15" customHeight="1" spans="1:17">
      <c r="A641" s="361"/>
      <c r="B641" s="294" t="s">
        <v>386</v>
      </c>
      <c r="C641" s="333"/>
      <c r="D641" s="334"/>
      <c r="E641" s="333"/>
      <c r="F641" s="333" t="s">
        <v>360</v>
      </c>
      <c r="G641" s="335">
        <v>4000</v>
      </c>
      <c r="H641" s="336"/>
      <c r="I641" s="333"/>
      <c r="J641" s="333"/>
      <c r="K641" s="333"/>
      <c r="L641" s="333"/>
      <c r="M641" s="334"/>
      <c r="N641" s="334"/>
      <c r="O641" s="333"/>
      <c r="P641" s="348"/>
      <c r="Q641" s="355"/>
    </row>
    <row r="642" ht="40.15" customHeight="1" spans="1:17">
      <c r="A642" s="361"/>
      <c r="B642" s="294" t="s">
        <v>386</v>
      </c>
      <c r="C642" s="333"/>
      <c r="D642" s="334"/>
      <c r="E642" s="333"/>
      <c r="F642" s="333" t="s">
        <v>91</v>
      </c>
      <c r="G642" s="335">
        <v>1000</v>
      </c>
      <c r="H642" s="336"/>
      <c r="I642" s="333"/>
      <c r="J642" s="333"/>
      <c r="K642" s="333"/>
      <c r="L642" s="333"/>
      <c r="M642" s="334"/>
      <c r="N642" s="334"/>
      <c r="O642" s="333"/>
      <c r="P642" s="348"/>
      <c r="Q642" s="355"/>
    </row>
    <row r="643" ht="40.15" customHeight="1" spans="1:17">
      <c r="A643" s="361"/>
      <c r="B643" s="294" t="s">
        <v>386</v>
      </c>
      <c r="C643" s="333"/>
      <c r="D643" s="334"/>
      <c r="E643" s="333"/>
      <c r="F643" s="333" t="s">
        <v>20</v>
      </c>
      <c r="G643" s="335">
        <v>12000</v>
      </c>
      <c r="H643" s="336"/>
      <c r="I643" s="333"/>
      <c r="J643" s="333"/>
      <c r="K643" s="333"/>
      <c r="L643" s="333"/>
      <c r="M643" s="334"/>
      <c r="N643" s="334"/>
      <c r="O643" s="333"/>
      <c r="P643" s="348"/>
      <c r="Q643" s="355"/>
    </row>
    <row r="644" ht="40.15" customHeight="1" spans="1:17">
      <c r="A644" s="361"/>
      <c r="B644" s="294" t="s">
        <v>387</v>
      </c>
      <c r="C644" s="333"/>
      <c r="D644" s="334"/>
      <c r="E644" s="333"/>
      <c r="F644" s="333" t="s">
        <v>152</v>
      </c>
      <c r="G644" s="335">
        <v>200</v>
      </c>
      <c r="H644" s="336"/>
      <c r="I644" s="333"/>
      <c r="J644" s="333"/>
      <c r="K644" s="333"/>
      <c r="L644" s="333"/>
      <c r="M644" s="334"/>
      <c r="N644" s="334"/>
      <c r="O644" s="333"/>
      <c r="P644" s="348"/>
      <c r="Q644" s="355"/>
    </row>
    <row r="645" ht="40.15" customHeight="1" spans="1:17">
      <c r="A645" s="361"/>
      <c r="B645" s="294" t="s">
        <v>387</v>
      </c>
      <c r="C645" s="333"/>
      <c r="D645" s="334"/>
      <c r="E645" s="333"/>
      <c r="F645" s="333" t="s">
        <v>388</v>
      </c>
      <c r="G645" s="335">
        <v>100</v>
      </c>
      <c r="H645" s="336"/>
      <c r="I645" s="333"/>
      <c r="J645" s="333"/>
      <c r="K645" s="333"/>
      <c r="L645" s="333"/>
      <c r="M645" s="334"/>
      <c r="N645" s="334"/>
      <c r="O645" s="333"/>
      <c r="P645" s="348"/>
      <c r="Q645" s="355"/>
    </row>
    <row r="646" ht="40.15" customHeight="1" spans="1:17">
      <c r="A646" s="361"/>
      <c r="B646" s="294" t="s">
        <v>387</v>
      </c>
      <c r="C646" s="333"/>
      <c r="D646" s="334"/>
      <c r="E646" s="333"/>
      <c r="F646" s="333" t="s">
        <v>343</v>
      </c>
      <c r="G646" s="335">
        <v>20</v>
      </c>
      <c r="H646" s="336"/>
      <c r="I646" s="333"/>
      <c r="J646" s="333"/>
      <c r="K646" s="333"/>
      <c r="L646" s="333"/>
      <c r="M646" s="334"/>
      <c r="N646" s="334"/>
      <c r="O646" s="333"/>
      <c r="P646" s="348"/>
      <c r="Q646" s="355"/>
    </row>
    <row r="647" ht="40.15" customHeight="1" spans="1:17">
      <c r="A647" s="361"/>
      <c r="B647" s="294" t="s">
        <v>387</v>
      </c>
      <c r="C647" s="333"/>
      <c r="D647" s="334"/>
      <c r="E647" s="333"/>
      <c r="F647" s="333" t="s">
        <v>292</v>
      </c>
      <c r="G647" s="335">
        <v>760</v>
      </c>
      <c r="H647" s="336"/>
      <c r="I647" s="333"/>
      <c r="J647" s="333"/>
      <c r="K647" s="333"/>
      <c r="L647" s="333"/>
      <c r="M647" s="334"/>
      <c r="N647" s="334"/>
      <c r="O647" s="333"/>
      <c r="P647" s="348"/>
      <c r="Q647" s="355"/>
    </row>
    <row r="648" ht="40.15" customHeight="1" spans="1:17">
      <c r="A648" s="361"/>
      <c r="B648" s="294" t="s">
        <v>387</v>
      </c>
      <c r="C648" s="333"/>
      <c r="D648" s="334"/>
      <c r="E648" s="333"/>
      <c r="F648" s="333" t="s">
        <v>81</v>
      </c>
      <c r="G648" s="335">
        <v>21</v>
      </c>
      <c r="H648" s="336"/>
      <c r="I648" s="333"/>
      <c r="J648" s="333"/>
      <c r="K648" s="333"/>
      <c r="L648" s="333"/>
      <c r="M648" s="334"/>
      <c r="N648" s="334"/>
      <c r="O648" s="333"/>
      <c r="P648" s="348"/>
      <c r="Q648" s="355"/>
    </row>
    <row r="649" ht="40.15" customHeight="1" spans="1:17">
      <c r="A649" s="361"/>
      <c r="B649" s="294" t="s">
        <v>387</v>
      </c>
      <c r="C649" s="333"/>
      <c r="D649" s="334"/>
      <c r="E649" s="333"/>
      <c r="F649" s="333" t="s">
        <v>64</v>
      </c>
      <c r="G649" s="335">
        <v>150</v>
      </c>
      <c r="H649" s="336"/>
      <c r="I649" s="333"/>
      <c r="J649" s="333"/>
      <c r="K649" s="333"/>
      <c r="L649" s="333"/>
      <c r="M649" s="334"/>
      <c r="N649" s="334"/>
      <c r="O649" s="333"/>
      <c r="P649" s="348"/>
      <c r="Q649" s="355"/>
    </row>
    <row r="650" ht="40.15" customHeight="1" spans="1:17">
      <c r="A650" s="361"/>
      <c r="B650" s="294" t="s">
        <v>387</v>
      </c>
      <c r="C650" s="333"/>
      <c r="D650" s="334"/>
      <c r="E650" s="333"/>
      <c r="F650" s="333" t="s">
        <v>91</v>
      </c>
      <c r="G650" s="335">
        <v>300</v>
      </c>
      <c r="H650" s="336"/>
      <c r="I650" s="333"/>
      <c r="J650" s="333"/>
      <c r="K650" s="333"/>
      <c r="L650" s="333"/>
      <c r="M650" s="334"/>
      <c r="N650" s="334"/>
      <c r="O650" s="333"/>
      <c r="P650" s="348"/>
      <c r="Q650" s="355"/>
    </row>
    <row r="651" ht="40.15" customHeight="1" spans="1:17">
      <c r="A651" s="361"/>
      <c r="B651" s="294" t="s">
        <v>389</v>
      </c>
      <c r="C651" s="333"/>
      <c r="D651" s="334"/>
      <c r="E651" s="333"/>
      <c r="F651" s="333" t="s">
        <v>390</v>
      </c>
      <c r="G651" s="335">
        <v>725</v>
      </c>
      <c r="H651" s="336"/>
      <c r="I651" s="333"/>
      <c r="J651" s="333"/>
      <c r="K651" s="333"/>
      <c r="L651" s="333"/>
      <c r="M651" s="334"/>
      <c r="N651" s="334"/>
      <c r="O651" s="333"/>
      <c r="P651" s="348"/>
      <c r="Q651" s="355"/>
    </row>
    <row r="652" ht="40.15" customHeight="1" spans="1:17">
      <c r="A652" s="361"/>
      <c r="B652" s="294" t="s">
        <v>389</v>
      </c>
      <c r="C652" s="333"/>
      <c r="D652" s="334"/>
      <c r="E652" s="333"/>
      <c r="F652" s="333" t="s">
        <v>391</v>
      </c>
      <c r="G652" s="335">
        <v>155</v>
      </c>
      <c r="H652" s="336"/>
      <c r="I652" s="333"/>
      <c r="J652" s="333"/>
      <c r="K652" s="333"/>
      <c r="L652" s="333"/>
      <c r="M652" s="334"/>
      <c r="N652" s="334"/>
      <c r="O652" s="333"/>
      <c r="P652" s="348"/>
      <c r="Q652" s="355"/>
    </row>
    <row r="653" ht="40.15" customHeight="1" spans="1:17">
      <c r="A653" s="361"/>
      <c r="B653" s="294" t="s">
        <v>389</v>
      </c>
      <c r="C653" s="333"/>
      <c r="D653" s="334"/>
      <c r="E653" s="333"/>
      <c r="F653" s="333" t="s">
        <v>392</v>
      </c>
      <c r="G653" s="335">
        <v>120</v>
      </c>
      <c r="H653" s="336"/>
      <c r="I653" s="333"/>
      <c r="J653" s="333"/>
      <c r="K653" s="333"/>
      <c r="L653" s="333"/>
      <c r="M653" s="334"/>
      <c r="N653" s="334"/>
      <c r="O653" s="333"/>
      <c r="P653" s="348"/>
      <c r="Q653" s="355"/>
    </row>
    <row r="654" ht="40.15" customHeight="1" spans="1:17">
      <c r="A654" s="361"/>
      <c r="B654" s="294" t="s">
        <v>389</v>
      </c>
      <c r="C654" s="333"/>
      <c r="D654" s="334"/>
      <c r="E654" s="333"/>
      <c r="F654" s="333" t="s">
        <v>133</v>
      </c>
      <c r="G654" s="335">
        <v>500</v>
      </c>
      <c r="H654" s="336"/>
      <c r="I654" s="333"/>
      <c r="J654" s="333"/>
      <c r="K654" s="333"/>
      <c r="L654" s="333"/>
      <c r="M654" s="334"/>
      <c r="N654" s="334"/>
      <c r="O654" s="333"/>
      <c r="P654" s="348"/>
      <c r="Q654" s="355"/>
    </row>
    <row r="655" ht="40.15" customHeight="1" spans="1:17">
      <c r="A655" s="361"/>
      <c r="B655" s="294" t="s">
        <v>389</v>
      </c>
      <c r="C655" s="333"/>
      <c r="D655" s="334"/>
      <c r="E655" s="333"/>
      <c r="F655" s="333" t="s">
        <v>26</v>
      </c>
      <c r="G655" s="335">
        <v>100</v>
      </c>
      <c r="H655" s="336"/>
      <c r="I655" s="333"/>
      <c r="J655" s="333"/>
      <c r="K655" s="333"/>
      <c r="L655" s="333"/>
      <c r="M655" s="334"/>
      <c r="N655" s="334"/>
      <c r="O655" s="333"/>
      <c r="P655" s="348"/>
      <c r="Q655" s="355"/>
    </row>
    <row r="656" ht="40.15" customHeight="1" spans="1:17">
      <c r="A656" s="361"/>
      <c r="B656" s="294" t="s">
        <v>389</v>
      </c>
      <c r="C656" s="333"/>
      <c r="D656" s="334"/>
      <c r="E656" s="333"/>
      <c r="F656" s="333" t="s">
        <v>139</v>
      </c>
      <c r="G656" s="335">
        <v>200</v>
      </c>
      <c r="H656" s="336"/>
      <c r="I656" s="333"/>
      <c r="J656" s="333"/>
      <c r="K656" s="333"/>
      <c r="L656" s="333"/>
      <c r="M656" s="334"/>
      <c r="N656" s="334"/>
      <c r="O656" s="333"/>
      <c r="P656" s="348"/>
      <c r="Q656" s="355"/>
    </row>
    <row r="657" ht="40.15" customHeight="1" spans="1:17">
      <c r="A657" s="361"/>
      <c r="B657" s="294" t="s">
        <v>393</v>
      </c>
      <c r="C657" s="333"/>
      <c r="D657" s="334"/>
      <c r="E657" s="333"/>
      <c r="F657" s="333" t="s">
        <v>394</v>
      </c>
      <c r="G657" s="335">
        <v>20</v>
      </c>
      <c r="H657" s="336"/>
      <c r="I657" s="333"/>
      <c r="J657" s="333"/>
      <c r="K657" s="333"/>
      <c r="L657" s="333"/>
      <c r="M657" s="334"/>
      <c r="N657" s="334"/>
      <c r="O657" s="333"/>
      <c r="P657" s="348"/>
      <c r="Q657" s="355"/>
    </row>
    <row r="658" ht="40.15" customHeight="1" spans="1:17">
      <c r="A658" s="361"/>
      <c r="B658" s="294" t="s">
        <v>393</v>
      </c>
      <c r="C658" s="333"/>
      <c r="D658" s="334"/>
      <c r="E658" s="333"/>
      <c r="F658" s="333" t="s">
        <v>182</v>
      </c>
      <c r="G658" s="335">
        <v>100</v>
      </c>
      <c r="H658" s="336"/>
      <c r="I658" s="333"/>
      <c r="J658" s="333"/>
      <c r="K658" s="333"/>
      <c r="L658" s="333"/>
      <c r="M658" s="334"/>
      <c r="N658" s="334"/>
      <c r="O658" s="333"/>
      <c r="P658" s="348"/>
      <c r="Q658" s="355"/>
    </row>
    <row r="659" ht="40.15" customHeight="1" spans="1:17">
      <c r="A659" s="361"/>
      <c r="B659" s="294" t="s">
        <v>393</v>
      </c>
      <c r="C659" s="333"/>
      <c r="D659" s="334"/>
      <c r="E659" s="333"/>
      <c r="F659" s="333" t="s">
        <v>139</v>
      </c>
      <c r="G659" s="335">
        <v>1157</v>
      </c>
      <c r="H659" s="336"/>
      <c r="I659" s="333"/>
      <c r="J659" s="333"/>
      <c r="K659" s="333"/>
      <c r="L659" s="333"/>
      <c r="M659" s="334"/>
      <c r="N659" s="334"/>
      <c r="O659" s="333"/>
      <c r="P659" s="348"/>
      <c r="Q659" s="355"/>
    </row>
    <row r="660" ht="40.15" customHeight="1" spans="1:17">
      <c r="A660" s="361"/>
      <c r="B660" s="294" t="s">
        <v>393</v>
      </c>
      <c r="C660" s="333"/>
      <c r="D660" s="334"/>
      <c r="E660" s="333"/>
      <c r="F660" s="333" t="s">
        <v>26</v>
      </c>
      <c r="G660" s="335">
        <v>180</v>
      </c>
      <c r="H660" s="336"/>
      <c r="I660" s="333"/>
      <c r="J660" s="333"/>
      <c r="K660" s="333"/>
      <c r="L660" s="333"/>
      <c r="M660" s="334"/>
      <c r="N660" s="334"/>
      <c r="O660" s="333"/>
      <c r="P660" s="348"/>
      <c r="Q660" s="355"/>
    </row>
    <row r="661" ht="40.15" customHeight="1" spans="1:17">
      <c r="A661" s="361"/>
      <c r="B661" s="294" t="s">
        <v>393</v>
      </c>
      <c r="C661" s="333"/>
      <c r="D661" s="334"/>
      <c r="E661" s="333"/>
      <c r="F661" s="333" t="s">
        <v>395</v>
      </c>
      <c r="G661" s="335">
        <v>75</v>
      </c>
      <c r="H661" s="336"/>
      <c r="I661" s="333"/>
      <c r="J661" s="333"/>
      <c r="K661" s="333"/>
      <c r="L661" s="333"/>
      <c r="M661" s="334"/>
      <c r="N661" s="334"/>
      <c r="O661" s="333"/>
      <c r="P661" s="348"/>
      <c r="Q661" s="355"/>
    </row>
    <row r="662" ht="40.15" customHeight="1" spans="1:17">
      <c r="A662" s="361"/>
      <c r="B662" s="294" t="s">
        <v>393</v>
      </c>
      <c r="C662" s="333"/>
      <c r="D662" s="334"/>
      <c r="E662" s="333"/>
      <c r="F662" s="333" t="s">
        <v>396</v>
      </c>
      <c r="G662" s="335">
        <v>1400</v>
      </c>
      <c r="H662" s="336"/>
      <c r="I662" s="333"/>
      <c r="J662" s="333"/>
      <c r="K662" s="333"/>
      <c r="L662" s="333"/>
      <c r="M662" s="334"/>
      <c r="N662" s="334"/>
      <c r="O662" s="333"/>
      <c r="P662" s="348"/>
      <c r="Q662" s="355"/>
    </row>
    <row r="663" ht="40.15" customHeight="1" spans="1:17">
      <c r="A663" s="361"/>
      <c r="B663" s="294" t="s">
        <v>393</v>
      </c>
      <c r="C663" s="333"/>
      <c r="D663" s="334"/>
      <c r="E663" s="333"/>
      <c r="F663" s="333" t="s">
        <v>397</v>
      </c>
      <c r="G663" s="335">
        <v>80</v>
      </c>
      <c r="H663" s="336"/>
      <c r="I663" s="333"/>
      <c r="J663" s="333"/>
      <c r="K663" s="333"/>
      <c r="L663" s="333"/>
      <c r="M663" s="334"/>
      <c r="N663" s="334"/>
      <c r="O663" s="333"/>
      <c r="P663" s="348"/>
      <c r="Q663" s="355"/>
    </row>
    <row r="664" ht="40.15" customHeight="1" spans="1:17">
      <c r="A664" s="361"/>
      <c r="B664" s="294" t="s">
        <v>393</v>
      </c>
      <c r="C664" s="333"/>
      <c r="D664" s="334"/>
      <c r="E664" s="333"/>
      <c r="F664" s="333" t="s">
        <v>26</v>
      </c>
      <c r="G664" s="335">
        <v>60</v>
      </c>
      <c r="H664" s="336"/>
      <c r="I664" s="333"/>
      <c r="J664" s="333"/>
      <c r="K664" s="333"/>
      <c r="L664" s="333"/>
      <c r="M664" s="334"/>
      <c r="N664" s="334"/>
      <c r="O664" s="333"/>
      <c r="P664" s="348"/>
      <c r="Q664" s="355"/>
    </row>
    <row r="665" ht="40.15" customHeight="1" spans="1:17">
      <c r="A665" s="361"/>
      <c r="B665" s="294" t="s">
        <v>393</v>
      </c>
      <c r="C665" s="333"/>
      <c r="D665" s="334"/>
      <c r="E665" s="333"/>
      <c r="F665" s="333" t="s">
        <v>398</v>
      </c>
      <c r="G665" s="335">
        <v>60</v>
      </c>
      <c r="H665" s="336"/>
      <c r="I665" s="333"/>
      <c r="J665" s="333"/>
      <c r="K665" s="333"/>
      <c r="L665" s="333"/>
      <c r="M665" s="334"/>
      <c r="N665" s="334"/>
      <c r="O665" s="333"/>
      <c r="P665" s="348"/>
      <c r="Q665" s="355"/>
    </row>
    <row r="666" ht="40.15" customHeight="1" spans="1:17">
      <c r="A666" s="361"/>
      <c r="B666" s="294" t="s">
        <v>393</v>
      </c>
      <c r="C666" s="333"/>
      <c r="D666" s="334"/>
      <c r="E666" s="333"/>
      <c r="F666" s="333" t="s">
        <v>399</v>
      </c>
      <c r="G666" s="335">
        <v>60</v>
      </c>
      <c r="H666" s="336"/>
      <c r="I666" s="333"/>
      <c r="J666" s="333"/>
      <c r="K666" s="333"/>
      <c r="L666" s="333"/>
      <c r="M666" s="334"/>
      <c r="N666" s="334"/>
      <c r="O666" s="333"/>
      <c r="P666" s="348"/>
      <c r="Q666" s="355"/>
    </row>
    <row r="667" ht="40.15" customHeight="1" spans="1:17">
      <c r="A667" s="361"/>
      <c r="B667" s="294" t="s">
        <v>393</v>
      </c>
      <c r="C667" s="333"/>
      <c r="D667" s="334"/>
      <c r="E667" s="333"/>
      <c r="F667" s="333" t="s">
        <v>86</v>
      </c>
      <c r="G667" s="335">
        <v>50</v>
      </c>
      <c r="H667" s="336"/>
      <c r="I667" s="333"/>
      <c r="J667" s="333"/>
      <c r="K667" s="333"/>
      <c r="L667" s="333"/>
      <c r="M667" s="334"/>
      <c r="N667" s="334"/>
      <c r="O667" s="333"/>
      <c r="P667" s="348"/>
      <c r="Q667" s="355"/>
    </row>
    <row r="668" ht="40.15" customHeight="1" spans="1:17">
      <c r="A668" s="361"/>
      <c r="B668" s="294" t="s">
        <v>393</v>
      </c>
      <c r="C668" s="333"/>
      <c r="D668" s="334"/>
      <c r="E668" s="333"/>
      <c r="F668" s="333" t="s">
        <v>213</v>
      </c>
      <c r="G668" s="335">
        <v>400</v>
      </c>
      <c r="H668" s="336"/>
      <c r="I668" s="333"/>
      <c r="J668" s="333"/>
      <c r="K668" s="333"/>
      <c r="L668" s="333"/>
      <c r="M668" s="334"/>
      <c r="N668" s="334"/>
      <c r="O668" s="333"/>
      <c r="P668" s="348"/>
      <c r="Q668" s="355"/>
    </row>
    <row r="669" ht="40.15" customHeight="1" spans="1:17">
      <c r="A669" s="361"/>
      <c r="B669" s="294" t="s">
        <v>393</v>
      </c>
      <c r="C669" s="333"/>
      <c r="D669" s="334"/>
      <c r="E669" s="333"/>
      <c r="F669" s="333" t="s">
        <v>186</v>
      </c>
      <c r="G669" s="335">
        <v>450</v>
      </c>
      <c r="H669" s="336"/>
      <c r="I669" s="333"/>
      <c r="J669" s="333"/>
      <c r="K669" s="333"/>
      <c r="L669" s="333"/>
      <c r="M669" s="334"/>
      <c r="N669" s="334"/>
      <c r="O669" s="333"/>
      <c r="P669" s="348"/>
      <c r="Q669" s="355"/>
    </row>
    <row r="670" ht="40.15" customHeight="1" spans="1:17">
      <c r="A670" s="361"/>
      <c r="B670" s="294" t="s">
        <v>393</v>
      </c>
      <c r="C670" s="333"/>
      <c r="D670" s="334"/>
      <c r="E670" s="333"/>
      <c r="F670" s="333" t="s">
        <v>225</v>
      </c>
      <c r="G670" s="335">
        <v>100</v>
      </c>
      <c r="H670" s="336"/>
      <c r="I670" s="333"/>
      <c r="J670" s="333"/>
      <c r="K670" s="333"/>
      <c r="L670" s="333"/>
      <c r="M670" s="334"/>
      <c r="N670" s="334"/>
      <c r="O670" s="333"/>
      <c r="P670" s="348"/>
      <c r="Q670" s="355"/>
    </row>
    <row r="671" ht="40.15" customHeight="1" spans="1:17">
      <c r="A671" s="361"/>
      <c r="B671" s="294" t="s">
        <v>400</v>
      </c>
      <c r="C671" s="333"/>
      <c r="D671" s="334"/>
      <c r="E671" s="333"/>
      <c r="F671" s="333" t="s">
        <v>401</v>
      </c>
      <c r="G671" s="335">
        <v>500</v>
      </c>
      <c r="H671" s="336"/>
      <c r="I671" s="333"/>
      <c r="J671" s="333"/>
      <c r="K671" s="333"/>
      <c r="L671" s="333"/>
      <c r="M671" s="334"/>
      <c r="N671" s="334"/>
      <c r="O671" s="333"/>
      <c r="P671" s="348"/>
      <c r="Q671" s="355"/>
    </row>
    <row r="672" ht="40.15" customHeight="1" spans="1:17">
      <c r="A672" s="361"/>
      <c r="B672" s="294" t="s">
        <v>400</v>
      </c>
      <c r="C672" s="333"/>
      <c r="D672" s="334"/>
      <c r="E672" s="333"/>
      <c r="F672" s="333" t="s">
        <v>133</v>
      </c>
      <c r="G672" s="335">
        <v>3020</v>
      </c>
      <c r="H672" s="336"/>
      <c r="I672" s="333"/>
      <c r="J672" s="333"/>
      <c r="K672" s="333"/>
      <c r="L672" s="333"/>
      <c r="M672" s="334"/>
      <c r="N672" s="334"/>
      <c r="O672" s="333"/>
      <c r="P672" s="348"/>
      <c r="Q672" s="355"/>
    </row>
    <row r="673" ht="40.15" customHeight="1" spans="1:17">
      <c r="A673" s="361"/>
      <c r="B673" s="294" t="s">
        <v>400</v>
      </c>
      <c r="C673" s="333"/>
      <c r="D673" s="334"/>
      <c r="E673" s="333"/>
      <c r="F673" s="333" t="s">
        <v>26</v>
      </c>
      <c r="G673" s="335">
        <v>1314</v>
      </c>
      <c r="H673" s="336"/>
      <c r="I673" s="333"/>
      <c r="J673" s="333"/>
      <c r="K673" s="333"/>
      <c r="L673" s="333"/>
      <c r="M673" s="334"/>
      <c r="N673" s="334"/>
      <c r="O673" s="333"/>
      <c r="P673" s="348"/>
      <c r="Q673" s="355"/>
    </row>
    <row r="674" ht="40.15" customHeight="1" spans="1:17">
      <c r="A674" s="361"/>
      <c r="B674" s="294" t="s">
        <v>400</v>
      </c>
      <c r="C674" s="333"/>
      <c r="D674" s="334"/>
      <c r="E674" s="333"/>
      <c r="F674" s="333" t="s">
        <v>139</v>
      </c>
      <c r="G674" s="335">
        <v>2455</v>
      </c>
      <c r="H674" s="336"/>
      <c r="I674" s="333"/>
      <c r="J674" s="333"/>
      <c r="K674" s="333"/>
      <c r="L674" s="333"/>
      <c r="M674" s="334"/>
      <c r="N674" s="334"/>
      <c r="O674" s="333"/>
      <c r="P674" s="348"/>
      <c r="Q674" s="355"/>
    </row>
    <row r="675" ht="40.15" customHeight="1" spans="1:17">
      <c r="A675" s="361"/>
      <c r="B675" s="294" t="s">
        <v>400</v>
      </c>
      <c r="C675" s="333"/>
      <c r="D675" s="334"/>
      <c r="E675" s="333"/>
      <c r="F675" s="333" t="s">
        <v>365</v>
      </c>
      <c r="G675" s="335">
        <v>110</v>
      </c>
      <c r="H675" s="336"/>
      <c r="I675" s="333"/>
      <c r="J675" s="333"/>
      <c r="K675" s="333"/>
      <c r="L675" s="333"/>
      <c r="M675" s="334"/>
      <c r="N675" s="334"/>
      <c r="O675" s="333"/>
      <c r="P675" s="348"/>
      <c r="Q675" s="355"/>
    </row>
    <row r="676" ht="40.15" customHeight="1" spans="1:17">
      <c r="A676" s="361"/>
      <c r="B676" s="294" t="s">
        <v>400</v>
      </c>
      <c r="C676" s="333"/>
      <c r="D676" s="334"/>
      <c r="E676" s="333"/>
      <c r="F676" s="333" t="s">
        <v>402</v>
      </c>
      <c r="G676" s="335">
        <v>150</v>
      </c>
      <c r="H676" s="336"/>
      <c r="I676" s="333"/>
      <c r="J676" s="333"/>
      <c r="K676" s="333"/>
      <c r="L676" s="333"/>
      <c r="M676" s="334"/>
      <c r="N676" s="334"/>
      <c r="O676" s="333"/>
      <c r="P676" s="348"/>
      <c r="Q676" s="355"/>
    </row>
    <row r="677" ht="40.15" customHeight="1" spans="1:17">
      <c r="A677" s="361"/>
      <c r="B677" s="294" t="s">
        <v>400</v>
      </c>
      <c r="C677" s="333"/>
      <c r="D677" s="334"/>
      <c r="E677" s="333"/>
      <c r="F677" s="333" t="s">
        <v>403</v>
      </c>
      <c r="G677" s="335">
        <v>185</v>
      </c>
      <c r="H677" s="336"/>
      <c r="I677" s="333"/>
      <c r="J677" s="333"/>
      <c r="K677" s="333"/>
      <c r="L677" s="333"/>
      <c r="M677" s="334"/>
      <c r="N677" s="334"/>
      <c r="O677" s="333"/>
      <c r="P677" s="348"/>
      <c r="Q677" s="355"/>
    </row>
    <row r="678" ht="40.15" customHeight="1" spans="1:17">
      <c r="A678" s="361"/>
      <c r="B678" s="294" t="s">
        <v>400</v>
      </c>
      <c r="C678" s="333"/>
      <c r="D678" s="334"/>
      <c r="E678" s="333"/>
      <c r="F678" s="333" t="s">
        <v>404</v>
      </c>
      <c r="G678" s="335">
        <v>200</v>
      </c>
      <c r="H678" s="336"/>
      <c r="I678" s="333"/>
      <c r="J678" s="333"/>
      <c r="K678" s="333"/>
      <c r="L678" s="333"/>
      <c r="M678" s="334"/>
      <c r="N678" s="334"/>
      <c r="O678" s="333"/>
      <c r="P678" s="348"/>
      <c r="Q678" s="355"/>
    </row>
    <row r="679" ht="40.15" customHeight="1" spans="1:17">
      <c r="A679" s="361"/>
      <c r="B679" s="294" t="s">
        <v>400</v>
      </c>
      <c r="C679" s="333"/>
      <c r="D679" s="334"/>
      <c r="E679" s="333"/>
      <c r="F679" s="333" t="s">
        <v>86</v>
      </c>
      <c r="G679" s="335">
        <v>120</v>
      </c>
      <c r="H679" s="336"/>
      <c r="I679" s="333"/>
      <c r="J679" s="333"/>
      <c r="K679" s="333"/>
      <c r="L679" s="333"/>
      <c r="M679" s="334"/>
      <c r="N679" s="334"/>
      <c r="O679" s="333"/>
      <c r="P679" s="348"/>
      <c r="Q679" s="355"/>
    </row>
    <row r="680" ht="40.15" customHeight="1" spans="1:17">
      <c r="A680" s="361"/>
      <c r="B680" s="294" t="s">
        <v>400</v>
      </c>
      <c r="C680" s="333"/>
      <c r="D680" s="334"/>
      <c r="E680" s="333"/>
      <c r="F680" s="333" t="s">
        <v>139</v>
      </c>
      <c r="G680" s="335">
        <v>500</v>
      </c>
      <c r="H680" s="336"/>
      <c r="I680" s="333"/>
      <c r="J680" s="333"/>
      <c r="K680" s="333"/>
      <c r="L680" s="333"/>
      <c r="M680" s="334"/>
      <c r="N680" s="334"/>
      <c r="O680" s="333"/>
      <c r="P680" s="348"/>
      <c r="Q680" s="355"/>
    </row>
    <row r="681" ht="40.15" customHeight="1" spans="1:17">
      <c r="A681" s="361"/>
      <c r="B681" s="294" t="s">
        <v>400</v>
      </c>
      <c r="C681" s="333"/>
      <c r="D681" s="334"/>
      <c r="E681" s="333"/>
      <c r="F681" s="333" t="s">
        <v>292</v>
      </c>
      <c r="G681" s="335">
        <v>760</v>
      </c>
      <c r="H681" s="336"/>
      <c r="I681" s="333"/>
      <c r="J681" s="333"/>
      <c r="K681" s="333"/>
      <c r="L681" s="333"/>
      <c r="M681" s="334"/>
      <c r="N681" s="334"/>
      <c r="O681" s="333"/>
      <c r="P681" s="348"/>
      <c r="Q681" s="355"/>
    </row>
    <row r="682" ht="40.15" customHeight="1" spans="1:17">
      <c r="A682" s="361"/>
      <c r="B682" s="294" t="s">
        <v>400</v>
      </c>
      <c r="C682" s="333"/>
      <c r="D682" s="334"/>
      <c r="E682" s="333"/>
      <c r="F682" s="333" t="s">
        <v>92</v>
      </c>
      <c r="G682" s="335">
        <v>100</v>
      </c>
      <c r="H682" s="336"/>
      <c r="I682" s="333"/>
      <c r="J682" s="333"/>
      <c r="K682" s="333"/>
      <c r="L682" s="333"/>
      <c r="M682" s="334"/>
      <c r="N682" s="334"/>
      <c r="O682" s="333"/>
      <c r="P682" s="348"/>
      <c r="Q682" s="355"/>
    </row>
    <row r="683" ht="40.15" customHeight="1" spans="1:17">
      <c r="A683" s="361"/>
      <c r="B683" s="294" t="s">
        <v>400</v>
      </c>
      <c r="C683" s="333"/>
      <c r="D683" s="334"/>
      <c r="E683" s="333"/>
      <c r="F683" s="333" t="s">
        <v>176</v>
      </c>
      <c r="G683" s="335">
        <v>540</v>
      </c>
      <c r="H683" s="336"/>
      <c r="I683" s="333"/>
      <c r="J683" s="333"/>
      <c r="K683" s="333"/>
      <c r="L683" s="333"/>
      <c r="M683" s="334"/>
      <c r="N683" s="334"/>
      <c r="O683" s="333"/>
      <c r="P683" s="348"/>
      <c r="Q683" s="355"/>
    </row>
    <row r="684" ht="40.15" customHeight="1" spans="1:17">
      <c r="A684" s="361"/>
      <c r="B684" s="294" t="s">
        <v>400</v>
      </c>
      <c r="C684" s="333"/>
      <c r="D684" s="334"/>
      <c r="E684" s="333"/>
      <c r="F684" s="333" t="s">
        <v>311</v>
      </c>
      <c r="G684" s="335">
        <v>2000</v>
      </c>
      <c r="H684" s="336"/>
      <c r="I684" s="333"/>
      <c r="J684" s="333"/>
      <c r="K684" s="333"/>
      <c r="L684" s="333"/>
      <c r="M684" s="334"/>
      <c r="N684" s="334"/>
      <c r="O684" s="333"/>
      <c r="P684" s="348"/>
      <c r="Q684" s="355"/>
    </row>
    <row r="685" ht="40.15" customHeight="1" spans="1:17">
      <c r="A685" s="361"/>
      <c r="B685" s="294" t="s">
        <v>400</v>
      </c>
      <c r="C685" s="333"/>
      <c r="D685" s="334"/>
      <c r="E685" s="333"/>
      <c r="F685" s="333" t="s">
        <v>91</v>
      </c>
      <c r="G685" s="335">
        <v>200</v>
      </c>
      <c r="H685" s="336"/>
      <c r="I685" s="333"/>
      <c r="J685" s="333"/>
      <c r="K685" s="333"/>
      <c r="L685" s="333"/>
      <c r="M685" s="334"/>
      <c r="N685" s="334"/>
      <c r="O685" s="333"/>
      <c r="P685" s="348"/>
      <c r="Q685" s="355"/>
    </row>
    <row r="686" ht="40.15" customHeight="1" spans="1:17">
      <c r="A686" s="361"/>
      <c r="B686" s="294" t="s">
        <v>400</v>
      </c>
      <c r="C686" s="333"/>
      <c r="D686" s="334"/>
      <c r="E686" s="333"/>
      <c r="F686" s="333" t="s">
        <v>405</v>
      </c>
      <c r="G686" s="335">
        <v>125</v>
      </c>
      <c r="H686" s="336"/>
      <c r="I686" s="333"/>
      <c r="J686" s="333"/>
      <c r="K686" s="333"/>
      <c r="L686" s="333"/>
      <c r="M686" s="334"/>
      <c r="N686" s="334"/>
      <c r="O686" s="333"/>
      <c r="P686" s="348"/>
      <c r="Q686" s="355"/>
    </row>
    <row r="687" ht="40.15" customHeight="1" spans="1:17">
      <c r="A687" s="361"/>
      <c r="B687" s="294" t="s">
        <v>400</v>
      </c>
      <c r="C687" s="333"/>
      <c r="D687" s="334"/>
      <c r="E687" s="333"/>
      <c r="F687" s="333" t="s">
        <v>165</v>
      </c>
      <c r="G687" s="335">
        <v>3700</v>
      </c>
      <c r="H687" s="336"/>
      <c r="I687" s="333"/>
      <c r="J687" s="333"/>
      <c r="K687" s="333"/>
      <c r="L687" s="333"/>
      <c r="M687" s="334"/>
      <c r="N687" s="334"/>
      <c r="O687" s="333"/>
      <c r="P687" s="348"/>
      <c r="Q687" s="355"/>
    </row>
    <row r="688" ht="40.15" customHeight="1" spans="1:17">
      <c r="A688" s="361"/>
      <c r="B688" s="294" t="s">
        <v>400</v>
      </c>
      <c r="C688" s="333"/>
      <c r="D688" s="334"/>
      <c r="E688" s="333"/>
      <c r="F688" s="333" t="s">
        <v>26</v>
      </c>
      <c r="G688" s="335">
        <v>200</v>
      </c>
      <c r="H688" s="336"/>
      <c r="I688" s="333"/>
      <c r="J688" s="333"/>
      <c r="K688" s="333"/>
      <c r="L688" s="333"/>
      <c r="M688" s="334"/>
      <c r="N688" s="334"/>
      <c r="O688" s="333"/>
      <c r="P688" s="348"/>
      <c r="Q688" s="355"/>
    </row>
    <row r="689" ht="40.15" customHeight="1" spans="1:17">
      <c r="A689" s="361"/>
      <c r="B689" s="294" t="s">
        <v>400</v>
      </c>
      <c r="C689" s="333"/>
      <c r="D689" s="334"/>
      <c r="E689" s="333"/>
      <c r="F689" s="333" t="s">
        <v>406</v>
      </c>
      <c r="G689" s="335">
        <v>45</v>
      </c>
      <c r="H689" s="336"/>
      <c r="I689" s="333"/>
      <c r="J689" s="333"/>
      <c r="K689" s="333"/>
      <c r="L689" s="333"/>
      <c r="M689" s="334"/>
      <c r="N689" s="334"/>
      <c r="O689" s="333"/>
      <c r="P689" s="348"/>
      <c r="Q689" s="355"/>
    </row>
    <row r="690" ht="40.15" customHeight="1" spans="1:17">
      <c r="A690" s="361"/>
      <c r="B690" s="294" t="s">
        <v>400</v>
      </c>
      <c r="C690" s="333"/>
      <c r="D690" s="334"/>
      <c r="E690" s="333"/>
      <c r="F690" s="333" t="s">
        <v>81</v>
      </c>
      <c r="G690" s="335">
        <v>55</v>
      </c>
      <c r="H690" s="336"/>
      <c r="I690" s="333"/>
      <c r="J690" s="333"/>
      <c r="K690" s="333"/>
      <c r="L690" s="333"/>
      <c r="M690" s="334"/>
      <c r="N690" s="334"/>
      <c r="O690" s="333"/>
      <c r="P690" s="348"/>
      <c r="Q690" s="355"/>
    </row>
    <row r="691" ht="40.15" customHeight="1" spans="1:17">
      <c r="A691" s="361"/>
      <c r="B691" s="294" t="s">
        <v>407</v>
      </c>
      <c r="C691" s="333"/>
      <c r="D691" s="334"/>
      <c r="E691" s="333"/>
      <c r="F691" s="333" t="s">
        <v>139</v>
      </c>
      <c r="G691" s="335">
        <v>700</v>
      </c>
      <c r="H691" s="336"/>
      <c r="I691" s="333"/>
      <c r="J691" s="333"/>
      <c r="K691" s="333"/>
      <c r="L691" s="333"/>
      <c r="M691" s="334"/>
      <c r="N691" s="334"/>
      <c r="O691" s="333"/>
      <c r="P691" s="348"/>
      <c r="Q691" s="355"/>
    </row>
    <row r="692" ht="40.15" customHeight="1" spans="1:17">
      <c r="A692" s="361"/>
      <c r="B692" s="294" t="s">
        <v>407</v>
      </c>
      <c r="C692" s="333"/>
      <c r="D692" s="334"/>
      <c r="E692" s="333"/>
      <c r="F692" s="333" t="s">
        <v>408</v>
      </c>
      <c r="G692" s="335">
        <v>350</v>
      </c>
      <c r="H692" s="336"/>
      <c r="I692" s="333"/>
      <c r="J692" s="333"/>
      <c r="K692" s="333"/>
      <c r="L692" s="333"/>
      <c r="M692" s="334"/>
      <c r="N692" s="334"/>
      <c r="O692" s="333"/>
      <c r="P692" s="348"/>
      <c r="Q692" s="355"/>
    </row>
    <row r="693" ht="40.15" customHeight="1" spans="1:17">
      <c r="A693" s="361"/>
      <c r="B693" s="294" t="s">
        <v>407</v>
      </c>
      <c r="C693" s="333"/>
      <c r="D693" s="334"/>
      <c r="E693" s="333"/>
      <c r="F693" s="333" t="s">
        <v>64</v>
      </c>
      <c r="G693" s="335">
        <v>400</v>
      </c>
      <c r="H693" s="336"/>
      <c r="I693" s="333"/>
      <c r="J693" s="333"/>
      <c r="K693" s="333"/>
      <c r="L693" s="333"/>
      <c r="M693" s="334"/>
      <c r="N693" s="334"/>
      <c r="O693" s="333"/>
      <c r="P693" s="348"/>
      <c r="Q693" s="355"/>
    </row>
    <row r="694" ht="40.15" customHeight="1" spans="1:17">
      <c r="A694" s="361"/>
      <c r="B694" s="294" t="s">
        <v>407</v>
      </c>
      <c r="C694" s="333"/>
      <c r="D694" s="334"/>
      <c r="E694" s="333"/>
      <c r="F694" s="333" t="s">
        <v>409</v>
      </c>
      <c r="G694" s="335">
        <v>60</v>
      </c>
      <c r="H694" s="336"/>
      <c r="I694" s="333"/>
      <c r="J694" s="333"/>
      <c r="K694" s="333"/>
      <c r="L694" s="333"/>
      <c r="M694" s="334"/>
      <c r="N694" s="334"/>
      <c r="O694" s="333"/>
      <c r="P694" s="348"/>
      <c r="Q694" s="355"/>
    </row>
    <row r="695" ht="40.15" customHeight="1" spans="1:17">
      <c r="A695" s="361"/>
      <c r="B695" s="294" t="s">
        <v>407</v>
      </c>
      <c r="C695" s="333"/>
      <c r="D695" s="334"/>
      <c r="E695" s="333"/>
      <c r="F695" s="333" t="s">
        <v>410</v>
      </c>
      <c r="G695" s="335">
        <v>600</v>
      </c>
      <c r="H695" s="336"/>
      <c r="I695" s="333"/>
      <c r="J695" s="333"/>
      <c r="K695" s="333"/>
      <c r="L695" s="333"/>
      <c r="M695" s="334"/>
      <c r="N695" s="334"/>
      <c r="O695" s="333"/>
      <c r="P695" s="348"/>
      <c r="Q695" s="355"/>
    </row>
    <row r="696" ht="40.15" customHeight="1" spans="1:17">
      <c r="A696" s="361"/>
      <c r="B696" s="294" t="s">
        <v>407</v>
      </c>
      <c r="C696" s="333"/>
      <c r="D696" s="334"/>
      <c r="E696" s="333"/>
      <c r="F696" s="333" t="s">
        <v>411</v>
      </c>
      <c r="G696" s="335">
        <v>200</v>
      </c>
      <c r="H696" s="336"/>
      <c r="I696" s="333"/>
      <c r="J696" s="333"/>
      <c r="K696" s="333"/>
      <c r="L696" s="333"/>
      <c r="M696" s="334"/>
      <c r="N696" s="334"/>
      <c r="O696" s="333"/>
      <c r="P696" s="348"/>
      <c r="Q696" s="355"/>
    </row>
    <row r="697" ht="40.15" customHeight="1" spans="1:17">
      <c r="A697" s="361"/>
      <c r="B697" s="294" t="s">
        <v>407</v>
      </c>
      <c r="C697" s="333"/>
      <c r="D697" s="334"/>
      <c r="E697" s="333"/>
      <c r="F697" s="333" t="s">
        <v>412</v>
      </c>
      <c r="G697" s="335">
        <v>170</v>
      </c>
      <c r="H697" s="336"/>
      <c r="I697" s="333"/>
      <c r="J697" s="333"/>
      <c r="K697" s="333"/>
      <c r="L697" s="333"/>
      <c r="M697" s="334"/>
      <c r="N697" s="334"/>
      <c r="O697" s="333"/>
      <c r="P697" s="348"/>
      <c r="Q697" s="355"/>
    </row>
    <row r="698" ht="40.15" customHeight="1" spans="1:17">
      <c r="A698" s="361"/>
      <c r="B698" s="294" t="s">
        <v>407</v>
      </c>
      <c r="C698" s="333"/>
      <c r="D698" s="334"/>
      <c r="E698" s="333"/>
      <c r="F698" s="333" t="s">
        <v>413</v>
      </c>
      <c r="G698" s="335">
        <v>200</v>
      </c>
      <c r="H698" s="336"/>
      <c r="I698" s="333"/>
      <c r="J698" s="333"/>
      <c r="K698" s="333"/>
      <c r="L698" s="333"/>
      <c r="M698" s="334"/>
      <c r="N698" s="334"/>
      <c r="O698" s="333"/>
      <c r="P698" s="348"/>
      <c r="Q698" s="355"/>
    </row>
    <row r="699" ht="40.15" customHeight="1" spans="1:17">
      <c r="A699" s="361"/>
      <c r="B699" s="294" t="s">
        <v>407</v>
      </c>
      <c r="C699" s="333"/>
      <c r="D699" s="334"/>
      <c r="E699" s="333"/>
      <c r="F699" s="333" t="s">
        <v>414</v>
      </c>
      <c r="G699" s="335">
        <v>350</v>
      </c>
      <c r="H699" s="336"/>
      <c r="I699" s="333"/>
      <c r="J699" s="333"/>
      <c r="K699" s="333"/>
      <c r="L699" s="333"/>
      <c r="M699" s="334"/>
      <c r="N699" s="334"/>
      <c r="O699" s="333"/>
      <c r="P699" s="348"/>
      <c r="Q699" s="355"/>
    </row>
    <row r="700" ht="40.15" customHeight="1" spans="1:17">
      <c r="A700" s="361"/>
      <c r="B700" s="294" t="s">
        <v>407</v>
      </c>
      <c r="C700" s="333"/>
      <c r="D700" s="334"/>
      <c r="E700" s="333"/>
      <c r="F700" s="333" t="s">
        <v>347</v>
      </c>
      <c r="G700" s="335">
        <v>380</v>
      </c>
      <c r="H700" s="336"/>
      <c r="I700" s="333"/>
      <c r="J700" s="333"/>
      <c r="K700" s="333"/>
      <c r="L700" s="333"/>
      <c r="M700" s="334"/>
      <c r="N700" s="334"/>
      <c r="O700" s="333"/>
      <c r="P700" s="348"/>
      <c r="Q700" s="355"/>
    </row>
    <row r="701" ht="40.15" customHeight="1" spans="1:17">
      <c r="A701" s="361"/>
      <c r="B701" s="294" t="s">
        <v>407</v>
      </c>
      <c r="C701" s="333"/>
      <c r="D701" s="334"/>
      <c r="E701" s="333"/>
      <c r="F701" s="333" t="s">
        <v>91</v>
      </c>
      <c r="G701" s="335">
        <v>4150</v>
      </c>
      <c r="H701" s="336"/>
      <c r="I701" s="333"/>
      <c r="J701" s="333"/>
      <c r="K701" s="333"/>
      <c r="L701" s="333"/>
      <c r="M701" s="334"/>
      <c r="N701" s="334"/>
      <c r="O701" s="333"/>
      <c r="P701" s="348"/>
      <c r="Q701" s="355"/>
    </row>
    <row r="702" ht="40.15" customHeight="1" spans="1:17">
      <c r="A702" s="361"/>
      <c r="B702" s="294" t="s">
        <v>415</v>
      </c>
      <c r="C702" s="333"/>
      <c r="D702" s="334"/>
      <c r="E702" s="333"/>
      <c r="F702" s="333" t="s">
        <v>90</v>
      </c>
      <c r="G702" s="335">
        <v>35</v>
      </c>
      <c r="H702" s="336"/>
      <c r="I702" s="333"/>
      <c r="J702" s="333"/>
      <c r="K702" s="333"/>
      <c r="L702" s="333"/>
      <c r="M702" s="334"/>
      <c r="N702" s="334"/>
      <c r="O702" s="333"/>
      <c r="P702" s="348"/>
      <c r="Q702" s="355"/>
    </row>
    <row r="703" ht="40.15" customHeight="1" spans="1:17">
      <c r="A703" s="361"/>
      <c r="B703" s="294" t="s">
        <v>415</v>
      </c>
      <c r="C703" s="333"/>
      <c r="D703" s="334"/>
      <c r="E703" s="333"/>
      <c r="F703" s="333" t="s">
        <v>416</v>
      </c>
      <c r="G703" s="335">
        <v>2700</v>
      </c>
      <c r="H703" s="336"/>
      <c r="I703" s="333"/>
      <c r="J703" s="333"/>
      <c r="K703" s="333"/>
      <c r="L703" s="333"/>
      <c r="M703" s="334"/>
      <c r="N703" s="334"/>
      <c r="O703" s="333"/>
      <c r="P703" s="348"/>
      <c r="Q703" s="355"/>
    </row>
    <row r="704" ht="40.15" customHeight="1" spans="1:17">
      <c r="A704" s="361"/>
      <c r="B704" s="294" t="s">
        <v>415</v>
      </c>
      <c r="C704" s="333"/>
      <c r="D704" s="334"/>
      <c r="E704" s="333"/>
      <c r="F704" s="333" t="s">
        <v>139</v>
      </c>
      <c r="G704" s="335">
        <v>1000</v>
      </c>
      <c r="H704" s="336"/>
      <c r="I704" s="333"/>
      <c r="J704" s="333"/>
      <c r="K704" s="333"/>
      <c r="L704" s="333"/>
      <c r="M704" s="334"/>
      <c r="N704" s="334"/>
      <c r="O704" s="333"/>
      <c r="P704" s="348"/>
      <c r="Q704" s="355"/>
    </row>
    <row r="705" ht="40.15" customHeight="1" spans="1:17">
      <c r="A705" s="361"/>
      <c r="B705" s="294" t="s">
        <v>415</v>
      </c>
      <c r="C705" s="333"/>
      <c r="D705" s="334"/>
      <c r="E705" s="333"/>
      <c r="F705" s="333" t="s">
        <v>139</v>
      </c>
      <c r="G705" s="335">
        <v>239</v>
      </c>
      <c r="H705" s="336"/>
      <c r="I705" s="333"/>
      <c r="J705" s="333"/>
      <c r="K705" s="333"/>
      <c r="L705" s="333"/>
      <c r="M705" s="334"/>
      <c r="N705" s="334"/>
      <c r="O705" s="333"/>
      <c r="P705" s="348"/>
      <c r="Q705" s="355"/>
    </row>
    <row r="706" ht="40.15" customHeight="1" spans="1:17">
      <c r="A706" s="361"/>
      <c r="B706" s="294" t="s">
        <v>415</v>
      </c>
      <c r="C706" s="333"/>
      <c r="D706" s="334"/>
      <c r="E706" s="333"/>
      <c r="F706" s="333" t="s">
        <v>26</v>
      </c>
      <c r="G706" s="335">
        <v>200</v>
      </c>
      <c r="H706" s="336"/>
      <c r="I706" s="333"/>
      <c r="J706" s="333"/>
      <c r="K706" s="333"/>
      <c r="L706" s="333"/>
      <c r="M706" s="334"/>
      <c r="N706" s="334"/>
      <c r="O706" s="333"/>
      <c r="P706" s="348"/>
      <c r="Q706" s="355"/>
    </row>
    <row r="707" ht="40.15" customHeight="1" spans="1:17">
      <c r="A707" s="361"/>
      <c r="B707" s="294" t="s">
        <v>415</v>
      </c>
      <c r="C707" s="333"/>
      <c r="D707" s="334"/>
      <c r="E707" s="333"/>
      <c r="F707" s="333" t="s">
        <v>379</v>
      </c>
      <c r="G707" s="335">
        <v>1620</v>
      </c>
      <c r="H707" s="336"/>
      <c r="I707" s="333"/>
      <c r="J707" s="333"/>
      <c r="K707" s="333"/>
      <c r="L707" s="333"/>
      <c r="M707" s="334"/>
      <c r="N707" s="334"/>
      <c r="O707" s="333"/>
      <c r="P707" s="348"/>
      <c r="Q707" s="355"/>
    </row>
    <row r="708" ht="40.15" customHeight="1" spans="1:17">
      <c r="A708" s="361"/>
      <c r="B708" s="294" t="s">
        <v>415</v>
      </c>
      <c r="C708" s="333"/>
      <c r="D708" s="334"/>
      <c r="E708" s="333"/>
      <c r="F708" s="333" t="s">
        <v>417</v>
      </c>
      <c r="G708" s="335">
        <v>350</v>
      </c>
      <c r="H708" s="336"/>
      <c r="I708" s="333"/>
      <c r="J708" s="333"/>
      <c r="K708" s="333"/>
      <c r="L708" s="333"/>
      <c r="M708" s="334"/>
      <c r="N708" s="334"/>
      <c r="O708" s="333"/>
      <c r="P708" s="348"/>
      <c r="Q708" s="355"/>
    </row>
    <row r="709" ht="40.15" customHeight="1" spans="1:17">
      <c r="A709" s="361"/>
      <c r="B709" s="294" t="s">
        <v>415</v>
      </c>
      <c r="C709" s="333"/>
      <c r="D709" s="334"/>
      <c r="E709" s="333"/>
      <c r="F709" s="333" t="s">
        <v>64</v>
      </c>
      <c r="G709" s="335">
        <v>50</v>
      </c>
      <c r="H709" s="336"/>
      <c r="I709" s="333"/>
      <c r="J709" s="333"/>
      <c r="K709" s="333"/>
      <c r="L709" s="333"/>
      <c r="M709" s="334"/>
      <c r="N709" s="334"/>
      <c r="O709" s="333"/>
      <c r="P709" s="348"/>
      <c r="Q709" s="355"/>
    </row>
    <row r="710" ht="40.15" customHeight="1" spans="1:17">
      <c r="A710" s="361"/>
      <c r="B710" s="294" t="s">
        <v>415</v>
      </c>
      <c r="C710" s="333"/>
      <c r="D710" s="334"/>
      <c r="E710" s="333"/>
      <c r="F710" s="333" t="s">
        <v>68</v>
      </c>
      <c r="G710" s="335">
        <v>445</v>
      </c>
      <c r="H710" s="336"/>
      <c r="I710" s="333"/>
      <c r="J710" s="333"/>
      <c r="K710" s="333"/>
      <c r="L710" s="333"/>
      <c r="M710" s="334"/>
      <c r="N710" s="334"/>
      <c r="O710" s="333"/>
      <c r="P710" s="348"/>
      <c r="Q710" s="355"/>
    </row>
    <row r="711" ht="40.15" customHeight="1" spans="1:17">
      <c r="A711" s="361"/>
      <c r="B711" s="294" t="s">
        <v>418</v>
      </c>
      <c r="C711" s="333"/>
      <c r="D711" s="334"/>
      <c r="E711" s="333"/>
      <c r="F711" s="333" t="s">
        <v>341</v>
      </c>
      <c r="G711" s="335">
        <v>800</v>
      </c>
      <c r="H711" s="336"/>
      <c r="I711" s="333"/>
      <c r="J711" s="333"/>
      <c r="K711" s="333"/>
      <c r="L711" s="333"/>
      <c r="M711" s="334"/>
      <c r="N711" s="334"/>
      <c r="O711" s="333"/>
      <c r="P711" s="348"/>
      <c r="Q711" s="355"/>
    </row>
    <row r="712" ht="40.15" customHeight="1" spans="1:17">
      <c r="A712" s="361"/>
      <c r="B712" s="294" t="s">
        <v>418</v>
      </c>
      <c r="C712" s="333"/>
      <c r="D712" s="334"/>
      <c r="E712" s="333"/>
      <c r="F712" s="333" t="s">
        <v>419</v>
      </c>
      <c r="G712" s="335">
        <v>175</v>
      </c>
      <c r="H712" s="336"/>
      <c r="I712" s="333"/>
      <c r="J712" s="333"/>
      <c r="K712" s="333"/>
      <c r="L712" s="333"/>
      <c r="M712" s="334"/>
      <c r="N712" s="334"/>
      <c r="O712" s="333"/>
      <c r="P712" s="348"/>
      <c r="Q712" s="355"/>
    </row>
    <row r="713" ht="40.15" customHeight="1" spans="1:17">
      <c r="A713" s="361"/>
      <c r="B713" s="294" t="s">
        <v>418</v>
      </c>
      <c r="C713" s="333"/>
      <c r="D713" s="334"/>
      <c r="E713" s="333"/>
      <c r="F713" s="333" t="s">
        <v>420</v>
      </c>
      <c r="G713" s="335">
        <v>70</v>
      </c>
      <c r="H713" s="336"/>
      <c r="I713" s="333"/>
      <c r="J713" s="333"/>
      <c r="K713" s="333"/>
      <c r="L713" s="333"/>
      <c r="M713" s="334"/>
      <c r="N713" s="334"/>
      <c r="O713" s="333"/>
      <c r="P713" s="348"/>
      <c r="Q713" s="355"/>
    </row>
    <row r="714" ht="40.15" customHeight="1" spans="1:17">
      <c r="A714" s="361"/>
      <c r="B714" s="294" t="s">
        <v>418</v>
      </c>
      <c r="C714" s="333"/>
      <c r="D714" s="334"/>
      <c r="E714" s="333"/>
      <c r="F714" s="333" t="s">
        <v>421</v>
      </c>
      <c r="G714" s="335">
        <v>20</v>
      </c>
      <c r="H714" s="336"/>
      <c r="I714" s="333"/>
      <c r="J714" s="333"/>
      <c r="K714" s="333"/>
      <c r="L714" s="333"/>
      <c r="M714" s="334"/>
      <c r="N714" s="334"/>
      <c r="O714" s="333"/>
      <c r="P714" s="348"/>
      <c r="Q714" s="355"/>
    </row>
    <row r="715" ht="40.15" customHeight="1" spans="1:17">
      <c r="A715" s="361"/>
      <c r="B715" s="294" t="s">
        <v>418</v>
      </c>
      <c r="C715" s="333"/>
      <c r="D715" s="334"/>
      <c r="E715" s="333"/>
      <c r="F715" s="333" t="s">
        <v>69</v>
      </c>
      <c r="G715" s="335">
        <v>400</v>
      </c>
      <c r="H715" s="336"/>
      <c r="I715" s="333"/>
      <c r="J715" s="333"/>
      <c r="K715" s="333"/>
      <c r="L715" s="333"/>
      <c r="M715" s="334"/>
      <c r="N715" s="334"/>
      <c r="O715" s="333"/>
      <c r="P715" s="348"/>
      <c r="Q715" s="355"/>
    </row>
    <row r="716" ht="40.15" customHeight="1" spans="1:17">
      <c r="A716" s="361"/>
      <c r="B716" s="294" t="s">
        <v>418</v>
      </c>
      <c r="C716" s="333"/>
      <c r="D716" s="334"/>
      <c r="E716" s="333"/>
      <c r="F716" s="333" t="s">
        <v>64</v>
      </c>
      <c r="G716" s="335">
        <v>330</v>
      </c>
      <c r="H716" s="336"/>
      <c r="I716" s="333"/>
      <c r="J716" s="333"/>
      <c r="K716" s="333"/>
      <c r="L716" s="333"/>
      <c r="M716" s="334"/>
      <c r="N716" s="334"/>
      <c r="O716" s="333"/>
      <c r="P716" s="348"/>
      <c r="Q716" s="355"/>
    </row>
    <row r="717" ht="40.15" customHeight="1" spans="1:17">
      <c r="A717" s="361"/>
      <c r="B717" s="294" t="s">
        <v>422</v>
      </c>
      <c r="C717" s="333"/>
      <c r="D717" s="334"/>
      <c r="E717" s="333"/>
      <c r="F717" s="333" t="s">
        <v>423</v>
      </c>
      <c r="G717" s="335">
        <v>70</v>
      </c>
      <c r="H717" s="336"/>
      <c r="I717" s="333"/>
      <c r="J717" s="333"/>
      <c r="K717" s="333"/>
      <c r="L717" s="333"/>
      <c r="M717" s="334"/>
      <c r="N717" s="334"/>
      <c r="O717" s="333"/>
      <c r="P717" s="348"/>
      <c r="Q717" s="355"/>
    </row>
    <row r="718" ht="40.15" customHeight="1" spans="1:17">
      <c r="A718" s="361"/>
      <c r="B718" s="294" t="s">
        <v>422</v>
      </c>
      <c r="C718" s="333"/>
      <c r="D718" s="334"/>
      <c r="E718" s="333"/>
      <c r="F718" s="333" t="s">
        <v>68</v>
      </c>
      <c r="G718" s="335">
        <v>530</v>
      </c>
      <c r="H718" s="336"/>
      <c r="I718" s="333"/>
      <c r="J718" s="333"/>
      <c r="K718" s="333"/>
      <c r="L718" s="333"/>
      <c r="M718" s="334"/>
      <c r="N718" s="334"/>
      <c r="O718" s="333"/>
      <c r="P718" s="348"/>
      <c r="Q718" s="355"/>
    </row>
    <row r="719" ht="40.15" customHeight="1" spans="1:17">
      <c r="A719" s="361"/>
      <c r="B719" s="294" t="s">
        <v>424</v>
      </c>
      <c r="C719" s="333"/>
      <c r="D719" s="334"/>
      <c r="E719" s="333"/>
      <c r="F719" s="333" t="s">
        <v>139</v>
      </c>
      <c r="G719" s="335">
        <v>100</v>
      </c>
      <c r="H719" s="336"/>
      <c r="I719" s="333"/>
      <c r="J719" s="333"/>
      <c r="K719" s="333"/>
      <c r="L719" s="333"/>
      <c r="M719" s="334"/>
      <c r="N719" s="334"/>
      <c r="O719" s="333"/>
      <c r="P719" s="348"/>
      <c r="Q719" s="355"/>
    </row>
    <row r="720" ht="40.15" customHeight="1" spans="1:17">
      <c r="A720" s="361"/>
      <c r="B720" s="294" t="s">
        <v>424</v>
      </c>
      <c r="C720" s="333"/>
      <c r="D720" s="334"/>
      <c r="E720" s="333"/>
      <c r="F720" s="333" t="s">
        <v>182</v>
      </c>
      <c r="G720" s="335">
        <v>100</v>
      </c>
      <c r="H720" s="336"/>
      <c r="I720" s="333"/>
      <c r="J720" s="333"/>
      <c r="K720" s="333"/>
      <c r="L720" s="333"/>
      <c r="M720" s="334"/>
      <c r="N720" s="334"/>
      <c r="O720" s="333"/>
      <c r="P720" s="348"/>
      <c r="Q720" s="355"/>
    </row>
    <row r="721" ht="40.15" customHeight="1" spans="1:17">
      <c r="A721" s="361"/>
      <c r="B721" s="294" t="s">
        <v>424</v>
      </c>
      <c r="C721" s="333"/>
      <c r="D721" s="334"/>
      <c r="E721" s="333"/>
      <c r="F721" s="333" t="s">
        <v>26</v>
      </c>
      <c r="G721" s="335">
        <v>100</v>
      </c>
      <c r="H721" s="336"/>
      <c r="I721" s="333"/>
      <c r="J721" s="333"/>
      <c r="K721" s="333"/>
      <c r="L721" s="333"/>
      <c r="M721" s="334"/>
      <c r="N721" s="334"/>
      <c r="O721" s="333"/>
      <c r="P721" s="348"/>
      <c r="Q721" s="355"/>
    </row>
    <row r="722" ht="40.15" customHeight="1" spans="1:17">
      <c r="A722" s="361"/>
      <c r="B722" s="294" t="s">
        <v>424</v>
      </c>
      <c r="C722" s="333"/>
      <c r="D722" s="334"/>
      <c r="E722" s="333"/>
      <c r="F722" s="333" t="s">
        <v>245</v>
      </c>
      <c r="G722" s="335">
        <v>70</v>
      </c>
      <c r="H722" s="336"/>
      <c r="I722" s="333"/>
      <c r="J722" s="333"/>
      <c r="K722" s="333"/>
      <c r="L722" s="333"/>
      <c r="M722" s="334"/>
      <c r="N722" s="334"/>
      <c r="O722" s="333"/>
      <c r="P722" s="348"/>
      <c r="Q722" s="355"/>
    </row>
    <row r="723" ht="40.15" customHeight="1" spans="1:17">
      <c r="A723" s="361"/>
      <c r="B723" s="294" t="s">
        <v>424</v>
      </c>
      <c r="C723" s="333"/>
      <c r="D723" s="334"/>
      <c r="E723" s="333"/>
      <c r="F723" s="333" t="s">
        <v>255</v>
      </c>
      <c r="G723" s="335">
        <v>100</v>
      </c>
      <c r="H723" s="336"/>
      <c r="I723" s="333"/>
      <c r="J723" s="333"/>
      <c r="K723" s="333"/>
      <c r="L723" s="333"/>
      <c r="M723" s="334"/>
      <c r="N723" s="334"/>
      <c r="O723" s="333"/>
      <c r="P723" s="348"/>
      <c r="Q723" s="355"/>
    </row>
    <row r="724" ht="40.15" customHeight="1" spans="1:17">
      <c r="A724" s="361"/>
      <c r="B724" s="294" t="s">
        <v>425</v>
      </c>
      <c r="C724" s="333"/>
      <c r="D724" s="334"/>
      <c r="E724" s="333"/>
      <c r="F724" s="333" t="s">
        <v>417</v>
      </c>
      <c r="G724" s="335">
        <v>500</v>
      </c>
      <c r="H724" s="336"/>
      <c r="I724" s="333"/>
      <c r="J724" s="333"/>
      <c r="K724" s="333"/>
      <c r="L724" s="333"/>
      <c r="M724" s="334"/>
      <c r="N724" s="334"/>
      <c r="O724" s="333"/>
      <c r="P724" s="348"/>
      <c r="Q724" s="355"/>
    </row>
    <row r="725" ht="40.15" customHeight="1" spans="1:17">
      <c r="A725" s="361"/>
      <c r="B725" s="294" t="s">
        <v>425</v>
      </c>
      <c r="C725" s="333"/>
      <c r="D725" s="334"/>
      <c r="E725" s="333"/>
      <c r="F725" s="333" t="s">
        <v>426</v>
      </c>
      <c r="G725" s="335">
        <v>4000</v>
      </c>
      <c r="H725" s="336"/>
      <c r="I725" s="333"/>
      <c r="J725" s="333"/>
      <c r="K725" s="333"/>
      <c r="L725" s="333"/>
      <c r="M725" s="334"/>
      <c r="N725" s="334"/>
      <c r="O725" s="333"/>
      <c r="P725" s="348"/>
      <c r="Q725" s="355"/>
    </row>
    <row r="726" ht="40.15" customHeight="1" spans="1:17">
      <c r="A726" s="361"/>
      <c r="B726" s="294" t="s">
        <v>425</v>
      </c>
      <c r="C726" s="333"/>
      <c r="D726" s="334"/>
      <c r="E726" s="333"/>
      <c r="F726" s="333" t="s">
        <v>427</v>
      </c>
      <c r="G726" s="335">
        <v>230</v>
      </c>
      <c r="H726" s="336"/>
      <c r="I726" s="333"/>
      <c r="J726" s="333"/>
      <c r="K726" s="333"/>
      <c r="L726" s="333"/>
      <c r="M726" s="334"/>
      <c r="N726" s="334"/>
      <c r="O726" s="333"/>
      <c r="P726" s="348"/>
      <c r="Q726" s="355"/>
    </row>
    <row r="727" ht="40.15" customHeight="1" spans="1:17">
      <c r="A727" s="361"/>
      <c r="B727" s="294" t="s">
        <v>425</v>
      </c>
      <c r="C727" s="333"/>
      <c r="D727" s="334"/>
      <c r="E727" s="333"/>
      <c r="F727" s="333" t="s">
        <v>428</v>
      </c>
      <c r="G727" s="335">
        <v>200</v>
      </c>
      <c r="H727" s="336"/>
      <c r="I727" s="333"/>
      <c r="J727" s="333"/>
      <c r="K727" s="333"/>
      <c r="L727" s="333"/>
      <c r="M727" s="334"/>
      <c r="N727" s="334"/>
      <c r="O727" s="333"/>
      <c r="P727" s="348"/>
      <c r="Q727" s="355"/>
    </row>
    <row r="728" ht="40.15" customHeight="1" spans="1:17">
      <c r="A728" s="361"/>
      <c r="B728" s="294" t="s">
        <v>425</v>
      </c>
      <c r="C728" s="333"/>
      <c r="D728" s="334"/>
      <c r="E728" s="333"/>
      <c r="F728" s="333" t="s">
        <v>391</v>
      </c>
      <c r="G728" s="335">
        <v>545</v>
      </c>
      <c r="H728" s="336"/>
      <c r="I728" s="333"/>
      <c r="J728" s="333"/>
      <c r="K728" s="333"/>
      <c r="L728" s="333"/>
      <c r="M728" s="334"/>
      <c r="N728" s="334"/>
      <c r="O728" s="333"/>
      <c r="P728" s="348"/>
      <c r="Q728" s="355"/>
    </row>
    <row r="729" ht="40.15" customHeight="1" spans="1:17">
      <c r="A729" s="361"/>
      <c r="B729" s="294" t="s">
        <v>425</v>
      </c>
      <c r="C729" s="333"/>
      <c r="D729" s="334"/>
      <c r="E729" s="333"/>
      <c r="F729" s="333" t="s">
        <v>139</v>
      </c>
      <c r="G729" s="335">
        <v>2600</v>
      </c>
      <c r="H729" s="336"/>
      <c r="I729" s="333"/>
      <c r="J729" s="333"/>
      <c r="K729" s="333"/>
      <c r="L729" s="333"/>
      <c r="M729" s="334"/>
      <c r="N729" s="334"/>
      <c r="O729" s="333"/>
      <c r="P729" s="348"/>
      <c r="Q729" s="355"/>
    </row>
    <row r="730" ht="40.15" customHeight="1" spans="1:17">
      <c r="A730" s="361"/>
      <c r="B730" s="294" t="s">
        <v>425</v>
      </c>
      <c r="C730" s="333"/>
      <c r="D730" s="334"/>
      <c r="E730" s="333"/>
      <c r="F730" s="333" t="s">
        <v>26</v>
      </c>
      <c r="G730" s="335">
        <v>890</v>
      </c>
      <c r="H730" s="336"/>
      <c r="I730" s="333"/>
      <c r="J730" s="333"/>
      <c r="K730" s="333"/>
      <c r="L730" s="333"/>
      <c r="M730" s="334"/>
      <c r="N730" s="334"/>
      <c r="O730" s="333"/>
      <c r="P730" s="348"/>
      <c r="Q730" s="355"/>
    </row>
    <row r="731" ht="40.15" customHeight="1" spans="1:17">
      <c r="A731" s="361"/>
      <c r="B731" s="294" t="s">
        <v>425</v>
      </c>
      <c r="C731" s="333"/>
      <c r="D731" s="334"/>
      <c r="E731" s="333"/>
      <c r="F731" s="333" t="s">
        <v>182</v>
      </c>
      <c r="G731" s="335">
        <v>1715</v>
      </c>
      <c r="H731" s="336"/>
      <c r="I731" s="333"/>
      <c r="J731" s="333"/>
      <c r="K731" s="333"/>
      <c r="L731" s="333"/>
      <c r="M731" s="334"/>
      <c r="N731" s="334"/>
      <c r="O731" s="333"/>
      <c r="P731" s="348"/>
      <c r="Q731" s="355"/>
    </row>
    <row r="732" ht="40.15" customHeight="1" spans="1:17">
      <c r="A732" s="361"/>
      <c r="B732" s="294" t="s">
        <v>425</v>
      </c>
      <c r="C732" s="333"/>
      <c r="D732" s="334"/>
      <c r="E732" s="333"/>
      <c r="F732" s="333" t="s">
        <v>429</v>
      </c>
      <c r="G732" s="335">
        <v>1100</v>
      </c>
      <c r="H732" s="336"/>
      <c r="I732" s="333"/>
      <c r="J732" s="333"/>
      <c r="K732" s="333"/>
      <c r="L732" s="333"/>
      <c r="M732" s="334"/>
      <c r="N732" s="334"/>
      <c r="O732" s="333"/>
      <c r="P732" s="348"/>
      <c r="Q732" s="355"/>
    </row>
    <row r="733" ht="40.15" customHeight="1" spans="1:17">
      <c r="A733" s="361"/>
      <c r="B733" s="294" t="s">
        <v>425</v>
      </c>
      <c r="C733" s="333"/>
      <c r="D733" s="334"/>
      <c r="E733" s="333"/>
      <c r="F733" s="333" t="s">
        <v>341</v>
      </c>
      <c r="G733" s="335">
        <v>725</v>
      </c>
      <c r="H733" s="336"/>
      <c r="I733" s="333"/>
      <c r="J733" s="333"/>
      <c r="K733" s="333"/>
      <c r="L733" s="333"/>
      <c r="M733" s="334"/>
      <c r="N733" s="334"/>
      <c r="O733" s="333"/>
      <c r="P733" s="348"/>
      <c r="Q733" s="355"/>
    </row>
    <row r="734" ht="40.15" customHeight="1" spans="1:17">
      <c r="A734" s="361"/>
      <c r="B734" s="294" t="s">
        <v>425</v>
      </c>
      <c r="C734" s="333"/>
      <c r="D734" s="334"/>
      <c r="E734" s="333"/>
      <c r="F734" s="333" t="s">
        <v>430</v>
      </c>
      <c r="G734" s="335">
        <v>300</v>
      </c>
      <c r="H734" s="336"/>
      <c r="I734" s="333"/>
      <c r="J734" s="333"/>
      <c r="K734" s="333"/>
      <c r="L734" s="333"/>
      <c r="M734" s="334"/>
      <c r="N734" s="334"/>
      <c r="O734" s="333"/>
      <c r="P734" s="348"/>
      <c r="Q734" s="355"/>
    </row>
    <row r="735" ht="40.15" customHeight="1" spans="1:17">
      <c r="A735" s="361"/>
      <c r="B735" s="294" t="s">
        <v>425</v>
      </c>
      <c r="C735" s="333"/>
      <c r="D735" s="334"/>
      <c r="E735" s="333"/>
      <c r="F735" s="333" t="s">
        <v>431</v>
      </c>
      <c r="G735" s="335">
        <v>1400</v>
      </c>
      <c r="H735" s="336"/>
      <c r="I735" s="333"/>
      <c r="J735" s="333"/>
      <c r="K735" s="333"/>
      <c r="L735" s="333"/>
      <c r="M735" s="334"/>
      <c r="N735" s="334"/>
      <c r="O735" s="333"/>
      <c r="P735" s="348"/>
      <c r="Q735" s="355"/>
    </row>
    <row r="736" ht="40.15" customHeight="1" spans="1:17">
      <c r="A736" s="361"/>
      <c r="B736" s="294" t="s">
        <v>425</v>
      </c>
      <c r="C736" s="333"/>
      <c r="D736" s="334"/>
      <c r="E736" s="333"/>
      <c r="F736" s="333" t="s">
        <v>255</v>
      </c>
      <c r="G736" s="335">
        <v>54</v>
      </c>
      <c r="H736" s="336"/>
      <c r="I736" s="333"/>
      <c r="J736" s="333"/>
      <c r="K736" s="333"/>
      <c r="L736" s="333"/>
      <c r="M736" s="334"/>
      <c r="N736" s="334"/>
      <c r="O736" s="333"/>
      <c r="P736" s="348"/>
      <c r="Q736" s="355"/>
    </row>
    <row r="737" ht="40.15" customHeight="1" spans="1:17">
      <c r="A737" s="361"/>
      <c r="B737" s="294" t="s">
        <v>425</v>
      </c>
      <c r="C737" s="333"/>
      <c r="D737" s="334"/>
      <c r="E737" s="333"/>
      <c r="F737" s="333" t="s">
        <v>432</v>
      </c>
      <c r="G737" s="335">
        <v>200</v>
      </c>
      <c r="H737" s="336"/>
      <c r="I737" s="333"/>
      <c r="J737" s="333"/>
      <c r="K737" s="333"/>
      <c r="L737" s="333"/>
      <c r="M737" s="334"/>
      <c r="N737" s="334"/>
      <c r="O737" s="333"/>
      <c r="P737" s="348"/>
      <c r="Q737" s="355"/>
    </row>
    <row r="738" ht="40.15" customHeight="1" spans="1:17">
      <c r="A738" s="361"/>
      <c r="B738" s="294" t="s">
        <v>425</v>
      </c>
      <c r="C738" s="333"/>
      <c r="D738" s="334"/>
      <c r="E738" s="333"/>
      <c r="F738" s="333" t="s">
        <v>433</v>
      </c>
      <c r="G738" s="335">
        <v>700</v>
      </c>
      <c r="H738" s="336"/>
      <c r="I738" s="333"/>
      <c r="J738" s="333"/>
      <c r="K738" s="333"/>
      <c r="L738" s="333"/>
      <c r="M738" s="334"/>
      <c r="N738" s="334"/>
      <c r="O738" s="333"/>
      <c r="P738" s="348"/>
      <c r="Q738" s="355"/>
    </row>
    <row r="739" ht="40.15" customHeight="1" spans="1:17">
      <c r="A739" s="361"/>
      <c r="B739" s="294" t="s">
        <v>425</v>
      </c>
      <c r="C739" s="333"/>
      <c r="D739" s="334"/>
      <c r="E739" s="333"/>
      <c r="F739" s="333" t="s">
        <v>168</v>
      </c>
      <c r="G739" s="335">
        <v>500</v>
      </c>
      <c r="H739" s="336"/>
      <c r="I739" s="333"/>
      <c r="J739" s="333"/>
      <c r="K739" s="333"/>
      <c r="L739" s="333"/>
      <c r="M739" s="334"/>
      <c r="N739" s="334"/>
      <c r="O739" s="333"/>
      <c r="P739" s="348"/>
      <c r="Q739" s="355"/>
    </row>
    <row r="740" ht="40.15" customHeight="1" spans="1:17">
      <c r="A740" s="361"/>
      <c r="B740" s="294" t="s">
        <v>425</v>
      </c>
      <c r="C740" s="333"/>
      <c r="D740" s="334"/>
      <c r="E740" s="333"/>
      <c r="F740" s="333" t="s">
        <v>330</v>
      </c>
      <c r="G740" s="335">
        <v>100</v>
      </c>
      <c r="H740" s="336"/>
      <c r="I740" s="333"/>
      <c r="J740" s="333"/>
      <c r="K740" s="333"/>
      <c r="L740" s="333"/>
      <c r="M740" s="334"/>
      <c r="N740" s="334"/>
      <c r="O740" s="333"/>
      <c r="P740" s="348"/>
      <c r="Q740" s="355"/>
    </row>
    <row r="741" ht="40.15" customHeight="1" spans="1:17">
      <c r="A741" s="361"/>
      <c r="B741" s="294" t="s">
        <v>425</v>
      </c>
      <c r="C741" s="333"/>
      <c r="D741" s="334"/>
      <c r="E741" s="333"/>
      <c r="F741" s="333" t="s">
        <v>91</v>
      </c>
      <c r="G741" s="335">
        <v>2500</v>
      </c>
      <c r="H741" s="336"/>
      <c r="I741" s="333"/>
      <c r="J741" s="333"/>
      <c r="K741" s="333"/>
      <c r="L741" s="333"/>
      <c r="M741" s="334"/>
      <c r="N741" s="334"/>
      <c r="O741" s="333"/>
      <c r="P741" s="348"/>
      <c r="Q741" s="355"/>
    </row>
    <row r="742" ht="40.15" customHeight="1" spans="1:17">
      <c r="A742" s="361"/>
      <c r="B742" s="294">
        <v>45719</v>
      </c>
      <c r="C742" s="333"/>
      <c r="D742" s="334"/>
      <c r="E742" s="333"/>
      <c r="F742" s="333" t="s">
        <v>26</v>
      </c>
      <c r="G742" s="335">
        <v>150</v>
      </c>
      <c r="H742" s="336"/>
      <c r="I742" s="333"/>
      <c r="J742" s="333"/>
      <c r="K742" s="333"/>
      <c r="L742" s="333"/>
      <c r="M742" s="334"/>
      <c r="N742" s="334"/>
      <c r="O742" s="333"/>
      <c r="P742" s="348"/>
      <c r="Q742" s="355"/>
    </row>
    <row r="743" ht="40.15" customHeight="1" spans="1:17">
      <c r="A743" s="361"/>
      <c r="B743" s="294">
        <v>45719</v>
      </c>
      <c r="C743" s="333"/>
      <c r="D743" s="334"/>
      <c r="E743" s="333"/>
      <c r="F743" s="333" t="s">
        <v>429</v>
      </c>
      <c r="G743" s="335">
        <v>774</v>
      </c>
      <c r="H743" s="336"/>
      <c r="I743" s="333"/>
      <c r="J743" s="333"/>
      <c r="K743" s="333"/>
      <c r="L743" s="333"/>
      <c r="M743" s="334"/>
      <c r="N743" s="334"/>
      <c r="O743" s="333"/>
      <c r="P743" s="348"/>
      <c r="Q743" s="355"/>
    </row>
    <row r="744" ht="40.15" customHeight="1" spans="1:17">
      <c r="A744" s="361"/>
      <c r="B744" s="294">
        <v>45750</v>
      </c>
      <c r="C744" s="333"/>
      <c r="D744" s="334"/>
      <c r="E744" s="333"/>
      <c r="F744" s="333" t="s">
        <v>26</v>
      </c>
      <c r="G744" s="335">
        <v>100</v>
      </c>
      <c r="H744" s="336"/>
      <c r="I744" s="333"/>
      <c r="J744" s="333"/>
      <c r="K744" s="333"/>
      <c r="L744" s="333"/>
      <c r="M744" s="334"/>
      <c r="N744" s="334"/>
      <c r="O744" s="333"/>
      <c r="P744" s="348"/>
      <c r="Q744" s="355"/>
    </row>
    <row r="745" ht="40.15" customHeight="1" spans="1:17">
      <c r="A745" s="361"/>
      <c r="B745" s="294">
        <v>45750</v>
      </c>
      <c r="C745" s="333"/>
      <c r="D745" s="334"/>
      <c r="E745" s="333"/>
      <c r="F745" s="333" t="s">
        <v>434</v>
      </c>
      <c r="G745" s="335">
        <v>200</v>
      </c>
      <c r="H745" s="336"/>
      <c r="I745" s="333"/>
      <c r="J745" s="333"/>
      <c r="K745" s="333"/>
      <c r="L745" s="333"/>
      <c r="M745" s="334"/>
      <c r="N745" s="334"/>
      <c r="O745" s="333"/>
      <c r="P745" s="348"/>
      <c r="Q745" s="355"/>
    </row>
    <row r="746" ht="40.15" customHeight="1" spans="1:17">
      <c r="A746" s="361"/>
      <c r="B746" s="294">
        <v>45750</v>
      </c>
      <c r="C746" s="333"/>
      <c r="D746" s="334"/>
      <c r="E746" s="333"/>
      <c r="F746" s="333" t="s">
        <v>254</v>
      </c>
      <c r="G746" s="335">
        <v>150</v>
      </c>
      <c r="H746" s="336"/>
      <c r="I746" s="333"/>
      <c r="J746" s="333"/>
      <c r="K746" s="333"/>
      <c r="L746" s="333"/>
      <c r="M746" s="334"/>
      <c r="N746" s="334"/>
      <c r="O746" s="333"/>
      <c r="P746" s="348"/>
      <c r="Q746" s="355"/>
    </row>
    <row r="747" ht="40.15" customHeight="1" spans="1:17">
      <c r="A747" s="361"/>
      <c r="B747" s="294">
        <v>45750</v>
      </c>
      <c r="C747" s="333"/>
      <c r="D747" s="334"/>
      <c r="E747" s="333"/>
      <c r="F747" s="333" t="s">
        <v>155</v>
      </c>
      <c r="G747" s="335">
        <v>5400</v>
      </c>
      <c r="H747" s="336"/>
      <c r="I747" s="333"/>
      <c r="J747" s="333"/>
      <c r="K747" s="333"/>
      <c r="L747" s="333"/>
      <c r="M747" s="334"/>
      <c r="N747" s="334"/>
      <c r="O747" s="333"/>
      <c r="P747" s="348"/>
      <c r="Q747" s="355"/>
    </row>
    <row r="748" ht="40.15" customHeight="1" spans="1:17">
      <c r="A748" s="361"/>
      <c r="B748" s="294">
        <v>45750</v>
      </c>
      <c r="C748" s="333"/>
      <c r="D748" s="334"/>
      <c r="E748" s="333"/>
      <c r="F748" s="333" t="s">
        <v>435</v>
      </c>
      <c r="G748" s="335">
        <v>9600</v>
      </c>
      <c r="H748" s="336"/>
      <c r="I748" s="333"/>
      <c r="J748" s="333"/>
      <c r="K748" s="333"/>
      <c r="L748" s="333"/>
      <c r="M748" s="334"/>
      <c r="N748" s="334"/>
      <c r="O748" s="333"/>
      <c r="P748" s="348"/>
      <c r="Q748" s="355"/>
    </row>
    <row r="749" ht="40.15" customHeight="1" spans="1:17">
      <c r="A749" s="361"/>
      <c r="B749" s="294">
        <v>45750</v>
      </c>
      <c r="C749" s="333"/>
      <c r="D749" s="334"/>
      <c r="E749" s="333"/>
      <c r="F749" s="333" t="s">
        <v>91</v>
      </c>
      <c r="G749" s="335">
        <v>500</v>
      </c>
      <c r="H749" s="336"/>
      <c r="I749" s="333"/>
      <c r="J749" s="333"/>
      <c r="K749" s="333"/>
      <c r="L749" s="333"/>
      <c r="M749" s="334"/>
      <c r="N749" s="334"/>
      <c r="O749" s="333"/>
      <c r="P749" s="348"/>
      <c r="Q749" s="355"/>
    </row>
    <row r="750" ht="40.15" customHeight="1" spans="1:17">
      <c r="A750" s="361"/>
      <c r="B750" s="294">
        <v>45750</v>
      </c>
      <c r="C750" s="333"/>
      <c r="D750" s="334"/>
      <c r="E750" s="333"/>
      <c r="F750" s="333" t="s">
        <v>436</v>
      </c>
      <c r="G750" s="335">
        <v>250</v>
      </c>
      <c r="H750" s="336"/>
      <c r="I750" s="333"/>
      <c r="J750" s="333"/>
      <c r="K750" s="333"/>
      <c r="L750" s="333"/>
      <c r="M750" s="334"/>
      <c r="N750" s="334"/>
      <c r="O750" s="333"/>
      <c r="P750" s="348"/>
      <c r="Q750" s="355"/>
    </row>
    <row r="751" ht="40.15" customHeight="1" spans="1:17">
      <c r="A751" s="361"/>
      <c r="B751" s="294">
        <v>45750</v>
      </c>
      <c r="C751" s="333"/>
      <c r="D751" s="334"/>
      <c r="E751" s="333"/>
      <c r="F751" s="333" t="s">
        <v>437</v>
      </c>
      <c r="G751" s="335">
        <v>180</v>
      </c>
      <c r="H751" s="336"/>
      <c r="I751" s="333"/>
      <c r="J751" s="333"/>
      <c r="K751" s="333"/>
      <c r="L751" s="333"/>
      <c r="M751" s="334"/>
      <c r="N751" s="334"/>
      <c r="O751" s="333"/>
      <c r="P751" s="348"/>
      <c r="Q751" s="355"/>
    </row>
    <row r="752" ht="40.15" customHeight="1" spans="1:17">
      <c r="A752" s="361"/>
      <c r="B752" s="294">
        <v>45750</v>
      </c>
      <c r="C752" s="333"/>
      <c r="D752" s="334"/>
      <c r="E752" s="333"/>
      <c r="F752" s="333" t="s">
        <v>69</v>
      </c>
      <c r="G752" s="335">
        <v>200</v>
      </c>
      <c r="H752" s="336"/>
      <c r="I752" s="333"/>
      <c r="J752" s="333"/>
      <c r="K752" s="333"/>
      <c r="L752" s="333"/>
      <c r="M752" s="334"/>
      <c r="N752" s="334"/>
      <c r="O752" s="333"/>
      <c r="P752" s="348"/>
      <c r="Q752" s="355"/>
    </row>
    <row r="753" ht="40.15" customHeight="1" spans="1:17">
      <c r="A753" s="361"/>
      <c r="B753" s="294">
        <v>45750</v>
      </c>
      <c r="C753" s="333"/>
      <c r="D753" s="334"/>
      <c r="E753" s="333"/>
      <c r="F753" s="333" t="s">
        <v>438</v>
      </c>
      <c r="G753" s="335">
        <v>100</v>
      </c>
      <c r="H753" s="336"/>
      <c r="I753" s="333"/>
      <c r="J753" s="333"/>
      <c r="K753" s="333"/>
      <c r="L753" s="333"/>
      <c r="M753" s="334"/>
      <c r="N753" s="334"/>
      <c r="O753" s="333"/>
      <c r="P753" s="348"/>
      <c r="Q753" s="355"/>
    </row>
    <row r="754" ht="40.15" customHeight="1" spans="1:17">
      <c r="A754" s="361"/>
      <c r="B754" s="294">
        <v>45750</v>
      </c>
      <c r="C754" s="333"/>
      <c r="D754" s="334"/>
      <c r="E754" s="333"/>
      <c r="F754" s="333" t="s">
        <v>439</v>
      </c>
      <c r="G754" s="335">
        <v>347</v>
      </c>
      <c r="H754" s="336"/>
      <c r="I754" s="333"/>
      <c r="J754" s="333"/>
      <c r="K754" s="333"/>
      <c r="L754" s="333"/>
      <c r="M754" s="334"/>
      <c r="N754" s="334"/>
      <c r="O754" s="333"/>
      <c r="P754" s="348"/>
      <c r="Q754" s="355"/>
    </row>
    <row r="755" ht="40.15" customHeight="1" spans="1:17">
      <c r="A755" s="361"/>
      <c r="B755" s="294">
        <v>45750</v>
      </c>
      <c r="C755" s="333"/>
      <c r="D755" s="334"/>
      <c r="E755" s="333"/>
      <c r="F755" s="333" t="s">
        <v>155</v>
      </c>
      <c r="G755" s="335">
        <v>3000</v>
      </c>
      <c r="H755" s="336"/>
      <c r="I755" s="333"/>
      <c r="J755" s="333"/>
      <c r="K755" s="333"/>
      <c r="L755" s="333"/>
      <c r="M755" s="334"/>
      <c r="N755" s="334"/>
      <c r="O755" s="333"/>
      <c r="P755" s="348"/>
      <c r="Q755" s="355"/>
    </row>
    <row r="756" ht="40.15" customHeight="1" spans="1:17">
      <c r="A756" s="361"/>
      <c r="B756" s="294">
        <v>45780</v>
      </c>
      <c r="C756" s="333"/>
      <c r="D756" s="334"/>
      <c r="E756" s="333"/>
      <c r="F756" s="333" t="s">
        <v>365</v>
      </c>
      <c r="G756" s="335">
        <v>35</v>
      </c>
      <c r="H756" s="336"/>
      <c r="I756" s="333"/>
      <c r="J756" s="333"/>
      <c r="K756" s="333"/>
      <c r="L756" s="333"/>
      <c r="M756" s="334"/>
      <c r="N756" s="334"/>
      <c r="O756" s="333"/>
      <c r="P756" s="348"/>
      <c r="Q756" s="355"/>
    </row>
    <row r="757" ht="40.15" customHeight="1" spans="1:17">
      <c r="A757" s="361"/>
      <c r="B757" s="294">
        <v>45780</v>
      </c>
      <c r="C757" s="333"/>
      <c r="D757" s="334"/>
      <c r="E757" s="333"/>
      <c r="F757" s="333" t="s">
        <v>440</v>
      </c>
      <c r="G757" s="335">
        <v>15</v>
      </c>
      <c r="H757" s="336"/>
      <c r="I757" s="333"/>
      <c r="J757" s="333"/>
      <c r="K757" s="333"/>
      <c r="L757" s="333"/>
      <c r="M757" s="334"/>
      <c r="N757" s="334"/>
      <c r="O757" s="333"/>
      <c r="P757" s="348"/>
      <c r="Q757" s="355"/>
    </row>
    <row r="758" ht="40.15" customHeight="1" spans="1:17">
      <c r="A758" s="361"/>
      <c r="B758" s="294">
        <v>45780</v>
      </c>
      <c r="C758" s="333"/>
      <c r="D758" s="334"/>
      <c r="E758" s="333"/>
      <c r="F758" s="333" t="s">
        <v>441</v>
      </c>
      <c r="G758" s="335">
        <v>25</v>
      </c>
      <c r="H758" s="336"/>
      <c r="I758" s="333"/>
      <c r="J758" s="333"/>
      <c r="K758" s="333"/>
      <c r="L758" s="333"/>
      <c r="M758" s="334"/>
      <c r="N758" s="334"/>
      <c r="O758" s="333"/>
      <c r="P758" s="348"/>
      <c r="Q758" s="355"/>
    </row>
    <row r="759" ht="40.15" customHeight="1" spans="1:17">
      <c r="A759" s="361"/>
      <c r="B759" s="294">
        <v>45780</v>
      </c>
      <c r="C759" s="333"/>
      <c r="D759" s="334"/>
      <c r="E759" s="333"/>
      <c r="F759" s="333" t="s">
        <v>442</v>
      </c>
      <c r="G759" s="335">
        <v>74</v>
      </c>
      <c r="H759" s="336"/>
      <c r="I759" s="333"/>
      <c r="J759" s="333"/>
      <c r="K759" s="333"/>
      <c r="L759" s="333"/>
      <c r="M759" s="334"/>
      <c r="N759" s="334"/>
      <c r="O759" s="333"/>
      <c r="P759" s="348"/>
      <c r="Q759" s="355"/>
    </row>
    <row r="760" ht="40.15" customHeight="1" spans="1:17">
      <c r="A760" s="361"/>
      <c r="B760" s="294">
        <v>45780</v>
      </c>
      <c r="C760" s="333"/>
      <c r="D760" s="334"/>
      <c r="E760" s="333"/>
      <c r="F760" s="333" t="s">
        <v>443</v>
      </c>
      <c r="G760" s="335">
        <v>5000</v>
      </c>
      <c r="H760" s="336"/>
      <c r="I760" s="333"/>
      <c r="J760" s="333"/>
      <c r="K760" s="333"/>
      <c r="L760" s="333"/>
      <c r="M760" s="334"/>
      <c r="N760" s="334"/>
      <c r="O760" s="333"/>
      <c r="P760" s="348"/>
      <c r="Q760" s="355"/>
    </row>
    <row r="761" ht="40.15" customHeight="1" spans="1:17">
      <c r="A761" s="361"/>
      <c r="B761" s="294">
        <v>45780</v>
      </c>
      <c r="C761" s="333"/>
      <c r="D761" s="334"/>
      <c r="E761" s="333"/>
      <c r="F761" s="333" t="s">
        <v>86</v>
      </c>
      <c r="G761" s="335">
        <v>70</v>
      </c>
      <c r="H761" s="336"/>
      <c r="I761" s="333"/>
      <c r="J761" s="333"/>
      <c r="K761" s="333"/>
      <c r="L761" s="333"/>
      <c r="M761" s="334"/>
      <c r="N761" s="334"/>
      <c r="O761" s="333"/>
      <c r="P761" s="348"/>
      <c r="Q761" s="355"/>
    </row>
    <row r="762" ht="40.15" customHeight="1" spans="1:17">
      <c r="A762" s="361"/>
      <c r="B762" s="294">
        <v>45780</v>
      </c>
      <c r="C762" s="333"/>
      <c r="D762" s="334"/>
      <c r="E762" s="333"/>
      <c r="F762" s="333" t="s">
        <v>249</v>
      </c>
      <c r="G762" s="335">
        <v>200</v>
      </c>
      <c r="H762" s="336"/>
      <c r="I762" s="333"/>
      <c r="J762" s="333"/>
      <c r="K762" s="333"/>
      <c r="L762" s="333"/>
      <c r="M762" s="334"/>
      <c r="N762" s="334"/>
      <c r="O762" s="333"/>
      <c r="P762" s="348"/>
      <c r="Q762" s="355"/>
    </row>
    <row r="763" ht="40.15" customHeight="1" spans="1:17">
      <c r="A763" s="361"/>
      <c r="B763" s="294">
        <v>45780</v>
      </c>
      <c r="C763" s="333"/>
      <c r="D763" s="334"/>
      <c r="E763" s="333"/>
      <c r="F763" s="333" t="s">
        <v>213</v>
      </c>
      <c r="G763" s="335">
        <v>135</v>
      </c>
      <c r="H763" s="336"/>
      <c r="I763" s="333"/>
      <c r="J763" s="333"/>
      <c r="K763" s="333"/>
      <c r="L763" s="333"/>
      <c r="M763" s="334"/>
      <c r="N763" s="334"/>
      <c r="O763" s="333"/>
      <c r="P763" s="348"/>
      <c r="Q763" s="355"/>
    </row>
    <row r="764" ht="40.15" customHeight="1" spans="1:17">
      <c r="A764" s="361"/>
      <c r="B764" s="294">
        <v>45780</v>
      </c>
      <c r="C764" s="333"/>
      <c r="D764" s="334"/>
      <c r="E764" s="333"/>
      <c r="F764" s="333" t="s">
        <v>359</v>
      </c>
      <c r="G764" s="335">
        <v>789</v>
      </c>
      <c r="H764" s="336"/>
      <c r="I764" s="333"/>
      <c r="J764" s="333"/>
      <c r="K764" s="333"/>
      <c r="L764" s="333"/>
      <c r="M764" s="334"/>
      <c r="N764" s="334"/>
      <c r="O764" s="333"/>
      <c r="P764" s="348"/>
      <c r="Q764" s="355"/>
    </row>
    <row r="765" ht="40.15" customHeight="1" spans="1:17">
      <c r="A765" s="361"/>
      <c r="B765" s="294">
        <v>45780</v>
      </c>
      <c r="C765" s="333"/>
      <c r="D765" s="334"/>
      <c r="E765" s="333"/>
      <c r="F765" s="333" t="s">
        <v>186</v>
      </c>
      <c r="G765" s="335">
        <v>600</v>
      </c>
      <c r="H765" s="336"/>
      <c r="I765" s="333"/>
      <c r="J765" s="333"/>
      <c r="K765" s="333"/>
      <c r="L765" s="333"/>
      <c r="M765" s="334"/>
      <c r="N765" s="334"/>
      <c r="O765" s="333"/>
      <c r="P765" s="348"/>
      <c r="Q765" s="355"/>
    </row>
    <row r="766" ht="40.15" customHeight="1" spans="1:17">
      <c r="A766" s="361"/>
      <c r="B766" s="294">
        <v>45780</v>
      </c>
      <c r="C766" s="333"/>
      <c r="D766" s="334"/>
      <c r="E766" s="333"/>
      <c r="F766" s="333" t="s">
        <v>240</v>
      </c>
      <c r="G766" s="335">
        <v>600</v>
      </c>
      <c r="H766" s="336"/>
      <c r="I766" s="333"/>
      <c r="J766" s="333"/>
      <c r="K766" s="333"/>
      <c r="L766" s="333"/>
      <c r="M766" s="334"/>
      <c r="N766" s="334"/>
      <c r="O766" s="333"/>
      <c r="P766" s="348"/>
      <c r="Q766" s="355"/>
    </row>
    <row r="767" ht="40.15" customHeight="1" spans="1:17">
      <c r="A767" s="361"/>
      <c r="B767" s="294">
        <v>45780</v>
      </c>
      <c r="C767" s="333"/>
      <c r="D767" s="334"/>
      <c r="E767" s="333"/>
      <c r="F767" s="333" t="s">
        <v>444</v>
      </c>
      <c r="G767" s="335">
        <v>45</v>
      </c>
      <c r="H767" s="336"/>
      <c r="I767" s="333"/>
      <c r="J767" s="333"/>
      <c r="K767" s="333"/>
      <c r="L767" s="333"/>
      <c r="M767" s="334"/>
      <c r="N767" s="334"/>
      <c r="O767" s="333"/>
      <c r="P767" s="348"/>
      <c r="Q767" s="355"/>
    </row>
    <row r="768" ht="40.15" customHeight="1" spans="1:17">
      <c r="A768" s="361"/>
      <c r="B768" s="294">
        <v>45780</v>
      </c>
      <c r="C768" s="333"/>
      <c r="D768" s="334"/>
      <c r="E768" s="333"/>
      <c r="F768" s="333" t="s">
        <v>356</v>
      </c>
      <c r="G768" s="335">
        <v>20</v>
      </c>
      <c r="H768" s="336"/>
      <c r="I768" s="333"/>
      <c r="J768" s="333"/>
      <c r="K768" s="333"/>
      <c r="L768" s="333"/>
      <c r="M768" s="334"/>
      <c r="N768" s="334"/>
      <c r="O768" s="333"/>
      <c r="P768" s="348"/>
      <c r="Q768" s="355"/>
    </row>
    <row r="769" ht="40.15" customHeight="1" spans="1:17">
      <c r="A769" s="361"/>
      <c r="B769" s="294">
        <v>45811</v>
      </c>
      <c r="C769" s="333"/>
      <c r="D769" s="334"/>
      <c r="E769" s="333"/>
      <c r="F769" s="333" t="s">
        <v>249</v>
      </c>
      <c r="G769" s="335">
        <v>600</v>
      </c>
      <c r="H769" s="336"/>
      <c r="I769" s="333"/>
      <c r="J769" s="333"/>
      <c r="K769" s="333"/>
      <c r="L769" s="333"/>
      <c r="M769" s="334"/>
      <c r="N769" s="334"/>
      <c r="O769" s="333"/>
      <c r="P769" s="348"/>
      <c r="Q769" s="355"/>
    </row>
    <row r="770" ht="40.15" customHeight="1" spans="1:17">
      <c r="A770" s="361"/>
      <c r="B770" s="294">
        <v>45811</v>
      </c>
      <c r="C770" s="333"/>
      <c r="D770" s="334"/>
      <c r="E770" s="333"/>
      <c r="F770" s="333" t="s">
        <v>153</v>
      </c>
      <c r="G770" s="335">
        <v>78</v>
      </c>
      <c r="H770" s="336"/>
      <c r="I770" s="333"/>
      <c r="J770" s="333"/>
      <c r="K770" s="333"/>
      <c r="L770" s="333"/>
      <c r="M770" s="334"/>
      <c r="N770" s="334"/>
      <c r="O770" s="333"/>
      <c r="P770" s="348"/>
      <c r="Q770" s="355"/>
    </row>
    <row r="771" ht="40.15" customHeight="1" spans="1:17">
      <c r="A771" s="361"/>
      <c r="B771" s="294">
        <v>45811</v>
      </c>
      <c r="C771" s="333"/>
      <c r="D771" s="334"/>
      <c r="E771" s="333"/>
      <c r="F771" s="333" t="s">
        <v>377</v>
      </c>
      <c r="G771" s="335">
        <v>200</v>
      </c>
      <c r="H771" s="336"/>
      <c r="I771" s="333"/>
      <c r="J771" s="333"/>
      <c r="K771" s="333"/>
      <c r="L771" s="333"/>
      <c r="M771" s="334"/>
      <c r="N771" s="334"/>
      <c r="O771" s="333"/>
      <c r="P771" s="348"/>
      <c r="Q771" s="355"/>
    </row>
    <row r="772" ht="40.15" customHeight="1" spans="1:17">
      <c r="A772" s="361"/>
      <c r="B772" s="294">
        <v>45811</v>
      </c>
      <c r="C772" s="333"/>
      <c r="D772" s="334"/>
      <c r="E772" s="333"/>
      <c r="F772" s="333" t="s">
        <v>429</v>
      </c>
      <c r="G772" s="335">
        <v>125</v>
      </c>
      <c r="H772" s="336"/>
      <c r="I772" s="333"/>
      <c r="J772" s="333"/>
      <c r="K772" s="333"/>
      <c r="L772" s="333"/>
      <c r="M772" s="334"/>
      <c r="N772" s="334"/>
      <c r="O772" s="333"/>
      <c r="P772" s="348"/>
      <c r="Q772" s="355"/>
    </row>
    <row r="773" ht="40.15" customHeight="1" spans="1:17">
      <c r="A773" s="361"/>
      <c r="B773" s="294">
        <v>45811</v>
      </c>
      <c r="C773" s="333"/>
      <c r="D773" s="334"/>
      <c r="E773" s="333"/>
      <c r="F773" s="333" t="s">
        <v>254</v>
      </c>
      <c r="G773" s="335">
        <v>110</v>
      </c>
      <c r="H773" s="336"/>
      <c r="I773" s="333"/>
      <c r="J773" s="333"/>
      <c r="K773" s="333"/>
      <c r="L773" s="333"/>
      <c r="M773" s="334"/>
      <c r="N773" s="334"/>
      <c r="O773" s="333"/>
      <c r="P773" s="348"/>
      <c r="Q773" s="355"/>
    </row>
    <row r="774" ht="40.15" customHeight="1" spans="1:17">
      <c r="A774" s="361"/>
      <c r="B774" s="294">
        <v>45811</v>
      </c>
      <c r="C774" s="333"/>
      <c r="D774" s="334"/>
      <c r="E774" s="333"/>
      <c r="F774" s="333" t="s">
        <v>445</v>
      </c>
      <c r="G774" s="335">
        <v>480</v>
      </c>
      <c r="H774" s="336"/>
      <c r="I774" s="333"/>
      <c r="J774" s="333"/>
      <c r="K774" s="333"/>
      <c r="L774" s="333"/>
      <c r="M774" s="334"/>
      <c r="N774" s="334"/>
      <c r="O774" s="333"/>
      <c r="P774" s="348"/>
      <c r="Q774" s="355"/>
    </row>
    <row r="775" ht="40.15" customHeight="1" spans="1:17">
      <c r="A775" s="361"/>
      <c r="B775" s="294">
        <v>45811</v>
      </c>
      <c r="C775" s="333"/>
      <c r="D775" s="334"/>
      <c r="E775" s="333"/>
      <c r="F775" s="333" t="s">
        <v>134</v>
      </c>
      <c r="G775" s="335">
        <v>2000</v>
      </c>
      <c r="H775" s="336"/>
      <c r="I775" s="333"/>
      <c r="J775" s="333"/>
      <c r="K775" s="333"/>
      <c r="L775" s="333"/>
      <c r="M775" s="334"/>
      <c r="N775" s="334"/>
      <c r="O775" s="333"/>
      <c r="P775" s="348"/>
      <c r="Q775" s="355"/>
    </row>
    <row r="776" ht="40.15" customHeight="1" spans="1:17">
      <c r="A776" s="361"/>
      <c r="B776" s="294">
        <v>45811</v>
      </c>
      <c r="C776" s="333"/>
      <c r="D776" s="334"/>
      <c r="E776" s="333"/>
      <c r="F776" s="333" t="s">
        <v>26</v>
      </c>
      <c r="G776" s="335">
        <v>350</v>
      </c>
      <c r="H776" s="336"/>
      <c r="I776" s="333"/>
      <c r="J776" s="333"/>
      <c r="K776" s="333"/>
      <c r="L776" s="333"/>
      <c r="M776" s="334"/>
      <c r="N776" s="334"/>
      <c r="O776" s="333"/>
      <c r="P776" s="348"/>
      <c r="Q776" s="355"/>
    </row>
    <row r="777" ht="40.15" customHeight="1" spans="1:17">
      <c r="A777" s="361"/>
      <c r="B777" s="294">
        <v>45811</v>
      </c>
      <c r="C777" s="333"/>
      <c r="D777" s="334"/>
      <c r="E777" s="333"/>
      <c r="F777" s="333" t="s">
        <v>446</v>
      </c>
      <c r="G777" s="335">
        <v>625</v>
      </c>
      <c r="H777" s="336"/>
      <c r="I777" s="333"/>
      <c r="J777" s="333"/>
      <c r="K777" s="333"/>
      <c r="L777" s="333"/>
      <c r="M777" s="334"/>
      <c r="N777" s="334"/>
      <c r="O777" s="333"/>
      <c r="P777" s="348"/>
      <c r="Q777" s="355"/>
    </row>
    <row r="778" ht="40.15" customHeight="1" spans="1:17">
      <c r="A778" s="361"/>
      <c r="B778" s="294">
        <v>45841</v>
      </c>
      <c r="C778" s="333"/>
      <c r="D778" s="334"/>
      <c r="E778" s="333"/>
      <c r="F778" s="333" t="s">
        <v>353</v>
      </c>
      <c r="G778" s="335">
        <v>60</v>
      </c>
      <c r="H778" s="336"/>
      <c r="I778" s="333"/>
      <c r="J778" s="333"/>
      <c r="K778" s="333"/>
      <c r="L778" s="333"/>
      <c r="M778" s="334"/>
      <c r="N778" s="334"/>
      <c r="O778" s="333"/>
      <c r="P778" s="348"/>
      <c r="Q778" s="355"/>
    </row>
    <row r="779" ht="40.15" customHeight="1" spans="1:17">
      <c r="A779" s="361"/>
      <c r="B779" s="294">
        <v>45841</v>
      </c>
      <c r="C779" s="333"/>
      <c r="D779" s="334"/>
      <c r="E779" s="333"/>
      <c r="F779" s="333" t="s">
        <v>447</v>
      </c>
      <c r="G779" s="335">
        <v>20000</v>
      </c>
      <c r="H779" s="336"/>
      <c r="I779" s="333"/>
      <c r="J779" s="333"/>
      <c r="K779" s="333"/>
      <c r="L779" s="333"/>
      <c r="M779" s="334"/>
      <c r="N779" s="334"/>
      <c r="O779" s="333"/>
      <c r="P779" s="348"/>
      <c r="Q779" s="355"/>
    </row>
    <row r="780" ht="40.15" customHeight="1" spans="1:17">
      <c r="A780" s="361"/>
      <c r="B780" s="294">
        <v>45841</v>
      </c>
      <c r="C780" s="333"/>
      <c r="D780" s="334"/>
      <c r="E780" s="333"/>
      <c r="F780" s="333" t="s">
        <v>448</v>
      </c>
      <c r="G780" s="335">
        <v>10800</v>
      </c>
      <c r="H780" s="336"/>
      <c r="I780" s="333"/>
      <c r="J780" s="333"/>
      <c r="K780" s="333"/>
      <c r="L780" s="333"/>
      <c r="M780" s="334"/>
      <c r="N780" s="334"/>
      <c r="O780" s="333"/>
      <c r="P780" s="348"/>
      <c r="Q780" s="355"/>
    </row>
    <row r="781" ht="40.15" customHeight="1" spans="1:17">
      <c r="A781" s="361"/>
      <c r="B781" s="294">
        <v>45841</v>
      </c>
      <c r="C781" s="333"/>
      <c r="D781" s="334"/>
      <c r="E781" s="333"/>
      <c r="F781" s="333" t="s">
        <v>347</v>
      </c>
      <c r="G781" s="335">
        <v>1200</v>
      </c>
      <c r="H781" s="336"/>
      <c r="I781" s="333"/>
      <c r="J781" s="333"/>
      <c r="K781" s="333"/>
      <c r="L781" s="333"/>
      <c r="M781" s="334"/>
      <c r="N781" s="334"/>
      <c r="O781" s="333"/>
      <c r="P781" s="348"/>
      <c r="Q781" s="355"/>
    </row>
    <row r="782" ht="40.15" customHeight="1" spans="1:17">
      <c r="A782" s="361"/>
      <c r="B782" s="294">
        <v>45841</v>
      </c>
      <c r="C782" s="333"/>
      <c r="D782" s="334"/>
      <c r="E782" s="333"/>
      <c r="F782" s="333" t="s">
        <v>91</v>
      </c>
      <c r="G782" s="335">
        <v>600</v>
      </c>
      <c r="H782" s="336"/>
      <c r="I782" s="333"/>
      <c r="J782" s="333"/>
      <c r="K782" s="333"/>
      <c r="L782" s="333"/>
      <c r="M782" s="334"/>
      <c r="N782" s="334"/>
      <c r="O782" s="333"/>
      <c r="P782" s="348"/>
      <c r="Q782" s="355"/>
    </row>
    <row r="783" ht="40.15" customHeight="1" spans="1:17">
      <c r="A783" s="361"/>
      <c r="B783" s="294">
        <v>45841</v>
      </c>
      <c r="C783" s="333"/>
      <c r="D783" s="334"/>
      <c r="E783" s="333"/>
      <c r="F783" s="333" t="s">
        <v>309</v>
      </c>
      <c r="G783" s="335">
        <v>5</v>
      </c>
      <c r="H783" s="336"/>
      <c r="I783" s="333"/>
      <c r="J783" s="333"/>
      <c r="K783" s="333"/>
      <c r="L783" s="333"/>
      <c r="M783" s="334"/>
      <c r="N783" s="334"/>
      <c r="O783" s="333"/>
      <c r="P783" s="348"/>
      <c r="Q783" s="355"/>
    </row>
    <row r="784" ht="40.15" customHeight="1" spans="1:17">
      <c r="A784" s="361"/>
      <c r="B784" s="294">
        <v>45841</v>
      </c>
      <c r="C784" s="333"/>
      <c r="D784" s="334"/>
      <c r="E784" s="333"/>
      <c r="F784" s="333" t="s">
        <v>332</v>
      </c>
      <c r="G784" s="335">
        <v>9000</v>
      </c>
      <c r="H784" s="336"/>
      <c r="I784" s="333"/>
      <c r="J784" s="333"/>
      <c r="K784" s="333"/>
      <c r="L784" s="333"/>
      <c r="M784" s="334"/>
      <c r="N784" s="334"/>
      <c r="O784" s="333"/>
      <c r="P784" s="348"/>
      <c r="Q784" s="355"/>
    </row>
    <row r="785" ht="40.15" customHeight="1" spans="1:17">
      <c r="A785" s="361"/>
      <c r="B785" s="294">
        <v>45841</v>
      </c>
      <c r="C785" s="333"/>
      <c r="D785" s="334"/>
      <c r="E785" s="333"/>
      <c r="F785" s="333" t="s">
        <v>69</v>
      </c>
      <c r="G785" s="335">
        <v>600</v>
      </c>
      <c r="H785" s="336"/>
      <c r="I785" s="333"/>
      <c r="J785" s="333"/>
      <c r="K785" s="333"/>
      <c r="L785" s="333"/>
      <c r="M785" s="334"/>
      <c r="N785" s="334"/>
      <c r="O785" s="333"/>
      <c r="P785" s="348"/>
      <c r="Q785" s="355"/>
    </row>
    <row r="786" ht="40.15" customHeight="1" spans="1:17">
      <c r="A786" s="361"/>
      <c r="B786" s="294">
        <v>45903</v>
      </c>
      <c r="C786" s="333"/>
      <c r="D786" s="334"/>
      <c r="E786" s="333"/>
      <c r="F786" s="461" t="s">
        <v>26</v>
      </c>
      <c r="G786" s="335">
        <v>150</v>
      </c>
      <c r="H786" s="336"/>
      <c r="I786" s="333"/>
      <c r="J786" s="333"/>
      <c r="K786" s="333"/>
      <c r="L786" s="333"/>
      <c r="M786" s="334"/>
      <c r="N786" s="334"/>
      <c r="O786" s="333"/>
      <c r="P786" s="348"/>
      <c r="Q786" s="355"/>
    </row>
    <row r="787" ht="40.15" customHeight="1" spans="1:17">
      <c r="A787" s="361"/>
      <c r="B787" s="294">
        <v>45903</v>
      </c>
      <c r="C787" s="333"/>
      <c r="D787" s="334"/>
      <c r="E787" s="333"/>
      <c r="F787" s="333" t="s">
        <v>134</v>
      </c>
      <c r="G787" s="335">
        <v>200</v>
      </c>
      <c r="H787" s="336"/>
      <c r="I787" s="333"/>
      <c r="J787" s="333"/>
      <c r="K787" s="333"/>
      <c r="L787" s="333"/>
      <c r="M787" s="334"/>
      <c r="N787" s="334"/>
      <c r="O787" s="333"/>
      <c r="P787" s="348"/>
      <c r="Q787" s="355"/>
    </row>
    <row r="788" ht="40.15" customHeight="1" spans="1:17">
      <c r="A788" s="361"/>
      <c r="B788" s="294">
        <v>45903</v>
      </c>
      <c r="C788" s="333"/>
      <c r="D788" s="334"/>
      <c r="E788" s="333"/>
      <c r="F788" s="333" t="s">
        <v>449</v>
      </c>
      <c r="G788" s="335">
        <v>70</v>
      </c>
      <c r="H788" s="336"/>
      <c r="I788" s="333"/>
      <c r="J788" s="333"/>
      <c r="K788" s="333"/>
      <c r="L788" s="333"/>
      <c r="M788" s="334"/>
      <c r="N788" s="334"/>
      <c r="O788" s="333"/>
      <c r="P788" s="348"/>
      <c r="Q788" s="355"/>
    </row>
    <row r="789" ht="40.15" customHeight="1" spans="1:17">
      <c r="A789" s="361"/>
      <c r="B789" s="294">
        <v>45903</v>
      </c>
      <c r="C789" s="333"/>
      <c r="D789" s="334"/>
      <c r="E789" s="333"/>
      <c r="F789" s="333" t="s">
        <v>239</v>
      </c>
      <c r="G789" s="335">
        <v>20</v>
      </c>
      <c r="H789" s="336"/>
      <c r="I789" s="333"/>
      <c r="J789" s="333"/>
      <c r="K789" s="333"/>
      <c r="L789" s="333"/>
      <c r="M789" s="334"/>
      <c r="N789" s="334"/>
      <c r="O789" s="333"/>
      <c r="P789" s="348"/>
      <c r="Q789" s="355"/>
    </row>
    <row r="790" ht="40.15" customHeight="1" spans="1:17">
      <c r="A790" s="361"/>
      <c r="B790" s="294">
        <v>45903</v>
      </c>
      <c r="C790" s="333"/>
      <c r="D790" s="334"/>
      <c r="E790" s="333"/>
      <c r="F790" s="333" t="s">
        <v>375</v>
      </c>
      <c r="G790" s="335">
        <v>50</v>
      </c>
      <c r="H790" s="336"/>
      <c r="I790" s="333"/>
      <c r="J790" s="333"/>
      <c r="K790" s="333"/>
      <c r="L790" s="333"/>
      <c r="M790" s="334"/>
      <c r="N790" s="334"/>
      <c r="O790" s="333"/>
      <c r="P790" s="348"/>
      <c r="Q790" s="355"/>
    </row>
    <row r="791" ht="40.15" customHeight="1" spans="1:17">
      <c r="A791" s="361"/>
      <c r="B791" s="294">
        <v>45903</v>
      </c>
      <c r="C791" s="333"/>
      <c r="D791" s="334"/>
      <c r="E791" s="333"/>
      <c r="F791" s="333" t="s">
        <v>450</v>
      </c>
      <c r="G791" s="335">
        <v>300</v>
      </c>
      <c r="H791" s="336"/>
      <c r="I791" s="333"/>
      <c r="J791" s="333"/>
      <c r="K791" s="333"/>
      <c r="L791" s="333"/>
      <c r="M791" s="334"/>
      <c r="N791" s="334"/>
      <c r="O791" s="333"/>
      <c r="P791" s="348"/>
      <c r="Q791" s="355"/>
    </row>
    <row r="792" ht="40.15" customHeight="1" spans="1:17">
      <c r="A792" s="361"/>
      <c r="B792" s="294">
        <v>45903</v>
      </c>
      <c r="C792" s="333"/>
      <c r="D792" s="334"/>
      <c r="E792" s="333"/>
      <c r="F792" s="333" t="s">
        <v>333</v>
      </c>
      <c r="G792" s="335">
        <v>9000</v>
      </c>
      <c r="H792" s="336"/>
      <c r="I792" s="333"/>
      <c r="J792" s="333"/>
      <c r="K792" s="333"/>
      <c r="L792" s="333"/>
      <c r="M792" s="334"/>
      <c r="N792" s="334"/>
      <c r="O792" s="333"/>
      <c r="P792" s="348"/>
      <c r="Q792" s="355"/>
    </row>
    <row r="793" ht="40.15" customHeight="1" spans="1:17">
      <c r="A793" s="361"/>
      <c r="B793" s="294">
        <v>45903</v>
      </c>
      <c r="C793" s="333"/>
      <c r="D793" s="334"/>
      <c r="E793" s="333"/>
      <c r="F793" s="333" t="s">
        <v>451</v>
      </c>
      <c r="G793" s="335">
        <v>65</v>
      </c>
      <c r="H793" s="336"/>
      <c r="I793" s="333"/>
      <c r="J793" s="333"/>
      <c r="K793" s="333"/>
      <c r="L793" s="333"/>
      <c r="M793" s="334"/>
      <c r="N793" s="334"/>
      <c r="O793" s="333"/>
      <c r="P793" s="348"/>
      <c r="Q793" s="355"/>
    </row>
    <row r="794" ht="40.15" customHeight="1" spans="1:17">
      <c r="A794" s="361"/>
      <c r="B794" s="294">
        <v>45903</v>
      </c>
      <c r="C794" s="333"/>
      <c r="D794" s="334"/>
      <c r="E794" s="333"/>
      <c r="F794" s="461" t="s">
        <v>378</v>
      </c>
      <c r="G794" s="335">
        <v>390</v>
      </c>
      <c r="H794" s="336"/>
      <c r="I794" s="333"/>
      <c r="J794" s="333"/>
      <c r="K794" s="333"/>
      <c r="L794" s="333"/>
      <c r="M794" s="334"/>
      <c r="N794" s="334"/>
      <c r="O794" s="333"/>
      <c r="P794" s="348"/>
      <c r="Q794" s="355"/>
    </row>
    <row r="795" ht="40.15" customHeight="1" spans="1:17">
      <c r="A795" s="361"/>
      <c r="B795" s="294">
        <v>45903</v>
      </c>
      <c r="C795" s="333"/>
      <c r="D795" s="334"/>
      <c r="E795" s="333"/>
      <c r="F795" s="333" t="s">
        <v>445</v>
      </c>
      <c r="G795" s="335">
        <v>380</v>
      </c>
      <c r="H795" s="336"/>
      <c r="I795" s="333"/>
      <c r="J795" s="333"/>
      <c r="K795" s="333"/>
      <c r="L795" s="333"/>
      <c r="M795" s="334"/>
      <c r="N795" s="334"/>
      <c r="O795" s="333"/>
      <c r="P795" s="348"/>
      <c r="Q795" s="355"/>
    </row>
    <row r="796" ht="40.15" customHeight="1" spans="1:17">
      <c r="A796" s="361"/>
      <c r="B796" s="294">
        <v>45903</v>
      </c>
      <c r="C796" s="333"/>
      <c r="D796" s="334"/>
      <c r="E796" s="333"/>
      <c r="F796" s="333" t="s">
        <v>255</v>
      </c>
      <c r="G796" s="335">
        <v>20</v>
      </c>
      <c r="H796" s="336"/>
      <c r="I796" s="333"/>
      <c r="J796" s="333"/>
      <c r="K796" s="333"/>
      <c r="L796" s="333"/>
      <c r="M796" s="334"/>
      <c r="N796" s="334"/>
      <c r="O796" s="333"/>
      <c r="P796" s="348"/>
      <c r="Q796" s="355"/>
    </row>
    <row r="797" ht="40.15" customHeight="1" spans="1:17">
      <c r="A797" s="361"/>
      <c r="B797" s="294">
        <v>45903</v>
      </c>
      <c r="C797" s="333"/>
      <c r="D797" s="334"/>
      <c r="E797" s="333"/>
      <c r="F797" s="333" t="s">
        <v>213</v>
      </c>
      <c r="G797" s="335">
        <v>410</v>
      </c>
      <c r="H797" s="336"/>
      <c r="I797" s="333"/>
      <c r="J797" s="333"/>
      <c r="K797" s="333"/>
      <c r="L797" s="333"/>
      <c r="M797" s="334"/>
      <c r="N797" s="334"/>
      <c r="O797" s="333"/>
      <c r="P797" s="348"/>
      <c r="Q797" s="355"/>
    </row>
    <row r="798" ht="40.15" customHeight="1" spans="1:17">
      <c r="A798" s="361"/>
      <c r="B798" s="294">
        <v>45903</v>
      </c>
      <c r="C798" s="333"/>
      <c r="D798" s="334"/>
      <c r="E798" s="333"/>
      <c r="F798" s="333" t="s">
        <v>26</v>
      </c>
      <c r="G798" s="335">
        <v>100</v>
      </c>
      <c r="H798" s="336"/>
      <c r="I798" s="333"/>
      <c r="J798" s="333"/>
      <c r="K798" s="333"/>
      <c r="L798" s="333"/>
      <c r="M798" s="334"/>
      <c r="N798" s="334"/>
      <c r="O798" s="333"/>
      <c r="P798" s="348"/>
      <c r="Q798" s="355"/>
    </row>
    <row r="799" ht="40.15" customHeight="1" spans="1:17">
      <c r="A799" s="361"/>
      <c r="B799" s="294">
        <v>45903</v>
      </c>
      <c r="C799" s="333"/>
      <c r="D799" s="334"/>
      <c r="E799" s="333"/>
      <c r="F799" s="333" t="s">
        <v>452</v>
      </c>
      <c r="G799" s="335">
        <v>500</v>
      </c>
      <c r="H799" s="336"/>
      <c r="I799" s="333"/>
      <c r="J799" s="333"/>
      <c r="K799" s="333"/>
      <c r="L799" s="333"/>
      <c r="M799" s="334"/>
      <c r="N799" s="334"/>
      <c r="O799" s="333"/>
      <c r="P799" s="348"/>
      <c r="Q799" s="355"/>
    </row>
    <row r="800" ht="40.15" customHeight="1" spans="1:17">
      <c r="A800" s="361"/>
      <c r="B800" s="294">
        <v>45903</v>
      </c>
      <c r="C800" s="333"/>
      <c r="D800" s="334"/>
      <c r="E800" s="333"/>
      <c r="F800" s="333" t="s">
        <v>453</v>
      </c>
      <c r="G800" s="335">
        <v>70</v>
      </c>
      <c r="H800" s="336"/>
      <c r="I800" s="333"/>
      <c r="J800" s="333"/>
      <c r="K800" s="333"/>
      <c r="L800" s="333"/>
      <c r="M800" s="334"/>
      <c r="N800" s="334"/>
      <c r="O800" s="333"/>
      <c r="P800" s="348"/>
      <c r="Q800" s="355"/>
    </row>
    <row r="801" ht="40.15" customHeight="1" spans="1:17">
      <c r="A801" s="361"/>
      <c r="B801" s="294">
        <v>45903</v>
      </c>
      <c r="C801" s="333"/>
      <c r="D801" s="334"/>
      <c r="E801" s="333"/>
      <c r="F801" s="461" t="s">
        <v>452</v>
      </c>
      <c r="G801" s="335">
        <v>100</v>
      </c>
      <c r="H801" s="336"/>
      <c r="I801" s="333"/>
      <c r="J801" s="333"/>
      <c r="K801" s="333"/>
      <c r="L801" s="333"/>
      <c r="M801" s="334"/>
      <c r="N801" s="334"/>
      <c r="O801" s="333"/>
      <c r="P801" s="348"/>
      <c r="Q801" s="355"/>
    </row>
    <row r="802" ht="40.15" customHeight="1" spans="1:17">
      <c r="A802" s="361"/>
      <c r="B802" s="294">
        <v>45903</v>
      </c>
      <c r="C802" s="333"/>
      <c r="D802" s="334"/>
      <c r="E802" s="333"/>
      <c r="F802" s="333" t="s">
        <v>454</v>
      </c>
      <c r="G802" s="335">
        <v>600</v>
      </c>
      <c r="H802" s="336"/>
      <c r="I802" s="333"/>
      <c r="J802" s="333"/>
      <c r="K802" s="333"/>
      <c r="L802" s="333"/>
      <c r="M802" s="334"/>
      <c r="N802" s="334"/>
      <c r="O802" s="333"/>
      <c r="P802" s="348"/>
      <c r="Q802" s="355"/>
    </row>
    <row r="803" ht="40.15" customHeight="1" spans="1:17">
      <c r="A803" s="361"/>
      <c r="B803" s="294">
        <v>45933</v>
      </c>
      <c r="C803" s="333"/>
      <c r="D803" s="334"/>
      <c r="E803" s="333"/>
      <c r="F803" s="333" t="s">
        <v>69</v>
      </c>
      <c r="G803" s="335">
        <v>500</v>
      </c>
      <c r="H803" s="336"/>
      <c r="I803" s="333"/>
      <c r="J803" s="333"/>
      <c r="K803" s="333"/>
      <c r="L803" s="333"/>
      <c r="M803" s="334"/>
      <c r="N803" s="334"/>
      <c r="O803" s="333"/>
      <c r="P803" s="348"/>
      <c r="Q803" s="355"/>
    </row>
    <row r="804" ht="40.15" customHeight="1" spans="1:17">
      <c r="A804" s="361"/>
      <c r="B804" s="294">
        <v>45933</v>
      </c>
      <c r="C804" s="333"/>
      <c r="D804" s="334"/>
      <c r="E804" s="333"/>
      <c r="F804" s="333" t="s">
        <v>182</v>
      </c>
      <c r="G804" s="335">
        <v>200</v>
      </c>
      <c r="H804" s="336"/>
      <c r="I804" s="333"/>
      <c r="J804" s="333"/>
      <c r="K804" s="333"/>
      <c r="L804" s="333"/>
      <c r="M804" s="334"/>
      <c r="N804" s="334"/>
      <c r="O804" s="333"/>
      <c r="P804" s="348"/>
      <c r="Q804" s="355"/>
    </row>
    <row r="805" ht="40.15" customHeight="1" spans="1:17">
      <c r="A805" s="361"/>
      <c r="B805" s="294">
        <v>45933</v>
      </c>
      <c r="C805" s="333"/>
      <c r="D805" s="334"/>
      <c r="E805" s="333"/>
      <c r="F805" s="333" t="s">
        <v>455</v>
      </c>
      <c r="G805" s="335">
        <v>40</v>
      </c>
      <c r="H805" s="336"/>
      <c r="I805" s="333"/>
      <c r="J805" s="333"/>
      <c r="K805" s="333"/>
      <c r="L805" s="333"/>
      <c r="M805" s="334"/>
      <c r="N805" s="334"/>
      <c r="O805" s="333"/>
      <c r="P805" s="348"/>
      <c r="Q805" s="355"/>
    </row>
    <row r="806" ht="40.15" customHeight="1" spans="1:17">
      <c r="A806" s="361"/>
      <c r="B806" s="294">
        <v>45933</v>
      </c>
      <c r="C806" s="333"/>
      <c r="D806" s="334"/>
      <c r="E806" s="333"/>
      <c r="F806" s="333" t="s">
        <v>456</v>
      </c>
      <c r="G806" s="335">
        <v>180</v>
      </c>
      <c r="H806" s="336"/>
      <c r="I806" s="333"/>
      <c r="J806" s="333"/>
      <c r="K806" s="333"/>
      <c r="L806" s="333"/>
      <c r="M806" s="334"/>
      <c r="N806" s="334"/>
      <c r="O806" s="333"/>
      <c r="P806" s="348"/>
      <c r="Q806" s="355"/>
    </row>
    <row r="807" ht="40.15" customHeight="1" spans="1:17">
      <c r="A807" s="361"/>
      <c r="B807" s="294">
        <v>45933</v>
      </c>
      <c r="C807" s="333"/>
      <c r="D807" s="334"/>
      <c r="E807" s="333"/>
      <c r="F807" s="333" t="s">
        <v>457</v>
      </c>
      <c r="G807" s="335">
        <v>450</v>
      </c>
      <c r="H807" s="336"/>
      <c r="I807" s="333"/>
      <c r="J807" s="333"/>
      <c r="K807" s="333"/>
      <c r="L807" s="333"/>
      <c r="M807" s="334"/>
      <c r="N807" s="334"/>
      <c r="O807" s="333"/>
      <c r="P807" s="348"/>
      <c r="Q807" s="355"/>
    </row>
    <row r="808" ht="40.15" customHeight="1" spans="1:17">
      <c r="A808" s="361"/>
      <c r="B808" s="294">
        <v>45933</v>
      </c>
      <c r="C808" s="333"/>
      <c r="D808" s="334"/>
      <c r="E808" s="333"/>
      <c r="F808" s="333" t="s">
        <v>69</v>
      </c>
      <c r="G808" s="335">
        <v>500</v>
      </c>
      <c r="H808" s="336"/>
      <c r="I808" s="333"/>
      <c r="J808" s="333"/>
      <c r="K808" s="333"/>
      <c r="L808" s="333"/>
      <c r="M808" s="334"/>
      <c r="N808" s="334"/>
      <c r="O808" s="333"/>
      <c r="P808" s="348"/>
      <c r="Q808" s="355"/>
    </row>
    <row r="809" ht="40.15" customHeight="1" spans="1:17">
      <c r="A809" s="361"/>
      <c r="B809" s="294">
        <v>45933</v>
      </c>
      <c r="C809" s="333"/>
      <c r="D809" s="334"/>
      <c r="E809" s="333"/>
      <c r="F809" s="333" t="s">
        <v>458</v>
      </c>
      <c r="G809" s="335">
        <v>1275</v>
      </c>
      <c r="H809" s="336"/>
      <c r="I809" s="333"/>
      <c r="J809" s="333"/>
      <c r="K809" s="333"/>
      <c r="L809" s="333"/>
      <c r="M809" s="334"/>
      <c r="N809" s="334"/>
      <c r="O809" s="333"/>
      <c r="P809" s="348"/>
      <c r="Q809" s="355"/>
    </row>
    <row r="810" ht="40.15" customHeight="1" spans="1:17">
      <c r="A810" s="361"/>
      <c r="B810" s="294">
        <v>45933</v>
      </c>
      <c r="C810" s="333"/>
      <c r="D810" s="334"/>
      <c r="E810" s="333"/>
      <c r="F810" s="461" t="s">
        <v>341</v>
      </c>
      <c r="G810" s="335">
        <v>50</v>
      </c>
      <c r="H810" s="336"/>
      <c r="I810" s="333"/>
      <c r="J810" s="333"/>
      <c r="K810" s="333"/>
      <c r="L810" s="333"/>
      <c r="M810" s="334"/>
      <c r="N810" s="334"/>
      <c r="O810" s="333"/>
      <c r="P810" s="348"/>
      <c r="Q810" s="355"/>
    </row>
    <row r="811" ht="40.15" customHeight="1" spans="1:17">
      <c r="A811" s="361"/>
      <c r="B811" s="294">
        <v>45933</v>
      </c>
      <c r="C811" s="333"/>
      <c r="D811" s="334"/>
      <c r="E811" s="333"/>
      <c r="F811" s="333" t="s">
        <v>186</v>
      </c>
      <c r="G811" s="335">
        <v>205</v>
      </c>
      <c r="H811" s="336"/>
      <c r="I811" s="333"/>
      <c r="J811" s="333"/>
      <c r="K811" s="333"/>
      <c r="L811" s="333"/>
      <c r="M811" s="334"/>
      <c r="N811" s="334"/>
      <c r="O811" s="333"/>
      <c r="P811" s="348"/>
      <c r="Q811" s="355"/>
    </row>
    <row r="812" ht="40.15" customHeight="1" spans="1:17">
      <c r="A812" s="361"/>
      <c r="B812" s="294">
        <v>45933</v>
      </c>
      <c r="C812" s="333"/>
      <c r="D812" s="334"/>
      <c r="E812" s="333"/>
      <c r="F812" s="333" t="s">
        <v>356</v>
      </c>
      <c r="G812" s="335">
        <v>205</v>
      </c>
      <c r="H812" s="336"/>
      <c r="I812" s="333"/>
      <c r="J812" s="333"/>
      <c r="K812" s="333"/>
      <c r="L812" s="333"/>
      <c r="M812" s="334"/>
      <c r="N812" s="334"/>
      <c r="O812" s="333"/>
      <c r="P812" s="348"/>
      <c r="Q812" s="355"/>
    </row>
    <row r="813" ht="40.15" customHeight="1" spans="1:17">
      <c r="A813" s="361"/>
      <c r="B813" s="294">
        <v>45964</v>
      </c>
      <c r="C813" s="333"/>
      <c r="D813" s="334"/>
      <c r="E813" s="333"/>
      <c r="F813" s="333" t="s">
        <v>165</v>
      </c>
      <c r="G813" s="335">
        <v>315</v>
      </c>
      <c r="H813" s="336"/>
      <c r="I813" s="333"/>
      <c r="J813" s="333"/>
      <c r="K813" s="333"/>
      <c r="L813" s="333"/>
      <c r="M813" s="334"/>
      <c r="N813" s="334"/>
      <c r="O813" s="333"/>
      <c r="P813" s="348"/>
      <c r="Q813" s="355"/>
    </row>
    <row r="814" ht="40.15" customHeight="1" spans="1:17">
      <c r="A814" s="361"/>
      <c r="B814" s="294">
        <v>45964</v>
      </c>
      <c r="C814" s="333"/>
      <c r="D814" s="334"/>
      <c r="E814" s="333"/>
      <c r="F814" s="461" t="s">
        <v>459</v>
      </c>
      <c r="G814" s="335">
        <v>800</v>
      </c>
      <c r="H814" s="336"/>
      <c r="I814" s="333"/>
      <c r="J814" s="333"/>
      <c r="K814" s="333"/>
      <c r="L814" s="333"/>
      <c r="M814" s="334"/>
      <c r="N814" s="334"/>
      <c r="O814" s="333"/>
      <c r="P814" s="348"/>
      <c r="Q814" s="355"/>
    </row>
    <row r="815" ht="40.15" customHeight="1" spans="1:17">
      <c r="A815" s="361"/>
      <c r="B815" s="294">
        <v>45964</v>
      </c>
      <c r="C815" s="333"/>
      <c r="D815" s="334"/>
      <c r="E815" s="333"/>
      <c r="F815" s="333" t="s">
        <v>460</v>
      </c>
      <c r="G815" s="335">
        <v>100</v>
      </c>
      <c r="H815" s="336"/>
      <c r="I815" s="333"/>
      <c r="J815" s="333"/>
      <c r="K815" s="333"/>
      <c r="L815" s="333"/>
      <c r="M815" s="334"/>
      <c r="N815" s="334"/>
      <c r="O815" s="333"/>
      <c r="P815" s="348"/>
      <c r="Q815" s="355"/>
    </row>
    <row r="816" ht="40.15" customHeight="1" spans="1:17">
      <c r="A816" s="361"/>
      <c r="B816" s="294">
        <v>45964</v>
      </c>
      <c r="C816" s="333"/>
      <c r="D816" s="334"/>
      <c r="E816" s="333"/>
      <c r="F816" s="333" t="s">
        <v>461</v>
      </c>
      <c r="G816" s="335">
        <v>3330</v>
      </c>
      <c r="H816" s="336"/>
      <c r="I816" s="333"/>
      <c r="J816" s="333"/>
      <c r="K816" s="333"/>
      <c r="L816" s="333"/>
      <c r="M816" s="334"/>
      <c r="N816" s="334"/>
      <c r="O816" s="333"/>
      <c r="P816" s="348"/>
      <c r="Q816" s="355"/>
    </row>
    <row r="817" ht="40.15" customHeight="1" spans="1:17">
      <c r="A817" s="361"/>
      <c r="B817" s="294">
        <v>45964</v>
      </c>
      <c r="C817" s="333"/>
      <c r="D817" s="334"/>
      <c r="E817" s="333"/>
      <c r="F817" s="461" t="s">
        <v>249</v>
      </c>
      <c r="G817" s="335">
        <v>850</v>
      </c>
      <c r="H817" s="336"/>
      <c r="I817" s="333"/>
      <c r="J817" s="333"/>
      <c r="K817" s="333"/>
      <c r="L817" s="333"/>
      <c r="M817" s="334"/>
      <c r="N817" s="334"/>
      <c r="O817" s="333"/>
      <c r="P817" s="348"/>
      <c r="Q817" s="355"/>
    </row>
    <row r="818" ht="40.15" customHeight="1" spans="1:17">
      <c r="A818" s="361"/>
      <c r="B818" s="294">
        <v>45994</v>
      </c>
      <c r="C818" s="333"/>
      <c r="D818" s="334"/>
      <c r="E818" s="333"/>
      <c r="F818" s="333" t="s">
        <v>462</v>
      </c>
      <c r="G818" s="335">
        <v>1500</v>
      </c>
      <c r="H818" s="336"/>
      <c r="I818" s="333"/>
      <c r="J818" s="333"/>
      <c r="K818" s="333"/>
      <c r="L818" s="333"/>
      <c r="M818" s="334"/>
      <c r="N818" s="334"/>
      <c r="O818" s="333"/>
      <c r="P818" s="348"/>
      <c r="Q818" s="355"/>
    </row>
    <row r="819" ht="40.15" customHeight="1" spans="1:17">
      <c r="A819" s="361"/>
      <c r="B819" s="294">
        <v>45994</v>
      </c>
      <c r="C819" s="333"/>
      <c r="D819" s="334"/>
      <c r="E819" s="333"/>
      <c r="F819" s="333" t="s">
        <v>379</v>
      </c>
      <c r="G819" s="335">
        <v>1620</v>
      </c>
      <c r="H819" s="336"/>
      <c r="I819" s="333"/>
      <c r="J819" s="333"/>
      <c r="K819" s="333"/>
      <c r="L819" s="333"/>
      <c r="M819" s="334"/>
      <c r="N819" s="334"/>
      <c r="O819" s="333"/>
      <c r="P819" s="348"/>
      <c r="Q819" s="355"/>
    </row>
    <row r="820" ht="40.15" customHeight="1" spans="1:17">
      <c r="A820" s="361"/>
      <c r="B820" s="294">
        <v>45994</v>
      </c>
      <c r="C820" s="333"/>
      <c r="D820" s="334"/>
      <c r="E820" s="333"/>
      <c r="F820" s="333" t="s">
        <v>26</v>
      </c>
      <c r="G820" s="335">
        <v>100</v>
      </c>
      <c r="H820" s="336"/>
      <c r="I820" s="333"/>
      <c r="J820" s="333"/>
      <c r="K820" s="333"/>
      <c r="L820" s="333"/>
      <c r="M820" s="334"/>
      <c r="N820" s="334"/>
      <c r="O820" s="333"/>
      <c r="P820" s="348"/>
      <c r="Q820" s="355"/>
    </row>
    <row r="821" ht="40.15" customHeight="1" spans="1:17">
      <c r="A821" s="361"/>
      <c r="B821" s="294">
        <v>45994</v>
      </c>
      <c r="C821" s="333"/>
      <c r="D821" s="334"/>
      <c r="E821" s="333"/>
      <c r="F821" s="333" t="s">
        <v>341</v>
      </c>
      <c r="G821" s="335">
        <v>2300</v>
      </c>
      <c r="H821" s="336"/>
      <c r="I821" s="333"/>
      <c r="J821" s="333"/>
      <c r="K821" s="333"/>
      <c r="L821" s="333"/>
      <c r="M821" s="334"/>
      <c r="N821" s="334"/>
      <c r="O821" s="333"/>
      <c r="P821" s="348"/>
      <c r="Q821" s="355"/>
    </row>
    <row r="822" ht="40.15" customHeight="1" spans="1:17">
      <c r="A822" s="361"/>
      <c r="B822" s="294">
        <v>45994</v>
      </c>
      <c r="C822" s="333"/>
      <c r="D822" s="334"/>
      <c r="E822" s="333"/>
      <c r="F822" s="461" t="s">
        <v>26</v>
      </c>
      <c r="G822" s="335">
        <v>100</v>
      </c>
      <c r="H822" s="336"/>
      <c r="I822" s="333"/>
      <c r="J822" s="333"/>
      <c r="K822" s="333"/>
      <c r="L822" s="333"/>
      <c r="M822" s="334"/>
      <c r="N822" s="334"/>
      <c r="O822" s="333"/>
      <c r="P822" s="348"/>
      <c r="Q822" s="355"/>
    </row>
    <row r="823" ht="40.15" customHeight="1" spans="1:17">
      <c r="A823" s="361"/>
      <c r="B823" s="294">
        <v>45994</v>
      </c>
      <c r="C823" s="333"/>
      <c r="D823" s="334"/>
      <c r="E823" s="333"/>
      <c r="F823" s="333" t="s">
        <v>153</v>
      </c>
      <c r="G823" s="335">
        <v>50</v>
      </c>
      <c r="H823" s="336"/>
      <c r="I823" s="333"/>
      <c r="J823" s="333"/>
      <c r="K823" s="333"/>
      <c r="L823" s="333"/>
      <c r="M823" s="334"/>
      <c r="N823" s="334"/>
      <c r="O823" s="333"/>
      <c r="P823" s="348"/>
      <c r="Q823" s="355"/>
    </row>
    <row r="824" ht="40.15" customHeight="1" spans="1:17">
      <c r="A824" s="361"/>
      <c r="B824" s="294">
        <v>45994</v>
      </c>
      <c r="C824" s="333"/>
      <c r="D824" s="334"/>
      <c r="E824" s="333"/>
      <c r="F824" s="333" t="s">
        <v>213</v>
      </c>
      <c r="G824" s="335">
        <v>160</v>
      </c>
      <c r="H824" s="336"/>
      <c r="I824" s="333"/>
      <c r="J824" s="333"/>
      <c r="K824" s="333"/>
      <c r="L824" s="333"/>
      <c r="M824" s="334"/>
      <c r="N824" s="334"/>
      <c r="O824" s="333"/>
      <c r="P824" s="348"/>
      <c r="Q824" s="355"/>
    </row>
    <row r="825" ht="40.15" customHeight="1" spans="1:17">
      <c r="A825" s="361"/>
      <c r="B825" s="294">
        <v>45994</v>
      </c>
      <c r="C825" s="333"/>
      <c r="D825" s="334"/>
      <c r="E825" s="333"/>
      <c r="F825" s="333" t="s">
        <v>249</v>
      </c>
      <c r="G825" s="335">
        <v>788</v>
      </c>
      <c r="H825" s="336"/>
      <c r="I825" s="333"/>
      <c r="J825" s="333"/>
      <c r="K825" s="333"/>
      <c r="L825" s="333"/>
      <c r="M825" s="334"/>
      <c r="N825" s="334"/>
      <c r="O825" s="333"/>
      <c r="P825" s="348"/>
      <c r="Q825" s="355"/>
    </row>
    <row r="826" ht="40.15" customHeight="1" spans="1:17">
      <c r="A826" s="361"/>
      <c r="B826" s="294">
        <v>45994</v>
      </c>
      <c r="C826" s="333"/>
      <c r="D826" s="334"/>
      <c r="E826" s="333"/>
      <c r="F826" s="333" t="s">
        <v>463</v>
      </c>
      <c r="G826" s="335">
        <v>5000</v>
      </c>
      <c r="H826" s="336"/>
      <c r="I826" s="333"/>
      <c r="J826" s="333"/>
      <c r="K826" s="333"/>
      <c r="L826" s="333"/>
      <c r="M826" s="334"/>
      <c r="N826" s="334"/>
      <c r="O826" s="333"/>
      <c r="P826" s="348"/>
      <c r="Q826" s="355"/>
    </row>
    <row r="827" ht="40.15" customHeight="1" spans="1:17">
      <c r="A827" s="361"/>
      <c r="B827" s="294">
        <v>45994</v>
      </c>
      <c r="C827" s="333"/>
      <c r="D827" s="334"/>
      <c r="E827" s="333"/>
      <c r="F827" s="333" t="s">
        <v>464</v>
      </c>
      <c r="G827" s="335">
        <v>11200</v>
      </c>
      <c r="H827" s="336"/>
      <c r="I827" s="333"/>
      <c r="J827" s="333"/>
      <c r="K827" s="333"/>
      <c r="L827" s="333"/>
      <c r="M827" s="334"/>
      <c r="N827" s="334"/>
      <c r="O827" s="333"/>
      <c r="P827" s="348"/>
      <c r="Q827" s="355"/>
    </row>
    <row r="828" ht="40.15" customHeight="1" spans="1:17">
      <c r="A828" s="361"/>
      <c r="B828" s="294">
        <v>45994</v>
      </c>
      <c r="C828" s="333"/>
      <c r="D828" s="334"/>
      <c r="E828" s="333"/>
      <c r="F828" s="333" t="s">
        <v>465</v>
      </c>
      <c r="G828" s="335">
        <v>5800</v>
      </c>
      <c r="H828" s="336"/>
      <c r="I828" s="333"/>
      <c r="J828" s="333"/>
      <c r="K828" s="333"/>
      <c r="L828" s="333"/>
      <c r="M828" s="334"/>
      <c r="N828" s="334"/>
      <c r="O828" s="333"/>
      <c r="P828" s="348"/>
      <c r="Q828" s="355"/>
    </row>
    <row r="829" ht="40.15" customHeight="1" spans="1:17">
      <c r="A829" s="361"/>
      <c r="B829" s="294">
        <v>45994</v>
      </c>
      <c r="C829" s="333"/>
      <c r="D829" s="334"/>
      <c r="E829" s="333"/>
      <c r="F829" s="333" t="s">
        <v>165</v>
      </c>
      <c r="G829" s="335">
        <v>110</v>
      </c>
      <c r="H829" s="336"/>
      <c r="I829" s="333"/>
      <c r="J829" s="333"/>
      <c r="K829" s="333"/>
      <c r="L829" s="333"/>
      <c r="M829" s="334"/>
      <c r="N829" s="334"/>
      <c r="O829" s="333"/>
      <c r="P829" s="348"/>
      <c r="Q829" s="355"/>
    </row>
    <row r="830" ht="40.15" customHeight="1" spans="1:17">
      <c r="A830" s="361"/>
      <c r="B830" s="294" t="s">
        <v>466</v>
      </c>
      <c r="C830" s="333"/>
      <c r="D830" s="334"/>
      <c r="E830" s="333"/>
      <c r="F830" s="333" t="s">
        <v>182</v>
      </c>
      <c r="G830" s="335">
        <v>2100</v>
      </c>
      <c r="H830" s="336"/>
      <c r="I830" s="333"/>
      <c r="J830" s="333"/>
      <c r="K830" s="333"/>
      <c r="L830" s="333"/>
      <c r="M830" s="334"/>
      <c r="N830" s="334"/>
      <c r="O830" s="333"/>
      <c r="P830" s="348"/>
      <c r="Q830" s="355"/>
    </row>
    <row r="831" ht="40.15" customHeight="1" spans="1:17">
      <c r="A831" s="361"/>
      <c r="B831" s="294" t="s">
        <v>466</v>
      </c>
      <c r="C831" s="333"/>
      <c r="D831" s="334"/>
      <c r="E831" s="333"/>
      <c r="F831" s="461" t="s">
        <v>26</v>
      </c>
      <c r="G831" s="335">
        <v>1175</v>
      </c>
      <c r="H831" s="336"/>
      <c r="I831" s="333"/>
      <c r="J831" s="333"/>
      <c r="K831" s="333"/>
      <c r="L831" s="333"/>
      <c r="M831" s="334"/>
      <c r="N831" s="334"/>
      <c r="O831" s="333"/>
      <c r="P831" s="348"/>
      <c r="Q831" s="355"/>
    </row>
    <row r="832" ht="40.15" customHeight="1" spans="1:17">
      <c r="A832" s="361"/>
      <c r="B832" s="294" t="s">
        <v>466</v>
      </c>
      <c r="C832" s="333"/>
      <c r="D832" s="334"/>
      <c r="E832" s="333"/>
      <c r="F832" s="333" t="s">
        <v>69</v>
      </c>
      <c r="G832" s="335">
        <v>1000</v>
      </c>
      <c r="H832" s="336"/>
      <c r="I832" s="333"/>
      <c r="J832" s="333"/>
      <c r="K832" s="333"/>
      <c r="L832" s="333"/>
      <c r="M832" s="334"/>
      <c r="N832" s="334"/>
      <c r="O832" s="333"/>
      <c r="P832" s="348"/>
      <c r="Q832" s="355"/>
    </row>
    <row r="833" ht="40.15" customHeight="1" spans="1:17">
      <c r="A833" s="361"/>
      <c r="B833" s="294" t="s">
        <v>466</v>
      </c>
      <c r="C833" s="333"/>
      <c r="D833" s="334"/>
      <c r="E833" s="333"/>
      <c r="F833" s="461" t="s">
        <v>139</v>
      </c>
      <c r="G833" s="335">
        <v>3100</v>
      </c>
      <c r="H833" s="336"/>
      <c r="I833" s="333"/>
      <c r="J833" s="333"/>
      <c r="K833" s="333"/>
      <c r="L833" s="333"/>
      <c r="M833" s="334"/>
      <c r="N833" s="334"/>
      <c r="O833" s="333"/>
      <c r="P833" s="348"/>
      <c r="Q833" s="355"/>
    </row>
    <row r="834" ht="40.15" customHeight="1" spans="1:17">
      <c r="A834" s="361"/>
      <c r="B834" s="294" t="s">
        <v>466</v>
      </c>
      <c r="C834" s="333"/>
      <c r="D834" s="334"/>
      <c r="E834" s="333"/>
      <c r="F834" s="333" t="s">
        <v>341</v>
      </c>
      <c r="G834" s="335">
        <v>400</v>
      </c>
      <c r="H834" s="336"/>
      <c r="I834" s="333"/>
      <c r="J834" s="333"/>
      <c r="K834" s="333"/>
      <c r="L834" s="333"/>
      <c r="M834" s="334"/>
      <c r="N834" s="334"/>
      <c r="O834" s="333"/>
      <c r="P834" s="348"/>
      <c r="Q834" s="355"/>
    </row>
    <row r="835" ht="40.15" customHeight="1" spans="1:17">
      <c r="A835" s="361"/>
      <c r="B835" s="294" t="s">
        <v>466</v>
      </c>
      <c r="C835" s="333"/>
      <c r="D835" s="334"/>
      <c r="E835" s="333"/>
      <c r="F835" s="333" t="s">
        <v>64</v>
      </c>
      <c r="G835" s="335">
        <v>50</v>
      </c>
      <c r="H835" s="336"/>
      <c r="I835" s="333"/>
      <c r="J835" s="333"/>
      <c r="K835" s="333"/>
      <c r="L835" s="333"/>
      <c r="M835" s="334"/>
      <c r="N835" s="334"/>
      <c r="O835" s="333"/>
      <c r="P835" s="348"/>
      <c r="Q835" s="355"/>
    </row>
    <row r="836" ht="40.15" customHeight="1" spans="1:17">
      <c r="A836" s="361"/>
      <c r="B836" s="294" t="s">
        <v>466</v>
      </c>
      <c r="C836" s="333"/>
      <c r="D836" s="334"/>
      <c r="E836" s="333"/>
      <c r="F836" s="333" t="s">
        <v>467</v>
      </c>
      <c r="G836" s="335">
        <v>308</v>
      </c>
      <c r="H836" s="336"/>
      <c r="I836" s="333"/>
      <c r="J836" s="333"/>
      <c r="K836" s="333"/>
      <c r="L836" s="333"/>
      <c r="M836" s="334"/>
      <c r="N836" s="334"/>
      <c r="O836" s="333"/>
      <c r="P836" s="348"/>
      <c r="Q836" s="355"/>
    </row>
    <row r="837" ht="40.15" customHeight="1" spans="1:17">
      <c r="A837" s="361"/>
      <c r="B837" s="294" t="s">
        <v>466</v>
      </c>
      <c r="C837" s="333"/>
      <c r="D837" s="334"/>
      <c r="E837" s="333"/>
      <c r="F837" s="333" t="s">
        <v>341</v>
      </c>
      <c r="G837" s="335">
        <v>150</v>
      </c>
      <c r="H837" s="336"/>
      <c r="I837" s="333"/>
      <c r="J837" s="333"/>
      <c r="K837" s="333"/>
      <c r="L837" s="333"/>
      <c r="M837" s="334"/>
      <c r="N837" s="334"/>
      <c r="O837" s="333"/>
      <c r="P837" s="348"/>
      <c r="Q837" s="355"/>
    </row>
    <row r="838" ht="40.15" customHeight="1" spans="1:17">
      <c r="A838" s="361"/>
      <c r="B838" s="294" t="s">
        <v>466</v>
      </c>
      <c r="C838" s="333"/>
      <c r="D838" s="334"/>
      <c r="E838" s="333"/>
      <c r="F838" s="333" t="s">
        <v>249</v>
      </c>
      <c r="G838" s="335">
        <v>92</v>
      </c>
      <c r="H838" s="336"/>
      <c r="I838" s="333"/>
      <c r="J838" s="333"/>
      <c r="K838" s="333"/>
      <c r="L838" s="333"/>
      <c r="M838" s="334"/>
      <c r="N838" s="334"/>
      <c r="O838" s="333"/>
      <c r="P838" s="348"/>
      <c r="Q838" s="355"/>
    </row>
    <row r="839" ht="40.15" customHeight="1" spans="1:17">
      <c r="A839" s="361"/>
      <c r="B839" s="294" t="s">
        <v>466</v>
      </c>
      <c r="C839" s="333"/>
      <c r="D839" s="334"/>
      <c r="E839" s="333"/>
      <c r="F839" s="333" t="s">
        <v>468</v>
      </c>
      <c r="G839" s="335">
        <v>930</v>
      </c>
      <c r="H839" s="336"/>
      <c r="I839" s="333"/>
      <c r="J839" s="333"/>
      <c r="K839" s="333"/>
      <c r="L839" s="333"/>
      <c r="M839" s="334"/>
      <c r="N839" s="334"/>
      <c r="O839" s="333"/>
      <c r="P839" s="348"/>
      <c r="Q839" s="355"/>
    </row>
    <row r="840" ht="40.15" customHeight="1" spans="1:17">
      <c r="A840" s="361"/>
      <c r="B840" s="294" t="s">
        <v>466</v>
      </c>
      <c r="C840" s="333"/>
      <c r="D840" s="334"/>
      <c r="E840" s="333"/>
      <c r="F840" s="333" t="s">
        <v>417</v>
      </c>
      <c r="G840" s="335">
        <v>700</v>
      </c>
      <c r="H840" s="336"/>
      <c r="I840" s="333"/>
      <c r="J840" s="333"/>
      <c r="K840" s="333"/>
      <c r="L840" s="333"/>
      <c r="M840" s="334"/>
      <c r="N840" s="334"/>
      <c r="O840" s="333"/>
      <c r="P840" s="348"/>
      <c r="Q840" s="355"/>
    </row>
    <row r="841" ht="40.15" customHeight="1" spans="1:17">
      <c r="A841" s="361"/>
      <c r="B841" s="294" t="s">
        <v>466</v>
      </c>
      <c r="C841" s="333"/>
      <c r="D841" s="334"/>
      <c r="E841" s="333"/>
      <c r="F841" s="333" t="s">
        <v>281</v>
      </c>
      <c r="G841" s="335">
        <v>600</v>
      </c>
      <c r="H841" s="336"/>
      <c r="I841" s="333"/>
      <c r="J841" s="333"/>
      <c r="K841" s="333"/>
      <c r="L841" s="333"/>
      <c r="M841" s="334"/>
      <c r="N841" s="334"/>
      <c r="O841" s="333"/>
      <c r="P841" s="348"/>
      <c r="Q841" s="355"/>
    </row>
    <row r="842" ht="40.15" customHeight="1" spans="1:17">
      <c r="A842" s="361"/>
      <c r="B842" s="294" t="s">
        <v>469</v>
      </c>
      <c r="C842" s="333"/>
      <c r="D842" s="334"/>
      <c r="E842" s="333"/>
      <c r="F842" s="333" t="s">
        <v>470</v>
      </c>
      <c r="G842" s="335">
        <v>50</v>
      </c>
      <c r="H842" s="336"/>
      <c r="I842" s="333"/>
      <c r="J842" s="333"/>
      <c r="K842" s="333"/>
      <c r="L842" s="333"/>
      <c r="M842" s="334"/>
      <c r="N842" s="334"/>
      <c r="O842" s="333"/>
      <c r="P842" s="348"/>
      <c r="Q842" s="355"/>
    </row>
    <row r="843" ht="40.15" customHeight="1" spans="1:17">
      <c r="A843" s="361"/>
      <c r="B843" s="294" t="s">
        <v>469</v>
      </c>
      <c r="C843" s="333"/>
      <c r="D843" s="334"/>
      <c r="E843" s="333"/>
      <c r="F843" s="333" t="s">
        <v>471</v>
      </c>
      <c r="G843" s="335">
        <v>150</v>
      </c>
      <c r="H843" s="336"/>
      <c r="I843" s="333"/>
      <c r="J843" s="333"/>
      <c r="K843" s="333"/>
      <c r="L843" s="333"/>
      <c r="M843" s="334"/>
      <c r="N843" s="334"/>
      <c r="O843" s="333"/>
      <c r="P843" s="348"/>
      <c r="Q843" s="355"/>
    </row>
    <row r="844" ht="40.15" customHeight="1" spans="1:17">
      <c r="A844" s="361"/>
      <c r="B844" s="294" t="s">
        <v>469</v>
      </c>
      <c r="C844" s="333"/>
      <c r="D844" s="334"/>
      <c r="E844" s="333"/>
      <c r="F844" s="333" t="s">
        <v>471</v>
      </c>
      <c r="G844" s="335">
        <v>5200</v>
      </c>
      <c r="H844" s="336"/>
      <c r="I844" s="333"/>
      <c r="J844" s="333"/>
      <c r="K844" s="333"/>
      <c r="L844" s="333"/>
      <c r="M844" s="334"/>
      <c r="N844" s="334"/>
      <c r="O844" s="333"/>
      <c r="P844" s="348"/>
      <c r="Q844" s="355"/>
    </row>
    <row r="845" ht="40.15" customHeight="1" spans="1:17">
      <c r="A845" s="361"/>
      <c r="B845" s="294" t="s">
        <v>472</v>
      </c>
      <c r="C845" s="333"/>
      <c r="D845" s="334"/>
      <c r="E845" s="333"/>
      <c r="F845" s="461" t="s">
        <v>134</v>
      </c>
      <c r="G845" s="335">
        <v>200</v>
      </c>
      <c r="H845" s="336"/>
      <c r="I845" s="333"/>
      <c r="J845" s="333"/>
      <c r="K845" s="333"/>
      <c r="L845" s="333"/>
      <c r="M845" s="334"/>
      <c r="N845" s="334"/>
      <c r="O845" s="333"/>
      <c r="P845" s="348"/>
      <c r="Q845" s="355"/>
    </row>
    <row r="846" ht="40.15" customHeight="1" spans="1:17">
      <c r="A846" s="361"/>
      <c r="B846" s="294" t="s">
        <v>472</v>
      </c>
      <c r="C846" s="333"/>
      <c r="D846" s="334"/>
      <c r="E846" s="333"/>
      <c r="F846" s="333" t="s">
        <v>26</v>
      </c>
      <c r="G846" s="335">
        <v>200</v>
      </c>
      <c r="H846" s="336"/>
      <c r="I846" s="333"/>
      <c r="J846" s="333"/>
      <c r="K846" s="333"/>
      <c r="L846" s="333"/>
      <c r="M846" s="334"/>
      <c r="N846" s="334"/>
      <c r="O846" s="333"/>
      <c r="P846" s="348"/>
      <c r="Q846" s="355"/>
    </row>
    <row r="847" ht="40.15" customHeight="1" spans="1:17">
      <c r="A847" s="361"/>
      <c r="B847" s="294" t="s">
        <v>472</v>
      </c>
      <c r="C847" s="333"/>
      <c r="D847" s="334"/>
      <c r="E847" s="333"/>
      <c r="F847" s="333" t="s">
        <v>240</v>
      </c>
      <c r="G847" s="335">
        <v>500</v>
      </c>
      <c r="H847" s="336"/>
      <c r="I847" s="333"/>
      <c r="J847" s="333"/>
      <c r="K847" s="333"/>
      <c r="L847" s="333"/>
      <c r="M847" s="334"/>
      <c r="N847" s="334"/>
      <c r="O847" s="333"/>
      <c r="P847" s="348"/>
      <c r="Q847" s="355"/>
    </row>
    <row r="848" ht="40.15" customHeight="1" spans="1:17">
      <c r="A848" s="361"/>
      <c r="B848" s="294" t="s">
        <v>472</v>
      </c>
      <c r="C848" s="333"/>
      <c r="D848" s="334"/>
      <c r="E848" s="333"/>
      <c r="F848" s="333" t="s">
        <v>341</v>
      </c>
      <c r="G848" s="335">
        <v>165</v>
      </c>
      <c r="H848" s="336"/>
      <c r="I848" s="333"/>
      <c r="J848" s="333"/>
      <c r="K848" s="333"/>
      <c r="L848" s="333"/>
      <c r="M848" s="334"/>
      <c r="N848" s="334"/>
      <c r="O848" s="333"/>
      <c r="P848" s="348"/>
      <c r="Q848" s="355"/>
    </row>
    <row r="849" ht="40.15" customHeight="1" spans="1:17">
      <c r="A849" s="361"/>
      <c r="B849" s="294" t="s">
        <v>472</v>
      </c>
      <c r="C849" s="333"/>
      <c r="D849" s="334"/>
      <c r="E849" s="333"/>
      <c r="F849" s="461" t="s">
        <v>429</v>
      </c>
      <c r="G849" s="335">
        <v>1541</v>
      </c>
      <c r="H849" s="336"/>
      <c r="I849" s="333"/>
      <c r="J849" s="333"/>
      <c r="K849" s="333"/>
      <c r="L849" s="333"/>
      <c r="M849" s="334"/>
      <c r="N849" s="334"/>
      <c r="O849" s="333"/>
      <c r="P849" s="348"/>
      <c r="Q849" s="355"/>
    </row>
    <row r="850" ht="40.15" customHeight="1" spans="1:17">
      <c r="A850" s="361"/>
      <c r="B850" s="294" t="s">
        <v>472</v>
      </c>
      <c r="C850" s="333"/>
      <c r="D850" s="334"/>
      <c r="E850" s="333"/>
      <c r="F850" s="333" t="s">
        <v>443</v>
      </c>
      <c r="G850" s="335">
        <v>3000</v>
      </c>
      <c r="H850" s="336"/>
      <c r="I850" s="333"/>
      <c r="J850" s="333"/>
      <c r="K850" s="333"/>
      <c r="L850" s="333"/>
      <c r="M850" s="334"/>
      <c r="N850" s="334"/>
      <c r="O850" s="333"/>
      <c r="P850" s="348"/>
      <c r="Q850" s="355"/>
    </row>
    <row r="851" ht="40.15" customHeight="1" spans="1:17">
      <c r="A851" s="361"/>
      <c r="B851" s="294" t="s">
        <v>472</v>
      </c>
      <c r="C851" s="333"/>
      <c r="D851" s="334"/>
      <c r="E851" s="333"/>
      <c r="F851" s="333" t="s">
        <v>254</v>
      </c>
      <c r="G851" s="335">
        <v>180</v>
      </c>
      <c r="H851" s="336"/>
      <c r="I851" s="333"/>
      <c r="J851" s="333"/>
      <c r="K851" s="333"/>
      <c r="L851" s="333"/>
      <c r="M851" s="334"/>
      <c r="N851" s="334"/>
      <c r="O851" s="333"/>
      <c r="P851" s="348"/>
      <c r="Q851" s="355"/>
    </row>
    <row r="852" ht="40.15" customHeight="1" spans="1:17">
      <c r="A852" s="361"/>
      <c r="B852" s="294" t="s">
        <v>472</v>
      </c>
      <c r="C852" s="333"/>
      <c r="D852" s="334"/>
      <c r="E852" s="333"/>
      <c r="F852" s="333" t="s">
        <v>453</v>
      </c>
      <c r="G852" s="335">
        <v>60</v>
      </c>
      <c r="H852" s="336"/>
      <c r="I852" s="333"/>
      <c r="J852" s="333"/>
      <c r="K852" s="333"/>
      <c r="L852" s="333"/>
      <c r="M852" s="334"/>
      <c r="N852" s="334"/>
      <c r="O852" s="333"/>
      <c r="P852" s="348"/>
      <c r="Q852" s="355"/>
    </row>
    <row r="853" ht="40.15" customHeight="1" spans="1:17">
      <c r="A853" s="361"/>
      <c r="B853" s="294" t="s">
        <v>472</v>
      </c>
      <c r="C853" s="333"/>
      <c r="D853" s="334"/>
      <c r="E853" s="333"/>
      <c r="F853" s="333" t="s">
        <v>213</v>
      </c>
      <c r="G853" s="335">
        <v>500</v>
      </c>
      <c r="H853" s="336"/>
      <c r="I853" s="333"/>
      <c r="J853" s="333"/>
      <c r="K853" s="333"/>
      <c r="L853" s="333"/>
      <c r="M853" s="334"/>
      <c r="N853" s="334"/>
      <c r="O853" s="333"/>
      <c r="P853" s="348"/>
      <c r="Q853" s="355"/>
    </row>
    <row r="854" ht="40.15" customHeight="1" spans="1:17">
      <c r="A854" s="361"/>
      <c r="B854" s="294" t="s">
        <v>473</v>
      </c>
      <c r="C854" s="333"/>
      <c r="D854" s="334"/>
      <c r="E854" s="333"/>
      <c r="F854" s="333" t="s">
        <v>474</v>
      </c>
      <c r="G854" s="335">
        <v>1026</v>
      </c>
      <c r="H854" s="336"/>
      <c r="I854" s="333"/>
      <c r="J854" s="333"/>
      <c r="K854" s="333"/>
      <c r="L854" s="333"/>
      <c r="M854" s="334"/>
      <c r="N854" s="334"/>
      <c r="O854" s="333"/>
      <c r="P854" s="348"/>
      <c r="Q854" s="355"/>
    </row>
    <row r="855" ht="40.15" customHeight="1" spans="1:17">
      <c r="A855" s="361"/>
      <c r="B855" s="294" t="s">
        <v>473</v>
      </c>
      <c r="C855" s="333"/>
      <c r="D855" s="334"/>
      <c r="E855" s="333"/>
      <c r="F855" s="333" t="s">
        <v>475</v>
      </c>
      <c r="G855" s="335">
        <v>1513</v>
      </c>
      <c r="H855" s="336"/>
      <c r="I855" s="333"/>
      <c r="J855" s="333"/>
      <c r="K855" s="333"/>
      <c r="L855" s="333"/>
      <c r="M855" s="334"/>
      <c r="N855" s="334"/>
      <c r="O855" s="333"/>
      <c r="P855" s="348"/>
      <c r="Q855" s="355"/>
    </row>
    <row r="856" ht="40.15" customHeight="1" spans="1:17">
      <c r="A856" s="361"/>
      <c r="B856" s="294" t="s">
        <v>473</v>
      </c>
      <c r="C856" s="333"/>
      <c r="D856" s="334"/>
      <c r="E856" s="333"/>
      <c r="F856" s="333" t="s">
        <v>332</v>
      </c>
      <c r="G856" s="335">
        <v>1000</v>
      </c>
      <c r="H856" s="336"/>
      <c r="I856" s="333"/>
      <c r="J856" s="333"/>
      <c r="K856" s="333"/>
      <c r="L856" s="333"/>
      <c r="M856" s="334"/>
      <c r="N856" s="334"/>
      <c r="O856" s="333"/>
      <c r="P856" s="348"/>
      <c r="Q856" s="355"/>
    </row>
    <row r="857" ht="40.15" customHeight="1" spans="1:17">
      <c r="A857" s="361"/>
      <c r="B857" s="294" t="s">
        <v>473</v>
      </c>
      <c r="C857" s="333"/>
      <c r="D857" s="334"/>
      <c r="E857" s="333"/>
      <c r="F857" s="333" t="s">
        <v>476</v>
      </c>
      <c r="G857" s="335">
        <v>100</v>
      </c>
      <c r="H857" s="336"/>
      <c r="I857" s="333"/>
      <c r="J857" s="333"/>
      <c r="K857" s="333"/>
      <c r="L857" s="333"/>
      <c r="M857" s="334"/>
      <c r="N857" s="334"/>
      <c r="O857" s="333"/>
      <c r="P857" s="348"/>
      <c r="Q857" s="355"/>
    </row>
    <row r="858" ht="40.15" customHeight="1" spans="1:17">
      <c r="A858" s="361"/>
      <c r="B858" s="294" t="s">
        <v>473</v>
      </c>
      <c r="C858" s="333"/>
      <c r="D858" s="334"/>
      <c r="E858" s="333"/>
      <c r="F858" s="333" t="s">
        <v>249</v>
      </c>
      <c r="G858" s="335">
        <v>584</v>
      </c>
      <c r="H858" s="336"/>
      <c r="I858" s="333"/>
      <c r="J858" s="333"/>
      <c r="K858" s="333"/>
      <c r="L858" s="333"/>
      <c r="M858" s="334"/>
      <c r="N858" s="334"/>
      <c r="O858" s="333"/>
      <c r="P858" s="348"/>
      <c r="Q858" s="355"/>
    </row>
    <row r="859" ht="40.15" customHeight="1" spans="1:17">
      <c r="A859" s="361"/>
      <c r="B859" s="294" t="s">
        <v>473</v>
      </c>
      <c r="C859" s="333"/>
      <c r="D859" s="334"/>
      <c r="E859" s="333"/>
      <c r="F859" s="333" t="s">
        <v>182</v>
      </c>
      <c r="G859" s="335">
        <v>585</v>
      </c>
      <c r="H859" s="336"/>
      <c r="I859" s="333"/>
      <c r="J859" s="333"/>
      <c r="K859" s="333"/>
      <c r="L859" s="333"/>
      <c r="M859" s="334"/>
      <c r="N859" s="334"/>
      <c r="O859" s="333"/>
      <c r="P859" s="348"/>
      <c r="Q859" s="355"/>
    </row>
    <row r="860" ht="40.15" customHeight="1" spans="1:17">
      <c r="A860" s="361"/>
      <c r="B860" s="294" t="s">
        <v>477</v>
      </c>
      <c r="C860" s="333"/>
      <c r="D860" s="334"/>
      <c r="E860" s="333"/>
      <c r="F860" s="333" t="s">
        <v>139</v>
      </c>
      <c r="G860" s="335">
        <v>200</v>
      </c>
      <c r="H860" s="336"/>
      <c r="I860" s="333"/>
      <c r="J860" s="333"/>
      <c r="K860" s="333"/>
      <c r="L860" s="333"/>
      <c r="M860" s="334"/>
      <c r="N860" s="334"/>
      <c r="O860" s="333"/>
      <c r="P860" s="348"/>
      <c r="Q860" s="355"/>
    </row>
    <row r="861" ht="40.15" customHeight="1" spans="1:17">
      <c r="A861" s="361"/>
      <c r="B861" s="294" t="s">
        <v>477</v>
      </c>
      <c r="C861" s="333"/>
      <c r="D861" s="334"/>
      <c r="E861" s="333"/>
      <c r="F861" s="333" t="s">
        <v>26</v>
      </c>
      <c r="G861" s="335">
        <v>200</v>
      </c>
      <c r="H861" s="336"/>
      <c r="I861" s="333"/>
      <c r="J861" s="333"/>
      <c r="K861" s="333"/>
      <c r="L861" s="333"/>
      <c r="M861" s="334"/>
      <c r="N861" s="334"/>
      <c r="O861" s="333"/>
      <c r="P861" s="348"/>
      <c r="Q861" s="355"/>
    </row>
    <row r="862" ht="40.15" customHeight="1" spans="1:17">
      <c r="A862" s="361"/>
      <c r="B862" s="294" t="s">
        <v>477</v>
      </c>
      <c r="C862" s="333"/>
      <c r="D862" s="334"/>
      <c r="E862" s="333"/>
      <c r="F862" s="333" t="s">
        <v>478</v>
      </c>
      <c r="G862" s="335">
        <v>3700</v>
      </c>
      <c r="H862" s="336"/>
      <c r="I862" s="333"/>
      <c r="J862" s="333"/>
      <c r="K862" s="333"/>
      <c r="L862" s="333"/>
      <c r="M862" s="334"/>
      <c r="N862" s="334"/>
      <c r="O862" s="333"/>
      <c r="P862" s="348"/>
      <c r="Q862" s="355"/>
    </row>
    <row r="863" ht="40.15" customHeight="1" spans="1:17">
      <c r="A863" s="361"/>
      <c r="B863" s="294" t="s">
        <v>477</v>
      </c>
      <c r="C863" s="333"/>
      <c r="D863" s="334"/>
      <c r="E863" s="333"/>
      <c r="F863" s="333" t="s">
        <v>468</v>
      </c>
      <c r="G863" s="335">
        <v>150</v>
      </c>
      <c r="H863" s="336"/>
      <c r="I863" s="333"/>
      <c r="J863" s="333"/>
      <c r="K863" s="333"/>
      <c r="L863" s="333"/>
      <c r="M863" s="334"/>
      <c r="N863" s="334"/>
      <c r="O863" s="333"/>
      <c r="P863" s="348"/>
      <c r="Q863" s="355"/>
    </row>
    <row r="864" ht="40.15" customHeight="1" spans="1:17">
      <c r="A864" s="361"/>
      <c r="B864" s="294" t="s">
        <v>477</v>
      </c>
      <c r="C864" s="333"/>
      <c r="D864" s="334"/>
      <c r="E864" s="333"/>
      <c r="F864" s="333" t="s">
        <v>479</v>
      </c>
      <c r="G864" s="335">
        <v>500</v>
      </c>
      <c r="H864" s="336"/>
      <c r="I864" s="333"/>
      <c r="J864" s="333"/>
      <c r="K864" s="333"/>
      <c r="L864" s="333"/>
      <c r="M864" s="334"/>
      <c r="N864" s="334"/>
      <c r="O864" s="333"/>
      <c r="P864" s="348"/>
      <c r="Q864" s="355"/>
    </row>
    <row r="865" ht="40.15" customHeight="1" spans="1:17">
      <c r="A865" s="361"/>
      <c r="B865" s="294" t="s">
        <v>477</v>
      </c>
      <c r="C865" s="333"/>
      <c r="D865" s="334"/>
      <c r="E865" s="333"/>
      <c r="F865" s="333" t="s">
        <v>365</v>
      </c>
      <c r="G865" s="335">
        <v>35</v>
      </c>
      <c r="H865" s="336"/>
      <c r="I865" s="333"/>
      <c r="J865" s="333"/>
      <c r="K865" s="333"/>
      <c r="L865" s="333"/>
      <c r="M865" s="334"/>
      <c r="N865" s="334"/>
      <c r="O865" s="333"/>
      <c r="P865" s="348"/>
      <c r="Q865" s="355"/>
    </row>
    <row r="866" ht="40.15" customHeight="1" spans="1:17">
      <c r="A866" s="361"/>
      <c r="B866" s="294" t="s">
        <v>480</v>
      </c>
      <c r="C866" s="333"/>
      <c r="D866" s="334"/>
      <c r="E866" s="333"/>
      <c r="F866" s="333" t="s">
        <v>481</v>
      </c>
      <c r="G866" s="335">
        <v>4000</v>
      </c>
      <c r="H866" s="336"/>
      <c r="I866" s="333"/>
      <c r="J866" s="333"/>
      <c r="K866" s="333"/>
      <c r="L866" s="333"/>
      <c r="M866" s="334"/>
      <c r="N866" s="334"/>
      <c r="O866" s="333"/>
      <c r="P866" s="348"/>
      <c r="Q866" s="355"/>
    </row>
    <row r="867" ht="40.15" customHeight="1" spans="1:17">
      <c r="A867" s="361"/>
      <c r="B867" s="294" t="s">
        <v>480</v>
      </c>
      <c r="C867" s="333"/>
      <c r="D867" s="334"/>
      <c r="E867" s="333"/>
      <c r="F867" s="333" t="s">
        <v>482</v>
      </c>
      <c r="G867" s="335">
        <v>8000</v>
      </c>
      <c r="H867" s="336"/>
      <c r="I867" s="333"/>
      <c r="J867" s="333"/>
      <c r="K867" s="333"/>
      <c r="L867" s="333"/>
      <c r="M867" s="334"/>
      <c r="N867" s="334"/>
      <c r="O867" s="333"/>
      <c r="P867" s="348"/>
      <c r="Q867" s="355"/>
    </row>
    <row r="868" ht="40.15" customHeight="1" spans="1:17">
      <c r="A868" s="361"/>
      <c r="B868" s="294" t="s">
        <v>480</v>
      </c>
      <c r="C868" s="333"/>
      <c r="D868" s="334"/>
      <c r="E868" s="333"/>
      <c r="F868" s="333" t="s">
        <v>483</v>
      </c>
      <c r="G868" s="335">
        <v>180</v>
      </c>
      <c r="H868" s="336"/>
      <c r="I868" s="333"/>
      <c r="J868" s="333"/>
      <c r="K868" s="333"/>
      <c r="L868" s="333"/>
      <c r="M868" s="334"/>
      <c r="N868" s="334"/>
      <c r="O868" s="333"/>
      <c r="P868" s="348"/>
      <c r="Q868" s="355"/>
    </row>
    <row r="869" ht="40.15" customHeight="1" spans="1:17">
      <c r="A869" s="361"/>
      <c r="B869" s="294" t="s">
        <v>480</v>
      </c>
      <c r="C869" s="333"/>
      <c r="D869" s="334"/>
      <c r="E869" s="333"/>
      <c r="F869" s="333" t="s">
        <v>379</v>
      </c>
      <c r="G869" s="335">
        <v>1720</v>
      </c>
      <c r="H869" s="336"/>
      <c r="I869" s="333"/>
      <c r="J869" s="333"/>
      <c r="K869" s="333"/>
      <c r="L869" s="333"/>
      <c r="M869" s="334"/>
      <c r="N869" s="334"/>
      <c r="O869" s="333"/>
      <c r="P869" s="348"/>
      <c r="Q869" s="355"/>
    </row>
    <row r="870" ht="40.15" customHeight="1" spans="1:17">
      <c r="A870" s="361"/>
      <c r="B870" s="294" t="s">
        <v>484</v>
      </c>
      <c r="C870" s="333"/>
      <c r="D870" s="334"/>
      <c r="E870" s="333"/>
      <c r="F870" s="333" t="s">
        <v>485</v>
      </c>
      <c r="G870" s="335">
        <v>20</v>
      </c>
      <c r="H870" s="336"/>
      <c r="I870" s="333"/>
      <c r="J870" s="333"/>
      <c r="K870" s="333"/>
      <c r="L870" s="333"/>
      <c r="M870" s="334"/>
      <c r="N870" s="334"/>
      <c r="O870" s="333"/>
      <c r="P870" s="348"/>
      <c r="Q870" s="355"/>
    </row>
    <row r="871" ht="40.15" customHeight="1" spans="1:17">
      <c r="A871" s="361"/>
      <c r="B871" s="294" t="s">
        <v>484</v>
      </c>
      <c r="C871" s="333"/>
      <c r="D871" s="334"/>
      <c r="E871" s="333"/>
      <c r="F871" s="333" t="s">
        <v>60</v>
      </c>
      <c r="G871" s="335">
        <v>20</v>
      </c>
      <c r="H871" s="336"/>
      <c r="I871" s="333"/>
      <c r="J871" s="333"/>
      <c r="K871" s="333"/>
      <c r="L871" s="333"/>
      <c r="M871" s="334"/>
      <c r="N871" s="334"/>
      <c r="O871" s="333"/>
      <c r="P871" s="348"/>
      <c r="Q871" s="355"/>
    </row>
    <row r="872" ht="40.15" customHeight="1" spans="1:17">
      <c r="A872" s="361"/>
      <c r="B872" s="294" t="s">
        <v>484</v>
      </c>
      <c r="C872" s="333"/>
      <c r="D872" s="334"/>
      <c r="E872" s="333"/>
      <c r="F872" s="333" t="s">
        <v>486</v>
      </c>
      <c r="G872" s="335">
        <v>240</v>
      </c>
      <c r="H872" s="336"/>
      <c r="I872" s="333"/>
      <c r="J872" s="333"/>
      <c r="K872" s="333"/>
      <c r="L872" s="333"/>
      <c r="M872" s="334"/>
      <c r="N872" s="334"/>
      <c r="O872" s="333"/>
      <c r="P872" s="348"/>
      <c r="Q872" s="355"/>
    </row>
    <row r="873" ht="40.15" customHeight="1" spans="1:17">
      <c r="A873" s="361"/>
      <c r="B873" s="294" t="s">
        <v>484</v>
      </c>
      <c r="C873" s="333"/>
      <c r="D873" s="334"/>
      <c r="E873" s="333"/>
      <c r="F873" s="333" t="s">
        <v>487</v>
      </c>
      <c r="G873" s="335">
        <v>930</v>
      </c>
      <c r="H873" s="336"/>
      <c r="I873" s="333"/>
      <c r="J873" s="333"/>
      <c r="K873" s="333"/>
      <c r="L873" s="333"/>
      <c r="M873" s="334"/>
      <c r="N873" s="334"/>
      <c r="O873" s="333"/>
      <c r="P873" s="348"/>
      <c r="Q873" s="355"/>
    </row>
    <row r="874" ht="40.15" customHeight="1" spans="1:17">
      <c r="A874" s="361"/>
      <c r="B874" s="294" t="s">
        <v>484</v>
      </c>
      <c r="C874" s="333"/>
      <c r="D874" s="334"/>
      <c r="E874" s="333"/>
      <c r="F874" s="461" t="s">
        <v>341</v>
      </c>
      <c r="G874" s="335">
        <v>500</v>
      </c>
      <c r="H874" s="336"/>
      <c r="I874" s="333"/>
      <c r="J874" s="333"/>
      <c r="K874" s="333"/>
      <c r="L874" s="333"/>
      <c r="M874" s="334"/>
      <c r="N874" s="334"/>
      <c r="O874" s="333"/>
      <c r="P874" s="348"/>
      <c r="Q874" s="355"/>
    </row>
    <row r="875" ht="40.15" customHeight="1" spans="1:17">
      <c r="A875" s="361"/>
      <c r="B875" s="294" t="s">
        <v>484</v>
      </c>
      <c r="C875" s="333"/>
      <c r="D875" s="334"/>
      <c r="E875" s="333"/>
      <c r="F875" s="333" t="s">
        <v>429</v>
      </c>
      <c r="G875" s="335">
        <v>200</v>
      </c>
      <c r="H875" s="336"/>
      <c r="I875" s="333"/>
      <c r="J875" s="333"/>
      <c r="K875" s="333"/>
      <c r="L875" s="333"/>
      <c r="M875" s="334"/>
      <c r="N875" s="334"/>
      <c r="O875" s="333"/>
      <c r="P875" s="348"/>
      <c r="Q875" s="355"/>
    </row>
    <row r="876" ht="40.15" customHeight="1" spans="1:17">
      <c r="A876" s="361"/>
      <c r="B876" s="294" t="s">
        <v>484</v>
      </c>
      <c r="C876" s="333"/>
      <c r="D876" s="334"/>
      <c r="E876" s="333"/>
      <c r="F876" s="333" t="s">
        <v>26</v>
      </c>
      <c r="G876" s="335">
        <v>1200</v>
      </c>
      <c r="H876" s="336"/>
      <c r="I876" s="333"/>
      <c r="J876" s="333"/>
      <c r="K876" s="333"/>
      <c r="L876" s="333"/>
      <c r="M876" s="334"/>
      <c r="N876" s="334"/>
      <c r="O876" s="333"/>
      <c r="P876" s="348"/>
      <c r="Q876" s="355"/>
    </row>
    <row r="877" ht="40.15" customHeight="1" spans="1:17">
      <c r="A877" s="361"/>
      <c r="B877" s="294" t="s">
        <v>484</v>
      </c>
      <c r="C877" s="333"/>
      <c r="D877" s="334"/>
      <c r="E877" s="333"/>
      <c r="F877" s="333" t="s">
        <v>182</v>
      </c>
      <c r="G877" s="335">
        <v>700</v>
      </c>
      <c r="H877" s="336"/>
      <c r="I877" s="333"/>
      <c r="J877" s="333"/>
      <c r="K877" s="333"/>
      <c r="L877" s="333"/>
      <c r="M877" s="334"/>
      <c r="N877" s="334"/>
      <c r="O877" s="333"/>
      <c r="P877" s="348"/>
      <c r="Q877" s="355"/>
    </row>
    <row r="878" ht="40.15" customHeight="1" spans="1:17">
      <c r="A878" s="361"/>
      <c r="B878" s="294" t="s">
        <v>484</v>
      </c>
      <c r="C878" s="333"/>
      <c r="D878" s="334"/>
      <c r="E878" s="333"/>
      <c r="F878" s="333" t="s">
        <v>139</v>
      </c>
      <c r="G878" s="335">
        <v>2200</v>
      </c>
      <c r="H878" s="336"/>
      <c r="I878" s="333"/>
      <c r="J878" s="333"/>
      <c r="K878" s="333"/>
      <c r="L878" s="333"/>
      <c r="M878" s="334"/>
      <c r="N878" s="334"/>
      <c r="O878" s="333"/>
      <c r="P878" s="348"/>
      <c r="Q878" s="355"/>
    </row>
    <row r="879" ht="40.15" customHeight="1" spans="1:17">
      <c r="A879" s="361"/>
      <c r="B879" s="294" t="s">
        <v>484</v>
      </c>
      <c r="C879" s="333"/>
      <c r="D879" s="334"/>
      <c r="E879" s="333"/>
      <c r="F879" s="333" t="s">
        <v>215</v>
      </c>
      <c r="G879" s="335">
        <v>4000</v>
      </c>
      <c r="H879" s="336"/>
      <c r="I879" s="333"/>
      <c r="J879" s="333"/>
      <c r="K879" s="333"/>
      <c r="L879" s="333"/>
      <c r="M879" s="334"/>
      <c r="N879" s="334"/>
      <c r="O879" s="333"/>
      <c r="P879" s="348"/>
      <c r="Q879" s="355"/>
    </row>
    <row r="880" ht="40.15" customHeight="1" spans="1:17">
      <c r="A880" s="361"/>
      <c r="B880" s="294" t="s">
        <v>484</v>
      </c>
      <c r="C880" s="333"/>
      <c r="D880" s="334"/>
      <c r="E880" s="333"/>
      <c r="F880" s="333" t="s">
        <v>186</v>
      </c>
      <c r="G880" s="335">
        <v>602</v>
      </c>
      <c r="H880" s="336"/>
      <c r="I880" s="333"/>
      <c r="J880" s="333"/>
      <c r="K880" s="333"/>
      <c r="L880" s="333"/>
      <c r="M880" s="334"/>
      <c r="N880" s="334"/>
      <c r="O880" s="333"/>
      <c r="P880" s="348"/>
      <c r="Q880" s="355"/>
    </row>
    <row r="881" ht="40.15" customHeight="1" spans="1:17">
      <c r="A881" s="361"/>
      <c r="B881" s="294" t="s">
        <v>488</v>
      </c>
      <c r="C881" s="333"/>
      <c r="D881" s="334"/>
      <c r="E881" s="333"/>
      <c r="F881" s="333" t="s">
        <v>139</v>
      </c>
      <c r="G881" s="335">
        <v>200</v>
      </c>
      <c r="H881" s="336"/>
      <c r="I881" s="333"/>
      <c r="J881" s="333"/>
      <c r="K881" s="333"/>
      <c r="L881" s="333"/>
      <c r="M881" s="334"/>
      <c r="N881" s="334"/>
      <c r="O881" s="333"/>
      <c r="P881" s="348"/>
      <c r="Q881" s="355"/>
    </row>
    <row r="882" ht="40.15" customHeight="1" spans="1:17">
      <c r="A882" s="361"/>
      <c r="B882" s="294" t="s">
        <v>488</v>
      </c>
      <c r="C882" s="333"/>
      <c r="D882" s="334"/>
      <c r="E882" s="333"/>
      <c r="F882" s="461" t="s">
        <v>341</v>
      </c>
      <c r="G882" s="335">
        <v>500</v>
      </c>
      <c r="H882" s="336"/>
      <c r="I882" s="333"/>
      <c r="J882" s="333"/>
      <c r="K882" s="333"/>
      <c r="L882" s="333"/>
      <c r="M882" s="334"/>
      <c r="N882" s="334"/>
      <c r="O882" s="333"/>
      <c r="P882" s="348"/>
      <c r="Q882" s="355"/>
    </row>
    <row r="883" ht="40.15" customHeight="1" spans="1:17">
      <c r="A883" s="361"/>
      <c r="B883" s="294" t="s">
        <v>489</v>
      </c>
      <c r="C883" s="333"/>
      <c r="D883" s="334"/>
      <c r="E883" s="333"/>
      <c r="F883" s="333" t="s">
        <v>490</v>
      </c>
      <c r="G883" s="335">
        <v>350</v>
      </c>
      <c r="H883" s="336"/>
      <c r="I883" s="333"/>
      <c r="J883" s="333"/>
      <c r="K883" s="333"/>
      <c r="L883" s="333"/>
      <c r="M883" s="334"/>
      <c r="N883" s="334"/>
      <c r="O883" s="333"/>
      <c r="P883" s="348"/>
      <c r="Q883" s="355"/>
    </row>
    <row r="884" ht="40.15" customHeight="1" spans="1:17">
      <c r="A884" s="361"/>
      <c r="B884" s="294" t="s">
        <v>489</v>
      </c>
      <c r="C884" s="333"/>
      <c r="D884" s="334"/>
      <c r="E884" s="333"/>
      <c r="F884" s="461" t="s">
        <v>238</v>
      </c>
      <c r="G884" s="335">
        <v>3000</v>
      </c>
      <c r="H884" s="336"/>
      <c r="I884" s="333"/>
      <c r="J884" s="333"/>
      <c r="K884" s="333"/>
      <c r="L884" s="333"/>
      <c r="M884" s="334"/>
      <c r="N884" s="334"/>
      <c r="O884" s="333"/>
      <c r="P884" s="348"/>
      <c r="Q884" s="355"/>
    </row>
    <row r="885" ht="40.15" customHeight="1" spans="1:17">
      <c r="A885" s="361"/>
      <c r="B885" s="294" t="s">
        <v>489</v>
      </c>
      <c r="C885" s="333"/>
      <c r="D885" s="334"/>
      <c r="E885" s="333"/>
      <c r="F885" s="333" t="s">
        <v>429</v>
      </c>
      <c r="G885" s="335">
        <v>1550</v>
      </c>
      <c r="H885" s="336"/>
      <c r="I885" s="333"/>
      <c r="J885" s="333"/>
      <c r="K885" s="333"/>
      <c r="L885" s="333"/>
      <c r="M885" s="334"/>
      <c r="N885" s="334"/>
      <c r="O885" s="333"/>
      <c r="P885" s="348"/>
      <c r="Q885" s="355"/>
    </row>
    <row r="886" ht="40.15" customHeight="1" spans="1:17">
      <c r="A886" s="361"/>
      <c r="B886" s="294" t="s">
        <v>489</v>
      </c>
      <c r="C886" s="333"/>
      <c r="D886" s="334"/>
      <c r="E886" s="333"/>
      <c r="F886" s="333" t="s">
        <v>69</v>
      </c>
      <c r="G886" s="335">
        <v>700</v>
      </c>
      <c r="H886" s="336"/>
      <c r="I886" s="333"/>
      <c r="J886" s="333"/>
      <c r="K886" s="333"/>
      <c r="L886" s="333"/>
      <c r="M886" s="334"/>
      <c r="N886" s="334"/>
      <c r="O886" s="333"/>
      <c r="P886" s="348"/>
      <c r="Q886" s="355"/>
    </row>
    <row r="887" ht="40.15" customHeight="1" spans="1:17">
      <c r="A887" s="361"/>
      <c r="B887" s="294" t="s">
        <v>489</v>
      </c>
      <c r="C887" s="333"/>
      <c r="D887" s="334"/>
      <c r="E887" s="333"/>
      <c r="F887" s="333" t="s">
        <v>182</v>
      </c>
      <c r="G887" s="335">
        <v>3200</v>
      </c>
      <c r="H887" s="336"/>
      <c r="I887" s="333"/>
      <c r="J887" s="333"/>
      <c r="K887" s="333"/>
      <c r="L887" s="333"/>
      <c r="M887" s="334"/>
      <c r="N887" s="334"/>
      <c r="O887" s="333"/>
      <c r="P887" s="348"/>
      <c r="Q887" s="355"/>
    </row>
    <row r="888" ht="40.15" customHeight="1" spans="1:17">
      <c r="A888" s="361"/>
      <c r="B888" s="294" t="s">
        <v>489</v>
      </c>
      <c r="C888" s="333"/>
      <c r="D888" s="334"/>
      <c r="E888" s="333"/>
      <c r="F888" s="333" t="s">
        <v>139</v>
      </c>
      <c r="G888" s="335">
        <v>1000</v>
      </c>
      <c r="H888" s="336"/>
      <c r="I888" s="333"/>
      <c r="J888" s="333"/>
      <c r="K888" s="333"/>
      <c r="L888" s="333"/>
      <c r="M888" s="334"/>
      <c r="N888" s="334"/>
      <c r="O888" s="333"/>
      <c r="P888" s="348"/>
      <c r="Q888" s="355"/>
    </row>
    <row r="889" ht="40.15" customHeight="1" spans="1:17">
      <c r="A889" s="361"/>
      <c r="B889" s="294" t="s">
        <v>489</v>
      </c>
      <c r="C889" s="333"/>
      <c r="D889" s="334"/>
      <c r="E889" s="333"/>
      <c r="F889" s="333" t="s">
        <v>311</v>
      </c>
      <c r="G889" s="335">
        <v>350</v>
      </c>
      <c r="H889" s="336"/>
      <c r="I889" s="333"/>
      <c r="J889" s="333"/>
      <c r="K889" s="333"/>
      <c r="L889" s="333"/>
      <c r="M889" s="334"/>
      <c r="N889" s="334"/>
      <c r="O889" s="333"/>
      <c r="P889" s="348"/>
      <c r="Q889" s="355"/>
    </row>
    <row r="890" ht="40.15" customHeight="1" spans="1:17">
      <c r="A890" s="361"/>
      <c r="B890" s="294" t="s">
        <v>489</v>
      </c>
      <c r="C890" s="333"/>
      <c r="D890" s="334"/>
      <c r="E890" s="333"/>
      <c r="F890" s="333" t="s">
        <v>491</v>
      </c>
      <c r="G890" s="335">
        <v>5000</v>
      </c>
      <c r="H890" s="336"/>
      <c r="I890" s="333"/>
      <c r="J890" s="333"/>
      <c r="K890" s="333"/>
      <c r="L890" s="333"/>
      <c r="M890" s="334"/>
      <c r="N890" s="334"/>
      <c r="O890" s="333"/>
      <c r="P890" s="348"/>
      <c r="Q890" s="355"/>
    </row>
    <row r="891" ht="40.15" customHeight="1" spans="1:17">
      <c r="A891" s="361"/>
      <c r="B891" s="294" t="s">
        <v>492</v>
      </c>
      <c r="C891" s="333"/>
      <c r="D891" s="334"/>
      <c r="E891" s="333"/>
      <c r="F891" s="333" t="s">
        <v>493</v>
      </c>
      <c r="G891" s="335">
        <v>43</v>
      </c>
      <c r="H891" s="336"/>
      <c r="I891" s="333"/>
      <c r="J891" s="333"/>
      <c r="K891" s="333"/>
      <c r="L891" s="333"/>
      <c r="M891" s="334"/>
      <c r="N891" s="334"/>
      <c r="O891" s="333"/>
      <c r="P891" s="348"/>
      <c r="Q891" s="355"/>
    </row>
    <row r="892" ht="40.15" customHeight="1" spans="1:17">
      <c r="A892" s="361"/>
      <c r="B892" s="294" t="s">
        <v>492</v>
      </c>
      <c r="C892" s="333"/>
      <c r="D892" s="334"/>
      <c r="E892" s="333"/>
      <c r="F892" s="333" t="s">
        <v>417</v>
      </c>
      <c r="G892" s="335">
        <v>200</v>
      </c>
      <c r="H892" s="336"/>
      <c r="I892" s="333"/>
      <c r="J892" s="333"/>
      <c r="K892" s="333"/>
      <c r="L892" s="333"/>
      <c r="M892" s="334"/>
      <c r="N892" s="334"/>
      <c r="O892" s="333"/>
      <c r="P892" s="348"/>
      <c r="Q892" s="355"/>
    </row>
    <row r="893" ht="40.15" customHeight="1" spans="1:17">
      <c r="A893" s="361"/>
      <c r="B893" s="294" t="s">
        <v>494</v>
      </c>
      <c r="C893" s="333"/>
      <c r="D893" s="334"/>
      <c r="E893" s="333"/>
      <c r="F893" s="333" t="s">
        <v>69</v>
      </c>
      <c r="G893" s="335">
        <v>1000</v>
      </c>
      <c r="H893" s="336"/>
      <c r="I893" s="333"/>
      <c r="J893" s="333"/>
      <c r="K893" s="333"/>
      <c r="L893" s="333"/>
      <c r="M893" s="334"/>
      <c r="N893" s="334"/>
      <c r="O893" s="333"/>
      <c r="P893" s="348"/>
      <c r="Q893" s="355"/>
    </row>
    <row r="894" ht="40.15" customHeight="1" spans="1:17">
      <c r="A894" s="361"/>
      <c r="B894" s="294" t="s">
        <v>494</v>
      </c>
      <c r="C894" s="333"/>
      <c r="D894" s="334"/>
      <c r="E894" s="333"/>
      <c r="F894" s="333" t="s">
        <v>165</v>
      </c>
      <c r="G894" s="335">
        <v>100</v>
      </c>
      <c r="H894" s="336"/>
      <c r="I894" s="333"/>
      <c r="J894" s="333"/>
      <c r="K894" s="333"/>
      <c r="L894" s="333"/>
      <c r="M894" s="334"/>
      <c r="N894" s="334"/>
      <c r="O894" s="333"/>
      <c r="P894" s="348"/>
      <c r="Q894" s="355"/>
    </row>
    <row r="895" ht="40.15" customHeight="1" spans="1:17">
      <c r="A895" s="361"/>
      <c r="B895" s="294" t="s">
        <v>494</v>
      </c>
      <c r="C895" s="333"/>
      <c r="D895" s="334"/>
      <c r="E895" s="333"/>
      <c r="F895" s="333" t="s">
        <v>495</v>
      </c>
      <c r="G895" s="335">
        <v>55</v>
      </c>
      <c r="H895" s="336"/>
      <c r="I895" s="333"/>
      <c r="J895" s="333"/>
      <c r="K895" s="333"/>
      <c r="L895" s="333"/>
      <c r="M895" s="334"/>
      <c r="N895" s="334"/>
      <c r="O895" s="333"/>
      <c r="P895" s="348"/>
      <c r="Q895" s="355"/>
    </row>
    <row r="896" ht="40.15" customHeight="1" spans="1:17">
      <c r="A896" s="361"/>
      <c r="B896" s="294" t="s">
        <v>494</v>
      </c>
      <c r="C896" s="333"/>
      <c r="D896" s="334"/>
      <c r="E896" s="333"/>
      <c r="F896" s="461" t="s">
        <v>453</v>
      </c>
      <c r="G896" s="335">
        <v>60</v>
      </c>
      <c r="H896" s="336"/>
      <c r="I896" s="333"/>
      <c r="J896" s="333"/>
      <c r="K896" s="333"/>
      <c r="L896" s="333"/>
      <c r="M896" s="334"/>
      <c r="N896" s="334"/>
      <c r="O896" s="333"/>
      <c r="P896" s="348"/>
      <c r="Q896" s="355"/>
    </row>
    <row r="897" ht="40.15" customHeight="1" spans="1:17">
      <c r="A897" s="361"/>
      <c r="B897" s="294" t="s">
        <v>494</v>
      </c>
      <c r="C897" s="333"/>
      <c r="D897" s="334"/>
      <c r="E897" s="333"/>
      <c r="F897" s="333" t="s">
        <v>462</v>
      </c>
      <c r="G897" s="335">
        <v>2700</v>
      </c>
      <c r="H897" s="336"/>
      <c r="I897" s="333"/>
      <c r="J897" s="333"/>
      <c r="K897" s="333"/>
      <c r="L897" s="333"/>
      <c r="M897" s="334"/>
      <c r="N897" s="334"/>
      <c r="O897" s="333"/>
      <c r="P897" s="348"/>
      <c r="Q897" s="355"/>
    </row>
    <row r="898" ht="40.15" customHeight="1" spans="1:17">
      <c r="A898" s="361"/>
      <c r="B898" s="294" t="s">
        <v>494</v>
      </c>
      <c r="C898" s="333"/>
      <c r="D898" s="334"/>
      <c r="E898" s="333"/>
      <c r="F898" s="461" t="s">
        <v>186</v>
      </c>
      <c r="G898" s="335">
        <v>580</v>
      </c>
      <c r="H898" s="336"/>
      <c r="I898" s="333"/>
      <c r="J898" s="333"/>
      <c r="K898" s="333"/>
      <c r="L898" s="333"/>
      <c r="M898" s="334"/>
      <c r="N898" s="334"/>
      <c r="O898" s="333"/>
      <c r="P898" s="348"/>
      <c r="Q898" s="355"/>
    </row>
    <row r="899" ht="40.15" customHeight="1" spans="1:17">
      <c r="A899" s="361"/>
      <c r="B899" s="294" t="s">
        <v>494</v>
      </c>
      <c r="C899" s="333"/>
      <c r="D899" s="334"/>
      <c r="E899" s="333"/>
      <c r="F899" s="333" t="s">
        <v>139</v>
      </c>
      <c r="G899" s="335">
        <v>200</v>
      </c>
      <c r="H899" s="336"/>
      <c r="I899" s="333"/>
      <c r="J899" s="333"/>
      <c r="K899" s="333"/>
      <c r="L899" s="333"/>
      <c r="M899" s="334"/>
      <c r="N899" s="334"/>
      <c r="O899" s="333"/>
      <c r="P899" s="348"/>
      <c r="Q899" s="355"/>
    </row>
    <row r="900" ht="40.15" customHeight="1" spans="1:17">
      <c r="A900" s="361"/>
      <c r="B900" s="294" t="s">
        <v>494</v>
      </c>
      <c r="C900" s="333"/>
      <c r="D900" s="334"/>
      <c r="E900" s="333"/>
      <c r="F900" s="461" t="s">
        <v>417</v>
      </c>
      <c r="G900" s="335">
        <v>200</v>
      </c>
      <c r="H900" s="336"/>
      <c r="I900" s="333"/>
      <c r="J900" s="333"/>
      <c r="K900" s="333"/>
      <c r="L900" s="333"/>
      <c r="M900" s="334"/>
      <c r="N900" s="334"/>
      <c r="O900" s="333"/>
      <c r="P900" s="348"/>
      <c r="Q900" s="355"/>
    </row>
    <row r="901" ht="40.15" customHeight="1" spans="1:17">
      <c r="A901" s="361"/>
      <c r="B901" s="294" t="s">
        <v>494</v>
      </c>
      <c r="C901" s="333"/>
      <c r="D901" s="334"/>
      <c r="E901" s="333"/>
      <c r="F901" s="333" t="s">
        <v>26</v>
      </c>
      <c r="G901" s="335">
        <v>200</v>
      </c>
      <c r="H901" s="336"/>
      <c r="I901" s="333"/>
      <c r="J901" s="333"/>
      <c r="K901" s="333"/>
      <c r="L901" s="333"/>
      <c r="M901" s="334"/>
      <c r="N901" s="334"/>
      <c r="O901" s="333"/>
      <c r="P901" s="348"/>
      <c r="Q901" s="355"/>
    </row>
    <row r="902" ht="40.15" customHeight="1" spans="1:17">
      <c r="A902" s="361"/>
      <c r="B902" s="294" t="s">
        <v>496</v>
      </c>
      <c r="C902" s="333"/>
      <c r="D902" s="334"/>
      <c r="E902" s="333"/>
      <c r="F902" s="461" t="s">
        <v>453</v>
      </c>
      <c r="G902" s="335">
        <v>150</v>
      </c>
      <c r="H902" s="336"/>
      <c r="I902" s="333"/>
      <c r="J902" s="333"/>
      <c r="K902" s="333"/>
      <c r="L902" s="333"/>
      <c r="M902" s="334"/>
      <c r="N902" s="334"/>
      <c r="O902" s="333"/>
      <c r="P902" s="348"/>
      <c r="Q902" s="355"/>
    </row>
    <row r="903" ht="40.15" customHeight="1" spans="1:17">
      <c r="A903" s="361"/>
      <c r="B903" s="294" t="s">
        <v>496</v>
      </c>
      <c r="C903" s="333"/>
      <c r="D903" s="334"/>
      <c r="E903" s="333"/>
      <c r="F903" s="333" t="s">
        <v>497</v>
      </c>
      <c r="G903" s="335">
        <v>235</v>
      </c>
      <c r="H903" s="336"/>
      <c r="I903" s="333"/>
      <c r="J903" s="333"/>
      <c r="K903" s="333"/>
      <c r="L903" s="333"/>
      <c r="M903" s="334"/>
      <c r="N903" s="334"/>
      <c r="O903" s="333"/>
      <c r="P903" s="348"/>
      <c r="Q903" s="355"/>
    </row>
    <row r="904" ht="40.15" customHeight="1" spans="1:17">
      <c r="A904" s="361"/>
      <c r="B904" s="294" t="s">
        <v>496</v>
      </c>
      <c r="C904" s="333"/>
      <c r="D904" s="334"/>
      <c r="E904" s="333"/>
      <c r="F904" s="461" t="s">
        <v>341</v>
      </c>
      <c r="G904" s="335">
        <v>150</v>
      </c>
      <c r="H904" s="336"/>
      <c r="I904" s="333"/>
      <c r="J904" s="333"/>
      <c r="K904" s="333"/>
      <c r="L904" s="333"/>
      <c r="M904" s="334"/>
      <c r="N904" s="334"/>
      <c r="O904" s="333"/>
      <c r="P904" s="348"/>
      <c r="Q904" s="355"/>
    </row>
    <row r="905" ht="40.15" customHeight="1" spans="1:17">
      <c r="A905" s="361"/>
      <c r="B905" s="294" t="s">
        <v>496</v>
      </c>
      <c r="C905" s="333"/>
      <c r="D905" s="334"/>
      <c r="E905" s="333"/>
      <c r="F905" s="333" t="s">
        <v>311</v>
      </c>
      <c r="G905" s="335">
        <v>6500</v>
      </c>
      <c r="H905" s="336"/>
      <c r="I905" s="333"/>
      <c r="J905" s="333"/>
      <c r="K905" s="333"/>
      <c r="L905" s="333"/>
      <c r="M905" s="334"/>
      <c r="N905" s="334"/>
      <c r="O905" s="333"/>
      <c r="P905" s="348"/>
      <c r="Q905" s="355"/>
    </row>
    <row r="906" ht="40.15" customHeight="1" spans="1:17">
      <c r="A906" s="361"/>
      <c r="B906" s="294" t="s">
        <v>496</v>
      </c>
      <c r="C906" s="333"/>
      <c r="D906" s="334"/>
      <c r="E906" s="333"/>
      <c r="F906" s="333" t="s">
        <v>498</v>
      </c>
      <c r="G906" s="335">
        <v>25</v>
      </c>
      <c r="H906" s="336"/>
      <c r="I906" s="333"/>
      <c r="J906" s="333"/>
      <c r="K906" s="333"/>
      <c r="L906" s="333"/>
      <c r="M906" s="334"/>
      <c r="N906" s="334"/>
      <c r="O906" s="333"/>
      <c r="P906" s="348"/>
      <c r="Q906" s="355"/>
    </row>
    <row r="907" ht="40.15" customHeight="1" spans="1:17">
      <c r="A907" s="361"/>
      <c r="B907" s="294" t="s">
        <v>496</v>
      </c>
      <c r="C907" s="333"/>
      <c r="D907" s="334"/>
      <c r="E907" s="333"/>
      <c r="F907" s="333" t="s">
        <v>499</v>
      </c>
      <c r="G907" s="335">
        <v>500</v>
      </c>
      <c r="H907" s="336"/>
      <c r="I907" s="333"/>
      <c r="J907" s="333"/>
      <c r="K907" s="333"/>
      <c r="L907" s="333"/>
      <c r="M907" s="334"/>
      <c r="N907" s="334"/>
      <c r="O907" s="333"/>
      <c r="P907" s="348"/>
      <c r="Q907" s="355"/>
    </row>
    <row r="908" ht="40.15" customHeight="1" spans="1:17">
      <c r="A908" s="361"/>
      <c r="B908" s="294" t="s">
        <v>496</v>
      </c>
      <c r="C908" s="333"/>
      <c r="D908" s="334"/>
      <c r="E908" s="333"/>
      <c r="F908" s="333" t="s">
        <v>186</v>
      </c>
      <c r="G908" s="335">
        <v>510</v>
      </c>
      <c r="H908" s="336"/>
      <c r="I908" s="333"/>
      <c r="J908" s="333"/>
      <c r="K908" s="333"/>
      <c r="L908" s="333"/>
      <c r="M908" s="334"/>
      <c r="N908" s="334"/>
      <c r="O908" s="333"/>
      <c r="P908" s="348"/>
      <c r="Q908" s="355"/>
    </row>
    <row r="909" ht="40.15" customHeight="1" spans="1:17">
      <c r="A909" s="361"/>
      <c r="B909" s="294" t="s">
        <v>496</v>
      </c>
      <c r="C909" s="333"/>
      <c r="D909" s="334"/>
      <c r="E909" s="333"/>
      <c r="F909" s="333" t="s">
        <v>215</v>
      </c>
      <c r="G909" s="335">
        <v>1500</v>
      </c>
      <c r="H909" s="336"/>
      <c r="I909" s="333"/>
      <c r="J909" s="333"/>
      <c r="K909" s="333"/>
      <c r="L909" s="333"/>
      <c r="M909" s="334"/>
      <c r="N909" s="334"/>
      <c r="O909" s="333"/>
      <c r="P909" s="348"/>
      <c r="Q909" s="355"/>
    </row>
    <row r="910" ht="40.15" customHeight="1" spans="1:17">
      <c r="A910" s="361"/>
      <c r="B910" s="294" t="s">
        <v>500</v>
      </c>
      <c r="C910" s="333"/>
      <c r="D910" s="334"/>
      <c r="E910" s="333"/>
      <c r="F910" s="461" t="s">
        <v>501</v>
      </c>
      <c r="G910" s="335">
        <v>550</v>
      </c>
      <c r="H910" s="336"/>
      <c r="I910" s="333"/>
      <c r="J910" s="333"/>
      <c r="K910" s="333"/>
      <c r="L910" s="333"/>
      <c r="M910" s="334"/>
      <c r="N910" s="334"/>
      <c r="O910" s="333"/>
      <c r="P910" s="348"/>
      <c r="Q910" s="355"/>
    </row>
    <row r="911" ht="40.15" customHeight="1" spans="1:17">
      <c r="A911" s="361"/>
      <c r="B911" s="294" t="s">
        <v>500</v>
      </c>
      <c r="C911" s="333"/>
      <c r="D911" s="334"/>
      <c r="E911" s="333"/>
      <c r="F911" s="461" t="s">
        <v>286</v>
      </c>
      <c r="G911" s="335">
        <v>1400</v>
      </c>
      <c r="H911" s="336"/>
      <c r="I911" s="333"/>
      <c r="J911" s="333"/>
      <c r="K911" s="333"/>
      <c r="L911" s="333"/>
      <c r="M911" s="334"/>
      <c r="N911" s="334"/>
      <c r="O911" s="333"/>
      <c r="P911" s="348"/>
      <c r="Q911" s="355"/>
    </row>
    <row r="912" ht="40.15" customHeight="1" spans="1:17">
      <c r="A912" s="361"/>
      <c r="B912" s="294" t="s">
        <v>500</v>
      </c>
      <c r="C912" s="333"/>
      <c r="D912" s="334"/>
      <c r="E912" s="333"/>
      <c r="F912" s="333" t="s">
        <v>493</v>
      </c>
      <c r="G912" s="335">
        <v>50</v>
      </c>
      <c r="H912" s="336"/>
      <c r="I912" s="333"/>
      <c r="J912" s="333"/>
      <c r="K912" s="333"/>
      <c r="L912" s="333"/>
      <c r="M912" s="334"/>
      <c r="N912" s="334"/>
      <c r="O912" s="333"/>
      <c r="P912" s="348"/>
      <c r="Q912" s="355"/>
    </row>
    <row r="913" ht="40.15" customHeight="1" spans="1:17">
      <c r="A913" s="361"/>
      <c r="B913" s="294" t="s">
        <v>500</v>
      </c>
      <c r="C913" s="333"/>
      <c r="D913" s="334"/>
      <c r="E913" s="333"/>
      <c r="F913" s="333" t="s">
        <v>502</v>
      </c>
      <c r="G913" s="335">
        <v>150</v>
      </c>
      <c r="H913" s="336"/>
      <c r="I913" s="333"/>
      <c r="J913" s="333"/>
      <c r="K913" s="333"/>
      <c r="L913" s="333"/>
      <c r="M913" s="334"/>
      <c r="N913" s="334"/>
      <c r="O913" s="333"/>
      <c r="P913" s="348"/>
      <c r="Q913" s="355"/>
    </row>
    <row r="914" ht="40.15" customHeight="1" spans="1:17">
      <c r="A914" s="361"/>
      <c r="B914" s="294" t="s">
        <v>500</v>
      </c>
      <c r="C914" s="333"/>
      <c r="D914" s="334"/>
      <c r="E914" s="333"/>
      <c r="F914" s="333" t="s">
        <v>503</v>
      </c>
      <c r="G914" s="335">
        <v>100</v>
      </c>
      <c r="H914" s="336"/>
      <c r="I914" s="333"/>
      <c r="J914" s="333"/>
      <c r="K914" s="333"/>
      <c r="L914" s="333"/>
      <c r="M914" s="334"/>
      <c r="N914" s="334"/>
      <c r="O914" s="333"/>
      <c r="P914" s="348"/>
      <c r="Q914" s="355"/>
    </row>
    <row r="915" ht="40.15" customHeight="1" spans="1:17">
      <c r="A915" s="361"/>
      <c r="B915" s="294" t="s">
        <v>500</v>
      </c>
      <c r="C915" s="333"/>
      <c r="D915" s="334"/>
      <c r="E915" s="333"/>
      <c r="F915" s="333" t="s">
        <v>26</v>
      </c>
      <c r="G915" s="335">
        <v>200</v>
      </c>
      <c r="H915" s="336"/>
      <c r="I915" s="333"/>
      <c r="J915" s="333"/>
      <c r="K915" s="333"/>
      <c r="L915" s="333"/>
      <c r="M915" s="334"/>
      <c r="N915" s="334"/>
      <c r="O915" s="333"/>
      <c r="P915" s="348"/>
      <c r="Q915" s="355"/>
    </row>
    <row r="916" ht="40.15" customHeight="1" spans="1:17">
      <c r="A916" s="361"/>
      <c r="B916" s="294" t="s">
        <v>500</v>
      </c>
      <c r="C916" s="333"/>
      <c r="D916" s="334"/>
      <c r="E916" s="333"/>
      <c r="F916" s="333" t="s">
        <v>134</v>
      </c>
      <c r="G916" s="335">
        <v>100</v>
      </c>
      <c r="H916" s="336"/>
      <c r="I916" s="333"/>
      <c r="J916" s="333"/>
      <c r="K916" s="333"/>
      <c r="L916" s="333"/>
      <c r="M916" s="334"/>
      <c r="N916" s="334"/>
      <c r="O916" s="333"/>
      <c r="P916" s="348"/>
      <c r="Q916" s="355"/>
    </row>
    <row r="917" ht="40.15" customHeight="1" spans="1:17">
      <c r="A917" s="361"/>
      <c r="B917" s="294" t="s">
        <v>500</v>
      </c>
      <c r="C917" s="333"/>
      <c r="D917" s="334"/>
      <c r="E917" s="333"/>
      <c r="F917" s="333" t="s">
        <v>504</v>
      </c>
      <c r="G917" s="335">
        <v>500</v>
      </c>
      <c r="H917" s="336"/>
      <c r="I917" s="333"/>
      <c r="J917" s="333"/>
      <c r="K917" s="333"/>
      <c r="L917" s="333"/>
      <c r="M917" s="334"/>
      <c r="N917" s="334"/>
      <c r="O917" s="333"/>
      <c r="P917" s="348"/>
      <c r="Q917" s="355"/>
    </row>
    <row r="918" ht="40.15" customHeight="1" spans="1:17">
      <c r="A918" s="361"/>
      <c r="B918" s="294" t="s">
        <v>500</v>
      </c>
      <c r="C918" s="333"/>
      <c r="D918" s="334"/>
      <c r="E918" s="333"/>
      <c r="F918" s="333" t="s">
        <v>69</v>
      </c>
      <c r="G918" s="335">
        <v>500</v>
      </c>
      <c r="H918" s="336"/>
      <c r="I918" s="333"/>
      <c r="J918" s="333"/>
      <c r="K918" s="333"/>
      <c r="L918" s="333"/>
      <c r="M918" s="334"/>
      <c r="N918" s="334"/>
      <c r="O918" s="333"/>
      <c r="P918" s="348"/>
      <c r="Q918" s="355"/>
    </row>
    <row r="919" ht="40.15" customHeight="1" spans="1:17">
      <c r="A919" s="361"/>
      <c r="B919" s="294" t="s">
        <v>500</v>
      </c>
      <c r="C919" s="333"/>
      <c r="D919" s="334"/>
      <c r="E919" s="333"/>
      <c r="F919" s="333" t="s">
        <v>505</v>
      </c>
      <c r="G919" s="335">
        <v>50</v>
      </c>
      <c r="H919" s="336"/>
      <c r="I919" s="333"/>
      <c r="J919" s="333"/>
      <c r="K919" s="333"/>
      <c r="L919" s="333"/>
      <c r="M919" s="334"/>
      <c r="N919" s="334"/>
      <c r="O919" s="333"/>
      <c r="P919" s="348"/>
      <c r="Q919" s="355"/>
    </row>
    <row r="920" ht="40.15" customHeight="1" spans="1:17">
      <c r="A920" s="361"/>
      <c r="B920" s="294" t="s">
        <v>500</v>
      </c>
      <c r="C920" s="333"/>
      <c r="D920" s="334"/>
      <c r="E920" s="333"/>
      <c r="F920" s="333" t="s">
        <v>506</v>
      </c>
      <c r="G920" s="335">
        <v>200</v>
      </c>
      <c r="H920" s="336"/>
      <c r="I920" s="333"/>
      <c r="J920" s="333"/>
      <c r="K920" s="333"/>
      <c r="L920" s="333"/>
      <c r="M920" s="334"/>
      <c r="N920" s="334"/>
      <c r="O920" s="333"/>
      <c r="P920" s="348"/>
      <c r="Q920" s="355"/>
    </row>
    <row r="921" ht="40.15" customHeight="1" spans="1:17">
      <c r="A921" s="361"/>
      <c r="B921" s="294" t="s">
        <v>500</v>
      </c>
      <c r="C921" s="333"/>
      <c r="D921" s="334"/>
      <c r="E921" s="333"/>
      <c r="F921" s="333" t="s">
        <v>429</v>
      </c>
      <c r="G921" s="335">
        <v>200</v>
      </c>
      <c r="H921" s="336"/>
      <c r="I921" s="333"/>
      <c r="J921" s="333"/>
      <c r="K921" s="333"/>
      <c r="L921" s="333"/>
      <c r="M921" s="334"/>
      <c r="N921" s="334"/>
      <c r="O921" s="333"/>
      <c r="P921" s="348"/>
      <c r="Q921" s="355"/>
    </row>
    <row r="922" ht="40.15" customHeight="1" spans="1:17">
      <c r="A922" s="361"/>
      <c r="B922" s="294" t="s">
        <v>500</v>
      </c>
      <c r="C922" s="333"/>
      <c r="D922" s="334"/>
      <c r="E922" s="333"/>
      <c r="F922" s="333" t="s">
        <v>507</v>
      </c>
      <c r="G922" s="335">
        <v>100</v>
      </c>
      <c r="H922" s="336"/>
      <c r="I922" s="333"/>
      <c r="J922" s="333"/>
      <c r="K922" s="333"/>
      <c r="L922" s="333"/>
      <c r="M922" s="334"/>
      <c r="N922" s="334"/>
      <c r="O922" s="333"/>
      <c r="P922" s="348"/>
      <c r="Q922" s="355"/>
    </row>
    <row r="923" ht="40.15" customHeight="1" spans="1:17">
      <c r="A923" s="361"/>
      <c r="B923" s="294" t="s">
        <v>500</v>
      </c>
      <c r="C923" s="333"/>
      <c r="D923" s="334"/>
      <c r="E923" s="333"/>
      <c r="F923" s="333" t="s">
        <v>508</v>
      </c>
      <c r="G923" s="335">
        <v>550</v>
      </c>
      <c r="H923" s="336"/>
      <c r="I923" s="333"/>
      <c r="J923" s="333"/>
      <c r="K923" s="333"/>
      <c r="L923" s="333"/>
      <c r="M923" s="334"/>
      <c r="N923" s="334"/>
      <c r="O923" s="333"/>
      <c r="P923" s="348"/>
      <c r="Q923" s="355"/>
    </row>
    <row r="924" ht="40.15" customHeight="1" spans="1:17">
      <c r="A924" s="361"/>
      <c r="B924" s="294" t="s">
        <v>500</v>
      </c>
      <c r="C924" s="333"/>
      <c r="D924" s="334"/>
      <c r="E924" s="333"/>
      <c r="F924" s="333" t="s">
        <v>332</v>
      </c>
      <c r="G924" s="335">
        <v>10000</v>
      </c>
      <c r="H924" s="336"/>
      <c r="I924" s="333"/>
      <c r="J924" s="333"/>
      <c r="K924" s="333"/>
      <c r="L924" s="333"/>
      <c r="M924" s="334"/>
      <c r="N924" s="334"/>
      <c r="O924" s="333"/>
      <c r="P924" s="348"/>
      <c r="Q924" s="355"/>
    </row>
    <row r="925" ht="40.15" customHeight="1" spans="1:17">
      <c r="A925" s="361"/>
      <c r="B925" s="294" t="s">
        <v>500</v>
      </c>
      <c r="C925" s="333"/>
      <c r="D925" s="334"/>
      <c r="E925" s="333"/>
      <c r="F925" s="461" t="s">
        <v>91</v>
      </c>
      <c r="G925" s="335">
        <v>700</v>
      </c>
      <c r="H925" s="336"/>
      <c r="I925" s="333"/>
      <c r="J925" s="333"/>
      <c r="K925" s="333"/>
      <c r="L925" s="333"/>
      <c r="M925" s="334"/>
      <c r="N925" s="334"/>
      <c r="O925" s="333"/>
      <c r="P925" s="348"/>
      <c r="Q925" s="355"/>
    </row>
    <row r="926" ht="40.15" customHeight="1" spans="1:17">
      <c r="A926" s="361"/>
      <c r="B926" s="294" t="s">
        <v>500</v>
      </c>
      <c r="C926" s="333"/>
      <c r="D926" s="334"/>
      <c r="E926" s="333"/>
      <c r="F926" s="333" t="s">
        <v>509</v>
      </c>
      <c r="G926" s="335">
        <v>1375</v>
      </c>
      <c r="H926" s="336"/>
      <c r="I926" s="333"/>
      <c r="J926" s="333"/>
      <c r="K926" s="333"/>
      <c r="L926" s="333"/>
      <c r="M926" s="334"/>
      <c r="N926" s="334"/>
      <c r="O926" s="333"/>
      <c r="P926" s="348"/>
      <c r="Q926" s="355"/>
    </row>
    <row r="927" ht="40.15" customHeight="1" spans="1:17">
      <c r="A927" s="361"/>
      <c r="B927" s="294" t="s">
        <v>500</v>
      </c>
      <c r="C927" s="333"/>
      <c r="D927" s="334"/>
      <c r="E927" s="333"/>
      <c r="F927" s="333" t="s">
        <v>510</v>
      </c>
      <c r="G927" s="335">
        <v>300</v>
      </c>
      <c r="H927" s="336"/>
      <c r="I927" s="333"/>
      <c r="J927" s="333"/>
      <c r="K927" s="333"/>
      <c r="L927" s="333"/>
      <c r="M927" s="334"/>
      <c r="N927" s="334"/>
      <c r="O927" s="333"/>
      <c r="P927" s="348"/>
      <c r="Q927" s="355"/>
    </row>
    <row r="928" ht="40.15" customHeight="1" spans="1:17">
      <c r="A928" s="361"/>
      <c r="B928" s="294" t="s">
        <v>500</v>
      </c>
      <c r="C928" s="333"/>
      <c r="D928" s="334"/>
      <c r="E928" s="333"/>
      <c r="F928" s="333" t="s">
        <v>429</v>
      </c>
      <c r="G928" s="335">
        <v>200</v>
      </c>
      <c r="H928" s="336"/>
      <c r="I928" s="333"/>
      <c r="J928" s="333"/>
      <c r="K928" s="333"/>
      <c r="L928" s="333"/>
      <c r="M928" s="334"/>
      <c r="N928" s="334"/>
      <c r="O928" s="333"/>
      <c r="P928" s="348"/>
      <c r="Q928" s="355"/>
    </row>
    <row r="929" ht="40.15" customHeight="1" spans="1:17">
      <c r="A929" s="361"/>
      <c r="B929" s="294" t="s">
        <v>500</v>
      </c>
      <c r="C929" s="333"/>
      <c r="D929" s="334"/>
      <c r="E929" s="333"/>
      <c r="F929" s="333" t="s">
        <v>511</v>
      </c>
      <c r="G929" s="335">
        <v>250</v>
      </c>
      <c r="H929" s="336"/>
      <c r="I929" s="333"/>
      <c r="J929" s="333"/>
      <c r="K929" s="333"/>
      <c r="L929" s="333"/>
      <c r="M929" s="334"/>
      <c r="N929" s="334"/>
      <c r="O929" s="333"/>
      <c r="P929" s="348"/>
      <c r="Q929" s="355"/>
    </row>
    <row r="930" ht="40.15" customHeight="1" spans="1:17">
      <c r="A930" s="361"/>
      <c r="B930" s="294" t="s">
        <v>500</v>
      </c>
      <c r="C930" s="333"/>
      <c r="D930" s="334"/>
      <c r="E930" s="333"/>
      <c r="F930" s="333" t="s">
        <v>512</v>
      </c>
      <c r="G930" s="335">
        <v>550</v>
      </c>
      <c r="H930" s="336"/>
      <c r="I930" s="333"/>
      <c r="J930" s="333"/>
      <c r="K930" s="333"/>
      <c r="L930" s="333"/>
      <c r="M930" s="334"/>
      <c r="N930" s="334"/>
      <c r="O930" s="333"/>
      <c r="P930" s="348"/>
      <c r="Q930" s="355"/>
    </row>
    <row r="931" ht="40.15" customHeight="1" spans="1:17">
      <c r="A931" s="361"/>
      <c r="B931" s="294"/>
      <c r="C931" s="333"/>
      <c r="D931" s="334"/>
      <c r="E931" s="333"/>
      <c r="F931" s="333"/>
      <c r="G931" s="335"/>
      <c r="H931" s="336"/>
      <c r="I931" s="333"/>
      <c r="J931" s="333"/>
      <c r="K931" s="333"/>
      <c r="L931" s="333"/>
      <c r="M931" s="334"/>
      <c r="N931" s="334"/>
      <c r="O931" s="333"/>
      <c r="P931" s="348"/>
      <c r="Q931" s="355"/>
    </row>
    <row r="932" s="313" customFormat="1" ht="81" customHeight="1" spans="1:17">
      <c r="A932" s="328">
        <v>1</v>
      </c>
      <c r="B932" s="294">
        <v>45743</v>
      </c>
      <c r="C932" s="329"/>
      <c r="D932" s="329" t="s">
        <v>19</v>
      </c>
      <c r="E932" s="329"/>
      <c r="F932" s="330" t="s">
        <v>513</v>
      </c>
      <c r="G932" s="331">
        <v>2286</v>
      </c>
      <c r="H932" s="332"/>
      <c r="I932" s="329" t="s">
        <v>514</v>
      </c>
      <c r="J932" s="329"/>
      <c r="K932" s="329"/>
      <c r="L932" s="329"/>
      <c r="M932" s="329"/>
      <c r="N932" s="329" t="s">
        <v>515</v>
      </c>
      <c r="O932" s="329"/>
      <c r="P932" s="347" t="str">
        <f>TEXT('daily (2)'!$B932,"mmmm")</f>
        <v>March</v>
      </c>
      <c r="Q932" s="354"/>
    </row>
    <row r="933" s="313" customFormat="1" ht="35.1" customHeight="1" spans="1:17">
      <c r="A933" s="361">
        <f t="shared" ref="A933:A996" si="0">A932+1</f>
        <v>2</v>
      </c>
      <c r="B933" s="294">
        <v>45743</v>
      </c>
      <c r="C933" s="333"/>
      <c r="D933" s="334" t="s">
        <v>516</v>
      </c>
      <c r="E933" s="333"/>
      <c r="F933" s="333" t="s">
        <v>91</v>
      </c>
      <c r="G933" s="335">
        <v>61</v>
      </c>
      <c r="H933" s="336"/>
      <c r="I933" s="333" t="s">
        <v>517</v>
      </c>
      <c r="J933" s="333"/>
      <c r="K933" s="333" t="s">
        <v>91</v>
      </c>
      <c r="L933" s="333"/>
      <c r="M933" s="334"/>
      <c r="N933" s="334"/>
      <c r="O933" s="333"/>
      <c r="P933" s="348" t="str">
        <f>TEXT('daily (2)'!$B933,"mmmm")</f>
        <v>March</v>
      </c>
      <c r="Q933" s="355"/>
    </row>
    <row r="934" s="313" customFormat="1" ht="35.1" customHeight="1" spans="1:16">
      <c r="A934" s="362">
        <f t="shared" si="0"/>
        <v>3</v>
      </c>
      <c r="B934" s="294">
        <v>45743</v>
      </c>
      <c r="C934" s="337"/>
      <c r="D934" s="338" t="s">
        <v>518</v>
      </c>
      <c r="E934" s="337"/>
      <c r="F934" s="337" t="s">
        <v>519</v>
      </c>
      <c r="G934" s="339">
        <v>301</v>
      </c>
      <c r="H934" s="340"/>
      <c r="I934" s="337" t="s">
        <v>514</v>
      </c>
      <c r="J934" s="337"/>
      <c r="K934" s="337"/>
      <c r="L934" s="337"/>
      <c r="M934" s="329"/>
      <c r="N934" s="329"/>
      <c r="O934" s="337"/>
      <c r="P934" s="349" t="str">
        <f>TEXT('daily (2)'!$B934,"mmmm")</f>
        <v>March</v>
      </c>
    </row>
    <row r="935" s="313" customFormat="1" ht="35.1" customHeight="1" spans="1:16">
      <c r="A935" s="361">
        <f t="shared" si="0"/>
        <v>4</v>
      </c>
      <c r="B935" s="294">
        <v>45743</v>
      </c>
      <c r="C935" s="337"/>
      <c r="D935" s="338" t="s">
        <v>520</v>
      </c>
      <c r="E935" s="337"/>
      <c r="F935" s="337" t="s">
        <v>521</v>
      </c>
      <c r="G935" s="339">
        <v>511</v>
      </c>
      <c r="H935" s="340"/>
      <c r="I935" s="337" t="s">
        <v>522</v>
      </c>
      <c r="J935" s="337"/>
      <c r="K935" s="337"/>
      <c r="L935" s="337"/>
      <c r="M935" s="334"/>
      <c r="N935" s="334"/>
      <c r="O935" s="337"/>
      <c r="P935" s="349" t="str">
        <f>TEXT('daily (2)'!$B935,"mmmm")</f>
        <v>March</v>
      </c>
    </row>
    <row r="936" s="313" customFormat="1" ht="35.1" customHeight="1" spans="1:17">
      <c r="A936" s="362">
        <f t="shared" si="0"/>
        <v>5</v>
      </c>
      <c r="B936" s="294">
        <v>45743</v>
      </c>
      <c r="C936" s="337"/>
      <c r="D936" s="338" t="s">
        <v>17</v>
      </c>
      <c r="E936" s="337"/>
      <c r="F936" s="337" t="s">
        <v>26</v>
      </c>
      <c r="G936" s="339">
        <v>80</v>
      </c>
      <c r="H936" s="340"/>
      <c r="I936" s="337" t="s">
        <v>522</v>
      </c>
      <c r="J936" s="337"/>
      <c r="K936" s="337"/>
      <c r="L936" s="337"/>
      <c r="M936" s="329"/>
      <c r="N936" s="329"/>
      <c r="O936" s="337"/>
      <c r="P936" s="349" t="str">
        <f>TEXT('daily (2)'!$B936,"mmmm")</f>
        <v>March</v>
      </c>
      <c r="Q936" s="313" t="s">
        <v>26</v>
      </c>
    </row>
    <row r="937" s="313" customFormat="1" ht="35.1" customHeight="1" spans="1:16">
      <c r="A937" s="361">
        <f t="shared" si="0"/>
        <v>6</v>
      </c>
      <c r="B937" s="294">
        <v>45743</v>
      </c>
      <c r="C937" s="337"/>
      <c r="D937" s="337" t="s">
        <v>19</v>
      </c>
      <c r="E937" s="337"/>
      <c r="F937" s="337" t="s">
        <v>523</v>
      </c>
      <c r="G937" s="339">
        <v>15060</v>
      </c>
      <c r="H937" s="340"/>
      <c r="I937" s="337" t="s">
        <v>522</v>
      </c>
      <c r="J937" s="337"/>
      <c r="K937" s="337"/>
      <c r="L937" s="337"/>
      <c r="M937" s="350"/>
      <c r="N937" s="351" t="s">
        <v>481</v>
      </c>
      <c r="O937" s="337"/>
      <c r="P937" s="349" t="str">
        <f>TEXT('daily (2)'!$B937,"mmmm")</f>
        <v>March</v>
      </c>
    </row>
    <row r="938" s="313" customFormat="1" ht="35.1" customHeight="1" spans="1:16">
      <c r="A938" s="362">
        <f t="shared" si="0"/>
        <v>7</v>
      </c>
      <c r="B938" s="294">
        <v>45743</v>
      </c>
      <c r="C938" s="337"/>
      <c r="D938" s="337" t="s">
        <v>19</v>
      </c>
      <c r="E938" s="337"/>
      <c r="F938" s="337" t="s">
        <v>524</v>
      </c>
      <c r="G938" s="339">
        <v>4250</v>
      </c>
      <c r="H938" s="340"/>
      <c r="I938" s="337" t="s">
        <v>522</v>
      </c>
      <c r="J938" s="337"/>
      <c r="K938" s="337"/>
      <c r="L938" s="337"/>
      <c r="M938" s="329"/>
      <c r="N938" s="329" t="s">
        <v>525</v>
      </c>
      <c r="O938" s="337"/>
      <c r="P938" s="349" t="str">
        <f>TEXT('daily (2)'!$B938,"mmmm")</f>
        <v>March</v>
      </c>
    </row>
    <row r="939" s="313" customFormat="1" ht="51" customHeight="1" spans="1:16">
      <c r="A939" s="361">
        <f t="shared" si="0"/>
        <v>8</v>
      </c>
      <c r="B939" s="294">
        <v>45743</v>
      </c>
      <c r="C939" s="337"/>
      <c r="D939" s="337" t="s">
        <v>19</v>
      </c>
      <c r="E939" s="337"/>
      <c r="F939" s="337" t="s">
        <v>526</v>
      </c>
      <c r="G939" s="339">
        <v>4400</v>
      </c>
      <c r="H939" s="340"/>
      <c r="I939" s="337" t="s">
        <v>522</v>
      </c>
      <c r="J939" s="337"/>
      <c r="K939" s="337"/>
      <c r="L939" s="337"/>
      <c r="M939" s="334"/>
      <c r="N939" s="334" t="s">
        <v>443</v>
      </c>
      <c r="O939" s="337"/>
      <c r="P939" s="349" t="str">
        <f>TEXT('daily (2)'!$B939,"mmmm")</f>
        <v>March</v>
      </c>
    </row>
    <row r="940" s="313" customFormat="1" ht="35.1" customHeight="1" spans="1:16">
      <c r="A940" s="362">
        <f t="shared" si="0"/>
        <v>9</v>
      </c>
      <c r="B940" s="294">
        <v>45743</v>
      </c>
      <c r="C940" s="337"/>
      <c r="D940" s="337" t="s">
        <v>19</v>
      </c>
      <c r="E940" s="337"/>
      <c r="F940" s="337" t="s">
        <v>527</v>
      </c>
      <c r="G940" s="339">
        <v>6200</v>
      </c>
      <c r="H940" s="340"/>
      <c r="I940" s="337" t="s">
        <v>522</v>
      </c>
      <c r="J940" s="337"/>
      <c r="K940" s="337"/>
      <c r="L940" s="337"/>
      <c r="M940" s="329"/>
      <c r="N940" s="329" t="s">
        <v>528</v>
      </c>
      <c r="O940" s="337"/>
      <c r="P940" s="349" t="str">
        <f>TEXT('daily (2)'!$B940,"mmmm")</f>
        <v>March</v>
      </c>
    </row>
    <row r="941" s="313" customFormat="1" ht="35.1" customHeight="1" spans="1:16">
      <c r="A941" s="361">
        <f t="shared" si="0"/>
        <v>10</v>
      </c>
      <c r="B941" s="294">
        <v>45743</v>
      </c>
      <c r="C941" s="337"/>
      <c r="D941" s="337" t="s">
        <v>520</v>
      </c>
      <c r="E941" s="337"/>
      <c r="F941" s="337" t="s">
        <v>17</v>
      </c>
      <c r="G941" s="339">
        <v>23901</v>
      </c>
      <c r="H941" s="340"/>
      <c r="I941" s="337" t="s">
        <v>522</v>
      </c>
      <c r="J941" s="337"/>
      <c r="K941" s="337"/>
      <c r="L941" s="337"/>
      <c r="M941" s="334"/>
      <c r="N941" s="334"/>
      <c r="O941" s="337"/>
      <c r="P941" s="349" t="str">
        <f>TEXT('daily (2)'!$B941,"mmmm")</f>
        <v>March</v>
      </c>
    </row>
    <row r="942" s="313" customFormat="1" ht="57.75" customHeight="1" spans="1:16">
      <c r="A942" s="362">
        <f t="shared" si="0"/>
        <v>11</v>
      </c>
      <c r="B942" s="294">
        <v>45743</v>
      </c>
      <c r="C942" s="337"/>
      <c r="D942" s="337" t="s">
        <v>518</v>
      </c>
      <c r="E942" s="337"/>
      <c r="F942" s="337" t="s">
        <v>529</v>
      </c>
      <c r="G942" s="339">
        <v>3240</v>
      </c>
      <c r="H942" s="340"/>
      <c r="I942" s="337" t="s">
        <v>522</v>
      </c>
      <c r="J942" s="337"/>
      <c r="K942" s="337"/>
      <c r="L942" s="337"/>
      <c r="M942" s="329"/>
      <c r="N942" s="329"/>
      <c r="O942" s="337"/>
      <c r="P942" s="349" t="str">
        <f>TEXT('daily (2)'!$B942,"mmmm")</f>
        <v>March</v>
      </c>
    </row>
    <row r="943" s="313" customFormat="1" ht="35.1" customHeight="1" spans="1:16">
      <c r="A943" s="361">
        <f t="shared" si="0"/>
        <v>12</v>
      </c>
      <c r="B943" s="294">
        <v>45743</v>
      </c>
      <c r="C943" s="337"/>
      <c r="D943" s="337" t="s">
        <v>516</v>
      </c>
      <c r="E943" s="337"/>
      <c r="F943" s="337" t="s">
        <v>530</v>
      </c>
      <c r="G943" s="339">
        <v>60</v>
      </c>
      <c r="H943" s="340"/>
      <c r="I943" s="337" t="s">
        <v>531</v>
      </c>
      <c r="J943" s="337"/>
      <c r="K943" s="337"/>
      <c r="L943" s="337"/>
      <c r="M943" s="334"/>
      <c r="N943" s="334"/>
      <c r="O943" s="337"/>
      <c r="P943" s="349" t="str">
        <f>TEXT('daily (2)'!$B943,"mmmm")</f>
        <v>March</v>
      </c>
    </row>
    <row r="944" s="313" customFormat="1" ht="35.1" customHeight="1" spans="1:16">
      <c r="A944" s="362">
        <f t="shared" si="0"/>
        <v>13</v>
      </c>
      <c r="B944" s="294">
        <v>45743</v>
      </c>
      <c r="C944" s="337"/>
      <c r="D944" s="337" t="s">
        <v>517</v>
      </c>
      <c r="E944" s="337"/>
      <c r="F944" s="337" t="s">
        <v>186</v>
      </c>
      <c r="G944" s="339">
        <v>1200</v>
      </c>
      <c r="H944" s="340"/>
      <c r="I944" s="337" t="s">
        <v>517</v>
      </c>
      <c r="J944" s="337"/>
      <c r="K944" s="337"/>
      <c r="L944" s="337"/>
      <c r="M944" s="329"/>
      <c r="N944" s="329"/>
      <c r="O944" s="337"/>
      <c r="P944" s="349" t="str">
        <f>TEXT('daily (2)'!$B944,"mmmm")</f>
        <v>March</v>
      </c>
    </row>
    <row r="945" s="313" customFormat="1" ht="35.1" customHeight="1" spans="1:17">
      <c r="A945" s="361">
        <f t="shared" si="0"/>
        <v>14</v>
      </c>
      <c r="B945" s="294">
        <v>45743</v>
      </c>
      <c r="C945" s="337"/>
      <c r="D945" s="337" t="s">
        <v>17</v>
      </c>
      <c r="E945" s="337"/>
      <c r="F945" s="337" t="s">
        <v>332</v>
      </c>
      <c r="G945" s="339">
        <v>9000</v>
      </c>
      <c r="H945" s="340"/>
      <c r="I945" s="337" t="s">
        <v>522</v>
      </c>
      <c r="J945" s="337"/>
      <c r="K945" s="337"/>
      <c r="L945" s="350"/>
      <c r="M945" s="351"/>
      <c r="N945" s="334"/>
      <c r="O945" s="337"/>
      <c r="P945" s="349" t="str">
        <f>TEXT('daily (2)'!$B945,"mmmm")</f>
        <v>March</v>
      </c>
      <c r="Q945" s="313" t="s">
        <v>332</v>
      </c>
    </row>
    <row r="946" s="313" customFormat="1" ht="35.1" customHeight="1" spans="1:16">
      <c r="A946" s="362">
        <f t="shared" si="0"/>
        <v>15</v>
      </c>
      <c r="B946" s="294">
        <v>45743</v>
      </c>
      <c r="C946" s="337"/>
      <c r="D946" s="337" t="s">
        <v>518</v>
      </c>
      <c r="E946" s="337"/>
      <c r="F946" s="337" t="s">
        <v>461</v>
      </c>
      <c r="G946" s="339">
        <v>1000</v>
      </c>
      <c r="H946" s="340"/>
      <c r="I946" s="337" t="s">
        <v>522</v>
      </c>
      <c r="J946" s="337"/>
      <c r="K946" s="337"/>
      <c r="L946" s="352"/>
      <c r="M946" s="329"/>
      <c r="N946" s="329"/>
      <c r="O946" s="337"/>
      <c r="P946" s="349" t="str">
        <f>TEXT('daily (2)'!$B946,"mmmm")</f>
        <v>March</v>
      </c>
    </row>
    <row r="947" s="313" customFormat="1" ht="35.1" customHeight="1" spans="1:16">
      <c r="A947" s="361">
        <f t="shared" si="0"/>
        <v>16</v>
      </c>
      <c r="B947" s="294">
        <v>45743</v>
      </c>
      <c r="C947" s="337"/>
      <c r="D947" s="337" t="s">
        <v>532</v>
      </c>
      <c r="E947" s="337"/>
      <c r="F947" s="337" t="s">
        <v>533</v>
      </c>
      <c r="G947" s="339">
        <v>750</v>
      </c>
      <c r="H947" s="340"/>
      <c r="I947" s="337" t="s">
        <v>522</v>
      </c>
      <c r="J947" s="337"/>
      <c r="K947" s="337"/>
      <c r="L947" s="337"/>
      <c r="M947" s="334"/>
      <c r="N947" s="334"/>
      <c r="O947" s="337"/>
      <c r="P947" s="349" t="str">
        <f>TEXT('daily (2)'!$B947,"mmmm")</f>
        <v>March</v>
      </c>
    </row>
    <row r="948" s="313" customFormat="1" ht="35.1" customHeight="1" spans="1:17">
      <c r="A948" s="362">
        <f t="shared" si="0"/>
        <v>17</v>
      </c>
      <c r="B948" s="294">
        <v>45743</v>
      </c>
      <c r="C948" s="337"/>
      <c r="D948" s="337" t="s">
        <v>17</v>
      </c>
      <c r="E948" s="337"/>
      <c r="F948" s="337" t="s">
        <v>534</v>
      </c>
      <c r="G948" s="339">
        <v>9000</v>
      </c>
      <c r="H948" s="340"/>
      <c r="I948" s="337" t="s">
        <v>522</v>
      </c>
      <c r="J948" s="337"/>
      <c r="K948" s="337"/>
      <c r="L948" s="337"/>
      <c r="M948" s="329"/>
      <c r="N948" s="329"/>
      <c r="O948" s="337"/>
      <c r="P948" s="349" t="str">
        <f>TEXT('daily (2)'!$B948,"mmmm")</f>
        <v>March</v>
      </c>
      <c r="Q948" s="313" t="s">
        <v>535</v>
      </c>
    </row>
    <row r="949" s="313" customFormat="1" ht="35.1" customHeight="1" spans="1:16">
      <c r="A949" s="361">
        <f t="shared" si="0"/>
        <v>18</v>
      </c>
      <c r="B949" s="294">
        <v>45743</v>
      </c>
      <c r="C949" s="337"/>
      <c r="D949" s="337" t="s">
        <v>20</v>
      </c>
      <c r="E949" s="337"/>
      <c r="F949" s="337" t="s">
        <v>20</v>
      </c>
      <c r="G949" s="339">
        <v>20000</v>
      </c>
      <c r="H949" s="340"/>
      <c r="I949" s="337" t="s">
        <v>531</v>
      </c>
      <c r="J949" s="337"/>
      <c r="K949" s="337"/>
      <c r="L949" s="337"/>
      <c r="M949" s="334"/>
      <c r="N949" s="334"/>
      <c r="O949" s="337" t="s">
        <v>536</v>
      </c>
      <c r="P949" s="349" t="str">
        <f>TEXT('daily (2)'!$B949,"mmmm")</f>
        <v>March</v>
      </c>
    </row>
    <row r="950" s="313" customFormat="1" ht="35.1" customHeight="1" spans="1:16">
      <c r="A950" s="362">
        <f t="shared" si="0"/>
        <v>19</v>
      </c>
      <c r="B950" s="294">
        <v>45743</v>
      </c>
      <c r="C950" s="337"/>
      <c r="D950" s="337" t="s">
        <v>520</v>
      </c>
      <c r="E950" s="337"/>
      <c r="F950" s="337" t="s">
        <v>18</v>
      </c>
      <c r="G950" s="339">
        <v>205</v>
      </c>
      <c r="H950" s="340"/>
      <c r="I950" s="337" t="s">
        <v>522</v>
      </c>
      <c r="J950" s="337"/>
      <c r="K950" s="337"/>
      <c r="L950" s="337"/>
      <c r="M950" s="329"/>
      <c r="N950" s="329"/>
      <c r="O950" s="337"/>
      <c r="P950" s="349" t="str">
        <f>TEXT('daily (2)'!$B950,"mmmm")</f>
        <v>March</v>
      </c>
    </row>
    <row r="951" s="313" customFormat="1" ht="30.75" customHeight="1" spans="1:16">
      <c r="A951" s="361">
        <f t="shared" si="0"/>
        <v>20</v>
      </c>
      <c r="B951" s="294">
        <v>45743</v>
      </c>
      <c r="C951" s="337"/>
      <c r="D951" s="337" t="s">
        <v>537</v>
      </c>
      <c r="E951" s="337"/>
      <c r="F951" s="337" t="s">
        <v>537</v>
      </c>
      <c r="G951" s="339">
        <v>6000</v>
      </c>
      <c r="H951" s="340"/>
      <c r="I951" s="337" t="s">
        <v>517</v>
      </c>
      <c r="J951" s="337"/>
      <c r="K951" s="337"/>
      <c r="L951" s="337"/>
      <c r="M951" s="334"/>
      <c r="N951" s="334"/>
      <c r="O951" s="337"/>
      <c r="P951" s="349" t="str">
        <f>TEXT('daily (2)'!$B951,"mmmm")</f>
        <v>March</v>
      </c>
    </row>
    <row r="952" s="313" customFormat="1" ht="35.1" customHeight="1" spans="1:16">
      <c r="A952" s="362">
        <f t="shared" si="0"/>
        <v>21</v>
      </c>
      <c r="B952" s="294">
        <v>45743</v>
      </c>
      <c r="C952" s="337"/>
      <c r="D952" s="341" t="s">
        <v>520</v>
      </c>
      <c r="E952" s="337"/>
      <c r="F952" s="337" t="s">
        <v>538</v>
      </c>
      <c r="G952" s="339">
        <v>1000</v>
      </c>
      <c r="H952" s="340"/>
      <c r="I952" s="337" t="s">
        <v>522</v>
      </c>
      <c r="J952" s="337"/>
      <c r="K952" s="337"/>
      <c r="L952" s="337"/>
      <c r="M952" s="329"/>
      <c r="N952" s="329"/>
      <c r="O952" s="337"/>
      <c r="P952" s="349" t="str">
        <f>TEXT('daily (2)'!$B952,"mmmm")</f>
        <v>March</v>
      </c>
    </row>
    <row r="953" s="313" customFormat="1" ht="35.1" customHeight="1" spans="1:17">
      <c r="A953" s="361">
        <f t="shared" si="0"/>
        <v>22</v>
      </c>
      <c r="B953" s="294">
        <v>45743</v>
      </c>
      <c r="C953" s="337"/>
      <c r="D953" s="337" t="s">
        <v>17</v>
      </c>
      <c r="E953" s="337"/>
      <c r="F953" s="337" t="s">
        <v>539</v>
      </c>
      <c r="G953" s="339">
        <v>1843</v>
      </c>
      <c r="H953" s="340"/>
      <c r="I953" s="337" t="s">
        <v>522</v>
      </c>
      <c r="J953" s="337"/>
      <c r="K953" s="337"/>
      <c r="L953" s="337"/>
      <c r="M953" s="334"/>
      <c r="N953" s="334"/>
      <c r="O953" s="337"/>
      <c r="P953" s="349" t="str">
        <f>TEXT('daily (2)'!$B953,"mmmm")</f>
        <v>March</v>
      </c>
      <c r="Q953" s="313" t="s">
        <v>332</v>
      </c>
    </row>
    <row r="954" s="313" customFormat="1" ht="27" customHeight="1" spans="1:17">
      <c r="A954" s="362">
        <f t="shared" si="0"/>
        <v>23</v>
      </c>
      <c r="B954" s="294">
        <v>45743</v>
      </c>
      <c r="C954" s="337"/>
      <c r="D954" s="341" t="s">
        <v>17</v>
      </c>
      <c r="E954" s="337"/>
      <c r="F954" s="337" t="s">
        <v>540</v>
      </c>
      <c r="G954" s="339">
        <f>2500+300</f>
        <v>2800</v>
      </c>
      <c r="H954" s="340"/>
      <c r="I954" s="337" t="s">
        <v>522</v>
      </c>
      <c r="J954" s="337"/>
      <c r="K954" s="337"/>
      <c r="L954" s="337"/>
      <c r="M954" s="329"/>
      <c r="N954" s="329"/>
      <c r="O954" s="337"/>
      <c r="P954" s="349" t="str">
        <f>TEXT('daily (2)'!$B954,"mmmm")</f>
        <v>March</v>
      </c>
      <c r="Q954" s="313" t="s">
        <v>139</v>
      </c>
    </row>
    <row r="955" s="313" customFormat="1" ht="35.1" customHeight="1" spans="1:16">
      <c r="A955" s="361">
        <f t="shared" si="0"/>
        <v>24</v>
      </c>
      <c r="B955" s="294">
        <v>45743</v>
      </c>
      <c r="C955" s="337"/>
      <c r="D955" s="337" t="s">
        <v>518</v>
      </c>
      <c r="E955" s="337"/>
      <c r="F955" s="337" t="s">
        <v>541</v>
      </c>
      <c r="G955" s="339">
        <v>500</v>
      </c>
      <c r="H955" s="340"/>
      <c r="I955" s="337" t="s">
        <v>471</v>
      </c>
      <c r="J955" s="337"/>
      <c r="K955" s="337"/>
      <c r="L955" s="337"/>
      <c r="M955" s="334"/>
      <c r="N955" s="334"/>
      <c r="O955" s="337"/>
      <c r="P955" s="349" t="str">
        <f>TEXT('daily (2)'!$B955,"mmmm")</f>
        <v>March</v>
      </c>
    </row>
    <row r="956" s="313" customFormat="1" ht="30.75" customHeight="1" spans="1:16">
      <c r="A956" s="362">
        <f t="shared" si="0"/>
        <v>25</v>
      </c>
      <c r="B956" s="294">
        <v>45743</v>
      </c>
      <c r="C956" s="337"/>
      <c r="D956" s="337" t="s">
        <v>341</v>
      </c>
      <c r="E956" s="337"/>
      <c r="F956" s="337" t="s">
        <v>542</v>
      </c>
      <c r="G956" s="339">
        <v>150</v>
      </c>
      <c r="H956" s="340"/>
      <c r="I956" s="337" t="s">
        <v>522</v>
      </c>
      <c r="J956" s="337"/>
      <c r="K956" s="337"/>
      <c r="L956" s="337"/>
      <c r="M956" s="329"/>
      <c r="N956" s="329"/>
      <c r="O956" s="337"/>
      <c r="P956" s="349" t="str">
        <f>TEXT('daily (2)'!$B956,"mmmm")</f>
        <v>March</v>
      </c>
    </row>
    <row r="957" s="313" customFormat="1" ht="35.1" customHeight="1" spans="1:17">
      <c r="A957" s="361">
        <f t="shared" si="0"/>
        <v>26</v>
      </c>
      <c r="B957" s="294">
        <v>45743</v>
      </c>
      <c r="C957" s="337"/>
      <c r="D957" s="337" t="s">
        <v>17</v>
      </c>
      <c r="E957" s="337"/>
      <c r="F957" s="337" t="s">
        <v>543</v>
      </c>
      <c r="G957" s="339">
        <v>250</v>
      </c>
      <c r="H957" s="340"/>
      <c r="I957" s="337" t="s">
        <v>522</v>
      </c>
      <c r="J957" s="337"/>
      <c r="K957" s="337"/>
      <c r="L957" s="337"/>
      <c r="M957" s="334"/>
      <c r="N957" s="334"/>
      <c r="O957" s="337"/>
      <c r="P957" s="349" t="str">
        <f>TEXT('daily (2)'!$B957,"mmmm")</f>
        <v>March</v>
      </c>
      <c r="Q957" s="313" t="s">
        <v>26</v>
      </c>
    </row>
    <row r="958" s="313" customFormat="1" ht="35.1" customHeight="1" spans="1:16">
      <c r="A958" s="362">
        <f t="shared" si="0"/>
        <v>27</v>
      </c>
      <c r="B958" s="294">
        <v>45743</v>
      </c>
      <c r="C958" s="337"/>
      <c r="D958" s="337" t="s">
        <v>516</v>
      </c>
      <c r="E958" s="337"/>
      <c r="F958" s="337" t="s">
        <v>530</v>
      </c>
      <c r="G958" s="339">
        <v>19</v>
      </c>
      <c r="H958" s="340"/>
      <c r="I958" s="337" t="s">
        <v>531</v>
      </c>
      <c r="J958" s="337"/>
      <c r="K958" s="337"/>
      <c r="L958" s="337"/>
      <c r="M958" s="329"/>
      <c r="N958" s="329"/>
      <c r="O958" s="337"/>
      <c r="P958" s="349" t="str">
        <f>TEXT('daily (2)'!$B958,"mmmm")</f>
        <v>March</v>
      </c>
    </row>
    <row r="959" s="313" customFormat="1" ht="35.1" customHeight="1" spans="1:16">
      <c r="A959" s="361">
        <f t="shared" si="0"/>
        <v>28</v>
      </c>
      <c r="B959" s="294">
        <v>45743</v>
      </c>
      <c r="C959" s="337"/>
      <c r="D959" s="337" t="s">
        <v>517</v>
      </c>
      <c r="E959" s="337"/>
      <c r="F959" s="337" t="s">
        <v>544</v>
      </c>
      <c r="G959" s="339">
        <v>5000</v>
      </c>
      <c r="H959" s="340"/>
      <c r="I959" s="337" t="s">
        <v>517</v>
      </c>
      <c r="J959" s="337"/>
      <c r="K959" s="337"/>
      <c r="L959" s="337"/>
      <c r="M959" s="334"/>
      <c r="N959" s="334"/>
      <c r="O959" s="337"/>
      <c r="P959" s="349" t="str">
        <f>TEXT('daily (2)'!$B959,"mmmm")</f>
        <v>March</v>
      </c>
    </row>
    <row r="960" s="313" customFormat="1" ht="35.1" customHeight="1" spans="1:16">
      <c r="A960" s="362">
        <f t="shared" si="0"/>
        <v>29</v>
      </c>
      <c r="B960" s="294">
        <v>45743</v>
      </c>
      <c r="C960" s="337"/>
      <c r="D960" s="337" t="s">
        <v>341</v>
      </c>
      <c r="E960" s="337"/>
      <c r="F960" s="337" t="s">
        <v>545</v>
      </c>
      <c r="G960" s="339">
        <v>500</v>
      </c>
      <c r="H960" s="340"/>
      <c r="I960" s="337" t="s">
        <v>514</v>
      </c>
      <c r="J960" s="337"/>
      <c r="K960" s="337"/>
      <c r="L960" s="337"/>
      <c r="M960" s="329"/>
      <c r="N960" s="329"/>
      <c r="O960" s="337"/>
      <c r="P960" s="349" t="str">
        <f>TEXT('daily (2)'!$B960,"mmmm")</f>
        <v>March</v>
      </c>
    </row>
    <row r="961" s="313" customFormat="1" ht="35.1" customHeight="1" spans="1:16">
      <c r="A961" s="361">
        <f t="shared" si="0"/>
        <v>30</v>
      </c>
      <c r="B961" s="294">
        <v>45743</v>
      </c>
      <c r="C961" s="337"/>
      <c r="D961" s="337" t="s">
        <v>546</v>
      </c>
      <c r="E961" s="337"/>
      <c r="F961" s="337" t="s">
        <v>547</v>
      </c>
      <c r="G961" s="339">
        <v>2378</v>
      </c>
      <c r="H961" s="340"/>
      <c r="I961" s="337" t="s">
        <v>522</v>
      </c>
      <c r="J961" s="337"/>
      <c r="K961" s="337"/>
      <c r="L961" s="337"/>
      <c r="M961" s="334"/>
      <c r="N961" s="334"/>
      <c r="O961" s="337"/>
      <c r="P961" s="349" t="str">
        <f>TEXT('daily (2)'!$B961,"mmmm")</f>
        <v>March</v>
      </c>
    </row>
    <row r="962" s="313" customFormat="1" ht="35.1" customHeight="1" spans="1:16">
      <c r="A962" s="362">
        <f t="shared" si="0"/>
        <v>31</v>
      </c>
      <c r="B962" s="294">
        <v>45753</v>
      </c>
      <c r="C962" s="337"/>
      <c r="D962" s="337" t="s">
        <v>520</v>
      </c>
      <c r="E962" s="337"/>
      <c r="F962" s="337" t="s">
        <v>548</v>
      </c>
      <c r="G962" s="339">
        <v>200</v>
      </c>
      <c r="H962" s="340"/>
      <c r="I962" s="337" t="s">
        <v>522</v>
      </c>
      <c r="J962" s="337"/>
      <c r="K962" s="337"/>
      <c r="L962" s="337"/>
      <c r="M962" s="329"/>
      <c r="N962" s="329"/>
      <c r="O962" s="337"/>
      <c r="P962" s="349" t="str">
        <f>TEXT('daily (2)'!$B962,"mmmm")</f>
        <v>April</v>
      </c>
    </row>
    <row r="963" s="313" customFormat="1" ht="33" customHeight="1" spans="1:16">
      <c r="A963" s="361">
        <f t="shared" si="0"/>
        <v>32</v>
      </c>
      <c r="B963" s="294">
        <v>45753</v>
      </c>
      <c r="C963" s="337"/>
      <c r="D963" s="337" t="s">
        <v>520</v>
      </c>
      <c r="E963" s="337"/>
      <c r="F963" s="337" t="s">
        <v>549</v>
      </c>
      <c r="G963" s="339">
        <v>100</v>
      </c>
      <c r="H963" s="340"/>
      <c r="I963" s="337" t="s">
        <v>522</v>
      </c>
      <c r="J963" s="337"/>
      <c r="K963" s="337"/>
      <c r="L963" s="337"/>
      <c r="M963" s="334"/>
      <c r="N963" s="334"/>
      <c r="O963" s="337"/>
      <c r="P963" s="349" t="str">
        <f>TEXT('daily (2)'!$B963,"mmmm")</f>
        <v>April</v>
      </c>
    </row>
    <row r="964" s="313" customFormat="1" ht="35.1" customHeight="1" spans="1:17">
      <c r="A964" s="362">
        <f t="shared" si="0"/>
        <v>33</v>
      </c>
      <c r="B964" s="294">
        <v>45743</v>
      </c>
      <c r="C964" s="337"/>
      <c r="D964" s="337" t="s">
        <v>17</v>
      </c>
      <c r="E964" s="337"/>
      <c r="F964" s="337" t="s">
        <v>550</v>
      </c>
      <c r="G964" s="339">
        <v>50</v>
      </c>
      <c r="H964" s="340"/>
      <c r="I964" s="337" t="s">
        <v>522</v>
      </c>
      <c r="J964" s="337"/>
      <c r="K964" s="337"/>
      <c r="L964" s="337"/>
      <c r="M964" s="329"/>
      <c r="N964" s="329"/>
      <c r="O964" s="337"/>
      <c r="P964" s="349" t="str">
        <f>TEXT('daily (2)'!$B964,"mmmm")</f>
        <v>March</v>
      </c>
      <c r="Q964" s="313" t="s">
        <v>139</v>
      </c>
    </row>
    <row r="965" s="313" customFormat="1" ht="52.5" customHeight="1" spans="1:16">
      <c r="A965" s="361">
        <f t="shared" si="0"/>
        <v>34</v>
      </c>
      <c r="B965" s="294">
        <v>45753</v>
      </c>
      <c r="C965" s="337"/>
      <c r="D965" s="337" t="s">
        <v>518</v>
      </c>
      <c r="E965" s="337"/>
      <c r="F965" s="341" t="s">
        <v>551</v>
      </c>
      <c r="G965" s="339">
        <v>1100</v>
      </c>
      <c r="H965" s="340"/>
      <c r="I965" s="337" t="s">
        <v>522</v>
      </c>
      <c r="J965" s="337"/>
      <c r="K965" s="337"/>
      <c r="L965" s="337"/>
      <c r="M965" s="334"/>
      <c r="N965" s="334"/>
      <c r="O965" s="337"/>
      <c r="P965" s="349" t="str">
        <f>TEXT('daily (2)'!$B965,"mmmm")</f>
        <v>April</v>
      </c>
    </row>
    <row r="966" s="313" customFormat="1" ht="51" customHeight="1" spans="1:16">
      <c r="A966" s="362">
        <f t="shared" si="0"/>
        <v>35</v>
      </c>
      <c r="B966" s="294">
        <v>45753</v>
      </c>
      <c r="C966" s="337"/>
      <c r="D966" s="337" t="s">
        <v>520</v>
      </c>
      <c r="E966" s="337"/>
      <c r="F966" s="341" t="s">
        <v>552</v>
      </c>
      <c r="G966" s="339">
        <v>550</v>
      </c>
      <c r="H966" s="340"/>
      <c r="I966" s="337" t="s">
        <v>522</v>
      </c>
      <c r="J966" s="337"/>
      <c r="K966" s="337"/>
      <c r="L966" s="337"/>
      <c r="M966" s="329"/>
      <c r="N966" s="329"/>
      <c r="O966" s="337"/>
      <c r="P966" s="349" t="str">
        <f>TEXT('daily (2)'!$B966,"mmmm")</f>
        <v>April</v>
      </c>
    </row>
    <row r="967" s="313" customFormat="1" ht="35.1" customHeight="1" spans="1:16">
      <c r="A967" s="361">
        <f t="shared" si="0"/>
        <v>36</v>
      </c>
      <c r="B967" s="294">
        <v>45753</v>
      </c>
      <c r="C967" s="337"/>
      <c r="D967" s="337" t="s">
        <v>518</v>
      </c>
      <c r="E967" s="337"/>
      <c r="F967" s="337" t="s">
        <v>487</v>
      </c>
      <c r="G967" s="339">
        <v>100</v>
      </c>
      <c r="H967" s="340"/>
      <c r="I967" s="337" t="s">
        <v>522</v>
      </c>
      <c r="J967" s="337"/>
      <c r="K967" s="337"/>
      <c r="L967" s="337"/>
      <c r="M967" s="334"/>
      <c r="N967" s="334"/>
      <c r="O967" s="337"/>
      <c r="P967" s="349" t="str">
        <f>TEXT('daily (2)'!$B967,"mmmm")</f>
        <v>April</v>
      </c>
    </row>
    <row r="968" s="313" customFormat="1" ht="35.1" customHeight="1" spans="1:16">
      <c r="A968" s="362">
        <f t="shared" si="0"/>
        <v>37</v>
      </c>
      <c r="B968" s="294">
        <v>45753</v>
      </c>
      <c r="C968" s="337"/>
      <c r="D968" s="337" t="s">
        <v>520</v>
      </c>
      <c r="E968" s="337"/>
      <c r="F968" s="337" t="s">
        <v>549</v>
      </c>
      <c r="G968" s="339">
        <f>450+400</f>
        <v>850</v>
      </c>
      <c r="H968" s="340"/>
      <c r="I968" s="337" t="s">
        <v>522</v>
      </c>
      <c r="J968" s="337"/>
      <c r="K968" s="337"/>
      <c r="L968" s="337"/>
      <c r="M968" s="329"/>
      <c r="N968" s="329"/>
      <c r="O968" s="337"/>
      <c r="P968" s="349" t="str">
        <f>TEXT('daily (2)'!$B968,"mmmm")</f>
        <v>April</v>
      </c>
    </row>
    <row r="969" s="313" customFormat="1" ht="35.1" customHeight="1" spans="1:16">
      <c r="A969" s="361">
        <f t="shared" si="0"/>
        <v>38</v>
      </c>
      <c r="B969" s="294">
        <v>45753</v>
      </c>
      <c r="C969" s="337"/>
      <c r="D969" s="337" t="s">
        <v>517</v>
      </c>
      <c r="E969" s="337"/>
      <c r="F969" s="337" t="s">
        <v>186</v>
      </c>
      <c r="G969" s="339">
        <v>200</v>
      </c>
      <c r="H969" s="340"/>
      <c r="I969" s="337" t="s">
        <v>517</v>
      </c>
      <c r="J969" s="337"/>
      <c r="K969" s="337"/>
      <c r="L969" s="337"/>
      <c r="M969" s="334"/>
      <c r="N969" s="334"/>
      <c r="O969" s="337"/>
      <c r="P969" s="349" t="str">
        <f>TEXT('daily (2)'!$B969,"mmmm")</f>
        <v>April</v>
      </c>
    </row>
    <row r="970" s="313" customFormat="1" ht="35.1" customHeight="1" spans="1:16">
      <c r="A970" s="362">
        <f t="shared" si="0"/>
        <v>39</v>
      </c>
      <c r="B970" s="294">
        <v>45754</v>
      </c>
      <c r="C970" s="337"/>
      <c r="D970" s="337" t="s">
        <v>19</v>
      </c>
      <c r="E970" s="337"/>
      <c r="F970" s="337" t="s">
        <v>553</v>
      </c>
      <c r="G970" s="339">
        <v>1195</v>
      </c>
      <c r="H970" s="340"/>
      <c r="I970" s="337" t="s">
        <v>514</v>
      </c>
      <c r="J970" s="337"/>
      <c r="K970" s="337"/>
      <c r="L970" s="337"/>
      <c r="M970" s="329"/>
      <c r="N970" s="329" t="s">
        <v>554</v>
      </c>
      <c r="O970" s="337"/>
      <c r="P970" s="349" t="str">
        <f>TEXT('daily (2)'!$B970,"mmmm")</f>
        <v>April</v>
      </c>
    </row>
    <row r="971" s="313" customFormat="1" ht="35.1" customHeight="1" spans="1:16">
      <c r="A971" s="361">
        <f t="shared" si="0"/>
        <v>40</v>
      </c>
      <c r="B971" s="294">
        <v>45754</v>
      </c>
      <c r="C971" s="337"/>
      <c r="D971" s="337" t="s">
        <v>518</v>
      </c>
      <c r="E971" s="337"/>
      <c r="F971" s="337" t="s">
        <v>487</v>
      </c>
      <c r="G971" s="339">
        <v>960</v>
      </c>
      <c r="H971" s="340"/>
      <c r="I971" s="337" t="s">
        <v>471</v>
      </c>
      <c r="J971" s="337"/>
      <c r="K971" s="337"/>
      <c r="L971" s="337"/>
      <c r="M971" s="334"/>
      <c r="N971" s="334"/>
      <c r="O971" s="337"/>
      <c r="P971" s="349" t="str">
        <f>TEXT('daily (2)'!$B971,"mmmm")</f>
        <v>April</v>
      </c>
    </row>
    <row r="972" s="313" customFormat="1" ht="35.1" customHeight="1" spans="1:16">
      <c r="A972" s="362">
        <f t="shared" si="0"/>
        <v>41</v>
      </c>
      <c r="B972" s="294">
        <v>45754</v>
      </c>
      <c r="C972" s="337"/>
      <c r="D972" s="337" t="s">
        <v>518</v>
      </c>
      <c r="E972" s="337"/>
      <c r="F972" s="337" t="s">
        <v>555</v>
      </c>
      <c r="G972" s="339">
        <f>1130-960</f>
        <v>170</v>
      </c>
      <c r="H972" s="340"/>
      <c r="I972" s="337" t="s">
        <v>471</v>
      </c>
      <c r="J972" s="337"/>
      <c r="K972" s="337"/>
      <c r="L972" s="337"/>
      <c r="M972" s="329"/>
      <c r="N972" s="329"/>
      <c r="O972" s="337"/>
      <c r="P972" s="349" t="str">
        <f>TEXT('daily (2)'!$B972,"mmmm")</f>
        <v>April</v>
      </c>
    </row>
    <row r="973" s="313" customFormat="1" ht="35.1" customHeight="1" spans="1:16">
      <c r="A973" s="361">
        <f t="shared" si="0"/>
        <v>42</v>
      </c>
      <c r="B973" s="294">
        <v>45754</v>
      </c>
      <c r="C973" s="337"/>
      <c r="D973" s="337" t="s">
        <v>518</v>
      </c>
      <c r="E973" s="337"/>
      <c r="F973" s="337" t="s">
        <v>556</v>
      </c>
      <c r="G973" s="339">
        <v>160</v>
      </c>
      <c r="H973" s="340"/>
      <c r="I973" s="337" t="s">
        <v>471</v>
      </c>
      <c r="J973" s="337"/>
      <c r="K973" s="337"/>
      <c r="L973" s="337"/>
      <c r="M973" s="334"/>
      <c r="N973" s="334"/>
      <c r="O973" s="337"/>
      <c r="P973" s="349" t="str">
        <f>TEXT('daily (2)'!$B973,"mmmm")</f>
        <v>April</v>
      </c>
    </row>
    <row r="974" s="313" customFormat="1" ht="35.1" customHeight="1" spans="1:16">
      <c r="A974" s="362">
        <f t="shared" si="0"/>
        <v>43</v>
      </c>
      <c r="B974" s="294">
        <v>45754</v>
      </c>
      <c r="C974" s="337"/>
      <c r="D974" s="337" t="s">
        <v>341</v>
      </c>
      <c r="E974" s="337"/>
      <c r="F974" s="337" t="s">
        <v>557</v>
      </c>
      <c r="G974" s="339">
        <v>705</v>
      </c>
      <c r="H974" s="340"/>
      <c r="I974" s="337" t="s">
        <v>514</v>
      </c>
      <c r="J974" s="337"/>
      <c r="K974" s="337"/>
      <c r="L974" s="337"/>
      <c r="M974" s="329"/>
      <c r="N974" s="329"/>
      <c r="O974" s="337"/>
      <c r="P974" s="349" t="str">
        <f>TEXT('daily (2)'!$B974,"mmmm")</f>
        <v>April</v>
      </c>
    </row>
    <row r="975" s="313" customFormat="1" ht="35.1" customHeight="1" spans="1:16">
      <c r="A975" s="361">
        <f t="shared" si="0"/>
        <v>44</v>
      </c>
      <c r="B975" s="294">
        <v>45754</v>
      </c>
      <c r="C975" s="337"/>
      <c r="D975" s="337" t="s">
        <v>19</v>
      </c>
      <c r="E975" s="337"/>
      <c r="F975" s="337" t="s">
        <v>558</v>
      </c>
      <c r="G975" s="339">
        <v>14000</v>
      </c>
      <c r="H975" s="340"/>
      <c r="I975" s="337" t="s">
        <v>531</v>
      </c>
      <c r="J975" s="337"/>
      <c r="K975" s="337"/>
      <c r="L975" s="337"/>
      <c r="M975" s="334"/>
      <c r="N975" s="334" t="s">
        <v>528</v>
      </c>
      <c r="O975" s="337"/>
      <c r="P975" s="349" t="str">
        <f>TEXT('daily (2)'!$B975,"mmmm")</f>
        <v>April</v>
      </c>
    </row>
    <row r="976" s="313" customFormat="1" ht="35.1" customHeight="1" spans="1:16">
      <c r="A976" s="362">
        <f t="shared" si="0"/>
        <v>45</v>
      </c>
      <c r="B976" s="294">
        <v>45754</v>
      </c>
      <c r="C976" s="337"/>
      <c r="D976" s="337" t="s">
        <v>19</v>
      </c>
      <c r="E976" s="337"/>
      <c r="F976" s="337" t="s">
        <v>559</v>
      </c>
      <c r="G976" s="339">
        <f>15350-14000</f>
        <v>1350</v>
      </c>
      <c r="H976" s="340"/>
      <c r="I976" s="337" t="s">
        <v>514</v>
      </c>
      <c r="J976" s="337"/>
      <c r="K976" s="337"/>
      <c r="L976" s="337"/>
      <c r="M976" s="329"/>
      <c r="N976" s="329" t="s">
        <v>528</v>
      </c>
      <c r="O976" s="337"/>
      <c r="P976" s="349" t="str">
        <f>TEXT('daily (2)'!$B976,"mmmm")</f>
        <v>April</v>
      </c>
    </row>
    <row r="977" s="313" customFormat="1" ht="35.1" customHeight="1" spans="1:17">
      <c r="A977" s="361">
        <f t="shared" si="0"/>
        <v>46</v>
      </c>
      <c r="B977" s="294">
        <v>45754</v>
      </c>
      <c r="C977" s="337"/>
      <c r="D977" s="337" t="s">
        <v>17</v>
      </c>
      <c r="E977" s="337"/>
      <c r="F977" s="337" t="s">
        <v>560</v>
      </c>
      <c r="G977" s="339">
        <v>2150</v>
      </c>
      <c r="H977" s="340"/>
      <c r="I977" s="337" t="s">
        <v>531</v>
      </c>
      <c r="J977" s="337"/>
      <c r="K977" s="337"/>
      <c r="L977" s="337"/>
      <c r="M977" s="334"/>
      <c r="N977" s="334"/>
      <c r="O977" s="337"/>
      <c r="P977" s="349" t="str">
        <f>TEXT('daily (2)'!$B977,"mmmm")</f>
        <v>April</v>
      </c>
      <c r="Q977" s="313" t="s">
        <v>535</v>
      </c>
    </row>
    <row r="978" s="313" customFormat="1" ht="35.1" customHeight="1" spans="1:17">
      <c r="A978" s="362">
        <f t="shared" si="0"/>
        <v>47</v>
      </c>
      <c r="B978" s="294">
        <v>45754</v>
      </c>
      <c r="C978" s="337"/>
      <c r="D978" s="337" t="s">
        <v>17</v>
      </c>
      <c r="E978" s="337"/>
      <c r="F978" s="337" t="s">
        <v>561</v>
      </c>
      <c r="G978" s="339">
        <v>100</v>
      </c>
      <c r="H978" s="340"/>
      <c r="I978" s="337" t="s">
        <v>531</v>
      </c>
      <c r="J978" s="337"/>
      <c r="K978" s="337"/>
      <c r="L978" s="337"/>
      <c r="M978" s="329"/>
      <c r="N978" s="329"/>
      <c r="O978" s="337"/>
      <c r="P978" s="349" t="str">
        <f>TEXT('daily (2)'!$B978,"mmmm")</f>
        <v>April</v>
      </c>
      <c r="Q978" s="313" t="s">
        <v>69</v>
      </c>
    </row>
    <row r="979" s="313" customFormat="1" ht="56.25" customHeight="1" spans="1:17">
      <c r="A979" s="361">
        <f t="shared" si="0"/>
        <v>48</v>
      </c>
      <c r="B979" s="294">
        <v>45754</v>
      </c>
      <c r="C979" s="337"/>
      <c r="D979" s="337" t="s">
        <v>17</v>
      </c>
      <c r="E979" s="337"/>
      <c r="F979" s="337" t="s">
        <v>240</v>
      </c>
      <c r="G979" s="339">
        <v>400</v>
      </c>
      <c r="H979" s="340"/>
      <c r="I979" s="337" t="s">
        <v>471</v>
      </c>
      <c r="J979" s="337"/>
      <c r="K979" s="337"/>
      <c r="L979" s="337"/>
      <c r="M979" s="334"/>
      <c r="N979" s="334"/>
      <c r="O979" s="337"/>
      <c r="P979" s="349" t="str">
        <f>TEXT('daily (2)'!$B979,"mmmm")</f>
        <v>April</v>
      </c>
      <c r="Q979" s="313" t="s">
        <v>69</v>
      </c>
    </row>
    <row r="980" s="313" customFormat="1" ht="66" customHeight="1" spans="1:17">
      <c r="A980" s="362">
        <f t="shared" si="0"/>
        <v>49</v>
      </c>
      <c r="B980" s="294">
        <v>45754</v>
      </c>
      <c r="C980" s="337"/>
      <c r="D980" s="337" t="s">
        <v>17</v>
      </c>
      <c r="E980" s="337"/>
      <c r="F980" s="337" t="s">
        <v>562</v>
      </c>
      <c r="G980" s="339">
        <v>500</v>
      </c>
      <c r="H980" s="340"/>
      <c r="I980" s="337" t="s">
        <v>531</v>
      </c>
      <c r="J980" s="337"/>
      <c r="K980" s="337"/>
      <c r="L980" s="337"/>
      <c r="M980" s="329"/>
      <c r="N980" s="329"/>
      <c r="O980" s="337"/>
      <c r="P980" s="349" t="str">
        <f>TEXT('daily (2)'!$B980,"mmmm")</f>
        <v>April</v>
      </c>
      <c r="Q980" s="313" t="s">
        <v>139</v>
      </c>
    </row>
    <row r="981" s="313" customFormat="1" ht="35.1" customHeight="1" spans="1:16">
      <c r="A981" s="361">
        <f t="shared" si="0"/>
        <v>50</v>
      </c>
      <c r="B981" s="294">
        <v>45754</v>
      </c>
      <c r="C981" s="337"/>
      <c r="D981" s="337" t="s">
        <v>517</v>
      </c>
      <c r="E981" s="337"/>
      <c r="F981" s="337" t="s">
        <v>186</v>
      </c>
      <c r="G981" s="339">
        <v>615</v>
      </c>
      <c r="H981" s="340"/>
      <c r="I981" s="337" t="s">
        <v>517</v>
      </c>
      <c r="J981" s="337"/>
      <c r="K981" s="337"/>
      <c r="L981" s="337"/>
      <c r="M981" s="334"/>
      <c r="N981" s="334"/>
      <c r="O981" s="337"/>
      <c r="P981" s="349" t="str">
        <f>TEXT('daily (2)'!$B981,"mmmm")</f>
        <v>April</v>
      </c>
    </row>
    <row r="982" s="313" customFormat="1" ht="35.1" customHeight="1" spans="1:17">
      <c r="A982" s="362">
        <f t="shared" si="0"/>
        <v>51</v>
      </c>
      <c r="B982" s="294">
        <v>45755</v>
      </c>
      <c r="C982" s="337"/>
      <c r="D982" s="337" t="s">
        <v>17</v>
      </c>
      <c r="E982" s="337"/>
      <c r="F982" s="337" t="s">
        <v>562</v>
      </c>
      <c r="G982" s="339">
        <v>200</v>
      </c>
      <c r="H982" s="340"/>
      <c r="I982" s="337" t="s">
        <v>531</v>
      </c>
      <c r="J982" s="337"/>
      <c r="K982" s="337"/>
      <c r="L982" s="337"/>
      <c r="M982" s="329"/>
      <c r="N982" s="329"/>
      <c r="O982" s="337"/>
      <c r="P982" s="349" t="str">
        <f>TEXT('daily (2)'!$B982,"mmmm")</f>
        <v>April</v>
      </c>
      <c r="Q982" s="313" t="s">
        <v>139</v>
      </c>
    </row>
    <row r="983" s="313" customFormat="1" ht="35.1" customHeight="1" spans="1:17">
      <c r="A983" s="361">
        <f t="shared" si="0"/>
        <v>52</v>
      </c>
      <c r="B983" s="294">
        <v>45755</v>
      </c>
      <c r="C983" s="337"/>
      <c r="D983" s="337" t="s">
        <v>17</v>
      </c>
      <c r="E983" s="337"/>
      <c r="F983" s="337" t="s">
        <v>563</v>
      </c>
      <c r="G983" s="339">
        <v>200</v>
      </c>
      <c r="H983" s="340"/>
      <c r="I983" s="337" t="s">
        <v>531</v>
      </c>
      <c r="J983" s="337"/>
      <c r="K983" s="337"/>
      <c r="L983" s="337"/>
      <c r="M983" s="334"/>
      <c r="N983" s="334"/>
      <c r="O983" s="337"/>
      <c r="P983" s="349" t="str">
        <f>TEXT('daily (2)'!$B983,"mmmm")</f>
        <v>April</v>
      </c>
      <c r="Q983" s="313" t="s">
        <v>429</v>
      </c>
    </row>
    <row r="984" s="313" customFormat="1" ht="35.1" customHeight="1" spans="1:16">
      <c r="A984" s="362">
        <f t="shared" si="0"/>
        <v>53</v>
      </c>
      <c r="B984" s="294">
        <v>45755</v>
      </c>
      <c r="C984" s="337"/>
      <c r="D984" s="337" t="s">
        <v>518</v>
      </c>
      <c r="E984" s="337"/>
      <c r="F984" s="337" t="s">
        <v>292</v>
      </c>
      <c r="G984" s="339">
        <v>1369</v>
      </c>
      <c r="H984" s="340"/>
      <c r="I984" s="337" t="s">
        <v>531</v>
      </c>
      <c r="J984" s="337"/>
      <c r="K984" s="337"/>
      <c r="L984" s="337"/>
      <c r="M984" s="329"/>
      <c r="N984" s="329"/>
      <c r="O984" s="337"/>
      <c r="P984" s="349" t="str">
        <f>TEXT('daily (2)'!$B984,"mmmm")</f>
        <v>April</v>
      </c>
    </row>
    <row r="985" s="313" customFormat="1" ht="35.1" customHeight="1" spans="1:16">
      <c r="A985" s="361">
        <f t="shared" si="0"/>
        <v>54</v>
      </c>
      <c r="B985" s="294">
        <v>45755</v>
      </c>
      <c r="C985" s="337"/>
      <c r="D985" s="337" t="s">
        <v>20</v>
      </c>
      <c r="E985" s="337"/>
      <c r="F985" s="337" t="s">
        <v>448</v>
      </c>
      <c r="G985" s="339">
        <v>10800</v>
      </c>
      <c r="H985" s="340"/>
      <c r="I985" s="337" t="s">
        <v>517</v>
      </c>
      <c r="J985" s="337"/>
      <c r="K985" s="337"/>
      <c r="L985" s="337"/>
      <c r="M985" s="334"/>
      <c r="N985" s="334"/>
      <c r="O985" s="337" t="s">
        <v>564</v>
      </c>
      <c r="P985" s="349" t="str">
        <f>TEXT('daily (2)'!$B985,"mmmm")</f>
        <v>April</v>
      </c>
    </row>
    <row r="986" s="313" customFormat="1" ht="35.1" customHeight="1" spans="1:16">
      <c r="A986" s="362">
        <f t="shared" si="0"/>
        <v>55</v>
      </c>
      <c r="B986" s="294">
        <v>45755</v>
      </c>
      <c r="C986" s="337"/>
      <c r="D986" s="337" t="s">
        <v>341</v>
      </c>
      <c r="E986" s="337"/>
      <c r="F986" s="337" t="s">
        <v>565</v>
      </c>
      <c r="G986" s="339">
        <v>176</v>
      </c>
      <c r="H986" s="340"/>
      <c r="I986" s="337" t="s">
        <v>531</v>
      </c>
      <c r="J986" s="337"/>
      <c r="K986" s="337"/>
      <c r="L986" s="337"/>
      <c r="M986" s="329"/>
      <c r="N986" s="329"/>
      <c r="O986" s="337"/>
      <c r="P986" s="349" t="str">
        <f>TEXT('daily (2)'!$B986,"mmmm")</f>
        <v>April</v>
      </c>
    </row>
    <row r="987" s="313" customFormat="1" ht="35.1" customHeight="1" spans="1:16">
      <c r="A987" s="361">
        <f t="shared" si="0"/>
        <v>56</v>
      </c>
      <c r="B987" s="294">
        <v>45755</v>
      </c>
      <c r="C987" s="337"/>
      <c r="D987" s="337" t="s">
        <v>341</v>
      </c>
      <c r="E987" s="337"/>
      <c r="F987" s="337" t="s">
        <v>566</v>
      </c>
      <c r="G987" s="339">
        <v>55</v>
      </c>
      <c r="H987" s="340"/>
      <c r="I987" s="337" t="s">
        <v>531</v>
      </c>
      <c r="J987" s="337"/>
      <c r="K987" s="337"/>
      <c r="L987" s="337"/>
      <c r="M987" s="334"/>
      <c r="N987" s="334"/>
      <c r="O987" s="337"/>
      <c r="P987" s="349" t="str">
        <f>TEXT('daily (2)'!$B987,"mmmm")</f>
        <v>April</v>
      </c>
    </row>
    <row r="988" s="313" customFormat="1" ht="35.1" customHeight="1" spans="1:16">
      <c r="A988" s="362">
        <f t="shared" si="0"/>
        <v>57</v>
      </c>
      <c r="B988" s="294">
        <v>45755</v>
      </c>
      <c r="C988" s="337"/>
      <c r="D988" s="337" t="s">
        <v>518</v>
      </c>
      <c r="E988" s="337"/>
      <c r="F988" s="337" t="s">
        <v>567</v>
      </c>
      <c r="G988" s="339">
        <v>55</v>
      </c>
      <c r="H988" s="340"/>
      <c r="I988" s="337" t="s">
        <v>531</v>
      </c>
      <c r="J988" s="337"/>
      <c r="K988" s="337"/>
      <c r="L988" s="337"/>
      <c r="M988" s="329"/>
      <c r="N988" s="329"/>
      <c r="O988" s="337"/>
      <c r="P988" s="349" t="str">
        <f>TEXT('daily (2)'!$B988,"mmmm")</f>
        <v>April</v>
      </c>
    </row>
    <row r="989" s="313" customFormat="1" ht="35.1" customHeight="1" spans="1:16">
      <c r="A989" s="361">
        <f t="shared" si="0"/>
        <v>58</v>
      </c>
      <c r="B989" s="294">
        <v>45755</v>
      </c>
      <c r="C989" s="337"/>
      <c r="D989" s="337" t="s">
        <v>516</v>
      </c>
      <c r="E989" s="337"/>
      <c r="F989" s="341" t="s">
        <v>442</v>
      </c>
      <c r="G989" s="339">
        <v>35</v>
      </c>
      <c r="H989" s="340"/>
      <c r="I989" s="337" t="s">
        <v>531</v>
      </c>
      <c r="J989" s="337"/>
      <c r="K989" s="337"/>
      <c r="L989" s="337"/>
      <c r="M989" s="334"/>
      <c r="N989" s="334"/>
      <c r="O989" s="337"/>
      <c r="P989" s="349" t="str">
        <f>TEXT('daily (2)'!$B989,"mmmm")</f>
        <v>April</v>
      </c>
    </row>
    <row r="990" s="313" customFormat="1" ht="35.1" customHeight="1" spans="1:16">
      <c r="A990" s="362">
        <f t="shared" si="0"/>
        <v>59</v>
      </c>
      <c r="B990" s="294">
        <v>45755</v>
      </c>
      <c r="C990" s="337"/>
      <c r="D990" s="337" t="s">
        <v>518</v>
      </c>
      <c r="E990" s="337"/>
      <c r="F990" s="337" t="s">
        <v>568</v>
      </c>
      <c r="G990" s="339">
        <v>120</v>
      </c>
      <c r="H990" s="340"/>
      <c r="I990" s="337" t="s">
        <v>514</v>
      </c>
      <c r="J990" s="337"/>
      <c r="K990" s="337"/>
      <c r="L990" s="337"/>
      <c r="M990" s="329"/>
      <c r="N990" s="329"/>
      <c r="O990" s="337"/>
      <c r="P990" s="349" t="str">
        <f>TEXT('daily (2)'!$B990,"mmmm")</f>
        <v>April</v>
      </c>
    </row>
    <row r="991" s="313" customFormat="1" ht="35.1" customHeight="1" spans="1:16">
      <c r="A991" s="361">
        <f t="shared" si="0"/>
        <v>60</v>
      </c>
      <c r="B991" s="294">
        <v>45755</v>
      </c>
      <c r="C991" s="337"/>
      <c r="D991" s="337" t="s">
        <v>341</v>
      </c>
      <c r="E991" s="337"/>
      <c r="F991" s="337" t="s">
        <v>569</v>
      </c>
      <c r="G991" s="339">
        <v>400</v>
      </c>
      <c r="H991" s="340"/>
      <c r="I991" s="337" t="s">
        <v>514</v>
      </c>
      <c r="J991" s="337"/>
      <c r="K991" s="337"/>
      <c r="L991" s="337"/>
      <c r="M991" s="334"/>
      <c r="N991" s="334"/>
      <c r="O991" s="337"/>
      <c r="P991" s="349" t="str">
        <f>TEXT('daily (2)'!$B991,"mmmm")</f>
        <v>April</v>
      </c>
    </row>
    <row r="992" s="313" customFormat="1" ht="35.1" customHeight="1" spans="1:16">
      <c r="A992" s="362">
        <f t="shared" si="0"/>
        <v>61</v>
      </c>
      <c r="B992" s="294">
        <v>45755</v>
      </c>
      <c r="C992" s="337"/>
      <c r="D992" s="337" t="s">
        <v>520</v>
      </c>
      <c r="E992" s="337"/>
      <c r="F992" s="337" t="s">
        <v>402</v>
      </c>
      <c r="G992" s="339">
        <v>200</v>
      </c>
      <c r="H992" s="340"/>
      <c r="I992" s="337" t="s">
        <v>514</v>
      </c>
      <c r="J992" s="337"/>
      <c r="K992" s="337"/>
      <c r="L992" s="337"/>
      <c r="M992" s="329"/>
      <c r="N992" s="329"/>
      <c r="O992" s="337"/>
      <c r="P992" s="349" t="str">
        <f>TEXT('daily (2)'!$B992,"mmmm")</f>
        <v>April</v>
      </c>
    </row>
    <row r="993" s="313" customFormat="1" ht="57.75" customHeight="1" spans="1:17">
      <c r="A993" s="361">
        <f t="shared" si="0"/>
        <v>62</v>
      </c>
      <c r="B993" s="294">
        <v>45755</v>
      </c>
      <c r="C993" s="337"/>
      <c r="D993" s="337" t="s">
        <v>17</v>
      </c>
      <c r="E993" s="337"/>
      <c r="F993" s="337" t="s">
        <v>240</v>
      </c>
      <c r="G993" s="339">
        <v>200</v>
      </c>
      <c r="H993" s="340"/>
      <c r="I993" s="337" t="s">
        <v>471</v>
      </c>
      <c r="J993" s="337"/>
      <c r="K993" s="337"/>
      <c r="L993" s="337"/>
      <c r="M993" s="334"/>
      <c r="N993" s="334"/>
      <c r="O993" s="337"/>
      <c r="P993" s="349" t="str">
        <f>TEXT('daily (2)'!$B993,"mmmm")</f>
        <v>April</v>
      </c>
      <c r="Q993" s="313" t="s">
        <v>69</v>
      </c>
    </row>
    <row r="994" s="313" customFormat="1" ht="35.1" customHeight="1" spans="1:16">
      <c r="A994" s="362">
        <f t="shared" si="0"/>
        <v>63</v>
      </c>
      <c r="B994" s="294">
        <v>45755</v>
      </c>
      <c r="C994" s="337"/>
      <c r="D994" s="337" t="s">
        <v>517</v>
      </c>
      <c r="E994" s="337"/>
      <c r="F994" s="337" t="s">
        <v>570</v>
      </c>
      <c r="G994" s="339">
        <v>150</v>
      </c>
      <c r="H994" s="340"/>
      <c r="I994" s="337" t="s">
        <v>517</v>
      </c>
      <c r="J994" s="337"/>
      <c r="K994" s="337"/>
      <c r="L994" s="337"/>
      <c r="M994" s="329"/>
      <c r="N994" s="329"/>
      <c r="O994" s="337"/>
      <c r="P994" s="349" t="str">
        <f>TEXT('daily (2)'!$B994,"mmmm")</f>
        <v>April</v>
      </c>
    </row>
    <row r="995" s="313" customFormat="1" ht="35.1" customHeight="1" spans="1:16">
      <c r="A995" s="361">
        <f t="shared" si="0"/>
        <v>64</v>
      </c>
      <c r="B995" s="294">
        <v>45755</v>
      </c>
      <c r="C995" s="337"/>
      <c r="D995" s="337" t="s">
        <v>520</v>
      </c>
      <c r="E995" s="337"/>
      <c r="F995" s="337" t="s">
        <v>215</v>
      </c>
      <c r="G995" s="339">
        <v>500</v>
      </c>
      <c r="H995" s="340"/>
      <c r="I995" s="337" t="s">
        <v>514</v>
      </c>
      <c r="J995" s="337"/>
      <c r="K995" s="337"/>
      <c r="L995" s="337"/>
      <c r="M995" s="334"/>
      <c r="N995" s="334"/>
      <c r="O995" s="337"/>
      <c r="P995" s="349" t="str">
        <f>TEXT('daily (2)'!$B995,"mmmm")</f>
        <v>April</v>
      </c>
    </row>
    <row r="996" s="313" customFormat="1" ht="35.1" customHeight="1" spans="1:16">
      <c r="A996" s="362">
        <f t="shared" si="0"/>
        <v>65</v>
      </c>
      <c r="B996" s="294">
        <v>45755</v>
      </c>
      <c r="C996" s="337"/>
      <c r="D996" s="337" t="s">
        <v>341</v>
      </c>
      <c r="E996" s="337"/>
      <c r="F996" s="337" t="s">
        <v>49</v>
      </c>
      <c r="G996" s="339">
        <v>800</v>
      </c>
      <c r="H996" s="340"/>
      <c r="I996" s="337" t="s">
        <v>531</v>
      </c>
      <c r="J996" s="337"/>
      <c r="K996" s="337"/>
      <c r="L996" s="337"/>
      <c r="M996" s="329"/>
      <c r="N996" s="329"/>
      <c r="O996" s="337"/>
      <c r="P996" s="349" t="str">
        <f>TEXT('daily (2)'!$B996,"mmmm")</f>
        <v>April</v>
      </c>
    </row>
    <row r="997" s="313" customFormat="1" ht="35.1" customHeight="1" spans="1:16">
      <c r="A997" s="361">
        <f t="shared" ref="A997:A1060" si="1">A996+1</f>
        <v>66</v>
      </c>
      <c r="B997" s="294">
        <v>45755</v>
      </c>
      <c r="C997" s="337"/>
      <c r="D997" s="337" t="s">
        <v>517</v>
      </c>
      <c r="E997" s="337"/>
      <c r="F997" s="337" t="s">
        <v>301</v>
      </c>
      <c r="G997" s="339">
        <v>150</v>
      </c>
      <c r="H997" s="340"/>
      <c r="I997" s="337" t="s">
        <v>517</v>
      </c>
      <c r="J997" s="337"/>
      <c r="K997" s="337"/>
      <c r="L997" s="337"/>
      <c r="M997" s="334"/>
      <c r="N997" s="334"/>
      <c r="O997" s="337"/>
      <c r="P997" s="349" t="str">
        <f>TEXT('daily (2)'!$B997,"mmmm")</f>
        <v>April</v>
      </c>
    </row>
    <row r="998" s="313" customFormat="1" ht="35.1" customHeight="1" spans="1:16">
      <c r="A998" s="362">
        <f t="shared" si="1"/>
        <v>67</v>
      </c>
      <c r="B998" s="294">
        <v>45756</v>
      </c>
      <c r="C998" s="337"/>
      <c r="D998" s="337" t="s">
        <v>341</v>
      </c>
      <c r="E998" s="337"/>
      <c r="F998" s="337" t="s">
        <v>566</v>
      </c>
      <c r="G998" s="339">
        <v>50</v>
      </c>
      <c r="H998" s="340"/>
      <c r="I998" s="337" t="s">
        <v>531</v>
      </c>
      <c r="J998" s="337"/>
      <c r="K998" s="337"/>
      <c r="L998" s="337"/>
      <c r="M998" s="329"/>
      <c r="N998" s="329"/>
      <c r="O998" s="337"/>
      <c r="P998" s="349" t="str">
        <f>TEXT('daily (2)'!$B998,"mmmm")</f>
        <v>April</v>
      </c>
    </row>
    <row r="999" s="313" customFormat="1" ht="35.1" customHeight="1" spans="1:16">
      <c r="A999" s="361">
        <f t="shared" si="1"/>
        <v>68</v>
      </c>
      <c r="B999" s="294">
        <v>45756</v>
      </c>
      <c r="C999" s="337"/>
      <c r="D999" s="337" t="s">
        <v>571</v>
      </c>
      <c r="E999" s="337"/>
      <c r="F999" s="337" t="s">
        <v>381</v>
      </c>
      <c r="G999" s="339">
        <v>45</v>
      </c>
      <c r="H999" s="340"/>
      <c r="I999" s="337" t="s">
        <v>531</v>
      </c>
      <c r="J999" s="337"/>
      <c r="K999" s="337"/>
      <c r="L999" s="337"/>
      <c r="M999" s="334"/>
      <c r="N999" s="334"/>
      <c r="O999" s="337"/>
      <c r="P999" s="349" t="str">
        <f>TEXT('daily (2)'!$B999,"mmmm")</f>
        <v>April</v>
      </c>
    </row>
    <row r="1000" s="313" customFormat="1" ht="35.1" customHeight="1" spans="1:16">
      <c r="A1000" s="362">
        <f t="shared" si="1"/>
        <v>69</v>
      </c>
      <c r="B1000" s="294">
        <v>45756</v>
      </c>
      <c r="C1000" s="337"/>
      <c r="D1000" s="337" t="s">
        <v>518</v>
      </c>
      <c r="E1000" s="337"/>
      <c r="F1000" s="337" t="s">
        <v>572</v>
      </c>
      <c r="G1000" s="339">
        <v>83</v>
      </c>
      <c r="H1000" s="340"/>
      <c r="I1000" s="337" t="s">
        <v>514</v>
      </c>
      <c r="J1000" s="337"/>
      <c r="K1000" s="337"/>
      <c r="L1000" s="337"/>
      <c r="M1000" s="329"/>
      <c r="N1000" s="329"/>
      <c r="O1000" s="337"/>
      <c r="P1000" s="349" t="str">
        <f>TEXT('daily (2)'!$B1000,"mmmm")</f>
        <v>April</v>
      </c>
    </row>
    <row r="1001" s="313" customFormat="1" ht="35.1" customHeight="1" spans="1:16">
      <c r="A1001" s="361">
        <f t="shared" si="1"/>
        <v>70</v>
      </c>
      <c r="B1001" s="294">
        <v>45756</v>
      </c>
      <c r="C1001" s="337"/>
      <c r="D1001" s="337" t="s">
        <v>518</v>
      </c>
      <c r="E1001" s="337"/>
      <c r="F1001" s="337" t="s">
        <v>573</v>
      </c>
      <c r="G1001" s="339">
        <v>20</v>
      </c>
      <c r="H1001" s="340"/>
      <c r="I1001" s="337" t="s">
        <v>514</v>
      </c>
      <c r="J1001" s="337"/>
      <c r="K1001" s="337"/>
      <c r="L1001" s="337"/>
      <c r="M1001" s="334"/>
      <c r="N1001" s="334"/>
      <c r="O1001" s="337"/>
      <c r="P1001" s="349" t="str">
        <f>TEXT('daily (2)'!$B1001,"mmmm")</f>
        <v>April</v>
      </c>
    </row>
    <row r="1002" s="313" customFormat="1" ht="35.1" customHeight="1" spans="1:16">
      <c r="A1002" s="362">
        <f t="shared" si="1"/>
        <v>71</v>
      </c>
      <c r="B1002" s="294">
        <v>45756</v>
      </c>
      <c r="C1002" s="337"/>
      <c r="D1002" s="337" t="s">
        <v>518</v>
      </c>
      <c r="E1002" s="337"/>
      <c r="F1002" s="337" t="s">
        <v>574</v>
      </c>
      <c r="G1002" s="339">
        <f>240+150</f>
        <v>390</v>
      </c>
      <c r="H1002" s="340"/>
      <c r="I1002" s="337" t="s">
        <v>522</v>
      </c>
      <c r="J1002" s="337"/>
      <c r="K1002" s="337"/>
      <c r="L1002" s="337"/>
      <c r="M1002" s="329"/>
      <c r="N1002" s="329"/>
      <c r="O1002" s="337"/>
      <c r="P1002" s="349" t="str">
        <f>TEXT('daily (2)'!$B1002,"mmmm")</f>
        <v>April</v>
      </c>
    </row>
    <row r="1003" s="313" customFormat="1" ht="35.1" customHeight="1" spans="1:16">
      <c r="A1003" s="361">
        <f t="shared" si="1"/>
        <v>72</v>
      </c>
      <c r="B1003" s="294">
        <v>45756</v>
      </c>
      <c r="C1003" s="337"/>
      <c r="D1003" s="337" t="s">
        <v>518</v>
      </c>
      <c r="E1003" s="337"/>
      <c r="F1003" s="337" t="s">
        <v>575</v>
      </c>
      <c r="G1003" s="339">
        <v>15.5</v>
      </c>
      <c r="H1003" s="340"/>
      <c r="I1003" s="337" t="s">
        <v>531</v>
      </c>
      <c r="J1003" s="337"/>
      <c r="K1003" s="337"/>
      <c r="L1003" s="337"/>
      <c r="M1003" s="334"/>
      <c r="N1003" s="334"/>
      <c r="O1003" s="337"/>
      <c r="P1003" s="349" t="str">
        <f>TEXT('daily (2)'!$B1003,"mmmm")</f>
        <v>April</v>
      </c>
    </row>
    <row r="1004" s="313" customFormat="1" ht="35.1" customHeight="1" spans="1:16">
      <c r="A1004" s="362">
        <f t="shared" si="1"/>
        <v>73</v>
      </c>
      <c r="B1004" s="294">
        <v>45756</v>
      </c>
      <c r="C1004" s="337"/>
      <c r="D1004" s="337" t="s">
        <v>520</v>
      </c>
      <c r="E1004" s="337"/>
      <c r="F1004" s="337" t="s">
        <v>402</v>
      </c>
      <c r="G1004" s="339">
        <v>300</v>
      </c>
      <c r="H1004" s="340"/>
      <c r="I1004" s="337" t="s">
        <v>514</v>
      </c>
      <c r="J1004" s="337"/>
      <c r="K1004" s="337"/>
      <c r="L1004" s="337"/>
      <c r="M1004" s="329"/>
      <c r="N1004" s="329"/>
      <c r="O1004" s="337"/>
      <c r="P1004" s="349" t="str">
        <f>TEXT('daily (2)'!$B1004,"mmmm")</f>
        <v>April</v>
      </c>
    </row>
    <row r="1005" s="313" customFormat="1" ht="35.1" customHeight="1" spans="1:17">
      <c r="A1005" s="361">
        <f t="shared" si="1"/>
        <v>74</v>
      </c>
      <c r="B1005" s="294">
        <v>45756</v>
      </c>
      <c r="C1005" s="337"/>
      <c r="D1005" s="337" t="s">
        <v>17</v>
      </c>
      <c r="E1005" s="337"/>
      <c r="F1005" s="337" t="s">
        <v>134</v>
      </c>
      <c r="G1005" s="339">
        <v>100</v>
      </c>
      <c r="H1005" s="340"/>
      <c r="I1005" s="337" t="s">
        <v>531</v>
      </c>
      <c r="J1005" s="337"/>
      <c r="K1005" s="337"/>
      <c r="L1005" s="337"/>
      <c r="M1005" s="334"/>
      <c r="N1005" s="334"/>
      <c r="O1005" s="337"/>
      <c r="P1005" s="349" t="str">
        <f>TEXT('daily (2)'!$B1005,"mmmm")</f>
        <v>April</v>
      </c>
      <c r="Q1005" s="313" t="s">
        <v>139</v>
      </c>
    </row>
    <row r="1006" s="313" customFormat="1" ht="35.1" customHeight="1" spans="1:16">
      <c r="A1006" s="362">
        <f t="shared" si="1"/>
        <v>75</v>
      </c>
      <c r="B1006" s="294">
        <v>45757</v>
      </c>
      <c r="C1006" s="337"/>
      <c r="D1006" s="337" t="s">
        <v>518</v>
      </c>
      <c r="E1006" s="337"/>
      <c r="F1006" s="337" t="s">
        <v>97</v>
      </c>
      <c r="G1006" s="339">
        <v>27</v>
      </c>
      <c r="H1006" s="340"/>
      <c r="I1006" s="337" t="s">
        <v>471</v>
      </c>
      <c r="J1006" s="337"/>
      <c r="K1006" s="337"/>
      <c r="L1006" s="337"/>
      <c r="M1006" s="329"/>
      <c r="N1006" s="329"/>
      <c r="O1006" s="337"/>
      <c r="P1006" s="349" t="str">
        <f>TEXT('daily (2)'!$B1006,"mmmm")</f>
        <v>April</v>
      </c>
    </row>
    <row r="1007" s="313" customFormat="1" ht="35.1" customHeight="1" spans="1:16">
      <c r="A1007" s="361">
        <f t="shared" si="1"/>
        <v>76</v>
      </c>
      <c r="B1007" s="294">
        <v>45757</v>
      </c>
      <c r="C1007" s="337"/>
      <c r="D1007" s="337" t="s">
        <v>571</v>
      </c>
      <c r="E1007" s="337"/>
      <c r="F1007" s="337" t="s">
        <v>576</v>
      </c>
      <c r="G1007" s="339">
        <v>50</v>
      </c>
      <c r="H1007" s="340"/>
      <c r="I1007" s="337" t="s">
        <v>531</v>
      </c>
      <c r="J1007" s="337"/>
      <c r="K1007" s="337"/>
      <c r="L1007" s="337"/>
      <c r="M1007" s="334"/>
      <c r="N1007" s="334"/>
      <c r="O1007" s="337"/>
      <c r="P1007" s="349" t="str">
        <f>TEXT('daily (2)'!$B1007,"mmmm")</f>
        <v>April</v>
      </c>
    </row>
    <row r="1008" s="313" customFormat="1" ht="35.1" customHeight="1" spans="1:16">
      <c r="A1008" s="362">
        <f t="shared" si="1"/>
        <v>77</v>
      </c>
      <c r="B1008" s="294">
        <v>45757</v>
      </c>
      <c r="C1008" s="337"/>
      <c r="D1008" s="337" t="s">
        <v>518</v>
      </c>
      <c r="E1008" s="337"/>
      <c r="F1008" s="337" t="s">
        <v>577</v>
      </c>
      <c r="G1008" s="339">
        <v>500</v>
      </c>
      <c r="H1008" s="340"/>
      <c r="I1008" s="337" t="s">
        <v>471</v>
      </c>
      <c r="J1008" s="337"/>
      <c r="K1008" s="337"/>
      <c r="L1008" s="337"/>
      <c r="M1008" s="329"/>
      <c r="N1008" s="329"/>
      <c r="O1008" s="337"/>
      <c r="P1008" s="349" t="str">
        <f>TEXT('daily (2)'!$B1008,"mmmm")</f>
        <v>April</v>
      </c>
    </row>
    <row r="1009" s="313" customFormat="1" ht="35.1" customHeight="1" spans="1:16">
      <c r="A1009" s="361">
        <f t="shared" si="1"/>
        <v>78</v>
      </c>
      <c r="B1009" s="294">
        <v>45757</v>
      </c>
      <c r="C1009" s="337"/>
      <c r="D1009" s="337" t="s">
        <v>17</v>
      </c>
      <c r="E1009" s="337"/>
      <c r="F1009" s="337" t="s">
        <v>17</v>
      </c>
      <c r="G1009" s="339">
        <f>7472.34999998264-300</f>
        <v>7172.34999998264</v>
      </c>
      <c r="H1009" s="340"/>
      <c r="I1009" s="337" t="s">
        <v>531</v>
      </c>
      <c r="J1009" s="337"/>
      <c r="K1009" s="337"/>
      <c r="L1009" s="337"/>
      <c r="M1009" s="334"/>
      <c r="N1009" s="334"/>
      <c r="O1009" s="337"/>
      <c r="P1009" s="349" t="str">
        <f>TEXT('daily (2)'!$B1009,"mmmm")</f>
        <v>April</v>
      </c>
    </row>
    <row r="1010" s="313" customFormat="1" ht="28.5" customHeight="1" spans="1:16">
      <c r="A1010" s="362">
        <f t="shared" si="1"/>
        <v>79</v>
      </c>
      <c r="B1010" s="294">
        <v>45757</v>
      </c>
      <c r="C1010" s="337"/>
      <c r="D1010" s="337" t="s">
        <v>341</v>
      </c>
      <c r="E1010" s="337"/>
      <c r="F1010" s="337" t="s">
        <v>578</v>
      </c>
      <c r="G1010" s="339">
        <f>425+450</f>
        <v>875</v>
      </c>
      <c r="H1010" s="340"/>
      <c r="I1010" s="337" t="s">
        <v>517</v>
      </c>
      <c r="J1010" s="337"/>
      <c r="K1010" s="337"/>
      <c r="L1010" s="337"/>
      <c r="M1010" s="329"/>
      <c r="N1010" s="329"/>
      <c r="O1010" s="337"/>
      <c r="P1010" s="349" t="str">
        <f>TEXT('daily (2)'!$B1010,"mmmm")</f>
        <v>April</v>
      </c>
    </row>
    <row r="1011" s="313" customFormat="1" ht="35.1" customHeight="1" spans="1:16">
      <c r="A1011" s="361">
        <f t="shared" si="1"/>
        <v>80</v>
      </c>
      <c r="B1011" s="294">
        <v>45757</v>
      </c>
      <c r="C1011" s="337"/>
      <c r="D1011" s="337" t="s">
        <v>516</v>
      </c>
      <c r="E1011" s="337"/>
      <c r="F1011" s="337" t="s">
        <v>579</v>
      </c>
      <c r="G1011" s="339">
        <v>34</v>
      </c>
      <c r="H1011" s="340"/>
      <c r="I1011" s="337" t="s">
        <v>531</v>
      </c>
      <c r="J1011" s="337"/>
      <c r="K1011" s="337"/>
      <c r="L1011" s="337"/>
      <c r="M1011" s="334"/>
      <c r="N1011" s="334"/>
      <c r="O1011" s="337"/>
      <c r="P1011" s="349" t="str">
        <f>TEXT('daily (2)'!$B1011,"mmmm")</f>
        <v>April</v>
      </c>
    </row>
    <row r="1012" s="313" customFormat="1" ht="35.1" customHeight="1" spans="1:17">
      <c r="A1012" s="362">
        <f t="shared" si="1"/>
        <v>81</v>
      </c>
      <c r="B1012" s="294">
        <v>45757</v>
      </c>
      <c r="C1012" s="337"/>
      <c r="D1012" s="337" t="s">
        <v>17</v>
      </c>
      <c r="E1012" s="337"/>
      <c r="F1012" s="337" t="s">
        <v>347</v>
      </c>
      <c r="G1012" s="339">
        <v>195</v>
      </c>
      <c r="H1012" s="340"/>
      <c r="I1012" s="337" t="s">
        <v>531</v>
      </c>
      <c r="J1012" s="337"/>
      <c r="K1012" s="337"/>
      <c r="L1012" s="337" t="s">
        <v>347</v>
      </c>
      <c r="M1012" s="329"/>
      <c r="N1012" s="329"/>
      <c r="O1012" s="337"/>
      <c r="P1012" s="349" t="str">
        <f>TEXT('daily (2)'!$B1012,"mmmm")</f>
        <v>April</v>
      </c>
      <c r="Q1012" s="313" t="s">
        <v>347</v>
      </c>
    </row>
    <row r="1013" s="313" customFormat="1" ht="35.1" customHeight="1" spans="1:16">
      <c r="A1013" s="361">
        <f t="shared" si="1"/>
        <v>82</v>
      </c>
      <c r="B1013" s="294">
        <v>45760</v>
      </c>
      <c r="C1013" s="337"/>
      <c r="D1013" s="337" t="s">
        <v>518</v>
      </c>
      <c r="E1013" s="337"/>
      <c r="F1013" s="337" t="s">
        <v>580</v>
      </c>
      <c r="G1013" s="339">
        <v>30</v>
      </c>
      <c r="H1013" s="340"/>
      <c r="I1013" s="337" t="s">
        <v>531</v>
      </c>
      <c r="J1013" s="337"/>
      <c r="K1013" s="337"/>
      <c r="L1013" s="337"/>
      <c r="M1013" s="334"/>
      <c r="N1013" s="334"/>
      <c r="O1013" s="337"/>
      <c r="P1013" s="349" t="str">
        <f>TEXT('daily (2)'!$B1013,"mmmm")</f>
        <v>April</v>
      </c>
    </row>
    <row r="1014" s="313" customFormat="1" ht="35.1" customHeight="1" spans="1:16">
      <c r="A1014" s="362">
        <f t="shared" si="1"/>
        <v>83</v>
      </c>
      <c r="B1014" s="294">
        <v>45760</v>
      </c>
      <c r="C1014" s="337"/>
      <c r="D1014" s="337" t="s">
        <v>518</v>
      </c>
      <c r="E1014" s="337"/>
      <c r="F1014" s="337" t="s">
        <v>581</v>
      </c>
      <c r="G1014" s="339">
        <v>20</v>
      </c>
      <c r="H1014" s="340"/>
      <c r="I1014" s="337" t="s">
        <v>531</v>
      </c>
      <c r="J1014" s="337"/>
      <c r="K1014" s="337"/>
      <c r="L1014" s="337"/>
      <c r="M1014" s="329"/>
      <c r="N1014" s="329"/>
      <c r="O1014" s="337"/>
      <c r="P1014" s="349" t="str">
        <f>TEXT('daily (2)'!$B1014,"mmmm")</f>
        <v>April</v>
      </c>
    </row>
    <row r="1015" s="313" customFormat="1" ht="35.1" customHeight="1" spans="1:16">
      <c r="A1015" s="361">
        <f t="shared" si="1"/>
        <v>84</v>
      </c>
      <c r="B1015" s="294">
        <v>45760</v>
      </c>
      <c r="C1015" s="337"/>
      <c r="D1015" s="337" t="s">
        <v>341</v>
      </c>
      <c r="E1015" s="337"/>
      <c r="F1015" s="337" t="s">
        <v>582</v>
      </c>
      <c r="G1015" s="339">
        <v>200</v>
      </c>
      <c r="H1015" s="340"/>
      <c r="I1015" s="337" t="s">
        <v>522</v>
      </c>
      <c r="J1015" s="337"/>
      <c r="K1015" s="337"/>
      <c r="L1015" s="337"/>
      <c r="M1015" s="334"/>
      <c r="N1015" s="334"/>
      <c r="O1015" s="337"/>
      <c r="P1015" s="349" t="str">
        <f>TEXT('daily (2)'!$B1015,"mmmm")</f>
        <v>April</v>
      </c>
    </row>
    <row r="1016" s="313" customFormat="1" ht="35.1" customHeight="1" spans="1:16">
      <c r="A1016" s="362">
        <f t="shared" si="1"/>
        <v>85</v>
      </c>
      <c r="B1016" s="294">
        <v>45760</v>
      </c>
      <c r="C1016" s="337"/>
      <c r="D1016" s="337" t="s">
        <v>583</v>
      </c>
      <c r="E1016" s="337"/>
      <c r="F1016" s="337" t="s">
        <v>584</v>
      </c>
      <c r="G1016" s="339">
        <v>860</v>
      </c>
      <c r="H1016" s="340"/>
      <c r="I1016" s="337" t="s">
        <v>531</v>
      </c>
      <c r="J1016" s="337"/>
      <c r="K1016" s="337"/>
      <c r="L1016" s="337"/>
      <c r="M1016" s="329"/>
      <c r="N1016" s="329"/>
      <c r="O1016" s="337"/>
      <c r="P1016" s="349" t="str">
        <f>TEXT('daily (2)'!$B1016,"mmmm")</f>
        <v>April</v>
      </c>
    </row>
    <row r="1017" s="313" customFormat="1" ht="35.1" customHeight="1" spans="1:17">
      <c r="A1017" s="361">
        <f t="shared" si="1"/>
        <v>86</v>
      </c>
      <c r="B1017" s="294">
        <v>45760</v>
      </c>
      <c r="C1017" s="337"/>
      <c r="D1017" s="337" t="s">
        <v>17</v>
      </c>
      <c r="E1017" s="337"/>
      <c r="F1017" s="337" t="s">
        <v>134</v>
      </c>
      <c r="G1017" s="339">
        <v>200</v>
      </c>
      <c r="H1017" s="340"/>
      <c r="I1017" s="337" t="s">
        <v>531</v>
      </c>
      <c r="J1017" s="337"/>
      <c r="K1017" s="337"/>
      <c r="L1017" s="337"/>
      <c r="M1017" s="334"/>
      <c r="N1017" s="334"/>
      <c r="O1017" s="337"/>
      <c r="P1017" s="349" t="str">
        <f>TEXT('daily (2)'!$B1017,"mmmm")</f>
        <v>April</v>
      </c>
      <c r="Q1017" s="313" t="s">
        <v>139</v>
      </c>
    </row>
    <row r="1018" s="313" customFormat="1" ht="35.1" customHeight="1" spans="1:16">
      <c r="A1018" s="362">
        <f t="shared" si="1"/>
        <v>87</v>
      </c>
      <c r="B1018" s="294">
        <v>45760</v>
      </c>
      <c r="C1018" s="337"/>
      <c r="D1018" s="337" t="s">
        <v>518</v>
      </c>
      <c r="E1018" s="337"/>
      <c r="F1018" s="337" t="s">
        <v>585</v>
      </c>
      <c r="G1018" s="339">
        <v>70</v>
      </c>
      <c r="H1018" s="340"/>
      <c r="I1018" s="337" t="s">
        <v>531</v>
      </c>
      <c r="J1018" s="337"/>
      <c r="K1018" s="337"/>
      <c r="L1018" s="337"/>
      <c r="M1018" s="329"/>
      <c r="N1018" s="329"/>
      <c r="O1018" s="337"/>
      <c r="P1018" s="349" t="str">
        <f>TEXT('daily (2)'!$B1018,"mmmm")</f>
        <v>April</v>
      </c>
    </row>
    <row r="1019" s="313" customFormat="1" ht="35.1" customHeight="1" spans="1:16">
      <c r="A1019" s="361">
        <f t="shared" si="1"/>
        <v>88</v>
      </c>
      <c r="B1019" s="294">
        <v>45760</v>
      </c>
      <c r="C1019" s="337"/>
      <c r="D1019" s="337" t="s">
        <v>518</v>
      </c>
      <c r="E1019" s="337"/>
      <c r="F1019" s="337" t="s">
        <v>586</v>
      </c>
      <c r="G1019" s="339">
        <v>60</v>
      </c>
      <c r="H1019" s="340"/>
      <c r="I1019" s="337" t="s">
        <v>522</v>
      </c>
      <c r="J1019" s="337"/>
      <c r="K1019" s="337"/>
      <c r="L1019" s="337"/>
      <c r="M1019" s="334"/>
      <c r="N1019" s="334"/>
      <c r="O1019" s="337"/>
      <c r="P1019" s="349" t="str">
        <f>TEXT('daily (2)'!$B1019,"mmmm")</f>
        <v>April</v>
      </c>
    </row>
    <row r="1020" s="313" customFormat="1" ht="35.1" customHeight="1" spans="1:16">
      <c r="A1020" s="362">
        <f t="shared" si="1"/>
        <v>89</v>
      </c>
      <c r="B1020" s="294">
        <v>45760</v>
      </c>
      <c r="C1020" s="337"/>
      <c r="D1020" s="337" t="s">
        <v>516</v>
      </c>
      <c r="E1020" s="337"/>
      <c r="F1020" s="337" t="s">
        <v>442</v>
      </c>
      <c r="G1020" s="339">
        <f>45+50</f>
        <v>95</v>
      </c>
      <c r="H1020" s="340"/>
      <c r="I1020" s="337" t="s">
        <v>531</v>
      </c>
      <c r="J1020" s="337"/>
      <c r="K1020" s="337"/>
      <c r="L1020" s="337"/>
      <c r="M1020" s="329"/>
      <c r="N1020" s="329"/>
      <c r="O1020" s="337"/>
      <c r="P1020" s="349" t="str">
        <f>TEXT('daily (2)'!$B1020,"mmmm")</f>
        <v>April</v>
      </c>
    </row>
    <row r="1021" s="313" customFormat="1" ht="35.1" customHeight="1" spans="1:16">
      <c r="A1021" s="361">
        <f t="shared" si="1"/>
        <v>90</v>
      </c>
      <c r="B1021" s="294">
        <v>45760</v>
      </c>
      <c r="C1021" s="337"/>
      <c r="D1021" s="337" t="s">
        <v>532</v>
      </c>
      <c r="E1021" s="337"/>
      <c r="F1021" s="337" t="s">
        <v>587</v>
      </c>
      <c r="G1021" s="339">
        <v>1000</v>
      </c>
      <c r="H1021" s="340"/>
      <c r="I1021" s="337" t="s">
        <v>517</v>
      </c>
      <c r="J1021" s="337"/>
      <c r="K1021" s="337"/>
      <c r="L1021" s="337"/>
      <c r="M1021" s="334"/>
      <c r="N1021" s="334"/>
      <c r="O1021" s="337"/>
      <c r="P1021" s="349" t="str">
        <f>TEXT('daily (2)'!$B1021,"mmmm")</f>
        <v>April</v>
      </c>
    </row>
    <row r="1022" s="313" customFormat="1" ht="35.1" customHeight="1" spans="1:16">
      <c r="A1022" s="362">
        <f t="shared" si="1"/>
        <v>91</v>
      </c>
      <c r="B1022" s="294">
        <v>45760</v>
      </c>
      <c r="C1022" s="337"/>
      <c r="D1022" s="337" t="s">
        <v>517</v>
      </c>
      <c r="E1022" s="337"/>
      <c r="F1022" s="337" t="s">
        <v>588</v>
      </c>
      <c r="G1022" s="339">
        <f>150+400</f>
        <v>550</v>
      </c>
      <c r="H1022" s="340"/>
      <c r="I1022" s="337" t="s">
        <v>517</v>
      </c>
      <c r="J1022" s="337"/>
      <c r="K1022" s="337"/>
      <c r="L1022" s="337"/>
      <c r="M1022" s="329"/>
      <c r="N1022" s="329"/>
      <c r="O1022" s="337"/>
      <c r="P1022" s="349" t="str">
        <f>TEXT('daily (2)'!$B1022,"mmmm")</f>
        <v>April</v>
      </c>
    </row>
    <row r="1023" s="313" customFormat="1" ht="35.1" customHeight="1" spans="1:17">
      <c r="A1023" s="361">
        <f t="shared" si="1"/>
        <v>92</v>
      </c>
      <c r="B1023" s="294">
        <v>45760</v>
      </c>
      <c r="C1023" s="337"/>
      <c r="D1023" s="337" t="s">
        <v>17</v>
      </c>
      <c r="E1023" s="337"/>
      <c r="F1023" s="337" t="s">
        <v>589</v>
      </c>
      <c r="G1023" s="339">
        <v>300</v>
      </c>
      <c r="H1023" s="340"/>
      <c r="I1023" s="337" t="s">
        <v>531</v>
      </c>
      <c r="J1023" s="337"/>
      <c r="K1023" s="337"/>
      <c r="L1023" s="337"/>
      <c r="M1023" s="334"/>
      <c r="N1023" s="334"/>
      <c r="O1023" s="337"/>
      <c r="P1023" s="349" t="str">
        <f>TEXT('daily (2)'!$B1023,"mmmm")</f>
        <v>April</v>
      </c>
      <c r="Q1023" s="313" t="s">
        <v>332</v>
      </c>
    </row>
    <row r="1024" s="313" customFormat="1" ht="35.1" customHeight="1" spans="1:16">
      <c r="A1024" s="362">
        <f t="shared" si="1"/>
        <v>93</v>
      </c>
      <c r="B1024" s="294">
        <v>45760</v>
      </c>
      <c r="C1024" s="337"/>
      <c r="D1024" s="337" t="s">
        <v>517</v>
      </c>
      <c r="E1024" s="337"/>
      <c r="F1024" s="341" t="s">
        <v>590</v>
      </c>
      <c r="G1024" s="339">
        <f>95+125+320</f>
        <v>540</v>
      </c>
      <c r="H1024" s="340"/>
      <c r="I1024" s="337" t="s">
        <v>517</v>
      </c>
      <c r="J1024" s="337"/>
      <c r="K1024" s="337"/>
      <c r="L1024" s="337"/>
      <c r="M1024" s="329"/>
      <c r="N1024" s="329"/>
      <c r="O1024" s="337"/>
      <c r="P1024" s="349" t="str">
        <f>TEXT('daily (2)'!$B1024,"mmmm")</f>
        <v>April</v>
      </c>
    </row>
    <row r="1025" s="313" customFormat="1" ht="35.1" customHeight="1" spans="1:16">
      <c r="A1025" s="361">
        <f t="shared" si="1"/>
        <v>94</v>
      </c>
      <c r="B1025" s="294">
        <v>45761</v>
      </c>
      <c r="C1025" s="337"/>
      <c r="D1025" s="337" t="s">
        <v>518</v>
      </c>
      <c r="E1025" s="337"/>
      <c r="F1025" s="337" t="s">
        <v>434</v>
      </c>
      <c r="G1025" s="339">
        <v>2700</v>
      </c>
      <c r="H1025" s="340"/>
      <c r="I1025" s="337" t="s">
        <v>591</v>
      </c>
      <c r="J1025" s="337"/>
      <c r="K1025" s="337"/>
      <c r="L1025" s="337"/>
      <c r="M1025" s="334"/>
      <c r="N1025" s="334" t="s">
        <v>592</v>
      </c>
      <c r="O1025" s="337"/>
      <c r="P1025" s="349" t="str">
        <f>TEXT('daily (2)'!$B1025,"mmmm")</f>
        <v>April</v>
      </c>
    </row>
    <row r="1026" s="313" customFormat="1" ht="35.1" customHeight="1" spans="1:16">
      <c r="A1026" s="362">
        <f t="shared" si="1"/>
        <v>95</v>
      </c>
      <c r="B1026" s="294">
        <v>45761</v>
      </c>
      <c r="C1026" s="337"/>
      <c r="D1026" s="337" t="s">
        <v>19</v>
      </c>
      <c r="E1026" s="337"/>
      <c r="F1026" s="337" t="s">
        <v>593</v>
      </c>
      <c r="G1026" s="339">
        <v>3500</v>
      </c>
      <c r="H1026" s="340"/>
      <c r="I1026" s="337" t="s">
        <v>531</v>
      </c>
      <c r="J1026" s="337"/>
      <c r="K1026" s="337"/>
      <c r="L1026" s="337"/>
      <c r="M1026" s="329"/>
      <c r="N1026" s="329" t="s">
        <v>348</v>
      </c>
      <c r="O1026" s="337"/>
      <c r="P1026" s="349" t="str">
        <f>TEXT('daily (2)'!$B1026,"mmmm")</f>
        <v>April</v>
      </c>
    </row>
    <row r="1027" s="313" customFormat="1" ht="35.1" customHeight="1" spans="1:16">
      <c r="A1027" s="361">
        <f t="shared" si="1"/>
        <v>96</v>
      </c>
      <c r="B1027" s="294">
        <v>45761</v>
      </c>
      <c r="C1027" s="337" t="s">
        <v>5</v>
      </c>
      <c r="D1027" s="337" t="s">
        <v>518</v>
      </c>
      <c r="E1027" s="337"/>
      <c r="F1027" s="337" t="s">
        <v>594</v>
      </c>
      <c r="G1027" s="339">
        <v>6366</v>
      </c>
      <c r="H1027" s="340"/>
      <c r="I1027" s="337" t="s">
        <v>595</v>
      </c>
      <c r="J1027" s="337"/>
      <c r="K1027" s="337"/>
      <c r="L1027" s="337"/>
      <c r="M1027" s="334"/>
      <c r="N1027" s="334"/>
      <c r="O1027" s="337"/>
      <c r="P1027" s="349" t="str">
        <f>TEXT('daily (2)'!$B1027,"mmmm")</f>
        <v>April</v>
      </c>
    </row>
    <row r="1028" s="313" customFormat="1" ht="35.1" customHeight="1" spans="1:16">
      <c r="A1028" s="362">
        <f t="shared" si="1"/>
        <v>97</v>
      </c>
      <c r="B1028" s="294">
        <v>45761</v>
      </c>
      <c r="C1028" s="337"/>
      <c r="D1028" s="337" t="s">
        <v>520</v>
      </c>
      <c r="E1028" s="337"/>
      <c r="F1028" s="337" t="s">
        <v>596</v>
      </c>
      <c r="G1028" s="339">
        <v>200</v>
      </c>
      <c r="H1028" s="340"/>
      <c r="I1028" s="337" t="s">
        <v>531</v>
      </c>
      <c r="J1028" s="337"/>
      <c r="K1028" s="337"/>
      <c r="L1028" s="337"/>
      <c r="M1028" s="329"/>
      <c r="N1028" s="329"/>
      <c r="O1028" s="337"/>
      <c r="P1028" s="349" t="str">
        <f>TEXT('daily (2)'!$B1028,"mmmm")</f>
        <v>April</v>
      </c>
    </row>
    <row r="1029" s="313" customFormat="1" ht="35.1" customHeight="1" spans="1:16">
      <c r="A1029" s="361">
        <f t="shared" si="1"/>
        <v>98</v>
      </c>
      <c r="B1029" s="294">
        <v>45761</v>
      </c>
      <c r="C1029" s="337"/>
      <c r="D1029" s="337" t="s">
        <v>571</v>
      </c>
      <c r="E1029" s="337"/>
      <c r="F1029" s="337" t="s">
        <v>153</v>
      </c>
      <c r="G1029" s="339">
        <v>50</v>
      </c>
      <c r="H1029" s="340"/>
      <c r="I1029" s="337" t="s">
        <v>517</v>
      </c>
      <c r="J1029" s="337"/>
      <c r="K1029" s="337"/>
      <c r="L1029" s="337"/>
      <c r="M1029" s="334"/>
      <c r="N1029" s="334"/>
      <c r="O1029" s="337"/>
      <c r="P1029" s="349" t="str">
        <f>TEXT('daily (2)'!$B1029,"mmmm")</f>
        <v>April</v>
      </c>
    </row>
    <row r="1030" s="313" customFormat="1" ht="35.1" customHeight="1" spans="1:16">
      <c r="A1030" s="362">
        <f t="shared" si="1"/>
        <v>99</v>
      </c>
      <c r="B1030" s="294">
        <v>45761</v>
      </c>
      <c r="C1030" s="337"/>
      <c r="D1030" s="337" t="s">
        <v>518</v>
      </c>
      <c r="E1030" s="337"/>
      <c r="F1030" s="337" t="s">
        <v>597</v>
      </c>
      <c r="G1030" s="339">
        <v>60</v>
      </c>
      <c r="H1030" s="340"/>
      <c r="I1030" s="337" t="s">
        <v>531</v>
      </c>
      <c r="J1030" s="337"/>
      <c r="K1030" s="337"/>
      <c r="L1030" s="337"/>
      <c r="M1030" s="329"/>
      <c r="N1030" s="329"/>
      <c r="O1030" s="337"/>
      <c r="P1030" s="349" t="str">
        <f>TEXT('daily (2)'!$B1030,"mmmm")</f>
        <v>April</v>
      </c>
    </row>
    <row r="1031" s="313" customFormat="1" ht="35.1" customHeight="1" spans="1:16">
      <c r="A1031" s="361">
        <f t="shared" si="1"/>
        <v>100</v>
      </c>
      <c r="B1031" s="294">
        <v>45761</v>
      </c>
      <c r="C1031" s="337"/>
      <c r="D1031" s="337" t="s">
        <v>341</v>
      </c>
      <c r="E1031" s="337"/>
      <c r="F1031" s="337" t="s">
        <v>341</v>
      </c>
      <c r="G1031" s="339">
        <f>55+70</f>
        <v>125</v>
      </c>
      <c r="H1031" s="340"/>
      <c r="I1031" s="337" t="s">
        <v>531</v>
      </c>
      <c r="J1031" s="337"/>
      <c r="K1031" s="337"/>
      <c r="L1031" s="337"/>
      <c r="M1031" s="334"/>
      <c r="N1031" s="334"/>
      <c r="O1031" s="337"/>
      <c r="P1031" s="349" t="str">
        <f>TEXT('daily (2)'!$B1031,"mmmm")</f>
        <v>April</v>
      </c>
    </row>
    <row r="1032" s="313" customFormat="1" ht="35.1" customHeight="1" spans="1:17">
      <c r="A1032" s="362">
        <f t="shared" si="1"/>
        <v>101</v>
      </c>
      <c r="B1032" s="294">
        <v>45761</v>
      </c>
      <c r="C1032" s="337"/>
      <c r="D1032" s="337" t="s">
        <v>17</v>
      </c>
      <c r="E1032" s="337"/>
      <c r="F1032" s="337" t="s">
        <v>134</v>
      </c>
      <c r="G1032" s="339">
        <f>810+190</f>
        <v>1000</v>
      </c>
      <c r="H1032" s="340"/>
      <c r="I1032" s="337" t="s">
        <v>531</v>
      </c>
      <c r="J1032" s="337"/>
      <c r="K1032" s="337"/>
      <c r="L1032" s="337"/>
      <c r="M1032" s="329"/>
      <c r="N1032" s="329"/>
      <c r="O1032" s="337"/>
      <c r="P1032" s="349" t="str">
        <f>TEXT('daily (2)'!$B1032,"mmmm")</f>
        <v>April</v>
      </c>
      <c r="Q1032" s="313" t="s">
        <v>139</v>
      </c>
    </row>
    <row r="1033" s="313" customFormat="1" ht="35.1" customHeight="1" spans="1:16">
      <c r="A1033" s="361">
        <f t="shared" si="1"/>
        <v>102</v>
      </c>
      <c r="B1033" s="294">
        <v>45761</v>
      </c>
      <c r="C1033" s="337"/>
      <c r="D1033" s="337" t="s">
        <v>517</v>
      </c>
      <c r="E1033" s="337"/>
      <c r="F1033" s="337" t="s">
        <v>598</v>
      </c>
      <c r="G1033" s="339">
        <v>2974</v>
      </c>
      <c r="H1033" s="340"/>
      <c r="I1033" s="337" t="s">
        <v>517</v>
      </c>
      <c r="J1033" s="337"/>
      <c r="K1033" s="337"/>
      <c r="L1033" s="337"/>
      <c r="M1033" s="334"/>
      <c r="N1033" s="334"/>
      <c r="O1033" s="337"/>
      <c r="P1033" s="349" t="str">
        <f>TEXT('daily (2)'!$B1033,"mmmm")</f>
        <v>April</v>
      </c>
    </row>
    <row r="1034" s="313" customFormat="1" ht="35.1" customHeight="1" spans="1:16">
      <c r="A1034" s="362">
        <f t="shared" si="1"/>
        <v>103</v>
      </c>
      <c r="B1034" s="294">
        <v>45761</v>
      </c>
      <c r="C1034" s="337"/>
      <c r="D1034" s="337" t="s">
        <v>517</v>
      </c>
      <c r="E1034" s="337"/>
      <c r="F1034" s="337" t="s">
        <v>301</v>
      </c>
      <c r="G1034" s="339">
        <v>25</v>
      </c>
      <c r="H1034" s="340"/>
      <c r="I1034" s="337" t="s">
        <v>517</v>
      </c>
      <c r="J1034" s="337"/>
      <c r="K1034" s="337"/>
      <c r="L1034" s="337"/>
      <c r="M1034" s="329"/>
      <c r="N1034" s="329"/>
      <c r="O1034" s="337"/>
      <c r="P1034" s="349" t="str">
        <f>TEXT('daily (2)'!$B1034,"mmmm")</f>
        <v>April</v>
      </c>
    </row>
    <row r="1035" s="313" customFormat="1" ht="35.1" customHeight="1" spans="1:16">
      <c r="A1035" s="361">
        <f t="shared" si="1"/>
        <v>104</v>
      </c>
      <c r="B1035" s="294">
        <v>45762</v>
      </c>
      <c r="C1035" s="337"/>
      <c r="D1035" s="337" t="s">
        <v>341</v>
      </c>
      <c r="E1035" s="337"/>
      <c r="F1035" s="337" t="s">
        <v>599</v>
      </c>
      <c r="G1035" s="339">
        <v>12</v>
      </c>
      <c r="H1035" s="340"/>
      <c r="I1035" s="337" t="s">
        <v>517</v>
      </c>
      <c r="J1035" s="337"/>
      <c r="K1035" s="337"/>
      <c r="L1035" s="337"/>
      <c r="M1035" s="334"/>
      <c r="N1035" s="334"/>
      <c r="O1035" s="337"/>
      <c r="P1035" s="349" t="str">
        <f>TEXT('daily (2)'!$B1035,"mmmm")</f>
        <v>April</v>
      </c>
    </row>
    <row r="1036" s="313" customFormat="1" ht="35.1" customHeight="1" spans="1:16">
      <c r="A1036" s="362">
        <f t="shared" si="1"/>
        <v>105</v>
      </c>
      <c r="B1036" s="294">
        <v>45762</v>
      </c>
      <c r="C1036" s="337"/>
      <c r="D1036" s="337" t="s">
        <v>517</v>
      </c>
      <c r="E1036" s="337"/>
      <c r="F1036" s="337" t="s">
        <v>186</v>
      </c>
      <c r="G1036" s="339">
        <v>98</v>
      </c>
      <c r="H1036" s="340"/>
      <c r="I1036" s="337" t="s">
        <v>517</v>
      </c>
      <c r="J1036" s="337"/>
      <c r="K1036" s="337"/>
      <c r="L1036" s="337"/>
      <c r="M1036" s="329"/>
      <c r="N1036" s="329"/>
      <c r="O1036" s="337"/>
      <c r="P1036" s="349" t="str">
        <f>TEXT('daily (2)'!$B1036,"mmmm")</f>
        <v>April</v>
      </c>
    </row>
    <row r="1037" s="313" customFormat="1" ht="35.1" customHeight="1" spans="1:16">
      <c r="A1037" s="361">
        <f t="shared" si="1"/>
        <v>106</v>
      </c>
      <c r="B1037" s="294">
        <v>45761</v>
      </c>
      <c r="C1037" s="337"/>
      <c r="D1037" s="337" t="s">
        <v>518</v>
      </c>
      <c r="E1037" s="337"/>
      <c r="F1037" s="337" t="s">
        <v>600</v>
      </c>
      <c r="G1037" s="339">
        <v>120</v>
      </c>
      <c r="H1037" s="340"/>
      <c r="I1037" s="337" t="s">
        <v>531</v>
      </c>
      <c r="J1037" s="337"/>
      <c r="K1037" s="337"/>
      <c r="L1037" s="337"/>
      <c r="M1037" s="334"/>
      <c r="N1037" s="334"/>
      <c r="O1037" s="337"/>
      <c r="P1037" s="349" t="str">
        <f>TEXT('daily (2)'!$B1037,"mmmm")</f>
        <v>April</v>
      </c>
    </row>
    <row r="1038" s="313" customFormat="1" ht="35.1" customHeight="1" spans="1:16">
      <c r="A1038" s="362">
        <f t="shared" si="1"/>
        <v>107</v>
      </c>
      <c r="B1038" s="294">
        <v>45762</v>
      </c>
      <c r="C1038" s="337"/>
      <c r="D1038" s="337" t="s">
        <v>341</v>
      </c>
      <c r="E1038" s="337"/>
      <c r="F1038" s="337" t="s">
        <v>417</v>
      </c>
      <c r="G1038" s="339">
        <v>100</v>
      </c>
      <c r="H1038" s="340"/>
      <c r="I1038" s="337" t="s">
        <v>531</v>
      </c>
      <c r="J1038" s="337"/>
      <c r="K1038" s="337"/>
      <c r="L1038" s="337"/>
      <c r="M1038" s="329"/>
      <c r="N1038" s="329"/>
      <c r="O1038" s="337"/>
      <c r="P1038" s="349" t="str">
        <f>TEXT('daily (2)'!$B1038,"mmmm")</f>
        <v>April</v>
      </c>
    </row>
    <row r="1039" s="313" customFormat="1" ht="35.1" customHeight="1" spans="1:16">
      <c r="A1039" s="361">
        <f t="shared" si="1"/>
        <v>108</v>
      </c>
      <c r="B1039" s="294">
        <v>45762</v>
      </c>
      <c r="C1039" s="337"/>
      <c r="D1039" s="337" t="s">
        <v>517</v>
      </c>
      <c r="E1039" s="337"/>
      <c r="F1039" s="337" t="s">
        <v>601</v>
      </c>
      <c r="G1039" s="339">
        <v>2000</v>
      </c>
      <c r="H1039" s="340"/>
      <c r="I1039" s="337" t="s">
        <v>517</v>
      </c>
      <c r="J1039" s="337"/>
      <c r="K1039" s="337" t="s">
        <v>91</v>
      </c>
      <c r="L1039" s="337"/>
      <c r="M1039" s="334"/>
      <c r="N1039" s="334"/>
      <c r="O1039" s="337"/>
      <c r="P1039" s="349" t="str">
        <f>TEXT('daily (2)'!$B1039,"mmmm")</f>
        <v>April</v>
      </c>
    </row>
    <row r="1040" s="313" customFormat="1" ht="35.1" customHeight="1" spans="1:16">
      <c r="A1040" s="362">
        <f t="shared" si="1"/>
        <v>109</v>
      </c>
      <c r="B1040" s="294">
        <v>45762</v>
      </c>
      <c r="C1040" s="337"/>
      <c r="D1040" s="337" t="s">
        <v>518</v>
      </c>
      <c r="E1040" s="337"/>
      <c r="F1040" s="337" t="s">
        <v>602</v>
      </c>
      <c r="G1040" s="339">
        <v>50</v>
      </c>
      <c r="H1040" s="340"/>
      <c r="I1040" s="337" t="s">
        <v>514</v>
      </c>
      <c r="J1040" s="337"/>
      <c r="K1040" s="337"/>
      <c r="L1040" s="337"/>
      <c r="M1040" s="329"/>
      <c r="N1040" s="329"/>
      <c r="O1040" s="337"/>
      <c r="P1040" s="349" t="str">
        <f>TEXT('daily (2)'!$B1040,"mmmm")</f>
        <v>April</v>
      </c>
    </row>
    <row r="1041" s="313" customFormat="1" ht="35.1" customHeight="1" spans="1:16">
      <c r="A1041" s="361">
        <f t="shared" si="1"/>
        <v>110</v>
      </c>
      <c r="B1041" s="294">
        <v>45762</v>
      </c>
      <c r="C1041" s="337"/>
      <c r="D1041" s="337" t="s">
        <v>518</v>
      </c>
      <c r="E1041" s="337"/>
      <c r="F1041" s="337" t="s">
        <v>603</v>
      </c>
      <c r="G1041" s="339">
        <v>50</v>
      </c>
      <c r="H1041" s="340"/>
      <c r="I1041" s="337" t="s">
        <v>595</v>
      </c>
      <c r="J1041" s="337"/>
      <c r="K1041" s="337"/>
      <c r="L1041" s="337"/>
      <c r="M1041" s="334"/>
      <c r="N1041" s="334"/>
      <c r="O1041" s="337"/>
      <c r="P1041" s="349" t="str">
        <f>TEXT('daily (2)'!$B1041,"mmmm")</f>
        <v>April</v>
      </c>
    </row>
    <row r="1042" s="313" customFormat="1" ht="35.1" customHeight="1" spans="1:16">
      <c r="A1042" s="362">
        <f t="shared" si="1"/>
        <v>111</v>
      </c>
      <c r="B1042" s="294">
        <v>45762</v>
      </c>
      <c r="C1042" s="337"/>
      <c r="D1042" s="337" t="s">
        <v>517</v>
      </c>
      <c r="E1042" s="337"/>
      <c r="F1042" s="337" t="s">
        <v>453</v>
      </c>
      <c r="G1042" s="339">
        <v>50</v>
      </c>
      <c r="H1042" s="340"/>
      <c r="I1042" s="337" t="s">
        <v>517</v>
      </c>
      <c r="J1042" s="337"/>
      <c r="K1042" s="337"/>
      <c r="L1042" s="337"/>
      <c r="M1042" s="329"/>
      <c r="N1042" s="329"/>
      <c r="O1042" s="337"/>
      <c r="P1042" s="349" t="str">
        <f>TEXT('daily (2)'!$B1042,"mmmm")</f>
        <v>April</v>
      </c>
    </row>
    <row r="1043" s="313" customFormat="1" ht="35.1" customHeight="1" spans="1:16">
      <c r="A1043" s="361">
        <f t="shared" si="1"/>
        <v>112</v>
      </c>
      <c r="B1043" s="294">
        <v>45762</v>
      </c>
      <c r="C1043" s="337"/>
      <c r="D1043" s="337" t="s">
        <v>517</v>
      </c>
      <c r="E1043" s="337"/>
      <c r="F1043" s="337" t="s">
        <v>186</v>
      </c>
      <c r="G1043" s="339">
        <v>1000</v>
      </c>
      <c r="H1043" s="340"/>
      <c r="I1043" s="337" t="s">
        <v>517</v>
      </c>
      <c r="J1043" s="337"/>
      <c r="K1043" s="337"/>
      <c r="L1043" s="337"/>
      <c r="M1043" s="334"/>
      <c r="N1043" s="334"/>
      <c r="O1043" s="337"/>
      <c r="P1043" s="349" t="str">
        <f>TEXT('daily (2)'!$B1043,"mmmm")</f>
        <v>April</v>
      </c>
    </row>
    <row r="1044" s="313" customFormat="1" ht="35.1" customHeight="1" spans="1:16">
      <c r="A1044" s="362">
        <f t="shared" si="1"/>
        <v>113</v>
      </c>
      <c r="B1044" s="294">
        <v>45762</v>
      </c>
      <c r="C1044" s="337"/>
      <c r="D1044" s="337" t="s">
        <v>517</v>
      </c>
      <c r="E1044" s="337"/>
      <c r="F1044" s="337" t="s">
        <v>604</v>
      </c>
      <c r="G1044" s="339">
        <v>463</v>
      </c>
      <c r="H1044" s="340"/>
      <c r="I1044" s="337" t="s">
        <v>517</v>
      </c>
      <c r="J1044" s="337"/>
      <c r="K1044" s="337"/>
      <c r="L1044" s="337"/>
      <c r="M1044" s="329"/>
      <c r="N1044" s="329"/>
      <c r="O1044" s="337"/>
      <c r="P1044" s="349" t="str">
        <f>TEXT('daily (2)'!$B1044,"mmmm")</f>
        <v>April</v>
      </c>
    </row>
    <row r="1045" s="313" customFormat="1" ht="35.1" customHeight="1" spans="1:16">
      <c r="A1045" s="361">
        <f t="shared" si="1"/>
        <v>114</v>
      </c>
      <c r="B1045" s="294">
        <v>45763</v>
      </c>
      <c r="C1045" s="337"/>
      <c r="D1045" s="337" t="s">
        <v>341</v>
      </c>
      <c r="E1045" s="337"/>
      <c r="F1045" s="337" t="s">
        <v>341</v>
      </c>
      <c r="G1045" s="339">
        <v>60</v>
      </c>
      <c r="H1045" s="340"/>
      <c r="I1045" s="337" t="s">
        <v>517</v>
      </c>
      <c r="J1045" s="337"/>
      <c r="K1045" s="337"/>
      <c r="L1045" s="337"/>
      <c r="M1045" s="334"/>
      <c r="N1045" s="334"/>
      <c r="O1045" s="337"/>
      <c r="P1045" s="349" t="str">
        <f>TEXT('daily (2)'!$B1045,"mmmm")</f>
        <v>April</v>
      </c>
    </row>
    <row r="1046" s="313" customFormat="1" ht="35.1" customHeight="1" spans="1:16">
      <c r="A1046" s="362">
        <f t="shared" si="1"/>
        <v>115</v>
      </c>
      <c r="B1046" s="294">
        <v>45763</v>
      </c>
      <c r="C1046" s="337"/>
      <c r="D1046" s="337" t="s">
        <v>516</v>
      </c>
      <c r="E1046" s="337"/>
      <c r="F1046" s="337" t="s">
        <v>442</v>
      </c>
      <c r="G1046" s="339">
        <v>50</v>
      </c>
      <c r="H1046" s="340"/>
      <c r="I1046" s="337" t="s">
        <v>531</v>
      </c>
      <c r="J1046" s="337"/>
      <c r="K1046" s="337"/>
      <c r="L1046" s="337"/>
      <c r="M1046" s="329"/>
      <c r="N1046" s="329"/>
      <c r="O1046" s="337"/>
      <c r="P1046" s="349" t="str">
        <f>TEXT('daily (2)'!$B1046,"mmmm")</f>
        <v>April</v>
      </c>
    </row>
    <row r="1047" s="313" customFormat="1" ht="35.1" customHeight="1" spans="1:16">
      <c r="A1047" s="361">
        <f t="shared" si="1"/>
        <v>116</v>
      </c>
      <c r="B1047" s="294">
        <v>45763</v>
      </c>
      <c r="C1047" s="337"/>
      <c r="D1047" s="337" t="s">
        <v>571</v>
      </c>
      <c r="E1047" s="337"/>
      <c r="F1047" s="337" t="s">
        <v>76</v>
      </c>
      <c r="G1047" s="339">
        <v>45</v>
      </c>
      <c r="H1047" s="340"/>
      <c r="I1047" s="337" t="s">
        <v>531</v>
      </c>
      <c r="J1047" s="337"/>
      <c r="K1047" s="337"/>
      <c r="L1047" s="337"/>
      <c r="M1047" s="334"/>
      <c r="N1047" s="334"/>
      <c r="O1047" s="337"/>
      <c r="P1047" s="349" t="str">
        <f>TEXT('daily (2)'!$B1047,"mmmm")</f>
        <v>April</v>
      </c>
    </row>
    <row r="1048" s="313" customFormat="1" ht="35.1" customHeight="1" spans="1:16">
      <c r="A1048" s="362">
        <f t="shared" si="1"/>
        <v>117</v>
      </c>
      <c r="B1048" s="294">
        <v>45763</v>
      </c>
      <c r="C1048" s="337"/>
      <c r="D1048" s="337" t="s">
        <v>19</v>
      </c>
      <c r="E1048" s="337"/>
      <c r="F1048" s="337" t="s">
        <v>443</v>
      </c>
      <c r="G1048" s="339">
        <v>3000</v>
      </c>
      <c r="H1048" s="340"/>
      <c r="I1048" s="337" t="s">
        <v>531</v>
      </c>
      <c r="J1048" s="337"/>
      <c r="K1048" s="337"/>
      <c r="L1048" s="337"/>
      <c r="M1048" s="329"/>
      <c r="N1048" s="329" t="s">
        <v>443</v>
      </c>
      <c r="O1048" s="337"/>
      <c r="P1048" s="349" t="str">
        <f>TEXT('daily (2)'!$B1048,"mmmm")</f>
        <v>April</v>
      </c>
    </row>
    <row r="1049" s="313" customFormat="1" ht="35.1" customHeight="1" spans="1:16">
      <c r="A1049" s="361">
        <f t="shared" si="1"/>
        <v>118</v>
      </c>
      <c r="B1049" s="294">
        <v>45763</v>
      </c>
      <c r="C1049" s="337"/>
      <c r="D1049" s="337" t="s">
        <v>19</v>
      </c>
      <c r="E1049" s="337"/>
      <c r="F1049" s="337" t="s">
        <v>605</v>
      </c>
      <c r="G1049" s="339">
        <v>21770</v>
      </c>
      <c r="H1049" s="340"/>
      <c r="I1049" s="337" t="s">
        <v>606</v>
      </c>
      <c r="J1049" s="337"/>
      <c r="K1049" s="337"/>
      <c r="L1049" s="337"/>
      <c r="M1049" s="334"/>
      <c r="N1049" s="334" t="s">
        <v>607</v>
      </c>
      <c r="O1049" s="337"/>
      <c r="P1049" s="349" t="str">
        <f>TEXT('daily (2)'!$B1049,"mmmm")</f>
        <v>April</v>
      </c>
    </row>
    <row r="1050" s="313" customFormat="1" ht="35.1" customHeight="1" spans="1:16">
      <c r="A1050" s="362">
        <f t="shared" si="1"/>
        <v>119</v>
      </c>
      <c r="B1050" s="294">
        <v>45763</v>
      </c>
      <c r="C1050" s="337"/>
      <c r="D1050" s="337" t="s">
        <v>19</v>
      </c>
      <c r="E1050" s="337"/>
      <c r="F1050" s="337" t="s">
        <v>608</v>
      </c>
      <c r="G1050" s="339">
        <v>10725</v>
      </c>
      <c r="H1050" s="340"/>
      <c r="I1050" s="337" t="s">
        <v>522</v>
      </c>
      <c r="J1050" s="337"/>
      <c r="K1050" s="337"/>
      <c r="L1050" s="337"/>
      <c r="M1050" s="329"/>
      <c r="N1050" s="329" t="s">
        <v>607</v>
      </c>
      <c r="O1050" s="337"/>
      <c r="P1050" s="349" t="str">
        <f>TEXT('daily (2)'!$B1050,"mmmm")</f>
        <v>April</v>
      </c>
    </row>
    <row r="1051" s="313" customFormat="1" ht="35.1" customHeight="1" spans="1:17">
      <c r="A1051" s="361">
        <f t="shared" si="1"/>
        <v>120</v>
      </c>
      <c r="B1051" s="294">
        <v>45763</v>
      </c>
      <c r="C1051" s="337"/>
      <c r="D1051" s="337" t="s">
        <v>17</v>
      </c>
      <c r="E1051" s="337"/>
      <c r="F1051" s="337" t="s">
        <v>429</v>
      </c>
      <c r="G1051" s="339">
        <v>200</v>
      </c>
      <c r="H1051" s="340"/>
      <c r="I1051" s="337" t="s">
        <v>531</v>
      </c>
      <c r="J1051" s="337"/>
      <c r="K1051" s="337"/>
      <c r="L1051" s="337"/>
      <c r="M1051" s="334"/>
      <c r="N1051" s="334"/>
      <c r="O1051" s="337"/>
      <c r="P1051" s="349" t="str">
        <f>TEXT('daily (2)'!$B1051,"mmmm")</f>
        <v>April</v>
      </c>
      <c r="Q1051" s="313" t="s">
        <v>429</v>
      </c>
    </row>
    <row r="1052" s="313" customFormat="1" ht="35.1" customHeight="1" spans="1:16">
      <c r="A1052" s="362">
        <f t="shared" si="1"/>
        <v>121</v>
      </c>
      <c r="B1052" s="294">
        <v>45763</v>
      </c>
      <c r="C1052" s="337"/>
      <c r="D1052" s="337" t="s">
        <v>341</v>
      </c>
      <c r="E1052" s="337"/>
      <c r="F1052" s="337" t="s">
        <v>341</v>
      </c>
      <c r="G1052" s="339">
        <v>945</v>
      </c>
      <c r="H1052" s="340"/>
      <c r="I1052" s="337" t="s">
        <v>514</v>
      </c>
      <c r="J1052" s="337"/>
      <c r="K1052" s="337"/>
      <c r="L1052" s="337"/>
      <c r="M1052" s="329"/>
      <c r="N1052" s="329"/>
      <c r="O1052" s="337"/>
      <c r="P1052" s="349" t="str">
        <f>TEXT('daily (2)'!$B1052,"mmmm")</f>
        <v>April</v>
      </c>
    </row>
    <row r="1053" s="313" customFormat="1" ht="35.1" customHeight="1" spans="1:16">
      <c r="A1053" s="361">
        <f t="shared" si="1"/>
        <v>122</v>
      </c>
      <c r="B1053" s="294">
        <v>45763</v>
      </c>
      <c r="C1053" s="337"/>
      <c r="D1053" s="337" t="s">
        <v>341</v>
      </c>
      <c r="E1053" s="337"/>
      <c r="F1053" s="337" t="s">
        <v>341</v>
      </c>
      <c r="G1053" s="339">
        <v>405</v>
      </c>
      <c r="H1053" s="340"/>
      <c r="I1053" s="337" t="s">
        <v>514</v>
      </c>
      <c r="J1053" s="337"/>
      <c r="K1053" s="337"/>
      <c r="L1053" s="337"/>
      <c r="M1053" s="334"/>
      <c r="N1053" s="334"/>
      <c r="O1053" s="337"/>
      <c r="P1053" s="349" t="str">
        <f>TEXT('daily (2)'!$B1053,"mmmm")</f>
        <v>April</v>
      </c>
    </row>
    <row r="1054" s="313" customFormat="1" ht="35.1" customHeight="1" spans="1:16">
      <c r="A1054" s="362">
        <f t="shared" si="1"/>
        <v>123</v>
      </c>
      <c r="B1054" s="294">
        <v>45763</v>
      </c>
      <c r="C1054" s="337"/>
      <c r="D1054" s="337" t="s">
        <v>518</v>
      </c>
      <c r="E1054" s="337"/>
      <c r="F1054" s="337" t="s">
        <v>609</v>
      </c>
      <c r="G1054" s="339">
        <v>420</v>
      </c>
      <c r="H1054" s="340"/>
      <c r="I1054" s="337" t="s">
        <v>610</v>
      </c>
      <c r="J1054" s="337"/>
      <c r="K1054" s="337"/>
      <c r="L1054" s="337"/>
      <c r="M1054" s="329"/>
      <c r="N1054" s="329"/>
      <c r="O1054" s="337"/>
      <c r="P1054" s="349" t="str">
        <f>TEXT('daily (2)'!$B1054,"mmmm")</f>
        <v>April</v>
      </c>
    </row>
    <row r="1055" s="313" customFormat="1" ht="35.1" customHeight="1" spans="1:16">
      <c r="A1055" s="361">
        <f t="shared" si="1"/>
        <v>124</v>
      </c>
      <c r="B1055" s="294">
        <v>45763</v>
      </c>
      <c r="C1055" s="337"/>
      <c r="D1055" s="337" t="s">
        <v>341</v>
      </c>
      <c r="E1055" s="337"/>
      <c r="F1055" s="337" t="s">
        <v>611</v>
      </c>
      <c r="G1055" s="339">
        <v>100</v>
      </c>
      <c r="H1055" s="340"/>
      <c r="I1055" s="337" t="s">
        <v>610</v>
      </c>
      <c r="J1055" s="337"/>
      <c r="K1055" s="337"/>
      <c r="L1055" s="337"/>
      <c r="M1055" s="334"/>
      <c r="N1055" s="334"/>
      <c r="O1055" s="337"/>
      <c r="P1055" s="349" t="str">
        <f>TEXT('daily (2)'!$B1055,"mmmm")</f>
        <v>April</v>
      </c>
    </row>
    <row r="1056" s="313" customFormat="1" ht="35.1" customHeight="1" spans="1:17">
      <c r="A1056" s="362">
        <f t="shared" si="1"/>
        <v>125</v>
      </c>
      <c r="B1056" s="294">
        <v>45763</v>
      </c>
      <c r="C1056" s="337"/>
      <c r="D1056" s="337" t="s">
        <v>17</v>
      </c>
      <c r="E1056" s="337"/>
      <c r="F1056" s="337" t="s">
        <v>134</v>
      </c>
      <c r="G1056" s="339">
        <v>100</v>
      </c>
      <c r="H1056" s="340"/>
      <c r="I1056" s="337" t="s">
        <v>531</v>
      </c>
      <c r="J1056" s="337"/>
      <c r="K1056" s="337"/>
      <c r="L1056" s="337"/>
      <c r="M1056" s="329"/>
      <c r="N1056" s="329"/>
      <c r="O1056" s="337"/>
      <c r="P1056" s="349" t="str">
        <f>TEXT('daily (2)'!$B1056,"mmmm")</f>
        <v>April</v>
      </c>
      <c r="Q1056" s="313" t="s">
        <v>139</v>
      </c>
    </row>
    <row r="1057" s="313" customFormat="1" ht="35.1" customHeight="1" spans="1:16">
      <c r="A1057" s="361">
        <f t="shared" si="1"/>
        <v>126</v>
      </c>
      <c r="B1057" s="294">
        <v>45763</v>
      </c>
      <c r="C1057" s="337"/>
      <c r="D1057" s="337" t="s">
        <v>517</v>
      </c>
      <c r="E1057" s="337"/>
      <c r="F1057" s="337" t="s">
        <v>186</v>
      </c>
      <c r="G1057" s="339">
        <v>1010</v>
      </c>
      <c r="H1057" s="340"/>
      <c r="I1057" s="337" t="s">
        <v>517</v>
      </c>
      <c r="J1057" s="337"/>
      <c r="K1057" s="337"/>
      <c r="L1057" s="337"/>
      <c r="M1057" s="334"/>
      <c r="N1057" s="334"/>
      <c r="O1057" s="337"/>
      <c r="P1057" s="349" t="str">
        <f>TEXT('daily (2)'!$B1057,"mmmm")</f>
        <v>April</v>
      </c>
    </row>
    <row r="1058" s="313" customFormat="1" ht="35.1" customHeight="1" spans="1:16">
      <c r="A1058" s="362">
        <f t="shared" si="1"/>
        <v>127</v>
      </c>
      <c r="B1058" s="294">
        <v>45764</v>
      </c>
      <c r="C1058" s="337"/>
      <c r="D1058" s="337" t="s">
        <v>517</v>
      </c>
      <c r="E1058" s="337"/>
      <c r="F1058" s="337" t="s">
        <v>612</v>
      </c>
      <c r="G1058" s="339">
        <v>300</v>
      </c>
      <c r="H1058" s="340"/>
      <c r="I1058" s="337" t="s">
        <v>517</v>
      </c>
      <c r="J1058" s="337"/>
      <c r="K1058" s="337" t="s">
        <v>91</v>
      </c>
      <c r="L1058" s="337"/>
      <c r="M1058" s="338"/>
      <c r="N1058" s="338"/>
      <c r="O1058" s="337"/>
      <c r="P1058" s="349" t="str">
        <f>TEXT('daily (2)'!$B1058,"mmmm")</f>
        <v>April</v>
      </c>
    </row>
    <row r="1059" s="313" customFormat="1" ht="35.1" customHeight="1" spans="1:16">
      <c r="A1059" s="361">
        <f t="shared" si="1"/>
        <v>128</v>
      </c>
      <c r="B1059" s="294">
        <v>45764</v>
      </c>
      <c r="C1059" s="337"/>
      <c r="D1059" s="337" t="s">
        <v>517</v>
      </c>
      <c r="E1059" s="337"/>
      <c r="F1059" s="337" t="s">
        <v>89</v>
      </c>
      <c r="G1059" s="339">
        <v>25</v>
      </c>
      <c r="H1059" s="340"/>
      <c r="I1059" s="337" t="s">
        <v>517</v>
      </c>
      <c r="J1059" s="337"/>
      <c r="K1059" s="337"/>
      <c r="L1059" s="337"/>
      <c r="M1059" s="334"/>
      <c r="N1059" s="334"/>
      <c r="O1059" s="337"/>
      <c r="P1059" s="349" t="str">
        <f>TEXT('daily (2)'!$B1059,"mmmm")</f>
        <v>April</v>
      </c>
    </row>
    <row r="1060" s="313" customFormat="1" ht="35.1" customHeight="1" spans="1:16">
      <c r="A1060" s="362">
        <f t="shared" si="1"/>
        <v>129</v>
      </c>
      <c r="B1060" s="294">
        <v>45764</v>
      </c>
      <c r="C1060" s="337"/>
      <c r="D1060" s="337" t="s">
        <v>518</v>
      </c>
      <c r="E1060" s="337"/>
      <c r="F1060" s="337" t="s">
        <v>613</v>
      </c>
      <c r="G1060" s="339">
        <v>450</v>
      </c>
      <c r="H1060" s="340"/>
      <c r="I1060" s="337" t="s">
        <v>595</v>
      </c>
      <c r="J1060" s="337"/>
      <c r="K1060" s="337"/>
      <c r="L1060" s="337"/>
      <c r="M1060" s="329"/>
      <c r="N1060" s="329"/>
      <c r="O1060" s="337"/>
      <c r="P1060" s="349" t="str">
        <f>TEXT('daily (2)'!$B1060,"mmmm")</f>
        <v>April</v>
      </c>
    </row>
    <row r="1061" s="313" customFormat="1" ht="35.1" customHeight="1" spans="1:16">
      <c r="A1061" s="361">
        <f t="shared" ref="A1061:A1124" si="2">A1060+1</f>
        <v>130</v>
      </c>
      <c r="B1061" s="294">
        <v>45764</v>
      </c>
      <c r="C1061" s="337"/>
      <c r="D1061" s="337" t="s">
        <v>19</v>
      </c>
      <c r="E1061" s="337"/>
      <c r="F1061" s="337" t="s">
        <v>614</v>
      </c>
      <c r="G1061" s="339">
        <v>175</v>
      </c>
      <c r="H1061" s="340"/>
      <c r="I1061" s="337" t="s">
        <v>514</v>
      </c>
      <c r="J1061" s="337"/>
      <c r="K1061" s="337"/>
      <c r="L1061" s="337"/>
      <c r="M1061" s="338"/>
      <c r="N1061" s="338" t="s">
        <v>515</v>
      </c>
      <c r="O1061" s="337"/>
      <c r="P1061" s="349" t="str">
        <f>TEXT('daily (2)'!$B1061,"mmmm")</f>
        <v>April</v>
      </c>
    </row>
    <row r="1062" s="313" customFormat="1" ht="35.1" customHeight="1" spans="1:16">
      <c r="A1062" s="362">
        <f t="shared" si="2"/>
        <v>131</v>
      </c>
      <c r="B1062" s="294">
        <v>45764</v>
      </c>
      <c r="C1062" s="337"/>
      <c r="D1062" s="341" t="s">
        <v>516</v>
      </c>
      <c r="E1062" s="337"/>
      <c r="F1062" s="337" t="s">
        <v>615</v>
      </c>
      <c r="G1062" s="339">
        <v>5.15</v>
      </c>
      <c r="H1062" s="340"/>
      <c r="I1062" s="337" t="s">
        <v>531</v>
      </c>
      <c r="J1062" s="337"/>
      <c r="K1062" s="337"/>
      <c r="L1062" s="337"/>
      <c r="M1062" s="329"/>
      <c r="N1062" s="329"/>
      <c r="O1062" s="337"/>
      <c r="P1062" s="349" t="str">
        <f>TEXT('daily (2)'!$B1062,"mmmm")</f>
        <v>April</v>
      </c>
    </row>
    <row r="1063" s="313" customFormat="1" ht="35.1" customHeight="1" spans="1:16">
      <c r="A1063" s="361">
        <f t="shared" si="2"/>
        <v>132</v>
      </c>
      <c r="B1063" s="294">
        <v>45764</v>
      </c>
      <c r="C1063" s="337"/>
      <c r="D1063" s="337" t="s">
        <v>518</v>
      </c>
      <c r="E1063" s="337"/>
      <c r="F1063" s="337" t="s">
        <v>260</v>
      </c>
      <c r="G1063" s="339">
        <v>1250</v>
      </c>
      <c r="H1063" s="340"/>
      <c r="I1063" s="337" t="s">
        <v>531</v>
      </c>
      <c r="J1063" s="337"/>
      <c r="K1063" s="337"/>
      <c r="L1063" s="337"/>
      <c r="M1063" s="334"/>
      <c r="N1063" s="334"/>
      <c r="O1063" s="337"/>
      <c r="P1063" s="349" t="str">
        <f>TEXT('daily (2)'!$B1063,"mmmm")</f>
        <v>April</v>
      </c>
    </row>
    <row r="1064" s="313" customFormat="1" ht="35.1" customHeight="1" spans="1:16">
      <c r="A1064" s="362">
        <f t="shared" si="2"/>
        <v>133</v>
      </c>
      <c r="B1064" s="294">
        <v>45764</v>
      </c>
      <c r="C1064" s="337"/>
      <c r="D1064" s="337" t="s">
        <v>518</v>
      </c>
      <c r="E1064" s="337"/>
      <c r="F1064" s="337" t="s">
        <v>616</v>
      </c>
      <c r="G1064" s="339">
        <v>835</v>
      </c>
      <c r="H1064" s="340"/>
      <c r="I1064" s="337" t="s">
        <v>342</v>
      </c>
      <c r="J1064" s="337"/>
      <c r="K1064" s="337"/>
      <c r="L1064" s="337"/>
      <c r="M1064" s="329"/>
      <c r="N1064" s="329"/>
      <c r="O1064" s="337"/>
      <c r="P1064" s="349" t="str">
        <f>TEXT('daily (2)'!$B1064,"mmmm")</f>
        <v>April</v>
      </c>
    </row>
    <row r="1065" s="313" customFormat="1" ht="35.1" customHeight="1" spans="1:16">
      <c r="A1065" s="361">
        <f t="shared" si="2"/>
        <v>134</v>
      </c>
      <c r="B1065" s="294">
        <v>45764</v>
      </c>
      <c r="C1065" s="337"/>
      <c r="D1065" s="337" t="s">
        <v>341</v>
      </c>
      <c r="E1065" s="337"/>
      <c r="F1065" s="337" t="s">
        <v>617</v>
      </c>
      <c r="G1065" s="339">
        <v>130</v>
      </c>
      <c r="H1065" s="340"/>
      <c r="I1065" s="337" t="s">
        <v>531</v>
      </c>
      <c r="J1065" s="337"/>
      <c r="K1065" s="337"/>
      <c r="L1065" s="337"/>
      <c r="M1065" s="334"/>
      <c r="N1065" s="334"/>
      <c r="O1065" s="337"/>
      <c r="P1065" s="349" t="str">
        <f>TEXT('daily (2)'!$B1065,"mmmm")</f>
        <v>April</v>
      </c>
    </row>
    <row r="1066" s="313" customFormat="1" ht="35.1" customHeight="1" spans="1:16">
      <c r="A1066" s="362">
        <f t="shared" si="2"/>
        <v>135</v>
      </c>
      <c r="B1066" s="294">
        <v>45743</v>
      </c>
      <c r="C1066" s="337"/>
      <c r="D1066" s="337" t="s">
        <v>20</v>
      </c>
      <c r="E1066" s="337"/>
      <c r="F1066" s="337" t="s">
        <v>618</v>
      </c>
      <c r="G1066" s="339">
        <v>10000</v>
      </c>
      <c r="H1066" s="340"/>
      <c r="I1066" s="337" t="s">
        <v>531</v>
      </c>
      <c r="J1066" s="337"/>
      <c r="K1066" s="337"/>
      <c r="L1066" s="337"/>
      <c r="M1066" s="329"/>
      <c r="N1066" s="329"/>
      <c r="O1066" s="337" t="s">
        <v>536</v>
      </c>
      <c r="P1066" s="349" t="str">
        <f>TEXT('daily (2)'!$B1066,"mmmm")</f>
        <v>March</v>
      </c>
    </row>
    <row r="1067" s="313" customFormat="1" ht="35.1" customHeight="1" spans="1:16">
      <c r="A1067" s="361">
        <f t="shared" si="2"/>
        <v>136</v>
      </c>
      <c r="B1067" s="294">
        <v>45764</v>
      </c>
      <c r="C1067" s="337"/>
      <c r="D1067" s="337" t="s">
        <v>20</v>
      </c>
      <c r="E1067" s="337"/>
      <c r="F1067" s="337" t="s">
        <v>618</v>
      </c>
      <c r="G1067" s="339">
        <v>30000</v>
      </c>
      <c r="H1067" s="340"/>
      <c r="I1067" s="337" t="s">
        <v>531</v>
      </c>
      <c r="J1067" s="337"/>
      <c r="K1067" s="337"/>
      <c r="L1067" s="337"/>
      <c r="M1067" s="334"/>
      <c r="N1067" s="334"/>
      <c r="O1067" s="337" t="s">
        <v>536</v>
      </c>
      <c r="P1067" s="349" t="str">
        <f>TEXT('daily (2)'!$B1067,"mmmm")</f>
        <v>April</v>
      </c>
    </row>
    <row r="1068" s="313" customFormat="1" ht="32.25" customHeight="1" spans="1:16">
      <c r="A1068" s="362">
        <f t="shared" si="2"/>
        <v>137</v>
      </c>
      <c r="B1068" s="294">
        <v>45764</v>
      </c>
      <c r="C1068" s="337"/>
      <c r="D1068" s="337" t="s">
        <v>517</v>
      </c>
      <c r="E1068" s="337"/>
      <c r="F1068" s="337" t="s">
        <v>301</v>
      </c>
      <c r="G1068" s="339">
        <v>35</v>
      </c>
      <c r="H1068" s="340"/>
      <c r="I1068" s="337" t="s">
        <v>517</v>
      </c>
      <c r="J1068" s="337"/>
      <c r="K1068" s="337"/>
      <c r="L1068" s="337"/>
      <c r="M1068" s="329"/>
      <c r="N1068" s="329"/>
      <c r="O1068" s="337"/>
      <c r="P1068" s="349" t="str">
        <f>TEXT('daily (2)'!$B1068,"mmmm")</f>
        <v>April</v>
      </c>
    </row>
    <row r="1069" s="313" customFormat="1" ht="35.1" customHeight="1" spans="1:16">
      <c r="A1069" s="361">
        <f t="shared" si="2"/>
        <v>138</v>
      </c>
      <c r="B1069" s="294">
        <v>45764</v>
      </c>
      <c r="C1069" s="337"/>
      <c r="D1069" s="337" t="s">
        <v>19</v>
      </c>
      <c r="E1069" s="337"/>
      <c r="F1069" s="337" t="s">
        <v>619</v>
      </c>
      <c r="G1069" s="339">
        <v>4700</v>
      </c>
      <c r="H1069" s="340"/>
      <c r="I1069" s="337" t="s">
        <v>620</v>
      </c>
      <c r="J1069" s="337"/>
      <c r="K1069" s="337"/>
      <c r="L1069" s="337"/>
      <c r="M1069" s="334"/>
      <c r="N1069" s="334" t="s">
        <v>481</v>
      </c>
      <c r="O1069" s="337"/>
      <c r="P1069" s="349" t="str">
        <f>TEXT('daily (2)'!$B1069,"mmmm")</f>
        <v>April</v>
      </c>
    </row>
    <row r="1070" s="313" customFormat="1" ht="35.1" customHeight="1" spans="1:16">
      <c r="A1070" s="362">
        <f t="shared" si="2"/>
        <v>139</v>
      </c>
      <c r="B1070" s="294">
        <v>45764</v>
      </c>
      <c r="C1070" s="337"/>
      <c r="D1070" s="337" t="s">
        <v>17</v>
      </c>
      <c r="E1070" s="337"/>
      <c r="F1070" s="337" t="s">
        <v>17</v>
      </c>
      <c r="G1070" s="339">
        <v>3931</v>
      </c>
      <c r="H1070" s="340"/>
      <c r="I1070" s="337" t="s">
        <v>531</v>
      </c>
      <c r="J1070" s="337"/>
      <c r="K1070" s="337"/>
      <c r="L1070" s="337"/>
      <c r="M1070" s="329"/>
      <c r="N1070" s="329"/>
      <c r="O1070" s="337"/>
      <c r="P1070" s="349" t="str">
        <f>TEXT('daily (2)'!$B1070,"mmmm")</f>
        <v>April</v>
      </c>
    </row>
    <row r="1071" s="313" customFormat="1" ht="35.1" customHeight="1" spans="1:16">
      <c r="A1071" s="361">
        <f t="shared" si="2"/>
        <v>140</v>
      </c>
      <c r="B1071" s="294">
        <v>45764</v>
      </c>
      <c r="C1071" s="337"/>
      <c r="D1071" s="337" t="s">
        <v>520</v>
      </c>
      <c r="E1071" s="337"/>
      <c r="F1071" s="337" t="s">
        <v>402</v>
      </c>
      <c r="G1071" s="339">
        <v>155</v>
      </c>
      <c r="H1071" s="340"/>
      <c r="I1071" s="337" t="s">
        <v>531</v>
      </c>
      <c r="J1071" s="337"/>
      <c r="K1071" s="337"/>
      <c r="L1071" s="337"/>
      <c r="M1071" s="334"/>
      <c r="N1071" s="334"/>
      <c r="O1071" s="337"/>
      <c r="P1071" s="349" t="str">
        <f>TEXT('daily (2)'!$B1071,"mmmm")</f>
        <v>April</v>
      </c>
    </row>
    <row r="1072" s="313" customFormat="1" ht="35.1" customHeight="1" spans="1:16">
      <c r="A1072" s="362">
        <f t="shared" si="2"/>
        <v>141</v>
      </c>
      <c r="B1072" s="294">
        <v>45764</v>
      </c>
      <c r="C1072" s="337"/>
      <c r="D1072" s="337" t="s">
        <v>341</v>
      </c>
      <c r="E1072" s="337"/>
      <c r="F1072" s="337" t="s">
        <v>417</v>
      </c>
      <c r="G1072" s="339">
        <v>800</v>
      </c>
      <c r="H1072" s="340"/>
      <c r="I1072" s="337" t="s">
        <v>531</v>
      </c>
      <c r="J1072" s="337"/>
      <c r="K1072" s="337"/>
      <c r="L1072" s="337"/>
      <c r="M1072" s="329"/>
      <c r="N1072" s="329"/>
      <c r="O1072" s="337"/>
      <c r="P1072" s="349" t="str">
        <f>TEXT('daily (2)'!$B1072,"mmmm")</f>
        <v>April</v>
      </c>
    </row>
    <row r="1073" s="313" customFormat="1" ht="35.1" customHeight="1" spans="1:16">
      <c r="A1073" s="361">
        <f t="shared" si="2"/>
        <v>142</v>
      </c>
      <c r="B1073" s="294">
        <v>45764</v>
      </c>
      <c r="C1073" s="337"/>
      <c r="D1073" s="337" t="s">
        <v>517</v>
      </c>
      <c r="E1073" s="337"/>
      <c r="F1073" s="337" t="s">
        <v>186</v>
      </c>
      <c r="G1073" s="339">
        <v>500</v>
      </c>
      <c r="H1073" s="340"/>
      <c r="I1073" s="337" t="s">
        <v>517</v>
      </c>
      <c r="J1073" s="337"/>
      <c r="K1073" s="337"/>
      <c r="L1073" s="337"/>
      <c r="M1073" s="334"/>
      <c r="N1073" s="334"/>
      <c r="O1073" s="337"/>
      <c r="P1073" s="349" t="str">
        <f>TEXT('daily (2)'!$B1073,"mmmm")</f>
        <v>April</v>
      </c>
    </row>
    <row r="1074" s="313" customFormat="1" ht="35.1" customHeight="1" spans="1:16">
      <c r="A1074" s="362">
        <f t="shared" si="2"/>
        <v>143</v>
      </c>
      <c r="B1074" s="294">
        <v>45764</v>
      </c>
      <c r="C1074" s="337"/>
      <c r="D1074" s="337" t="s">
        <v>517</v>
      </c>
      <c r="E1074" s="337"/>
      <c r="F1074" s="337" t="s">
        <v>186</v>
      </c>
      <c r="G1074" s="339">
        <v>900</v>
      </c>
      <c r="H1074" s="340"/>
      <c r="I1074" s="337" t="s">
        <v>517</v>
      </c>
      <c r="J1074" s="337"/>
      <c r="K1074" s="337"/>
      <c r="L1074" s="337"/>
      <c r="M1074" s="329"/>
      <c r="N1074" s="329"/>
      <c r="O1074" s="337"/>
      <c r="P1074" s="349" t="str">
        <f>TEXT('daily (2)'!$B1074,"mmmm")</f>
        <v>April</v>
      </c>
    </row>
    <row r="1075" s="313" customFormat="1" ht="35.1" customHeight="1" spans="1:17">
      <c r="A1075" s="361">
        <f t="shared" si="2"/>
        <v>144</v>
      </c>
      <c r="B1075" s="294">
        <v>45765</v>
      </c>
      <c r="C1075" s="337"/>
      <c r="D1075" s="337" t="s">
        <v>17</v>
      </c>
      <c r="E1075" s="337"/>
      <c r="F1075" s="337" t="s">
        <v>347</v>
      </c>
      <c r="G1075" s="339">
        <v>150</v>
      </c>
      <c r="H1075" s="340"/>
      <c r="I1075" s="337" t="s">
        <v>517</v>
      </c>
      <c r="J1075" s="337"/>
      <c r="K1075" s="337"/>
      <c r="L1075" s="337" t="s">
        <v>347</v>
      </c>
      <c r="M1075" s="334"/>
      <c r="N1075" s="334"/>
      <c r="O1075" s="337"/>
      <c r="P1075" s="349" t="str">
        <f>TEXT('daily (2)'!$B1075,"mmmm")</f>
        <v>April</v>
      </c>
      <c r="Q1075" s="313" t="s">
        <v>347</v>
      </c>
    </row>
    <row r="1076" s="313" customFormat="1" ht="35.1" customHeight="1" spans="1:16">
      <c r="A1076" s="362">
        <f t="shared" si="2"/>
        <v>145</v>
      </c>
      <c r="B1076" s="294">
        <v>45766</v>
      </c>
      <c r="C1076" s="337"/>
      <c r="D1076" s="337" t="s">
        <v>517</v>
      </c>
      <c r="E1076" s="337"/>
      <c r="F1076" s="337" t="s">
        <v>91</v>
      </c>
      <c r="G1076" s="339">
        <v>300</v>
      </c>
      <c r="H1076" s="340"/>
      <c r="I1076" s="337" t="s">
        <v>517</v>
      </c>
      <c r="J1076" s="337"/>
      <c r="K1076" s="337" t="s">
        <v>91</v>
      </c>
      <c r="L1076" s="337"/>
      <c r="M1076" s="329"/>
      <c r="N1076" s="329"/>
      <c r="O1076" s="337"/>
      <c r="P1076" s="349" t="str">
        <f>TEXT('daily (2)'!$B1076,"mmmm")</f>
        <v>April</v>
      </c>
    </row>
    <row r="1077" s="313" customFormat="1" ht="35.1" customHeight="1" spans="1:16">
      <c r="A1077" s="361">
        <f t="shared" si="2"/>
        <v>146</v>
      </c>
      <c r="B1077" s="294">
        <v>45766</v>
      </c>
      <c r="C1077" s="337"/>
      <c r="D1077" s="337" t="s">
        <v>517</v>
      </c>
      <c r="E1077" s="337"/>
      <c r="F1077" s="337" t="s">
        <v>621</v>
      </c>
      <c r="G1077" s="339">
        <v>150</v>
      </c>
      <c r="H1077" s="340"/>
      <c r="I1077" s="337" t="s">
        <v>517</v>
      </c>
      <c r="J1077" s="337"/>
      <c r="K1077" s="337"/>
      <c r="L1077" s="337"/>
      <c r="M1077" s="334"/>
      <c r="N1077" s="334"/>
      <c r="O1077" s="337"/>
      <c r="P1077" s="349" t="str">
        <f>TEXT('daily (2)'!$B1077,"mmmm")</f>
        <v>April</v>
      </c>
    </row>
    <row r="1078" s="313" customFormat="1" ht="35.1" customHeight="1" spans="1:16">
      <c r="A1078" s="362">
        <f t="shared" si="2"/>
        <v>147</v>
      </c>
      <c r="B1078" s="294">
        <v>45766</v>
      </c>
      <c r="C1078" s="337"/>
      <c r="D1078" s="337" t="s">
        <v>341</v>
      </c>
      <c r="E1078" s="337"/>
      <c r="F1078" s="337" t="s">
        <v>622</v>
      </c>
      <c r="G1078" s="339">
        <v>400</v>
      </c>
      <c r="H1078" s="340"/>
      <c r="I1078" s="337" t="s">
        <v>517</v>
      </c>
      <c r="J1078" s="337"/>
      <c r="K1078" s="337"/>
      <c r="L1078" s="337"/>
      <c r="M1078" s="329"/>
      <c r="N1078" s="329"/>
      <c r="O1078" s="337"/>
      <c r="P1078" s="349" t="str">
        <f>TEXT('daily (2)'!$B1078,"mmmm")</f>
        <v>April</v>
      </c>
    </row>
    <row r="1079" s="313" customFormat="1" ht="35.1" customHeight="1" spans="1:16">
      <c r="A1079" s="361">
        <f t="shared" si="2"/>
        <v>148</v>
      </c>
      <c r="B1079" s="294">
        <v>45766</v>
      </c>
      <c r="C1079" s="337"/>
      <c r="D1079" s="337" t="s">
        <v>341</v>
      </c>
      <c r="E1079" s="337"/>
      <c r="F1079" s="337" t="s">
        <v>623</v>
      </c>
      <c r="G1079" s="339">
        <v>150</v>
      </c>
      <c r="H1079" s="340"/>
      <c r="I1079" s="337" t="s">
        <v>531</v>
      </c>
      <c r="J1079" s="337"/>
      <c r="K1079" s="337"/>
      <c r="L1079" s="337"/>
      <c r="M1079" s="334"/>
      <c r="N1079" s="334"/>
      <c r="O1079" s="337"/>
      <c r="P1079" s="349" t="str">
        <f>TEXT('daily (2)'!$B1079,"mmmm")</f>
        <v>April</v>
      </c>
    </row>
    <row r="1080" s="313" customFormat="1" ht="35.1" customHeight="1" spans="1:17">
      <c r="A1080" s="362">
        <f t="shared" si="2"/>
        <v>149</v>
      </c>
      <c r="B1080" s="294">
        <v>45764</v>
      </c>
      <c r="C1080" s="337"/>
      <c r="D1080" s="337" t="s">
        <v>17</v>
      </c>
      <c r="E1080" s="337"/>
      <c r="F1080" s="337" t="s">
        <v>429</v>
      </c>
      <c r="G1080" s="339">
        <v>100</v>
      </c>
      <c r="H1080" s="340"/>
      <c r="I1080" s="337" t="s">
        <v>531</v>
      </c>
      <c r="J1080" s="337"/>
      <c r="K1080" s="337"/>
      <c r="L1080" s="337"/>
      <c r="M1080" s="329"/>
      <c r="N1080" s="329"/>
      <c r="O1080" s="337"/>
      <c r="P1080" s="349" t="str">
        <f>TEXT('daily (2)'!$B1080,"mmmm")</f>
        <v>April</v>
      </c>
      <c r="Q1080" s="313" t="s">
        <v>429</v>
      </c>
    </row>
    <row r="1081" s="313" customFormat="1" ht="35.1" customHeight="1" spans="1:16">
      <c r="A1081" s="361">
        <f t="shared" si="2"/>
        <v>150</v>
      </c>
      <c r="B1081" s="294">
        <v>45766</v>
      </c>
      <c r="C1081" s="337"/>
      <c r="D1081" s="337" t="s">
        <v>516</v>
      </c>
      <c r="E1081" s="337"/>
      <c r="F1081" s="337" t="s">
        <v>530</v>
      </c>
      <c r="G1081" s="339">
        <v>66</v>
      </c>
      <c r="H1081" s="340"/>
      <c r="I1081" s="337" t="s">
        <v>531</v>
      </c>
      <c r="J1081" s="337"/>
      <c r="K1081" s="337"/>
      <c r="L1081" s="337"/>
      <c r="M1081" s="334"/>
      <c r="N1081" s="334"/>
      <c r="O1081" s="337"/>
      <c r="P1081" s="349" t="str">
        <f>TEXT('daily (2)'!$B1081,"mmmm")</f>
        <v>April</v>
      </c>
    </row>
    <row r="1082" s="313" customFormat="1" ht="35.1" customHeight="1" spans="1:16">
      <c r="A1082" s="362">
        <f t="shared" si="2"/>
        <v>151</v>
      </c>
      <c r="B1082" s="294">
        <v>45766</v>
      </c>
      <c r="C1082" s="337"/>
      <c r="D1082" s="337" t="s">
        <v>517</v>
      </c>
      <c r="E1082" s="337"/>
      <c r="F1082" s="337" t="s">
        <v>186</v>
      </c>
      <c r="G1082" s="339">
        <v>800</v>
      </c>
      <c r="H1082" s="340"/>
      <c r="I1082" s="337" t="s">
        <v>517</v>
      </c>
      <c r="J1082" s="337"/>
      <c r="K1082" s="337"/>
      <c r="L1082" s="337"/>
      <c r="M1082" s="329"/>
      <c r="N1082" s="329"/>
      <c r="O1082" s="337"/>
      <c r="P1082" s="349" t="str">
        <f>TEXT('daily (2)'!$B1082,"mmmm")</f>
        <v>April</v>
      </c>
    </row>
    <row r="1083" s="313" customFormat="1" ht="35.1" customHeight="1" spans="1:17">
      <c r="A1083" s="361">
        <f t="shared" si="2"/>
        <v>152</v>
      </c>
      <c r="B1083" s="294">
        <v>45766</v>
      </c>
      <c r="C1083" s="337"/>
      <c r="D1083" s="337" t="s">
        <v>17</v>
      </c>
      <c r="E1083" s="337"/>
      <c r="F1083" s="337" t="s">
        <v>139</v>
      </c>
      <c r="G1083" s="339">
        <v>200</v>
      </c>
      <c r="H1083" s="340"/>
      <c r="I1083" s="337" t="s">
        <v>531</v>
      </c>
      <c r="J1083" s="337"/>
      <c r="K1083" s="337"/>
      <c r="L1083" s="337"/>
      <c r="M1083" s="334"/>
      <c r="N1083" s="334"/>
      <c r="O1083" s="337"/>
      <c r="P1083" s="349" t="str">
        <f>TEXT('daily (2)'!$B1083,"mmmm")</f>
        <v>April</v>
      </c>
      <c r="Q1083" s="313" t="s">
        <v>139</v>
      </c>
    </row>
    <row r="1084" s="313" customFormat="1" ht="35.1" customHeight="1" spans="1:16">
      <c r="A1084" s="362">
        <f t="shared" si="2"/>
        <v>153</v>
      </c>
      <c r="B1084" s="294">
        <v>45767</v>
      </c>
      <c r="C1084" s="337"/>
      <c r="D1084" s="337" t="s">
        <v>518</v>
      </c>
      <c r="E1084" s="337"/>
      <c r="F1084" s="337" t="s">
        <v>624</v>
      </c>
      <c r="G1084" s="339">
        <v>2700</v>
      </c>
      <c r="H1084" s="340"/>
      <c r="I1084" s="337" t="s">
        <v>606</v>
      </c>
      <c r="J1084" s="337"/>
      <c r="K1084" s="337"/>
      <c r="L1084" s="337"/>
      <c r="M1084" s="329"/>
      <c r="N1084" s="329"/>
      <c r="O1084" s="337"/>
      <c r="P1084" s="349" t="str">
        <f>TEXT('daily (2)'!$B1084,"mmmm")</f>
        <v>April</v>
      </c>
    </row>
    <row r="1085" s="313" customFormat="1" ht="35.1" customHeight="1" spans="1:16">
      <c r="A1085" s="361">
        <f t="shared" si="2"/>
        <v>154</v>
      </c>
      <c r="B1085" s="294">
        <v>45767</v>
      </c>
      <c r="C1085" s="337"/>
      <c r="D1085" s="337" t="s">
        <v>518</v>
      </c>
      <c r="E1085" s="337"/>
      <c r="F1085" s="337" t="s">
        <v>625</v>
      </c>
      <c r="G1085" s="339">
        <v>45</v>
      </c>
      <c r="H1085" s="340"/>
      <c r="I1085" s="337" t="s">
        <v>514</v>
      </c>
      <c r="J1085" s="337"/>
      <c r="K1085" s="337"/>
      <c r="L1085" s="337"/>
      <c r="M1085" s="334"/>
      <c r="N1085" s="334"/>
      <c r="O1085" s="337"/>
      <c r="P1085" s="349" t="str">
        <f>TEXT('daily (2)'!$B1085,"mmmm")</f>
        <v>April</v>
      </c>
    </row>
    <row r="1086" s="313" customFormat="1" ht="35.1" customHeight="1" spans="1:16">
      <c r="A1086" s="362">
        <f t="shared" si="2"/>
        <v>155</v>
      </c>
      <c r="B1086" s="294">
        <v>45767</v>
      </c>
      <c r="C1086" s="337"/>
      <c r="D1086" s="337" t="s">
        <v>517</v>
      </c>
      <c r="E1086" s="337"/>
      <c r="F1086" s="337" t="s">
        <v>301</v>
      </c>
      <c r="G1086" s="339">
        <v>30</v>
      </c>
      <c r="H1086" s="340"/>
      <c r="I1086" s="337" t="s">
        <v>517</v>
      </c>
      <c r="J1086" s="337"/>
      <c r="K1086" s="337"/>
      <c r="L1086" s="337"/>
      <c r="M1086" s="329"/>
      <c r="N1086" s="329"/>
      <c r="O1086" s="337"/>
      <c r="P1086" s="349" t="str">
        <f>TEXT('daily (2)'!$B1086,"mmmm")</f>
        <v>April</v>
      </c>
    </row>
    <row r="1087" s="313" customFormat="1" ht="35.1" customHeight="1" spans="1:16">
      <c r="A1087" s="361">
        <f t="shared" si="2"/>
        <v>156</v>
      </c>
      <c r="B1087" s="294">
        <v>45767</v>
      </c>
      <c r="C1087" s="337"/>
      <c r="D1087" s="337" t="s">
        <v>517</v>
      </c>
      <c r="E1087" s="337"/>
      <c r="F1087" s="337" t="s">
        <v>239</v>
      </c>
      <c r="G1087" s="339">
        <v>20</v>
      </c>
      <c r="H1087" s="340"/>
      <c r="I1087" s="337" t="s">
        <v>517</v>
      </c>
      <c r="J1087" s="337"/>
      <c r="K1087" s="337"/>
      <c r="L1087" s="337"/>
      <c r="M1087" s="334"/>
      <c r="N1087" s="334"/>
      <c r="O1087" s="337"/>
      <c r="P1087" s="349" t="str">
        <f>TEXT('daily (2)'!$B1087,"mmmm")</f>
        <v>April</v>
      </c>
    </row>
    <row r="1088" s="313" customFormat="1" ht="35.1" customHeight="1" spans="1:16">
      <c r="A1088" s="362">
        <f t="shared" si="2"/>
        <v>157</v>
      </c>
      <c r="B1088" s="294">
        <v>45767</v>
      </c>
      <c r="C1088" s="337"/>
      <c r="D1088" s="337" t="s">
        <v>520</v>
      </c>
      <c r="E1088" s="337"/>
      <c r="F1088" s="337" t="s">
        <v>626</v>
      </c>
      <c r="G1088" s="339">
        <v>55</v>
      </c>
      <c r="H1088" s="340"/>
      <c r="I1088" s="337" t="s">
        <v>531</v>
      </c>
      <c r="J1088" s="337"/>
      <c r="K1088" s="337"/>
      <c r="L1088" s="337"/>
      <c r="M1088" s="329"/>
      <c r="N1088" s="329"/>
      <c r="O1088" s="337"/>
      <c r="P1088" s="349" t="str">
        <f>TEXT('daily (2)'!$B1088,"mmmm")</f>
        <v>April</v>
      </c>
    </row>
    <row r="1089" s="313" customFormat="1" ht="35.1" customHeight="1" spans="1:16">
      <c r="A1089" s="361">
        <f t="shared" si="2"/>
        <v>158</v>
      </c>
      <c r="B1089" s="294">
        <v>45767</v>
      </c>
      <c r="C1089" s="337"/>
      <c r="D1089" s="337" t="s">
        <v>341</v>
      </c>
      <c r="E1089" s="337"/>
      <c r="F1089" s="337" t="s">
        <v>627</v>
      </c>
      <c r="G1089" s="339">
        <v>200</v>
      </c>
      <c r="H1089" s="340"/>
      <c r="I1089" s="337" t="s">
        <v>531</v>
      </c>
      <c r="J1089" s="337"/>
      <c r="K1089" s="337"/>
      <c r="L1089" s="337"/>
      <c r="M1089" s="334"/>
      <c r="N1089" s="334"/>
      <c r="O1089" s="337"/>
      <c r="P1089" s="349" t="str">
        <f>TEXT('daily (2)'!$B1089,"mmmm")</f>
        <v>April</v>
      </c>
    </row>
    <row r="1090" s="313" customFormat="1" ht="35.1" customHeight="1" spans="1:16">
      <c r="A1090" s="362">
        <f t="shared" si="2"/>
        <v>159</v>
      </c>
      <c r="B1090" s="294">
        <v>45767</v>
      </c>
      <c r="C1090" s="337"/>
      <c r="D1090" s="341" t="s">
        <v>518</v>
      </c>
      <c r="E1090" s="337"/>
      <c r="F1090" s="337" t="s">
        <v>628</v>
      </c>
      <c r="G1090" s="339">
        <v>500</v>
      </c>
      <c r="H1090" s="340"/>
      <c r="I1090" s="337" t="s">
        <v>531</v>
      </c>
      <c r="J1090" s="337"/>
      <c r="K1090" s="337"/>
      <c r="L1090" s="337"/>
      <c r="M1090" s="329"/>
      <c r="N1090" s="329"/>
      <c r="O1090" s="337"/>
      <c r="P1090" s="349" t="str">
        <f>TEXT('daily (2)'!$B1090,"mmmm")</f>
        <v>April</v>
      </c>
    </row>
    <row r="1091" s="313" customFormat="1" ht="35.1" customHeight="1" spans="1:16">
      <c r="A1091" s="361">
        <f t="shared" si="2"/>
        <v>160</v>
      </c>
      <c r="B1091" s="294">
        <v>45767</v>
      </c>
      <c r="C1091" s="337"/>
      <c r="D1091" s="337" t="s">
        <v>518</v>
      </c>
      <c r="E1091" s="337"/>
      <c r="F1091" s="337" t="s">
        <v>629</v>
      </c>
      <c r="G1091" s="339">
        <v>1900</v>
      </c>
      <c r="H1091" s="340"/>
      <c r="I1091" s="337" t="s">
        <v>606</v>
      </c>
      <c r="J1091" s="337"/>
      <c r="K1091" s="337"/>
      <c r="L1091" s="337"/>
      <c r="M1091" s="334"/>
      <c r="N1091" s="334"/>
      <c r="O1091" s="337"/>
      <c r="P1091" s="349" t="str">
        <f>TEXT('daily (2)'!$B1091,"mmmm")</f>
        <v>April</v>
      </c>
    </row>
    <row r="1092" s="313" customFormat="1" ht="35.1" customHeight="1" spans="1:16">
      <c r="A1092" s="362">
        <f t="shared" si="2"/>
        <v>161</v>
      </c>
      <c r="B1092" s="294">
        <v>45767</v>
      </c>
      <c r="C1092" s="337"/>
      <c r="D1092" s="337" t="s">
        <v>341</v>
      </c>
      <c r="E1092" s="337"/>
      <c r="F1092" s="337" t="s">
        <v>630</v>
      </c>
      <c r="G1092" s="339">
        <v>110</v>
      </c>
      <c r="H1092" s="340"/>
      <c r="I1092" s="337" t="s">
        <v>606</v>
      </c>
      <c r="J1092" s="337"/>
      <c r="K1092" s="337"/>
      <c r="L1092" s="337"/>
      <c r="M1092" s="329"/>
      <c r="N1092" s="329"/>
      <c r="O1092" s="337"/>
      <c r="P1092" s="349" t="str">
        <f>TEXT('daily (2)'!$B1092,"mmmm")</f>
        <v>April</v>
      </c>
    </row>
    <row r="1093" s="313" customFormat="1" ht="35.1" customHeight="1" spans="1:16">
      <c r="A1093" s="361">
        <f t="shared" si="2"/>
        <v>162</v>
      </c>
      <c r="B1093" s="294">
        <v>45767</v>
      </c>
      <c r="C1093" s="337"/>
      <c r="D1093" s="337" t="s">
        <v>341</v>
      </c>
      <c r="E1093" s="337"/>
      <c r="F1093" s="337" t="s">
        <v>49</v>
      </c>
      <c r="G1093" s="339">
        <v>35</v>
      </c>
      <c r="H1093" s="340"/>
      <c r="I1093" s="337" t="s">
        <v>531</v>
      </c>
      <c r="J1093" s="337"/>
      <c r="K1093" s="337"/>
      <c r="L1093" s="337"/>
      <c r="M1093" s="334"/>
      <c r="N1093" s="334"/>
      <c r="O1093" s="337"/>
      <c r="P1093" s="349" t="str">
        <f>TEXT('daily (2)'!$B1093,"mmmm")</f>
        <v>April</v>
      </c>
    </row>
    <row r="1094" s="313" customFormat="1" ht="35.1" customHeight="1" spans="1:16">
      <c r="A1094" s="362">
        <f t="shared" si="2"/>
        <v>163</v>
      </c>
      <c r="B1094" s="294">
        <v>45767</v>
      </c>
      <c r="C1094" s="337"/>
      <c r="D1094" s="337" t="s">
        <v>341</v>
      </c>
      <c r="E1094" s="337"/>
      <c r="F1094" s="337" t="s">
        <v>566</v>
      </c>
      <c r="G1094" s="339">
        <v>55</v>
      </c>
      <c r="H1094" s="340"/>
      <c r="I1094" s="337" t="s">
        <v>531</v>
      </c>
      <c r="J1094" s="337"/>
      <c r="K1094" s="337"/>
      <c r="L1094" s="337"/>
      <c r="M1094" s="329"/>
      <c r="N1094" s="329"/>
      <c r="O1094" s="337"/>
      <c r="P1094" s="349" t="str">
        <f>TEXT('daily (2)'!$B1094,"mmmm")</f>
        <v>April</v>
      </c>
    </row>
    <row r="1095" s="313" customFormat="1" ht="35.1" customHeight="1" spans="1:16">
      <c r="A1095" s="361">
        <f t="shared" si="2"/>
        <v>164</v>
      </c>
      <c r="B1095" s="294">
        <v>45767</v>
      </c>
      <c r="C1095" s="337"/>
      <c r="D1095" s="337" t="s">
        <v>516</v>
      </c>
      <c r="E1095" s="337"/>
      <c r="F1095" s="337" t="s">
        <v>615</v>
      </c>
      <c r="G1095" s="339">
        <v>12</v>
      </c>
      <c r="H1095" s="340"/>
      <c r="I1095" s="337" t="s">
        <v>531</v>
      </c>
      <c r="J1095" s="337"/>
      <c r="K1095" s="337"/>
      <c r="L1095" s="337"/>
      <c r="M1095" s="334"/>
      <c r="N1095" s="334"/>
      <c r="O1095" s="337"/>
      <c r="P1095" s="349" t="str">
        <f>TEXT('daily (2)'!$B1095,"mmmm")</f>
        <v>April</v>
      </c>
    </row>
    <row r="1096" s="313" customFormat="1" ht="35.1" customHeight="1" spans="1:16">
      <c r="A1096" s="362">
        <f t="shared" si="2"/>
        <v>165</v>
      </c>
      <c r="B1096" s="294">
        <v>45767</v>
      </c>
      <c r="C1096" s="337"/>
      <c r="D1096" s="337" t="s">
        <v>518</v>
      </c>
      <c r="E1096" s="337"/>
      <c r="F1096" s="337" t="s">
        <v>631</v>
      </c>
      <c r="G1096" s="339">
        <v>2150</v>
      </c>
      <c r="H1096" s="340"/>
      <c r="I1096" s="337" t="s">
        <v>531</v>
      </c>
      <c r="J1096" s="337"/>
      <c r="K1096" s="337"/>
      <c r="L1096" s="337"/>
      <c r="M1096" s="329"/>
      <c r="N1096" s="329"/>
      <c r="O1096" s="337"/>
      <c r="P1096" s="349" t="str">
        <f>TEXT('daily (2)'!$B1096,"mmmm")</f>
        <v>April</v>
      </c>
    </row>
    <row r="1097" s="313" customFormat="1" ht="35.1" customHeight="1" spans="1:16">
      <c r="A1097" s="361">
        <f t="shared" si="2"/>
        <v>166</v>
      </c>
      <c r="B1097" s="294">
        <v>45767</v>
      </c>
      <c r="C1097" s="337"/>
      <c r="D1097" s="337" t="s">
        <v>341</v>
      </c>
      <c r="E1097" s="337"/>
      <c r="F1097" s="337" t="s">
        <v>49</v>
      </c>
      <c r="G1097" s="339">
        <v>900</v>
      </c>
      <c r="H1097" s="340"/>
      <c r="I1097" s="337" t="s">
        <v>531</v>
      </c>
      <c r="J1097" s="337"/>
      <c r="K1097" s="337"/>
      <c r="L1097" s="337"/>
      <c r="M1097" s="334"/>
      <c r="N1097" s="334"/>
      <c r="O1097" s="337"/>
      <c r="P1097" s="349" t="str">
        <f>TEXT('daily (2)'!$B1097,"mmmm")</f>
        <v>April</v>
      </c>
    </row>
    <row r="1098" s="313" customFormat="1" ht="35.1" customHeight="1" spans="1:16">
      <c r="A1098" s="362">
        <f t="shared" si="2"/>
        <v>167</v>
      </c>
      <c r="B1098" s="294">
        <v>45767</v>
      </c>
      <c r="C1098" s="337"/>
      <c r="D1098" s="337" t="s">
        <v>517</v>
      </c>
      <c r="E1098" s="337"/>
      <c r="F1098" s="337" t="s">
        <v>91</v>
      </c>
      <c r="G1098" s="339">
        <v>1050</v>
      </c>
      <c r="H1098" s="340"/>
      <c r="I1098" s="337" t="s">
        <v>517</v>
      </c>
      <c r="J1098" s="337"/>
      <c r="K1098" s="337" t="s">
        <v>91</v>
      </c>
      <c r="L1098" s="337"/>
      <c r="M1098" s="329"/>
      <c r="N1098" s="329"/>
      <c r="O1098" s="337"/>
      <c r="P1098" s="349" t="str">
        <f>TEXT('daily (2)'!$B1098,"mmmm")</f>
        <v>April</v>
      </c>
    </row>
    <row r="1099" s="313" customFormat="1" ht="35.1" customHeight="1" spans="1:16">
      <c r="A1099" s="361">
        <f t="shared" si="2"/>
        <v>168</v>
      </c>
      <c r="B1099" s="294">
        <v>45767</v>
      </c>
      <c r="C1099" s="337"/>
      <c r="D1099" s="337" t="s">
        <v>518</v>
      </c>
      <c r="E1099" s="337"/>
      <c r="F1099" s="337" t="s">
        <v>632</v>
      </c>
      <c r="G1099" s="339">
        <v>200</v>
      </c>
      <c r="H1099" s="340"/>
      <c r="I1099" s="337" t="s">
        <v>606</v>
      </c>
      <c r="J1099" s="337"/>
      <c r="K1099" s="337"/>
      <c r="L1099" s="337"/>
      <c r="M1099" s="334"/>
      <c r="N1099" s="334"/>
      <c r="O1099" s="337"/>
      <c r="P1099" s="349" t="str">
        <f>TEXT('daily (2)'!$B1099,"mmmm")</f>
        <v>April</v>
      </c>
    </row>
    <row r="1100" s="313" customFormat="1" ht="35.1" customHeight="1" spans="1:16">
      <c r="A1100" s="362">
        <f t="shared" si="2"/>
        <v>169</v>
      </c>
      <c r="B1100" s="294">
        <v>45767</v>
      </c>
      <c r="C1100" s="337"/>
      <c r="D1100" s="337" t="s">
        <v>517</v>
      </c>
      <c r="E1100" s="337"/>
      <c r="F1100" s="337" t="s">
        <v>301</v>
      </c>
      <c r="G1100" s="339">
        <v>80</v>
      </c>
      <c r="H1100" s="340"/>
      <c r="I1100" s="337" t="s">
        <v>517</v>
      </c>
      <c r="J1100" s="337"/>
      <c r="K1100" s="337"/>
      <c r="L1100" s="337"/>
      <c r="M1100" s="329"/>
      <c r="N1100" s="329"/>
      <c r="O1100" s="337"/>
      <c r="P1100" s="349" t="str">
        <f>TEXT('daily (2)'!$B1100,"mmmm")</f>
        <v>April</v>
      </c>
    </row>
    <row r="1101" s="313" customFormat="1" ht="35.1" customHeight="1" spans="1:16">
      <c r="A1101" s="361">
        <f t="shared" si="2"/>
        <v>170</v>
      </c>
      <c r="B1101" s="294">
        <v>45768</v>
      </c>
      <c r="C1101" s="337"/>
      <c r="D1101" s="337" t="s">
        <v>518</v>
      </c>
      <c r="E1101" s="337"/>
      <c r="F1101" s="337" t="s">
        <v>97</v>
      </c>
      <c r="G1101" s="339">
        <v>100</v>
      </c>
      <c r="H1101" s="340"/>
      <c r="I1101" s="337" t="s">
        <v>531</v>
      </c>
      <c r="J1101" s="337"/>
      <c r="K1101" s="337"/>
      <c r="L1101" s="337"/>
      <c r="M1101" s="334"/>
      <c r="N1101" s="334"/>
      <c r="O1101" s="337"/>
      <c r="P1101" s="349" t="str">
        <f>TEXT('daily (2)'!$B1101,"mmmm")</f>
        <v>April</v>
      </c>
    </row>
    <row r="1102" s="313" customFormat="1" ht="35.1" customHeight="1" spans="1:16">
      <c r="A1102" s="362">
        <f t="shared" si="2"/>
        <v>171</v>
      </c>
      <c r="B1102" s="294">
        <v>45768</v>
      </c>
      <c r="C1102" s="337"/>
      <c r="D1102" s="337" t="s">
        <v>341</v>
      </c>
      <c r="E1102" s="337"/>
      <c r="F1102" s="337" t="s">
        <v>49</v>
      </c>
      <c r="G1102" s="339">
        <v>70</v>
      </c>
      <c r="H1102" s="340"/>
      <c r="I1102" s="337" t="s">
        <v>531</v>
      </c>
      <c r="J1102" s="337"/>
      <c r="K1102" s="337"/>
      <c r="L1102" s="337"/>
      <c r="M1102" s="329"/>
      <c r="N1102" s="329"/>
      <c r="O1102" s="337"/>
      <c r="P1102" s="349" t="str">
        <f>TEXT('daily (2)'!$B1102,"mmmm")</f>
        <v>April</v>
      </c>
    </row>
    <row r="1103" s="313" customFormat="1" ht="35.1" customHeight="1" spans="1:16">
      <c r="A1103" s="361">
        <f t="shared" si="2"/>
        <v>172</v>
      </c>
      <c r="B1103" s="294">
        <v>45768</v>
      </c>
      <c r="C1103" s="337"/>
      <c r="D1103" s="337" t="s">
        <v>517</v>
      </c>
      <c r="E1103" s="337"/>
      <c r="F1103" s="337" t="s">
        <v>186</v>
      </c>
      <c r="G1103" s="339">
        <v>300</v>
      </c>
      <c r="H1103" s="340"/>
      <c r="I1103" s="337" t="s">
        <v>517</v>
      </c>
      <c r="J1103" s="337"/>
      <c r="K1103" s="337"/>
      <c r="L1103" s="337"/>
      <c r="M1103" s="334"/>
      <c r="N1103" s="334"/>
      <c r="O1103" s="337"/>
      <c r="P1103" s="349" t="str">
        <f>TEXT('daily (2)'!$B1103,"mmmm")</f>
        <v>April</v>
      </c>
    </row>
    <row r="1104" s="313" customFormat="1" ht="35.1" customHeight="1" spans="1:16">
      <c r="A1104" s="362">
        <f t="shared" si="2"/>
        <v>173</v>
      </c>
      <c r="B1104" s="294">
        <v>45768</v>
      </c>
      <c r="C1104" s="337"/>
      <c r="D1104" s="337" t="s">
        <v>517</v>
      </c>
      <c r="E1104" s="337"/>
      <c r="F1104" s="337" t="s">
        <v>213</v>
      </c>
      <c r="G1104" s="339">
        <v>610</v>
      </c>
      <c r="H1104" s="340"/>
      <c r="I1104" s="337" t="s">
        <v>517</v>
      </c>
      <c r="J1104" s="337"/>
      <c r="K1104" s="337"/>
      <c r="L1104" s="337"/>
      <c r="M1104" s="329"/>
      <c r="N1104" s="329"/>
      <c r="O1104" s="337"/>
      <c r="P1104" s="349" t="str">
        <f>TEXT('daily (2)'!$B1104,"mmmm")</f>
        <v>April</v>
      </c>
    </row>
    <row r="1105" s="313" customFormat="1" ht="35.1" customHeight="1" spans="1:16">
      <c r="A1105" s="361">
        <f t="shared" si="2"/>
        <v>174</v>
      </c>
      <c r="B1105" s="294">
        <v>45768</v>
      </c>
      <c r="C1105" s="337"/>
      <c r="D1105" s="337" t="s">
        <v>532</v>
      </c>
      <c r="E1105" s="337"/>
      <c r="F1105" s="337" t="s">
        <v>633</v>
      </c>
      <c r="G1105" s="339">
        <v>35000</v>
      </c>
      <c r="H1105" s="340"/>
      <c r="I1105" s="337" t="s">
        <v>517</v>
      </c>
      <c r="J1105" s="337"/>
      <c r="K1105" s="337"/>
      <c r="L1105" s="337"/>
      <c r="M1105" s="334"/>
      <c r="N1105" s="334"/>
      <c r="O1105" s="337"/>
      <c r="P1105" s="349" t="str">
        <f>TEXT('daily (2)'!$B1105,"mmmm")</f>
        <v>April</v>
      </c>
    </row>
    <row r="1106" s="313" customFormat="1" ht="35.1" customHeight="1" spans="1:16">
      <c r="A1106" s="362">
        <f t="shared" si="2"/>
        <v>175</v>
      </c>
      <c r="B1106" s="294">
        <v>45768</v>
      </c>
      <c r="C1106" s="337"/>
      <c r="D1106" s="337" t="s">
        <v>520</v>
      </c>
      <c r="E1106" s="337"/>
      <c r="F1106" s="337" t="s">
        <v>634</v>
      </c>
      <c r="G1106" s="339">
        <v>2400</v>
      </c>
      <c r="H1106" s="340"/>
      <c r="I1106" s="337" t="s">
        <v>522</v>
      </c>
      <c r="J1106" s="337"/>
      <c r="K1106" s="337"/>
      <c r="L1106" s="337"/>
      <c r="M1106" s="329"/>
      <c r="N1106" s="329"/>
      <c r="O1106" s="337"/>
      <c r="P1106" s="349" t="str">
        <f>TEXT('daily (2)'!$B1106,"mmmm")</f>
        <v>April</v>
      </c>
    </row>
    <row r="1107" s="313" customFormat="1" ht="35.1" customHeight="1" spans="1:17">
      <c r="A1107" s="361">
        <f t="shared" si="2"/>
        <v>176</v>
      </c>
      <c r="B1107" s="294">
        <v>45768</v>
      </c>
      <c r="C1107" s="337"/>
      <c r="D1107" s="337" t="s">
        <v>17</v>
      </c>
      <c r="E1107" s="337"/>
      <c r="F1107" s="337" t="s">
        <v>134</v>
      </c>
      <c r="G1107" s="339">
        <v>100</v>
      </c>
      <c r="H1107" s="340"/>
      <c r="I1107" s="337" t="s">
        <v>531</v>
      </c>
      <c r="J1107" s="337"/>
      <c r="K1107" s="337"/>
      <c r="L1107" s="337"/>
      <c r="M1107" s="334"/>
      <c r="N1107" s="334"/>
      <c r="O1107" s="337"/>
      <c r="P1107" s="349" t="str">
        <f>TEXT('daily (2)'!$B1107,"mmmm")</f>
        <v>April</v>
      </c>
      <c r="Q1107" s="313" t="s">
        <v>139</v>
      </c>
    </row>
    <row r="1108" s="313" customFormat="1" ht="35.1" customHeight="1" spans="1:16">
      <c r="A1108" s="362">
        <f t="shared" si="2"/>
        <v>177</v>
      </c>
      <c r="B1108" s="294">
        <v>45768</v>
      </c>
      <c r="C1108" s="337"/>
      <c r="D1108" s="337" t="s">
        <v>341</v>
      </c>
      <c r="E1108" s="337"/>
      <c r="F1108" s="337" t="s">
        <v>433</v>
      </c>
      <c r="G1108" s="339">
        <v>860</v>
      </c>
      <c r="H1108" s="340"/>
      <c r="I1108" s="337" t="s">
        <v>591</v>
      </c>
      <c r="J1108" s="337"/>
      <c r="K1108" s="337"/>
      <c r="L1108" s="337"/>
      <c r="M1108" s="329"/>
      <c r="N1108" s="329"/>
      <c r="O1108" s="337"/>
      <c r="P1108" s="349" t="str">
        <f>TEXT('daily (2)'!$B1108,"mmmm")</f>
        <v>April</v>
      </c>
    </row>
    <row r="1109" s="313" customFormat="1" ht="35.1" customHeight="1" spans="1:16">
      <c r="A1109" s="361">
        <f t="shared" si="2"/>
        <v>178</v>
      </c>
      <c r="B1109" s="294">
        <v>45768</v>
      </c>
      <c r="C1109" s="337"/>
      <c r="D1109" s="337" t="s">
        <v>341</v>
      </c>
      <c r="E1109" s="337"/>
      <c r="F1109" s="337" t="s">
        <v>635</v>
      </c>
      <c r="G1109" s="339">
        <v>220</v>
      </c>
      <c r="H1109" s="340"/>
      <c r="I1109" s="337" t="s">
        <v>606</v>
      </c>
      <c r="J1109" s="337"/>
      <c r="K1109" s="337"/>
      <c r="L1109" s="337"/>
      <c r="M1109" s="334"/>
      <c r="N1109" s="334"/>
      <c r="O1109" s="337"/>
      <c r="P1109" s="349" t="str">
        <f>TEXT('daily (2)'!$B1109,"mmmm")</f>
        <v>April</v>
      </c>
    </row>
    <row r="1110" s="313" customFormat="1" ht="35.1" customHeight="1" spans="1:16">
      <c r="A1110" s="362">
        <f t="shared" si="2"/>
        <v>179</v>
      </c>
      <c r="B1110" s="294">
        <v>45768</v>
      </c>
      <c r="C1110" s="337"/>
      <c r="D1110" s="337" t="s">
        <v>571</v>
      </c>
      <c r="E1110" s="337"/>
      <c r="F1110" s="337" t="s">
        <v>636</v>
      </c>
      <c r="G1110" s="339">
        <v>100</v>
      </c>
      <c r="H1110" s="340"/>
      <c r="I1110" s="337" t="s">
        <v>606</v>
      </c>
      <c r="J1110" s="337"/>
      <c r="K1110" s="337"/>
      <c r="L1110" s="337"/>
      <c r="M1110" s="329"/>
      <c r="N1110" s="329"/>
      <c r="O1110" s="337"/>
      <c r="P1110" s="349" t="str">
        <f>TEXT('daily (2)'!$B1110,"mmmm")</f>
        <v>April</v>
      </c>
    </row>
    <row r="1111" s="313" customFormat="1" ht="35.1" customHeight="1" spans="1:16">
      <c r="A1111" s="361">
        <f t="shared" si="2"/>
        <v>180</v>
      </c>
      <c r="B1111" s="294">
        <v>45768</v>
      </c>
      <c r="C1111" s="337"/>
      <c r="D1111" s="337" t="s">
        <v>517</v>
      </c>
      <c r="E1111" s="337"/>
      <c r="F1111" s="337" t="s">
        <v>359</v>
      </c>
      <c r="G1111" s="339">
        <v>100</v>
      </c>
      <c r="H1111" s="340"/>
      <c r="I1111" s="337" t="s">
        <v>606</v>
      </c>
      <c r="J1111" s="337"/>
      <c r="K1111" s="337"/>
      <c r="L1111" s="337"/>
      <c r="M1111" s="334"/>
      <c r="N1111" s="334"/>
      <c r="O1111" s="337"/>
      <c r="P1111" s="349" t="str">
        <f>TEXT('daily (2)'!$B1111,"mmmm")</f>
        <v>April</v>
      </c>
    </row>
    <row r="1112" s="313" customFormat="1" ht="35.1" customHeight="1" spans="1:16">
      <c r="A1112" s="362">
        <f t="shared" si="2"/>
        <v>181</v>
      </c>
      <c r="B1112" s="294">
        <v>45768</v>
      </c>
      <c r="C1112" s="337"/>
      <c r="D1112" s="337" t="s">
        <v>520</v>
      </c>
      <c r="E1112" s="337"/>
      <c r="F1112" s="337" t="s">
        <v>637</v>
      </c>
      <c r="G1112" s="339">
        <v>140</v>
      </c>
      <c r="H1112" s="340"/>
      <c r="I1112" s="337" t="s">
        <v>606</v>
      </c>
      <c r="J1112" s="337"/>
      <c r="K1112" s="337"/>
      <c r="L1112" s="337"/>
      <c r="M1112" s="329"/>
      <c r="N1112" s="329"/>
      <c r="O1112" s="337"/>
      <c r="P1112" s="349" t="str">
        <f>TEXT('daily (2)'!$B1112,"mmmm")</f>
        <v>April</v>
      </c>
    </row>
    <row r="1113" s="313" customFormat="1" ht="28.5" customHeight="1" spans="1:16">
      <c r="A1113" s="361">
        <f t="shared" si="2"/>
        <v>182</v>
      </c>
      <c r="B1113" s="294">
        <v>45768</v>
      </c>
      <c r="C1113" s="337"/>
      <c r="D1113" s="337" t="s">
        <v>517</v>
      </c>
      <c r="E1113" s="337"/>
      <c r="F1113" s="337" t="s">
        <v>301</v>
      </c>
      <c r="G1113" s="339">
        <v>20</v>
      </c>
      <c r="H1113" s="340"/>
      <c r="I1113" s="337" t="s">
        <v>517</v>
      </c>
      <c r="J1113" s="337"/>
      <c r="K1113" s="337"/>
      <c r="L1113" s="337"/>
      <c r="M1113" s="334"/>
      <c r="N1113" s="334"/>
      <c r="O1113" s="337"/>
      <c r="P1113" s="349" t="str">
        <f>TEXT('daily (2)'!$B1113,"mmmm")</f>
        <v>April</v>
      </c>
    </row>
    <row r="1114" s="313" customFormat="1" ht="30.75" customHeight="1" spans="1:16">
      <c r="A1114" s="362">
        <f t="shared" si="2"/>
        <v>183</v>
      </c>
      <c r="B1114" s="294">
        <v>45768</v>
      </c>
      <c r="C1114" s="337"/>
      <c r="D1114" s="337" t="s">
        <v>518</v>
      </c>
      <c r="E1114" s="337"/>
      <c r="F1114" s="337" t="s">
        <v>638</v>
      </c>
      <c r="G1114" s="339">
        <v>150</v>
      </c>
      <c r="H1114" s="340"/>
      <c r="I1114" s="337" t="s">
        <v>606</v>
      </c>
      <c r="J1114" s="337"/>
      <c r="K1114" s="337"/>
      <c r="L1114" s="337"/>
      <c r="M1114" s="329"/>
      <c r="N1114" s="329"/>
      <c r="O1114" s="337"/>
      <c r="P1114" s="349" t="str">
        <f>TEXT('daily (2)'!$B1114,"mmmm")</f>
        <v>April</v>
      </c>
    </row>
    <row r="1115" s="313" customFormat="1" ht="35.1" customHeight="1" spans="1:16">
      <c r="A1115" s="361">
        <f t="shared" si="2"/>
        <v>184</v>
      </c>
      <c r="B1115" s="294">
        <v>45768</v>
      </c>
      <c r="C1115" s="337"/>
      <c r="D1115" s="337" t="s">
        <v>517</v>
      </c>
      <c r="E1115" s="337"/>
      <c r="F1115" s="337" t="s">
        <v>249</v>
      </c>
      <c r="G1115" s="339">
        <v>545</v>
      </c>
      <c r="H1115" s="340"/>
      <c r="I1115" s="337" t="s">
        <v>517</v>
      </c>
      <c r="J1115" s="337"/>
      <c r="K1115" s="337"/>
      <c r="L1115" s="337"/>
      <c r="M1115" s="334"/>
      <c r="N1115" s="334"/>
      <c r="O1115" s="337"/>
      <c r="P1115" s="349" t="str">
        <f>TEXT('daily (2)'!$B1115,"mmmm")</f>
        <v>April</v>
      </c>
    </row>
    <row r="1116" s="313" customFormat="1" ht="35.1" customHeight="1" spans="1:16">
      <c r="A1116" s="362">
        <f t="shared" si="2"/>
        <v>185</v>
      </c>
      <c r="B1116" s="294">
        <v>45768</v>
      </c>
      <c r="C1116" s="337"/>
      <c r="D1116" s="337" t="s">
        <v>341</v>
      </c>
      <c r="E1116" s="337"/>
      <c r="F1116" s="337" t="s">
        <v>639</v>
      </c>
      <c r="G1116" s="339">
        <v>150</v>
      </c>
      <c r="H1116" s="340"/>
      <c r="I1116" s="337" t="s">
        <v>606</v>
      </c>
      <c r="J1116" s="337"/>
      <c r="K1116" s="337"/>
      <c r="L1116" s="337"/>
      <c r="M1116" s="329"/>
      <c r="N1116" s="329"/>
      <c r="O1116" s="337"/>
      <c r="P1116" s="349" t="str">
        <f>TEXT('daily (2)'!$B1116,"mmmm")</f>
        <v>April</v>
      </c>
    </row>
    <row r="1117" s="313" customFormat="1" ht="35.1" customHeight="1" spans="1:17">
      <c r="A1117" s="361">
        <f t="shared" si="2"/>
        <v>186</v>
      </c>
      <c r="B1117" s="294">
        <v>45768</v>
      </c>
      <c r="C1117" s="337"/>
      <c r="D1117" s="337" t="s">
        <v>17</v>
      </c>
      <c r="E1117" s="337"/>
      <c r="F1117" s="337" t="s">
        <v>134</v>
      </c>
      <c r="G1117" s="339">
        <v>500</v>
      </c>
      <c r="H1117" s="340"/>
      <c r="I1117" s="337" t="s">
        <v>531</v>
      </c>
      <c r="J1117" s="337"/>
      <c r="K1117" s="337"/>
      <c r="L1117" s="337"/>
      <c r="M1117" s="334"/>
      <c r="N1117" s="334"/>
      <c r="O1117" s="337"/>
      <c r="P1117" s="349" t="str">
        <f>TEXT('daily (2)'!$B1117,"mmmm")</f>
        <v>April</v>
      </c>
      <c r="Q1117" s="313" t="s">
        <v>139</v>
      </c>
    </row>
    <row r="1118" s="313" customFormat="1" ht="35.1" customHeight="1" spans="1:16">
      <c r="A1118" s="362">
        <f t="shared" si="2"/>
        <v>187</v>
      </c>
      <c r="B1118" s="294">
        <v>45769</v>
      </c>
      <c r="C1118" s="337"/>
      <c r="D1118" s="337" t="s">
        <v>517</v>
      </c>
      <c r="E1118" s="337"/>
      <c r="F1118" s="337" t="s">
        <v>213</v>
      </c>
      <c r="G1118" s="339">
        <v>365</v>
      </c>
      <c r="H1118" s="340"/>
      <c r="I1118" s="337" t="s">
        <v>517</v>
      </c>
      <c r="J1118" s="337"/>
      <c r="K1118" s="337"/>
      <c r="L1118" s="337"/>
      <c r="M1118" s="329"/>
      <c r="N1118" s="329"/>
      <c r="O1118" s="337"/>
      <c r="P1118" s="349" t="str">
        <f>TEXT('daily (2)'!$B1118,"mmmm")</f>
        <v>April</v>
      </c>
    </row>
    <row r="1119" s="313" customFormat="1" ht="35.1" customHeight="1" spans="1:16">
      <c r="A1119" s="361">
        <f t="shared" si="2"/>
        <v>188</v>
      </c>
      <c r="B1119" s="294">
        <v>45769</v>
      </c>
      <c r="C1119" s="337"/>
      <c r="D1119" s="337" t="s">
        <v>518</v>
      </c>
      <c r="E1119" s="337"/>
      <c r="F1119" s="337" t="s">
        <v>640</v>
      </c>
      <c r="G1119" s="339">
        <v>5100</v>
      </c>
      <c r="H1119" s="340"/>
      <c r="I1119" s="337" t="s">
        <v>531</v>
      </c>
      <c r="J1119" s="337"/>
      <c r="K1119" s="337"/>
      <c r="L1119" s="337"/>
      <c r="M1119" s="334"/>
      <c r="N1119" s="334"/>
      <c r="O1119" s="337"/>
      <c r="P1119" s="349" t="str">
        <f>TEXT('daily (2)'!$B1119,"mmmm")</f>
        <v>April</v>
      </c>
    </row>
    <row r="1120" s="313" customFormat="1" ht="30.75" customHeight="1" spans="1:16">
      <c r="A1120" s="362">
        <f t="shared" si="2"/>
        <v>189</v>
      </c>
      <c r="B1120" s="294">
        <v>45769</v>
      </c>
      <c r="C1120" s="337"/>
      <c r="D1120" s="337" t="s">
        <v>532</v>
      </c>
      <c r="E1120" s="337"/>
      <c r="F1120" s="337" t="s">
        <v>641</v>
      </c>
      <c r="G1120" s="339">
        <v>2000</v>
      </c>
      <c r="H1120" s="340"/>
      <c r="I1120" s="337" t="s">
        <v>517</v>
      </c>
      <c r="J1120" s="337"/>
      <c r="K1120" s="337"/>
      <c r="L1120" s="337"/>
      <c r="M1120" s="329"/>
      <c r="N1120" s="329"/>
      <c r="O1120" s="337"/>
      <c r="P1120" s="349" t="str">
        <f>TEXT('daily (2)'!$B1120,"mmmm")</f>
        <v>April</v>
      </c>
    </row>
    <row r="1121" s="313" customFormat="1" ht="30.75" customHeight="1" spans="1:16">
      <c r="A1121" s="361">
        <f t="shared" si="2"/>
        <v>190</v>
      </c>
      <c r="B1121" s="294">
        <v>45769</v>
      </c>
      <c r="C1121" s="337"/>
      <c r="D1121" s="337" t="s">
        <v>517</v>
      </c>
      <c r="E1121" s="337"/>
      <c r="F1121" s="337" t="s">
        <v>311</v>
      </c>
      <c r="G1121" s="339">
        <v>8000</v>
      </c>
      <c r="H1121" s="340"/>
      <c r="I1121" s="337" t="s">
        <v>517</v>
      </c>
      <c r="J1121" s="337"/>
      <c r="K1121" s="337"/>
      <c r="L1121" s="337" t="s">
        <v>311</v>
      </c>
      <c r="M1121" s="334"/>
      <c r="N1121" s="334"/>
      <c r="O1121" s="337"/>
      <c r="P1121" s="349" t="str">
        <f>TEXT('daily (2)'!$B1121,"mmmm")</f>
        <v>April</v>
      </c>
    </row>
    <row r="1122" s="313" customFormat="1" ht="30.75" customHeight="1" spans="1:17">
      <c r="A1122" s="362">
        <f t="shared" si="2"/>
        <v>191</v>
      </c>
      <c r="B1122" s="294">
        <v>45769</v>
      </c>
      <c r="C1122" s="337"/>
      <c r="D1122" s="337" t="s">
        <v>17</v>
      </c>
      <c r="E1122" s="337"/>
      <c r="F1122" s="337" t="s">
        <v>642</v>
      </c>
      <c r="G1122" s="339">
        <v>2000</v>
      </c>
      <c r="H1122" s="340"/>
      <c r="I1122" s="337" t="s">
        <v>531</v>
      </c>
      <c r="J1122" s="337"/>
      <c r="K1122" s="337"/>
      <c r="L1122" s="337" t="s">
        <v>643</v>
      </c>
      <c r="M1122" s="329"/>
      <c r="N1122" s="329"/>
      <c r="O1122" s="337"/>
      <c r="P1122" s="349" t="str">
        <f>TEXT('daily (2)'!$B1122,"mmmm")</f>
        <v>April</v>
      </c>
      <c r="Q1122" s="313" t="s">
        <v>643</v>
      </c>
    </row>
    <row r="1123" s="313" customFormat="1" ht="35.1" customHeight="1" spans="1:16">
      <c r="A1123" s="361">
        <f t="shared" si="2"/>
        <v>192</v>
      </c>
      <c r="B1123" s="294">
        <v>45769</v>
      </c>
      <c r="C1123" s="337"/>
      <c r="D1123" s="337" t="s">
        <v>518</v>
      </c>
      <c r="E1123" s="337"/>
      <c r="F1123" s="337" t="s">
        <v>644</v>
      </c>
      <c r="G1123" s="339">
        <v>300</v>
      </c>
      <c r="H1123" s="340"/>
      <c r="I1123" s="337" t="s">
        <v>531</v>
      </c>
      <c r="J1123" s="337"/>
      <c r="K1123" s="337"/>
      <c r="L1123" s="337"/>
      <c r="M1123" s="334"/>
      <c r="N1123" s="334"/>
      <c r="O1123" s="337"/>
      <c r="P1123" s="349" t="str">
        <f>TEXT('daily (2)'!$B1123,"mmmm")</f>
        <v>April</v>
      </c>
    </row>
    <row r="1124" s="313" customFormat="1" ht="35.1" customHeight="1" spans="1:16">
      <c r="A1124" s="362">
        <f t="shared" si="2"/>
        <v>193</v>
      </c>
      <c r="B1124" s="294">
        <v>45769</v>
      </c>
      <c r="C1124" s="337"/>
      <c r="D1124" s="337" t="s">
        <v>520</v>
      </c>
      <c r="E1124" s="337"/>
      <c r="F1124" s="337" t="s">
        <v>215</v>
      </c>
      <c r="G1124" s="339">
        <v>1750</v>
      </c>
      <c r="H1124" s="340"/>
      <c r="I1124" s="337" t="s">
        <v>610</v>
      </c>
      <c r="J1124" s="337"/>
      <c r="K1124" s="337"/>
      <c r="L1124" s="337"/>
      <c r="M1124" s="329"/>
      <c r="N1124" s="329"/>
      <c r="O1124" s="337"/>
      <c r="P1124" s="349" t="str">
        <f>TEXT('daily (2)'!$B1124,"mmmm")</f>
        <v>April</v>
      </c>
    </row>
    <row r="1125" s="313" customFormat="1" ht="35.1" customHeight="1" spans="1:16">
      <c r="A1125" s="361">
        <f t="shared" ref="A1125:A1188" si="3">A1124+1</f>
        <v>194</v>
      </c>
      <c r="B1125" s="294">
        <v>45769</v>
      </c>
      <c r="C1125" s="337"/>
      <c r="D1125" s="337" t="s">
        <v>518</v>
      </c>
      <c r="E1125" s="337"/>
      <c r="F1125" s="337" t="s">
        <v>434</v>
      </c>
      <c r="G1125" s="339">
        <v>480</v>
      </c>
      <c r="H1125" s="340"/>
      <c r="I1125" s="337" t="s">
        <v>514</v>
      </c>
      <c r="J1125" s="337"/>
      <c r="K1125" s="337"/>
      <c r="L1125" s="337"/>
      <c r="M1125" s="334"/>
      <c r="N1125" s="334"/>
      <c r="O1125" s="337"/>
      <c r="P1125" s="349" t="str">
        <f>TEXT('daily (2)'!$B1125,"mmmm")</f>
        <v>April</v>
      </c>
    </row>
    <row r="1126" s="313" customFormat="1" ht="35.1" customHeight="1" spans="1:16">
      <c r="A1126" s="362">
        <f t="shared" si="3"/>
        <v>195</v>
      </c>
      <c r="B1126" s="294">
        <v>45769</v>
      </c>
      <c r="C1126" s="337"/>
      <c r="D1126" s="337" t="s">
        <v>341</v>
      </c>
      <c r="E1126" s="337"/>
      <c r="F1126" s="337" t="s">
        <v>341</v>
      </c>
      <c r="G1126" s="339">
        <v>70</v>
      </c>
      <c r="H1126" s="340"/>
      <c r="I1126" s="337" t="s">
        <v>517</v>
      </c>
      <c r="J1126" s="337"/>
      <c r="K1126" s="337"/>
      <c r="L1126" s="337"/>
      <c r="M1126" s="329"/>
      <c r="N1126" s="329"/>
      <c r="O1126" s="337"/>
      <c r="P1126" s="349" t="str">
        <f>TEXT('daily (2)'!$B1126,"mmmm")</f>
        <v>April</v>
      </c>
    </row>
    <row r="1127" s="313" customFormat="1" ht="35.1" customHeight="1" spans="1:16">
      <c r="A1127" s="361">
        <f t="shared" si="3"/>
        <v>196</v>
      </c>
      <c r="B1127" s="294">
        <v>45769</v>
      </c>
      <c r="C1127" s="337"/>
      <c r="D1127" s="337" t="s">
        <v>518</v>
      </c>
      <c r="E1127" s="337"/>
      <c r="F1127" s="337" t="s">
        <v>645</v>
      </c>
      <c r="G1127" s="339">
        <v>18582</v>
      </c>
      <c r="H1127" s="340"/>
      <c r="I1127" s="337" t="s">
        <v>429</v>
      </c>
      <c r="J1127" s="337"/>
      <c r="K1127" s="337"/>
      <c r="L1127" s="337"/>
      <c r="M1127" s="334"/>
      <c r="N1127" s="334"/>
      <c r="O1127" s="337"/>
      <c r="P1127" s="349" t="str">
        <f>TEXT('daily (2)'!$B1127,"mmmm")</f>
        <v>April</v>
      </c>
    </row>
    <row r="1128" s="313" customFormat="1" ht="35.1" customHeight="1" spans="1:16">
      <c r="A1128" s="362">
        <f t="shared" si="3"/>
        <v>197</v>
      </c>
      <c r="B1128" s="294">
        <v>45769</v>
      </c>
      <c r="C1128" s="337"/>
      <c r="D1128" s="337" t="s">
        <v>520</v>
      </c>
      <c r="E1128" s="337"/>
      <c r="F1128" s="337" t="s">
        <v>402</v>
      </c>
      <c r="G1128" s="339">
        <v>300</v>
      </c>
      <c r="H1128" s="340"/>
      <c r="I1128" s="337" t="s">
        <v>531</v>
      </c>
      <c r="J1128" s="337"/>
      <c r="K1128" s="337"/>
      <c r="L1128" s="337"/>
      <c r="M1128" s="329"/>
      <c r="N1128" s="329"/>
      <c r="O1128" s="337"/>
      <c r="P1128" s="349" t="str">
        <f>TEXT('daily (2)'!$B1128,"mmmm")</f>
        <v>April</v>
      </c>
    </row>
    <row r="1129" s="313" customFormat="1" ht="35.1" customHeight="1" spans="1:16">
      <c r="A1129" s="361">
        <f t="shared" si="3"/>
        <v>198</v>
      </c>
      <c r="B1129" s="294">
        <v>45769</v>
      </c>
      <c r="C1129" s="337"/>
      <c r="D1129" s="337" t="s">
        <v>516</v>
      </c>
      <c r="E1129" s="337"/>
      <c r="F1129" s="337" t="s">
        <v>615</v>
      </c>
      <c r="G1129" s="339">
        <v>10</v>
      </c>
      <c r="H1129" s="340"/>
      <c r="I1129" s="337" t="s">
        <v>531</v>
      </c>
      <c r="J1129" s="337"/>
      <c r="K1129" s="337"/>
      <c r="L1129" s="337"/>
      <c r="M1129" s="334"/>
      <c r="N1129" s="334"/>
      <c r="O1129" s="337"/>
      <c r="P1129" s="349" t="str">
        <f>TEXT('daily (2)'!$B1129,"mmmm")</f>
        <v>April</v>
      </c>
    </row>
    <row r="1130" s="313" customFormat="1" ht="35.1" customHeight="1" spans="1:16">
      <c r="A1130" s="362">
        <f t="shared" si="3"/>
        <v>199</v>
      </c>
      <c r="B1130" s="294">
        <v>45769</v>
      </c>
      <c r="C1130" s="337"/>
      <c r="D1130" s="337" t="s">
        <v>341</v>
      </c>
      <c r="E1130" s="337"/>
      <c r="F1130" s="337" t="s">
        <v>341</v>
      </c>
      <c r="G1130" s="339">
        <v>100</v>
      </c>
      <c r="H1130" s="340"/>
      <c r="I1130" s="337" t="s">
        <v>514</v>
      </c>
      <c r="J1130" s="337"/>
      <c r="K1130" s="337"/>
      <c r="L1130" s="337"/>
      <c r="M1130" s="329"/>
      <c r="N1130" s="329"/>
      <c r="O1130" s="337"/>
      <c r="P1130" s="349" t="str">
        <f>TEXT('daily (2)'!$B1130,"mmmm")</f>
        <v>April</v>
      </c>
    </row>
    <row r="1131" s="313" customFormat="1" ht="35.1" customHeight="1" spans="1:16">
      <c r="A1131" s="361">
        <f t="shared" si="3"/>
        <v>200</v>
      </c>
      <c r="B1131" s="294">
        <v>45769</v>
      </c>
      <c r="C1131" s="337"/>
      <c r="D1131" s="337" t="s">
        <v>520</v>
      </c>
      <c r="E1131" s="337"/>
      <c r="F1131" s="337" t="s">
        <v>215</v>
      </c>
      <c r="G1131" s="339">
        <v>4000</v>
      </c>
      <c r="H1131" s="340"/>
      <c r="I1131" s="337" t="s">
        <v>514</v>
      </c>
      <c r="J1131" s="337"/>
      <c r="K1131" s="337"/>
      <c r="L1131" s="337"/>
      <c r="M1131" s="334"/>
      <c r="N1131" s="334"/>
      <c r="O1131" s="337"/>
      <c r="P1131" s="349" t="str">
        <f>TEXT('daily (2)'!$B1131,"mmmm")</f>
        <v>April</v>
      </c>
    </row>
    <row r="1132" s="313" customFormat="1" ht="35.1" customHeight="1" spans="1:16">
      <c r="A1132" s="362">
        <f t="shared" si="3"/>
        <v>201</v>
      </c>
      <c r="B1132" s="294">
        <v>45769</v>
      </c>
      <c r="C1132" s="337"/>
      <c r="D1132" s="337" t="s">
        <v>518</v>
      </c>
      <c r="E1132" s="337"/>
      <c r="F1132" s="337" t="s">
        <v>646</v>
      </c>
      <c r="G1132" s="339">
        <v>680</v>
      </c>
      <c r="H1132" s="340"/>
      <c r="I1132" s="337" t="s">
        <v>514</v>
      </c>
      <c r="J1132" s="337"/>
      <c r="K1132" s="337"/>
      <c r="L1132" s="337"/>
      <c r="M1132" s="329"/>
      <c r="N1132" s="329"/>
      <c r="O1132" s="337"/>
      <c r="P1132" s="349" t="str">
        <f>TEXT('daily (2)'!$B1132,"mmmm")</f>
        <v>April</v>
      </c>
    </row>
    <row r="1133" s="313" customFormat="1" ht="35.1" customHeight="1" spans="1:16">
      <c r="A1133" s="361">
        <f t="shared" si="3"/>
        <v>202</v>
      </c>
      <c r="B1133" s="294">
        <v>45769</v>
      </c>
      <c r="C1133" s="337"/>
      <c r="D1133" s="337" t="s">
        <v>518</v>
      </c>
      <c r="E1133" s="337"/>
      <c r="F1133" s="337" t="s">
        <v>356</v>
      </c>
      <c r="G1133" s="339">
        <v>100</v>
      </c>
      <c r="H1133" s="340"/>
      <c r="I1133" s="337" t="s">
        <v>514</v>
      </c>
      <c r="J1133" s="337"/>
      <c r="K1133" s="337"/>
      <c r="L1133" s="337"/>
      <c r="M1133" s="334"/>
      <c r="N1133" s="334"/>
      <c r="O1133" s="337"/>
      <c r="P1133" s="349" t="str">
        <f>TEXT('daily (2)'!$B1133,"mmmm")</f>
        <v>April</v>
      </c>
    </row>
    <row r="1134" s="313" customFormat="1" ht="35.1" customHeight="1" spans="1:16">
      <c r="A1134" s="362">
        <f t="shared" si="3"/>
        <v>203</v>
      </c>
      <c r="B1134" s="294">
        <v>45769</v>
      </c>
      <c r="C1134" s="337"/>
      <c r="D1134" s="337" t="s">
        <v>518</v>
      </c>
      <c r="E1134" s="337"/>
      <c r="F1134" s="337" t="s">
        <v>647</v>
      </c>
      <c r="G1134" s="339">
        <v>500</v>
      </c>
      <c r="H1134" s="340"/>
      <c r="I1134" s="337" t="s">
        <v>429</v>
      </c>
      <c r="J1134" s="337"/>
      <c r="K1134" s="337"/>
      <c r="L1134" s="337"/>
      <c r="M1134" s="329"/>
      <c r="N1134" s="329"/>
      <c r="O1134" s="337"/>
      <c r="P1134" s="349" t="str">
        <f>TEXT('daily (2)'!$B1134,"mmmm")</f>
        <v>April</v>
      </c>
    </row>
    <row r="1135" s="313" customFormat="1" ht="35.1" customHeight="1" spans="1:16">
      <c r="A1135" s="361">
        <f t="shared" si="3"/>
        <v>204</v>
      </c>
      <c r="B1135" s="294">
        <v>45769</v>
      </c>
      <c r="C1135" s="337"/>
      <c r="D1135" s="337" t="s">
        <v>516</v>
      </c>
      <c r="E1135" s="337"/>
      <c r="F1135" s="337" t="s">
        <v>516</v>
      </c>
      <c r="G1135" s="339">
        <v>12</v>
      </c>
      <c r="H1135" s="340"/>
      <c r="I1135" s="337" t="s">
        <v>531</v>
      </c>
      <c r="J1135" s="337"/>
      <c r="K1135" s="337"/>
      <c r="L1135" s="337"/>
      <c r="M1135" s="334"/>
      <c r="N1135" s="334"/>
      <c r="O1135" s="337"/>
      <c r="P1135" s="349" t="str">
        <f>TEXT('daily (2)'!$B1135,"mmmm")</f>
        <v>April</v>
      </c>
    </row>
    <row r="1136" s="313" customFormat="1" ht="35.1" customHeight="1" spans="1:16">
      <c r="A1136" s="362">
        <f t="shared" si="3"/>
        <v>205</v>
      </c>
      <c r="B1136" s="294">
        <v>45769</v>
      </c>
      <c r="C1136" s="337"/>
      <c r="D1136" s="337" t="s">
        <v>518</v>
      </c>
      <c r="E1136" s="337"/>
      <c r="F1136" s="337" t="s">
        <v>648</v>
      </c>
      <c r="G1136" s="339">
        <v>3200</v>
      </c>
      <c r="H1136" s="340"/>
      <c r="I1136" s="337" t="s">
        <v>514</v>
      </c>
      <c r="J1136" s="337"/>
      <c r="K1136" s="337"/>
      <c r="L1136" s="337"/>
      <c r="M1136" s="329"/>
      <c r="N1136" s="329"/>
      <c r="O1136" s="337"/>
      <c r="P1136" s="349" t="str">
        <f>TEXT('daily (2)'!$B1136,"mmmm")</f>
        <v>April</v>
      </c>
    </row>
    <row r="1137" s="313" customFormat="1" ht="35.1" customHeight="1" spans="1:16">
      <c r="A1137" s="361">
        <f t="shared" si="3"/>
        <v>206</v>
      </c>
      <c r="B1137" s="294">
        <v>45769</v>
      </c>
      <c r="C1137" s="337"/>
      <c r="D1137" s="337" t="s">
        <v>518</v>
      </c>
      <c r="E1137" s="337"/>
      <c r="F1137" s="337" t="s">
        <v>356</v>
      </c>
      <c r="G1137" s="339">
        <v>150</v>
      </c>
      <c r="H1137" s="340"/>
      <c r="I1137" s="337" t="s">
        <v>531</v>
      </c>
      <c r="J1137" s="337"/>
      <c r="K1137" s="337"/>
      <c r="L1137" s="337"/>
      <c r="M1137" s="334"/>
      <c r="N1137" s="334"/>
      <c r="O1137" s="337"/>
      <c r="P1137" s="349" t="str">
        <f>TEXT('daily (2)'!$B1137,"mmmm")</f>
        <v>April</v>
      </c>
    </row>
    <row r="1138" s="313" customFormat="1" ht="35.1" customHeight="1" spans="1:16">
      <c r="A1138" s="362">
        <f t="shared" si="3"/>
        <v>207</v>
      </c>
      <c r="B1138" s="294">
        <v>45769</v>
      </c>
      <c r="C1138" s="337"/>
      <c r="D1138" s="337" t="s">
        <v>341</v>
      </c>
      <c r="E1138" s="337"/>
      <c r="F1138" s="337" t="s">
        <v>377</v>
      </c>
      <c r="G1138" s="339">
        <v>75</v>
      </c>
      <c r="H1138" s="340"/>
      <c r="I1138" s="337" t="s">
        <v>517</v>
      </c>
      <c r="J1138" s="337"/>
      <c r="K1138" s="337"/>
      <c r="L1138" s="337"/>
      <c r="M1138" s="329"/>
      <c r="N1138" s="329"/>
      <c r="O1138" s="337"/>
      <c r="P1138" s="349" t="str">
        <f>TEXT('daily (2)'!$B1138,"mmmm")</f>
        <v>April</v>
      </c>
    </row>
    <row r="1139" s="313" customFormat="1" ht="35.1" customHeight="1" spans="1:16">
      <c r="A1139" s="361">
        <f t="shared" si="3"/>
        <v>208</v>
      </c>
      <c r="B1139" s="294">
        <v>45769</v>
      </c>
      <c r="C1139" s="337"/>
      <c r="D1139" s="337" t="s">
        <v>517</v>
      </c>
      <c r="E1139" s="337"/>
      <c r="F1139" s="337" t="s">
        <v>249</v>
      </c>
      <c r="G1139" s="339">
        <v>670</v>
      </c>
      <c r="H1139" s="340"/>
      <c r="I1139" s="337" t="s">
        <v>517</v>
      </c>
      <c r="J1139" s="337"/>
      <c r="K1139" s="337"/>
      <c r="L1139" s="337"/>
      <c r="M1139" s="334"/>
      <c r="N1139" s="334"/>
      <c r="O1139" s="337"/>
      <c r="P1139" s="349" t="str">
        <f>TEXT('daily (2)'!$B1139,"mmmm")</f>
        <v>April</v>
      </c>
    </row>
    <row r="1140" s="313" customFormat="1" ht="35.1" customHeight="1" spans="1:16">
      <c r="A1140" s="362">
        <f t="shared" si="3"/>
        <v>209</v>
      </c>
      <c r="B1140" s="294">
        <v>45769</v>
      </c>
      <c r="C1140" s="337"/>
      <c r="D1140" s="337" t="s">
        <v>517</v>
      </c>
      <c r="E1140" s="337"/>
      <c r="F1140" s="337" t="s">
        <v>649</v>
      </c>
      <c r="G1140" s="339">
        <v>320</v>
      </c>
      <c r="H1140" s="340"/>
      <c r="I1140" s="337" t="s">
        <v>517</v>
      </c>
      <c r="J1140" s="337"/>
      <c r="K1140" s="337"/>
      <c r="L1140" s="337"/>
      <c r="M1140" s="329"/>
      <c r="N1140" s="329"/>
      <c r="O1140" s="337"/>
      <c r="P1140" s="349" t="str">
        <f>TEXT('daily (2)'!$B1140,"mmmm")</f>
        <v>April</v>
      </c>
    </row>
    <row r="1141" s="313" customFormat="1" ht="35.1" customHeight="1" spans="1:17">
      <c r="A1141" s="361">
        <f t="shared" si="3"/>
        <v>210</v>
      </c>
      <c r="B1141" s="294">
        <v>45769</v>
      </c>
      <c r="C1141" s="337"/>
      <c r="D1141" s="337" t="s">
        <v>17</v>
      </c>
      <c r="E1141" s="337"/>
      <c r="F1141" s="337" t="s">
        <v>650</v>
      </c>
      <c r="G1141" s="339">
        <v>500</v>
      </c>
      <c r="H1141" s="340"/>
      <c r="I1141" s="337" t="s">
        <v>517</v>
      </c>
      <c r="J1141" s="337"/>
      <c r="K1141" s="337" t="s">
        <v>650</v>
      </c>
      <c r="L1141" s="337"/>
      <c r="M1141" s="334"/>
      <c r="N1141" s="334"/>
      <c r="O1141" s="337"/>
      <c r="P1141" s="349" t="str">
        <f>TEXT('daily (2)'!$B1141,"mmmm")</f>
        <v>April</v>
      </c>
      <c r="Q1141" s="313" t="s">
        <v>650</v>
      </c>
    </row>
    <row r="1142" s="313" customFormat="1" ht="35.1" customHeight="1" spans="1:16">
      <c r="A1142" s="362">
        <f t="shared" si="3"/>
        <v>211</v>
      </c>
      <c r="B1142" s="294">
        <v>45770</v>
      </c>
      <c r="C1142" s="337"/>
      <c r="D1142" s="337" t="s">
        <v>517</v>
      </c>
      <c r="E1142" s="337"/>
      <c r="F1142" s="337" t="s">
        <v>213</v>
      </c>
      <c r="G1142" s="339">
        <v>500</v>
      </c>
      <c r="H1142" s="340"/>
      <c r="I1142" s="337" t="s">
        <v>517</v>
      </c>
      <c r="J1142" s="337"/>
      <c r="K1142" s="337"/>
      <c r="L1142" s="337"/>
      <c r="M1142" s="329"/>
      <c r="N1142" s="329"/>
      <c r="O1142" s="337"/>
      <c r="P1142" s="349" t="str">
        <f>TEXT('daily (2)'!$B1142,"mmmm")</f>
        <v>April</v>
      </c>
    </row>
    <row r="1143" s="313" customFormat="1" ht="35.1" customHeight="1" spans="1:16">
      <c r="A1143" s="361">
        <f t="shared" si="3"/>
        <v>212</v>
      </c>
      <c r="B1143" s="294">
        <v>45769</v>
      </c>
      <c r="C1143" s="337"/>
      <c r="D1143" s="337" t="s">
        <v>517</v>
      </c>
      <c r="E1143" s="337"/>
      <c r="F1143" s="337" t="s">
        <v>249</v>
      </c>
      <c r="G1143" s="356">
        <v>40</v>
      </c>
      <c r="H1143" s="340"/>
      <c r="I1143" s="337" t="s">
        <v>517</v>
      </c>
      <c r="J1143" s="337"/>
      <c r="K1143" s="337"/>
      <c r="L1143" s="337"/>
      <c r="M1143" s="334"/>
      <c r="N1143" s="334"/>
      <c r="O1143" s="337"/>
      <c r="P1143" s="349" t="str">
        <f>TEXT('daily (2)'!$B1143,"mmmm")</f>
        <v>April</v>
      </c>
    </row>
    <row r="1144" s="313" customFormat="1" ht="35.1" customHeight="1" spans="1:16">
      <c r="A1144" s="362">
        <f t="shared" si="3"/>
        <v>213</v>
      </c>
      <c r="B1144" s="294">
        <v>45770</v>
      </c>
      <c r="C1144" s="337"/>
      <c r="D1144" s="337" t="s">
        <v>520</v>
      </c>
      <c r="E1144" s="337"/>
      <c r="F1144" s="337" t="s">
        <v>402</v>
      </c>
      <c r="G1144" s="356">
        <v>100</v>
      </c>
      <c r="H1144" s="340"/>
      <c r="I1144" s="337" t="s">
        <v>606</v>
      </c>
      <c r="J1144" s="337"/>
      <c r="K1144" s="337"/>
      <c r="L1144" s="337"/>
      <c r="M1144" s="329"/>
      <c r="N1144" s="329"/>
      <c r="O1144" s="337"/>
      <c r="P1144" s="349" t="str">
        <f>TEXT('daily (2)'!$B1144,"mmmm")</f>
        <v>April</v>
      </c>
    </row>
    <row r="1145" s="313" customFormat="1" ht="35.1" customHeight="1" spans="1:16">
      <c r="A1145" s="361">
        <f t="shared" si="3"/>
        <v>214</v>
      </c>
      <c r="B1145" s="294">
        <v>45770</v>
      </c>
      <c r="C1145" s="337"/>
      <c r="D1145" s="337" t="s">
        <v>571</v>
      </c>
      <c r="E1145" s="337"/>
      <c r="F1145" s="337" t="s">
        <v>213</v>
      </c>
      <c r="G1145" s="356">
        <v>45</v>
      </c>
      <c r="H1145" s="340"/>
      <c r="I1145" s="337" t="s">
        <v>517</v>
      </c>
      <c r="J1145" s="337"/>
      <c r="K1145" s="337"/>
      <c r="L1145" s="337"/>
      <c r="M1145" s="334"/>
      <c r="N1145" s="334"/>
      <c r="O1145" s="337"/>
      <c r="P1145" s="349" t="str">
        <f>TEXT('daily (2)'!$B1145,"mmmm")</f>
        <v>April</v>
      </c>
    </row>
    <row r="1146" s="313" customFormat="1" ht="35.1" customHeight="1" spans="1:16">
      <c r="A1146" s="362">
        <f t="shared" si="3"/>
        <v>215</v>
      </c>
      <c r="B1146" s="294">
        <v>45770</v>
      </c>
      <c r="C1146" s="337"/>
      <c r="D1146" s="337" t="s">
        <v>518</v>
      </c>
      <c r="E1146" s="337"/>
      <c r="F1146" s="337" t="s">
        <v>651</v>
      </c>
      <c r="G1146" s="356">
        <v>20</v>
      </c>
      <c r="H1146" s="340"/>
      <c r="I1146" s="337" t="s">
        <v>531</v>
      </c>
      <c r="J1146" s="337"/>
      <c r="K1146" s="337"/>
      <c r="L1146" s="337"/>
      <c r="M1146" s="329"/>
      <c r="N1146" s="329"/>
      <c r="O1146" s="337"/>
      <c r="P1146" s="349" t="str">
        <f>TEXT('daily (2)'!$B1146,"mmmm")</f>
        <v>April</v>
      </c>
    </row>
    <row r="1147" s="313" customFormat="1" ht="35.1" customHeight="1" spans="1:16">
      <c r="A1147" s="361">
        <f t="shared" si="3"/>
        <v>216</v>
      </c>
      <c r="B1147" s="294">
        <v>45770</v>
      </c>
      <c r="C1147" s="337"/>
      <c r="D1147" s="337" t="s">
        <v>571</v>
      </c>
      <c r="E1147" s="337"/>
      <c r="F1147" s="337" t="s">
        <v>652</v>
      </c>
      <c r="G1147" s="356">
        <v>50</v>
      </c>
      <c r="H1147" s="340"/>
      <c r="I1147" s="337" t="s">
        <v>531</v>
      </c>
      <c r="J1147" s="337"/>
      <c r="K1147" s="337"/>
      <c r="L1147" s="337"/>
      <c r="M1147" s="334"/>
      <c r="N1147" s="334"/>
      <c r="O1147" s="337"/>
      <c r="P1147" s="349" t="str">
        <f>TEXT('daily (2)'!$B1147,"mmmm")</f>
        <v>April</v>
      </c>
    </row>
    <row r="1148" s="313" customFormat="1" ht="35.1" customHeight="1" spans="1:16">
      <c r="A1148" s="362">
        <f t="shared" si="3"/>
        <v>217</v>
      </c>
      <c r="B1148" s="294">
        <v>45770</v>
      </c>
      <c r="C1148" s="337"/>
      <c r="D1148" s="337" t="s">
        <v>341</v>
      </c>
      <c r="E1148" s="337"/>
      <c r="F1148" s="337" t="s">
        <v>653</v>
      </c>
      <c r="G1148" s="356">
        <v>500</v>
      </c>
      <c r="H1148" s="340"/>
      <c r="I1148" s="337" t="s">
        <v>531</v>
      </c>
      <c r="J1148" s="337"/>
      <c r="K1148" s="337"/>
      <c r="L1148" s="337"/>
      <c r="M1148" s="329"/>
      <c r="N1148" s="329"/>
      <c r="O1148" s="337"/>
      <c r="P1148" s="349" t="str">
        <f>TEXT('daily (2)'!$B1148,"mmmm")</f>
        <v>April</v>
      </c>
    </row>
    <row r="1149" s="313" customFormat="1" ht="35.1" customHeight="1" spans="1:17">
      <c r="A1149" s="361">
        <f t="shared" si="3"/>
        <v>218</v>
      </c>
      <c r="B1149" s="294">
        <v>45770</v>
      </c>
      <c r="C1149" s="337"/>
      <c r="D1149" s="337" t="s">
        <v>17</v>
      </c>
      <c r="E1149" s="337"/>
      <c r="F1149" s="337" t="s">
        <v>139</v>
      </c>
      <c r="G1149" s="356">
        <v>200</v>
      </c>
      <c r="H1149" s="340"/>
      <c r="I1149" s="337" t="s">
        <v>531</v>
      </c>
      <c r="J1149" s="337"/>
      <c r="K1149" s="337"/>
      <c r="L1149" s="337"/>
      <c r="M1149" s="334"/>
      <c r="N1149" s="334"/>
      <c r="O1149" s="337"/>
      <c r="P1149" s="349" t="str">
        <f>TEXT('daily (2)'!$B1149,"mmmm")</f>
        <v>April</v>
      </c>
      <c r="Q1149" s="313" t="s">
        <v>139</v>
      </c>
    </row>
    <row r="1150" s="313" customFormat="1" ht="35.1" customHeight="1" spans="1:16">
      <c r="A1150" s="362">
        <f t="shared" si="3"/>
        <v>219</v>
      </c>
      <c r="B1150" s="294">
        <v>45770</v>
      </c>
      <c r="C1150" s="337"/>
      <c r="D1150" s="337" t="s">
        <v>516</v>
      </c>
      <c r="E1150" s="337"/>
      <c r="F1150" s="337" t="s">
        <v>654</v>
      </c>
      <c r="G1150" s="356">
        <v>15.5</v>
      </c>
      <c r="H1150" s="340"/>
      <c r="I1150" s="337" t="s">
        <v>531</v>
      </c>
      <c r="J1150" s="337"/>
      <c r="K1150" s="337"/>
      <c r="L1150" s="337"/>
      <c r="M1150" s="329"/>
      <c r="N1150" s="329"/>
      <c r="O1150" s="337"/>
      <c r="P1150" s="349" t="str">
        <f>TEXT('daily (2)'!$B1150,"mmmm")</f>
        <v>April</v>
      </c>
    </row>
    <row r="1151" s="313" customFormat="1" ht="35.1" customHeight="1" spans="1:16">
      <c r="A1151" s="361">
        <f t="shared" si="3"/>
        <v>220</v>
      </c>
      <c r="B1151" s="294">
        <v>45770</v>
      </c>
      <c r="C1151" s="337"/>
      <c r="D1151" s="337" t="s">
        <v>517</v>
      </c>
      <c r="E1151" s="337"/>
      <c r="F1151" s="337" t="s">
        <v>311</v>
      </c>
      <c r="G1151" s="356">
        <v>19500</v>
      </c>
      <c r="H1151" s="340"/>
      <c r="I1151" s="337" t="s">
        <v>517</v>
      </c>
      <c r="J1151" s="337"/>
      <c r="K1151" s="337" t="s">
        <v>311</v>
      </c>
      <c r="L1151" s="337"/>
      <c r="M1151" s="334"/>
      <c r="N1151" s="334"/>
      <c r="O1151" s="337"/>
      <c r="P1151" s="349" t="str">
        <f>TEXT('daily (2)'!$B1151,"mmmm")</f>
        <v>April</v>
      </c>
    </row>
    <row r="1152" s="313" customFormat="1" ht="35.1" customHeight="1" spans="1:16">
      <c r="A1152" s="362">
        <f t="shared" si="3"/>
        <v>221</v>
      </c>
      <c r="B1152" s="294">
        <v>45770</v>
      </c>
      <c r="C1152" s="337"/>
      <c r="D1152" s="337" t="s">
        <v>518</v>
      </c>
      <c r="E1152" s="337"/>
      <c r="F1152" s="337" t="s">
        <v>655</v>
      </c>
      <c r="G1152" s="356">
        <v>2220</v>
      </c>
      <c r="H1152" s="340"/>
      <c r="I1152" s="337" t="s">
        <v>595</v>
      </c>
      <c r="J1152" s="337"/>
      <c r="K1152" s="337"/>
      <c r="L1152" s="337"/>
      <c r="M1152" s="329"/>
      <c r="N1152" s="329"/>
      <c r="O1152" s="337"/>
      <c r="P1152" s="349" t="str">
        <f>TEXT('daily (2)'!$B1152,"mmmm")</f>
        <v>April</v>
      </c>
    </row>
    <row r="1153" s="313" customFormat="1" ht="35.1" customHeight="1" spans="1:16">
      <c r="A1153" s="361">
        <f t="shared" si="3"/>
        <v>222</v>
      </c>
      <c r="B1153" s="294">
        <v>45770</v>
      </c>
      <c r="C1153" s="337"/>
      <c r="D1153" s="337" t="s">
        <v>518</v>
      </c>
      <c r="E1153" s="337"/>
      <c r="F1153" s="337" t="s">
        <v>260</v>
      </c>
      <c r="G1153" s="356">
        <v>1250</v>
      </c>
      <c r="H1153" s="340"/>
      <c r="I1153" s="337" t="s">
        <v>531</v>
      </c>
      <c r="J1153" s="337"/>
      <c r="K1153" s="337"/>
      <c r="L1153" s="337"/>
      <c r="M1153" s="334"/>
      <c r="N1153" s="334"/>
      <c r="O1153" s="337"/>
      <c r="P1153" s="349" t="str">
        <f>TEXT('daily (2)'!$B1153,"mmmm")</f>
        <v>April</v>
      </c>
    </row>
    <row r="1154" s="313" customFormat="1" ht="35.1" customHeight="1" spans="1:16">
      <c r="A1154" s="362">
        <f t="shared" si="3"/>
        <v>223</v>
      </c>
      <c r="B1154" s="294">
        <v>45770</v>
      </c>
      <c r="C1154" s="337"/>
      <c r="D1154" s="337" t="s">
        <v>517</v>
      </c>
      <c r="E1154" s="337"/>
      <c r="F1154" s="337" t="s">
        <v>249</v>
      </c>
      <c r="G1154" s="356">
        <v>600</v>
      </c>
      <c r="H1154" s="340"/>
      <c r="I1154" s="337" t="s">
        <v>517</v>
      </c>
      <c r="J1154" s="337"/>
      <c r="K1154" s="337"/>
      <c r="L1154" s="337"/>
      <c r="M1154" s="329"/>
      <c r="N1154" s="329"/>
      <c r="O1154" s="337"/>
      <c r="P1154" s="349" t="str">
        <f>TEXT('daily (2)'!$B1154,"mmmm")</f>
        <v>April</v>
      </c>
    </row>
    <row r="1155" s="313" customFormat="1" ht="35.1" customHeight="1" spans="1:16">
      <c r="A1155" s="361">
        <f t="shared" si="3"/>
        <v>224</v>
      </c>
      <c r="B1155" s="294">
        <v>45771</v>
      </c>
      <c r="C1155" s="337"/>
      <c r="D1155" s="337" t="s">
        <v>583</v>
      </c>
      <c r="E1155" s="337"/>
      <c r="F1155" s="337" t="s">
        <v>583</v>
      </c>
      <c r="G1155" s="356">
        <v>600</v>
      </c>
      <c r="H1155" s="340"/>
      <c r="I1155" s="337" t="s">
        <v>531</v>
      </c>
      <c r="J1155" s="337"/>
      <c r="K1155" s="337"/>
      <c r="L1155" s="337"/>
      <c r="M1155" s="334"/>
      <c r="N1155" s="334"/>
      <c r="O1155" s="337"/>
      <c r="P1155" s="349" t="str">
        <f>TEXT('daily (2)'!$B1155,"mmmm")</f>
        <v>April</v>
      </c>
    </row>
    <row r="1156" s="313" customFormat="1" ht="35.1" customHeight="1" spans="1:16">
      <c r="A1156" s="362">
        <f t="shared" si="3"/>
        <v>225</v>
      </c>
      <c r="B1156" s="294">
        <v>45770</v>
      </c>
      <c r="C1156" s="337"/>
      <c r="D1156" s="337" t="s">
        <v>518</v>
      </c>
      <c r="E1156" s="337"/>
      <c r="F1156" s="337" t="s">
        <v>656</v>
      </c>
      <c r="G1156" s="356">
        <v>1750</v>
      </c>
      <c r="H1156" s="340"/>
      <c r="I1156" s="337" t="s">
        <v>531</v>
      </c>
      <c r="J1156" s="337"/>
      <c r="K1156" s="337"/>
      <c r="L1156" s="337"/>
      <c r="M1156" s="329"/>
      <c r="N1156" s="329"/>
      <c r="O1156" s="337"/>
      <c r="P1156" s="349" t="str">
        <f>TEXT('daily (2)'!$B1156,"mmmm")</f>
        <v>April</v>
      </c>
    </row>
    <row r="1157" s="313" customFormat="1" ht="35.1" customHeight="1" spans="1:16">
      <c r="A1157" s="361">
        <f t="shared" si="3"/>
        <v>226</v>
      </c>
      <c r="B1157" s="294">
        <v>45771</v>
      </c>
      <c r="C1157" s="337"/>
      <c r="D1157" s="337" t="s">
        <v>517</v>
      </c>
      <c r="E1157" s="337"/>
      <c r="F1157" s="337" t="s">
        <v>213</v>
      </c>
      <c r="G1157" s="356">
        <v>600</v>
      </c>
      <c r="H1157" s="340"/>
      <c r="I1157" s="337" t="s">
        <v>517</v>
      </c>
      <c r="J1157" s="337"/>
      <c r="K1157" s="337"/>
      <c r="L1157" s="337"/>
      <c r="M1157" s="334"/>
      <c r="N1157" s="334"/>
      <c r="O1157" s="337"/>
      <c r="P1157" s="349" t="str">
        <f>TEXT('daily (2)'!$B1157,"mmmm")</f>
        <v>April</v>
      </c>
    </row>
    <row r="1158" s="313" customFormat="1" ht="35.1" customHeight="1" spans="1:16">
      <c r="A1158" s="362">
        <f t="shared" si="3"/>
        <v>227</v>
      </c>
      <c r="B1158" s="294">
        <v>45771</v>
      </c>
      <c r="C1158" s="337"/>
      <c r="D1158" s="337" t="s">
        <v>518</v>
      </c>
      <c r="E1158" s="337"/>
      <c r="F1158" s="337" t="s">
        <v>657</v>
      </c>
      <c r="G1158" s="356">
        <v>165</v>
      </c>
      <c r="H1158" s="340"/>
      <c r="I1158" s="337" t="s">
        <v>606</v>
      </c>
      <c r="J1158" s="337"/>
      <c r="K1158" s="337"/>
      <c r="L1158" s="337"/>
      <c r="M1158" s="329"/>
      <c r="N1158" s="329"/>
      <c r="O1158" s="337"/>
      <c r="P1158" s="349" t="str">
        <f>TEXT('daily (2)'!$B1158,"mmmm")</f>
        <v>April</v>
      </c>
    </row>
    <row r="1159" s="313" customFormat="1" ht="35.1" customHeight="1" spans="1:16">
      <c r="A1159" s="361">
        <f t="shared" si="3"/>
        <v>228</v>
      </c>
      <c r="B1159" s="294">
        <v>45771</v>
      </c>
      <c r="C1159" s="337"/>
      <c r="D1159" s="337" t="s">
        <v>516</v>
      </c>
      <c r="E1159" s="337"/>
      <c r="F1159" s="337" t="s">
        <v>658</v>
      </c>
      <c r="G1159" s="356">
        <v>8</v>
      </c>
      <c r="H1159" s="340"/>
      <c r="I1159" s="337" t="s">
        <v>531</v>
      </c>
      <c r="J1159" s="337"/>
      <c r="K1159" s="337"/>
      <c r="L1159" s="337"/>
      <c r="M1159" s="334"/>
      <c r="N1159" s="334"/>
      <c r="O1159" s="337"/>
      <c r="P1159" s="349" t="str">
        <f>TEXT('daily (2)'!$B1159,"mmmm")</f>
        <v>April</v>
      </c>
    </row>
    <row r="1160" s="313" customFormat="1" ht="35.1" customHeight="1" spans="1:16">
      <c r="A1160" s="362">
        <f t="shared" si="3"/>
        <v>229</v>
      </c>
      <c r="B1160" s="294">
        <v>45771</v>
      </c>
      <c r="C1160" s="337"/>
      <c r="D1160" s="337" t="s">
        <v>518</v>
      </c>
      <c r="E1160" s="337"/>
      <c r="F1160" s="337" t="s">
        <v>614</v>
      </c>
      <c r="G1160" s="356">
        <v>1000</v>
      </c>
      <c r="H1160" s="340"/>
      <c r="I1160" s="337" t="s">
        <v>531</v>
      </c>
      <c r="J1160" s="337"/>
      <c r="K1160" s="337"/>
      <c r="L1160" s="337"/>
      <c r="M1160" s="329"/>
      <c r="N1160" s="329" t="s">
        <v>515</v>
      </c>
      <c r="O1160" s="337"/>
      <c r="P1160" s="349" t="str">
        <f>TEXT('daily (2)'!$B1160,"mmmm")</f>
        <v>April</v>
      </c>
    </row>
    <row r="1161" s="313" customFormat="1" ht="35.1" customHeight="1" spans="1:16">
      <c r="A1161" s="361">
        <f t="shared" si="3"/>
        <v>230</v>
      </c>
      <c r="B1161" s="294">
        <v>45771</v>
      </c>
      <c r="C1161" s="337"/>
      <c r="D1161" s="337" t="s">
        <v>341</v>
      </c>
      <c r="E1161" s="337"/>
      <c r="F1161" s="337" t="s">
        <v>659</v>
      </c>
      <c r="G1161" s="356">
        <v>100</v>
      </c>
      <c r="H1161" s="340"/>
      <c r="I1161" s="337" t="s">
        <v>531</v>
      </c>
      <c r="J1161" s="337"/>
      <c r="K1161" s="337"/>
      <c r="L1161" s="337"/>
      <c r="M1161" s="334"/>
      <c r="N1161" s="334"/>
      <c r="O1161" s="337"/>
      <c r="P1161" s="349" t="str">
        <f>TEXT('daily (2)'!$B1161,"mmmm")</f>
        <v>April</v>
      </c>
    </row>
    <row r="1162" s="313" customFormat="1" ht="35.1" customHeight="1" spans="1:16">
      <c r="A1162" s="362">
        <f t="shared" si="3"/>
        <v>231</v>
      </c>
      <c r="B1162" s="294">
        <v>45771</v>
      </c>
      <c r="C1162" s="337"/>
      <c r="D1162" s="337" t="s">
        <v>19</v>
      </c>
      <c r="E1162" s="337"/>
      <c r="F1162" s="337" t="s">
        <v>348</v>
      </c>
      <c r="G1162" s="356">
        <v>10500</v>
      </c>
      <c r="H1162" s="340"/>
      <c r="I1162" s="337" t="s">
        <v>531</v>
      </c>
      <c r="J1162" s="337"/>
      <c r="K1162" s="337"/>
      <c r="L1162" s="337"/>
      <c r="M1162" s="329"/>
      <c r="N1162" s="329" t="s">
        <v>348</v>
      </c>
      <c r="O1162" s="337"/>
      <c r="P1162" s="349" t="str">
        <f>TEXT('daily (2)'!$B1162,"mmmm")</f>
        <v>April</v>
      </c>
    </row>
    <row r="1163" s="313" customFormat="1" ht="35.1" customHeight="1" spans="1:17">
      <c r="A1163" s="361">
        <f t="shared" si="3"/>
        <v>232</v>
      </c>
      <c r="B1163" s="294">
        <v>45771</v>
      </c>
      <c r="C1163" s="337"/>
      <c r="D1163" s="337" t="s">
        <v>17</v>
      </c>
      <c r="E1163" s="337"/>
      <c r="F1163" s="337" t="s">
        <v>139</v>
      </c>
      <c r="G1163" s="356">
        <v>25</v>
      </c>
      <c r="H1163" s="340"/>
      <c r="I1163" s="337" t="s">
        <v>531</v>
      </c>
      <c r="J1163" s="337"/>
      <c r="K1163" s="337"/>
      <c r="L1163" s="337"/>
      <c r="M1163" s="334"/>
      <c r="N1163" s="334"/>
      <c r="O1163" s="349"/>
      <c r="P1163" s="349" t="str">
        <f>TEXT('daily (2)'!$B1163,"mmmm")</f>
        <v>April</v>
      </c>
      <c r="Q1163" s="313" t="s">
        <v>139</v>
      </c>
    </row>
    <row r="1164" s="313" customFormat="1" ht="35.1" customHeight="1" spans="1:16">
      <c r="A1164" s="362">
        <f t="shared" si="3"/>
        <v>233</v>
      </c>
      <c r="B1164" s="294">
        <v>45771</v>
      </c>
      <c r="C1164" s="337"/>
      <c r="D1164" s="337" t="s">
        <v>17</v>
      </c>
      <c r="E1164" s="337"/>
      <c r="F1164" s="337" t="s">
        <v>660</v>
      </c>
      <c r="G1164" s="356">
        <v>10161</v>
      </c>
      <c r="H1164" s="340"/>
      <c r="I1164" s="337" t="s">
        <v>531</v>
      </c>
      <c r="J1164" s="337"/>
      <c r="K1164" s="337"/>
      <c r="L1164" s="337"/>
      <c r="M1164" s="329"/>
      <c r="N1164" s="329"/>
      <c r="O1164" s="349"/>
      <c r="P1164" s="349" t="str">
        <f>TEXT('daily (2)'!$B1164,"mmmm")</f>
        <v>April</v>
      </c>
    </row>
    <row r="1165" s="313" customFormat="1" ht="35.1" customHeight="1" spans="1:16">
      <c r="A1165" s="361">
        <f t="shared" si="3"/>
        <v>234</v>
      </c>
      <c r="B1165" s="294">
        <v>45771</v>
      </c>
      <c r="C1165" s="337"/>
      <c r="D1165" s="337" t="s">
        <v>516</v>
      </c>
      <c r="E1165" s="337"/>
      <c r="F1165" s="337" t="s">
        <v>661</v>
      </c>
      <c r="G1165" s="356">
        <v>15</v>
      </c>
      <c r="H1165" s="340"/>
      <c r="I1165" s="337" t="s">
        <v>531</v>
      </c>
      <c r="J1165" s="337"/>
      <c r="K1165" s="337"/>
      <c r="L1165" s="337"/>
      <c r="M1165" s="334"/>
      <c r="N1165" s="334"/>
      <c r="O1165" s="349"/>
      <c r="P1165" s="349" t="str">
        <f>TEXT('daily (2)'!$B1165,"mmmm")</f>
        <v>April</v>
      </c>
    </row>
    <row r="1166" s="313" customFormat="1" ht="35.1" customHeight="1" spans="1:16">
      <c r="A1166" s="362">
        <f t="shared" si="3"/>
        <v>235</v>
      </c>
      <c r="B1166" s="294">
        <v>45771</v>
      </c>
      <c r="C1166" s="337"/>
      <c r="D1166" s="337" t="s">
        <v>341</v>
      </c>
      <c r="E1166" s="337"/>
      <c r="F1166" s="337" t="s">
        <v>662</v>
      </c>
      <c r="G1166" s="356">
        <v>300</v>
      </c>
      <c r="H1166" s="340"/>
      <c r="I1166" s="337" t="s">
        <v>517</v>
      </c>
      <c r="J1166" s="337"/>
      <c r="K1166" s="337"/>
      <c r="L1166" s="337"/>
      <c r="M1166" s="329"/>
      <c r="N1166" s="329"/>
      <c r="O1166" s="349"/>
      <c r="P1166" s="349" t="str">
        <f>TEXT('daily (2)'!$B1166,"mmmm")</f>
        <v>April</v>
      </c>
    </row>
    <row r="1167" s="313" customFormat="1" ht="35.1" customHeight="1" spans="1:16">
      <c r="A1167" s="361">
        <f t="shared" si="3"/>
        <v>236</v>
      </c>
      <c r="B1167" s="294">
        <v>45773</v>
      </c>
      <c r="C1167" s="337"/>
      <c r="D1167" s="337" t="s">
        <v>341</v>
      </c>
      <c r="E1167" s="337"/>
      <c r="F1167" s="337" t="s">
        <v>663</v>
      </c>
      <c r="G1167" s="356">
        <v>300</v>
      </c>
      <c r="H1167" s="340"/>
      <c r="I1167" s="337" t="s">
        <v>522</v>
      </c>
      <c r="J1167" s="337"/>
      <c r="K1167" s="337"/>
      <c r="L1167" s="337"/>
      <c r="M1167" s="334"/>
      <c r="N1167" s="334"/>
      <c r="O1167" s="349"/>
      <c r="P1167" s="349" t="str">
        <f>TEXT('daily (2)'!$B1167,"mmmm")</f>
        <v>April</v>
      </c>
    </row>
    <row r="1168" s="313" customFormat="1" ht="35.1" customHeight="1" spans="1:16">
      <c r="A1168" s="362">
        <f t="shared" si="3"/>
        <v>237</v>
      </c>
      <c r="B1168" s="294">
        <v>45773</v>
      </c>
      <c r="C1168" s="337"/>
      <c r="D1168" s="337" t="s">
        <v>517</v>
      </c>
      <c r="E1168" s="337"/>
      <c r="F1168" s="337" t="s">
        <v>213</v>
      </c>
      <c r="G1168" s="356">
        <v>1000</v>
      </c>
      <c r="H1168" s="340"/>
      <c r="I1168" s="337" t="s">
        <v>517</v>
      </c>
      <c r="J1168" s="337"/>
      <c r="K1168" s="337"/>
      <c r="L1168" s="337"/>
      <c r="M1168" s="329"/>
      <c r="N1168" s="329"/>
      <c r="O1168" s="349"/>
      <c r="P1168" s="349" t="str">
        <f>TEXT('daily (2)'!$B1168,"mmmm")</f>
        <v>April</v>
      </c>
    </row>
    <row r="1169" s="313" customFormat="1" ht="35.1" customHeight="1" spans="1:16">
      <c r="A1169" s="361">
        <f t="shared" si="3"/>
        <v>238</v>
      </c>
      <c r="B1169" s="294">
        <v>45773</v>
      </c>
      <c r="C1169" s="337"/>
      <c r="D1169" s="337" t="s">
        <v>518</v>
      </c>
      <c r="E1169" s="337"/>
      <c r="F1169" s="337" t="s">
        <v>664</v>
      </c>
      <c r="G1169" s="356">
        <v>405</v>
      </c>
      <c r="H1169" s="340"/>
      <c r="I1169" s="337" t="s">
        <v>595</v>
      </c>
      <c r="J1169" s="337"/>
      <c r="K1169" s="337"/>
      <c r="L1169" s="337"/>
      <c r="M1169" s="334"/>
      <c r="N1169" s="334"/>
      <c r="O1169" s="349"/>
      <c r="P1169" s="349" t="str">
        <f>TEXT('daily (2)'!$B1169,"mmmm")</f>
        <v>April</v>
      </c>
    </row>
    <row r="1170" s="313" customFormat="1" ht="35.1" customHeight="1" spans="1:16">
      <c r="A1170" s="362">
        <f t="shared" si="3"/>
        <v>239</v>
      </c>
      <c r="B1170" s="294">
        <v>45773</v>
      </c>
      <c r="C1170" s="337"/>
      <c r="D1170" s="337" t="s">
        <v>516</v>
      </c>
      <c r="E1170" s="337"/>
      <c r="F1170" s="337" t="s">
        <v>530</v>
      </c>
      <c r="G1170" s="356">
        <v>10</v>
      </c>
      <c r="H1170" s="340"/>
      <c r="I1170" s="337" t="s">
        <v>531</v>
      </c>
      <c r="J1170" s="337"/>
      <c r="K1170" s="337"/>
      <c r="L1170" s="337"/>
      <c r="M1170" s="329"/>
      <c r="N1170" s="329"/>
      <c r="O1170" s="349"/>
      <c r="P1170" s="349" t="str">
        <f>TEXT('daily (2)'!$B1170,"mmmm")</f>
        <v>April</v>
      </c>
    </row>
    <row r="1171" s="313" customFormat="1" ht="35.1" customHeight="1" spans="1:17">
      <c r="A1171" s="361">
        <f t="shared" si="3"/>
        <v>240</v>
      </c>
      <c r="B1171" s="294">
        <v>45773</v>
      </c>
      <c r="C1171" s="337"/>
      <c r="D1171" s="337" t="s">
        <v>17</v>
      </c>
      <c r="E1171" s="337"/>
      <c r="F1171" s="337" t="s">
        <v>332</v>
      </c>
      <c r="G1171" s="356">
        <v>1000</v>
      </c>
      <c r="H1171" s="340"/>
      <c r="I1171" s="337" t="s">
        <v>531</v>
      </c>
      <c r="J1171" s="337"/>
      <c r="K1171" s="337"/>
      <c r="L1171" s="337"/>
      <c r="M1171" s="334"/>
      <c r="N1171" s="334"/>
      <c r="O1171" s="349"/>
      <c r="P1171" s="349" t="str">
        <f>TEXT('daily (2)'!$B1171,"mmmm")</f>
        <v>April</v>
      </c>
      <c r="Q1171" s="313" t="s">
        <v>332</v>
      </c>
    </row>
    <row r="1172" s="313" customFormat="1" ht="35.1" customHeight="1" spans="1:16">
      <c r="A1172" s="362">
        <f t="shared" si="3"/>
        <v>241</v>
      </c>
      <c r="B1172" s="294">
        <v>45773</v>
      </c>
      <c r="C1172" s="337"/>
      <c r="D1172" s="337" t="s">
        <v>518</v>
      </c>
      <c r="E1172" s="337"/>
      <c r="F1172" s="337" t="s">
        <v>665</v>
      </c>
      <c r="G1172" s="356">
        <v>143</v>
      </c>
      <c r="H1172" s="340"/>
      <c r="I1172" s="337" t="s">
        <v>531</v>
      </c>
      <c r="J1172" s="337"/>
      <c r="K1172" s="337"/>
      <c r="L1172" s="337"/>
      <c r="M1172" s="329"/>
      <c r="N1172" s="329"/>
      <c r="O1172" s="349"/>
      <c r="P1172" s="349" t="str">
        <f>TEXT('daily (2)'!$B1172,"mmmm")</f>
        <v>April</v>
      </c>
    </row>
    <row r="1173" s="313" customFormat="1" ht="35.1" customHeight="1" spans="1:16">
      <c r="A1173" s="361">
        <f t="shared" si="3"/>
        <v>242</v>
      </c>
      <c r="B1173" s="294">
        <v>45773</v>
      </c>
      <c r="C1173" s="337"/>
      <c r="D1173" s="337" t="s">
        <v>518</v>
      </c>
      <c r="E1173" s="337"/>
      <c r="F1173" s="337" t="s">
        <v>666</v>
      </c>
      <c r="G1173" s="356">
        <v>1000</v>
      </c>
      <c r="H1173" s="340"/>
      <c r="I1173" s="337" t="s">
        <v>517</v>
      </c>
      <c r="J1173" s="337"/>
      <c r="K1173" s="337"/>
      <c r="L1173" s="337"/>
      <c r="M1173" s="334"/>
      <c r="N1173" s="334"/>
      <c r="O1173" s="349"/>
      <c r="P1173" s="349" t="str">
        <f>TEXT('daily (2)'!$B1173,"mmmm")</f>
        <v>April</v>
      </c>
    </row>
    <row r="1174" s="313" customFormat="1" ht="35.1" customHeight="1" spans="1:16">
      <c r="A1174" s="362">
        <f t="shared" si="3"/>
        <v>243</v>
      </c>
      <c r="B1174" s="294">
        <v>45773</v>
      </c>
      <c r="C1174" s="337"/>
      <c r="D1174" s="337" t="s">
        <v>520</v>
      </c>
      <c r="E1174" s="337"/>
      <c r="F1174" s="337" t="s">
        <v>18</v>
      </c>
      <c r="G1174" s="356">
        <v>750</v>
      </c>
      <c r="H1174" s="340"/>
      <c r="I1174" s="337" t="s">
        <v>522</v>
      </c>
      <c r="J1174" s="337"/>
      <c r="K1174" s="337"/>
      <c r="L1174" s="337"/>
      <c r="M1174" s="329"/>
      <c r="N1174" s="329"/>
      <c r="O1174" s="349"/>
      <c r="P1174" s="349" t="str">
        <f>TEXT('daily (2)'!$B1174,"mmmm")</f>
        <v>April</v>
      </c>
    </row>
    <row r="1175" s="313" customFormat="1" ht="35.1" customHeight="1" spans="1:16">
      <c r="A1175" s="361">
        <f t="shared" si="3"/>
        <v>244</v>
      </c>
      <c r="B1175" s="294">
        <v>45774</v>
      </c>
      <c r="C1175" s="337"/>
      <c r="D1175" s="337" t="s">
        <v>517</v>
      </c>
      <c r="E1175" s="337"/>
      <c r="F1175" s="337" t="s">
        <v>612</v>
      </c>
      <c r="G1175" s="356">
        <v>300</v>
      </c>
      <c r="H1175" s="340"/>
      <c r="I1175" s="337" t="s">
        <v>517</v>
      </c>
      <c r="J1175" s="337"/>
      <c r="K1175" s="337" t="s">
        <v>91</v>
      </c>
      <c r="L1175" s="337"/>
      <c r="M1175" s="334"/>
      <c r="N1175" s="334"/>
      <c r="O1175" s="349"/>
      <c r="P1175" s="349" t="str">
        <f>TEXT('daily (2)'!$B1175,"mmmm")</f>
        <v>April</v>
      </c>
    </row>
    <row r="1176" s="313" customFormat="1" ht="35.1" customHeight="1" spans="1:16">
      <c r="A1176" s="362">
        <f t="shared" si="3"/>
        <v>245</v>
      </c>
      <c r="B1176" s="294">
        <v>45774</v>
      </c>
      <c r="C1176" s="337"/>
      <c r="D1176" s="337" t="s">
        <v>341</v>
      </c>
      <c r="E1176" s="337"/>
      <c r="F1176" s="337" t="s">
        <v>341</v>
      </c>
      <c r="G1176" s="356">
        <v>250</v>
      </c>
      <c r="H1176" s="340"/>
      <c r="I1176" s="337" t="s">
        <v>517</v>
      </c>
      <c r="J1176" s="337"/>
      <c r="K1176" s="337"/>
      <c r="L1176" s="337"/>
      <c r="M1176" s="329"/>
      <c r="N1176" s="329"/>
      <c r="O1176" s="349"/>
      <c r="P1176" s="349" t="str">
        <f>TEXT('daily (2)'!$B1176,"mmmm")</f>
        <v>April</v>
      </c>
    </row>
    <row r="1177" s="313" customFormat="1" ht="35.1" customHeight="1" spans="1:16">
      <c r="A1177" s="361">
        <f t="shared" si="3"/>
        <v>246</v>
      </c>
      <c r="B1177" s="294">
        <v>45774</v>
      </c>
      <c r="C1177" s="337"/>
      <c r="D1177" s="337" t="s">
        <v>341</v>
      </c>
      <c r="E1177" s="337"/>
      <c r="F1177" s="337" t="s">
        <v>667</v>
      </c>
      <c r="G1177" s="356">
        <v>470</v>
      </c>
      <c r="H1177" s="340"/>
      <c r="I1177" s="337" t="s">
        <v>517</v>
      </c>
      <c r="J1177" s="337"/>
      <c r="K1177" s="337"/>
      <c r="L1177" s="337"/>
      <c r="M1177" s="334"/>
      <c r="N1177" s="334"/>
      <c r="O1177" s="349"/>
      <c r="P1177" s="349" t="str">
        <f>TEXT('daily (2)'!$B1177,"mmmm")</f>
        <v>April</v>
      </c>
    </row>
    <row r="1178" s="313" customFormat="1" ht="35.1" customHeight="1" spans="1:16">
      <c r="A1178" s="362">
        <f t="shared" si="3"/>
        <v>247</v>
      </c>
      <c r="B1178" s="294">
        <v>45774</v>
      </c>
      <c r="C1178" s="337"/>
      <c r="D1178" s="337" t="s">
        <v>516</v>
      </c>
      <c r="E1178" s="337"/>
      <c r="F1178" s="337" t="s">
        <v>668</v>
      </c>
      <c r="G1178" s="356">
        <v>5</v>
      </c>
      <c r="H1178" s="340"/>
      <c r="I1178" s="337" t="s">
        <v>531</v>
      </c>
      <c r="J1178" s="337"/>
      <c r="K1178" s="337"/>
      <c r="L1178" s="337"/>
      <c r="M1178" s="329"/>
      <c r="N1178" s="329"/>
      <c r="O1178" s="349"/>
      <c r="P1178" s="349" t="str">
        <f>TEXT('daily (2)'!$B1178,"mmmm")</f>
        <v>April</v>
      </c>
    </row>
    <row r="1179" s="313" customFormat="1" ht="35.1" customHeight="1" spans="1:16">
      <c r="A1179" s="361">
        <f t="shared" si="3"/>
        <v>248</v>
      </c>
      <c r="B1179" s="294">
        <v>45774</v>
      </c>
      <c r="C1179" s="337"/>
      <c r="D1179" s="337" t="s">
        <v>518</v>
      </c>
      <c r="E1179" s="337"/>
      <c r="F1179" s="337" t="s">
        <v>669</v>
      </c>
      <c r="G1179" s="356">
        <v>200</v>
      </c>
      <c r="H1179" s="340"/>
      <c r="I1179" s="337" t="s">
        <v>522</v>
      </c>
      <c r="J1179" s="337"/>
      <c r="K1179" s="337"/>
      <c r="L1179" s="337"/>
      <c r="M1179" s="334"/>
      <c r="N1179" s="334"/>
      <c r="O1179" s="349"/>
      <c r="P1179" s="349" t="str">
        <f>TEXT('daily (2)'!$B1179,"mmmm")</f>
        <v>April</v>
      </c>
    </row>
    <row r="1180" s="313" customFormat="1" ht="35.1" customHeight="1" spans="1:16">
      <c r="A1180" s="362">
        <f t="shared" si="3"/>
        <v>249</v>
      </c>
      <c r="B1180" s="294">
        <v>45774</v>
      </c>
      <c r="C1180" s="337"/>
      <c r="D1180" s="337" t="s">
        <v>341</v>
      </c>
      <c r="E1180" s="337"/>
      <c r="F1180" s="337" t="s">
        <v>64</v>
      </c>
      <c r="G1180" s="356">
        <v>75</v>
      </c>
      <c r="H1180" s="340"/>
      <c r="I1180" s="337" t="s">
        <v>517</v>
      </c>
      <c r="J1180" s="337"/>
      <c r="K1180" s="337"/>
      <c r="L1180" s="337"/>
      <c r="M1180" s="329"/>
      <c r="N1180" s="329"/>
      <c r="O1180" s="349"/>
      <c r="P1180" s="349" t="str">
        <f>TEXT('daily (2)'!$B1180,"mmmm")</f>
        <v>April</v>
      </c>
    </row>
    <row r="1181" s="313" customFormat="1" ht="35.1" customHeight="1" spans="1:16">
      <c r="A1181" s="361">
        <f t="shared" si="3"/>
        <v>250</v>
      </c>
      <c r="B1181" s="294">
        <v>45775</v>
      </c>
      <c r="C1181" s="337"/>
      <c r="D1181" s="337" t="s">
        <v>517</v>
      </c>
      <c r="E1181" s="337"/>
      <c r="F1181" s="337" t="s">
        <v>213</v>
      </c>
      <c r="G1181" s="356">
        <v>800</v>
      </c>
      <c r="H1181" s="340"/>
      <c r="I1181" s="337" t="s">
        <v>517</v>
      </c>
      <c r="J1181" s="337"/>
      <c r="K1181" s="337"/>
      <c r="L1181" s="337"/>
      <c r="M1181" s="334"/>
      <c r="N1181" s="334"/>
      <c r="O1181" s="349"/>
      <c r="P1181" s="349" t="str">
        <f>TEXT('daily (2)'!$B1181,"mmmm")</f>
        <v>April</v>
      </c>
    </row>
    <row r="1182" s="313" customFormat="1" ht="35.1" customHeight="1" spans="1:16">
      <c r="A1182" s="362">
        <f t="shared" si="3"/>
        <v>251</v>
      </c>
      <c r="B1182" s="294">
        <v>45775</v>
      </c>
      <c r="C1182" s="337"/>
      <c r="D1182" s="341" t="s">
        <v>518</v>
      </c>
      <c r="E1182" s="337"/>
      <c r="F1182" s="337" t="s">
        <v>670</v>
      </c>
      <c r="G1182" s="356">
        <f>815+540</f>
        <v>1355</v>
      </c>
      <c r="H1182" s="340"/>
      <c r="I1182" s="337" t="s">
        <v>514</v>
      </c>
      <c r="J1182" s="337"/>
      <c r="K1182" s="337"/>
      <c r="L1182" s="337"/>
      <c r="M1182" s="329"/>
      <c r="N1182" s="329"/>
      <c r="O1182" s="349"/>
      <c r="P1182" s="349" t="str">
        <f>TEXT('daily (2)'!$B1182,"mmmm")</f>
        <v>April</v>
      </c>
    </row>
    <row r="1183" s="313" customFormat="1" ht="35.1" customHeight="1" spans="1:16">
      <c r="A1183" s="361">
        <f t="shared" si="3"/>
        <v>252</v>
      </c>
      <c r="B1183" s="294">
        <v>45775</v>
      </c>
      <c r="C1183" s="337"/>
      <c r="D1183" s="337" t="s">
        <v>517</v>
      </c>
      <c r="E1183" s="337"/>
      <c r="F1183" s="337" t="s">
        <v>671</v>
      </c>
      <c r="G1183" s="356">
        <f>11+30+30+54+84</f>
        <v>209</v>
      </c>
      <c r="H1183" s="340"/>
      <c r="I1183" s="337" t="s">
        <v>517</v>
      </c>
      <c r="J1183" s="337"/>
      <c r="K1183" s="337"/>
      <c r="L1183" s="337"/>
      <c r="M1183" s="334"/>
      <c r="N1183" s="334"/>
      <c r="O1183" s="349"/>
      <c r="P1183" s="349" t="str">
        <f>TEXT('daily (2)'!$B1183,"mmmm")</f>
        <v>April</v>
      </c>
    </row>
    <row r="1184" s="313" customFormat="1" ht="35.1" customHeight="1" spans="1:16">
      <c r="A1184" s="362">
        <f t="shared" si="3"/>
        <v>253</v>
      </c>
      <c r="B1184" s="294">
        <v>45775</v>
      </c>
      <c r="C1184" s="337"/>
      <c r="D1184" s="341" t="s">
        <v>518</v>
      </c>
      <c r="E1184" s="337"/>
      <c r="F1184" s="337" t="s">
        <v>672</v>
      </c>
      <c r="G1184" s="356">
        <v>975</v>
      </c>
      <c r="H1184" s="340"/>
      <c r="I1184" s="337" t="s">
        <v>606</v>
      </c>
      <c r="J1184" s="337"/>
      <c r="K1184" s="337"/>
      <c r="L1184" s="337"/>
      <c r="M1184" s="329"/>
      <c r="N1184" s="329"/>
      <c r="O1184" s="349"/>
      <c r="P1184" s="349" t="str">
        <f>TEXT('daily (2)'!$B1184,"mmmm")</f>
        <v>April</v>
      </c>
    </row>
    <row r="1185" s="313" customFormat="1" ht="35.1" customHeight="1" spans="1:16">
      <c r="A1185" s="361">
        <f t="shared" si="3"/>
        <v>254</v>
      </c>
      <c r="B1185" s="294">
        <v>45775</v>
      </c>
      <c r="C1185" s="337"/>
      <c r="D1185" s="337" t="s">
        <v>518</v>
      </c>
      <c r="E1185" s="337"/>
      <c r="F1185" s="337" t="s">
        <v>673</v>
      </c>
      <c r="G1185" s="356">
        <v>1380</v>
      </c>
      <c r="H1185" s="340"/>
      <c r="I1185" s="337" t="s">
        <v>606</v>
      </c>
      <c r="J1185" s="337"/>
      <c r="K1185" s="337"/>
      <c r="L1185" s="337"/>
      <c r="M1185" s="334"/>
      <c r="N1185" s="334"/>
      <c r="O1185" s="349"/>
      <c r="P1185" s="349" t="str">
        <f>TEXT('daily (2)'!$B1185,"mmmm")</f>
        <v>April</v>
      </c>
    </row>
    <row r="1186" s="313" customFormat="1" ht="35.1" customHeight="1" spans="1:16">
      <c r="A1186" s="362">
        <f t="shared" si="3"/>
        <v>255</v>
      </c>
      <c r="B1186" s="294">
        <v>45775</v>
      </c>
      <c r="C1186" s="337"/>
      <c r="D1186" s="337" t="s">
        <v>518</v>
      </c>
      <c r="E1186" s="337"/>
      <c r="F1186" s="337" t="s">
        <v>674</v>
      </c>
      <c r="G1186" s="356">
        <f>390</f>
        <v>390</v>
      </c>
      <c r="H1186" s="340"/>
      <c r="I1186" s="337" t="s">
        <v>136</v>
      </c>
      <c r="J1186" s="337"/>
      <c r="K1186" s="337"/>
      <c r="L1186" s="337"/>
      <c r="M1186" s="329"/>
      <c r="N1186" s="329"/>
      <c r="O1186" s="349"/>
      <c r="P1186" s="349" t="str">
        <f>TEXT('daily (2)'!$B1186,"mmmm")</f>
        <v>April</v>
      </c>
    </row>
    <row r="1187" s="313" customFormat="1" ht="35.1" customHeight="1" spans="1:16">
      <c r="A1187" s="361">
        <f t="shared" si="3"/>
        <v>256</v>
      </c>
      <c r="B1187" s="294">
        <v>45775</v>
      </c>
      <c r="C1187" s="337"/>
      <c r="D1187" s="337" t="s">
        <v>520</v>
      </c>
      <c r="E1187" s="337"/>
      <c r="F1187" s="337" t="s">
        <v>18</v>
      </c>
      <c r="G1187" s="356">
        <f>55*15</f>
        <v>825</v>
      </c>
      <c r="H1187" s="340"/>
      <c r="I1187" s="337" t="s">
        <v>522</v>
      </c>
      <c r="J1187" s="337"/>
      <c r="K1187" s="337"/>
      <c r="L1187" s="337"/>
      <c r="M1187" s="334"/>
      <c r="N1187" s="334"/>
      <c r="O1187" s="349"/>
      <c r="P1187" s="349" t="str">
        <f>TEXT('daily (2)'!$B1187,"mmmm")</f>
        <v>April</v>
      </c>
    </row>
    <row r="1188" s="313" customFormat="1" ht="35.1" customHeight="1" spans="1:16">
      <c r="A1188" s="362">
        <f t="shared" si="3"/>
        <v>257</v>
      </c>
      <c r="B1188" s="294">
        <v>45775</v>
      </c>
      <c r="C1188" s="337"/>
      <c r="D1188" s="337" t="s">
        <v>19</v>
      </c>
      <c r="E1188" s="337"/>
      <c r="F1188" s="337" t="s">
        <v>675</v>
      </c>
      <c r="G1188" s="356">
        <v>3950</v>
      </c>
      <c r="H1188" s="340"/>
      <c r="I1188" s="337" t="s">
        <v>531</v>
      </c>
      <c r="J1188" s="337"/>
      <c r="K1188" s="337"/>
      <c r="L1188" s="337"/>
      <c r="M1188" s="329"/>
      <c r="N1188" s="329" t="s">
        <v>443</v>
      </c>
      <c r="O1188" s="349"/>
      <c r="P1188" s="349" t="str">
        <f>TEXT('daily (2)'!$B1188,"mmmm")</f>
        <v>April</v>
      </c>
    </row>
    <row r="1189" s="313" customFormat="1" ht="35.1" customHeight="1" spans="1:16">
      <c r="A1189" s="361">
        <f t="shared" ref="A1189:A1252" si="4">A1188+1</f>
        <v>258</v>
      </c>
      <c r="B1189" s="294">
        <v>45775</v>
      </c>
      <c r="C1189" s="337"/>
      <c r="D1189" s="337" t="s">
        <v>518</v>
      </c>
      <c r="E1189" s="337"/>
      <c r="F1189" s="337" t="s">
        <v>676</v>
      </c>
      <c r="G1189" s="356">
        <v>400</v>
      </c>
      <c r="H1189" s="340"/>
      <c r="I1189" s="337" t="s">
        <v>677</v>
      </c>
      <c r="J1189" s="337"/>
      <c r="K1189" s="337"/>
      <c r="L1189" s="337"/>
      <c r="M1189" s="334"/>
      <c r="N1189" s="334"/>
      <c r="O1189" s="349"/>
      <c r="P1189" s="349" t="str">
        <f>TEXT('daily (2)'!$B1189,"mmmm")</f>
        <v>April</v>
      </c>
    </row>
    <row r="1190" s="313" customFormat="1" ht="35.1" customHeight="1" spans="1:16">
      <c r="A1190" s="362">
        <f t="shared" si="4"/>
        <v>259</v>
      </c>
      <c r="B1190" s="294">
        <v>45775</v>
      </c>
      <c r="C1190" s="337"/>
      <c r="D1190" s="337" t="s">
        <v>516</v>
      </c>
      <c r="E1190" s="337"/>
      <c r="F1190" s="337" t="s">
        <v>530</v>
      </c>
      <c r="G1190" s="356">
        <v>11</v>
      </c>
      <c r="H1190" s="340"/>
      <c r="I1190" s="337" t="s">
        <v>531</v>
      </c>
      <c r="J1190" s="337"/>
      <c r="K1190" s="337"/>
      <c r="L1190" s="337"/>
      <c r="M1190" s="329"/>
      <c r="N1190" s="329"/>
      <c r="O1190" s="349"/>
      <c r="P1190" s="349" t="str">
        <f>TEXT('daily (2)'!$B1190,"mmmm")</f>
        <v>April</v>
      </c>
    </row>
    <row r="1191" s="313" customFormat="1" ht="35.1" customHeight="1" spans="1:16">
      <c r="A1191" s="361">
        <f t="shared" si="4"/>
        <v>260</v>
      </c>
      <c r="B1191" s="294">
        <v>45776</v>
      </c>
      <c r="C1191" s="337"/>
      <c r="D1191" s="337" t="s">
        <v>517</v>
      </c>
      <c r="E1191" s="337"/>
      <c r="F1191" s="337" t="s">
        <v>186</v>
      </c>
      <c r="G1191" s="356">
        <f>855+150</f>
        <v>1005</v>
      </c>
      <c r="H1191" s="340"/>
      <c r="I1191" s="337" t="s">
        <v>517</v>
      </c>
      <c r="J1191" s="337"/>
      <c r="K1191" s="337"/>
      <c r="L1191" s="337"/>
      <c r="M1191" s="334"/>
      <c r="N1191" s="334"/>
      <c r="O1191" s="349"/>
      <c r="P1191" s="349" t="str">
        <f>TEXT('daily (2)'!$B1191,"mmmm")</f>
        <v>April</v>
      </c>
    </row>
    <row r="1192" s="313" customFormat="1" ht="35.1" customHeight="1" spans="1:16">
      <c r="A1192" s="362">
        <f t="shared" si="4"/>
        <v>261</v>
      </c>
      <c r="B1192" s="294">
        <v>45776</v>
      </c>
      <c r="C1192" s="337"/>
      <c r="D1192" s="337" t="s">
        <v>517</v>
      </c>
      <c r="E1192" s="337"/>
      <c r="F1192" s="337" t="s">
        <v>213</v>
      </c>
      <c r="G1192" s="356">
        <v>1000</v>
      </c>
      <c r="H1192" s="340"/>
      <c r="I1192" s="337" t="s">
        <v>517</v>
      </c>
      <c r="J1192" s="337"/>
      <c r="K1192" s="337"/>
      <c r="L1192" s="337"/>
      <c r="M1192" s="329"/>
      <c r="N1192" s="329"/>
      <c r="O1192" s="349"/>
      <c r="P1192" s="349" t="str">
        <f>TEXT('daily (2)'!$B1192,"mmmm")</f>
        <v>April</v>
      </c>
    </row>
    <row r="1193" s="313" customFormat="1" ht="35.1" customHeight="1" spans="1:16">
      <c r="A1193" s="361">
        <f t="shared" si="4"/>
        <v>262</v>
      </c>
      <c r="B1193" s="294">
        <v>45776</v>
      </c>
      <c r="C1193" s="337"/>
      <c r="D1193" s="337" t="s">
        <v>341</v>
      </c>
      <c r="E1193" s="337"/>
      <c r="F1193" s="337" t="s">
        <v>341</v>
      </c>
      <c r="G1193" s="356">
        <v>65</v>
      </c>
      <c r="H1193" s="340"/>
      <c r="I1193" s="337" t="s">
        <v>517</v>
      </c>
      <c r="J1193" s="337"/>
      <c r="K1193" s="337"/>
      <c r="L1193" s="337"/>
      <c r="M1193" s="334"/>
      <c r="N1193" s="334"/>
      <c r="O1193" s="349"/>
      <c r="P1193" s="349" t="str">
        <f>TEXT('daily (2)'!$B1193,"mmmm")</f>
        <v>April</v>
      </c>
    </row>
    <row r="1194" s="313" customFormat="1" ht="35.1" customHeight="1" spans="1:16">
      <c r="A1194" s="362">
        <f t="shared" si="4"/>
        <v>263</v>
      </c>
      <c r="B1194" s="294">
        <v>45776</v>
      </c>
      <c r="C1194" s="337"/>
      <c r="D1194" s="337" t="s">
        <v>517</v>
      </c>
      <c r="E1194" s="337"/>
      <c r="F1194" s="337" t="s">
        <v>186</v>
      </c>
      <c r="G1194" s="356">
        <v>50</v>
      </c>
      <c r="H1194" s="340"/>
      <c r="I1194" s="337" t="s">
        <v>517</v>
      </c>
      <c r="J1194" s="337"/>
      <c r="K1194" s="337"/>
      <c r="L1194" s="337"/>
      <c r="M1194" s="329"/>
      <c r="N1194" s="329"/>
      <c r="O1194" s="349"/>
      <c r="P1194" s="349" t="str">
        <f>TEXT('daily (2)'!$B1194,"mmmm")</f>
        <v>April</v>
      </c>
    </row>
    <row r="1195" s="313" customFormat="1" ht="35.1" customHeight="1" spans="1:16">
      <c r="A1195" s="361">
        <f t="shared" si="4"/>
        <v>264</v>
      </c>
      <c r="B1195" s="294">
        <v>45776</v>
      </c>
      <c r="C1195" s="337"/>
      <c r="D1195" s="337" t="s">
        <v>571</v>
      </c>
      <c r="E1195" s="337"/>
      <c r="F1195" s="337" t="s">
        <v>213</v>
      </c>
      <c r="G1195" s="356">
        <v>25</v>
      </c>
      <c r="H1195" s="340"/>
      <c r="I1195" s="337" t="s">
        <v>517</v>
      </c>
      <c r="J1195" s="337"/>
      <c r="K1195" s="337"/>
      <c r="L1195" s="337"/>
      <c r="M1195" s="334"/>
      <c r="N1195" s="334"/>
      <c r="O1195" s="349"/>
      <c r="P1195" s="349" t="str">
        <f>TEXT('daily (2)'!$B1195,"mmmm")</f>
        <v>April</v>
      </c>
    </row>
    <row r="1196" s="313" customFormat="1" ht="35.1" customHeight="1" spans="1:16">
      <c r="A1196" s="362">
        <f t="shared" si="4"/>
        <v>265</v>
      </c>
      <c r="B1196" s="294">
        <v>45776</v>
      </c>
      <c r="C1196" s="337"/>
      <c r="D1196" s="337" t="s">
        <v>518</v>
      </c>
      <c r="E1196" s="337"/>
      <c r="F1196" s="337" t="s">
        <v>678</v>
      </c>
      <c r="G1196" s="356">
        <f>15+60+60</f>
        <v>135</v>
      </c>
      <c r="H1196" s="340"/>
      <c r="I1196" s="337" t="s">
        <v>531</v>
      </c>
      <c r="J1196" s="337"/>
      <c r="K1196" s="337"/>
      <c r="L1196" s="337"/>
      <c r="M1196" s="329"/>
      <c r="N1196" s="329"/>
      <c r="O1196" s="349"/>
      <c r="P1196" s="349" t="str">
        <f>TEXT('daily (2)'!$B1196,"mmmm")</f>
        <v>April</v>
      </c>
    </row>
    <row r="1197" s="313" customFormat="1" ht="35.1" customHeight="1" spans="1:16">
      <c r="A1197" s="361">
        <f t="shared" si="4"/>
        <v>266</v>
      </c>
      <c r="B1197" s="294">
        <v>45776</v>
      </c>
      <c r="C1197" s="337"/>
      <c r="D1197" s="337" t="s">
        <v>571</v>
      </c>
      <c r="E1197" s="337"/>
      <c r="F1197" s="337" t="s">
        <v>153</v>
      </c>
      <c r="G1197" s="356">
        <v>40</v>
      </c>
      <c r="H1197" s="340"/>
      <c r="I1197" s="337" t="s">
        <v>531</v>
      </c>
      <c r="J1197" s="337"/>
      <c r="K1197" s="337"/>
      <c r="L1197" s="337"/>
      <c r="M1197" s="334"/>
      <c r="N1197" s="334"/>
      <c r="O1197" s="349"/>
      <c r="P1197" s="349" t="str">
        <f>TEXT('daily (2)'!$B1197,"mmmm")</f>
        <v>April</v>
      </c>
    </row>
    <row r="1198" s="313" customFormat="1" ht="35.1" customHeight="1" spans="1:16">
      <c r="A1198" s="362">
        <f t="shared" si="4"/>
        <v>267</v>
      </c>
      <c r="B1198" s="294">
        <v>45776</v>
      </c>
      <c r="C1198" s="337"/>
      <c r="D1198" s="337" t="s">
        <v>571</v>
      </c>
      <c r="E1198" s="337"/>
      <c r="F1198" s="337" t="s">
        <v>679</v>
      </c>
      <c r="G1198" s="356">
        <f>125-G1199</f>
        <v>60</v>
      </c>
      <c r="H1198" s="340"/>
      <c r="I1198" s="337" t="s">
        <v>517</v>
      </c>
      <c r="J1198" s="337"/>
      <c r="K1198" s="337"/>
      <c r="L1198" s="337"/>
      <c r="M1198" s="329"/>
      <c r="N1198" s="329"/>
      <c r="O1198" s="349"/>
      <c r="P1198" s="349" t="str">
        <f>TEXT('daily (2)'!$B1198,"mmmm")</f>
        <v>April</v>
      </c>
    </row>
    <row r="1199" s="313" customFormat="1" ht="35.1" customHeight="1" spans="1:16">
      <c r="A1199" s="361">
        <f t="shared" si="4"/>
        <v>268</v>
      </c>
      <c r="B1199" s="294">
        <v>45776</v>
      </c>
      <c r="C1199" s="337"/>
      <c r="D1199" s="337" t="s">
        <v>517</v>
      </c>
      <c r="E1199" s="337"/>
      <c r="F1199" s="337" t="s">
        <v>680</v>
      </c>
      <c r="G1199" s="356">
        <v>65</v>
      </c>
      <c r="H1199" s="340"/>
      <c r="I1199" s="337" t="s">
        <v>517</v>
      </c>
      <c r="J1199" s="337"/>
      <c r="K1199" s="337"/>
      <c r="L1199" s="337"/>
      <c r="M1199" s="334"/>
      <c r="N1199" s="334"/>
      <c r="O1199" s="349"/>
      <c r="P1199" s="349" t="str">
        <f>TEXT('daily (2)'!$B1199,"mmmm")</f>
        <v>April</v>
      </c>
    </row>
    <row r="1200" s="313" customFormat="1" ht="35.1" customHeight="1" spans="1:16">
      <c r="A1200" s="362">
        <f t="shared" si="4"/>
        <v>269</v>
      </c>
      <c r="B1200" s="294">
        <v>45776</v>
      </c>
      <c r="C1200" s="337"/>
      <c r="D1200" s="341" t="s">
        <v>518</v>
      </c>
      <c r="E1200" s="337"/>
      <c r="F1200" s="337" t="s">
        <v>681</v>
      </c>
      <c r="G1200" s="356">
        <v>1868</v>
      </c>
      <c r="H1200" s="340"/>
      <c r="I1200" s="337" t="s">
        <v>531</v>
      </c>
      <c r="J1200" s="337"/>
      <c r="K1200" s="337"/>
      <c r="L1200" s="337"/>
      <c r="M1200" s="329"/>
      <c r="N1200" s="329"/>
      <c r="O1200" s="349"/>
      <c r="P1200" s="349" t="str">
        <f>TEXT('daily (2)'!$B1200,"mmmm")</f>
        <v>April</v>
      </c>
    </row>
    <row r="1201" s="313" customFormat="1" ht="35.1" customHeight="1" spans="1:16">
      <c r="A1201" s="361">
        <f t="shared" si="4"/>
        <v>270</v>
      </c>
      <c r="B1201" s="294">
        <v>45776</v>
      </c>
      <c r="C1201" s="337"/>
      <c r="D1201" s="341" t="s">
        <v>341</v>
      </c>
      <c r="E1201" s="337"/>
      <c r="F1201" s="337" t="s">
        <v>313</v>
      </c>
      <c r="G1201" s="356">
        <v>175</v>
      </c>
      <c r="H1201" s="340"/>
      <c r="I1201" s="337" t="s">
        <v>531</v>
      </c>
      <c r="J1201" s="337"/>
      <c r="K1201" s="337"/>
      <c r="L1201" s="337"/>
      <c r="M1201" s="334"/>
      <c r="N1201" s="334"/>
      <c r="O1201" s="349"/>
      <c r="P1201" s="349" t="str">
        <f>TEXT('daily (2)'!$B1201,"mmmm")</f>
        <v>April</v>
      </c>
    </row>
    <row r="1202" s="313" customFormat="1" ht="35.1" customHeight="1" spans="1:16">
      <c r="A1202" s="362">
        <f t="shared" si="4"/>
        <v>271</v>
      </c>
      <c r="B1202" s="294">
        <v>45776</v>
      </c>
      <c r="C1202" s="337"/>
      <c r="D1202" s="341" t="s">
        <v>518</v>
      </c>
      <c r="E1202" s="337"/>
      <c r="F1202" s="337" t="s">
        <v>682</v>
      </c>
      <c r="G1202" s="356">
        <v>2200</v>
      </c>
      <c r="H1202" s="340"/>
      <c r="I1202" s="337" t="s">
        <v>531</v>
      </c>
      <c r="J1202" s="337"/>
      <c r="K1202" s="337"/>
      <c r="L1202" s="337"/>
      <c r="M1202" s="329"/>
      <c r="N1202" s="329"/>
      <c r="O1202" s="349"/>
      <c r="P1202" s="349" t="str">
        <f>TEXT('daily (2)'!$B1202,"mmmm")</f>
        <v>April</v>
      </c>
    </row>
    <row r="1203" s="313" customFormat="1" ht="35.1" customHeight="1" spans="1:16">
      <c r="A1203" s="361">
        <f t="shared" si="4"/>
        <v>272</v>
      </c>
      <c r="B1203" s="294">
        <v>45776</v>
      </c>
      <c r="C1203" s="337"/>
      <c r="D1203" s="341" t="s">
        <v>517</v>
      </c>
      <c r="E1203" s="337"/>
      <c r="F1203" s="337" t="s">
        <v>683</v>
      </c>
      <c r="G1203" s="356">
        <v>13</v>
      </c>
      <c r="H1203" s="340"/>
      <c r="I1203" s="337" t="s">
        <v>531</v>
      </c>
      <c r="J1203" s="337"/>
      <c r="K1203" s="337"/>
      <c r="L1203" s="337"/>
      <c r="M1203" s="334"/>
      <c r="N1203" s="334"/>
      <c r="O1203" s="349"/>
      <c r="P1203" s="349" t="str">
        <f>TEXT('daily (2)'!$B1203,"mmmm")</f>
        <v>April</v>
      </c>
    </row>
    <row r="1204" s="313" customFormat="1" ht="35.1" customHeight="1" spans="1:16">
      <c r="A1204" s="362">
        <f t="shared" si="4"/>
        <v>273</v>
      </c>
      <c r="B1204" s="294">
        <v>45776</v>
      </c>
      <c r="C1204" s="337"/>
      <c r="D1204" s="337" t="s">
        <v>520</v>
      </c>
      <c r="E1204" s="337"/>
      <c r="F1204" s="337" t="s">
        <v>18</v>
      </c>
      <c r="G1204" s="356">
        <v>470</v>
      </c>
      <c r="H1204" s="340"/>
      <c r="I1204" s="337" t="s">
        <v>522</v>
      </c>
      <c r="J1204" s="337"/>
      <c r="K1204" s="337"/>
      <c r="L1204" s="337"/>
      <c r="M1204" s="329"/>
      <c r="N1204" s="329"/>
      <c r="O1204" s="349"/>
      <c r="P1204" s="349" t="str">
        <f>TEXT('daily (2)'!$B1204,"mmmm")</f>
        <v>April</v>
      </c>
    </row>
    <row r="1205" s="313" customFormat="1" ht="35.1" customHeight="1" spans="1:16">
      <c r="A1205" s="361">
        <f t="shared" si="4"/>
        <v>274</v>
      </c>
      <c r="B1205" s="294">
        <v>45776</v>
      </c>
      <c r="C1205" s="337"/>
      <c r="D1205" s="337" t="s">
        <v>520</v>
      </c>
      <c r="E1205" s="337"/>
      <c r="F1205" s="337" t="s">
        <v>684</v>
      </c>
      <c r="G1205" s="356">
        <v>1065</v>
      </c>
      <c r="H1205" s="340"/>
      <c r="I1205" s="337" t="s">
        <v>522</v>
      </c>
      <c r="J1205" s="337"/>
      <c r="K1205" s="337"/>
      <c r="L1205" s="337"/>
      <c r="M1205" s="334"/>
      <c r="N1205" s="334"/>
      <c r="O1205" s="349"/>
      <c r="P1205" s="349" t="str">
        <f>TEXT('daily (2)'!$B1205,"mmmm")</f>
        <v>April</v>
      </c>
    </row>
    <row r="1206" s="313" customFormat="1" ht="35.1" customHeight="1" spans="1:16">
      <c r="A1206" s="362">
        <f t="shared" si="4"/>
        <v>275</v>
      </c>
      <c r="B1206" s="294">
        <v>45776</v>
      </c>
      <c r="C1206" s="337"/>
      <c r="D1206" s="337" t="s">
        <v>341</v>
      </c>
      <c r="E1206" s="337"/>
      <c r="F1206" s="337" t="s">
        <v>685</v>
      </c>
      <c r="G1206" s="356">
        <f>270</f>
        <v>270</v>
      </c>
      <c r="H1206" s="340"/>
      <c r="I1206" s="337" t="s">
        <v>531</v>
      </c>
      <c r="J1206" s="337"/>
      <c r="K1206" s="337"/>
      <c r="L1206" s="337"/>
      <c r="M1206" s="329"/>
      <c r="N1206" s="329"/>
      <c r="O1206" s="349"/>
      <c r="P1206" s="349" t="str">
        <f>TEXT('daily (2)'!$B1206,"mmmm")</f>
        <v>April</v>
      </c>
    </row>
    <row r="1207" s="313" customFormat="1" ht="35.1" customHeight="1" spans="1:16">
      <c r="A1207" s="361">
        <f t="shared" si="4"/>
        <v>276</v>
      </c>
      <c r="B1207" s="294">
        <v>45776</v>
      </c>
      <c r="C1207" s="337"/>
      <c r="D1207" s="337" t="s">
        <v>517</v>
      </c>
      <c r="E1207" s="337"/>
      <c r="F1207" s="337" t="s">
        <v>249</v>
      </c>
      <c r="G1207" s="356">
        <f>335+120</f>
        <v>455</v>
      </c>
      <c r="H1207" s="340"/>
      <c r="I1207" s="337" t="s">
        <v>517</v>
      </c>
      <c r="J1207" s="337"/>
      <c r="K1207" s="337"/>
      <c r="L1207" s="337"/>
      <c r="M1207" s="334"/>
      <c r="N1207" s="334"/>
      <c r="O1207" s="349"/>
      <c r="P1207" s="349" t="str">
        <f>TEXT('daily (2)'!$B1207,"mmmm")</f>
        <v>April</v>
      </c>
    </row>
    <row r="1208" s="313" customFormat="1" ht="35.1" customHeight="1" spans="1:16">
      <c r="A1208" s="362">
        <f t="shared" si="4"/>
        <v>277</v>
      </c>
      <c r="B1208" s="294">
        <v>45777</v>
      </c>
      <c r="C1208" s="337"/>
      <c r="D1208" s="337" t="s">
        <v>341</v>
      </c>
      <c r="E1208" s="337"/>
      <c r="F1208" s="337" t="s">
        <v>341</v>
      </c>
      <c r="G1208" s="356">
        <v>55</v>
      </c>
      <c r="H1208" s="340"/>
      <c r="I1208" s="337" t="s">
        <v>517</v>
      </c>
      <c r="J1208" s="337"/>
      <c r="K1208" s="337"/>
      <c r="L1208" s="337"/>
      <c r="M1208" s="329"/>
      <c r="N1208" s="337"/>
      <c r="O1208" s="349"/>
      <c r="P1208" s="349" t="str">
        <f>TEXT('daily (2)'!$B1208,"mmmm")</f>
        <v>April</v>
      </c>
    </row>
    <row r="1209" s="313" customFormat="1" ht="35.1" customHeight="1" spans="1:16">
      <c r="A1209" s="361">
        <f t="shared" si="4"/>
        <v>278</v>
      </c>
      <c r="B1209" s="294">
        <v>45777</v>
      </c>
      <c r="C1209" s="337"/>
      <c r="D1209" s="337" t="s">
        <v>517</v>
      </c>
      <c r="E1209" s="337"/>
      <c r="F1209" s="337" t="s">
        <v>186</v>
      </c>
      <c r="G1209" s="356">
        <v>50</v>
      </c>
      <c r="H1209" s="340"/>
      <c r="I1209" s="337" t="s">
        <v>517</v>
      </c>
      <c r="J1209" s="337"/>
      <c r="K1209" s="337"/>
      <c r="L1209" s="337"/>
      <c r="M1209" s="334"/>
      <c r="N1209" s="337"/>
      <c r="O1209" s="349"/>
      <c r="P1209" s="349" t="str">
        <f>TEXT('daily (2)'!$B1209,"mmmm")</f>
        <v>April</v>
      </c>
    </row>
    <row r="1210" s="313" customFormat="1" ht="35.1" customHeight="1" spans="1:16">
      <c r="A1210" s="362">
        <f t="shared" si="4"/>
        <v>279</v>
      </c>
      <c r="B1210" s="294">
        <v>45777</v>
      </c>
      <c r="C1210" s="337"/>
      <c r="D1210" s="337" t="s">
        <v>532</v>
      </c>
      <c r="E1210" s="337"/>
      <c r="F1210" s="337" t="s">
        <v>633</v>
      </c>
      <c r="G1210" s="356">
        <v>6800</v>
      </c>
      <c r="H1210" s="340"/>
      <c r="I1210" s="337" t="s">
        <v>517</v>
      </c>
      <c r="J1210" s="337"/>
      <c r="K1210" s="337"/>
      <c r="L1210" s="337"/>
      <c r="M1210" s="329"/>
      <c r="N1210" s="337"/>
      <c r="O1210" s="349"/>
      <c r="P1210" s="349" t="str">
        <f>TEXT('daily (2)'!$B1210,"mmmm")</f>
        <v>April</v>
      </c>
    </row>
    <row r="1211" s="313" customFormat="1" ht="35.1" customHeight="1" spans="1:16">
      <c r="A1211" s="361">
        <f t="shared" si="4"/>
        <v>280</v>
      </c>
      <c r="B1211" s="294">
        <v>45777</v>
      </c>
      <c r="C1211" s="337"/>
      <c r="D1211" s="337" t="s">
        <v>518</v>
      </c>
      <c r="E1211" s="337"/>
      <c r="F1211" s="337" t="s">
        <v>686</v>
      </c>
      <c r="G1211" s="356">
        <v>1150</v>
      </c>
      <c r="H1211" s="340"/>
      <c r="I1211" s="337" t="s">
        <v>531</v>
      </c>
      <c r="J1211" s="337"/>
      <c r="K1211" s="337"/>
      <c r="L1211" s="337"/>
      <c r="M1211" s="334"/>
      <c r="N1211" s="337"/>
      <c r="O1211" s="349"/>
      <c r="P1211" s="349" t="str">
        <f>TEXT('daily (2)'!$B1211,"mmmm")</f>
        <v>April</v>
      </c>
    </row>
    <row r="1212" s="313" customFormat="1" ht="35.1" customHeight="1" spans="1:16">
      <c r="A1212" s="362">
        <f t="shared" si="4"/>
        <v>281</v>
      </c>
      <c r="B1212" s="294">
        <v>45777</v>
      </c>
      <c r="C1212" s="337"/>
      <c r="D1212" s="337" t="s">
        <v>520</v>
      </c>
      <c r="E1212" s="337"/>
      <c r="F1212" s="341" t="s">
        <v>687</v>
      </c>
      <c r="G1212" s="356">
        <v>330</v>
      </c>
      <c r="H1212" s="340"/>
      <c r="I1212" s="337" t="s">
        <v>522</v>
      </c>
      <c r="J1212" s="337"/>
      <c r="K1212" s="337"/>
      <c r="L1212" s="337"/>
      <c r="M1212" s="329"/>
      <c r="N1212" s="337"/>
      <c r="O1212" s="349"/>
      <c r="P1212" s="349" t="str">
        <f>TEXT('daily (2)'!$B1212,"mmmm")</f>
        <v>April</v>
      </c>
    </row>
    <row r="1213" s="313" customFormat="1" ht="35.1" customHeight="1" spans="1:16">
      <c r="A1213" s="361">
        <f t="shared" si="4"/>
        <v>282</v>
      </c>
      <c r="B1213" s="294">
        <v>45777</v>
      </c>
      <c r="C1213" s="337"/>
      <c r="D1213" s="337" t="s">
        <v>516</v>
      </c>
      <c r="E1213" s="337"/>
      <c r="F1213" s="337" t="s">
        <v>442</v>
      </c>
      <c r="G1213" s="356">
        <v>27</v>
      </c>
      <c r="H1213" s="340"/>
      <c r="I1213" s="337" t="s">
        <v>531</v>
      </c>
      <c r="J1213" s="337"/>
      <c r="K1213" s="337"/>
      <c r="L1213" s="337"/>
      <c r="M1213" s="334"/>
      <c r="N1213" s="337"/>
      <c r="O1213" s="349"/>
      <c r="P1213" s="349" t="str">
        <f>TEXT('daily (2)'!$B1213,"mmmm")</f>
        <v>April</v>
      </c>
    </row>
    <row r="1214" s="313" customFormat="1" ht="35.1" customHeight="1" spans="1:16">
      <c r="A1214" s="362">
        <f t="shared" si="4"/>
        <v>283</v>
      </c>
      <c r="B1214" s="294">
        <v>45777</v>
      </c>
      <c r="C1214" s="337"/>
      <c r="D1214" s="337" t="s">
        <v>518</v>
      </c>
      <c r="E1214" s="337"/>
      <c r="F1214" s="337" t="s">
        <v>405</v>
      </c>
      <c r="G1214" s="356">
        <v>500</v>
      </c>
      <c r="H1214" s="340"/>
      <c r="I1214" s="337" t="s">
        <v>531</v>
      </c>
      <c r="J1214" s="337"/>
      <c r="K1214" s="337"/>
      <c r="L1214" s="337"/>
      <c r="M1214" s="329"/>
      <c r="N1214" s="337"/>
      <c r="O1214" s="349"/>
      <c r="P1214" s="349" t="str">
        <f>TEXT('daily (2)'!$B1214,"mmmm")</f>
        <v>April</v>
      </c>
    </row>
    <row r="1215" s="313" customFormat="1" ht="35.1" customHeight="1" spans="1:16">
      <c r="A1215" s="361">
        <f t="shared" si="4"/>
        <v>284</v>
      </c>
      <c r="B1215" s="294">
        <v>45777</v>
      </c>
      <c r="C1215" s="337"/>
      <c r="D1215" s="337" t="s">
        <v>518</v>
      </c>
      <c r="E1215" s="337"/>
      <c r="F1215" s="337" t="s">
        <v>551</v>
      </c>
      <c r="G1215" s="356">
        <v>2000</v>
      </c>
      <c r="H1215" s="340"/>
      <c r="I1215" s="337" t="s">
        <v>531</v>
      </c>
      <c r="J1215" s="337"/>
      <c r="K1215" s="337"/>
      <c r="L1215" s="337"/>
      <c r="M1215" s="334"/>
      <c r="N1215" s="337"/>
      <c r="O1215" s="349"/>
      <c r="P1215" s="349" t="str">
        <f>TEXT('daily (2)'!$B1215,"mmmm")</f>
        <v>April</v>
      </c>
    </row>
    <row r="1216" s="313" customFormat="1" ht="35.1" customHeight="1" spans="1:16">
      <c r="A1216" s="362">
        <f t="shared" si="4"/>
        <v>285</v>
      </c>
      <c r="B1216" s="294">
        <v>45777</v>
      </c>
      <c r="C1216" s="337"/>
      <c r="D1216" s="337" t="s">
        <v>518</v>
      </c>
      <c r="E1216" s="337"/>
      <c r="F1216" s="337" t="s">
        <v>688</v>
      </c>
      <c r="G1216" s="356">
        <v>45</v>
      </c>
      <c r="H1216" s="340"/>
      <c r="I1216" s="337" t="s">
        <v>531</v>
      </c>
      <c r="J1216" s="337"/>
      <c r="K1216" s="337"/>
      <c r="L1216" s="337"/>
      <c r="M1216" s="329"/>
      <c r="N1216" s="337"/>
      <c r="O1216" s="349"/>
      <c r="P1216" s="349" t="str">
        <f>TEXT('daily (2)'!$B1216,"mmmm")</f>
        <v>April</v>
      </c>
    </row>
    <row r="1217" s="313" customFormat="1" ht="35.1" customHeight="1" spans="1:16">
      <c r="A1217" s="361">
        <f t="shared" si="4"/>
        <v>286</v>
      </c>
      <c r="B1217" s="294">
        <v>45777</v>
      </c>
      <c r="C1217" s="337"/>
      <c r="D1217" s="341" t="s">
        <v>341</v>
      </c>
      <c r="E1217" s="337"/>
      <c r="F1217" s="337" t="s">
        <v>617</v>
      </c>
      <c r="G1217" s="356">
        <v>155</v>
      </c>
      <c r="H1217" s="340"/>
      <c r="I1217" s="337" t="s">
        <v>531</v>
      </c>
      <c r="J1217" s="337"/>
      <c r="K1217" s="337"/>
      <c r="L1217" s="337"/>
      <c r="M1217" s="334"/>
      <c r="N1217" s="337"/>
      <c r="O1217" s="349"/>
      <c r="P1217" s="349" t="str">
        <f>TEXT('daily (2)'!$B1217,"mmmm")</f>
        <v>April</v>
      </c>
    </row>
    <row r="1218" s="313" customFormat="1" ht="35.1" customHeight="1" spans="1:16">
      <c r="A1218" s="362">
        <f t="shared" si="4"/>
        <v>287</v>
      </c>
      <c r="B1218" s="294">
        <v>45777</v>
      </c>
      <c r="C1218" s="337"/>
      <c r="D1218" s="337" t="s">
        <v>517</v>
      </c>
      <c r="E1218" s="337"/>
      <c r="F1218" s="341" t="s">
        <v>186</v>
      </c>
      <c r="G1218" s="356">
        <f>450+665+570+356</f>
        <v>2041</v>
      </c>
      <c r="H1218" s="340"/>
      <c r="I1218" s="337" t="s">
        <v>517</v>
      </c>
      <c r="J1218" s="337"/>
      <c r="K1218" s="337"/>
      <c r="L1218" s="337"/>
      <c r="M1218" s="329"/>
      <c r="N1218" s="337"/>
      <c r="O1218" s="349"/>
      <c r="P1218" s="349" t="str">
        <f>TEXT('daily (2)'!$B1218,"mmmm")</f>
        <v>April</v>
      </c>
    </row>
    <row r="1219" s="313" customFormat="1" ht="35.1" customHeight="1" spans="1:16">
      <c r="A1219" s="361">
        <f t="shared" si="4"/>
        <v>288</v>
      </c>
      <c r="B1219" s="294">
        <v>45777</v>
      </c>
      <c r="C1219" s="337"/>
      <c r="D1219" s="337" t="s">
        <v>518</v>
      </c>
      <c r="E1219" s="337"/>
      <c r="F1219" s="337" t="s">
        <v>689</v>
      </c>
      <c r="G1219" s="356">
        <v>2900</v>
      </c>
      <c r="H1219" s="340"/>
      <c r="I1219" s="337" t="s">
        <v>606</v>
      </c>
      <c r="J1219" s="337"/>
      <c r="K1219" s="337"/>
      <c r="L1219" s="337"/>
      <c r="M1219" s="334"/>
      <c r="N1219" s="337"/>
      <c r="O1219" s="349"/>
      <c r="P1219" s="349" t="str">
        <f>TEXT('daily (2)'!$B1219,"mmmm")</f>
        <v>April</v>
      </c>
    </row>
    <row r="1220" s="313" customFormat="1" ht="35.1" customHeight="1" spans="1:16">
      <c r="A1220" s="362">
        <f t="shared" si="4"/>
        <v>289</v>
      </c>
      <c r="B1220" s="294">
        <v>45777</v>
      </c>
      <c r="C1220" s="337"/>
      <c r="D1220" s="337" t="s">
        <v>520</v>
      </c>
      <c r="E1220" s="337"/>
      <c r="F1220" s="337" t="s">
        <v>690</v>
      </c>
      <c r="G1220" s="356">
        <v>4600</v>
      </c>
      <c r="H1220" s="340"/>
      <c r="I1220" s="337" t="s">
        <v>429</v>
      </c>
      <c r="J1220" s="337"/>
      <c r="K1220" s="337"/>
      <c r="L1220" s="337"/>
      <c r="M1220" s="329"/>
      <c r="N1220" s="337"/>
      <c r="O1220" s="349"/>
      <c r="P1220" s="349" t="str">
        <f>TEXT('daily (2)'!$B1220,"mmmm")</f>
        <v>April</v>
      </c>
    </row>
    <row r="1221" s="313" customFormat="1" ht="35.1" customHeight="1" spans="1:16">
      <c r="A1221" s="361">
        <f t="shared" si="4"/>
        <v>290</v>
      </c>
      <c r="B1221" s="294">
        <v>45777</v>
      </c>
      <c r="C1221" s="337"/>
      <c r="D1221" s="337" t="s">
        <v>518</v>
      </c>
      <c r="E1221" s="337"/>
      <c r="F1221" s="337" t="s">
        <v>405</v>
      </c>
      <c r="G1221" s="356">
        <v>1995</v>
      </c>
      <c r="H1221" s="340"/>
      <c r="I1221" s="337" t="s">
        <v>531</v>
      </c>
      <c r="J1221" s="337"/>
      <c r="K1221" s="337"/>
      <c r="L1221" s="337"/>
      <c r="M1221" s="334"/>
      <c r="N1221" s="337"/>
      <c r="O1221" s="349"/>
      <c r="P1221" s="349" t="str">
        <f>TEXT('daily (2)'!$B1221,"mmmm")</f>
        <v>April</v>
      </c>
    </row>
    <row r="1222" s="313" customFormat="1" ht="35.1" customHeight="1" spans="1:16">
      <c r="A1222" s="362">
        <f t="shared" si="4"/>
        <v>291</v>
      </c>
      <c r="B1222" s="294">
        <v>45777</v>
      </c>
      <c r="C1222" s="337"/>
      <c r="D1222" s="337" t="s">
        <v>341</v>
      </c>
      <c r="E1222" s="337"/>
      <c r="F1222" s="337" t="s">
        <v>377</v>
      </c>
      <c r="G1222" s="356">
        <v>160</v>
      </c>
      <c r="H1222" s="340"/>
      <c r="I1222" s="337" t="s">
        <v>136</v>
      </c>
      <c r="J1222" s="337"/>
      <c r="K1222" s="337"/>
      <c r="L1222" s="337"/>
      <c r="M1222" s="329"/>
      <c r="N1222" s="337"/>
      <c r="O1222" s="349"/>
      <c r="P1222" s="349" t="str">
        <f>TEXT('daily (2)'!$B1222,"mmmm")</f>
        <v>April</v>
      </c>
    </row>
    <row r="1223" s="313" customFormat="1" ht="35.1" customHeight="1" spans="1:16">
      <c r="A1223" s="361">
        <f t="shared" si="4"/>
        <v>292</v>
      </c>
      <c r="B1223" s="294">
        <v>45777</v>
      </c>
      <c r="C1223" s="337"/>
      <c r="D1223" s="337" t="s">
        <v>518</v>
      </c>
      <c r="E1223" s="337"/>
      <c r="F1223" s="337" t="s">
        <v>691</v>
      </c>
      <c r="G1223" s="356">
        <v>120</v>
      </c>
      <c r="H1223" s="340"/>
      <c r="I1223" s="337" t="s">
        <v>136</v>
      </c>
      <c r="J1223" s="337"/>
      <c r="K1223" s="337"/>
      <c r="L1223" s="337"/>
      <c r="M1223" s="334"/>
      <c r="N1223" s="337"/>
      <c r="O1223" s="349"/>
      <c r="P1223" s="349" t="str">
        <f>TEXT('daily (2)'!$B1223,"mmmm")</f>
        <v>April</v>
      </c>
    </row>
    <row r="1224" s="313" customFormat="1" ht="35.1" customHeight="1" spans="1:16">
      <c r="A1224" s="362">
        <f t="shared" si="4"/>
        <v>293</v>
      </c>
      <c r="B1224" s="294">
        <v>45777</v>
      </c>
      <c r="C1224" s="337"/>
      <c r="D1224" s="337" t="s">
        <v>518</v>
      </c>
      <c r="E1224" s="337"/>
      <c r="F1224" s="337" t="s">
        <v>692</v>
      </c>
      <c r="G1224" s="356">
        <v>600</v>
      </c>
      <c r="H1224" s="340"/>
      <c r="I1224" s="337" t="s">
        <v>522</v>
      </c>
      <c r="J1224" s="337"/>
      <c r="K1224" s="337"/>
      <c r="L1224" s="337"/>
      <c r="M1224" s="329"/>
      <c r="N1224" s="337"/>
      <c r="O1224" s="349"/>
      <c r="P1224" s="349" t="str">
        <f>TEXT('daily (2)'!$B1224,"mmmm")</f>
        <v>April</v>
      </c>
    </row>
    <row r="1225" s="313" customFormat="1" ht="35.1" customHeight="1" spans="1:16">
      <c r="A1225" s="361">
        <f t="shared" si="4"/>
        <v>294</v>
      </c>
      <c r="B1225" s="294">
        <v>45778</v>
      </c>
      <c r="C1225" s="337"/>
      <c r="D1225" s="337" t="s">
        <v>517</v>
      </c>
      <c r="E1225" s="337"/>
      <c r="F1225" s="337" t="s">
        <v>186</v>
      </c>
      <c r="G1225" s="356">
        <v>28</v>
      </c>
      <c r="H1225" s="340"/>
      <c r="I1225" s="337" t="s">
        <v>517</v>
      </c>
      <c r="J1225" s="337"/>
      <c r="K1225" s="337"/>
      <c r="L1225" s="337"/>
      <c r="M1225" s="334"/>
      <c r="N1225" s="337"/>
      <c r="O1225" s="349"/>
      <c r="P1225" s="349" t="str">
        <f>TEXT('daily (2)'!$B1225,"mmmm")</f>
        <v>May</v>
      </c>
    </row>
    <row r="1226" s="313" customFormat="1" ht="35.1" customHeight="1" spans="1:16">
      <c r="A1226" s="362">
        <f t="shared" si="4"/>
        <v>295</v>
      </c>
      <c r="B1226" s="294">
        <v>45778</v>
      </c>
      <c r="C1226" s="337"/>
      <c r="D1226" s="337" t="s">
        <v>517</v>
      </c>
      <c r="E1226" s="337"/>
      <c r="F1226" s="337" t="s">
        <v>213</v>
      </c>
      <c r="G1226" s="356">
        <v>1000</v>
      </c>
      <c r="H1226" s="340"/>
      <c r="I1226" s="337" t="s">
        <v>517</v>
      </c>
      <c r="J1226" s="337"/>
      <c r="K1226" s="337"/>
      <c r="L1226" s="337"/>
      <c r="M1226" s="329"/>
      <c r="N1226" s="337"/>
      <c r="O1226" s="349"/>
      <c r="P1226" s="349" t="str">
        <f>TEXT('daily (2)'!$B1226,"mmmm")</f>
        <v>May</v>
      </c>
    </row>
    <row r="1227" s="313" customFormat="1" ht="35.1" customHeight="1" spans="1:16">
      <c r="A1227" s="361">
        <f t="shared" si="4"/>
        <v>296</v>
      </c>
      <c r="B1227" s="294">
        <v>45777</v>
      </c>
      <c r="C1227" s="337"/>
      <c r="D1227" s="337" t="s">
        <v>341</v>
      </c>
      <c r="E1227" s="337"/>
      <c r="F1227" s="337" t="s">
        <v>49</v>
      </c>
      <c r="G1227" s="356">
        <v>900</v>
      </c>
      <c r="H1227" s="340"/>
      <c r="I1227" s="337" t="s">
        <v>531</v>
      </c>
      <c r="J1227" s="337"/>
      <c r="K1227" s="337"/>
      <c r="L1227" s="337"/>
      <c r="M1227" s="334"/>
      <c r="N1227" s="337"/>
      <c r="O1227" s="349"/>
      <c r="P1227" s="349" t="str">
        <f>TEXT('daily (2)'!$B1227,"mmmm")</f>
        <v>April</v>
      </c>
    </row>
    <row r="1228" s="313" customFormat="1" ht="35.1" customHeight="1" spans="1:16">
      <c r="A1228" s="362">
        <f t="shared" si="4"/>
        <v>297</v>
      </c>
      <c r="B1228" s="294">
        <v>45778</v>
      </c>
      <c r="C1228" s="337"/>
      <c r="D1228" s="337" t="s">
        <v>571</v>
      </c>
      <c r="E1228" s="337"/>
      <c r="F1228" s="337" t="s">
        <v>301</v>
      </c>
      <c r="G1228" s="356">
        <v>185</v>
      </c>
      <c r="H1228" s="340"/>
      <c r="I1228" s="337" t="s">
        <v>517</v>
      </c>
      <c r="J1228" s="337"/>
      <c r="K1228" s="337"/>
      <c r="L1228" s="337"/>
      <c r="M1228" s="329"/>
      <c r="N1228" s="337"/>
      <c r="O1228" s="349"/>
      <c r="P1228" s="349" t="str">
        <f>TEXT('daily (2)'!$B1228,"mmmm")</f>
        <v>May</v>
      </c>
    </row>
    <row r="1229" s="313" customFormat="1" ht="35.1" customHeight="1" spans="1:16">
      <c r="A1229" s="361">
        <f t="shared" si="4"/>
        <v>298</v>
      </c>
      <c r="B1229" s="294">
        <v>45778</v>
      </c>
      <c r="C1229" s="337"/>
      <c r="D1229" s="337" t="s">
        <v>518</v>
      </c>
      <c r="E1229" s="337"/>
      <c r="F1229" s="337" t="s">
        <v>382</v>
      </c>
      <c r="G1229" s="356">
        <v>100</v>
      </c>
      <c r="H1229" s="340"/>
      <c r="I1229" s="337" t="s">
        <v>403</v>
      </c>
      <c r="J1229" s="337"/>
      <c r="K1229" s="337"/>
      <c r="L1229" s="337"/>
      <c r="M1229" s="334"/>
      <c r="N1229" s="337"/>
      <c r="O1229" s="349"/>
      <c r="P1229" s="349" t="str">
        <f>TEXT('daily (2)'!$B1229,"mmmm")</f>
        <v>May</v>
      </c>
    </row>
    <row r="1230" s="313" customFormat="1" ht="35.1" customHeight="1" spans="1:16">
      <c r="A1230" s="362">
        <f t="shared" si="4"/>
        <v>299</v>
      </c>
      <c r="B1230" s="294">
        <v>45778</v>
      </c>
      <c r="C1230" s="337"/>
      <c r="D1230" s="337" t="s">
        <v>516</v>
      </c>
      <c r="E1230" s="337"/>
      <c r="F1230" s="337" t="s">
        <v>516</v>
      </c>
      <c r="G1230" s="356">
        <v>17</v>
      </c>
      <c r="H1230" s="340"/>
      <c r="I1230" s="337" t="s">
        <v>531</v>
      </c>
      <c r="J1230" s="337"/>
      <c r="K1230" s="337"/>
      <c r="L1230" s="337"/>
      <c r="M1230" s="329"/>
      <c r="N1230" s="337"/>
      <c r="O1230" s="349"/>
      <c r="P1230" s="349" t="str">
        <f>TEXT('daily (2)'!$B1230,"mmmm")</f>
        <v>May</v>
      </c>
    </row>
    <row r="1231" s="313" customFormat="1" ht="35.1" customHeight="1" spans="1:16">
      <c r="A1231" s="361">
        <f t="shared" si="4"/>
        <v>300</v>
      </c>
      <c r="B1231" s="294">
        <v>45778</v>
      </c>
      <c r="C1231" s="337"/>
      <c r="D1231" s="337" t="s">
        <v>17</v>
      </c>
      <c r="E1231" s="337"/>
      <c r="F1231" s="337" t="s">
        <v>17</v>
      </c>
      <c r="G1231" s="356">
        <f>8750-450</f>
        <v>8300</v>
      </c>
      <c r="H1231" s="340"/>
      <c r="I1231" s="337" t="s">
        <v>531</v>
      </c>
      <c r="J1231" s="337"/>
      <c r="K1231" s="337"/>
      <c r="L1231" s="337"/>
      <c r="M1231" s="334"/>
      <c r="N1231" s="337"/>
      <c r="O1231" s="349"/>
      <c r="P1231" s="349" t="str">
        <f>TEXT('daily (2)'!$B1231,"mmmm")</f>
        <v>May</v>
      </c>
    </row>
    <row r="1232" s="313" customFormat="1" ht="35.1" customHeight="1" spans="1:16">
      <c r="A1232" s="362">
        <f t="shared" si="4"/>
        <v>301</v>
      </c>
      <c r="B1232" s="294">
        <v>45778</v>
      </c>
      <c r="C1232" s="337"/>
      <c r="D1232" s="337" t="s">
        <v>341</v>
      </c>
      <c r="E1232" s="337"/>
      <c r="F1232" s="337" t="s">
        <v>693</v>
      </c>
      <c r="G1232" s="356">
        <v>450</v>
      </c>
      <c r="H1232" s="340"/>
      <c r="I1232" s="337" t="s">
        <v>517</v>
      </c>
      <c r="J1232" s="337"/>
      <c r="K1232" s="337"/>
      <c r="L1232" s="337"/>
      <c r="M1232" s="329"/>
      <c r="N1232" s="337"/>
      <c r="O1232" s="349"/>
      <c r="P1232" s="349" t="str">
        <f>TEXT('daily (2)'!$B1232,"mmmm")</f>
        <v>May</v>
      </c>
    </row>
    <row r="1233" s="313" customFormat="1" ht="35.1" customHeight="1" spans="1:16">
      <c r="A1233" s="361">
        <f t="shared" si="4"/>
        <v>302</v>
      </c>
      <c r="B1233" s="294">
        <v>45778</v>
      </c>
      <c r="C1233" s="337"/>
      <c r="D1233" s="337" t="s">
        <v>532</v>
      </c>
      <c r="E1233" s="337"/>
      <c r="F1233" s="337" t="s">
        <v>650</v>
      </c>
      <c r="G1233" s="356">
        <v>700</v>
      </c>
      <c r="H1233" s="340"/>
      <c r="I1233" s="337" t="s">
        <v>514</v>
      </c>
      <c r="J1233" s="337"/>
      <c r="K1233" s="337"/>
      <c r="L1233" s="337"/>
      <c r="M1233" s="334"/>
      <c r="N1233" s="337"/>
      <c r="O1233" s="349"/>
      <c r="P1233" s="349" t="str">
        <f>TEXT('daily (2)'!$B1233,"mmmm")</f>
        <v>May</v>
      </c>
    </row>
    <row r="1234" s="313" customFormat="1" ht="35.1" customHeight="1" spans="1:16">
      <c r="A1234" s="362">
        <f t="shared" si="4"/>
        <v>303</v>
      </c>
      <c r="B1234" s="294">
        <v>45778</v>
      </c>
      <c r="C1234" s="337"/>
      <c r="D1234" s="337" t="s">
        <v>518</v>
      </c>
      <c r="E1234" s="337"/>
      <c r="F1234" s="337" t="s">
        <v>694</v>
      </c>
      <c r="G1234" s="356">
        <v>70</v>
      </c>
      <c r="H1234" s="340"/>
      <c r="I1234" s="337" t="s">
        <v>531</v>
      </c>
      <c r="J1234" s="337"/>
      <c r="K1234" s="337"/>
      <c r="L1234" s="337"/>
      <c r="M1234" s="329"/>
      <c r="N1234" s="337"/>
      <c r="O1234" s="349"/>
      <c r="P1234" s="349" t="str">
        <f>TEXT('daily (2)'!$B1234,"mmmm")</f>
        <v>May</v>
      </c>
    </row>
    <row r="1235" s="313" customFormat="1" ht="35.1" customHeight="1" spans="1:16">
      <c r="A1235" s="361">
        <f t="shared" si="4"/>
        <v>304</v>
      </c>
      <c r="B1235" s="294">
        <v>45778</v>
      </c>
      <c r="C1235" s="337"/>
      <c r="D1235" s="337" t="s">
        <v>516</v>
      </c>
      <c r="E1235" s="337"/>
      <c r="F1235" s="337" t="s">
        <v>442</v>
      </c>
      <c r="G1235" s="356">
        <v>10</v>
      </c>
      <c r="H1235" s="340"/>
      <c r="I1235" s="337" t="s">
        <v>531</v>
      </c>
      <c r="J1235" s="337"/>
      <c r="K1235" s="337"/>
      <c r="L1235" s="337"/>
      <c r="M1235" s="334"/>
      <c r="N1235" s="337"/>
      <c r="O1235" s="349"/>
      <c r="P1235" s="349" t="str">
        <f>TEXT('daily (2)'!$B1235,"mmmm")</f>
        <v>May</v>
      </c>
    </row>
    <row r="1236" s="313" customFormat="1" ht="35.1" customHeight="1" spans="1:16">
      <c r="A1236" s="362">
        <f t="shared" si="4"/>
        <v>305</v>
      </c>
      <c r="B1236" s="294">
        <v>45778</v>
      </c>
      <c r="C1236" s="337"/>
      <c r="D1236" s="337" t="s">
        <v>520</v>
      </c>
      <c r="E1236" s="337"/>
      <c r="F1236" s="337" t="s">
        <v>695</v>
      </c>
      <c r="G1236" s="356">
        <v>2000</v>
      </c>
      <c r="H1236" s="340"/>
      <c r="I1236" s="337" t="s">
        <v>429</v>
      </c>
      <c r="J1236" s="337"/>
      <c r="K1236" s="337"/>
      <c r="L1236" s="337"/>
      <c r="M1236" s="329"/>
      <c r="N1236" s="337"/>
      <c r="O1236" s="349"/>
      <c r="P1236" s="349" t="str">
        <f>TEXT('daily (2)'!$B1236,"mmmm")</f>
        <v>May</v>
      </c>
    </row>
    <row r="1237" s="313" customFormat="1" ht="35.1" customHeight="1" spans="1:16">
      <c r="A1237" s="361">
        <f t="shared" si="4"/>
        <v>306</v>
      </c>
      <c r="B1237" s="294">
        <v>45778</v>
      </c>
      <c r="C1237" s="337"/>
      <c r="D1237" s="337" t="s">
        <v>517</v>
      </c>
      <c r="E1237" s="337"/>
      <c r="F1237" s="337" t="s">
        <v>186</v>
      </c>
      <c r="G1237" s="356">
        <f>1000+213</f>
        <v>1213</v>
      </c>
      <c r="H1237" s="340"/>
      <c r="I1237" s="337" t="s">
        <v>517</v>
      </c>
      <c r="J1237" s="337"/>
      <c r="K1237" s="337"/>
      <c r="L1237" s="337"/>
      <c r="M1237" s="334"/>
      <c r="N1237" s="337"/>
      <c r="O1237" s="349"/>
      <c r="P1237" s="349" t="str">
        <f>TEXT('daily (2)'!$B1237,"mmmm")</f>
        <v>May</v>
      </c>
    </row>
    <row r="1238" s="313" customFormat="1" ht="35.1" customHeight="1" spans="1:16">
      <c r="A1238" s="362">
        <f t="shared" si="4"/>
        <v>307</v>
      </c>
      <c r="B1238" s="294">
        <v>45778</v>
      </c>
      <c r="C1238" s="337"/>
      <c r="D1238" s="337" t="s">
        <v>341</v>
      </c>
      <c r="E1238" s="337"/>
      <c r="F1238" s="337" t="s">
        <v>696</v>
      </c>
      <c r="G1238" s="356">
        <v>100</v>
      </c>
      <c r="H1238" s="340"/>
      <c r="I1238" s="337" t="s">
        <v>531</v>
      </c>
      <c r="J1238" s="337"/>
      <c r="K1238" s="337"/>
      <c r="L1238" s="337"/>
      <c r="M1238" s="329"/>
      <c r="N1238" s="337"/>
      <c r="O1238" s="349"/>
      <c r="P1238" s="349" t="str">
        <f>TEXT('daily (2)'!$B1238,"mmmm")</f>
        <v>May</v>
      </c>
    </row>
    <row r="1239" s="313" customFormat="1" ht="35.1" customHeight="1" spans="1:16">
      <c r="A1239" s="361">
        <f t="shared" si="4"/>
        <v>308</v>
      </c>
      <c r="B1239" s="294">
        <v>45778</v>
      </c>
      <c r="C1239" s="337"/>
      <c r="D1239" s="337" t="s">
        <v>520</v>
      </c>
      <c r="E1239" s="337"/>
      <c r="F1239" s="337" t="s">
        <v>697</v>
      </c>
      <c r="G1239" s="356">
        <v>2000</v>
      </c>
      <c r="H1239" s="340"/>
      <c r="I1239" s="337" t="s">
        <v>514</v>
      </c>
      <c r="J1239" s="337"/>
      <c r="K1239" s="337"/>
      <c r="L1239" s="337"/>
      <c r="M1239" s="334"/>
      <c r="N1239" s="337"/>
      <c r="O1239" s="349"/>
      <c r="P1239" s="349" t="str">
        <f>TEXT('daily (2)'!$B1239,"mmmm")</f>
        <v>May</v>
      </c>
    </row>
    <row r="1240" s="313" customFormat="1" ht="35.1" customHeight="1" spans="1:16">
      <c r="A1240" s="362">
        <f t="shared" si="4"/>
        <v>309</v>
      </c>
      <c r="B1240" s="294">
        <v>45778</v>
      </c>
      <c r="C1240" s="337"/>
      <c r="D1240" s="337" t="s">
        <v>516</v>
      </c>
      <c r="E1240" s="337"/>
      <c r="F1240" s="337" t="s">
        <v>442</v>
      </c>
      <c r="G1240" s="356">
        <v>6</v>
      </c>
      <c r="H1240" s="340"/>
      <c r="I1240" s="337" t="s">
        <v>531</v>
      </c>
      <c r="J1240" s="337"/>
      <c r="K1240" s="337"/>
      <c r="L1240" s="337"/>
      <c r="M1240" s="329"/>
      <c r="N1240" s="337"/>
      <c r="O1240" s="349"/>
      <c r="P1240" s="349" t="str">
        <f>TEXT('daily (2)'!$B1240,"mmmm")</f>
        <v>May</v>
      </c>
    </row>
    <row r="1241" s="313" customFormat="1" ht="35.1" customHeight="1" spans="1:16">
      <c r="A1241" s="361">
        <f t="shared" si="4"/>
        <v>310</v>
      </c>
      <c r="B1241" s="294">
        <v>45780</v>
      </c>
      <c r="C1241" s="337"/>
      <c r="D1241" s="337" t="s">
        <v>520</v>
      </c>
      <c r="E1241" s="337"/>
      <c r="F1241" s="337" t="s">
        <v>698</v>
      </c>
      <c r="G1241" s="356">
        <v>1200</v>
      </c>
      <c r="H1241" s="340"/>
      <c r="I1241" s="337" t="s">
        <v>522</v>
      </c>
      <c r="J1241" s="337"/>
      <c r="K1241" s="337"/>
      <c r="L1241" s="337"/>
      <c r="M1241" s="334"/>
      <c r="N1241" s="337"/>
      <c r="O1241" s="349"/>
      <c r="P1241" s="349" t="str">
        <f>TEXT('daily (2)'!$B1241,"mmmm")</f>
        <v>May</v>
      </c>
    </row>
    <row r="1242" s="313" customFormat="1" ht="35.1" customHeight="1" spans="1:16">
      <c r="A1242" s="362">
        <f t="shared" si="4"/>
        <v>311</v>
      </c>
      <c r="B1242" s="294">
        <v>45780</v>
      </c>
      <c r="C1242" s="337"/>
      <c r="D1242" s="337" t="s">
        <v>341</v>
      </c>
      <c r="E1242" s="337"/>
      <c r="F1242" s="337" t="s">
        <v>569</v>
      </c>
      <c r="G1242" s="356">
        <v>600</v>
      </c>
      <c r="H1242" s="340"/>
      <c r="I1242" s="337" t="s">
        <v>514</v>
      </c>
      <c r="J1242" s="337"/>
      <c r="K1242" s="337"/>
      <c r="L1242" s="337"/>
      <c r="M1242" s="329"/>
      <c r="N1242" s="337"/>
      <c r="O1242" s="349"/>
      <c r="P1242" s="349" t="str">
        <f>TEXT('daily (2)'!$B1242,"mmmm")</f>
        <v>May</v>
      </c>
    </row>
    <row r="1243" s="313" customFormat="1" ht="35.1" customHeight="1" spans="1:16">
      <c r="A1243" s="361">
        <f t="shared" si="4"/>
        <v>312</v>
      </c>
      <c r="B1243" s="294">
        <v>45780</v>
      </c>
      <c r="C1243" s="337"/>
      <c r="D1243" s="337" t="s">
        <v>517</v>
      </c>
      <c r="E1243" s="337"/>
      <c r="F1243" s="337" t="s">
        <v>186</v>
      </c>
      <c r="G1243" s="356">
        <v>600</v>
      </c>
      <c r="H1243" s="340"/>
      <c r="I1243" s="337" t="s">
        <v>517</v>
      </c>
      <c r="J1243" s="337"/>
      <c r="K1243" s="337"/>
      <c r="L1243" s="337"/>
      <c r="M1243" s="334"/>
      <c r="N1243" s="337"/>
      <c r="O1243" s="349"/>
      <c r="P1243" s="349" t="str">
        <f>TEXT('daily (2)'!$B1243,"mmmm")</f>
        <v>May</v>
      </c>
    </row>
    <row r="1244" s="313" customFormat="1" ht="35.1" customHeight="1" spans="1:16">
      <c r="A1244" s="362">
        <f t="shared" si="4"/>
        <v>313</v>
      </c>
      <c r="B1244" s="294">
        <v>45780</v>
      </c>
      <c r="C1244" s="337"/>
      <c r="D1244" s="337" t="s">
        <v>341</v>
      </c>
      <c r="E1244" s="337"/>
      <c r="F1244" s="337" t="s">
        <v>693</v>
      </c>
      <c r="G1244" s="356">
        <v>500</v>
      </c>
      <c r="H1244" s="340"/>
      <c r="I1244" s="337" t="s">
        <v>517</v>
      </c>
      <c r="J1244" s="337"/>
      <c r="K1244" s="337"/>
      <c r="L1244" s="337"/>
      <c r="M1244" s="329"/>
      <c r="N1244" s="337"/>
      <c r="O1244" s="349"/>
      <c r="P1244" s="349" t="str">
        <f>TEXT('daily (2)'!$B1244,"mmmm")</f>
        <v>May</v>
      </c>
    </row>
    <row r="1245" s="313" customFormat="1" ht="35.1" customHeight="1" spans="1:16">
      <c r="A1245" s="361">
        <f t="shared" si="4"/>
        <v>314</v>
      </c>
      <c r="B1245" s="294">
        <v>45780</v>
      </c>
      <c r="C1245" s="337"/>
      <c r="D1245" s="337" t="s">
        <v>518</v>
      </c>
      <c r="E1245" s="337"/>
      <c r="F1245" s="337" t="s">
        <v>699</v>
      </c>
      <c r="G1245" s="356">
        <v>380</v>
      </c>
      <c r="H1245" s="340"/>
      <c r="I1245" s="337" t="s">
        <v>531</v>
      </c>
      <c r="J1245" s="337"/>
      <c r="K1245" s="337"/>
      <c r="L1245" s="337"/>
      <c r="M1245" s="334"/>
      <c r="N1245" s="337"/>
      <c r="O1245" s="349"/>
      <c r="P1245" s="349" t="str">
        <f>TEXT('daily (2)'!$B1245,"mmmm")</f>
        <v>May</v>
      </c>
    </row>
    <row r="1246" s="313" customFormat="1" ht="35.1" customHeight="1" spans="1:16">
      <c r="A1246" s="362">
        <f t="shared" si="4"/>
        <v>315</v>
      </c>
      <c r="B1246" s="294">
        <v>45780</v>
      </c>
      <c r="C1246" s="337"/>
      <c r="D1246" s="337" t="s">
        <v>518</v>
      </c>
      <c r="E1246" s="337"/>
      <c r="F1246" s="337" t="s">
        <v>700</v>
      </c>
      <c r="G1246" s="356">
        <v>1945</v>
      </c>
      <c r="H1246" s="340"/>
      <c r="I1246" s="337" t="s">
        <v>531</v>
      </c>
      <c r="J1246" s="337"/>
      <c r="K1246" s="337"/>
      <c r="L1246" s="337"/>
      <c r="M1246" s="329"/>
      <c r="N1246" s="337"/>
      <c r="O1246" s="349"/>
      <c r="P1246" s="349" t="str">
        <f>TEXT('daily (2)'!$B1246,"mmmm")</f>
        <v>May</v>
      </c>
    </row>
    <row r="1247" s="313" customFormat="1" ht="35.1" customHeight="1" spans="1:16">
      <c r="A1247" s="361">
        <f t="shared" si="4"/>
        <v>316</v>
      </c>
      <c r="B1247" s="294">
        <v>45780</v>
      </c>
      <c r="C1247" s="337"/>
      <c r="D1247" s="337" t="s">
        <v>517</v>
      </c>
      <c r="E1247" s="337"/>
      <c r="F1247" s="337" t="s">
        <v>301</v>
      </c>
      <c r="G1247" s="356">
        <v>105</v>
      </c>
      <c r="H1247" s="340"/>
      <c r="I1247" s="337" t="s">
        <v>517</v>
      </c>
      <c r="J1247" s="337"/>
      <c r="K1247" s="337"/>
      <c r="L1247" s="337"/>
      <c r="M1247" s="334"/>
      <c r="N1247" s="337"/>
      <c r="O1247" s="349"/>
      <c r="P1247" s="349" t="str">
        <f>TEXT('daily (2)'!$B1247,"mmmm")</f>
        <v>May</v>
      </c>
    </row>
    <row r="1248" s="313" customFormat="1" ht="35.1" customHeight="1" spans="1:16">
      <c r="A1248" s="362">
        <f t="shared" si="4"/>
        <v>317</v>
      </c>
      <c r="B1248" s="294">
        <v>45780</v>
      </c>
      <c r="C1248" s="337"/>
      <c r="D1248" s="337" t="s">
        <v>517</v>
      </c>
      <c r="E1248" s="337"/>
      <c r="F1248" s="337" t="s">
        <v>701</v>
      </c>
      <c r="G1248" s="356">
        <v>700</v>
      </c>
      <c r="H1248" s="340"/>
      <c r="I1248" s="337" t="s">
        <v>517</v>
      </c>
      <c r="J1248" s="337"/>
      <c r="K1248" s="337"/>
      <c r="L1248" s="337"/>
      <c r="M1248" s="329"/>
      <c r="N1248" s="337"/>
      <c r="O1248" s="349"/>
      <c r="P1248" s="349" t="str">
        <f>TEXT('daily (2)'!$B1248,"mmmm")</f>
        <v>May</v>
      </c>
    </row>
    <row r="1249" s="313" customFormat="1" ht="35.1" customHeight="1" spans="1:16">
      <c r="A1249" s="361">
        <f t="shared" si="4"/>
        <v>318</v>
      </c>
      <c r="B1249" s="294">
        <v>45781</v>
      </c>
      <c r="C1249" s="337"/>
      <c r="D1249" s="337" t="s">
        <v>517</v>
      </c>
      <c r="E1249" s="337"/>
      <c r="F1249" s="337" t="s">
        <v>213</v>
      </c>
      <c r="G1249" s="356">
        <v>570</v>
      </c>
      <c r="H1249" s="340"/>
      <c r="I1249" s="337" t="s">
        <v>517</v>
      </c>
      <c r="J1249" s="337"/>
      <c r="K1249" s="337"/>
      <c r="L1249" s="337"/>
      <c r="M1249" s="334"/>
      <c r="N1249" s="337"/>
      <c r="O1249" s="349"/>
      <c r="P1249" s="349" t="str">
        <f>TEXT('daily (2)'!$B1249,"mmmm")</f>
        <v>May</v>
      </c>
    </row>
    <row r="1250" s="313" customFormat="1" ht="35.1" customHeight="1" spans="1:16">
      <c r="A1250" s="362">
        <f t="shared" si="4"/>
        <v>319</v>
      </c>
      <c r="B1250" s="294">
        <v>45781</v>
      </c>
      <c r="C1250" s="337"/>
      <c r="D1250" s="337" t="s">
        <v>571</v>
      </c>
      <c r="E1250" s="337"/>
      <c r="F1250" s="337" t="s">
        <v>702</v>
      </c>
      <c r="G1250" s="356">
        <f>200-110</f>
        <v>90</v>
      </c>
      <c r="H1250" s="340"/>
      <c r="I1250" s="337" t="s">
        <v>531</v>
      </c>
      <c r="J1250" s="337"/>
      <c r="K1250" s="337"/>
      <c r="L1250" s="337"/>
      <c r="M1250" s="329"/>
      <c r="N1250" s="337"/>
      <c r="O1250" s="349"/>
      <c r="P1250" s="349" t="str">
        <f>TEXT('daily (2)'!$B1250,"mmmm")</f>
        <v>May</v>
      </c>
    </row>
    <row r="1251" s="313" customFormat="1" ht="35.1" customHeight="1" spans="1:16">
      <c r="A1251" s="361">
        <f t="shared" si="4"/>
        <v>320</v>
      </c>
      <c r="B1251" s="294">
        <v>45781</v>
      </c>
      <c r="C1251" s="337"/>
      <c r="D1251" s="337" t="s">
        <v>518</v>
      </c>
      <c r="E1251" s="337"/>
      <c r="F1251" s="337" t="s">
        <v>551</v>
      </c>
      <c r="G1251" s="356">
        <v>400</v>
      </c>
      <c r="H1251" s="340"/>
      <c r="I1251" s="337" t="s">
        <v>531</v>
      </c>
      <c r="J1251" s="337"/>
      <c r="K1251" s="337"/>
      <c r="L1251" s="337"/>
      <c r="M1251" s="334"/>
      <c r="N1251" s="337"/>
      <c r="O1251" s="349"/>
      <c r="P1251" s="349" t="str">
        <f>TEXT('daily (2)'!$B1251,"mmmm")</f>
        <v>May</v>
      </c>
    </row>
    <row r="1252" s="313" customFormat="1" ht="35.1" customHeight="1" spans="1:16">
      <c r="A1252" s="362">
        <f t="shared" si="4"/>
        <v>321</v>
      </c>
      <c r="B1252" s="294">
        <v>45781</v>
      </c>
      <c r="C1252" s="337"/>
      <c r="D1252" s="337" t="s">
        <v>518</v>
      </c>
      <c r="E1252" s="337"/>
      <c r="F1252" s="337" t="s">
        <v>97</v>
      </c>
      <c r="G1252" s="356">
        <v>60</v>
      </c>
      <c r="H1252" s="340"/>
      <c r="I1252" s="337" t="s">
        <v>703</v>
      </c>
      <c r="J1252" s="337" t="s">
        <v>704</v>
      </c>
      <c r="K1252" s="337"/>
      <c r="L1252" s="337"/>
      <c r="M1252" s="329"/>
      <c r="N1252" s="337"/>
      <c r="O1252" s="349"/>
      <c r="P1252" s="349" t="str">
        <f>TEXT('daily (2)'!$B1252,"mmmm")</f>
        <v>May</v>
      </c>
    </row>
    <row r="1253" s="313" customFormat="1" ht="35.1" customHeight="1" spans="1:16">
      <c r="A1253" s="361">
        <f t="shared" ref="A1253:A1316" si="5">A1252+1</f>
        <v>322</v>
      </c>
      <c r="B1253" s="294">
        <v>45781</v>
      </c>
      <c r="C1253" s="337"/>
      <c r="D1253" s="337" t="s">
        <v>518</v>
      </c>
      <c r="E1253" s="337"/>
      <c r="F1253" s="337" t="s">
        <v>705</v>
      </c>
      <c r="G1253" s="356">
        <v>100</v>
      </c>
      <c r="H1253" s="340"/>
      <c r="I1253" s="337" t="s">
        <v>703</v>
      </c>
      <c r="J1253" s="337" t="s">
        <v>704</v>
      </c>
      <c r="K1253" s="337"/>
      <c r="L1253" s="337"/>
      <c r="M1253" s="334"/>
      <c r="N1253" s="337"/>
      <c r="O1253" s="349"/>
      <c r="P1253" s="349" t="str">
        <f>TEXT('daily (2)'!$B1253,"mmmm")</f>
        <v>May</v>
      </c>
    </row>
    <row r="1254" s="313" customFormat="1" ht="35.1" customHeight="1" spans="1:16">
      <c r="A1254" s="362">
        <f t="shared" si="5"/>
        <v>323</v>
      </c>
      <c r="B1254" s="294">
        <v>45781</v>
      </c>
      <c r="C1254" s="337"/>
      <c r="D1254" s="337" t="s">
        <v>517</v>
      </c>
      <c r="E1254" s="337"/>
      <c r="F1254" s="337" t="s">
        <v>186</v>
      </c>
      <c r="G1254" s="356">
        <v>1112</v>
      </c>
      <c r="H1254" s="340"/>
      <c r="I1254" s="337" t="s">
        <v>517</v>
      </c>
      <c r="J1254" s="337"/>
      <c r="K1254" s="337"/>
      <c r="L1254" s="337"/>
      <c r="M1254" s="329"/>
      <c r="N1254" s="337"/>
      <c r="O1254" s="349"/>
      <c r="P1254" s="349" t="str">
        <f>TEXT('daily (2)'!$B1254,"mmmm")</f>
        <v>May</v>
      </c>
    </row>
    <row r="1255" s="313" customFormat="1" ht="35.1" customHeight="1" spans="1:16">
      <c r="A1255" s="361">
        <f t="shared" si="5"/>
        <v>324</v>
      </c>
      <c r="B1255" s="294">
        <v>45782</v>
      </c>
      <c r="C1255" s="337"/>
      <c r="D1255" s="337" t="s">
        <v>583</v>
      </c>
      <c r="E1255" s="337"/>
      <c r="F1255" s="337" t="s">
        <v>583</v>
      </c>
      <c r="G1255" s="356">
        <v>1000</v>
      </c>
      <c r="H1255" s="340"/>
      <c r="I1255" s="337" t="s">
        <v>531</v>
      </c>
      <c r="J1255" s="337"/>
      <c r="K1255" s="337"/>
      <c r="L1255" s="337"/>
      <c r="M1255" s="334"/>
      <c r="N1255" s="337"/>
      <c r="O1255" s="349"/>
      <c r="P1255" s="349" t="str">
        <f>TEXT('daily (2)'!$B1255,"mmmm")</f>
        <v>May</v>
      </c>
    </row>
    <row r="1256" s="313" customFormat="1" ht="35.1" customHeight="1" spans="1:16">
      <c r="A1256" s="362">
        <f t="shared" si="5"/>
        <v>325</v>
      </c>
      <c r="B1256" s="294">
        <v>45782</v>
      </c>
      <c r="C1256" s="337"/>
      <c r="D1256" s="337" t="s">
        <v>518</v>
      </c>
      <c r="E1256" s="337"/>
      <c r="F1256" s="337" t="s">
        <v>706</v>
      </c>
      <c r="G1256" s="356">
        <v>220</v>
      </c>
      <c r="H1256" s="340"/>
      <c r="I1256" s="337" t="s">
        <v>531</v>
      </c>
      <c r="J1256" s="337"/>
      <c r="K1256" s="337"/>
      <c r="L1256" s="337"/>
      <c r="M1256" s="329"/>
      <c r="N1256" s="337"/>
      <c r="O1256" s="349"/>
      <c r="P1256" s="349" t="str">
        <f>TEXT('daily (2)'!$B1256,"mmmm")</f>
        <v>May</v>
      </c>
    </row>
    <row r="1257" s="313" customFormat="1" ht="35.1" customHeight="1" spans="1:16">
      <c r="A1257" s="361">
        <f t="shared" si="5"/>
        <v>326</v>
      </c>
      <c r="B1257" s="294">
        <v>45782</v>
      </c>
      <c r="C1257" s="337"/>
      <c r="D1257" s="337" t="s">
        <v>518</v>
      </c>
      <c r="E1257" s="337"/>
      <c r="F1257" s="337" t="s">
        <v>707</v>
      </c>
      <c r="G1257" s="356">
        <v>375</v>
      </c>
      <c r="H1257" s="340"/>
      <c r="I1257" s="337" t="s">
        <v>531</v>
      </c>
      <c r="J1257" s="337"/>
      <c r="K1257" s="337"/>
      <c r="L1257" s="337"/>
      <c r="M1257" s="334"/>
      <c r="N1257" s="337"/>
      <c r="O1257" s="349"/>
      <c r="P1257" s="349" t="str">
        <f>TEXT('daily (2)'!$B1257,"mmmm")</f>
        <v>May</v>
      </c>
    </row>
    <row r="1258" s="313" customFormat="1" ht="35.1" customHeight="1" spans="1:16">
      <c r="A1258" s="362">
        <f t="shared" si="5"/>
        <v>327</v>
      </c>
      <c r="B1258" s="294">
        <v>45782</v>
      </c>
      <c r="C1258" s="337"/>
      <c r="D1258" s="337" t="s">
        <v>518</v>
      </c>
      <c r="E1258" s="337"/>
      <c r="F1258" s="337" t="s">
        <v>708</v>
      </c>
      <c r="G1258" s="356">
        <v>255</v>
      </c>
      <c r="H1258" s="340"/>
      <c r="I1258" s="337" t="s">
        <v>595</v>
      </c>
      <c r="J1258" s="337"/>
      <c r="K1258" s="337"/>
      <c r="L1258" s="337"/>
      <c r="M1258" s="329"/>
      <c r="N1258" s="337"/>
      <c r="O1258" s="349"/>
      <c r="P1258" s="349" t="str">
        <f>TEXT('daily (2)'!$B1258,"mmmm")</f>
        <v>May</v>
      </c>
    </row>
    <row r="1259" s="313" customFormat="1" ht="35.1" customHeight="1" spans="1:16">
      <c r="A1259" s="361">
        <f t="shared" si="5"/>
        <v>328</v>
      </c>
      <c r="B1259" s="294">
        <v>45782</v>
      </c>
      <c r="C1259" s="337"/>
      <c r="D1259" s="337" t="s">
        <v>517</v>
      </c>
      <c r="E1259" s="337"/>
      <c r="F1259" s="341" t="s">
        <v>213</v>
      </c>
      <c r="G1259" s="356">
        <v>600</v>
      </c>
      <c r="H1259" s="340"/>
      <c r="I1259" s="337" t="s">
        <v>517</v>
      </c>
      <c r="J1259" s="337"/>
      <c r="K1259" s="337"/>
      <c r="L1259" s="337"/>
      <c r="M1259" s="334"/>
      <c r="N1259" s="337"/>
      <c r="O1259" s="349"/>
      <c r="P1259" s="349" t="str">
        <f>TEXT('daily (2)'!$B1259,"mmmm")</f>
        <v>May</v>
      </c>
    </row>
    <row r="1260" s="313" customFormat="1" ht="35.1" customHeight="1" spans="1:16">
      <c r="A1260" s="362">
        <f t="shared" si="5"/>
        <v>329</v>
      </c>
      <c r="B1260" s="294">
        <v>45782</v>
      </c>
      <c r="C1260" s="337"/>
      <c r="D1260" s="337" t="s">
        <v>517</v>
      </c>
      <c r="E1260" s="337"/>
      <c r="F1260" s="337" t="s">
        <v>186</v>
      </c>
      <c r="G1260" s="356">
        <v>780</v>
      </c>
      <c r="H1260" s="340"/>
      <c r="I1260" s="337" t="s">
        <v>517</v>
      </c>
      <c r="J1260" s="337"/>
      <c r="K1260" s="337"/>
      <c r="L1260" s="337"/>
      <c r="M1260" s="329"/>
      <c r="N1260" s="337"/>
      <c r="O1260" s="349"/>
      <c r="P1260" s="349" t="str">
        <f>TEXT('daily (2)'!$B1260,"mmmm")</f>
        <v>May</v>
      </c>
    </row>
    <row r="1261" s="313" customFormat="1" ht="35.1" customHeight="1" spans="1:16">
      <c r="A1261" s="361">
        <f t="shared" si="5"/>
        <v>330</v>
      </c>
      <c r="B1261" s="294">
        <v>45783</v>
      </c>
      <c r="C1261" s="337"/>
      <c r="D1261" s="337" t="s">
        <v>518</v>
      </c>
      <c r="E1261" s="337"/>
      <c r="F1261" s="337" t="s">
        <v>709</v>
      </c>
      <c r="G1261" s="356">
        <v>473</v>
      </c>
      <c r="H1261" s="340"/>
      <c r="I1261" s="337" t="s">
        <v>514</v>
      </c>
      <c r="J1261" s="337"/>
      <c r="K1261" s="337"/>
      <c r="L1261" s="337"/>
      <c r="M1261" s="334"/>
      <c r="N1261" s="337"/>
      <c r="O1261" s="349"/>
      <c r="P1261" s="349" t="str">
        <f>TEXT('daily (2)'!$B1261,"mmmm")</f>
        <v>May</v>
      </c>
    </row>
    <row r="1262" s="313" customFormat="1" ht="35.1" customHeight="1" spans="1:16">
      <c r="A1262" s="362">
        <f t="shared" si="5"/>
        <v>331</v>
      </c>
      <c r="B1262" s="294">
        <v>45783</v>
      </c>
      <c r="C1262" s="337"/>
      <c r="D1262" s="337" t="s">
        <v>571</v>
      </c>
      <c r="E1262" s="337"/>
      <c r="F1262" s="337" t="s">
        <v>301</v>
      </c>
      <c r="G1262" s="356">
        <v>20</v>
      </c>
      <c r="H1262" s="340"/>
      <c r="I1262" s="337" t="s">
        <v>517</v>
      </c>
      <c r="J1262" s="337"/>
      <c r="K1262" s="337"/>
      <c r="L1262" s="337"/>
      <c r="M1262" s="329"/>
      <c r="N1262" s="337"/>
      <c r="O1262" s="349"/>
      <c r="P1262" s="349" t="str">
        <f>TEXT('daily (2)'!$B1262,"mmmm")</f>
        <v>May</v>
      </c>
    </row>
    <row r="1263" s="313" customFormat="1" ht="35.1" customHeight="1" spans="1:16">
      <c r="A1263" s="361">
        <f t="shared" si="5"/>
        <v>332</v>
      </c>
      <c r="B1263" s="294">
        <v>45783</v>
      </c>
      <c r="C1263" s="337"/>
      <c r="D1263" s="337" t="s">
        <v>518</v>
      </c>
      <c r="E1263" s="337"/>
      <c r="F1263" s="337" t="s">
        <v>710</v>
      </c>
      <c r="G1263" s="356">
        <v>60</v>
      </c>
      <c r="H1263" s="340"/>
      <c r="I1263" s="337" t="s">
        <v>514</v>
      </c>
      <c r="J1263" s="337"/>
      <c r="K1263" s="337"/>
      <c r="L1263" s="337"/>
      <c r="M1263" s="334"/>
      <c r="N1263" s="337"/>
      <c r="O1263" s="349"/>
      <c r="P1263" s="349" t="str">
        <f>TEXT('daily (2)'!$B1263,"mmmm")</f>
        <v>May</v>
      </c>
    </row>
    <row r="1264" s="313" customFormat="1" ht="35.1" customHeight="1" spans="1:16">
      <c r="A1264" s="362">
        <f t="shared" si="5"/>
        <v>333</v>
      </c>
      <c r="B1264" s="294">
        <v>45783</v>
      </c>
      <c r="C1264" s="337"/>
      <c r="D1264" s="337" t="s">
        <v>518</v>
      </c>
      <c r="E1264" s="337"/>
      <c r="F1264" s="337" t="s">
        <v>651</v>
      </c>
      <c r="G1264" s="356">
        <v>45</v>
      </c>
      <c r="H1264" s="340"/>
      <c r="I1264" s="337" t="s">
        <v>514</v>
      </c>
      <c r="J1264" s="337"/>
      <c r="K1264" s="337"/>
      <c r="L1264" s="337"/>
      <c r="M1264" s="329"/>
      <c r="N1264" s="337"/>
      <c r="O1264" s="349"/>
      <c r="P1264" s="349" t="str">
        <f>TEXT('daily (2)'!$B1264,"mmmm")</f>
        <v>May</v>
      </c>
    </row>
    <row r="1265" s="313" customFormat="1" ht="35.1" customHeight="1" spans="1:16">
      <c r="A1265" s="361">
        <f t="shared" si="5"/>
        <v>334</v>
      </c>
      <c r="B1265" s="294">
        <v>45783</v>
      </c>
      <c r="C1265" s="337"/>
      <c r="D1265" s="337" t="s">
        <v>518</v>
      </c>
      <c r="E1265" s="337"/>
      <c r="F1265" s="337" t="s">
        <v>711</v>
      </c>
      <c r="G1265" s="356">
        <v>220</v>
      </c>
      <c r="H1265" s="340"/>
      <c r="I1265" s="337" t="s">
        <v>514</v>
      </c>
      <c r="J1265" s="337"/>
      <c r="K1265" s="337"/>
      <c r="L1265" s="337"/>
      <c r="M1265" s="334"/>
      <c r="N1265" s="337"/>
      <c r="O1265" s="349"/>
      <c r="P1265" s="349" t="str">
        <f>TEXT('daily (2)'!$B1265,"mmmm")</f>
        <v>May</v>
      </c>
    </row>
    <row r="1266" s="313" customFormat="1" ht="35.1" customHeight="1" spans="1:16">
      <c r="A1266" s="362">
        <f t="shared" si="5"/>
        <v>335</v>
      </c>
      <c r="B1266" s="294">
        <v>45783</v>
      </c>
      <c r="C1266" s="337"/>
      <c r="D1266" s="337" t="s">
        <v>517</v>
      </c>
      <c r="E1266" s="337"/>
      <c r="F1266" s="337" t="s">
        <v>213</v>
      </c>
      <c r="G1266" s="356">
        <v>350</v>
      </c>
      <c r="H1266" s="340"/>
      <c r="I1266" s="337" t="s">
        <v>517</v>
      </c>
      <c r="J1266" s="337"/>
      <c r="K1266" s="337"/>
      <c r="L1266" s="337"/>
      <c r="M1266" s="329"/>
      <c r="N1266" s="337"/>
      <c r="O1266" s="349"/>
      <c r="P1266" s="349" t="str">
        <f>TEXT('daily (2)'!$B1266,"mmmm")</f>
        <v>May</v>
      </c>
    </row>
    <row r="1267" s="313" customFormat="1" ht="35.1" customHeight="1" spans="1:16">
      <c r="A1267" s="361">
        <f t="shared" si="5"/>
        <v>336</v>
      </c>
      <c r="B1267" s="294">
        <v>45783</v>
      </c>
      <c r="C1267" s="337"/>
      <c r="D1267" s="337" t="s">
        <v>341</v>
      </c>
      <c r="E1267" s="337"/>
      <c r="F1267" s="337" t="s">
        <v>569</v>
      </c>
      <c r="G1267" s="356">
        <v>700</v>
      </c>
      <c r="H1267" s="340"/>
      <c r="I1267" s="337" t="s">
        <v>514</v>
      </c>
      <c r="J1267" s="337"/>
      <c r="K1267" s="337"/>
      <c r="L1267" s="337"/>
      <c r="M1267" s="334"/>
      <c r="N1267" s="337"/>
      <c r="O1267" s="349"/>
      <c r="P1267" s="349" t="str">
        <f>TEXT('daily (2)'!$B1267,"mmmm")</f>
        <v>May</v>
      </c>
    </row>
    <row r="1268" s="313" customFormat="1" ht="35.1" customHeight="1" spans="1:16">
      <c r="A1268" s="362">
        <f t="shared" si="5"/>
        <v>337</v>
      </c>
      <c r="B1268" s="294">
        <v>45783</v>
      </c>
      <c r="C1268" s="337"/>
      <c r="D1268" s="337" t="s">
        <v>517</v>
      </c>
      <c r="E1268" s="337"/>
      <c r="F1268" s="337" t="s">
        <v>186</v>
      </c>
      <c r="G1268" s="356">
        <v>757</v>
      </c>
      <c r="H1268" s="340"/>
      <c r="I1268" s="337" t="s">
        <v>517</v>
      </c>
      <c r="J1268" s="337"/>
      <c r="K1268" s="337"/>
      <c r="L1268" s="337"/>
      <c r="M1268" s="329"/>
      <c r="N1268" s="337"/>
      <c r="O1268" s="349"/>
      <c r="P1268" s="349" t="str">
        <f>TEXT('daily (2)'!$B1268,"mmmm")</f>
        <v>May</v>
      </c>
    </row>
    <row r="1269" s="313" customFormat="1" ht="35.1" customHeight="1" spans="1:16">
      <c r="A1269" s="361">
        <f t="shared" si="5"/>
        <v>338</v>
      </c>
      <c r="B1269" s="294">
        <v>45783</v>
      </c>
      <c r="C1269" s="337"/>
      <c r="D1269" s="337" t="s">
        <v>520</v>
      </c>
      <c r="E1269" s="337"/>
      <c r="F1269" s="337" t="s">
        <v>215</v>
      </c>
      <c r="G1269" s="356">
        <v>2000</v>
      </c>
      <c r="H1269" s="340"/>
      <c r="I1269" s="337" t="s">
        <v>514</v>
      </c>
      <c r="J1269" s="337"/>
      <c r="K1269" s="337"/>
      <c r="L1269" s="337"/>
      <c r="M1269" s="334"/>
      <c r="N1269" s="337"/>
      <c r="O1269" s="349"/>
      <c r="P1269" s="349" t="str">
        <f>TEXT('daily (2)'!$B1269,"mmmm")</f>
        <v>May</v>
      </c>
    </row>
    <row r="1270" s="313" customFormat="1" ht="35.1" customHeight="1" spans="1:16">
      <c r="A1270" s="362">
        <f t="shared" si="5"/>
        <v>339</v>
      </c>
      <c r="B1270" s="294">
        <v>45784</v>
      </c>
      <c r="C1270" s="337"/>
      <c r="D1270" s="337" t="s">
        <v>518</v>
      </c>
      <c r="E1270" s="337"/>
      <c r="F1270" s="337" t="s">
        <v>712</v>
      </c>
      <c r="G1270" s="356">
        <v>2710</v>
      </c>
      <c r="H1270" s="340"/>
      <c r="I1270" s="337" t="s">
        <v>610</v>
      </c>
      <c r="J1270" s="337"/>
      <c r="K1270" s="337"/>
      <c r="L1270" s="337"/>
      <c r="M1270" s="329"/>
      <c r="N1270" s="337"/>
      <c r="O1270" s="349"/>
      <c r="P1270" s="349" t="str">
        <f>TEXT('daily (2)'!$B1270,"mmmm")</f>
        <v>May</v>
      </c>
    </row>
    <row r="1271" s="313" customFormat="1" ht="35.1" customHeight="1" spans="1:16">
      <c r="A1271" s="361">
        <f t="shared" si="5"/>
        <v>340</v>
      </c>
      <c r="B1271" s="294">
        <v>45784</v>
      </c>
      <c r="C1271" s="337"/>
      <c r="D1271" s="337" t="s">
        <v>341</v>
      </c>
      <c r="E1271" s="337"/>
      <c r="F1271" s="337" t="s">
        <v>713</v>
      </c>
      <c r="G1271" s="356">
        <v>300</v>
      </c>
      <c r="H1271" s="340"/>
      <c r="I1271" s="337" t="s">
        <v>522</v>
      </c>
      <c r="J1271" s="337"/>
      <c r="K1271" s="337"/>
      <c r="L1271" s="337"/>
      <c r="M1271" s="334"/>
      <c r="N1271" s="337"/>
      <c r="O1271" s="349"/>
      <c r="P1271" s="349" t="str">
        <f>TEXT('daily (2)'!$B1271,"mmmm")</f>
        <v>May</v>
      </c>
    </row>
    <row r="1272" s="313" customFormat="1" ht="35.1" customHeight="1" spans="1:16">
      <c r="A1272" s="362">
        <f t="shared" si="5"/>
        <v>341</v>
      </c>
      <c r="B1272" s="294">
        <v>45785</v>
      </c>
      <c r="C1272" s="337"/>
      <c r="D1272" s="337" t="s">
        <v>518</v>
      </c>
      <c r="E1272" s="337"/>
      <c r="F1272" s="337" t="s">
        <v>714</v>
      </c>
      <c r="G1272" s="356">
        <v>60</v>
      </c>
      <c r="H1272" s="340"/>
      <c r="I1272" s="337" t="s">
        <v>522</v>
      </c>
      <c r="J1272" s="337"/>
      <c r="K1272" s="337"/>
      <c r="L1272" s="337"/>
      <c r="M1272" s="329"/>
      <c r="N1272" s="337"/>
      <c r="O1272" s="349"/>
      <c r="P1272" s="349" t="str">
        <f>TEXT('daily (2)'!$B1272,"mmmm")</f>
        <v>May</v>
      </c>
    </row>
    <row r="1273" s="313" customFormat="1" ht="35.1" customHeight="1" spans="1:16">
      <c r="A1273" s="361">
        <f t="shared" si="5"/>
        <v>342</v>
      </c>
      <c r="B1273" s="294">
        <v>45785</v>
      </c>
      <c r="C1273" s="337"/>
      <c r="D1273" s="337" t="s">
        <v>19</v>
      </c>
      <c r="E1273" s="337"/>
      <c r="F1273" s="337" t="s">
        <v>715</v>
      </c>
      <c r="G1273" s="356">
        <v>5300</v>
      </c>
      <c r="H1273" s="340"/>
      <c r="I1273" s="337" t="s">
        <v>531</v>
      </c>
      <c r="J1273" s="337"/>
      <c r="K1273" s="337"/>
      <c r="L1273" s="337"/>
      <c r="M1273" s="334"/>
      <c r="N1273" s="337" t="s">
        <v>528</v>
      </c>
      <c r="O1273" s="349"/>
      <c r="P1273" s="349" t="str">
        <f>TEXT('daily (2)'!$B1273,"mmmm")</f>
        <v>May</v>
      </c>
    </row>
    <row r="1274" s="313" customFormat="1" ht="35.1" customHeight="1" spans="1:16">
      <c r="A1274" s="362">
        <f t="shared" si="5"/>
        <v>343</v>
      </c>
      <c r="B1274" s="294">
        <v>45785</v>
      </c>
      <c r="C1274" s="337"/>
      <c r="D1274" s="337" t="s">
        <v>20</v>
      </c>
      <c r="E1274" s="337"/>
      <c r="F1274" s="337" t="s">
        <v>716</v>
      </c>
      <c r="G1274" s="356">
        <v>10800</v>
      </c>
      <c r="H1274" s="340"/>
      <c r="I1274" s="337" t="s">
        <v>517</v>
      </c>
      <c r="J1274" s="337"/>
      <c r="K1274" s="337"/>
      <c r="L1274" s="337"/>
      <c r="M1274" s="329"/>
      <c r="N1274" s="337"/>
      <c r="O1274" s="349" t="s">
        <v>564</v>
      </c>
      <c r="P1274" s="349" t="str">
        <f>TEXT('daily (2)'!$B1274,"mmmm")</f>
        <v>May</v>
      </c>
    </row>
    <row r="1275" s="313" customFormat="1" ht="35.1" customHeight="1" spans="1:16">
      <c r="A1275" s="361">
        <f t="shared" si="5"/>
        <v>344</v>
      </c>
      <c r="B1275" s="294">
        <v>45785</v>
      </c>
      <c r="C1275" s="337"/>
      <c r="D1275" s="337" t="s">
        <v>17</v>
      </c>
      <c r="E1275" s="337"/>
      <c r="F1275" s="337" t="s">
        <v>17</v>
      </c>
      <c r="G1275" s="356">
        <v>6910</v>
      </c>
      <c r="H1275" s="340"/>
      <c r="I1275" s="337" t="s">
        <v>531</v>
      </c>
      <c r="J1275" s="337"/>
      <c r="K1275" s="337"/>
      <c r="L1275" s="337"/>
      <c r="M1275" s="334"/>
      <c r="N1275" s="337"/>
      <c r="O1275" s="349"/>
      <c r="P1275" s="349" t="str">
        <f>TEXT('daily (2)'!$B1275,"mmmm")</f>
        <v>May</v>
      </c>
    </row>
    <row r="1276" s="313" customFormat="1" ht="35.1" customHeight="1" spans="1:16">
      <c r="A1276" s="362">
        <f t="shared" si="5"/>
        <v>345</v>
      </c>
      <c r="B1276" s="294">
        <v>45785</v>
      </c>
      <c r="C1276" s="337"/>
      <c r="D1276" s="337" t="s">
        <v>19</v>
      </c>
      <c r="E1276" s="337"/>
      <c r="F1276" s="337" t="s">
        <v>717</v>
      </c>
      <c r="G1276" s="356">
        <v>13676</v>
      </c>
      <c r="H1276" s="340"/>
      <c r="I1276" s="337" t="s">
        <v>531</v>
      </c>
      <c r="J1276" s="337"/>
      <c r="K1276" s="337"/>
      <c r="L1276" s="337"/>
      <c r="M1276" s="329"/>
      <c r="N1276" s="337" t="s">
        <v>443</v>
      </c>
      <c r="O1276" s="349"/>
      <c r="P1276" s="349" t="str">
        <f>TEXT('daily (2)'!$B1276,"mmmm")</f>
        <v>May</v>
      </c>
    </row>
    <row r="1277" s="313" customFormat="1" ht="35.1" customHeight="1" spans="1:16">
      <c r="A1277" s="361">
        <f t="shared" si="5"/>
        <v>346</v>
      </c>
      <c r="B1277" s="294">
        <v>45785</v>
      </c>
      <c r="C1277" s="337"/>
      <c r="D1277" s="337" t="s">
        <v>517</v>
      </c>
      <c r="E1277" s="337"/>
      <c r="F1277" s="337" t="s">
        <v>213</v>
      </c>
      <c r="G1277" s="356">
        <f>500+150+330</f>
        <v>980</v>
      </c>
      <c r="H1277" s="340"/>
      <c r="I1277" s="337" t="s">
        <v>517</v>
      </c>
      <c r="J1277" s="337"/>
      <c r="K1277" s="337"/>
      <c r="L1277" s="337"/>
      <c r="M1277" s="334"/>
      <c r="N1277" s="337"/>
      <c r="O1277" s="349"/>
      <c r="P1277" s="349" t="str">
        <f>TEXT('daily (2)'!$B1277,"mmmm")</f>
        <v>May</v>
      </c>
    </row>
    <row r="1278" s="313" customFormat="1" ht="35.1" customHeight="1" spans="1:16">
      <c r="A1278" s="362">
        <f t="shared" si="5"/>
        <v>347</v>
      </c>
      <c r="B1278" s="294">
        <v>45785</v>
      </c>
      <c r="C1278" s="337"/>
      <c r="D1278" s="337" t="s">
        <v>341</v>
      </c>
      <c r="E1278" s="337"/>
      <c r="F1278" s="337" t="s">
        <v>662</v>
      </c>
      <c r="G1278" s="356">
        <v>400</v>
      </c>
      <c r="H1278" s="340"/>
      <c r="I1278" s="337" t="s">
        <v>517</v>
      </c>
      <c r="J1278" s="337"/>
      <c r="K1278" s="337"/>
      <c r="L1278" s="337"/>
      <c r="M1278" s="329"/>
      <c r="N1278" s="337"/>
      <c r="O1278" s="349"/>
      <c r="P1278" s="349" t="str">
        <f>TEXT('daily (2)'!$B1278,"mmmm")</f>
        <v>May</v>
      </c>
    </row>
    <row r="1279" s="313" customFormat="1" ht="35.1" customHeight="1" spans="1:16">
      <c r="A1279" s="361">
        <f t="shared" si="5"/>
        <v>348</v>
      </c>
      <c r="B1279" s="294">
        <v>45785</v>
      </c>
      <c r="C1279" s="337"/>
      <c r="D1279" s="337" t="s">
        <v>517</v>
      </c>
      <c r="E1279" s="337"/>
      <c r="F1279" s="337" t="s">
        <v>91</v>
      </c>
      <c r="G1279" s="356">
        <v>1000</v>
      </c>
      <c r="H1279" s="340"/>
      <c r="I1279" s="337" t="s">
        <v>517</v>
      </c>
      <c r="J1279" s="337"/>
      <c r="K1279" s="337" t="s">
        <v>91</v>
      </c>
      <c r="L1279" s="337"/>
      <c r="M1279" s="334"/>
      <c r="N1279" s="337"/>
      <c r="O1279" s="349"/>
      <c r="P1279" s="349" t="str">
        <f>TEXT('daily (2)'!$B1279,"mmmm")</f>
        <v>May</v>
      </c>
    </row>
    <row r="1280" s="313" customFormat="1" ht="35.1" customHeight="1" spans="1:16">
      <c r="A1280" s="362">
        <f t="shared" si="5"/>
        <v>349</v>
      </c>
      <c r="B1280" s="294">
        <v>45785</v>
      </c>
      <c r="C1280" s="337"/>
      <c r="D1280" s="337" t="s">
        <v>518</v>
      </c>
      <c r="E1280" s="337"/>
      <c r="F1280" s="337" t="s">
        <v>640</v>
      </c>
      <c r="G1280" s="356">
        <v>2200</v>
      </c>
      <c r="H1280" s="340"/>
      <c r="I1280" s="337" t="s">
        <v>531</v>
      </c>
      <c r="J1280" s="337"/>
      <c r="K1280" s="337"/>
      <c r="L1280" s="337"/>
      <c r="M1280" s="329"/>
      <c r="N1280" s="337"/>
      <c r="O1280" s="349"/>
      <c r="P1280" s="349" t="str">
        <f>TEXT('daily (2)'!$B1280,"mmmm")</f>
        <v>May</v>
      </c>
    </row>
    <row r="1281" s="313" customFormat="1" ht="35.1" customHeight="1" spans="1:16">
      <c r="A1281" s="361">
        <f t="shared" si="5"/>
        <v>350</v>
      </c>
      <c r="B1281" s="294">
        <v>45785</v>
      </c>
      <c r="C1281" s="337"/>
      <c r="D1281" s="337" t="s">
        <v>518</v>
      </c>
      <c r="E1281" s="337"/>
      <c r="F1281" s="337" t="s">
        <v>718</v>
      </c>
      <c r="G1281" s="356">
        <v>1700</v>
      </c>
      <c r="H1281" s="340"/>
      <c r="I1281" s="337" t="s">
        <v>517</v>
      </c>
      <c r="J1281" s="337"/>
      <c r="K1281" s="337"/>
      <c r="L1281" s="337"/>
      <c r="M1281" s="334"/>
      <c r="N1281" s="337"/>
      <c r="O1281" s="349"/>
      <c r="P1281" s="349" t="str">
        <f>TEXT('daily (2)'!$B1281,"mmmm")</f>
        <v>May</v>
      </c>
    </row>
    <row r="1282" s="313" customFormat="1" ht="35.1" customHeight="1" spans="1:16">
      <c r="A1282" s="362">
        <f t="shared" si="5"/>
        <v>351</v>
      </c>
      <c r="B1282" s="294">
        <v>45786</v>
      </c>
      <c r="C1282" s="337"/>
      <c r="D1282" s="337" t="s">
        <v>532</v>
      </c>
      <c r="E1282" s="337"/>
      <c r="F1282" s="337" t="s">
        <v>633</v>
      </c>
      <c r="G1282" s="356">
        <v>500</v>
      </c>
      <c r="H1282" s="340"/>
      <c r="I1282" s="337" t="s">
        <v>517</v>
      </c>
      <c r="J1282" s="337"/>
      <c r="K1282" s="337"/>
      <c r="L1282" s="337"/>
      <c r="M1282" s="329"/>
      <c r="N1282" s="337"/>
      <c r="O1282" s="349"/>
      <c r="P1282" s="349" t="str">
        <f>TEXT('daily (2)'!$B1282,"mmmm")</f>
        <v>May</v>
      </c>
    </row>
    <row r="1283" s="313" customFormat="1" ht="35.1" customHeight="1" spans="1:16">
      <c r="A1283" s="361">
        <f t="shared" si="5"/>
        <v>352</v>
      </c>
      <c r="B1283" s="294">
        <v>45786</v>
      </c>
      <c r="C1283" s="337"/>
      <c r="D1283" s="337" t="s">
        <v>517</v>
      </c>
      <c r="E1283" s="337"/>
      <c r="F1283" s="337" t="s">
        <v>612</v>
      </c>
      <c r="G1283" s="356">
        <v>2300</v>
      </c>
      <c r="H1283" s="340"/>
      <c r="I1283" s="337" t="s">
        <v>517</v>
      </c>
      <c r="J1283" s="337"/>
      <c r="K1283" s="337" t="s">
        <v>91</v>
      </c>
      <c r="L1283" s="337"/>
      <c r="M1283" s="334"/>
      <c r="N1283" s="337"/>
      <c r="O1283" s="349"/>
      <c r="P1283" s="349" t="str">
        <f>TEXT('daily (2)'!$B1283,"mmmm")</f>
        <v>May</v>
      </c>
    </row>
    <row r="1284" s="313" customFormat="1" ht="35.1" customHeight="1" spans="1:16">
      <c r="A1284" s="362">
        <f t="shared" si="5"/>
        <v>353</v>
      </c>
      <c r="B1284" s="294">
        <v>45785</v>
      </c>
      <c r="C1284" s="337"/>
      <c r="D1284" s="337" t="s">
        <v>517</v>
      </c>
      <c r="E1284" s="337"/>
      <c r="F1284" s="337" t="s">
        <v>719</v>
      </c>
      <c r="G1284" s="356">
        <f>175+124</f>
        <v>299</v>
      </c>
      <c r="H1284" s="340"/>
      <c r="I1284" s="337" t="s">
        <v>517</v>
      </c>
      <c r="J1284" s="337"/>
      <c r="K1284" s="337"/>
      <c r="L1284" s="337"/>
      <c r="M1284" s="329"/>
      <c r="N1284" s="337"/>
      <c r="O1284" s="349"/>
      <c r="P1284" s="349" t="str">
        <f>TEXT('daily (2)'!$B1284,"mmmm")</f>
        <v>May</v>
      </c>
    </row>
    <row r="1285" s="313" customFormat="1" ht="35.1" customHeight="1" spans="1:16">
      <c r="A1285" s="361">
        <f t="shared" si="5"/>
        <v>354</v>
      </c>
      <c r="B1285" s="294">
        <v>45787</v>
      </c>
      <c r="C1285" s="337"/>
      <c r="D1285" s="337" t="s">
        <v>516</v>
      </c>
      <c r="E1285" s="337"/>
      <c r="F1285" s="337" t="s">
        <v>442</v>
      </c>
      <c r="G1285" s="356">
        <v>7.5</v>
      </c>
      <c r="H1285" s="340"/>
      <c r="I1285" s="337" t="s">
        <v>517</v>
      </c>
      <c r="J1285" s="337"/>
      <c r="K1285" s="337"/>
      <c r="L1285" s="337"/>
      <c r="M1285" s="334"/>
      <c r="N1285" s="337"/>
      <c r="O1285" s="349"/>
      <c r="P1285" s="349" t="str">
        <f>TEXT('daily (2)'!$B1285,"mmmm")</f>
        <v>May</v>
      </c>
    </row>
    <row r="1286" s="313" customFormat="1" ht="35.1" customHeight="1" spans="1:16">
      <c r="A1286" s="362">
        <f t="shared" si="5"/>
        <v>355</v>
      </c>
      <c r="B1286" s="294">
        <v>45787</v>
      </c>
      <c r="C1286" s="337"/>
      <c r="D1286" s="337" t="s">
        <v>518</v>
      </c>
      <c r="E1286" s="337"/>
      <c r="F1286" s="337" t="s">
        <v>720</v>
      </c>
      <c r="G1286" s="356">
        <v>700</v>
      </c>
      <c r="H1286" s="340"/>
      <c r="I1286" s="337" t="s">
        <v>517</v>
      </c>
      <c r="J1286" s="337"/>
      <c r="K1286" s="337"/>
      <c r="L1286" s="337"/>
      <c r="M1286" s="329"/>
      <c r="N1286" s="337"/>
      <c r="O1286" s="349"/>
      <c r="P1286" s="349" t="str">
        <f>TEXT('daily (2)'!$B1286,"mmmm")</f>
        <v>May</v>
      </c>
    </row>
    <row r="1287" s="313" customFormat="1" ht="35.1" customHeight="1" spans="1:16">
      <c r="A1287" s="361">
        <f t="shared" si="5"/>
        <v>356</v>
      </c>
      <c r="B1287" s="294">
        <v>45787</v>
      </c>
      <c r="C1287" s="337"/>
      <c r="D1287" s="337" t="s">
        <v>341</v>
      </c>
      <c r="E1287" s="337"/>
      <c r="F1287" s="337" t="s">
        <v>667</v>
      </c>
      <c r="G1287" s="356">
        <v>450</v>
      </c>
      <c r="H1287" s="340"/>
      <c r="I1287" s="337" t="s">
        <v>517</v>
      </c>
      <c r="J1287" s="337"/>
      <c r="K1287" s="337"/>
      <c r="L1287" s="337"/>
      <c r="M1287" s="334"/>
      <c r="N1287" s="337"/>
      <c r="O1287" s="349"/>
      <c r="P1287" s="349" t="str">
        <f>TEXT('daily (2)'!$B1287,"mmmm")</f>
        <v>May</v>
      </c>
    </row>
    <row r="1288" s="313" customFormat="1" ht="35.1" customHeight="1" spans="1:16">
      <c r="A1288" s="362">
        <f t="shared" si="5"/>
        <v>357</v>
      </c>
      <c r="B1288" s="294">
        <v>45787</v>
      </c>
      <c r="C1288" s="337"/>
      <c r="D1288" s="337" t="s">
        <v>341</v>
      </c>
      <c r="E1288" s="337"/>
      <c r="F1288" s="337" t="s">
        <v>281</v>
      </c>
      <c r="G1288" s="356">
        <v>695</v>
      </c>
      <c r="H1288" s="340"/>
      <c r="I1288" s="337" t="s">
        <v>531</v>
      </c>
      <c r="J1288" s="337"/>
      <c r="K1288" s="337"/>
      <c r="L1288" s="337"/>
      <c r="M1288" s="329"/>
      <c r="N1288" s="337"/>
      <c r="O1288" s="349"/>
      <c r="P1288" s="349" t="str">
        <f>TEXT('daily (2)'!$B1288,"mmmm")</f>
        <v>May</v>
      </c>
    </row>
    <row r="1289" s="313" customFormat="1" ht="35.1" customHeight="1" spans="1:16">
      <c r="A1289" s="361">
        <f t="shared" si="5"/>
        <v>358</v>
      </c>
      <c r="B1289" s="294">
        <v>45787</v>
      </c>
      <c r="C1289" s="337"/>
      <c r="D1289" s="337" t="s">
        <v>517</v>
      </c>
      <c r="E1289" s="337"/>
      <c r="F1289" s="337" t="s">
        <v>186</v>
      </c>
      <c r="G1289" s="356">
        <v>120</v>
      </c>
      <c r="H1289" s="340"/>
      <c r="I1289" s="337" t="s">
        <v>517</v>
      </c>
      <c r="J1289" s="337"/>
      <c r="K1289" s="337"/>
      <c r="L1289" s="337"/>
      <c r="M1289" s="334"/>
      <c r="N1289" s="337"/>
      <c r="O1289" s="349"/>
      <c r="P1289" s="349" t="str">
        <f>TEXT('daily (2)'!$B1289,"mmmm")</f>
        <v>May</v>
      </c>
    </row>
    <row r="1290" s="313" customFormat="1" ht="35.1" customHeight="1" spans="1:16">
      <c r="A1290" s="362">
        <f t="shared" si="5"/>
        <v>359</v>
      </c>
      <c r="B1290" s="294">
        <v>45787</v>
      </c>
      <c r="C1290" s="337"/>
      <c r="D1290" s="337" t="s">
        <v>517</v>
      </c>
      <c r="E1290" s="337"/>
      <c r="F1290" s="337" t="s">
        <v>721</v>
      </c>
      <c r="G1290" s="356">
        <v>134</v>
      </c>
      <c r="H1290" s="340"/>
      <c r="I1290" s="337" t="s">
        <v>517</v>
      </c>
      <c r="J1290" s="337"/>
      <c r="K1290" s="337"/>
      <c r="L1290" s="337"/>
      <c r="M1290" s="329"/>
      <c r="N1290" s="337"/>
      <c r="O1290" s="349"/>
      <c r="P1290" s="349" t="str">
        <f>TEXT('daily (2)'!$B1290,"mmmm")</f>
        <v>May</v>
      </c>
    </row>
    <row r="1291" s="313" customFormat="1" ht="35.1" customHeight="1" spans="1:16">
      <c r="A1291" s="361">
        <f t="shared" si="5"/>
        <v>360</v>
      </c>
      <c r="B1291" s="294">
        <v>45788</v>
      </c>
      <c r="C1291" s="337"/>
      <c r="D1291" s="337" t="s">
        <v>517</v>
      </c>
      <c r="E1291" s="337"/>
      <c r="F1291" s="337" t="s">
        <v>213</v>
      </c>
      <c r="G1291" s="356">
        <v>500</v>
      </c>
      <c r="H1291" s="340"/>
      <c r="I1291" s="337" t="s">
        <v>517</v>
      </c>
      <c r="J1291" s="337"/>
      <c r="K1291" s="337"/>
      <c r="L1291" s="337"/>
      <c r="M1291" s="334"/>
      <c r="N1291" s="337"/>
      <c r="O1291" s="349"/>
      <c r="P1291" s="349" t="str">
        <f>TEXT('daily (2)'!$B1291,"mmmm")</f>
        <v>May</v>
      </c>
    </row>
    <row r="1292" s="313" customFormat="1" ht="35.1" customHeight="1" spans="1:16">
      <c r="A1292" s="362">
        <f t="shared" si="5"/>
        <v>361</v>
      </c>
      <c r="B1292" s="294">
        <v>45788</v>
      </c>
      <c r="C1292" s="337"/>
      <c r="D1292" s="337" t="s">
        <v>517</v>
      </c>
      <c r="E1292" s="337"/>
      <c r="F1292" s="337" t="s">
        <v>347</v>
      </c>
      <c r="G1292" s="356">
        <v>121</v>
      </c>
      <c r="H1292" s="340"/>
      <c r="I1292" s="337" t="s">
        <v>517</v>
      </c>
      <c r="J1292" s="337"/>
      <c r="K1292" s="337" t="s">
        <v>347</v>
      </c>
      <c r="L1292" s="337"/>
      <c r="M1292" s="329"/>
      <c r="N1292" s="337"/>
      <c r="O1292" s="349"/>
      <c r="P1292" s="349" t="str">
        <f>TEXT('daily (2)'!$B1292,"mmmm")</f>
        <v>May</v>
      </c>
    </row>
    <row r="1293" s="313" customFormat="1" ht="35.1" customHeight="1" spans="1:16">
      <c r="A1293" s="361">
        <f t="shared" si="5"/>
        <v>362</v>
      </c>
      <c r="B1293" s="294">
        <v>45788</v>
      </c>
      <c r="C1293" s="337"/>
      <c r="D1293" s="337" t="s">
        <v>516</v>
      </c>
      <c r="E1293" s="337"/>
      <c r="F1293" s="337" t="s">
        <v>442</v>
      </c>
      <c r="G1293" s="356">
        <v>2</v>
      </c>
      <c r="H1293" s="340"/>
      <c r="I1293" s="337" t="s">
        <v>531</v>
      </c>
      <c r="J1293" s="337"/>
      <c r="K1293" s="337"/>
      <c r="L1293" s="337"/>
      <c r="M1293" s="334"/>
      <c r="N1293" s="337"/>
      <c r="O1293" s="349"/>
      <c r="P1293" s="349" t="str">
        <f>TEXT('daily (2)'!$B1293,"mmmm")</f>
        <v>May</v>
      </c>
    </row>
    <row r="1294" s="313" customFormat="1" ht="35.1" customHeight="1" spans="1:16">
      <c r="A1294" s="362">
        <f t="shared" si="5"/>
        <v>363</v>
      </c>
      <c r="B1294" s="294">
        <v>45788</v>
      </c>
      <c r="C1294" s="337"/>
      <c r="D1294" s="337" t="s">
        <v>532</v>
      </c>
      <c r="E1294" s="337"/>
      <c r="F1294" s="337" t="s">
        <v>722</v>
      </c>
      <c r="G1294" s="356">
        <v>20000</v>
      </c>
      <c r="H1294" s="340"/>
      <c r="I1294" s="337" t="s">
        <v>531</v>
      </c>
      <c r="J1294" s="337"/>
      <c r="K1294" s="337"/>
      <c r="L1294" s="337"/>
      <c r="M1294" s="329"/>
      <c r="N1294" s="337"/>
      <c r="O1294" s="349"/>
      <c r="P1294" s="349" t="str">
        <f>TEXT('daily (2)'!$B1294,"mmmm")</f>
        <v>May</v>
      </c>
    </row>
    <row r="1295" s="313" customFormat="1" ht="35.1" customHeight="1" spans="1:16">
      <c r="A1295" s="361">
        <f t="shared" si="5"/>
        <v>364</v>
      </c>
      <c r="B1295" s="294">
        <v>45788</v>
      </c>
      <c r="C1295" s="337"/>
      <c r="D1295" s="337" t="s">
        <v>517</v>
      </c>
      <c r="E1295" s="337"/>
      <c r="F1295" s="337" t="s">
        <v>186</v>
      </c>
      <c r="G1295" s="356">
        <f>500+209.5</f>
        <v>709.5</v>
      </c>
      <c r="H1295" s="340"/>
      <c r="I1295" s="337" t="s">
        <v>517</v>
      </c>
      <c r="J1295" s="337"/>
      <c r="K1295" s="337"/>
      <c r="L1295" s="337"/>
      <c r="M1295" s="334"/>
      <c r="N1295" s="337"/>
      <c r="O1295" s="349"/>
      <c r="P1295" s="349" t="str">
        <f>TEXT('daily (2)'!$B1295,"mmmm")</f>
        <v>May</v>
      </c>
    </row>
    <row r="1296" s="313" customFormat="1" ht="35.1" customHeight="1" spans="1:16">
      <c r="A1296" s="362">
        <f t="shared" si="5"/>
        <v>365</v>
      </c>
      <c r="B1296" s="294">
        <v>45788</v>
      </c>
      <c r="C1296" s="337"/>
      <c r="D1296" s="337" t="s">
        <v>518</v>
      </c>
      <c r="E1296" s="337"/>
      <c r="F1296" s="337" t="s">
        <v>723</v>
      </c>
      <c r="G1296" s="356">
        <v>1820</v>
      </c>
      <c r="H1296" s="340"/>
      <c r="I1296" s="337" t="s">
        <v>703</v>
      </c>
      <c r="J1296" s="337" t="s">
        <v>724</v>
      </c>
      <c r="K1296" s="337"/>
      <c r="L1296" s="337"/>
      <c r="M1296" s="329"/>
      <c r="N1296" s="337"/>
      <c r="O1296" s="349"/>
      <c r="P1296" s="349" t="str">
        <f>TEXT('daily (2)'!$B1296,"mmmm")</f>
        <v>May</v>
      </c>
    </row>
    <row r="1297" s="313" customFormat="1" ht="35.1" customHeight="1" spans="1:16">
      <c r="A1297" s="361">
        <f t="shared" si="5"/>
        <v>366</v>
      </c>
      <c r="B1297" s="294">
        <v>45788</v>
      </c>
      <c r="C1297" s="337"/>
      <c r="D1297" s="337" t="s">
        <v>516</v>
      </c>
      <c r="E1297" s="337"/>
      <c r="F1297" s="337" t="s">
        <v>442</v>
      </c>
      <c r="G1297" s="356">
        <v>3.5</v>
      </c>
      <c r="H1297" s="340"/>
      <c r="I1297" s="337" t="s">
        <v>531</v>
      </c>
      <c r="J1297" s="337"/>
      <c r="K1297" s="337"/>
      <c r="L1297" s="337"/>
      <c r="M1297" s="334"/>
      <c r="N1297" s="337"/>
      <c r="O1297" s="349"/>
      <c r="P1297" s="349" t="str">
        <f>TEXT('daily (2)'!$B1297,"mmmm")</f>
        <v>May</v>
      </c>
    </row>
    <row r="1298" s="313" customFormat="1" ht="35.1" customHeight="1" spans="1:16">
      <c r="A1298" s="362">
        <f t="shared" si="5"/>
        <v>367</v>
      </c>
      <c r="B1298" s="294">
        <v>45788</v>
      </c>
      <c r="C1298" s="337"/>
      <c r="D1298" s="337" t="s">
        <v>518</v>
      </c>
      <c r="E1298" s="337"/>
      <c r="F1298" s="337" t="s">
        <v>725</v>
      </c>
      <c r="G1298" s="356">
        <v>40</v>
      </c>
      <c r="H1298" s="340"/>
      <c r="I1298" s="337" t="s">
        <v>531</v>
      </c>
      <c r="J1298" s="337"/>
      <c r="K1298" s="337"/>
      <c r="L1298" s="337"/>
      <c r="M1298" s="329"/>
      <c r="N1298" s="337"/>
      <c r="O1298" s="349"/>
      <c r="P1298" s="349" t="str">
        <f>TEXT('daily (2)'!$B1298,"mmmm")</f>
        <v>May</v>
      </c>
    </row>
    <row r="1299" s="313" customFormat="1" ht="35.1" customHeight="1" spans="1:17">
      <c r="A1299" s="361">
        <f t="shared" si="5"/>
        <v>368</v>
      </c>
      <c r="B1299" s="294">
        <v>45789</v>
      </c>
      <c r="C1299" s="337"/>
      <c r="D1299" s="337" t="s">
        <v>17</v>
      </c>
      <c r="E1299" s="337"/>
      <c r="F1299" s="337" t="s">
        <v>726</v>
      </c>
      <c r="G1299" s="356">
        <v>2000</v>
      </c>
      <c r="H1299" s="340"/>
      <c r="I1299" s="337" t="s">
        <v>531</v>
      </c>
      <c r="J1299" s="337"/>
      <c r="K1299" s="337"/>
      <c r="L1299" s="337" t="s">
        <v>643</v>
      </c>
      <c r="M1299" s="334"/>
      <c r="N1299" s="337"/>
      <c r="O1299" s="349"/>
      <c r="P1299" s="349" t="str">
        <f>TEXT('daily (2)'!$B1299,"mmmm")</f>
        <v>May</v>
      </c>
      <c r="Q1299" s="313" t="s">
        <v>643</v>
      </c>
    </row>
    <row r="1300" s="313" customFormat="1" ht="35.1" customHeight="1" spans="1:16">
      <c r="A1300" s="362">
        <f t="shared" si="5"/>
        <v>369</v>
      </c>
      <c r="B1300" s="294">
        <v>45788</v>
      </c>
      <c r="C1300" s="337"/>
      <c r="D1300" s="337" t="s">
        <v>517</v>
      </c>
      <c r="E1300" s="337"/>
      <c r="F1300" s="337" t="s">
        <v>186</v>
      </c>
      <c r="G1300" s="356">
        <v>480</v>
      </c>
      <c r="H1300" s="340"/>
      <c r="I1300" s="337" t="s">
        <v>517</v>
      </c>
      <c r="J1300" s="337"/>
      <c r="K1300" s="337"/>
      <c r="L1300" s="337"/>
      <c r="M1300" s="329"/>
      <c r="N1300" s="337"/>
      <c r="O1300" s="349"/>
      <c r="P1300" s="349" t="str">
        <f>TEXT('daily (2)'!$B1300,"mmmm")</f>
        <v>May</v>
      </c>
    </row>
    <row r="1301" s="313" customFormat="1" ht="35.1" customHeight="1" spans="1:16">
      <c r="A1301" s="361">
        <f t="shared" si="5"/>
        <v>370</v>
      </c>
      <c r="B1301" s="294">
        <v>45789</v>
      </c>
      <c r="C1301" s="337"/>
      <c r="D1301" s="337" t="s">
        <v>571</v>
      </c>
      <c r="E1301" s="337"/>
      <c r="F1301" s="337" t="s">
        <v>727</v>
      </c>
      <c r="G1301" s="356">
        <f>260+155</f>
        <v>415</v>
      </c>
      <c r="H1301" s="340"/>
      <c r="I1301" s="337" t="s">
        <v>531</v>
      </c>
      <c r="J1301" s="337"/>
      <c r="K1301" s="337"/>
      <c r="L1301" s="337"/>
      <c r="M1301" s="334"/>
      <c r="N1301" s="337"/>
      <c r="O1301" s="349"/>
      <c r="P1301" s="349" t="str">
        <f>TEXT('daily (2)'!$B1301,"mmmm")</f>
        <v>May</v>
      </c>
    </row>
    <row r="1302" s="313" customFormat="1" ht="35.1" customHeight="1" spans="1:16">
      <c r="A1302" s="362">
        <f t="shared" si="5"/>
        <v>371</v>
      </c>
      <c r="B1302" s="294">
        <v>45789</v>
      </c>
      <c r="C1302" s="337"/>
      <c r="D1302" s="337" t="s">
        <v>520</v>
      </c>
      <c r="E1302" s="337"/>
      <c r="F1302" s="337" t="s">
        <v>728</v>
      </c>
      <c r="G1302" s="356">
        <v>250</v>
      </c>
      <c r="H1302" s="340"/>
      <c r="I1302" s="337" t="s">
        <v>531</v>
      </c>
      <c r="J1302" s="337"/>
      <c r="K1302" s="337"/>
      <c r="L1302" s="337"/>
      <c r="M1302" s="329"/>
      <c r="N1302" s="337"/>
      <c r="O1302" s="349"/>
      <c r="P1302" s="349" t="str">
        <f>TEXT('daily (2)'!$B1302,"mmmm")</f>
        <v>May</v>
      </c>
    </row>
    <row r="1303" s="313" customFormat="1" ht="35.1" customHeight="1" spans="1:16">
      <c r="A1303" s="361">
        <f t="shared" si="5"/>
        <v>372</v>
      </c>
      <c r="B1303" s="294">
        <v>45789</v>
      </c>
      <c r="C1303" s="337"/>
      <c r="D1303" s="337" t="s">
        <v>516</v>
      </c>
      <c r="E1303" s="337"/>
      <c r="F1303" s="337" t="s">
        <v>442</v>
      </c>
      <c r="G1303" s="356">
        <v>2</v>
      </c>
      <c r="H1303" s="340"/>
      <c r="I1303" s="337" t="s">
        <v>531</v>
      </c>
      <c r="J1303" s="337"/>
      <c r="K1303" s="337"/>
      <c r="L1303" s="337"/>
      <c r="M1303" s="329"/>
      <c r="N1303" s="337"/>
      <c r="O1303" s="349"/>
      <c r="P1303" s="349" t="str">
        <f>TEXT('daily (2)'!$B1303,"mmmm")</f>
        <v>May</v>
      </c>
    </row>
    <row r="1304" s="313" customFormat="1" ht="35.1" customHeight="1" spans="1:16">
      <c r="A1304" s="362">
        <f t="shared" si="5"/>
        <v>373</v>
      </c>
      <c r="B1304" s="294">
        <v>45789</v>
      </c>
      <c r="C1304" s="337"/>
      <c r="D1304" s="337" t="s">
        <v>341</v>
      </c>
      <c r="E1304" s="337"/>
      <c r="F1304" s="337" t="s">
        <v>729</v>
      </c>
      <c r="G1304" s="356">
        <v>60</v>
      </c>
      <c r="H1304" s="340"/>
      <c r="I1304" s="337" t="s">
        <v>531</v>
      </c>
      <c r="J1304" s="337"/>
      <c r="K1304" s="337"/>
      <c r="L1304" s="337"/>
      <c r="M1304" s="329"/>
      <c r="N1304" s="337"/>
      <c r="O1304" s="349"/>
      <c r="P1304" s="349" t="str">
        <f>TEXT('daily (2)'!$B1304,"mmmm")</f>
        <v>May</v>
      </c>
    </row>
    <row r="1305" s="313" customFormat="1" ht="35.1" customHeight="1" spans="1:16">
      <c r="A1305" s="361">
        <f t="shared" si="5"/>
        <v>374</v>
      </c>
      <c r="B1305" s="294">
        <v>45789</v>
      </c>
      <c r="C1305" s="337"/>
      <c r="D1305" s="337" t="s">
        <v>517</v>
      </c>
      <c r="E1305" s="337"/>
      <c r="F1305" s="337" t="s">
        <v>186</v>
      </c>
      <c r="G1305" s="356">
        <f>1029.5+90</f>
        <v>1119.5</v>
      </c>
      <c r="H1305" s="340"/>
      <c r="I1305" s="337" t="s">
        <v>517</v>
      </c>
      <c r="J1305" s="337"/>
      <c r="K1305" s="337"/>
      <c r="L1305" s="337"/>
      <c r="M1305" s="329"/>
      <c r="N1305" s="337"/>
      <c r="O1305" s="349"/>
      <c r="P1305" s="349" t="str">
        <f>TEXT('daily (2)'!$B1305,"mmmm")</f>
        <v>May</v>
      </c>
    </row>
    <row r="1306" s="313" customFormat="1" ht="35.1" customHeight="1" spans="1:16">
      <c r="A1306" s="362">
        <f t="shared" si="5"/>
        <v>375</v>
      </c>
      <c r="B1306" s="294">
        <v>45789</v>
      </c>
      <c r="C1306" s="337"/>
      <c r="D1306" s="337" t="s">
        <v>341</v>
      </c>
      <c r="E1306" s="337"/>
      <c r="F1306" s="337" t="s">
        <v>730</v>
      </c>
      <c r="G1306" s="356">
        <f>173+90</f>
        <v>263</v>
      </c>
      <c r="H1306" s="340"/>
      <c r="I1306" s="337" t="s">
        <v>517</v>
      </c>
      <c r="J1306" s="337"/>
      <c r="K1306" s="337"/>
      <c r="L1306" s="337"/>
      <c r="M1306" s="329"/>
      <c r="N1306" s="337"/>
      <c r="O1306" s="349"/>
      <c r="P1306" s="349" t="str">
        <f>TEXT('daily (2)'!$B1306,"mmmm")</f>
        <v>May</v>
      </c>
    </row>
    <row r="1307" s="313" customFormat="1" ht="35.1" customHeight="1" spans="1:16">
      <c r="A1307" s="361">
        <f t="shared" si="5"/>
        <v>376</v>
      </c>
      <c r="B1307" s="294">
        <v>45790</v>
      </c>
      <c r="C1307" s="337"/>
      <c r="D1307" s="337" t="s">
        <v>517</v>
      </c>
      <c r="E1307" s="337"/>
      <c r="F1307" s="337" t="s">
        <v>91</v>
      </c>
      <c r="G1307" s="356">
        <v>2000</v>
      </c>
      <c r="H1307" s="340"/>
      <c r="I1307" s="337" t="s">
        <v>531</v>
      </c>
      <c r="J1307" s="337"/>
      <c r="K1307" s="337" t="s">
        <v>91</v>
      </c>
      <c r="L1307" s="337"/>
      <c r="M1307" s="329"/>
      <c r="N1307" s="337"/>
      <c r="O1307" s="349"/>
      <c r="P1307" s="349" t="str">
        <f>TEXT('daily (2)'!$B1307,"mmmm")</f>
        <v>May</v>
      </c>
    </row>
    <row r="1308" s="313" customFormat="1" ht="35.1" customHeight="1" spans="1:16">
      <c r="A1308" s="362">
        <f t="shared" si="5"/>
        <v>377</v>
      </c>
      <c r="B1308" s="294">
        <v>45790</v>
      </c>
      <c r="C1308" s="337"/>
      <c r="D1308" s="337" t="s">
        <v>518</v>
      </c>
      <c r="E1308" s="337"/>
      <c r="F1308" s="337" t="s">
        <v>731</v>
      </c>
      <c r="G1308" s="356">
        <f>8100+625</f>
        <v>8725</v>
      </c>
      <c r="H1308" s="340"/>
      <c r="I1308" s="337" t="s">
        <v>732</v>
      </c>
      <c r="J1308" s="337"/>
      <c r="K1308" s="337"/>
      <c r="L1308" s="337"/>
      <c r="M1308" s="329"/>
      <c r="N1308" s="337"/>
      <c r="O1308" s="349"/>
      <c r="P1308" s="349" t="str">
        <f>TEXT('daily (2)'!$B1308,"mmmm")</f>
        <v>May</v>
      </c>
    </row>
    <row r="1309" s="313" customFormat="1" ht="35.1" customHeight="1" spans="1:16">
      <c r="A1309" s="361">
        <f t="shared" si="5"/>
        <v>378</v>
      </c>
      <c r="B1309" s="294">
        <v>45790</v>
      </c>
      <c r="C1309" s="337"/>
      <c r="D1309" s="337" t="s">
        <v>518</v>
      </c>
      <c r="E1309" s="337"/>
      <c r="F1309" s="337" t="s">
        <v>367</v>
      </c>
      <c r="G1309" s="356">
        <v>20</v>
      </c>
      <c r="H1309" s="340"/>
      <c r="I1309" s="337" t="s">
        <v>531</v>
      </c>
      <c r="J1309" s="337"/>
      <c r="K1309" s="337"/>
      <c r="L1309" s="337"/>
      <c r="M1309" s="334"/>
      <c r="N1309" s="337"/>
      <c r="O1309" s="349"/>
      <c r="P1309" s="349" t="str">
        <f>TEXT('daily (2)'!$B1309,"mmmm")</f>
        <v>May</v>
      </c>
    </row>
    <row r="1310" s="313" customFormat="1" ht="35.1" customHeight="1" spans="1:16">
      <c r="A1310" s="362">
        <f t="shared" si="5"/>
        <v>379</v>
      </c>
      <c r="B1310" s="294">
        <v>45790</v>
      </c>
      <c r="C1310" s="337"/>
      <c r="D1310" s="337" t="s">
        <v>518</v>
      </c>
      <c r="E1310" s="337"/>
      <c r="F1310" s="337" t="s">
        <v>733</v>
      </c>
      <c r="G1310" s="356">
        <v>20</v>
      </c>
      <c r="H1310" s="340"/>
      <c r="I1310" s="337" t="s">
        <v>531</v>
      </c>
      <c r="J1310" s="337"/>
      <c r="K1310" s="337"/>
      <c r="L1310" s="337"/>
      <c r="M1310" s="329"/>
      <c r="N1310" s="337"/>
      <c r="O1310" s="349"/>
      <c r="P1310" s="349" t="str">
        <f>TEXT('daily (2)'!$B1310,"mmmm")</f>
        <v>May</v>
      </c>
    </row>
    <row r="1311" s="313" customFormat="1" ht="35.1" customHeight="1" spans="1:16">
      <c r="A1311" s="361">
        <f t="shared" si="5"/>
        <v>380</v>
      </c>
      <c r="B1311" s="294">
        <v>45790</v>
      </c>
      <c r="C1311" s="337"/>
      <c r="D1311" s="337" t="s">
        <v>734</v>
      </c>
      <c r="E1311" s="337"/>
      <c r="F1311" s="337" t="s">
        <v>735</v>
      </c>
      <c r="G1311" s="356">
        <v>14000</v>
      </c>
      <c r="H1311" s="340"/>
      <c r="I1311" s="337" t="s">
        <v>610</v>
      </c>
      <c r="J1311" s="337"/>
      <c r="K1311" s="337"/>
      <c r="L1311" s="337"/>
      <c r="M1311" s="334"/>
      <c r="N1311" s="337"/>
      <c r="O1311" s="349"/>
      <c r="P1311" s="349" t="str">
        <f>TEXT('daily (2)'!$B1311,"mmmm")</f>
        <v>May</v>
      </c>
    </row>
    <row r="1312" s="313" customFormat="1" ht="35.1" customHeight="1" spans="1:16">
      <c r="A1312" s="362">
        <f t="shared" si="5"/>
        <v>381</v>
      </c>
      <c r="B1312" s="294">
        <v>45790</v>
      </c>
      <c r="C1312" s="337"/>
      <c r="D1312" s="337" t="s">
        <v>518</v>
      </c>
      <c r="E1312" s="337"/>
      <c r="F1312" s="337" t="s">
        <v>736</v>
      </c>
      <c r="G1312" s="356">
        <v>26500</v>
      </c>
      <c r="H1312" s="340"/>
      <c r="I1312" s="337" t="s">
        <v>732</v>
      </c>
      <c r="J1312" s="337"/>
      <c r="K1312" s="337"/>
      <c r="L1312" s="337"/>
      <c r="M1312" s="329"/>
      <c r="N1312" s="337"/>
      <c r="O1312" s="349"/>
      <c r="P1312" s="349" t="str">
        <f>TEXT('daily (2)'!$B1312,"mmmm")</f>
        <v>May</v>
      </c>
    </row>
    <row r="1313" s="313" customFormat="1" ht="35.1" customHeight="1" spans="1:16">
      <c r="A1313" s="361">
        <f t="shared" si="5"/>
        <v>382</v>
      </c>
      <c r="B1313" s="294">
        <v>45790</v>
      </c>
      <c r="C1313" s="337"/>
      <c r="D1313" s="337" t="s">
        <v>518</v>
      </c>
      <c r="E1313" s="337"/>
      <c r="F1313" s="337" t="s">
        <v>97</v>
      </c>
      <c r="G1313" s="356">
        <v>100</v>
      </c>
      <c r="H1313" s="340"/>
      <c r="I1313" s="337" t="s">
        <v>514</v>
      </c>
      <c r="J1313" s="337"/>
      <c r="K1313" s="337"/>
      <c r="L1313" s="337"/>
      <c r="M1313" s="334"/>
      <c r="N1313" s="337"/>
      <c r="O1313" s="349"/>
      <c r="P1313" s="349" t="str">
        <f>TEXT('daily (2)'!$B1313,"mmmm")</f>
        <v>May</v>
      </c>
    </row>
    <row r="1314" s="313" customFormat="1" ht="35.1" customHeight="1" spans="1:16">
      <c r="A1314" s="362">
        <f t="shared" si="5"/>
        <v>383</v>
      </c>
      <c r="B1314" s="294">
        <v>45790</v>
      </c>
      <c r="C1314" s="337"/>
      <c r="D1314" s="337" t="s">
        <v>518</v>
      </c>
      <c r="E1314" s="337"/>
      <c r="F1314" s="337" t="s">
        <v>737</v>
      </c>
      <c r="G1314" s="356">
        <v>15</v>
      </c>
      <c r="H1314" s="340"/>
      <c r="I1314" s="337" t="s">
        <v>531</v>
      </c>
      <c r="J1314" s="337"/>
      <c r="K1314" s="337"/>
      <c r="L1314" s="337"/>
      <c r="M1314" s="329"/>
      <c r="N1314" s="337"/>
      <c r="O1314" s="349"/>
      <c r="P1314" s="349" t="str">
        <f>TEXT('daily (2)'!$B1314,"mmmm")</f>
        <v>May</v>
      </c>
    </row>
    <row r="1315" s="313" customFormat="1" ht="35.1" customHeight="1" spans="1:16">
      <c r="A1315" s="361">
        <f t="shared" si="5"/>
        <v>384</v>
      </c>
      <c r="B1315" s="294">
        <v>45790</v>
      </c>
      <c r="C1315" s="337"/>
      <c r="D1315" s="337" t="s">
        <v>516</v>
      </c>
      <c r="E1315" s="337"/>
      <c r="F1315" s="337" t="s">
        <v>516</v>
      </c>
      <c r="G1315" s="356">
        <v>4.5</v>
      </c>
      <c r="H1315" s="340"/>
      <c r="I1315" s="337" t="s">
        <v>531</v>
      </c>
      <c r="J1315" s="337"/>
      <c r="K1315" s="337"/>
      <c r="L1315" s="337"/>
      <c r="M1315" s="334"/>
      <c r="N1315" s="337"/>
      <c r="O1315" s="349"/>
      <c r="P1315" s="349" t="str">
        <f>TEXT('daily (2)'!$B1315,"mmmm")</f>
        <v>May</v>
      </c>
    </row>
    <row r="1316" s="313" customFormat="1" ht="35.1" customHeight="1" spans="1:16">
      <c r="A1316" s="362">
        <f t="shared" si="5"/>
        <v>385</v>
      </c>
      <c r="B1316" s="294">
        <v>45791</v>
      </c>
      <c r="C1316" s="337"/>
      <c r="D1316" s="337" t="s">
        <v>341</v>
      </c>
      <c r="E1316" s="337"/>
      <c r="F1316" s="337" t="s">
        <v>738</v>
      </c>
      <c r="G1316" s="356">
        <v>100</v>
      </c>
      <c r="H1316" s="340"/>
      <c r="I1316" s="337" t="s">
        <v>732</v>
      </c>
      <c r="J1316" s="337"/>
      <c r="K1316" s="337"/>
      <c r="L1316" s="337"/>
      <c r="M1316" s="329"/>
      <c r="N1316" s="337"/>
      <c r="O1316" s="349"/>
      <c r="P1316" s="349" t="str">
        <f>TEXT('daily (2)'!$B1316,"mmmm")</f>
        <v>May</v>
      </c>
    </row>
    <row r="1317" s="313" customFormat="1" ht="35.1" customHeight="1" spans="1:16">
      <c r="A1317" s="361">
        <f t="shared" ref="A1317:A1380" si="6">A1316+1</f>
        <v>386</v>
      </c>
      <c r="B1317" s="294">
        <v>45791</v>
      </c>
      <c r="C1317" s="337"/>
      <c r="D1317" s="337" t="s">
        <v>518</v>
      </c>
      <c r="E1317" s="337"/>
      <c r="F1317" s="337" t="s">
        <v>739</v>
      </c>
      <c r="G1317" s="356">
        <v>53300</v>
      </c>
      <c r="H1317" s="340"/>
      <c r="I1317" s="337" t="s">
        <v>732</v>
      </c>
      <c r="J1317" s="337"/>
      <c r="K1317" s="337"/>
      <c r="L1317" s="337"/>
      <c r="M1317" s="334"/>
      <c r="N1317" s="337"/>
      <c r="O1317" s="349"/>
      <c r="P1317" s="349" t="str">
        <f>TEXT('daily (2)'!$B1317,"mmmm")</f>
        <v>May</v>
      </c>
    </row>
    <row r="1318" s="313" customFormat="1" ht="35.1" customHeight="1" spans="1:16">
      <c r="A1318" s="362">
        <f t="shared" si="6"/>
        <v>387</v>
      </c>
      <c r="B1318" s="294">
        <v>45791</v>
      </c>
      <c r="C1318" s="337"/>
      <c r="D1318" s="337" t="s">
        <v>517</v>
      </c>
      <c r="E1318" s="337"/>
      <c r="F1318" s="337" t="s">
        <v>186</v>
      </c>
      <c r="G1318" s="356">
        <v>400</v>
      </c>
      <c r="H1318" s="340"/>
      <c r="I1318" s="337" t="s">
        <v>517</v>
      </c>
      <c r="J1318" s="337"/>
      <c r="K1318" s="337"/>
      <c r="L1318" s="337"/>
      <c r="M1318" s="329"/>
      <c r="N1318" s="337"/>
      <c r="O1318" s="349"/>
      <c r="P1318" s="349" t="str">
        <f>TEXT('daily (2)'!$B1318,"mmmm")</f>
        <v>May</v>
      </c>
    </row>
    <row r="1319" s="313" customFormat="1" ht="35.1" customHeight="1" spans="1:16">
      <c r="A1319" s="361">
        <f t="shared" si="6"/>
        <v>388</v>
      </c>
      <c r="B1319" s="294">
        <v>45790</v>
      </c>
      <c r="C1319" s="337"/>
      <c r="D1319" s="337" t="s">
        <v>518</v>
      </c>
      <c r="E1319" s="337"/>
      <c r="F1319" s="337" t="s">
        <v>740</v>
      </c>
      <c r="G1319" s="356">
        <v>4800</v>
      </c>
      <c r="H1319" s="340"/>
      <c r="I1319" s="337" t="s">
        <v>732</v>
      </c>
      <c r="J1319" s="337"/>
      <c r="K1319" s="337"/>
      <c r="L1319" s="337"/>
      <c r="M1319" s="334"/>
      <c r="N1319" s="337"/>
      <c r="O1319" s="349"/>
      <c r="P1319" s="349" t="str">
        <f>TEXT('daily (2)'!$B1319,"mmmm")</f>
        <v>May</v>
      </c>
    </row>
    <row r="1320" s="313" customFormat="1" ht="35.1" customHeight="1" spans="1:16">
      <c r="A1320" s="362">
        <f t="shared" si="6"/>
        <v>389</v>
      </c>
      <c r="B1320" s="294">
        <v>45790</v>
      </c>
      <c r="C1320" s="337"/>
      <c r="D1320" s="337" t="s">
        <v>517</v>
      </c>
      <c r="E1320" s="337"/>
      <c r="F1320" s="337" t="s">
        <v>249</v>
      </c>
      <c r="G1320" s="356">
        <v>60</v>
      </c>
      <c r="H1320" s="340"/>
      <c r="I1320" s="337" t="s">
        <v>517</v>
      </c>
      <c r="J1320" s="337"/>
      <c r="K1320" s="337"/>
      <c r="L1320" s="337"/>
      <c r="M1320" s="329"/>
      <c r="N1320" s="337"/>
      <c r="O1320" s="349"/>
      <c r="P1320" s="349" t="str">
        <f>TEXT('daily (2)'!$B1320,"mmmm")</f>
        <v>May</v>
      </c>
    </row>
    <row r="1321" s="313" customFormat="1" ht="35.1" customHeight="1" spans="1:16">
      <c r="A1321" s="361">
        <f t="shared" si="6"/>
        <v>390</v>
      </c>
      <c r="B1321" s="294">
        <v>45790</v>
      </c>
      <c r="C1321" s="337"/>
      <c r="D1321" s="337" t="s">
        <v>518</v>
      </c>
      <c r="E1321" s="337"/>
      <c r="F1321" s="337" t="s">
        <v>741</v>
      </c>
      <c r="G1321" s="356">
        <v>5925</v>
      </c>
      <c r="H1321" s="340"/>
      <c r="I1321" s="337" t="s">
        <v>732</v>
      </c>
      <c r="J1321" s="337"/>
      <c r="K1321" s="337"/>
      <c r="L1321" s="337"/>
      <c r="M1321" s="334"/>
      <c r="N1321" s="337"/>
      <c r="O1321" s="349"/>
      <c r="P1321" s="349" t="str">
        <f>TEXT('daily (2)'!$B1321,"mmmm")</f>
        <v>May</v>
      </c>
    </row>
    <row r="1322" s="313" customFormat="1" ht="35.1" customHeight="1" spans="1:16">
      <c r="A1322" s="362">
        <f t="shared" si="6"/>
        <v>391</v>
      </c>
      <c r="B1322" s="294">
        <v>45791</v>
      </c>
      <c r="C1322" s="337"/>
      <c r="D1322" s="337" t="s">
        <v>341</v>
      </c>
      <c r="E1322" s="337"/>
      <c r="F1322" s="337" t="s">
        <v>729</v>
      </c>
      <c r="G1322" s="356">
        <v>60</v>
      </c>
      <c r="H1322" s="340"/>
      <c r="I1322" s="337" t="s">
        <v>531</v>
      </c>
      <c r="J1322" s="337"/>
      <c r="K1322" s="337"/>
      <c r="L1322" s="337"/>
      <c r="M1322" s="404"/>
      <c r="N1322" s="337"/>
      <c r="O1322" s="349"/>
      <c r="P1322" s="349" t="str">
        <f>TEXT('daily (2)'!$B1322,"mmmm")</f>
        <v>May</v>
      </c>
    </row>
    <row r="1323" s="313" customFormat="1" ht="35.1" customHeight="1" spans="1:16">
      <c r="A1323" s="361">
        <f t="shared" si="6"/>
        <v>392</v>
      </c>
      <c r="B1323" s="294">
        <v>45791</v>
      </c>
      <c r="C1323" s="337"/>
      <c r="D1323" s="337" t="s">
        <v>517</v>
      </c>
      <c r="E1323" s="337"/>
      <c r="F1323" s="337" t="s">
        <v>186</v>
      </c>
      <c r="G1323" s="356">
        <v>15</v>
      </c>
      <c r="H1323" s="340"/>
      <c r="I1323" s="337" t="s">
        <v>517</v>
      </c>
      <c r="J1323" s="337"/>
      <c r="K1323" s="337"/>
      <c r="L1323" s="337"/>
      <c r="M1323" s="334"/>
      <c r="N1323" s="337"/>
      <c r="O1323" s="349"/>
      <c r="P1323" s="349" t="str">
        <f>TEXT('daily (2)'!$B1323,"mmmm")</f>
        <v>May</v>
      </c>
    </row>
    <row r="1324" s="313" customFormat="1" ht="35.1" customHeight="1" spans="1:16">
      <c r="A1324" s="362">
        <f t="shared" si="6"/>
        <v>393</v>
      </c>
      <c r="B1324" s="294">
        <v>45791</v>
      </c>
      <c r="C1324" s="337"/>
      <c r="D1324" s="337" t="s">
        <v>571</v>
      </c>
      <c r="E1324" s="337"/>
      <c r="F1324" s="337" t="s">
        <v>742</v>
      </c>
      <c r="G1324" s="356">
        <v>90</v>
      </c>
      <c r="H1324" s="340"/>
      <c r="I1324" s="337" t="s">
        <v>531</v>
      </c>
      <c r="J1324" s="337"/>
      <c r="K1324" s="337"/>
      <c r="L1324" s="337"/>
      <c r="M1324" s="404"/>
      <c r="N1324" s="337"/>
      <c r="O1324" s="349"/>
      <c r="P1324" s="349" t="str">
        <f>TEXT('daily (2)'!$B1324,"mmmm")</f>
        <v>May</v>
      </c>
    </row>
    <row r="1325" s="313" customFormat="1" ht="35.1" customHeight="1" spans="1:16">
      <c r="A1325" s="361">
        <f t="shared" si="6"/>
        <v>394</v>
      </c>
      <c r="B1325" s="294">
        <v>45791</v>
      </c>
      <c r="C1325" s="337"/>
      <c r="D1325" s="337" t="s">
        <v>518</v>
      </c>
      <c r="E1325" s="337"/>
      <c r="F1325" s="337" t="s">
        <v>743</v>
      </c>
      <c r="G1325" s="356">
        <v>2400</v>
      </c>
      <c r="H1325" s="340"/>
      <c r="I1325" s="337" t="s">
        <v>732</v>
      </c>
      <c r="J1325" s="337"/>
      <c r="K1325" s="337"/>
      <c r="L1325" s="337"/>
      <c r="M1325" s="334"/>
      <c r="N1325" s="337"/>
      <c r="O1325" s="349"/>
      <c r="P1325" s="349" t="str">
        <f>TEXT('daily (2)'!$B1325,"mmmm")</f>
        <v>May</v>
      </c>
    </row>
    <row r="1326" s="313" customFormat="1" ht="35.1" customHeight="1" spans="1:16">
      <c r="A1326" s="362">
        <f t="shared" si="6"/>
        <v>395</v>
      </c>
      <c r="B1326" s="294">
        <v>45791</v>
      </c>
      <c r="C1326" s="337"/>
      <c r="D1326" s="337" t="s">
        <v>341</v>
      </c>
      <c r="E1326" s="337"/>
      <c r="F1326" s="337" t="s">
        <v>744</v>
      </c>
      <c r="G1326" s="356">
        <v>150</v>
      </c>
      <c r="H1326" s="340"/>
      <c r="I1326" s="337" t="s">
        <v>522</v>
      </c>
      <c r="J1326" s="337"/>
      <c r="K1326" s="337"/>
      <c r="L1326" s="337"/>
      <c r="M1326" s="329"/>
      <c r="N1326" s="337"/>
      <c r="O1326" s="349"/>
      <c r="P1326" s="349" t="str">
        <f>TEXT('daily (2)'!$B1326,"mmmm")</f>
        <v>May</v>
      </c>
    </row>
    <row r="1327" s="313" customFormat="1" ht="35.1" customHeight="1" spans="1:16">
      <c r="A1327" s="361">
        <f t="shared" si="6"/>
        <v>396</v>
      </c>
      <c r="B1327" s="294">
        <v>45791</v>
      </c>
      <c r="C1327" s="337"/>
      <c r="D1327" s="337" t="s">
        <v>516</v>
      </c>
      <c r="E1327" s="337"/>
      <c r="F1327" s="337" t="s">
        <v>442</v>
      </c>
      <c r="G1327" s="356">
        <v>3</v>
      </c>
      <c r="H1327" s="340"/>
      <c r="I1327" s="337" t="s">
        <v>531</v>
      </c>
      <c r="J1327" s="337"/>
      <c r="K1327" s="337"/>
      <c r="L1327" s="337"/>
      <c r="M1327" s="334"/>
      <c r="N1327" s="337"/>
      <c r="O1327" s="349"/>
      <c r="P1327" s="349" t="str">
        <f>TEXT('daily (2)'!$B1327,"mmmm")</f>
        <v>May</v>
      </c>
    </row>
    <row r="1328" s="313" customFormat="1" ht="35.1" customHeight="1" spans="1:16">
      <c r="A1328" s="362">
        <f t="shared" si="6"/>
        <v>397</v>
      </c>
      <c r="B1328" s="294">
        <v>45791</v>
      </c>
      <c r="C1328" s="337"/>
      <c r="D1328" s="337" t="s">
        <v>518</v>
      </c>
      <c r="E1328" s="337"/>
      <c r="F1328" s="337" t="s">
        <v>745</v>
      </c>
      <c r="G1328" s="356">
        <v>900</v>
      </c>
      <c r="H1328" s="340"/>
      <c r="I1328" s="337" t="s">
        <v>531</v>
      </c>
      <c r="J1328" s="337"/>
      <c r="K1328" s="337"/>
      <c r="L1328" s="337"/>
      <c r="M1328" s="329"/>
      <c r="N1328" s="337"/>
      <c r="O1328" s="349"/>
      <c r="P1328" s="349" t="str">
        <f>TEXT('daily (2)'!$B1328,"mmmm")</f>
        <v>May</v>
      </c>
    </row>
    <row r="1329" s="313" customFormat="1" ht="35.1" customHeight="1" spans="1:16">
      <c r="A1329" s="361">
        <f t="shared" si="6"/>
        <v>398</v>
      </c>
      <c r="B1329" s="294">
        <v>45791</v>
      </c>
      <c r="C1329" s="337"/>
      <c r="D1329" s="337" t="s">
        <v>518</v>
      </c>
      <c r="E1329" s="337"/>
      <c r="F1329" s="337" t="s">
        <v>746</v>
      </c>
      <c r="G1329" s="356">
        <v>2400</v>
      </c>
      <c r="H1329" s="340"/>
      <c r="I1329" s="337" t="s">
        <v>429</v>
      </c>
      <c r="J1329" s="337"/>
      <c r="K1329" s="337"/>
      <c r="L1329" s="337"/>
      <c r="M1329" s="334"/>
      <c r="N1329" s="337"/>
      <c r="O1329" s="349"/>
      <c r="P1329" s="349" t="str">
        <f>TEXT('daily (2)'!$B1329,"mmmm")</f>
        <v>May</v>
      </c>
    </row>
    <row r="1330" s="313" customFormat="1" ht="35.1" customHeight="1" spans="1:16">
      <c r="A1330" s="362">
        <f t="shared" si="6"/>
        <v>399</v>
      </c>
      <c r="B1330" s="294">
        <v>45791</v>
      </c>
      <c r="C1330" s="337"/>
      <c r="D1330" s="337" t="s">
        <v>518</v>
      </c>
      <c r="E1330" s="337"/>
      <c r="F1330" s="337" t="s">
        <v>747</v>
      </c>
      <c r="G1330" s="356">
        <v>30</v>
      </c>
      <c r="H1330" s="340"/>
      <c r="I1330" s="337" t="s">
        <v>703</v>
      </c>
      <c r="J1330" s="337" t="s">
        <v>704</v>
      </c>
      <c r="K1330" s="337"/>
      <c r="L1330" s="337"/>
      <c r="M1330" s="329"/>
      <c r="N1330" s="337"/>
      <c r="O1330" s="349"/>
      <c r="P1330" s="349" t="str">
        <f>TEXT('daily (2)'!$B1330,"mmmm")</f>
        <v>May</v>
      </c>
    </row>
    <row r="1331" s="313" customFormat="1" ht="35.1" customHeight="1" spans="1:16">
      <c r="A1331" s="361">
        <f t="shared" si="6"/>
        <v>400</v>
      </c>
      <c r="B1331" s="294">
        <v>45791</v>
      </c>
      <c r="C1331" s="337"/>
      <c r="D1331" s="337" t="s">
        <v>517</v>
      </c>
      <c r="E1331" s="337"/>
      <c r="F1331" s="337" t="s">
        <v>517</v>
      </c>
      <c r="G1331" s="356">
        <v>260</v>
      </c>
      <c r="H1331" s="340"/>
      <c r="I1331" s="337" t="s">
        <v>517</v>
      </c>
      <c r="J1331" s="337"/>
      <c r="K1331" s="337"/>
      <c r="L1331" s="337"/>
      <c r="M1331" s="334"/>
      <c r="N1331" s="337"/>
      <c r="O1331" s="349"/>
      <c r="P1331" s="349" t="str">
        <f>TEXT('daily (2)'!$B1331,"mmmm")</f>
        <v>May</v>
      </c>
    </row>
    <row r="1332" s="313" customFormat="1" ht="35.1" customHeight="1" spans="1:17">
      <c r="A1332" s="362">
        <f t="shared" si="6"/>
        <v>401</v>
      </c>
      <c r="B1332" s="294">
        <v>45791</v>
      </c>
      <c r="C1332" s="337"/>
      <c r="D1332" s="337" t="s">
        <v>17</v>
      </c>
      <c r="E1332" s="337"/>
      <c r="F1332" s="337" t="s">
        <v>748</v>
      </c>
      <c r="G1332" s="356">
        <v>3000</v>
      </c>
      <c r="H1332" s="340"/>
      <c r="I1332" s="337" t="s">
        <v>531</v>
      </c>
      <c r="J1332" s="337"/>
      <c r="K1332" s="337"/>
      <c r="L1332" s="337"/>
      <c r="M1332" s="404"/>
      <c r="N1332" s="337"/>
      <c r="O1332" s="349"/>
      <c r="P1332" s="349" t="str">
        <f>TEXT('daily (2)'!$B1332,"mmmm")</f>
        <v>May</v>
      </c>
      <c r="Q1332" s="313" t="s">
        <v>139</v>
      </c>
    </row>
    <row r="1333" s="313" customFormat="1" ht="35.1" customHeight="1" spans="1:16">
      <c r="A1333" s="361">
        <f t="shared" si="6"/>
        <v>402</v>
      </c>
      <c r="B1333" s="294">
        <v>45791</v>
      </c>
      <c r="C1333" s="337"/>
      <c r="D1333" s="337" t="s">
        <v>517</v>
      </c>
      <c r="E1333" s="337"/>
      <c r="F1333" s="337" t="s">
        <v>186</v>
      </c>
      <c r="G1333" s="356">
        <v>488</v>
      </c>
      <c r="H1333" s="340"/>
      <c r="I1333" s="337" t="s">
        <v>517</v>
      </c>
      <c r="J1333" s="337"/>
      <c r="K1333" s="337"/>
      <c r="L1333" s="337"/>
      <c r="M1333" s="334"/>
      <c r="N1333" s="337"/>
      <c r="O1333" s="349"/>
      <c r="P1333" s="349" t="str">
        <f>TEXT('daily (2)'!$B1333,"mmmm")</f>
        <v>May</v>
      </c>
    </row>
    <row r="1334" s="313" customFormat="1" ht="35.1" customHeight="1" spans="1:16">
      <c r="A1334" s="362">
        <f t="shared" si="6"/>
        <v>403</v>
      </c>
      <c r="B1334" s="294">
        <v>45791</v>
      </c>
      <c r="C1334" s="337"/>
      <c r="D1334" s="337" t="s">
        <v>517</v>
      </c>
      <c r="E1334" s="337"/>
      <c r="F1334" s="337" t="s">
        <v>267</v>
      </c>
      <c r="G1334" s="356">
        <v>270</v>
      </c>
      <c r="H1334" s="340"/>
      <c r="I1334" s="337" t="s">
        <v>517</v>
      </c>
      <c r="J1334" s="337"/>
      <c r="K1334" s="337"/>
      <c r="L1334" s="337"/>
      <c r="M1334" s="404"/>
      <c r="N1334" s="337"/>
      <c r="O1334" s="349"/>
      <c r="P1334" s="349" t="str">
        <f>TEXT('daily (2)'!$B1334,"mmmm")</f>
        <v>May</v>
      </c>
    </row>
    <row r="1335" s="313" customFormat="1" ht="35.1" customHeight="1" spans="1:16">
      <c r="A1335" s="361">
        <f t="shared" si="6"/>
        <v>404</v>
      </c>
      <c r="B1335" s="294">
        <v>45792</v>
      </c>
      <c r="C1335" s="337"/>
      <c r="D1335" s="337" t="s">
        <v>518</v>
      </c>
      <c r="E1335" s="337"/>
      <c r="F1335" s="337" t="s">
        <v>749</v>
      </c>
      <c r="G1335" s="356">
        <v>250</v>
      </c>
      <c r="H1335" s="340"/>
      <c r="I1335" s="337" t="s">
        <v>522</v>
      </c>
      <c r="J1335" s="337"/>
      <c r="K1335" s="337"/>
      <c r="L1335" s="337"/>
      <c r="M1335" s="334"/>
      <c r="N1335" s="337"/>
      <c r="O1335" s="349"/>
      <c r="P1335" s="349" t="str">
        <f>TEXT('daily (2)'!$B1335,"mmmm")</f>
        <v>May</v>
      </c>
    </row>
    <row r="1336" s="313" customFormat="1" ht="35.1" customHeight="1" spans="1:16">
      <c r="A1336" s="362">
        <f t="shared" si="6"/>
        <v>405</v>
      </c>
      <c r="B1336" s="294">
        <v>45792</v>
      </c>
      <c r="C1336" s="337"/>
      <c r="D1336" s="337" t="s">
        <v>341</v>
      </c>
      <c r="E1336" s="337"/>
      <c r="F1336" s="337" t="s">
        <v>729</v>
      </c>
      <c r="G1336" s="356">
        <v>60</v>
      </c>
      <c r="H1336" s="340"/>
      <c r="I1336" s="337" t="s">
        <v>531</v>
      </c>
      <c r="J1336" s="337"/>
      <c r="K1336" s="337"/>
      <c r="L1336" s="337"/>
      <c r="M1336" s="329"/>
      <c r="N1336" s="337"/>
      <c r="O1336" s="349"/>
      <c r="P1336" s="349" t="str">
        <f>TEXT('daily (2)'!$B1336,"mmmm")</f>
        <v>May</v>
      </c>
    </row>
    <row r="1337" s="313" customFormat="1" ht="35.1" customHeight="1" spans="1:16">
      <c r="A1337" s="361">
        <f t="shared" si="6"/>
        <v>406</v>
      </c>
      <c r="B1337" s="294">
        <v>45792</v>
      </c>
      <c r="C1337" s="337"/>
      <c r="D1337" s="337" t="s">
        <v>517</v>
      </c>
      <c r="E1337" s="337"/>
      <c r="F1337" s="337" t="s">
        <v>186</v>
      </c>
      <c r="G1337" s="356">
        <v>70</v>
      </c>
      <c r="H1337" s="340"/>
      <c r="I1337" s="337" t="s">
        <v>517</v>
      </c>
      <c r="J1337" s="337"/>
      <c r="K1337" s="337"/>
      <c r="L1337" s="337"/>
      <c r="M1337" s="329"/>
      <c r="N1337" s="337"/>
      <c r="O1337" s="349"/>
      <c r="P1337" s="349" t="str">
        <f>TEXT('daily (2)'!$B1337,"mmmm")</f>
        <v>May</v>
      </c>
    </row>
    <row r="1338" s="313" customFormat="1" ht="35.1" customHeight="1" spans="1:17">
      <c r="A1338" s="362">
        <f t="shared" si="6"/>
        <v>407</v>
      </c>
      <c r="B1338" s="294">
        <v>45792</v>
      </c>
      <c r="C1338" s="337"/>
      <c r="D1338" s="337" t="s">
        <v>17</v>
      </c>
      <c r="E1338" s="337"/>
      <c r="F1338" s="337" t="s">
        <v>750</v>
      </c>
      <c r="G1338" s="356">
        <v>200</v>
      </c>
      <c r="H1338" s="340"/>
      <c r="I1338" s="337" t="s">
        <v>531</v>
      </c>
      <c r="J1338" s="337"/>
      <c r="K1338" s="337"/>
      <c r="L1338" s="337"/>
      <c r="M1338" s="329"/>
      <c r="N1338" s="337"/>
      <c r="O1338" s="349"/>
      <c r="P1338" s="349" t="str">
        <f>TEXT('daily (2)'!$B1338,"mmmm")</f>
        <v>May</v>
      </c>
      <c r="Q1338" s="313" t="s">
        <v>429</v>
      </c>
    </row>
    <row r="1339" s="313" customFormat="1" ht="35.1" customHeight="1" spans="1:16">
      <c r="A1339" s="361">
        <f t="shared" si="6"/>
        <v>408</v>
      </c>
      <c r="B1339" s="294">
        <v>45792</v>
      </c>
      <c r="C1339" s="337"/>
      <c r="D1339" s="337" t="s">
        <v>341</v>
      </c>
      <c r="E1339" s="337"/>
      <c r="F1339" s="337" t="s">
        <v>341</v>
      </c>
      <c r="G1339" s="356">
        <v>60</v>
      </c>
      <c r="H1339" s="340"/>
      <c r="I1339" s="337" t="s">
        <v>531</v>
      </c>
      <c r="J1339" s="337"/>
      <c r="K1339" s="337"/>
      <c r="L1339" s="337"/>
      <c r="M1339" s="329"/>
      <c r="N1339" s="337"/>
      <c r="O1339" s="349"/>
      <c r="P1339" s="349" t="str">
        <f>TEXT('daily (2)'!$B1339,"mmmm")</f>
        <v>May</v>
      </c>
    </row>
    <row r="1340" s="313" customFormat="1" ht="35.1" customHeight="1" spans="1:16">
      <c r="A1340" s="362">
        <f t="shared" si="6"/>
        <v>409</v>
      </c>
      <c r="B1340" s="294">
        <v>45792</v>
      </c>
      <c r="C1340" s="337"/>
      <c r="D1340" s="337" t="s">
        <v>517</v>
      </c>
      <c r="E1340" s="337"/>
      <c r="F1340" s="337" t="s">
        <v>751</v>
      </c>
      <c r="G1340" s="356">
        <v>500</v>
      </c>
      <c r="H1340" s="340"/>
      <c r="I1340" s="337" t="s">
        <v>517</v>
      </c>
      <c r="J1340" s="337"/>
      <c r="K1340" s="337"/>
      <c r="L1340" s="337"/>
      <c r="M1340" s="329"/>
      <c r="N1340" s="337"/>
      <c r="O1340" s="349"/>
      <c r="P1340" s="349" t="str">
        <f>TEXT('daily (2)'!$B1340,"mmmm")</f>
        <v>May</v>
      </c>
    </row>
    <row r="1341" s="313" customFormat="1" ht="35.1" customHeight="1" spans="1:16">
      <c r="A1341" s="361">
        <f t="shared" si="6"/>
        <v>410</v>
      </c>
      <c r="B1341" s="294">
        <v>45792</v>
      </c>
      <c r="C1341" s="337"/>
      <c r="D1341" s="337" t="s">
        <v>516</v>
      </c>
      <c r="E1341" s="337"/>
      <c r="F1341" s="337" t="s">
        <v>442</v>
      </c>
      <c r="G1341" s="356">
        <v>3</v>
      </c>
      <c r="H1341" s="340"/>
      <c r="I1341" s="337" t="s">
        <v>531</v>
      </c>
      <c r="J1341" s="337"/>
      <c r="K1341" s="337"/>
      <c r="L1341" s="337"/>
      <c r="M1341" s="329"/>
      <c r="N1341" s="337"/>
      <c r="O1341" s="349"/>
      <c r="P1341" s="349" t="str">
        <f>TEXT('daily (2)'!$B1341,"mmmm")</f>
        <v>May</v>
      </c>
    </row>
    <row r="1342" s="313" customFormat="1" ht="35.1" customHeight="1" spans="1:16">
      <c r="A1342" s="362">
        <f t="shared" si="6"/>
        <v>411</v>
      </c>
      <c r="B1342" s="294">
        <v>45792</v>
      </c>
      <c r="C1342" s="337"/>
      <c r="D1342" s="337" t="s">
        <v>19</v>
      </c>
      <c r="E1342" s="337"/>
      <c r="F1342" s="337" t="s">
        <v>348</v>
      </c>
      <c r="G1342" s="356">
        <v>2000</v>
      </c>
      <c r="H1342" s="340"/>
      <c r="I1342" s="337" t="s">
        <v>531</v>
      </c>
      <c r="J1342" s="337"/>
      <c r="K1342" s="337"/>
      <c r="L1342" s="337"/>
      <c r="M1342" s="329"/>
      <c r="N1342" s="337" t="s">
        <v>348</v>
      </c>
      <c r="O1342" s="349"/>
      <c r="P1342" s="349" t="str">
        <f>TEXT('daily (2)'!$B1342,"mmmm")</f>
        <v>May</v>
      </c>
    </row>
    <row r="1343" s="313" customFormat="1" ht="35.1" customHeight="1" spans="1:17">
      <c r="A1343" s="361">
        <f t="shared" si="6"/>
        <v>412</v>
      </c>
      <c r="B1343" s="294">
        <v>45792</v>
      </c>
      <c r="C1343" s="337"/>
      <c r="D1343" s="337" t="s">
        <v>17</v>
      </c>
      <c r="E1343" s="337"/>
      <c r="F1343" s="337" t="s">
        <v>417</v>
      </c>
      <c r="G1343" s="356">
        <v>300</v>
      </c>
      <c r="H1343" s="340"/>
      <c r="I1343" s="337" t="s">
        <v>531</v>
      </c>
      <c r="J1343" s="337"/>
      <c r="K1343" s="337"/>
      <c r="L1343" s="337"/>
      <c r="M1343" s="334"/>
      <c r="N1343" s="337"/>
      <c r="O1343" s="349"/>
      <c r="P1343" s="349" t="str">
        <f>TEXT('daily (2)'!$B1343,"mmmm")</f>
        <v>May</v>
      </c>
      <c r="Q1343" s="313" t="s">
        <v>413</v>
      </c>
    </row>
    <row r="1344" s="313" customFormat="1" ht="35.1" customHeight="1" spans="1:16">
      <c r="A1344" s="362">
        <f t="shared" si="6"/>
        <v>413</v>
      </c>
      <c r="B1344" s="294">
        <v>45792</v>
      </c>
      <c r="C1344" s="337"/>
      <c r="D1344" s="337" t="s">
        <v>341</v>
      </c>
      <c r="E1344" s="337"/>
      <c r="F1344" s="337" t="s">
        <v>738</v>
      </c>
      <c r="G1344" s="356">
        <v>200</v>
      </c>
      <c r="H1344" s="340"/>
      <c r="I1344" s="337" t="s">
        <v>732</v>
      </c>
      <c r="J1344" s="337"/>
      <c r="K1344" s="337"/>
      <c r="L1344" s="337"/>
      <c r="M1344" s="329"/>
      <c r="N1344" s="337"/>
      <c r="O1344" s="349"/>
      <c r="P1344" s="349" t="str">
        <f>TEXT('daily (2)'!$B1344,"mmmm")</f>
        <v>May</v>
      </c>
    </row>
    <row r="1345" s="313" customFormat="1" ht="35.1" customHeight="1" spans="1:16">
      <c r="A1345" s="361">
        <f t="shared" si="6"/>
        <v>414</v>
      </c>
      <c r="B1345" s="294">
        <v>45792</v>
      </c>
      <c r="C1345" s="337"/>
      <c r="D1345" s="337" t="s">
        <v>517</v>
      </c>
      <c r="E1345" s="337"/>
      <c r="F1345" s="337" t="s">
        <v>186</v>
      </c>
      <c r="G1345" s="356">
        <v>895</v>
      </c>
      <c r="H1345" s="340"/>
      <c r="I1345" s="337" t="s">
        <v>517</v>
      </c>
      <c r="J1345" s="337"/>
      <c r="K1345" s="337"/>
      <c r="L1345" s="337"/>
      <c r="M1345" s="334"/>
      <c r="N1345" s="337"/>
      <c r="O1345" s="349"/>
      <c r="P1345" s="349" t="str">
        <f>TEXT('daily (2)'!$B1345,"mmmm")</f>
        <v>May</v>
      </c>
    </row>
    <row r="1346" s="313" customFormat="1" ht="35.1" customHeight="1" spans="1:16">
      <c r="A1346" s="362">
        <f t="shared" si="6"/>
        <v>415</v>
      </c>
      <c r="B1346" s="294">
        <v>45792</v>
      </c>
      <c r="C1346" s="337"/>
      <c r="D1346" s="337" t="s">
        <v>341</v>
      </c>
      <c r="E1346" s="337"/>
      <c r="F1346" s="337" t="s">
        <v>341</v>
      </c>
      <c r="G1346" s="356">
        <v>80</v>
      </c>
      <c r="H1346" s="340"/>
      <c r="I1346" s="337" t="s">
        <v>531</v>
      </c>
      <c r="J1346" s="337"/>
      <c r="K1346" s="337"/>
      <c r="L1346" s="337"/>
      <c r="M1346" s="329"/>
      <c r="N1346" s="337"/>
      <c r="O1346" s="349"/>
      <c r="P1346" s="349" t="str">
        <f>TEXT('daily (2)'!$B1346,"mmmm")</f>
        <v>May</v>
      </c>
    </row>
    <row r="1347" s="313" customFormat="1" ht="35.1" customHeight="1" spans="1:16">
      <c r="A1347" s="361">
        <f t="shared" si="6"/>
        <v>416</v>
      </c>
      <c r="B1347" s="294">
        <v>45792</v>
      </c>
      <c r="C1347" s="337"/>
      <c r="D1347" s="337" t="s">
        <v>518</v>
      </c>
      <c r="E1347" s="337"/>
      <c r="F1347" s="337" t="s">
        <v>645</v>
      </c>
      <c r="G1347" s="356">
        <v>3200</v>
      </c>
      <c r="H1347" s="340"/>
      <c r="I1347" s="337" t="s">
        <v>732</v>
      </c>
      <c r="J1347" s="337"/>
      <c r="K1347" s="337"/>
      <c r="L1347" s="337"/>
      <c r="M1347" s="334"/>
      <c r="N1347" s="337"/>
      <c r="O1347" s="349"/>
      <c r="P1347" s="349" t="str">
        <f>TEXT('daily (2)'!$B1347,"mmmm")</f>
        <v>May</v>
      </c>
    </row>
    <row r="1348" s="313" customFormat="1" ht="35.1" customHeight="1" spans="1:16">
      <c r="A1348" s="362">
        <f t="shared" si="6"/>
        <v>417</v>
      </c>
      <c r="B1348" s="294">
        <v>45792</v>
      </c>
      <c r="C1348" s="337"/>
      <c r="D1348" s="337" t="s">
        <v>518</v>
      </c>
      <c r="E1348" s="337"/>
      <c r="F1348" s="337" t="s">
        <v>752</v>
      </c>
      <c r="G1348" s="356">
        <v>1600</v>
      </c>
      <c r="H1348" s="340"/>
      <c r="I1348" s="337" t="s">
        <v>732</v>
      </c>
      <c r="J1348" s="337"/>
      <c r="K1348" s="337"/>
      <c r="L1348" s="337"/>
      <c r="M1348" s="329"/>
      <c r="N1348" s="337"/>
      <c r="O1348" s="349"/>
      <c r="P1348" s="349" t="str">
        <f>TEXT('daily (2)'!$B1348,"mmmm")</f>
        <v>May</v>
      </c>
    </row>
    <row r="1349" s="313" customFormat="1" ht="35.1" customHeight="1" spans="1:16">
      <c r="A1349" s="361">
        <f t="shared" si="6"/>
        <v>418</v>
      </c>
      <c r="B1349" s="294">
        <v>45793</v>
      </c>
      <c r="C1349" s="337"/>
      <c r="D1349" s="337" t="s">
        <v>517</v>
      </c>
      <c r="E1349" s="337"/>
      <c r="F1349" s="337" t="s">
        <v>213</v>
      </c>
      <c r="G1349" s="356">
        <v>625</v>
      </c>
      <c r="H1349" s="340"/>
      <c r="I1349" s="337" t="s">
        <v>517</v>
      </c>
      <c r="J1349" s="337"/>
      <c r="K1349" s="337"/>
      <c r="L1349" s="337"/>
      <c r="M1349" s="329"/>
      <c r="N1349" s="337"/>
      <c r="O1349" s="349"/>
      <c r="P1349" s="349" t="str">
        <f>TEXT('daily (2)'!$B1349,"mmmm")</f>
        <v>May</v>
      </c>
    </row>
    <row r="1350" s="313" customFormat="1" ht="35.1" customHeight="1" spans="1:16">
      <c r="A1350" s="362">
        <f t="shared" si="6"/>
        <v>419</v>
      </c>
      <c r="B1350" s="294">
        <v>45793</v>
      </c>
      <c r="C1350" s="337"/>
      <c r="D1350" s="337" t="s">
        <v>341</v>
      </c>
      <c r="E1350" s="337"/>
      <c r="F1350" s="337" t="s">
        <v>377</v>
      </c>
      <c r="G1350" s="356">
        <v>80</v>
      </c>
      <c r="H1350" s="340"/>
      <c r="I1350" s="337" t="s">
        <v>531</v>
      </c>
      <c r="J1350" s="337"/>
      <c r="K1350" s="337"/>
      <c r="L1350" s="337"/>
      <c r="M1350" s="329"/>
      <c r="N1350" s="337"/>
      <c r="O1350" s="349"/>
      <c r="P1350" s="349" t="str">
        <f>TEXT('daily (2)'!$B1350,"mmmm")</f>
        <v>May</v>
      </c>
    </row>
    <row r="1351" s="313" customFormat="1" ht="35.1" customHeight="1" spans="1:16">
      <c r="A1351" s="361">
        <f t="shared" si="6"/>
        <v>420</v>
      </c>
      <c r="B1351" s="294">
        <v>45792</v>
      </c>
      <c r="C1351" s="337"/>
      <c r="D1351" s="337" t="s">
        <v>518</v>
      </c>
      <c r="E1351" s="337"/>
      <c r="F1351" s="337" t="s">
        <v>753</v>
      </c>
      <c r="G1351" s="356">
        <v>100</v>
      </c>
      <c r="H1351" s="340"/>
      <c r="I1351" s="337" t="s">
        <v>517</v>
      </c>
      <c r="J1351" s="337"/>
      <c r="K1351" s="337"/>
      <c r="L1351" s="337"/>
      <c r="M1351" s="334"/>
      <c r="N1351" s="337"/>
      <c r="O1351" s="349"/>
      <c r="P1351" s="349" t="str">
        <f>TEXT('daily (2)'!$B1351,"mmmm")</f>
        <v>May</v>
      </c>
    </row>
    <row r="1352" s="313" customFormat="1" ht="35.1" customHeight="1" spans="1:16">
      <c r="A1352" s="362">
        <f t="shared" si="6"/>
        <v>421</v>
      </c>
      <c r="B1352" s="294">
        <v>45793</v>
      </c>
      <c r="C1352" s="337"/>
      <c r="D1352" s="337" t="s">
        <v>516</v>
      </c>
      <c r="E1352" s="337"/>
      <c r="F1352" s="337" t="s">
        <v>442</v>
      </c>
      <c r="G1352" s="356">
        <v>16.64</v>
      </c>
      <c r="H1352" s="340"/>
      <c r="I1352" s="337" t="s">
        <v>531</v>
      </c>
      <c r="J1352" s="337"/>
      <c r="K1352" s="337"/>
      <c r="L1352" s="337"/>
      <c r="M1352" s="329"/>
      <c r="N1352" s="337"/>
      <c r="O1352" s="349"/>
      <c r="P1352" s="349" t="str">
        <f>TEXT('daily (2)'!$B1352,"mmmm")</f>
        <v>May</v>
      </c>
    </row>
    <row r="1353" s="313" customFormat="1" ht="35.1" customHeight="1" spans="1:16">
      <c r="A1353" s="361">
        <f t="shared" si="6"/>
        <v>422</v>
      </c>
      <c r="B1353" s="294">
        <v>45793</v>
      </c>
      <c r="C1353" s="337"/>
      <c r="D1353" s="337" t="s">
        <v>517</v>
      </c>
      <c r="E1353" s="337"/>
      <c r="F1353" s="337" t="s">
        <v>213</v>
      </c>
      <c r="G1353" s="356">
        <v>350</v>
      </c>
      <c r="H1353" s="340"/>
      <c r="I1353" s="337" t="s">
        <v>517</v>
      </c>
      <c r="J1353" s="337"/>
      <c r="K1353" s="337"/>
      <c r="L1353" s="337"/>
      <c r="M1353" s="334"/>
      <c r="N1353" s="337"/>
      <c r="O1353" s="349"/>
      <c r="P1353" s="349" t="str">
        <f>TEXT('daily (2)'!$B1353,"mmmm")</f>
        <v>May</v>
      </c>
    </row>
    <row r="1354" s="313" customFormat="1" ht="35.1" customHeight="1" spans="1:16">
      <c r="A1354" s="362">
        <f t="shared" si="6"/>
        <v>423</v>
      </c>
      <c r="B1354" s="294">
        <v>45793</v>
      </c>
      <c r="C1354" s="337"/>
      <c r="D1354" s="337" t="s">
        <v>17</v>
      </c>
      <c r="E1354" s="337"/>
      <c r="F1354" s="337" t="s">
        <v>17</v>
      </c>
      <c r="G1354" s="356">
        <v>4700</v>
      </c>
      <c r="H1354" s="340"/>
      <c r="I1354" s="337" t="s">
        <v>531</v>
      </c>
      <c r="J1354" s="337"/>
      <c r="K1354" s="337"/>
      <c r="L1354" s="337"/>
      <c r="M1354" s="329"/>
      <c r="N1354" s="337"/>
      <c r="O1354" s="349"/>
      <c r="P1354" s="349" t="str">
        <f>TEXT('daily (2)'!$B1354,"mmmm")</f>
        <v>May</v>
      </c>
    </row>
    <row r="1355" s="313" customFormat="1" ht="35.1" customHeight="1" spans="1:16">
      <c r="A1355" s="361">
        <f t="shared" si="6"/>
        <v>424</v>
      </c>
      <c r="B1355" s="294">
        <v>45793</v>
      </c>
      <c r="C1355" s="337"/>
      <c r="D1355" s="337" t="s">
        <v>520</v>
      </c>
      <c r="E1355" s="337"/>
      <c r="F1355" s="337" t="s">
        <v>754</v>
      </c>
      <c r="G1355" s="356">
        <v>1000</v>
      </c>
      <c r="H1355" s="340"/>
      <c r="I1355" s="337" t="s">
        <v>522</v>
      </c>
      <c r="J1355" s="337"/>
      <c r="K1355" s="337"/>
      <c r="L1355" s="337"/>
      <c r="M1355" s="334"/>
      <c r="N1355" s="337"/>
      <c r="O1355" s="349"/>
      <c r="P1355" s="349" t="str">
        <f>TEXT('daily (2)'!$B1355,"mmmm")</f>
        <v>May</v>
      </c>
    </row>
    <row r="1356" s="313" customFormat="1" ht="35.1" customHeight="1" spans="1:16">
      <c r="A1356" s="362">
        <f t="shared" si="6"/>
        <v>425</v>
      </c>
      <c r="B1356" s="294">
        <v>45793</v>
      </c>
      <c r="C1356" s="337"/>
      <c r="D1356" s="337" t="s">
        <v>516</v>
      </c>
      <c r="E1356" s="337"/>
      <c r="F1356" s="337" t="s">
        <v>442</v>
      </c>
      <c r="G1356" s="356">
        <v>6.31</v>
      </c>
      <c r="H1356" s="340"/>
      <c r="I1356" s="337" t="s">
        <v>531</v>
      </c>
      <c r="J1356" s="337"/>
      <c r="K1356" s="337"/>
      <c r="L1356" s="337"/>
      <c r="M1356" s="329"/>
      <c r="N1356" s="337"/>
      <c r="O1356" s="349"/>
      <c r="P1356" s="349" t="str">
        <f>TEXT('daily (2)'!$B1356,"mmmm")</f>
        <v>May</v>
      </c>
    </row>
    <row r="1357" ht="34.9" customHeight="1" spans="1:17">
      <c r="A1357" s="361">
        <f t="shared" si="6"/>
        <v>426</v>
      </c>
      <c r="B1357" s="294">
        <v>45793</v>
      </c>
      <c r="C1357" s="337"/>
      <c r="D1357" s="337" t="s">
        <v>17</v>
      </c>
      <c r="E1357" s="337"/>
      <c r="F1357" s="337" t="s">
        <v>755</v>
      </c>
      <c r="G1357" s="356">
        <v>4495</v>
      </c>
      <c r="H1357" s="340"/>
      <c r="I1357" s="337" t="s">
        <v>732</v>
      </c>
      <c r="J1357" s="337"/>
      <c r="K1357" s="337"/>
      <c r="L1357" s="337"/>
      <c r="M1357" s="334"/>
      <c r="N1357" s="337"/>
      <c r="O1357" s="349"/>
      <c r="P1357" s="349" t="str">
        <f>TEXT('daily (2)'!$B1357,"mmmm")</f>
        <v>May</v>
      </c>
      <c r="Q1357" s="357" t="s">
        <v>347</v>
      </c>
    </row>
    <row r="1358" ht="34.9" customHeight="1" spans="1:17">
      <c r="A1358" s="362">
        <f t="shared" si="6"/>
        <v>427</v>
      </c>
      <c r="B1358" s="294">
        <v>45793</v>
      </c>
      <c r="C1358" s="337"/>
      <c r="D1358" s="337" t="s">
        <v>517</v>
      </c>
      <c r="E1358" s="337"/>
      <c r="F1358" s="337" t="s">
        <v>186</v>
      </c>
      <c r="G1358" s="356">
        <v>62.39</v>
      </c>
      <c r="H1358" s="340"/>
      <c r="I1358" s="337" t="s">
        <v>517</v>
      </c>
      <c r="J1358" s="337"/>
      <c r="K1358" s="337"/>
      <c r="L1358" s="337"/>
      <c r="M1358" s="329"/>
      <c r="N1358" s="337"/>
      <c r="O1358" s="349"/>
      <c r="P1358" s="349" t="str">
        <f>TEXT('daily (2)'!$B1358,"mmmm")</f>
        <v>May</v>
      </c>
      <c r="Q1358" s="358"/>
    </row>
    <row r="1359" ht="34.9" customHeight="1" spans="1:17">
      <c r="A1359" s="361">
        <f t="shared" si="6"/>
        <v>428</v>
      </c>
      <c r="B1359" s="294">
        <v>45793</v>
      </c>
      <c r="C1359" s="337"/>
      <c r="D1359" s="337" t="s">
        <v>517</v>
      </c>
      <c r="E1359" s="337"/>
      <c r="F1359" s="337" t="s">
        <v>367</v>
      </c>
      <c r="G1359" s="356">
        <v>10</v>
      </c>
      <c r="H1359" s="340"/>
      <c r="I1359" s="337" t="s">
        <v>531</v>
      </c>
      <c r="J1359" s="337"/>
      <c r="K1359" s="337"/>
      <c r="L1359" s="337"/>
      <c r="M1359" s="334"/>
      <c r="N1359" s="337"/>
      <c r="O1359" s="349"/>
      <c r="P1359" s="349" t="str">
        <f>TEXT('daily (2)'!$B1359,"mmmm")</f>
        <v>May</v>
      </c>
      <c r="Q1359" s="357"/>
    </row>
    <row r="1360" ht="34.9" customHeight="1" spans="1:17">
      <c r="A1360" s="362">
        <f t="shared" si="6"/>
        <v>429</v>
      </c>
      <c r="B1360" s="294">
        <v>45793</v>
      </c>
      <c r="C1360" s="337"/>
      <c r="D1360" s="337" t="s">
        <v>517</v>
      </c>
      <c r="E1360" s="337"/>
      <c r="F1360" s="337" t="s">
        <v>186</v>
      </c>
      <c r="G1360" s="356">
        <f>2049.59-700</f>
        <v>1349.59</v>
      </c>
      <c r="H1360" s="340"/>
      <c r="I1360" s="337" t="s">
        <v>517</v>
      </c>
      <c r="J1360" s="337"/>
      <c r="K1360" s="337"/>
      <c r="L1360" s="337"/>
      <c r="M1360" s="329"/>
      <c r="N1360" s="337"/>
      <c r="O1360" s="349"/>
      <c r="P1360" s="349" t="str">
        <f>TEXT('daily (2)'!$B1360,"mmmm")</f>
        <v>May</v>
      </c>
      <c r="Q1360" s="358"/>
    </row>
    <row r="1361" ht="34.9" customHeight="1" spans="1:17">
      <c r="A1361" s="361">
        <f t="shared" si="6"/>
        <v>430</v>
      </c>
      <c r="B1361" s="294">
        <v>45794</v>
      </c>
      <c r="C1361" s="337"/>
      <c r="D1361" s="337" t="s">
        <v>520</v>
      </c>
      <c r="E1361" s="337"/>
      <c r="F1361" s="337" t="s">
        <v>756</v>
      </c>
      <c r="G1361" s="356">
        <v>1500</v>
      </c>
      <c r="H1361" s="340"/>
      <c r="I1361" s="337" t="s">
        <v>732</v>
      </c>
      <c r="J1361" s="337"/>
      <c r="K1361" s="337"/>
      <c r="L1361" s="337"/>
      <c r="M1361" s="334"/>
      <c r="N1361" s="337"/>
      <c r="O1361" s="349"/>
      <c r="P1361" s="349" t="str">
        <f>TEXT('daily (2)'!$B1361,"mmmm")</f>
        <v>May</v>
      </c>
      <c r="Q1361" s="357"/>
    </row>
    <row r="1362" ht="34.9" customHeight="1" spans="1:17">
      <c r="A1362" s="362">
        <f t="shared" si="6"/>
        <v>431</v>
      </c>
      <c r="B1362" s="294">
        <v>45794</v>
      </c>
      <c r="C1362" s="337"/>
      <c r="D1362" s="337" t="s">
        <v>518</v>
      </c>
      <c r="E1362" s="337"/>
      <c r="F1362" s="337" t="s">
        <v>371</v>
      </c>
      <c r="G1362" s="356">
        <v>65</v>
      </c>
      <c r="H1362" s="340"/>
      <c r="I1362" s="337" t="s">
        <v>531</v>
      </c>
      <c r="J1362" s="337"/>
      <c r="K1362" s="337"/>
      <c r="L1362" s="337"/>
      <c r="M1362" s="329"/>
      <c r="N1362" s="337"/>
      <c r="O1362" s="349"/>
      <c r="P1362" s="349" t="str">
        <f>TEXT('daily (2)'!$B1362,"mmmm")</f>
        <v>May</v>
      </c>
      <c r="Q1362" s="358"/>
    </row>
    <row r="1363" ht="34.9" customHeight="1" spans="1:17">
      <c r="A1363" s="361">
        <f t="shared" si="6"/>
        <v>432</v>
      </c>
      <c r="B1363" s="294">
        <v>45794</v>
      </c>
      <c r="C1363" s="337"/>
      <c r="D1363" s="337" t="s">
        <v>518</v>
      </c>
      <c r="E1363" s="337"/>
      <c r="F1363" s="341" t="s">
        <v>757</v>
      </c>
      <c r="G1363" s="356">
        <v>60</v>
      </c>
      <c r="H1363" s="340"/>
      <c r="I1363" s="337" t="s">
        <v>531</v>
      </c>
      <c r="J1363" s="337"/>
      <c r="K1363" s="337"/>
      <c r="L1363" s="337"/>
      <c r="M1363" s="334"/>
      <c r="N1363" s="337"/>
      <c r="O1363" s="349"/>
      <c r="P1363" s="349" t="str">
        <f>TEXT('daily (2)'!$B1363,"mmmm")</f>
        <v>May</v>
      </c>
      <c r="Q1363" s="357"/>
    </row>
    <row r="1364" ht="27" customHeight="1" spans="1:17">
      <c r="A1364" s="362">
        <f t="shared" si="6"/>
        <v>433</v>
      </c>
      <c r="B1364" s="294">
        <v>45794</v>
      </c>
      <c r="C1364" s="337"/>
      <c r="D1364" s="337" t="s">
        <v>341</v>
      </c>
      <c r="E1364" s="337"/>
      <c r="F1364" s="337" t="s">
        <v>729</v>
      </c>
      <c r="G1364" s="356">
        <v>50</v>
      </c>
      <c r="H1364" s="340"/>
      <c r="I1364" s="337" t="s">
        <v>531</v>
      </c>
      <c r="J1364" s="337"/>
      <c r="K1364" s="337"/>
      <c r="L1364" s="337"/>
      <c r="M1364" s="329"/>
      <c r="N1364" s="337"/>
      <c r="O1364" s="349"/>
      <c r="P1364" s="349" t="str">
        <f>TEXT('daily (2)'!$B1364,"mmmm")</f>
        <v>May</v>
      </c>
      <c r="Q1364" s="358"/>
    </row>
    <row r="1365" ht="27" customHeight="1" spans="1:17">
      <c r="A1365" s="361">
        <f t="shared" si="6"/>
        <v>434</v>
      </c>
      <c r="B1365" s="294">
        <v>45794</v>
      </c>
      <c r="C1365" s="337"/>
      <c r="D1365" s="337" t="s">
        <v>516</v>
      </c>
      <c r="E1365" s="337"/>
      <c r="F1365" s="337" t="s">
        <v>442</v>
      </c>
      <c r="G1365" s="356">
        <v>3.07</v>
      </c>
      <c r="H1365" s="340"/>
      <c r="I1365" s="337" t="s">
        <v>531</v>
      </c>
      <c r="J1365" s="337"/>
      <c r="K1365" s="337"/>
      <c r="L1365" s="337"/>
      <c r="M1365" s="334"/>
      <c r="N1365" s="337"/>
      <c r="O1365" s="349"/>
      <c r="P1365" s="349" t="str">
        <f>TEXT('daily (2)'!$B1365,"mmmm")</f>
        <v>May</v>
      </c>
      <c r="Q1365" s="357"/>
    </row>
    <row r="1366" ht="27" customHeight="1" spans="1:17">
      <c r="A1366" s="362">
        <f t="shared" si="6"/>
        <v>435</v>
      </c>
      <c r="B1366" s="294">
        <v>45794</v>
      </c>
      <c r="C1366" s="337"/>
      <c r="D1366" s="337" t="s">
        <v>520</v>
      </c>
      <c r="E1366" s="337"/>
      <c r="F1366" s="337" t="s">
        <v>756</v>
      </c>
      <c r="G1366" s="356">
        <v>300</v>
      </c>
      <c r="H1366" s="340"/>
      <c r="I1366" s="337" t="s">
        <v>429</v>
      </c>
      <c r="J1366" s="337"/>
      <c r="K1366" s="337"/>
      <c r="L1366" s="337"/>
      <c r="M1366" s="329"/>
      <c r="N1366" s="337"/>
      <c r="O1366" s="349"/>
      <c r="P1366" s="349" t="str">
        <f>TEXT('daily (2)'!$B1366,"mmmm")</f>
        <v>May</v>
      </c>
      <c r="Q1366" s="358"/>
    </row>
    <row r="1367" ht="27" customHeight="1" spans="1:17">
      <c r="A1367" s="361">
        <f t="shared" si="6"/>
        <v>436</v>
      </c>
      <c r="B1367" s="294">
        <v>45794</v>
      </c>
      <c r="C1367" s="337"/>
      <c r="D1367" s="337" t="s">
        <v>518</v>
      </c>
      <c r="E1367" s="337"/>
      <c r="F1367" s="337" t="s">
        <v>758</v>
      </c>
      <c r="G1367" s="356">
        <v>2200</v>
      </c>
      <c r="H1367" s="340"/>
      <c r="I1367" s="337" t="s">
        <v>531</v>
      </c>
      <c r="J1367" s="337"/>
      <c r="K1367" s="337"/>
      <c r="L1367" s="337"/>
      <c r="M1367" s="334"/>
      <c r="N1367" s="337"/>
      <c r="O1367" s="349"/>
      <c r="P1367" s="349" t="str">
        <f>TEXT('daily (2)'!$B1367,"mmmm")</f>
        <v>May</v>
      </c>
      <c r="Q1367" s="357"/>
    </row>
    <row r="1368" ht="27" customHeight="1" spans="1:17">
      <c r="A1368" s="362">
        <f t="shared" si="6"/>
        <v>437</v>
      </c>
      <c r="B1368" s="294">
        <v>45794</v>
      </c>
      <c r="C1368" s="337"/>
      <c r="D1368" s="337" t="s">
        <v>518</v>
      </c>
      <c r="E1368" s="337"/>
      <c r="F1368" s="337" t="s">
        <v>708</v>
      </c>
      <c r="G1368" s="356">
        <v>510</v>
      </c>
      <c r="H1368" s="340"/>
      <c r="I1368" s="337" t="s">
        <v>595</v>
      </c>
      <c r="J1368" s="337"/>
      <c r="K1368" s="337"/>
      <c r="L1368" s="337"/>
      <c r="M1368" s="329"/>
      <c r="N1368" s="337"/>
      <c r="O1368" s="349"/>
      <c r="P1368" s="349" t="str">
        <f>TEXT('daily (2)'!$B1368,"mmmm")</f>
        <v>May</v>
      </c>
      <c r="Q1368" s="358"/>
    </row>
    <row r="1369" ht="27" customHeight="1" spans="1:17">
      <c r="A1369" s="361">
        <f t="shared" si="6"/>
        <v>438</v>
      </c>
      <c r="B1369" s="294">
        <v>45794</v>
      </c>
      <c r="C1369" s="337"/>
      <c r="D1369" s="337" t="s">
        <v>518</v>
      </c>
      <c r="E1369" s="337"/>
      <c r="F1369" s="337" t="s">
        <v>364</v>
      </c>
      <c r="G1369" s="356">
        <v>200</v>
      </c>
      <c r="H1369" s="340"/>
      <c r="I1369" s="337" t="s">
        <v>531</v>
      </c>
      <c r="J1369" s="337"/>
      <c r="K1369" s="337"/>
      <c r="L1369" s="337"/>
      <c r="M1369" s="334"/>
      <c r="N1369" s="337"/>
      <c r="O1369" s="349"/>
      <c r="P1369" s="349" t="str">
        <f>TEXT('daily (2)'!$B1369,"mmmm")</f>
        <v>May</v>
      </c>
      <c r="Q1369" s="357"/>
    </row>
    <row r="1370" ht="27" customHeight="1" spans="1:17">
      <c r="A1370" s="362">
        <f t="shared" si="6"/>
        <v>439</v>
      </c>
      <c r="B1370" s="294">
        <v>45794</v>
      </c>
      <c r="C1370" s="337"/>
      <c r="D1370" s="337" t="s">
        <v>341</v>
      </c>
      <c r="E1370" s="337"/>
      <c r="F1370" s="337" t="s">
        <v>759</v>
      </c>
      <c r="G1370" s="356">
        <v>50</v>
      </c>
      <c r="H1370" s="340"/>
      <c r="I1370" s="337" t="s">
        <v>595</v>
      </c>
      <c r="J1370" s="337"/>
      <c r="K1370" s="337"/>
      <c r="L1370" s="337"/>
      <c r="M1370" s="329"/>
      <c r="N1370" s="337"/>
      <c r="O1370" s="349"/>
      <c r="P1370" s="349" t="str">
        <f>TEXT('daily (2)'!$B1370,"mmmm")</f>
        <v>May</v>
      </c>
      <c r="Q1370" s="358"/>
    </row>
    <row r="1371" ht="27" customHeight="1" spans="1:17">
      <c r="A1371" s="361">
        <f t="shared" si="6"/>
        <v>440</v>
      </c>
      <c r="B1371" s="294">
        <v>45794</v>
      </c>
      <c r="C1371" s="337"/>
      <c r="D1371" s="337" t="s">
        <v>516</v>
      </c>
      <c r="E1371" s="337"/>
      <c r="F1371" s="337" t="s">
        <v>442</v>
      </c>
      <c r="G1371" s="356">
        <v>1</v>
      </c>
      <c r="H1371" s="340"/>
      <c r="I1371" s="337" t="s">
        <v>531</v>
      </c>
      <c r="J1371" s="337"/>
      <c r="K1371" s="337"/>
      <c r="L1371" s="337"/>
      <c r="M1371" s="334"/>
      <c r="N1371" s="337"/>
      <c r="O1371" s="349"/>
      <c r="P1371" s="349" t="str">
        <f>TEXT('daily (2)'!$B1371,"mmmm")</f>
        <v>May</v>
      </c>
      <c r="Q1371" s="357"/>
    </row>
    <row r="1372" ht="27" customHeight="1" spans="1:17">
      <c r="A1372" s="362">
        <f t="shared" si="6"/>
        <v>441</v>
      </c>
      <c r="B1372" s="294">
        <v>45794</v>
      </c>
      <c r="C1372" s="337"/>
      <c r="D1372" s="337" t="s">
        <v>17</v>
      </c>
      <c r="E1372" s="337"/>
      <c r="F1372" s="337" t="s">
        <v>152</v>
      </c>
      <c r="G1372" s="356">
        <v>200</v>
      </c>
      <c r="H1372" s="340"/>
      <c r="I1372" s="337" t="s">
        <v>522</v>
      </c>
      <c r="J1372" s="337"/>
      <c r="K1372" s="337"/>
      <c r="L1372" s="337"/>
      <c r="M1372" s="329"/>
      <c r="N1372" s="337"/>
      <c r="O1372" s="349"/>
      <c r="P1372" s="349" t="str">
        <f>TEXT('daily (2)'!$B1372,"mmmm")</f>
        <v>May</v>
      </c>
      <c r="Q1372" s="358" t="s">
        <v>152</v>
      </c>
    </row>
    <row r="1373" ht="27" customHeight="1" spans="1:17">
      <c r="A1373" s="361">
        <f t="shared" si="6"/>
        <v>442</v>
      </c>
      <c r="B1373" s="294">
        <v>45794</v>
      </c>
      <c r="C1373" s="337"/>
      <c r="D1373" s="337" t="s">
        <v>518</v>
      </c>
      <c r="E1373" s="337"/>
      <c r="F1373" s="337" t="s">
        <v>760</v>
      </c>
      <c r="G1373" s="356">
        <v>165</v>
      </c>
      <c r="H1373" s="340"/>
      <c r="I1373" s="337" t="s">
        <v>522</v>
      </c>
      <c r="J1373" s="337"/>
      <c r="K1373" s="337"/>
      <c r="L1373" s="337"/>
      <c r="M1373" s="334"/>
      <c r="N1373" s="337"/>
      <c r="O1373" s="349"/>
      <c r="P1373" s="349" t="str">
        <f>TEXT('daily (2)'!$B1373,"mmmm")</f>
        <v>May</v>
      </c>
      <c r="Q1373" s="357"/>
    </row>
    <row r="1374" ht="27" customHeight="1" spans="1:17">
      <c r="A1374" s="362">
        <f t="shared" si="6"/>
        <v>443</v>
      </c>
      <c r="B1374" s="294">
        <v>45794</v>
      </c>
      <c r="C1374" s="337"/>
      <c r="D1374" s="337" t="s">
        <v>341</v>
      </c>
      <c r="E1374" s="337"/>
      <c r="F1374" s="337" t="s">
        <v>281</v>
      </c>
      <c r="G1374" s="356">
        <v>900</v>
      </c>
      <c r="H1374" s="340"/>
      <c r="I1374" s="337" t="s">
        <v>531</v>
      </c>
      <c r="J1374" s="337"/>
      <c r="K1374" s="337"/>
      <c r="L1374" s="337"/>
      <c r="M1374" s="329"/>
      <c r="N1374" s="337"/>
      <c r="O1374" s="349"/>
      <c r="P1374" s="349" t="str">
        <f>TEXT('daily (2)'!$B1374,"mmmm")</f>
        <v>May</v>
      </c>
      <c r="Q1374" s="358"/>
    </row>
    <row r="1375" ht="27" customHeight="1" spans="1:17">
      <c r="A1375" s="361">
        <f t="shared" si="6"/>
        <v>444</v>
      </c>
      <c r="B1375" s="294">
        <v>45794</v>
      </c>
      <c r="C1375" s="337"/>
      <c r="D1375" s="337" t="s">
        <v>517</v>
      </c>
      <c r="E1375" s="337"/>
      <c r="F1375" s="337" t="s">
        <v>177</v>
      </c>
      <c r="G1375" s="356">
        <v>96</v>
      </c>
      <c r="H1375" s="340"/>
      <c r="I1375" s="337" t="s">
        <v>517</v>
      </c>
      <c r="J1375" s="337"/>
      <c r="K1375" s="337" t="s">
        <v>347</v>
      </c>
      <c r="L1375" s="337"/>
      <c r="M1375" s="334"/>
      <c r="N1375" s="337"/>
      <c r="O1375" s="349"/>
      <c r="P1375" s="349" t="str">
        <f>TEXT('daily (2)'!$B1375,"mmmm")</f>
        <v>May</v>
      </c>
      <c r="Q1375" s="357"/>
    </row>
    <row r="1376" ht="27" customHeight="1" spans="1:17">
      <c r="A1376" s="362">
        <f t="shared" si="6"/>
        <v>445</v>
      </c>
      <c r="B1376" s="294">
        <v>45794</v>
      </c>
      <c r="C1376" s="337"/>
      <c r="D1376" s="337" t="s">
        <v>517</v>
      </c>
      <c r="E1376" s="337"/>
      <c r="F1376" s="337" t="s">
        <v>186</v>
      </c>
      <c r="G1376" s="356">
        <f>1000-(80)</f>
        <v>920</v>
      </c>
      <c r="H1376" s="340"/>
      <c r="I1376" s="337" t="s">
        <v>517</v>
      </c>
      <c r="J1376" s="337"/>
      <c r="K1376" s="337"/>
      <c r="L1376" s="337"/>
      <c r="M1376" s="329"/>
      <c r="N1376" s="337"/>
      <c r="O1376" s="349"/>
      <c r="P1376" s="349" t="str">
        <f>TEXT('daily (2)'!$B1376,"mmmm")</f>
        <v>May</v>
      </c>
      <c r="Q1376" s="358"/>
    </row>
    <row r="1377" ht="27" customHeight="1" spans="1:17">
      <c r="A1377" s="361">
        <f t="shared" si="6"/>
        <v>446</v>
      </c>
      <c r="B1377" s="294">
        <v>45795</v>
      </c>
      <c r="C1377" s="337"/>
      <c r="D1377" s="337" t="s">
        <v>517</v>
      </c>
      <c r="E1377" s="337"/>
      <c r="F1377" s="337" t="s">
        <v>367</v>
      </c>
      <c r="G1377" s="356">
        <v>20</v>
      </c>
      <c r="H1377" s="340"/>
      <c r="I1377" s="337" t="s">
        <v>531</v>
      </c>
      <c r="J1377" s="337"/>
      <c r="K1377" s="337"/>
      <c r="L1377" s="337"/>
      <c r="M1377" s="334"/>
      <c r="N1377" s="337"/>
      <c r="O1377" s="349"/>
      <c r="P1377" s="349" t="str">
        <f>TEXT('daily (2)'!$B1377,"mmmm")</f>
        <v>May</v>
      </c>
      <c r="Q1377" s="357"/>
    </row>
    <row r="1378" ht="27" customHeight="1" spans="1:17">
      <c r="A1378" s="362">
        <f t="shared" si="6"/>
        <v>447</v>
      </c>
      <c r="B1378" s="294">
        <v>45795</v>
      </c>
      <c r="C1378" s="337"/>
      <c r="D1378" s="337" t="s">
        <v>518</v>
      </c>
      <c r="E1378" s="337"/>
      <c r="F1378" s="337" t="s">
        <v>761</v>
      </c>
      <c r="G1378" s="356">
        <v>1215</v>
      </c>
      <c r="H1378" s="340"/>
      <c r="I1378" s="337" t="s">
        <v>610</v>
      </c>
      <c r="J1378" s="337"/>
      <c r="K1378" s="337"/>
      <c r="L1378" s="337"/>
      <c r="M1378" s="329"/>
      <c r="N1378" s="337"/>
      <c r="O1378" s="349"/>
      <c r="P1378" s="349" t="str">
        <f>TEXT('daily (2)'!$B1378,"mmmm")</f>
        <v>May</v>
      </c>
      <c r="Q1378" s="358"/>
    </row>
    <row r="1379" ht="27" customHeight="1" spans="1:17">
      <c r="A1379" s="361">
        <f t="shared" si="6"/>
        <v>448</v>
      </c>
      <c r="B1379" s="294">
        <v>45795</v>
      </c>
      <c r="C1379" s="337"/>
      <c r="D1379" s="337" t="s">
        <v>518</v>
      </c>
      <c r="E1379" s="337"/>
      <c r="F1379" s="337" t="s">
        <v>379</v>
      </c>
      <c r="G1379" s="356">
        <v>3800</v>
      </c>
      <c r="H1379" s="340"/>
      <c r="I1379" s="337" t="s">
        <v>531</v>
      </c>
      <c r="J1379" s="337"/>
      <c r="K1379" s="337"/>
      <c r="L1379" s="337"/>
      <c r="M1379" s="334"/>
      <c r="N1379" s="337"/>
      <c r="O1379" s="349"/>
      <c r="P1379" s="349" t="str">
        <f>TEXT('daily (2)'!$B1379,"mmmm")</f>
        <v>May</v>
      </c>
      <c r="Q1379" s="357"/>
    </row>
    <row r="1380" ht="27" customHeight="1" spans="1:17">
      <c r="A1380" s="362">
        <f t="shared" si="6"/>
        <v>449</v>
      </c>
      <c r="B1380" s="294">
        <v>45795</v>
      </c>
      <c r="C1380" s="337"/>
      <c r="D1380" s="337" t="s">
        <v>517</v>
      </c>
      <c r="E1380" s="337"/>
      <c r="F1380" s="337" t="s">
        <v>186</v>
      </c>
      <c r="G1380" s="356">
        <v>965</v>
      </c>
      <c r="H1380" s="340"/>
      <c r="I1380" s="337" t="s">
        <v>517</v>
      </c>
      <c r="J1380" s="337"/>
      <c r="K1380" s="337"/>
      <c r="L1380" s="337"/>
      <c r="M1380" s="329"/>
      <c r="N1380" s="337"/>
      <c r="O1380" s="349"/>
      <c r="P1380" s="349" t="str">
        <f>TEXT('daily (2)'!$B1380,"mmmm")</f>
        <v>May</v>
      </c>
      <c r="Q1380" s="358"/>
    </row>
    <row r="1381" ht="27" customHeight="1" spans="1:17">
      <c r="A1381" s="361">
        <f t="shared" ref="A1381:A1444" si="7">A1380+1</f>
        <v>450</v>
      </c>
      <c r="B1381" s="294">
        <v>45795</v>
      </c>
      <c r="C1381" s="337"/>
      <c r="D1381" s="337" t="s">
        <v>516</v>
      </c>
      <c r="E1381" s="337"/>
      <c r="F1381" s="337" t="s">
        <v>442</v>
      </c>
      <c r="G1381" s="356">
        <v>11</v>
      </c>
      <c r="H1381" s="340"/>
      <c r="I1381" s="337" t="s">
        <v>531</v>
      </c>
      <c r="J1381" s="337"/>
      <c r="K1381" s="337"/>
      <c r="L1381" s="337"/>
      <c r="M1381" s="334"/>
      <c r="N1381" s="337"/>
      <c r="O1381" s="349"/>
      <c r="P1381" s="349" t="str">
        <f>TEXT('daily (2)'!$B1381,"mmmm")</f>
        <v>May</v>
      </c>
      <c r="Q1381" s="357"/>
    </row>
    <row r="1382" ht="27" customHeight="1" spans="1:17">
      <c r="A1382" s="362">
        <f t="shared" si="7"/>
        <v>451</v>
      </c>
      <c r="B1382" s="294">
        <v>45795</v>
      </c>
      <c r="C1382" s="337"/>
      <c r="D1382" s="337" t="s">
        <v>518</v>
      </c>
      <c r="E1382" s="337"/>
      <c r="F1382" s="337" t="s">
        <v>762</v>
      </c>
      <c r="G1382" s="356">
        <v>85</v>
      </c>
      <c r="H1382" s="340"/>
      <c r="I1382" s="337" t="s">
        <v>517</v>
      </c>
      <c r="J1382" s="337"/>
      <c r="K1382" s="337"/>
      <c r="L1382" s="337"/>
      <c r="M1382" s="329"/>
      <c r="N1382" s="337"/>
      <c r="O1382" s="349"/>
      <c r="P1382" s="349" t="str">
        <f>TEXT('daily (2)'!$B1382,"mmmm")</f>
        <v>May</v>
      </c>
      <c r="Q1382" s="358"/>
    </row>
    <row r="1383" ht="27" customHeight="1" spans="1:17">
      <c r="A1383" s="361">
        <f t="shared" si="7"/>
        <v>452</v>
      </c>
      <c r="B1383" s="294">
        <v>45795</v>
      </c>
      <c r="C1383" s="337"/>
      <c r="D1383" s="337" t="s">
        <v>520</v>
      </c>
      <c r="E1383" s="337"/>
      <c r="F1383" s="337" t="s">
        <v>756</v>
      </c>
      <c r="G1383" s="356">
        <v>1500</v>
      </c>
      <c r="H1383" s="340"/>
      <c r="I1383" s="337" t="s">
        <v>732</v>
      </c>
      <c r="J1383" s="337"/>
      <c r="K1383" s="337"/>
      <c r="L1383" s="337"/>
      <c r="M1383" s="334"/>
      <c r="N1383" s="337"/>
      <c r="O1383" s="349"/>
      <c r="P1383" s="349" t="str">
        <f>TEXT('daily (2)'!$B1383,"mmmm")</f>
        <v>May</v>
      </c>
      <c r="Q1383" s="357"/>
    </row>
    <row r="1384" ht="27" customHeight="1" spans="1:17">
      <c r="A1384" s="362">
        <f t="shared" si="7"/>
        <v>453</v>
      </c>
      <c r="B1384" s="294">
        <v>45795</v>
      </c>
      <c r="C1384" s="337"/>
      <c r="D1384" s="337" t="s">
        <v>520</v>
      </c>
      <c r="E1384" s="337"/>
      <c r="F1384" s="337" t="s">
        <v>763</v>
      </c>
      <c r="G1384" s="356">
        <v>910</v>
      </c>
      <c r="H1384" s="340"/>
      <c r="I1384" s="337" t="s">
        <v>522</v>
      </c>
      <c r="J1384" s="337"/>
      <c r="K1384" s="337"/>
      <c r="L1384" s="337"/>
      <c r="M1384" s="329"/>
      <c r="N1384" s="337"/>
      <c r="O1384" s="349"/>
      <c r="P1384" s="349" t="str">
        <f>TEXT('daily (2)'!$B1384,"mmmm")</f>
        <v>May</v>
      </c>
      <c r="Q1384" s="358"/>
    </row>
    <row r="1385" ht="27" customHeight="1" spans="1:17">
      <c r="A1385" s="361">
        <f t="shared" si="7"/>
        <v>454</v>
      </c>
      <c r="B1385" s="294">
        <v>45795</v>
      </c>
      <c r="C1385" s="337"/>
      <c r="D1385" s="337" t="s">
        <v>341</v>
      </c>
      <c r="E1385" s="337"/>
      <c r="F1385" s="337" t="s">
        <v>764</v>
      </c>
      <c r="G1385" s="356">
        <v>150</v>
      </c>
      <c r="H1385" s="340"/>
      <c r="I1385" s="337" t="s">
        <v>429</v>
      </c>
      <c r="J1385" s="337"/>
      <c r="K1385" s="337"/>
      <c r="L1385" s="337"/>
      <c r="M1385" s="334"/>
      <c r="N1385" s="337"/>
      <c r="O1385" s="349"/>
      <c r="P1385" s="349" t="str">
        <f>TEXT('daily (2)'!$B1385,"mmmm")</f>
        <v>May</v>
      </c>
      <c r="Q1385" s="357"/>
    </row>
    <row r="1386" ht="27" customHeight="1" spans="1:17">
      <c r="A1386" s="362">
        <f t="shared" si="7"/>
        <v>455</v>
      </c>
      <c r="B1386" s="294">
        <v>45796</v>
      </c>
      <c r="C1386" s="337"/>
      <c r="D1386" s="337" t="s">
        <v>518</v>
      </c>
      <c r="E1386" s="337"/>
      <c r="F1386" s="337" t="s">
        <v>765</v>
      </c>
      <c r="G1386" s="356">
        <v>295</v>
      </c>
      <c r="H1386" s="340"/>
      <c r="I1386" s="337" t="s">
        <v>732</v>
      </c>
      <c r="J1386" s="337"/>
      <c r="K1386" s="337"/>
      <c r="L1386" s="337"/>
      <c r="M1386" s="329"/>
      <c r="N1386" s="337"/>
      <c r="O1386" s="349"/>
      <c r="P1386" s="349" t="str">
        <f>TEXT('daily (2)'!$B1386,"mmmm")</f>
        <v>May</v>
      </c>
      <c r="Q1386" s="358"/>
    </row>
    <row r="1387" ht="27" customHeight="1" spans="1:17">
      <c r="A1387" s="361">
        <f t="shared" si="7"/>
        <v>456</v>
      </c>
      <c r="B1387" s="294">
        <v>45795</v>
      </c>
      <c r="C1387" s="337"/>
      <c r="D1387" s="337" t="s">
        <v>520</v>
      </c>
      <c r="E1387" s="337"/>
      <c r="F1387" s="337" t="s">
        <v>766</v>
      </c>
      <c r="G1387" s="356">
        <v>200</v>
      </c>
      <c r="H1387" s="340"/>
      <c r="I1387" s="337" t="s">
        <v>531</v>
      </c>
      <c r="J1387" s="337"/>
      <c r="K1387" s="337"/>
      <c r="L1387" s="337"/>
      <c r="M1387" s="334"/>
      <c r="N1387" s="337"/>
      <c r="O1387" s="349"/>
      <c r="P1387" s="349" t="str">
        <f>TEXT('daily (2)'!$B1387,"mmmm")</f>
        <v>May</v>
      </c>
      <c r="Q1387" s="357"/>
    </row>
    <row r="1388" ht="27" customHeight="1" spans="1:17">
      <c r="A1388" s="362">
        <f t="shared" si="7"/>
        <v>457</v>
      </c>
      <c r="B1388" s="294">
        <v>45795</v>
      </c>
      <c r="C1388" s="337"/>
      <c r="D1388" s="337" t="s">
        <v>518</v>
      </c>
      <c r="E1388" s="337"/>
      <c r="F1388" s="337" t="s">
        <v>767</v>
      </c>
      <c r="G1388" s="356">
        <f>400-150</f>
        <v>250</v>
      </c>
      <c r="H1388" s="340"/>
      <c r="I1388" s="337" t="s">
        <v>531</v>
      </c>
      <c r="J1388" s="337"/>
      <c r="K1388" s="337"/>
      <c r="L1388" s="337"/>
      <c r="M1388" s="329"/>
      <c r="N1388" s="337"/>
      <c r="O1388" s="349"/>
      <c r="P1388" s="349" t="str">
        <f>TEXT('daily (2)'!$B1388,"mmmm")</f>
        <v>May</v>
      </c>
      <c r="Q1388" s="358"/>
    </row>
    <row r="1389" ht="27" customHeight="1" spans="1:17">
      <c r="A1389" s="361">
        <f t="shared" si="7"/>
        <v>458</v>
      </c>
      <c r="B1389" s="294">
        <v>45795</v>
      </c>
      <c r="C1389" s="337"/>
      <c r="D1389" s="337" t="s">
        <v>517</v>
      </c>
      <c r="E1389" s="337"/>
      <c r="F1389" s="337" t="s">
        <v>186</v>
      </c>
      <c r="G1389" s="356">
        <v>50</v>
      </c>
      <c r="H1389" s="340"/>
      <c r="I1389" s="337" t="s">
        <v>517</v>
      </c>
      <c r="J1389" s="337"/>
      <c r="K1389" s="337"/>
      <c r="L1389" s="337"/>
      <c r="M1389" s="334"/>
      <c r="N1389" s="337"/>
      <c r="O1389" s="349"/>
      <c r="P1389" s="349" t="str">
        <f>TEXT('daily (2)'!$B1389,"mmmm")</f>
        <v>May</v>
      </c>
      <c r="Q1389" s="357"/>
    </row>
    <row r="1390" ht="27" customHeight="1" spans="1:17">
      <c r="A1390" s="362">
        <f t="shared" si="7"/>
        <v>459</v>
      </c>
      <c r="B1390" s="294">
        <v>45796</v>
      </c>
      <c r="C1390" s="337"/>
      <c r="D1390" s="337" t="s">
        <v>516</v>
      </c>
      <c r="E1390" s="337"/>
      <c r="F1390" s="337" t="s">
        <v>668</v>
      </c>
      <c r="G1390" s="356">
        <v>1</v>
      </c>
      <c r="H1390" s="340"/>
      <c r="I1390" s="337" t="s">
        <v>531</v>
      </c>
      <c r="J1390" s="337"/>
      <c r="K1390" s="337"/>
      <c r="L1390" s="337"/>
      <c r="M1390" s="329"/>
      <c r="N1390" s="337"/>
      <c r="O1390" s="349"/>
      <c r="P1390" s="349" t="str">
        <f>TEXT('daily (2)'!$B1390,"mmmm")</f>
        <v>May</v>
      </c>
      <c r="Q1390" s="358"/>
    </row>
    <row r="1391" ht="27" customHeight="1" spans="1:17">
      <c r="A1391" s="361">
        <f t="shared" si="7"/>
        <v>460</v>
      </c>
      <c r="B1391" s="294">
        <v>45796</v>
      </c>
      <c r="C1391" s="337"/>
      <c r="D1391" s="337" t="s">
        <v>571</v>
      </c>
      <c r="E1391" s="337"/>
      <c r="F1391" s="337" t="s">
        <v>702</v>
      </c>
      <c r="G1391" s="356">
        <f>205</f>
        <v>205</v>
      </c>
      <c r="H1391" s="340"/>
      <c r="I1391" s="337" t="s">
        <v>531</v>
      </c>
      <c r="J1391" s="337"/>
      <c r="K1391" s="337"/>
      <c r="L1391" s="337"/>
      <c r="M1391" s="334"/>
      <c r="N1391" s="337"/>
      <c r="O1391" s="349"/>
      <c r="P1391" s="349" t="str">
        <f>TEXT('daily (2)'!$B1391,"mmmm")</f>
        <v>May</v>
      </c>
      <c r="Q1391" s="357"/>
    </row>
    <row r="1392" ht="27" customHeight="1" spans="1:17">
      <c r="A1392" s="362">
        <f t="shared" si="7"/>
        <v>461</v>
      </c>
      <c r="B1392" s="294">
        <v>45796</v>
      </c>
      <c r="C1392" s="337"/>
      <c r="D1392" s="337" t="s">
        <v>518</v>
      </c>
      <c r="E1392" s="337"/>
      <c r="F1392" s="337" t="s">
        <v>768</v>
      </c>
      <c r="G1392" s="356">
        <v>700</v>
      </c>
      <c r="H1392" s="340"/>
      <c r="I1392" s="337" t="s">
        <v>531</v>
      </c>
      <c r="J1392" s="337"/>
      <c r="K1392" s="337"/>
      <c r="L1392" s="337"/>
      <c r="M1392" s="329"/>
      <c r="N1392" s="337"/>
      <c r="O1392" s="349"/>
      <c r="P1392" s="349" t="str">
        <f>TEXT('daily (2)'!$B1392,"mmmm")</f>
        <v>May</v>
      </c>
      <c r="Q1392" s="358"/>
    </row>
    <row r="1393" ht="27" customHeight="1" spans="1:17">
      <c r="A1393" s="361">
        <f t="shared" si="7"/>
        <v>462</v>
      </c>
      <c r="B1393" s="294">
        <v>45796</v>
      </c>
      <c r="C1393" s="337"/>
      <c r="D1393" s="337" t="s">
        <v>518</v>
      </c>
      <c r="E1393" s="337"/>
      <c r="F1393" s="337" t="s">
        <v>769</v>
      </c>
      <c r="G1393" s="356">
        <v>1700</v>
      </c>
      <c r="H1393" s="340"/>
      <c r="I1393" s="337" t="s">
        <v>531</v>
      </c>
      <c r="J1393" s="337"/>
      <c r="K1393" s="337"/>
      <c r="L1393" s="337"/>
      <c r="M1393" s="334"/>
      <c r="N1393" s="337"/>
      <c r="O1393" s="349"/>
      <c r="P1393" s="349" t="str">
        <f>TEXT('daily (2)'!$B1393,"mmmm")</f>
        <v>May</v>
      </c>
      <c r="Q1393" s="357"/>
    </row>
    <row r="1394" ht="27" customHeight="1" spans="1:17">
      <c r="A1394" s="362">
        <f t="shared" si="7"/>
        <v>463</v>
      </c>
      <c r="B1394" s="294">
        <v>45796</v>
      </c>
      <c r="C1394" s="337"/>
      <c r="D1394" s="337" t="s">
        <v>518</v>
      </c>
      <c r="E1394" s="337"/>
      <c r="F1394" s="337" t="s">
        <v>770</v>
      </c>
      <c r="G1394" s="356">
        <v>1000</v>
      </c>
      <c r="H1394" s="340"/>
      <c r="I1394" s="337" t="s">
        <v>732</v>
      </c>
      <c r="J1394" s="337"/>
      <c r="K1394" s="337"/>
      <c r="L1394" s="337"/>
      <c r="M1394" s="329"/>
      <c r="N1394" s="337"/>
      <c r="O1394" s="349"/>
      <c r="P1394" s="349" t="str">
        <f>TEXT('daily (2)'!$B1394,"mmmm")</f>
        <v>May</v>
      </c>
      <c r="Q1394" s="358"/>
    </row>
    <row r="1395" ht="27" customHeight="1" spans="1:17">
      <c r="A1395" s="361">
        <f t="shared" si="7"/>
        <v>464</v>
      </c>
      <c r="B1395" s="294">
        <v>45796</v>
      </c>
      <c r="C1395" s="337"/>
      <c r="D1395" s="337" t="s">
        <v>17</v>
      </c>
      <c r="E1395" s="337"/>
      <c r="F1395" s="337" t="s">
        <v>771</v>
      </c>
      <c r="G1395" s="356">
        <v>200</v>
      </c>
      <c r="H1395" s="340"/>
      <c r="I1395" s="337" t="s">
        <v>531</v>
      </c>
      <c r="J1395" s="337"/>
      <c r="K1395" s="337"/>
      <c r="L1395" s="337"/>
      <c r="M1395" s="334"/>
      <c r="N1395" s="337"/>
      <c r="O1395" s="349"/>
      <c r="P1395" s="349" t="str">
        <f>TEXT('daily (2)'!$B1395,"mmmm")</f>
        <v>May</v>
      </c>
      <c r="Q1395" s="357" t="s">
        <v>347</v>
      </c>
    </row>
    <row r="1396" ht="27" customHeight="1" spans="1:17">
      <c r="A1396" s="362">
        <f t="shared" si="7"/>
        <v>465</v>
      </c>
      <c r="B1396" s="294">
        <v>45796</v>
      </c>
      <c r="C1396" s="337"/>
      <c r="D1396" s="337" t="s">
        <v>517</v>
      </c>
      <c r="E1396" s="337"/>
      <c r="F1396" s="337" t="s">
        <v>186</v>
      </c>
      <c r="G1396" s="356">
        <f>518</f>
        <v>518</v>
      </c>
      <c r="H1396" s="340"/>
      <c r="I1396" s="337" t="s">
        <v>517</v>
      </c>
      <c r="J1396" s="337"/>
      <c r="K1396" s="337"/>
      <c r="L1396" s="337"/>
      <c r="M1396" s="329"/>
      <c r="N1396" s="337"/>
      <c r="O1396" s="349"/>
      <c r="P1396" s="349" t="str">
        <f>TEXT('daily (2)'!$B1396,"mmmm")</f>
        <v>May</v>
      </c>
      <c r="Q1396" s="358"/>
    </row>
    <row r="1397" ht="27" customHeight="1" spans="1:17">
      <c r="A1397" s="361">
        <f t="shared" si="7"/>
        <v>466</v>
      </c>
      <c r="B1397" s="294">
        <v>45796</v>
      </c>
      <c r="C1397" s="337"/>
      <c r="D1397" s="337" t="s">
        <v>518</v>
      </c>
      <c r="E1397" s="337"/>
      <c r="F1397" s="337" t="s">
        <v>772</v>
      </c>
      <c r="G1397" s="356">
        <v>490</v>
      </c>
      <c r="H1397" s="340"/>
      <c r="I1397" s="337" t="s">
        <v>517</v>
      </c>
      <c r="J1397" s="337"/>
      <c r="K1397" s="337"/>
      <c r="L1397" s="337"/>
      <c r="M1397" s="334"/>
      <c r="N1397" s="337"/>
      <c r="O1397" s="349"/>
      <c r="P1397" s="349" t="str">
        <f>TEXT('daily (2)'!$B1397,"mmmm")</f>
        <v>May</v>
      </c>
      <c r="Q1397" s="357"/>
    </row>
    <row r="1398" ht="27" customHeight="1" spans="1:17">
      <c r="A1398" s="362">
        <f t="shared" si="7"/>
        <v>467</v>
      </c>
      <c r="B1398" s="294">
        <v>45797</v>
      </c>
      <c r="C1398" s="337"/>
      <c r="D1398" s="337" t="s">
        <v>517</v>
      </c>
      <c r="E1398" s="337"/>
      <c r="F1398" s="337" t="s">
        <v>213</v>
      </c>
      <c r="G1398" s="356">
        <v>300</v>
      </c>
      <c r="H1398" s="340"/>
      <c r="I1398" s="337" t="s">
        <v>517</v>
      </c>
      <c r="J1398" s="337"/>
      <c r="K1398" s="337"/>
      <c r="L1398" s="337"/>
      <c r="M1398" s="329"/>
      <c r="N1398" s="337"/>
      <c r="O1398" s="349"/>
      <c r="P1398" s="349" t="str">
        <f>TEXT('daily (2)'!$B1398,"mmmm")</f>
        <v>May</v>
      </c>
      <c r="Q1398" s="358"/>
    </row>
    <row r="1399" ht="27" customHeight="1" spans="1:17">
      <c r="A1399" s="361">
        <f t="shared" si="7"/>
        <v>468</v>
      </c>
      <c r="B1399" s="294">
        <v>45797</v>
      </c>
      <c r="C1399" s="337"/>
      <c r="D1399" s="337" t="s">
        <v>518</v>
      </c>
      <c r="E1399" s="337"/>
      <c r="F1399" s="337" t="s">
        <v>773</v>
      </c>
      <c r="G1399" s="356">
        <v>780</v>
      </c>
      <c r="H1399" s="340"/>
      <c r="I1399" s="337" t="s">
        <v>595</v>
      </c>
      <c r="J1399" s="337"/>
      <c r="K1399" s="337"/>
      <c r="L1399" s="337"/>
      <c r="M1399" s="334"/>
      <c r="N1399" s="337"/>
      <c r="O1399" s="349"/>
      <c r="P1399" s="349" t="str">
        <f>TEXT('daily (2)'!$B1399,"mmmm")</f>
        <v>May</v>
      </c>
      <c r="Q1399" s="357"/>
    </row>
    <row r="1400" ht="27" customHeight="1" spans="1:17">
      <c r="A1400" s="362">
        <f t="shared" si="7"/>
        <v>469</v>
      </c>
      <c r="B1400" s="294">
        <v>45797</v>
      </c>
      <c r="C1400" s="337"/>
      <c r="D1400" s="337" t="s">
        <v>517</v>
      </c>
      <c r="E1400" s="337"/>
      <c r="F1400" s="337" t="s">
        <v>774</v>
      </c>
      <c r="G1400" s="356">
        <v>2000</v>
      </c>
      <c r="H1400" s="340"/>
      <c r="I1400" s="337" t="s">
        <v>517</v>
      </c>
      <c r="J1400" s="337"/>
      <c r="K1400" s="337" t="s">
        <v>91</v>
      </c>
      <c r="L1400" s="337"/>
      <c r="M1400" s="329"/>
      <c r="N1400" s="337"/>
      <c r="O1400" s="349"/>
      <c r="P1400" s="349" t="str">
        <f>TEXT('daily (2)'!$B1400,"mmmm")</f>
        <v>May</v>
      </c>
      <c r="Q1400" s="358"/>
    </row>
    <row r="1401" ht="27" customHeight="1" spans="1:17">
      <c r="A1401" s="361">
        <f t="shared" si="7"/>
        <v>470</v>
      </c>
      <c r="B1401" s="294">
        <v>45797</v>
      </c>
      <c r="C1401" s="337"/>
      <c r="D1401" s="337" t="s">
        <v>517</v>
      </c>
      <c r="E1401" s="337"/>
      <c r="F1401" s="337" t="s">
        <v>186</v>
      </c>
      <c r="G1401" s="356">
        <v>800</v>
      </c>
      <c r="H1401" s="340"/>
      <c r="I1401" s="337" t="s">
        <v>517</v>
      </c>
      <c r="J1401" s="337"/>
      <c r="K1401" s="337"/>
      <c r="L1401" s="337"/>
      <c r="M1401" s="334"/>
      <c r="N1401" s="337"/>
      <c r="O1401" s="349"/>
      <c r="P1401" s="349" t="str">
        <f>TEXT('daily (2)'!$B1401,"mmmm")</f>
        <v>May</v>
      </c>
      <c r="Q1401" s="357"/>
    </row>
    <row r="1402" ht="27" customHeight="1" spans="1:17">
      <c r="A1402" s="362">
        <f t="shared" si="7"/>
        <v>471</v>
      </c>
      <c r="B1402" s="294">
        <v>45797</v>
      </c>
      <c r="C1402" s="337"/>
      <c r="D1402" s="337" t="s">
        <v>517</v>
      </c>
      <c r="E1402" s="337"/>
      <c r="F1402" s="337" t="s">
        <v>186</v>
      </c>
      <c r="G1402" s="356">
        <v>25</v>
      </c>
      <c r="H1402" s="340"/>
      <c r="I1402" s="337" t="s">
        <v>517</v>
      </c>
      <c r="J1402" s="337"/>
      <c r="K1402" s="337"/>
      <c r="L1402" s="337"/>
      <c r="M1402" s="329"/>
      <c r="N1402" s="337"/>
      <c r="O1402" s="349"/>
      <c r="P1402" s="349" t="str">
        <f>TEXT('daily (2)'!$B1402,"mmmm")</f>
        <v>May</v>
      </c>
      <c r="Q1402" s="358"/>
    </row>
    <row r="1403" ht="27" customHeight="1" spans="1:17">
      <c r="A1403" s="361">
        <f t="shared" si="7"/>
        <v>472</v>
      </c>
      <c r="B1403" s="294">
        <v>45797</v>
      </c>
      <c r="C1403" s="337"/>
      <c r="D1403" s="337" t="s">
        <v>516</v>
      </c>
      <c r="E1403" s="337"/>
      <c r="F1403" s="337" t="s">
        <v>658</v>
      </c>
      <c r="G1403" s="356">
        <v>7</v>
      </c>
      <c r="H1403" s="340"/>
      <c r="I1403" s="337" t="s">
        <v>531</v>
      </c>
      <c r="J1403" s="337"/>
      <c r="K1403" s="337"/>
      <c r="L1403" s="337"/>
      <c r="M1403" s="334"/>
      <c r="N1403" s="337"/>
      <c r="O1403" s="349"/>
      <c r="P1403" s="349" t="str">
        <f>TEXT('daily (2)'!$B1403,"mmmm")</f>
        <v>May</v>
      </c>
      <c r="Q1403" s="357"/>
    </row>
    <row r="1404" ht="27" customHeight="1" spans="1:17">
      <c r="A1404" s="362">
        <f t="shared" si="7"/>
        <v>473</v>
      </c>
      <c r="B1404" s="294">
        <v>45797</v>
      </c>
      <c r="C1404" s="337"/>
      <c r="D1404" s="337" t="s">
        <v>517</v>
      </c>
      <c r="E1404" s="337"/>
      <c r="F1404" s="337" t="s">
        <v>775</v>
      </c>
      <c r="G1404" s="356">
        <v>10</v>
      </c>
      <c r="H1404" s="340"/>
      <c r="I1404" s="337" t="s">
        <v>517</v>
      </c>
      <c r="J1404" s="337"/>
      <c r="K1404" s="337"/>
      <c r="L1404" s="337"/>
      <c r="M1404" s="329"/>
      <c r="N1404" s="337"/>
      <c r="O1404" s="349"/>
      <c r="P1404" s="349" t="str">
        <f>TEXT('daily (2)'!$B1404,"mmmm")</f>
        <v>May</v>
      </c>
      <c r="Q1404" s="358"/>
    </row>
    <row r="1405" ht="27" customHeight="1" spans="1:17">
      <c r="A1405" s="361">
        <f t="shared" si="7"/>
        <v>474</v>
      </c>
      <c r="B1405" s="294">
        <v>45797</v>
      </c>
      <c r="C1405" s="337"/>
      <c r="D1405" s="337" t="s">
        <v>518</v>
      </c>
      <c r="E1405" s="337"/>
      <c r="F1405" s="337" t="s">
        <v>776</v>
      </c>
      <c r="G1405" s="356">
        <v>2230</v>
      </c>
      <c r="H1405" s="340"/>
      <c r="I1405" s="337" t="s">
        <v>732</v>
      </c>
      <c r="J1405" s="337"/>
      <c r="K1405" s="337"/>
      <c r="L1405" s="337"/>
      <c r="M1405" s="334"/>
      <c r="N1405" s="337"/>
      <c r="O1405" s="349"/>
      <c r="P1405" s="349" t="str">
        <f>TEXT('daily (2)'!$B1405,"mmmm")</f>
        <v>May</v>
      </c>
      <c r="Q1405" s="357"/>
    </row>
    <row r="1406" ht="27" customHeight="1" spans="1:17">
      <c r="A1406" s="362">
        <f t="shared" si="7"/>
        <v>475</v>
      </c>
      <c r="B1406" s="294">
        <v>45797</v>
      </c>
      <c r="C1406" s="337"/>
      <c r="D1406" s="337" t="s">
        <v>341</v>
      </c>
      <c r="E1406" s="337"/>
      <c r="F1406" s="337" t="s">
        <v>777</v>
      </c>
      <c r="G1406" s="356">
        <v>400</v>
      </c>
      <c r="H1406" s="340"/>
      <c r="I1406" s="337" t="s">
        <v>429</v>
      </c>
      <c r="J1406" s="337"/>
      <c r="K1406" s="337"/>
      <c r="L1406" s="337"/>
      <c r="M1406" s="329"/>
      <c r="N1406" s="337"/>
      <c r="O1406" s="349"/>
      <c r="P1406" s="349" t="str">
        <f>TEXT('daily (2)'!$B1406,"mmmm")</f>
        <v>May</v>
      </c>
      <c r="Q1406" s="358"/>
    </row>
    <row r="1407" ht="27" customHeight="1" spans="1:17">
      <c r="A1407" s="361">
        <f t="shared" si="7"/>
        <v>476</v>
      </c>
      <c r="B1407" s="294">
        <v>45797</v>
      </c>
      <c r="C1407" s="337"/>
      <c r="D1407" s="337" t="s">
        <v>517</v>
      </c>
      <c r="E1407" s="337"/>
      <c r="F1407" s="337" t="s">
        <v>186</v>
      </c>
      <c r="G1407" s="356">
        <v>1644</v>
      </c>
      <c r="H1407" s="340"/>
      <c r="I1407" s="337" t="s">
        <v>517</v>
      </c>
      <c r="J1407" s="337"/>
      <c r="K1407" s="337"/>
      <c r="L1407" s="337"/>
      <c r="M1407" s="334"/>
      <c r="N1407" s="337"/>
      <c r="O1407" s="349"/>
      <c r="P1407" s="349" t="str">
        <f>TEXT('daily (2)'!$B1407,"mmmm")</f>
        <v>May</v>
      </c>
      <c r="Q1407" s="357"/>
    </row>
    <row r="1408" ht="27" customHeight="1" spans="1:17">
      <c r="A1408" s="362">
        <f t="shared" si="7"/>
        <v>477</v>
      </c>
      <c r="B1408" s="294">
        <v>45797</v>
      </c>
      <c r="C1408" s="337"/>
      <c r="D1408" s="337" t="s">
        <v>517</v>
      </c>
      <c r="E1408" s="337"/>
      <c r="F1408" s="337" t="s">
        <v>778</v>
      </c>
      <c r="G1408" s="356">
        <v>335</v>
      </c>
      <c r="H1408" s="340"/>
      <c r="I1408" s="337" t="s">
        <v>517</v>
      </c>
      <c r="J1408" s="337"/>
      <c r="K1408" s="337"/>
      <c r="L1408" s="337"/>
      <c r="M1408" s="329"/>
      <c r="N1408" s="337"/>
      <c r="O1408" s="349"/>
      <c r="P1408" s="349" t="str">
        <f>TEXT('daily (2)'!$B1408,"mmmm")</f>
        <v>May</v>
      </c>
      <c r="Q1408" s="358"/>
    </row>
    <row r="1409" ht="27" customHeight="1" spans="1:17">
      <c r="A1409" s="361">
        <f t="shared" si="7"/>
        <v>478</v>
      </c>
      <c r="B1409" s="294">
        <v>45797</v>
      </c>
      <c r="C1409" s="337"/>
      <c r="D1409" s="337" t="s">
        <v>517</v>
      </c>
      <c r="E1409" s="337"/>
      <c r="F1409" s="337" t="s">
        <v>301</v>
      </c>
      <c r="G1409" s="356">
        <v>49</v>
      </c>
      <c r="H1409" s="340"/>
      <c r="I1409" s="337" t="s">
        <v>517</v>
      </c>
      <c r="J1409" s="337"/>
      <c r="K1409" s="337"/>
      <c r="L1409" s="337"/>
      <c r="M1409" s="334"/>
      <c r="N1409" s="337"/>
      <c r="O1409" s="349"/>
      <c r="P1409" s="349" t="str">
        <f>TEXT('daily (2)'!$B1409,"mmmm")</f>
        <v>May</v>
      </c>
      <c r="Q1409" s="357"/>
    </row>
    <row r="1410" ht="27" customHeight="1" spans="1:17">
      <c r="A1410" s="362">
        <f t="shared" si="7"/>
        <v>479</v>
      </c>
      <c r="B1410" s="294">
        <v>45798</v>
      </c>
      <c r="C1410" s="337"/>
      <c r="D1410" s="337" t="s">
        <v>517</v>
      </c>
      <c r="E1410" s="337"/>
      <c r="F1410" s="337" t="s">
        <v>213</v>
      </c>
      <c r="G1410" s="356">
        <v>400</v>
      </c>
      <c r="H1410" s="340"/>
      <c r="I1410" s="337" t="s">
        <v>517</v>
      </c>
      <c r="J1410" s="337"/>
      <c r="K1410" s="337"/>
      <c r="L1410" s="337"/>
      <c r="M1410" s="329"/>
      <c r="N1410" s="337"/>
      <c r="O1410" s="349"/>
      <c r="P1410" s="349" t="str">
        <f>TEXT('daily (2)'!$B1410,"mmmm")</f>
        <v>May</v>
      </c>
      <c r="Q1410" s="358"/>
    </row>
    <row r="1411" ht="27" customHeight="1" spans="1:17">
      <c r="A1411" s="361">
        <f t="shared" si="7"/>
        <v>480</v>
      </c>
      <c r="B1411" s="294">
        <v>45798</v>
      </c>
      <c r="C1411" s="337"/>
      <c r="D1411" s="337" t="s">
        <v>19</v>
      </c>
      <c r="E1411" s="337"/>
      <c r="F1411" s="337" t="s">
        <v>348</v>
      </c>
      <c r="G1411" s="356">
        <v>3075</v>
      </c>
      <c r="H1411" s="340"/>
      <c r="I1411" s="337" t="s">
        <v>531</v>
      </c>
      <c r="J1411" s="337"/>
      <c r="K1411" s="337"/>
      <c r="L1411" s="337"/>
      <c r="M1411" s="334"/>
      <c r="N1411" s="337" t="s">
        <v>348</v>
      </c>
      <c r="O1411" s="349"/>
      <c r="P1411" s="349" t="str">
        <f>TEXT('daily (2)'!$B1411,"mmmm")</f>
        <v>May</v>
      </c>
      <c r="Q1411" s="357"/>
    </row>
    <row r="1412" ht="27" customHeight="1" spans="1:17">
      <c r="A1412" s="362">
        <f t="shared" si="7"/>
        <v>481</v>
      </c>
      <c r="B1412" s="294">
        <v>45798</v>
      </c>
      <c r="C1412" s="337"/>
      <c r="D1412" s="337" t="s">
        <v>19</v>
      </c>
      <c r="E1412" s="337"/>
      <c r="F1412" s="337" t="s">
        <v>155</v>
      </c>
      <c r="G1412" s="356">
        <v>11500</v>
      </c>
      <c r="H1412" s="340"/>
      <c r="I1412" s="337" t="s">
        <v>531</v>
      </c>
      <c r="J1412" s="337"/>
      <c r="K1412" s="337"/>
      <c r="L1412" s="337"/>
      <c r="M1412" s="329"/>
      <c r="N1412" s="337" t="s">
        <v>528</v>
      </c>
      <c r="O1412" s="349"/>
      <c r="P1412" s="349" t="str">
        <f>TEXT('daily (2)'!$B1412,"mmmm")</f>
        <v>May</v>
      </c>
      <c r="Q1412" s="358"/>
    </row>
    <row r="1413" ht="27" customHeight="1" spans="1:17">
      <c r="A1413" s="361">
        <f t="shared" si="7"/>
        <v>482</v>
      </c>
      <c r="B1413" s="294">
        <v>45798</v>
      </c>
      <c r="C1413" s="337"/>
      <c r="D1413" s="337" t="s">
        <v>518</v>
      </c>
      <c r="E1413" s="337"/>
      <c r="F1413" s="337" t="s">
        <v>379</v>
      </c>
      <c r="G1413" s="356">
        <v>1300</v>
      </c>
      <c r="H1413" s="340"/>
      <c r="I1413" s="337" t="s">
        <v>531</v>
      </c>
      <c r="J1413" s="337"/>
      <c r="K1413" s="337"/>
      <c r="L1413" s="337"/>
      <c r="M1413" s="334"/>
      <c r="N1413" s="337"/>
      <c r="O1413" s="349"/>
      <c r="P1413" s="349" t="str">
        <f>TEXT('daily (2)'!$B1413,"mmmm")</f>
        <v>May</v>
      </c>
      <c r="Q1413" s="357"/>
    </row>
    <row r="1414" ht="27" customHeight="1" spans="1:17">
      <c r="A1414" s="362">
        <f t="shared" si="7"/>
        <v>483</v>
      </c>
      <c r="B1414" s="294">
        <v>45798</v>
      </c>
      <c r="C1414" s="337"/>
      <c r="D1414" s="337" t="s">
        <v>17</v>
      </c>
      <c r="E1414" s="337"/>
      <c r="F1414" s="337" t="s">
        <v>748</v>
      </c>
      <c r="G1414" s="356">
        <v>200</v>
      </c>
      <c r="H1414" s="340"/>
      <c r="I1414" s="337" t="s">
        <v>531</v>
      </c>
      <c r="J1414" s="337"/>
      <c r="K1414" s="337"/>
      <c r="L1414" s="337"/>
      <c r="M1414" s="329"/>
      <c r="N1414" s="337"/>
      <c r="O1414" s="349"/>
      <c r="P1414" s="349" t="str">
        <f>TEXT('daily (2)'!$B1414,"mmmm")</f>
        <v>May</v>
      </c>
      <c r="Q1414" s="358" t="s">
        <v>139</v>
      </c>
    </row>
    <row r="1415" ht="27" customHeight="1" spans="1:17">
      <c r="A1415" s="361">
        <f t="shared" si="7"/>
        <v>484</v>
      </c>
      <c r="B1415" s="294">
        <v>45798</v>
      </c>
      <c r="C1415" s="337"/>
      <c r="D1415" s="337" t="s">
        <v>341</v>
      </c>
      <c r="E1415" s="337"/>
      <c r="F1415" s="337" t="s">
        <v>779</v>
      </c>
      <c r="G1415" s="356">
        <v>200</v>
      </c>
      <c r="H1415" s="340"/>
      <c r="I1415" s="337" t="s">
        <v>531</v>
      </c>
      <c r="J1415" s="337"/>
      <c r="K1415" s="337"/>
      <c r="L1415" s="337"/>
      <c r="M1415" s="334"/>
      <c r="N1415" s="337"/>
      <c r="O1415" s="349"/>
      <c r="P1415" s="349" t="str">
        <f>TEXT('daily (2)'!$B1415,"mmmm")</f>
        <v>May</v>
      </c>
      <c r="Q1415" s="357"/>
    </row>
    <row r="1416" ht="27" customHeight="1" spans="1:17">
      <c r="A1416" s="362">
        <f t="shared" si="7"/>
        <v>485</v>
      </c>
      <c r="B1416" s="294">
        <v>45798</v>
      </c>
      <c r="C1416" s="337"/>
      <c r="D1416" s="337" t="s">
        <v>520</v>
      </c>
      <c r="E1416" s="337"/>
      <c r="F1416" s="337" t="s">
        <v>756</v>
      </c>
      <c r="G1416" s="356">
        <v>2000</v>
      </c>
      <c r="H1416" s="340"/>
      <c r="I1416" s="337" t="s">
        <v>732</v>
      </c>
      <c r="J1416" s="337"/>
      <c r="K1416" s="337"/>
      <c r="L1416" s="337"/>
      <c r="M1416" s="329"/>
      <c r="N1416" s="337"/>
      <c r="O1416" s="349"/>
      <c r="P1416" s="349" t="str">
        <f>TEXT('daily (2)'!$B1416,"mmmm")</f>
        <v>May</v>
      </c>
      <c r="Q1416" s="358"/>
    </row>
    <row r="1417" ht="27" customHeight="1" spans="1:17">
      <c r="A1417" s="361">
        <f t="shared" si="7"/>
        <v>486</v>
      </c>
      <c r="B1417" s="294">
        <v>45798</v>
      </c>
      <c r="C1417" s="337"/>
      <c r="D1417" s="337" t="s">
        <v>516</v>
      </c>
      <c r="E1417" s="337"/>
      <c r="F1417" s="337" t="s">
        <v>615</v>
      </c>
      <c r="G1417" s="356">
        <v>12</v>
      </c>
      <c r="H1417" s="340"/>
      <c r="I1417" s="337" t="s">
        <v>531</v>
      </c>
      <c r="J1417" s="337"/>
      <c r="K1417" s="337"/>
      <c r="L1417" s="337"/>
      <c r="M1417" s="334"/>
      <c r="N1417" s="337"/>
      <c r="O1417" s="349"/>
      <c r="P1417" s="349" t="str">
        <f>TEXT('daily (2)'!$B1417,"mmmm")</f>
        <v>May</v>
      </c>
      <c r="Q1417" s="357"/>
    </row>
    <row r="1418" ht="27" customHeight="1" spans="1:17">
      <c r="A1418" s="362">
        <f t="shared" si="7"/>
        <v>487</v>
      </c>
      <c r="B1418" s="294">
        <v>45798</v>
      </c>
      <c r="C1418" s="337"/>
      <c r="D1418" s="337" t="s">
        <v>520</v>
      </c>
      <c r="E1418" s="337"/>
      <c r="F1418" s="337" t="s">
        <v>780</v>
      </c>
      <c r="G1418" s="356">
        <v>500</v>
      </c>
      <c r="H1418" s="340"/>
      <c r="I1418" s="337" t="s">
        <v>781</v>
      </c>
      <c r="J1418" s="337"/>
      <c r="K1418" s="337"/>
      <c r="L1418" s="337"/>
      <c r="M1418" s="329"/>
      <c r="N1418" s="337"/>
      <c r="O1418" s="349"/>
      <c r="P1418" s="349" t="str">
        <f>TEXT('daily (2)'!$B1418,"mmmm")</f>
        <v>May</v>
      </c>
      <c r="Q1418" s="358"/>
    </row>
    <row r="1419" ht="27" customHeight="1" spans="1:17">
      <c r="A1419" s="361">
        <f t="shared" si="7"/>
        <v>488</v>
      </c>
      <c r="B1419" s="294">
        <v>45798</v>
      </c>
      <c r="C1419" s="337"/>
      <c r="D1419" s="337" t="s">
        <v>518</v>
      </c>
      <c r="E1419" s="337"/>
      <c r="F1419" s="337" t="s">
        <v>782</v>
      </c>
      <c r="G1419" s="356">
        <v>580</v>
      </c>
      <c r="H1419" s="340"/>
      <c r="I1419" s="337" t="s">
        <v>781</v>
      </c>
      <c r="J1419" s="337"/>
      <c r="K1419" s="337"/>
      <c r="L1419" s="337"/>
      <c r="M1419" s="334"/>
      <c r="N1419" s="337"/>
      <c r="O1419" s="349"/>
      <c r="P1419" s="349" t="str">
        <f>TEXT('daily (2)'!$B1419,"mmmm")</f>
        <v>May</v>
      </c>
      <c r="Q1419" s="357"/>
    </row>
    <row r="1420" ht="27" customHeight="1" spans="1:17">
      <c r="A1420" s="362">
        <f t="shared" si="7"/>
        <v>489</v>
      </c>
      <c r="B1420" s="294">
        <v>45798</v>
      </c>
      <c r="C1420" s="337"/>
      <c r="D1420" s="337" t="s">
        <v>19</v>
      </c>
      <c r="E1420" s="337"/>
      <c r="F1420" s="337" t="s">
        <v>783</v>
      </c>
      <c r="G1420" s="356">
        <v>225</v>
      </c>
      <c r="H1420" s="340"/>
      <c r="I1420" s="337" t="s">
        <v>531</v>
      </c>
      <c r="J1420" s="337"/>
      <c r="K1420" s="337"/>
      <c r="L1420" s="337"/>
      <c r="M1420" s="329"/>
      <c r="N1420" s="337" t="s">
        <v>481</v>
      </c>
      <c r="O1420" s="349"/>
      <c r="P1420" s="349" t="str">
        <f>TEXT('daily (2)'!$B1420,"mmmm")</f>
        <v>May</v>
      </c>
      <c r="Q1420" s="358"/>
    </row>
    <row r="1421" ht="27" customHeight="1" spans="1:17">
      <c r="A1421" s="361">
        <f t="shared" si="7"/>
        <v>490</v>
      </c>
      <c r="B1421" s="294">
        <v>45798</v>
      </c>
      <c r="C1421" s="337"/>
      <c r="D1421" s="337" t="s">
        <v>17</v>
      </c>
      <c r="E1421" s="337"/>
      <c r="F1421" s="337" t="s">
        <v>784</v>
      </c>
      <c r="G1421" s="359">
        <v>14000</v>
      </c>
      <c r="H1421" s="340"/>
      <c r="I1421" s="337" t="s">
        <v>531</v>
      </c>
      <c r="J1421" s="337"/>
      <c r="K1421" s="337"/>
      <c r="L1421" s="337"/>
      <c r="M1421" s="334"/>
      <c r="N1421" s="337"/>
      <c r="O1421" s="349"/>
      <c r="P1421" s="349" t="str">
        <f>TEXT('daily (2)'!$B1421,"mmmm")</f>
        <v>May</v>
      </c>
      <c r="Q1421" s="357"/>
    </row>
    <row r="1422" ht="27" customHeight="1" spans="1:17">
      <c r="A1422" s="362">
        <f t="shared" si="7"/>
        <v>491</v>
      </c>
      <c r="B1422" s="294">
        <v>45798</v>
      </c>
      <c r="C1422" s="337"/>
      <c r="D1422" s="337" t="s">
        <v>517</v>
      </c>
      <c r="E1422" s="337"/>
      <c r="F1422" s="337" t="s">
        <v>785</v>
      </c>
      <c r="G1422" s="356">
        <f>445+90+15+120+70.5+315</f>
        <v>1055.5</v>
      </c>
      <c r="H1422" s="340"/>
      <c r="I1422" s="337" t="s">
        <v>531</v>
      </c>
      <c r="J1422" s="337"/>
      <c r="K1422" s="337"/>
      <c r="L1422" s="337"/>
      <c r="M1422" s="329"/>
      <c r="N1422" s="337"/>
      <c r="O1422" s="349"/>
      <c r="P1422" s="349" t="str">
        <f>TEXT('daily (2)'!$B1422,"mmmm")</f>
        <v>May</v>
      </c>
      <c r="Q1422" s="358"/>
    </row>
    <row r="1423" ht="27" customHeight="1" spans="1:17">
      <c r="A1423" s="361">
        <f t="shared" si="7"/>
        <v>492</v>
      </c>
      <c r="B1423" s="294">
        <v>45798</v>
      </c>
      <c r="C1423" s="337"/>
      <c r="D1423" s="337" t="s">
        <v>518</v>
      </c>
      <c r="E1423" s="337"/>
      <c r="F1423" s="337" t="s">
        <v>786</v>
      </c>
      <c r="G1423" s="356">
        <v>12000</v>
      </c>
      <c r="H1423" s="340"/>
      <c r="I1423" s="337" t="s">
        <v>781</v>
      </c>
      <c r="J1423" s="337"/>
      <c r="K1423" s="337"/>
      <c r="L1423" s="337"/>
      <c r="M1423" s="334"/>
      <c r="N1423" s="337"/>
      <c r="O1423" s="349"/>
      <c r="P1423" s="349" t="str">
        <f>TEXT('daily (2)'!$B1423,"mmmm")</f>
        <v>May</v>
      </c>
      <c r="Q1423" s="357"/>
    </row>
    <row r="1424" ht="27" customHeight="1" spans="1:17">
      <c r="A1424" s="362">
        <f t="shared" si="7"/>
        <v>493</v>
      </c>
      <c r="B1424" s="294">
        <v>45799</v>
      </c>
      <c r="C1424" s="337"/>
      <c r="D1424" s="337" t="s">
        <v>518</v>
      </c>
      <c r="E1424" s="337"/>
      <c r="F1424" s="337" t="s">
        <v>787</v>
      </c>
      <c r="G1424" s="356">
        <v>550</v>
      </c>
      <c r="H1424" s="340"/>
      <c r="I1424" s="337" t="s">
        <v>522</v>
      </c>
      <c r="J1424" s="337"/>
      <c r="K1424" s="337"/>
      <c r="L1424" s="337"/>
      <c r="M1424" s="329"/>
      <c r="N1424" s="337"/>
      <c r="O1424" s="349"/>
      <c r="P1424" s="349" t="str">
        <f>TEXT('daily (2)'!$B1424,"mmmm")</f>
        <v>May</v>
      </c>
      <c r="Q1424" s="358"/>
    </row>
    <row r="1425" ht="27" customHeight="1" spans="1:17">
      <c r="A1425" s="361">
        <f t="shared" si="7"/>
        <v>494</v>
      </c>
      <c r="B1425" s="294">
        <v>45799</v>
      </c>
      <c r="C1425" s="337"/>
      <c r="D1425" s="337" t="s">
        <v>517</v>
      </c>
      <c r="E1425" s="337"/>
      <c r="F1425" s="337" t="s">
        <v>186</v>
      </c>
      <c r="G1425" s="356">
        <v>625</v>
      </c>
      <c r="H1425" s="340"/>
      <c r="I1425" s="337" t="s">
        <v>517</v>
      </c>
      <c r="J1425" s="337"/>
      <c r="K1425" s="337"/>
      <c r="L1425" s="337"/>
      <c r="M1425" s="334"/>
      <c r="N1425" s="337"/>
      <c r="O1425" s="349"/>
      <c r="P1425" s="349" t="str">
        <f>TEXT('daily (2)'!$B1425,"mmmm")</f>
        <v>May</v>
      </c>
      <c r="Q1425" s="357"/>
    </row>
    <row r="1426" ht="27" customHeight="1" spans="1:17">
      <c r="A1426" s="362">
        <f t="shared" si="7"/>
        <v>495</v>
      </c>
      <c r="B1426" s="294">
        <v>45799</v>
      </c>
      <c r="C1426" s="337"/>
      <c r="D1426" s="337" t="s">
        <v>518</v>
      </c>
      <c r="E1426" s="337"/>
      <c r="F1426" s="337" t="s">
        <v>674</v>
      </c>
      <c r="G1426" s="356">
        <v>130</v>
      </c>
      <c r="H1426" s="340"/>
      <c r="I1426" s="337" t="s">
        <v>136</v>
      </c>
      <c r="J1426" s="337"/>
      <c r="K1426" s="337"/>
      <c r="L1426" s="337"/>
      <c r="M1426" s="329"/>
      <c r="N1426" s="337"/>
      <c r="O1426" s="349"/>
      <c r="P1426" s="349" t="str">
        <f>TEXT('daily (2)'!$B1426,"mmmm")</f>
        <v>May</v>
      </c>
      <c r="Q1426" s="358"/>
    </row>
    <row r="1427" ht="27" customHeight="1" spans="1:17">
      <c r="A1427" s="361">
        <f t="shared" si="7"/>
        <v>496</v>
      </c>
      <c r="B1427" s="294">
        <v>45799</v>
      </c>
      <c r="C1427" s="337"/>
      <c r="D1427" s="337" t="s">
        <v>517</v>
      </c>
      <c r="E1427" s="337"/>
      <c r="F1427" s="337" t="s">
        <v>788</v>
      </c>
      <c r="G1427" s="356">
        <v>3300</v>
      </c>
      <c r="H1427" s="340"/>
      <c r="I1427" s="337" t="s">
        <v>517</v>
      </c>
      <c r="J1427" s="337"/>
      <c r="K1427" s="337"/>
      <c r="L1427" s="337"/>
      <c r="M1427" s="334"/>
      <c r="N1427" s="337"/>
      <c r="O1427" s="349"/>
      <c r="P1427" s="349" t="str">
        <f>TEXT('daily (2)'!$B1427,"mmmm")</f>
        <v>May</v>
      </c>
      <c r="Q1427" s="357"/>
    </row>
    <row r="1428" ht="27" customHeight="1" spans="1:17">
      <c r="A1428" s="362">
        <f t="shared" si="7"/>
        <v>497</v>
      </c>
      <c r="B1428" s="294">
        <v>45799</v>
      </c>
      <c r="C1428" s="337"/>
      <c r="D1428" s="337" t="s">
        <v>517</v>
      </c>
      <c r="E1428" s="337"/>
      <c r="F1428" s="337" t="s">
        <v>186</v>
      </c>
      <c r="G1428" s="356">
        <v>480</v>
      </c>
      <c r="H1428" s="340"/>
      <c r="I1428" s="337" t="s">
        <v>517</v>
      </c>
      <c r="J1428" s="337"/>
      <c r="K1428" s="337"/>
      <c r="L1428" s="337"/>
      <c r="M1428" s="329"/>
      <c r="N1428" s="337"/>
      <c r="O1428" s="349"/>
      <c r="P1428" s="349" t="str">
        <f>TEXT('daily (2)'!$B1428,"mmmm")</f>
        <v>May</v>
      </c>
      <c r="Q1428" s="358"/>
    </row>
    <row r="1429" ht="27" customHeight="1" spans="1:17">
      <c r="A1429" s="361">
        <f t="shared" si="7"/>
        <v>498</v>
      </c>
      <c r="B1429" s="294">
        <v>45799</v>
      </c>
      <c r="C1429" s="337"/>
      <c r="D1429" s="337" t="s">
        <v>516</v>
      </c>
      <c r="E1429" s="337"/>
      <c r="F1429" s="337" t="s">
        <v>530</v>
      </c>
      <c r="G1429" s="356">
        <v>25.5</v>
      </c>
      <c r="H1429" s="340"/>
      <c r="I1429" s="337" t="s">
        <v>531</v>
      </c>
      <c r="J1429" s="337"/>
      <c r="K1429" s="337"/>
      <c r="L1429" s="337"/>
      <c r="M1429" s="334"/>
      <c r="N1429" s="337"/>
      <c r="O1429" s="349"/>
      <c r="P1429" s="349" t="str">
        <f>TEXT('daily (2)'!$B1429,"mmmm")</f>
        <v>May</v>
      </c>
      <c r="Q1429" s="357"/>
    </row>
    <row r="1430" ht="27" customHeight="1" spans="1:17">
      <c r="A1430" s="362">
        <f t="shared" si="7"/>
        <v>499</v>
      </c>
      <c r="B1430" s="294">
        <v>45799</v>
      </c>
      <c r="C1430" s="337"/>
      <c r="D1430" s="337" t="s">
        <v>17</v>
      </c>
      <c r="E1430" s="337"/>
      <c r="F1430" s="337" t="s">
        <v>17</v>
      </c>
      <c r="G1430" s="356">
        <v>9105</v>
      </c>
      <c r="H1430" s="340"/>
      <c r="I1430" s="337" t="s">
        <v>531</v>
      </c>
      <c r="J1430" s="337"/>
      <c r="K1430" s="337"/>
      <c r="L1430" s="337"/>
      <c r="M1430" s="329"/>
      <c r="N1430" s="337"/>
      <c r="O1430" s="349"/>
      <c r="P1430" s="349" t="str">
        <f>TEXT('daily (2)'!$B1430,"mmmm")</f>
        <v>May</v>
      </c>
      <c r="Q1430" s="358"/>
    </row>
    <row r="1431" ht="27" customHeight="1" spans="1:17">
      <c r="A1431" s="361">
        <f t="shared" si="7"/>
        <v>500</v>
      </c>
      <c r="B1431" s="294">
        <v>45799</v>
      </c>
      <c r="C1431" s="337"/>
      <c r="D1431" s="337" t="s">
        <v>520</v>
      </c>
      <c r="E1431" s="337"/>
      <c r="F1431" s="337" t="s">
        <v>756</v>
      </c>
      <c r="G1431" s="356">
        <v>10000</v>
      </c>
      <c r="H1431" s="340"/>
      <c r="I1431" s="337" t="s">
        <v>732</v>
      </c>
      <c r="J1431" s="337"/>
      <c r="K1431" s="337"/>
      <c r="L1431" s="337"/>
      <c r="M1431" s="334"/>
      <c r="N1431" s="337"/>
      <c r="O1431" s="349"/>
      <c r="P1431" s="349" t="str">
        <f>TEXT('daily (2)'!$B1431,"mmmm")</f>
        <v>May</v>
      </c>
      <c r="Q1431" s="357"/>
    </row>
    <row r="1432" ht="27" customHeight="1" spans="1:17">
      <c r="A1432" s="362">
        <f t="shared" si="7"/>
        <v>501</v>
      </c>
      <c r="B1432" s="294">
        <v>45799</v>
      </c>
      <c r="C1432" s="337"/>
      <c r="D1432" s="337" t="s">
        <v>789</v>
      </c>
      <c r="E1432" s="337"/>
      <c r="F1432" s="337" t="s">
        <v>612</v>
      </c>
      <c r="G1432" s="356">
        <v>3000</v>
      </c>
      <c r="H1432" s="340"/>
      <c r="I1432" s="337" t="s">
        <v>517</v>
      </c>
      <c r="J1432" s="337"/>
      <c r="K1432" s="337" t="s">
        <v>91</v>
      </c>
      <c r="L1432" s="337"/>
      <c r="M1432" s="329"/>
      <c r="N1432" s="337"/>
      <c r="O1432" s="349"/>
      <c r="P1432" s="349" t="str">
        <f>TEXT('daily (2)'!$B1432,"mmmm")</f>
        <v>May</v>
      </c>
      <c r="Q1432" s="358"/>
    </row>
    <row r="1433" ht="27" customHeight="1" spans="1:17">
      <c r="A1433" s="361">
        <f t="shared" si="7"/>
        <v>502</v>
      </c>
      <c r="B1433" s="294">
        <v>45799</v>
      </c>
      <c r="C1433" s="337"/>
      <c r="D1433" s="337" t="s">
        <v>341</v>
      </c>
      <c r="E1433" s="337"/>
      <c r="F1433" s="337" t="s">
        <v>341</v>
      </c>
      <c r="G1433" s="356">
        <v>300</v>
      </c>
      <c r="H1433" s="340"/>
      <c r="I1433" s="337" t="s">
        <v>531</v>
      </c>
      <c r="J1433" s="337"/>
      <c r="K1433" s="337"/>
      <c r="L1433" s="337"/>
      <c r="M1433" s="334"/>
      <c r="N1433" s="337"/>
      <c r="O1433" s="349"/>
      <c r="P1433" s="349" t="str">
        <f>TEXT('daily (2)'!$B1433,"mmmm")</f>
        <v>May</v>
      </c>
      <c r="Q1433" s="357"/>
    </row>
    <row r="1434" ht="27" customHeight="1" spans="1:17">
      <c r="A1434" s="362">
        <f t="shared" si="7"/>
        <v>503</v>
      </c>
      <c r="B1434" s="294">
        <v>45800</v>
      </c>
      <c r="C1434" s="337"/>
      <c r="D1434" s="337" t="s">
        <v>341</v>
      </c>
      <c r="E1434" s="337"/>
      <c r="F1434" s="337" t="s">
        <v>341</v>
      </c>
      <c r="G1434" s="356">
        <v>400</v>
      </c>
      <c r="H1434" s="340"/>
      <c r="I1434" s="337" t="s">
        <v>517</v>
      </c>
      <c r="J1434" s="337"/>
      <c r="K1434" s="337"/>
      <c r="L1434" s="337"/>
      <c r="M1434" s="329"/>
      <c r="N1434" s="337"/>
      <c r="O1434" s="349"/>
      <c r="P1434" s="349" t="str">
        <f>TEXT('daily (2)'!$B1434,"mmmm")</f>
        <v>May</v>
      </c>
      <c r="Q1434" s="358"/>
    </row>
    <row r="1435" ht="27" customHeight="1" spans="1:17">
      <c r="A1435" s="361">
        <f t="shared" si="7"/>
        <v>504</v>
      </c>
      <c r="B1435" s="294">
        <v>45800</v>
      </c>
      <c r="C1435" s="337"/>
      <c r="D1435" s="337" t="s">
        <v>517</v>
      </c>
      <c r="E1435" s="337"/>
      <c r="F1435" s="337" t="s">
        <v>186</v>
      </c>
      <c r="G1435" s="356">
        <v>835</v>
      </c>
      <c r="H1435" s="340"/>
      <c r="I1435" s="337" t="s">
        <v>517</v>
      </c>
      <c r="J1435" s="337"/>
      <c r="K1435" s="337"/>
      <c r="L1435" s="337"/>
      <c r="M1435" s="334"/>
      <c r="N1435" s="337"/>
      <c r="O1435" s="349"/>
      <c r="P1435" s="349" t="str">
        <f>TEXT('daily (2)'!$B1435,"mmmm")</f>
        <v>May</v>
      </c>
      <c r="Q1435" s="357"/>
    </row>
    <row r="1436" ht="27" customHeight="1" spans="1:17">
      <c r="A1436" s="362">
        <f t="shared" si="7"/>
        <v>505</v>
      </c>
      <c r="B1436" s="294">
        <v>45800</v>
      </c>
      <c r="C1436" s="337"/>
      <c r="D1436" s="337" t="s">
        <v>517</v>
      </c>
      <c r="E1436" s="337"/>
      <c r="F1436" s="337" t="s">
        <v>186</v>
      </c>
      <c r="G1436" s="356">
        <v>165</v>
      </c>
      <c r="H1436" s="340"/>
      <c r="I1436" s="337" t="s">
        <v>517</v>
      </c>
      <c r="J1436" s="337"/>
      <c r="K1436" s="337"/>
      <c r="L1436" s="337"/>
      <c r="M1436" s="329"/>
      <c r="N1436" s="337"/>
      <c r="O1436" s="349"/>
      <c r="P1436" s="349" t="str">
        <f>TEXT('daily (2)'!$B1436,"mmmm")</f>
        <v>May</v>
      </c>
      <c r="Q1436" s="358"/>
    </row>
    <row r="1437" ht="27" customHeight="1" spans="1:17">
      <c r="A1437" s="361">
        <f t="shared" si="7"/>
        <v>506</v>
      </c>
      <c r="B1437" s="294">
        <v>45800</v>
      </c>
      <c r="C1437" s="337"/>
      <c r="D1437" s="337" t="s">
        <v>517</v>
      </c>
      <c r="E1437" s="337"/>
      <c r="F1437" s="337" t="s">
        <v>186</v>
      </c>
      <c r="G1437" s="356">
        <v>290</v>
      </c>
      <c r="H1437" s="340"/>
      <c r="I1437" s="337" t="s">
        <v>517</v>
      </c>
      <c r="J1437" s="337"/>
      <c r="K1437" s="337"/>
      <c r="L1437" s="337"/>
      <c r="M1437" s="334"/>
      <c r="N1437" s="337"/>
      <c r="O1437" s="349"/>
      <c r="P1437" s="349" t="str">
        <f>TEXT('daily (2)'!$B1437,"mmmm")</f>
        <v>May</v>
      </c>
      <c r="Q1437" s="357"/>
    </row>
    <row r="1438" ht="27" customHeight="1" spans="1:17">
      <c r="A1438" s="362">
        <f t="shared" si="7"/>
        <v>507</v>
      </c>
      <c r="B1438" s="294">
        <v>45799</v>
      </c>
      <c r="C1438" s="337"/>
      <c r="D1438" s="337" t="s">
        <v>17</v>
      </c>
      <c r="E1438" s="337"/>
      <c r="F1438" s="337" t="s">
        <v>534</v>
      </c>
      <c r="G1438" s="356">
        <v>5884</v>
      </c>
      <c r="H1438" s="340"/>
      <c r="I1438" s="337" t="s">
        <v>531</v>
      </c>
      <c r="J1438" s="337"/>
      <c r="K1438" s="337"/>
      <c r="L1438" s="337"/>
      <c r="M1438" s="329"/>
      <c r="N1438" s="337"/>
      <c r="O1438" s="349"/>
      <c r="P1438" s="349" t="str">
        <f>TEXT('daily (2)'!$B1438,"mmmm")</f>
        <v>May</v>
      </c>
      <c r="Q1438" s="358"/>
    </row>
    <row r="1439" ht="27" customHeight="1" spans="1:17">
      <c r="A1439" s="361">
        <f t="shared" si="7"/>
        <v>508</v>
      </c>
      <c r="B1439" s="294">
        <v>45800</v>
      </c>
      <c r="C1439" s="337"/>
      <c r="D1439" s="337" t="s">
        <v>532</v>
      </c>
      <c r="E1439" s="337"/>
      <c r="F1439" s="337" t="s">
        <v>790</v>
      </c>
      <c r="G1439" s="356">
        <v>30000</v>
      </c>
      <c r="H1439" s="340"/>
      <c r="I1439" s="337" t="s">
        <v>517</v>
      </c>
      <c r="J1439" s="337"/>
      <c r="K1439" s="337"/>
      <c r="L1439" s="337"/>
      <c r="M1439" s="334"/>
      <c r="N1439" s="337"/>
      <c r="O1439" s="349"/>
      <c r="P1439" s="349" t="str">
        <f>TEXT('daily (2)'!$B1439,"mmmm")</f>
        <v>May</v>
      </c>
      <c r="Q1439" s="357"/>
    </row>
    <row r="1440" ht="27" customHeight="1" spans="1:17">
      <c r="A1440" s="362">
        <f t="shared" si="7"/>
        <v>509</v>
      </c>
      <c r="B1440" s="294">
        <v>45800</v>
      </c>
      <c r="C1440" s="337"/>
      <c r="D1440" s="337" t="s">
        <v>341</v>
      </c>
      <c r="E1440" s="337"/>
      <c r="F1440" s="337" t="s">
        <v>341</v>
      </c>
      <c r="G1440" s="356">
        <v>150</v>
      </c>
      <c r="H1440" s="340"/>
      <c r="I1440" s="337" t="s">
        <v>517</v>
      </c>
      <c r="J1440" s="337"/>
      <c r="K1440" s="337"/>
      <c r="L1440" s="337"/>
      <c r="M1440" s="329"/>
      <c r="N1440" s="337"/>
      <c r="O1440" s="349"/>
      <c r="P1440" s="349" t="str">
        <f>TEXT('daily (2)'!$B1440,"mmmm")</f>
        <v>May</v>
      </c>
      <c r="Q1440" s="358"/>
    </row>
    <row r="1441" ht="27" customHeight="1" spans="1:17">
      <c r="A1441" s="361">
        <f t="shared" si="7"/>
        <v>510</v>
      </c>
      <c r="B1441" s="294">
        <v>45801</v>
      </c>
      <c r="C1441" s="337"/>
      <c r="D1441" s="337" t="s">
        <v>789</v>
      </c>
      <c r="E1441" s="337"/>
      <c r="F1441" s="337" t="s">
        <v>311</v>
      </c>
      <c r="G1441" s="356">
        <v>5000</v>
      </c>
      <c r="H1441" s="340"/>
      <c r="I1441" s="337" t="s">
        <v>517</v>
      </c>
      <c r="J1441" s="337"/>
      <c r="K1441" s="337" t="s">
        <v>311</v>
      </c>
      <c r="L1441" s="337"/>
      <c r="M1441" s="334"/>
      <c r="N1441" s="337"/>
      <c r="O1441" s="349"/>
      <c r="P1441" s="349" t="str">
        <f>TEXT('daily (2)'!$B1441,"mmmm")</f>
        <v>May</v>
      </c>
      <c r="Q1441" s="357"/>
    </row>
    <row r="1442" ht="27" customHeight="1" spans="1:17">
      <c r="A1442" s="362">
        <f t="shared" si="7"/>
        <v>511</v>
      </c>
      <c r="B1442" s="294">
        <v>45801</v>
      </c>
      <c r="C1442" s="337"/>
      <c r="D1442" s="337" t="s">
        <v>518</v>
      </c>
      <c r="E1442" s="337"/>
      <c r="F1442" s="337" t="s">
        <v>371</v>
      </c>
      <c r="G1442" s="356">
        <v>80</v>
      </c>
      <c r="H1442" s="340"/>
      <c r="I1442" s="337" t="s">
        <v>531</v>
      </c>
      <c r="J1442" s="337"/>
      <c r="K1442" s="337"/>
      <c r="L1442" s="337"/>
      <c r="M1442" s="329"/>
      <c r="N1442" s="337"/>
      <c r="O1442" s="349"/>
      <c r="P1442" s="349" t="str">
        <f>TEXT('daily (2)'!$B1442,"mmmm")</f>
        <v>May</v>
      </c>
      <c r="Q1442" s="358"/>
    </row>
    <row r="1443" ht="27" customHeight="1" spans="1:17">
      <c r="A1443" s="361">
        <f t="shared" si="7"/>
        <v>512</v>
      </c>
      <c r="B1443" s="294">
        <v>45801</v>
      </c>
      <c r="C1443" s="337"/>
      <c r="D1443" s="337" t="s">
        <v>341</v>
      </c>
      <c r="E1443" s="337"/>
      <c r="F1443" s="337" t="s">
        <v>791</v>
      </c>
      <c r="G1443" s="356">
        <v>450</v>
      </c>
      <c r="H1443" s="340"/>
      <c r="I1443" s="337" t="s">
        <v>732</v>
      </c>
      <c r="J1443" s="337"/>
      <c r="K1443" s="337"/>
      <c r="L1443" s="337"/>
      <c r="M1443" s="334"/>
      <c r="N1443" s="337"/>
      <c r="O1443" s="349"/>
      <c r="P1443" s="349" t="str">
        <f>TEXT('daily (2)'!$B1443,"mmmm")</f>
        <v>May</v>
      </c>
      <c r="Q1443" s="357"/>
    </row>
    <row r="1444" ht="27" customHeight="1" spans="1:17">
      <c r="A1444" s="362">
        <f t="shared" si="7"/>
        <v>513</v>
      </c>
      <c r="B1444" s="294">
        <v>45799</v>
      </c>
      <c r="C1444" s="337"/>
      <c r="D1444" s="337" t="s">
        <v>518</v>
      </c>
      <c r="E1444" s="337"/>
      <c r="F1444" s="337" t="s">
        <v>792</v>
      </c>
      <c r="G1444" s="356">
        <v>1030</v>
      </c>
      <c r="H1444" s="340"/>
      <c r="I1444" s="337" t="s">
        <v>781</v>
      </c>
      <c r="J1444" s="337"/>
      <c r="K1444" s="337"/>
      <c r="L1444" s="337"/>
      <c r="M1444" s="329"/>
      <c r="N1444" s="337"/>
      <c r="O1444" s="349"/>
      <c r="P1444" s="349" t="str">
        <f>TEXT('daily (2)'!$B1444,"mmmm")</f>
        <v>May</v>
      </c>
      <c r="Q1444" s="358"/>
    </row>
    <row r="1445" ht="27" customHeight="1" spans="1:17">
      <c r="A1445" s="361">
        <f t="shared" ref="A1445:A1508" si="8">A1444+1</f>
        <v>514</v>
      </c>
      <c r="B1445" s="294">
        <v>45799</v>
      </c>
      <c r="C1445" s="337"/>
      <c r="D1445" s="337" t="s">
        <v>341</v>
      </c>
      <c r="E1445" s="337"/>
      <c r="F1445" s="337" t="s">
        <v>793</v>
      </c>
      <c r="G1445" s="356">
        <v>700</v>
      </c>
      <c r="H1445" s="340"/>
      <c r="I1445" s="337" t="s">
        <v>781</v>
      </c>
      <c r="J1445" s="337"/>
      <c r="K1445" s="337"/>
      <c r="L1445" s="337"/>
      <c r="M1445" s="334"/>
      <c r="N1445" s="337"/>
      <c r="O1445" s="349"/>
      <c r="P1445" s="349" t="str">
        <f>TEXT('daily (2)'!$B1445,"mmmm")</f>
        <v>May</v>
      </c>
      <c r="Q1445" s="357"/>
    </row>
    <row r="1446" ht="27" customHeight="1" spans="1:17">
      <c r="A1446" s="362">
        <f t="shared" si="8"/>
        <v>515</v>
      </c>
      <c r="B1446" s="294">
        <v>45799</v>
      </c>
      <c r="C1446" s="337"/>
      <c r="D1446" s="337" t="s">
        <v>518</v>
      </c>
      <c r="E1446" s="337"/>
      <c r="F1446" s="337" t="s">
        <v>794</v>
      </c>
      <c r="G1446" s="356">
        <v>700</v>
      </c>
      <c r="H1446" s="340"/>
      <c r="I1446" s="337" t="s">
        <v>732</v>
      </c>
      <c r="J1446" s="337"/>
      <c r="K1446" s="337"/>
      <c r="L1446" s="337"/>
      <c r="M1446" s="329"/>
      <c r="N1446" s="337"/>
      <c r="O1446" s="349"/>
      <c r="P1446" s="349" t="str">
        <f>TEXT('daily (2)'!$B1446,"mmmm")</f>
        <v>May</v>
      </c>
      <c r="Q1446" s="358"/>
    </row>
    <row r="1447" ht="27" customHeight="1" spans="1:17">
      <c r="A1447" s="361">
        <f t="shared" si="8"/>
        <v>516</v>
      </c>
      <c r="B1447" s="294">
        <v>45799</v>
      </c>
      <c r="C1447" s="337"/>
      <c r="D1447" s="337" t="s">
        <v>341</v>
      </c>
      <c r="E1447" s="337"/>
      <c r="F1447" s="337" t="s">
        <v>795</v>
      </c>
      <c r="G1447" s="356">
        <v>400</v>
      </c>
      <c r="H1447" s="340"/>
      <c r="I1447" s="337" t="s">
        <v>781</v>
      </c>
      <c r="J1447" s="337"/>
      <c r="K1447" s="337"/>
      <c r="L1447" s="337"/>
      <c r="M1447" s="334"/>
      <c r="N1447" s="337"/>
      <c r="O1447" s="349"/>
      <c r="P1447" s="349" t="str">
        <f>TEXT('daily (2)'!$B1447,"mmmm")</f>
        <v>May</v>
      </c>
      <c r="Q1447" s="357"/>
    </row>
    <row r="1448" ht="27" customHeight="1" spans="1:17">
      <c r="A1448" s="362">
        <f t="shared" si="8"/>
        <v>517</v>
      </c>
      <c r="B1448" s="294">
        <v>45802</v>
      </c>
      <c r="C1448" s="337"/>
      <c r="D1448" s="337" t="s">
        <v>518</v>
      </c>
      <c r="E1448" s="337"/>
      <c r="F1448" s="337" t="s">
        <v>796</v>
      </c>
      <c r="G1448" s="356">
        <v>200</v>
      </c>
      <c r="H1448" s="340"/>
      <c r="I1448" s="337" t="s">
        <v>531</v>
      </c>
      <c r="J1448" s="337"/>
      <c r="K1448" s="337"/>
      <c r="L1448" s="337"/>
      <c r="M1448" s="329"/>
      <c r="N1448" s="337"/>
      <c r="O1448" s="349"/>
      <c r="P1448" s="349" t="str">
        <f>TEXT('daily (2)'!$B1448,"mmmm")</f>
        <v>May</v>
      </c>
      <c r="Q1448" s="358"/>
    </row>
    <row r="1449" ht="27" customHeight="1" spans="1:17">
      <c r="A1449" s="361">
        <f t="shared" si="8"/>
        <v>518</v>
      </c>
      <c r="B1449" s="294">
        <v>45802</v>
      </c>
      <c r="C1449" s="337"/>
      <c r="D1449" s="337" t="s">
        <v>571</v>
      </c>
      <c r="E1449" s="337"/>
      <c r="F1449" s="337" t="s">
        <v>797</v>
      </c>
      <c r="G1449" s="356">
        <v>150</v>
      </c>
      <c r="H1449" s="340"/>
      <c r="I1449" s="337" t="s">
        <v>531</v>
      </c>
      <c r="J1449" s="337"/>
      <c r="K1449" s="337"/>
      <c r="L1449" s="337"/>
      <c r="M1449" s="334"/>
      <c r="N1449" s="337"/>
      <c r="O1449" s="349"/>
      <c r="P1449" s="349" t="str">
        <f>TEXT('daily (2)'!$B1449,"mmmm")</f>
        <v>May</v>
      </c>
      <c r="Q1449" s="357"/>
    </row>
    <row r="1450" ht="27" customHeight="1" spans="1:17">
      <c r="A1450" s="362">
        <f t="shared" si="8"/>
        <v>519</v>
      </c>
      <c r="B1450" s="294">
        <v>45802</v>
      </c>
      <c r="C1450" s="337"/>
      <c r="D1450" s="337" t="s">
        <v>518</v>
      </c>
      <c r="E1450" s="337"/>
      <c r="F1450" s="337" t="s">
        <v>645</v>
      </c>
      <c r="G1450" s="356">
        <v>980</v>
      </c>
      <c r="H1450" s="340"/>
      <c r="I1450" s="337" t="s">
        <v>781</v>
      </c>
      <c r="J1450" s="337"/>
      <c r="K1450" s="337"/>
      <c r="L1450" s="337"/>
      <c r="M1450" s="329"/>
      <c r="N1450" s="337"/>
      <c r="O1450" s="349"/>
      <c r="P1450" s="349" t="str">
        <f>TEXT('daily (2)'!$B1450,"mmmm")</f>
        <v>May</v>
      </c>
      <c r="Q1450" s="358"/>
    </row>
    <row r="1451" ht="27" customHeight="1" spans="1:17">
      <c r="A1451" s="361">
        <f t="shared" si="8"/>
        <v>520</v>
      </c>
      <c r="B1451" s="294">
        <v>45802</v>
      </c>
      <c r="C1451" s="337"/>
      <c r="D1451" s="337" t="s">
        <v>341</v>
      </c>
      <c r="E1451" s="337"/>
      <c r="F1451" s="337" t="s">
        <v>116</v>
      </c>
      <c r="G1451" s="356">
        <v>800</v>
      </c>
      <c r="H1451" s="340"/>
      <c r="I1451" s="337" t="s">
        <v>781</v>
      </c>
      <c r="J1451" s="337"/>
      <c r="K1451" s="337"/>
      <c r="L1451" s="337"/>
      <c r="M1451" s="334"/>
      <c r="N1451" s="337"/>
      <c r="O1451" s="349"/>
      <c r="P1451" s="349" t="str">
        <f>TEXT('daily (2)'!$B1451,"mmmm")</f>
        <v>May</v>
      </c>
      <c r="Q1451" s="357"/>
    </row>
    <row r="1452" ht="27" customHeight="1" spans="1:17">
      <c r="A1452" s="362">
        <f t="shared" si="8"/>
        <v>521</v>
      </c>
      <c r="B1452" s="294">
        <v>45802</v>
      </c>
      <c r="C1452" s="337"/>
      <c r="D1452" s="337" t="s">
        <v>518</v>
      </c>
      <c r="E1452" s="337"/>
      <c r="F1452" s="337" t="s">
        <v>798</v>
      </c>
      <c r="G1452" s="356">
        <v>250</v>
      </c>
      <c r="H1452" s="340"/>
      <c r="I1452" s="337" t="s">
        <v>781</v>
      </c>
      <c r="J1452" s="337"/>
      <c r="K1452" s="337"/>
      <c r="L1452" s="337"/>
      <c r="M1452" s="329"/>
      <c r="N1452" s="337"/>
      <c r="O1452" s="349"/>
      <c r="P1452" s="349" t="str">
        <f>TEXT('daily (2)'!$B1452,"mmmm")</f>
        <v>May</v>
      </c>
      <c r="Q1452" s="358"/>
    </row>
    <row r="1453" ht="27" customHeight="1" spans="1:17">
      <c r="A1453" s="361">
        <f t="shared" si="8"/>
        <v>522</v>
      </c>
      <c r="B1453" s="294">
        <v>45802</v>
      </c>
      <c r="C1453" s="337"/>
      <c r="D1453" s="337" t="s">
        <v>518</v>
      </c>
      <c r="E1453" s="337"/>
      <c r="F1453" s="337" t="s">
        <v>799</v>
      </c>
      <c r="G1453" s="356">
        <v>1000</v>
      </c>
      <c r="H1453" s="340"/>
      <c r="I1453" s="337" t="s">
        <v>800</v>
      </c>
      <c r="J1453" s="337"/>
      <c r="K1453" s="337"/>
      <c r="L1453" s="337"/>
      <c r="M1453" s="334"/>
      <c r="N1453" s="337"/>
      <c r="O1453" s="349"/>
      <c r="P1453" s="349" t="str">
        <f>TEXT('daily (2)'!$B1453,"mmmm")</f>
        <v>May</v>
      </c>
      <c r="Q1453" s="357"/>
    </row>
    <row r="1454" ht="27" customHeight="1" spans="1:17">
      <c r="A1454" s="362">
        <f t="shared" si="8"/>
        <v>523</v>
      </c>
      <c r="B1454" s="294">
        <v>45802</v>
      </c>
      <c r="C1454" s="337"/>
      <c r="D1454" s="337" t="s">
        <v>518</v>
      </c>
      <c r="E1454" s="337"/>
      <c r="F1454" s="337" t="s">
        <v>801</v>
      </c>
      <c r="G1454" s="356">
        <v>1000</v>
      </c>
      <c r="H1454" s="340"/>
      <c r="I1454" s="337" t="s">
        <v>732</v>
      </c>
      <c r="J1454" s="337"/>
      <c r="K1454" s="337"/>
      <c r="L1454" s="337"/>
      <c r="M1454" s="329"/>
      <c r="N1454" s="337"/>
      <c r="O1454" s="349"/>
      <c r="P1454" s="349" t="str">
        <f>TEXT('daily (2)'!$B1454,"mmmm")</f>
        <v>May</v>
      </c>
      <c r="Q1454" s="358"/>
    </row>
    <row r="1455" ht="27" customHeight="1" spans="1:17">
      <c r="A1455" s="361">
        <f t="shared" si="8"/>
        <v>524</v>
      </c>
      <c r="B1455" s="294">
        <v>45802</v>
      </c>
      <c r="C1455" s="337"/>
      <c r="D1455" s="337" t="s">
        <v>520</v>
      </c>
      <c r="E1455" s="337"/>
      <c r="F1455" s="337" t="s">
        <v>756</v>
      </c>
      <c r="G1455" s="356">
        <v>12700</v>
      </c>
      <c r="H1455" s="340"/>
      <c r="I1455" s="337" t="s">
        <v>732</v>
      </c>
      <c r="J1455" s="337"/>
      <c r="K1455" s="337"/>
      <c r="L1455" s="337"/>
      <c r="M1455" s="334"/>
      <c r="N1455" s="337"/>
      <c r="O1455" s="349"/>
      <c r="P1455" s="349" t="str">
        <f>TEXT('daily (2)'!$B1455,"mmmm")</f>
        <v>May</v>
      </c>
      <c r="Q1455" s="357"/>
    </row>
    <row r="1456" ht="27" customHeight="1" spans="1:17">
      <c r="A1456" s="362">
        <f t="shared" si="8"/>
        <v>525</v>
      </c>
      <c r="B1456" s="294">
        <v>45802</v>
      </c>
      <c r="C1456" s="337"/>
      <c r="D1456" s="337" t="s">
        <v>517</v>
      </c>
      <c r="E1456" s="337"/>
      <c r="F1456" s="337" t="s">
        <v>186</v>
      </c>
      <c r="G1456" s="356">
        <f>1185+125</f>
        <v>1310</v>
      </c>
      <c r="H1456" s="340"/>
      <c r="I1456" s="337" t="s">
        <v>517</v>
      </c>
      <c r="J1456" s="337"/>
      <c r="K1456" s="337"/>
      <c r="L1456" s="337"/>
      <c r="M1456" s="329"/>
      <c r="N1456" s="337"/>
      <c r="O1456" s="349"/>
      <c r="P1456" s="349" t="str">
        <f>TEXT('daily (2)'!$B1456,"mmmm")</f>
        <v>May</v>
      </c>
      <c r="Q1456" s="358"/>
    </row>
    <row r="1457" ht="27" customHeight="1" spans="1:17">
      <c r="A1457" s="361">
        <f t="shared" si="8"/>
        <v>526</v>
      </c>
      <c r="B1457" s="294">
        <v>45802</v>
      </c>
      <c r="C1457" s="337"/>
      <c r="D1457" s="337" t="s">
        <v>517</v>
      </c>
      <c r="E1457" s="337"/>
      <c r="F1457" s="337" t="s">
        <v>317</v>
      </c>
      <c r="G1457" s="356">
        <v>228.5</v>
      </c>
      <c r="H1457" s="340"/>
      <c r="I1457" s="337" t="s">
        <v>517</v>
      </c>
      <c r="J1457" s="337"/>
      <c r="K1457" s="337"/>
      <c r="L1457" s="337"/>
      <c r="M1457" s="334"/>
      <c r="N1457" s="337"/>
      <c r="O1457" s="349"/>
      <c r="P1457" s="349" t="str">
        <f>TEXT('daily (2)'!$B1457,"mmmm")</f>
        <v>May</v>
      </c>
      <c r="Q1457" s="357"/>
    </row>
    <row r="1458" ht="27" customHeight="1" spans="1:17">
      <c r="A1458" s="362">
        <f t="shared" si="8"/>
        <v>527</v>
      </c>
      <c r="B1458" s="294">
        <v>45802</v>
      </c>
      <c r="C1458" s="337"/>
      <c r="D1458" s="337" t="s">
        <v>517</v>
      </c>
      <c r="E1458" s="337"/>
      <c r="F1458" s="337" t="s">
        <v>186</v>
      </c>
      <c r="G1458" s="356">
        <v>235</v>
      </c>
      <c r="H1458" s="340"/>
      <c r="I1458" s="337" t="s">
        <v>517</v>
      </c>
      <c r="J1458" s="337"/>
      <c r="K1458" s="337"/>
      <c r="L1458" s="337"/>
      <c r="M1458" s="329"/>
      <c r="N1458" s="337"/>
      <c r="O1458" s="349"/>
      <c r="P1458" s="349" t="str">
        <f>TEXT('daily (2)'!$B1458,"mmmm")</f>
        <v>May</v>
      </c>
      <c r="Q1458" s="358"/>
    </row>
    <row r="1459" ht="27" customHeight="1" spans="1:17">
      <c r="A1459" s="361">
        <f t="shared" si="8"/>
        <v>528</v>
      </c>
      <c r="B1459" s="294">
        <v>45803</v>
      </c>
      <c r="C1459" s="337"/>
      <c r="D1459" s="337" t="s">
        <v>532</v>
      </c>
      <c r="E1459" s="337"/>
      <c r="F1459" s="337" t="s">
        <v>790</v>
      </c>
      <c r="G1459" s="356">
        <v>20000</v>
      </c>
      <c r="H1459" s="340"/>
      <c r="I1459" s="337" t="s">
        <v>517</v>
      </c>
      <c r="J1459" s="337"/>
      <c r="K1459" s="337"/>
      <c r="L1459" s="337"/>
      <c r="M1459" s="334"/>
      <c r="N1459" s="337"/>
      <c r="O1459" s="349"/>
      <c r="P1459" s="349" t="str">
        <f>TEXT('daily (2)'!$B1459,"mmmm")</f>
        <v>May</v>
      </c>
      <c r="Q1459" s="357"/>
    </row>
    <row r="1460" ht="27" customHeight="1" spans="1:17">
      <c r="A1460" s="362">
        <f t="shared" si="8"/>
        <v>529</v>
      </c>
      <c r="B1460" s="294">
        <v>45803</v>
      </c>
      <c r="C1460" s="337"/>
      <c r="D1460" s="337" t="s">
        <v>517</v>
      </c>
      <c r="E1460" s="337"/>
      <c r="F1460" s="337" t="s">
        <v>186</v>
      </c>
      <c r="G1460" s="356">
        <v>350</v>
      </c>
      <c r="H1460" s="340"/>
      <c r="I1460" s="337" t="s">
        <v>517</v>
      </c>
      <c r="J1460" s="337"/>
      <c r="K1460" s="337"/>
      <c r="L1460" s="337"/>
      <c r="M1460" s="329"/>
      <c r="N1460" s="337"/>
      <c r="O1460" s="349"/>
      <c r="P1460" s="349" t="str">
        <f>TEXT('daily (2)'!$B1460,"mmmm")</f>
        <v>May</v>
      </c>
      <c r="Q1460" s="358"/>
    </row>
    <row r="1461" ht="27" customHeight="1" spans="1:17">
      <c r="A1461" s="361">
        <f t="shared" si="8"/>
        <v>530</v>
      </c>
      <c r="B1461" s="294">
        <v>45803</v>
      </c>
      <c r="C1461" s="337"/>
      <c r="D1461" s="337" t="s">
        <v>341</v>
      </c>
      <c r="E1461" s="337"/>
      <c r="F1461" s="337" t="s">
        <v>377</v>
      </c>
      <c r="G1461" s="356">
        <v>600</v>
      </c>
      <c r="H1461" s="340"/>
      <c r="I1461" s="337" t="s">
        <v>732</v>
      </c>
      <c r="J1461" s="337"/>
      <c r="K1461" s="337"/>
      <c r="L1461" s="337"/>
      <c r="M1461" s="334"/>
      <c r="N1461" s="337"/>
      <c r="O1461" s="349"/>
      <c r="P1461" s="349" t="str">
        <f>TEXT('daily (2)'!$B1461,"mmmm")</f>
        <v>May</v>
      </c>
      <c r="Q1461" s="357"/>
    </row>
    <row r="1462" ht="27" customHeight="1" spans="1:17">
      <c r="A1462" s="362">
        <f t="shared" si="8"/>
        <v>531</v>
      </c>
      <c r="B1462" s="294">
        <v>45803</v>
      </c>
      <c r="C1462" s="337"/>
      <c r="D1462" s="337" t="s">
        <v>802</v>
      </c>
      <c r="E1462" s="337"/>
      <c r="F1462" s="337" t="s">
        <v>803</v>
      </c>
      <c r="G1462" s="356">
        <v>5000</v>
      </c>
      <c r="H1462" s="340"/>
      <c r="I1462" s="337" t="s">
        <v>517</v>
      </c>
      <c r="J1462" s="337"/>
      <c r="K1462" s="337" t="s">
        <v>311</v>
      </c>
      <c r="L1462" s="337"/>
      <c r="M1462" s="329"/>
      <c r="N1462" s="337"/>
      <c r="O1462" s="349"/>
      <c r="P1462" s="349" t="str">
        <f>TEXT('daily (2)'!$B1462,"mmmm")</f>
        <v>May</v>
      </c>
      <c r="Q1462" s="358"/>
    </row>
    <row r="1463" ht="27" customHeight="1" spans="1:17">
      <c r="A1463" s="361">
        <f t="shared" si="8"/>
        <v>532</v>
      </c>
      <c r="B1463" s="294">
        <v>45803</v>
      </c>
      <c r="C1463" s="337"/>
      <c r="D1463" s="337" t="s">
        <v>341</v>
      </c>
      <c r="E1463" s="337"/>
      <c r="F1463" s="337" t="s">
        <v>281</v>
      </c>
      <c r="G1463" s="356">
        <v>620</v>
      </c>
      <c r="H1463" s="340"/>
      <c r="I1463" s="337" t="s">
        <v>732</v>
      </c>
      <c r="J1463" s="337"/>
      <c r="K1463" s="337"/>
      <c r="L1463" s="337"/>
      <c r="M1463" s="334"/>
      <c r="N1463" s="337"/>
      <c r="O1463" s="349"/>
      <c r="P1463" s="349" t="str">
        <f>TEXT('daily (2)'!$B1463,"mmmm")</f>
        <v>May</v>
      </c>
      <c r="Q1463" s="357"/>
    </row>
    <row r="1464" ht="27" customHeight="1" spans="1:17">
      <c r="A1464" s="362">
        <f t="shared" si="8"/>
        <v>533</v>
      </c>
      <c r="B1464" s="294">
        <v>45803</v>
      </c>
      <c r="C1464" s="337"/>
      <c r="D1464" s="337" t="s">
        <v>517</v>
      </c>
      <c r="E1464" s="337"/>
      <c r="F1464" s="337" t="s">
        <v>186</v>
      </c>
      <c r="G1464" s="356">
        <v>200</v>
      </c>
      <c r="H1464" s="340"/>
      <c r="I1464" s="337" t="s">
        <v>517</v>
      </c>
      <c r="J1464" s="337"/>
      <c r="K1464" s="337"/>
      <c r="L1464" s="337"/>
      <c r="M1464" s="329"/>
      <c r="N1464" s="337"/>
      <c r="O1464" s="349"/>
      <c r="P1464" s="349" t="str">
        <f>TEXT('daily (2)'!$B1464,"mmmm")</f>
        <v>May</v>
      </c>
      <c r="Q1464" s="358"/>
    </row>
    <row r="1465" ht="27" customHeight="1" spans="1:17">
      <c r="A1465" s="361">
        <f t="shared" si="8"/>
        <v>534</v>
      </c>
      <c r="B1465" s="294">
        <v>45803</v>
      </c>
      <c r="C1465" s="337"/>
      <c r="D1465" s="337" t="s">
        <v>341</v>
      </c>
      <c r="E1465" s="337"/>
      <c r="F1465" s="337" t="s">
        <v>309</v>
      </c>
      <c r="G1465" s="356">
        <v>30</v>
      </c>
      <c r="H1465" s="340"/>
      <c r="I1465" s="337" t="s">
        <v>732</v>
      </c>
      <c r="J1465" s="337"/>
      <c r="K1465" s="337"/>
      <c r="L1465" s="337"/>
      <c r="M1465" s="334"/>
      <c r="N1465" s="337"/>
      <c r="O1465" s="349"/>
      <c r="P1465" s="349" t="str">
        <f>TEXT('daily (2)'!$B1465,"mmmm")</f>
        <v>May</v>
      </c>
      <c r="Q1465" s="357"/>
    </row>
    <row r="1466" ht="27" customHeight="1" spans="1:17">
      <c r="A1466" s="362">
        <f t="shared" si="8"/>
        <v>535</v>
      </c>
      <c r="B1466" s="294">
        <v>45803</v>
      </c>
      <c r="C1466" s="337"/>
      <c r="D1466" s="337" t="s">
        <v>520</v>
      </c>
      <c r="E1466" s="337"/>
      <c r="F1466" s="337" t="s">
        <v>804</v>
      </c>
      <c r="G1466" s="356">
        <v>400</v>
      </c>
      <c r="H1466" s="340"/>
      <c r="I1466" s="337" t="s">
        <v>732</v>
      </c>
      <c r="J1466" s="337"/>
      <c r="K1466" s="337"/>
      <c r="L1466" s="337"/>
      <c r="M1466" s="329"/>
      <c r="N1466" s="337"/>
      <c r="O1466" s="349"/>
      <c r="P1466" s="349" t="str">
        <f>TEXT('daily (2)'!$B1466,"mmmm")</f>
        <v>May</v>
      </c>
      <c r="Q1466" s="358"/>
    </row>
    <row r="1467" ht="27" customHeight="1" spans="1:17">
      <c r="A1467" s="361">
        <f t="shared" si="8"/>
        <v>536</v>
      </c>
      <c r="B1467" s="294">
        <v>45803</v>
      </c>
      <c r="C1467" s="337"/>
      <c r="D1467" s="337" t="s">
        <v>518</v>
      </c>
      <c r="E1467" s="337"/>
      <c r="F1467" s="337" t="s">
        <v>670</v>
      </c>
      <c r="G1467" s="356">
        <v>7490</v>
      </c>
      <c r="H1467" s="340"/>
      <c r="I1467" s="337" t="s">
        <v>732</v>
      </c>
      <c r="J1467" s="337"/>
      <c r="K1467" s="337"/>
      <c r="L1467" s="337"/>
      <c r="M1467" s="334"/>
      <c r="N1467" s="337"/>
      <c r="O1467" s="349"/>
      <c r="P1467" s="349" t="str">
        <f>TEXT('daily (2)'!$B1467,"mmmm")</f>
        <v>May</v>
      </c>
      <c r="Q1467" s="357"/>
    </row>
    <row r="1468" ht="27" customHeight="1" spans="1:17">
      <c r="A1468" s="362">
        <f t="shared" si="8"/>
        <v>537</v>
      </c>
      <c r="B1468" s="294">
        <v>45803</v>
      </c>
      <c r="C1468" s="337"/>
      <c r="D1468" s="337" t="s">
        <v>517</v>
      </c>
      <c r="E1468" s="337"/>
      <c r="F1468" s="337" t="s">
        <v>805</v>
      </c>
      <c r="G1468" s="356">
        <v>50</v>
      </c>
      <c r="H1468" s="340"/>
      <c r="I1468" s="337" t="s">
        <v>517</v>
      </c>
      <c r="J1468" s="337"/>
      <c r="K1468" s="337"/>
      <c r="L1468" s="337"/>
      <c r="M1468" s="329"/>
      <c r="N1468" s="337"/>
      <c r="O1468" s="349"/>
      <c r="P1468" s="349" t="str">
        <f>TEXT('daily (2)'!$B1468,"mmmm")</f>
        <v>May</v>
      </c>
      <c r="Q1468" s="358"/>
    </row>
    <row r="1469" ht="27" customHeight="1" spans="1:17">
      <c r="A1469" s="361">
        <f t="shared" si="8"/>
        <v>538</v>
      </c>
      <c r="B1469" s="294">
        <v>45803</v>
      </c>
      <c r="C1469" s="337"/>
      <c r="D1469" s="337" t="s">
        <v>520</v>
      </c>
      <c r="E1469" s="337"/>
      <c r="F1469" s="337" t="s">
        <v>780</v>
      </c>
      <c r="G1469" s="356">
        <v>400</v>
      </c>
      <c r="H1469" s="340"/>
      <c r="I1469" s="337" t="s">
        <v>732</v>
      </c>
      <c r="J1469" s="337"/>
      <c r="K1469" s="337"/>
      <c r="L1469" s="337"/>
      <c r="M1469" s="334"/>
      <c r="N1469" s="337"/>
      <c r="O1469" s="349"/>
      <c r="P1469" s="349" t="str">
        <f>TEXT('daily (2)'!$B1469,"mmmm")</f>
        <v>May</v>
      </c>
      <c r="Q1469" s="357"/>
    </row>
    <row r="1470" ht="27" customHeight="1" spans="1:17">
      <c r="A1470" s="362">
        <f t="shared" si="8"/>
        <v>539</v>
      </c>
      <c r="B1470" s="294">
        <v>45803</v>
      </c>
      <c r="C1470" s="337"/>
      <c r="D1470" s="337" t="s">
        <v>341</v>
      </c>
      <c r="E1470" s="337"/>
      <c r="F1470" s="337" t="s">
        <v>281</v>
      </c>
      <c r="G1470" s="356">
        <v>670</v>
      </c>
      <c r="H1470" s="340"/>
      <c r="I1470" s="337" t="s">
        <v>732</v>
      </c>
      <c r="J1470" s="337"/>
      <c r="K1470" s="337"/>
      <c r="L1470" s="337"/>
      <c r="M1470" s="329"/>
      <c r="N1470" s="337"/>
      <c r="O1470" s="349"/>
      <c r="P1470" s="349" t="str">
        <f>TEXT('daily (2)'!$B1470,"mmmm")</f>
        <v>May</v>
      </c>
      <c r="Q1470" s="358"/>
    </row>
    <row r="1471" ht="27" customHeight="1" spans="1:17">
      <c r="A1471" s="361">
        <f t="shared" si="8"/>
        <v>540</v>
      </c>
      <c r="B1471" s="294">
        <v>45803</v>
      </c>
      <c r="C1471" s="337"/>
      <c r="D1471" s="337" t="s">
        <v>517</v>
      </c>
      <c r="E1471" s="337"/>
      <c r="F1471" s="337" t="s">
        <v>186</v>
      </c>
      <c r="G1471" s="356">
        <v>1800</v>
      </c>
      <c r="H1471" s="340"/>
      <c r="I1471" s="337" t="s">
        <v>517</v>
      </c>
      <c r="J1471" s="337"/>
      <c r="K1471" s="337"/>
      <c r="L1471" s="337"/>
      <c r="M1471" s="334"/>
      <c r="N1471" s="337"/>
      <c r="O1471" s="349"/>
      <c r="P1471" s="349" t="str">
        <f>TEXT('daily (2)'!$B1471,"mmmm")</f>
        <v>May</v>
      </c>
      <c r="Q1471" s="357"/>
    </row>
    <row r="1472" ht="27" customHeight="1" spans="1:17">
      <c r="A1472" s="362">
        <f t="shared" si="8"/>
        <v>541</v>
      </c>
      <c r="B1472" s="294">
        <v>45803</v>
      </c>
      <c r="C1472" s="337"/>
      <c r="D1472" s="337" t="s">
        <v>341</v>
      </c>
      <c r="E1472" s="337"/>
      <c r="F1472" s="337" t="s">
        <v>377</v>
      </c>
      <c r="G1472" s="359">
        <v>460</v>
      </c>
      <c r="H1472" s="340"/>
      <c r="I1472" s="337" t="s">
        <v>517</v>
      </c>
      <c r="J1472" s="337"/>
      <c r="K1472" s="337"/>
      <c r="L1472" s="337"/>
      <c r="M1472" s="329"/>
      <c r="N1472" s="337"/>
      <c r="O1472" s="349"/>
      <c r="P1472" s="349" t="str">
        <f>TEXT('daily (2)'!$B1472,"mmmm")</f>
        <v>May</v>
      </c>
      <c r="Q1472" s="358"/>
    </row>
    <row r="1473" ht="27" customHeight="1" spans="1:17">
      <c r="A1473" s="361">
        <f t="shared" si="8"/>
        <v>542</v>
      </c>
      <c r="B1473" s="294">
        <v>45803</v>
      </c>
      <c r="C1473" s="337"/>
      <c r="D1473" s="337" t="s">
        <v>517</v>
      </c>
      <c r="E1473" s="337"/>
      <c r="F1473" s="337" t="s">
        <v>186</v>
      </c>
      <c r="G1473" s="359">
        <v>40</v>
      </c>
      <c r="H1473" s="340"/>
      <c r="I1473" s="337" t="s">
        <v>517</v>
      </c>
      <c r="J1473" s="337"/>
      <c r="K1473" s="337"/>
      <c r="L1473" s="337"/>
      <c r="M1473" s="334"/>
      <c r="N1473" s="337"/>
      <c r="O1473" s="349"/>
      <c r="P1473" s="349" t="str">
        <f>TEXT('daily (2)'!$B1473,"mmmm")</f>
        <v>May</v>
      </c>
      <c r="Q1473" s="357"/>
    </row>
    <row r="1474" ht="27" customHeight="1" spans="1:17">
      <c r="A1474" s="362">
        <f t="shared" si="8"/>
        <v>543</v>
      </c>
      <c r="B1474" s="294">
        <v>45803</v>
      </c>
      <c r="C1474" s="337"/>
      <c r="D1474" s="337" t="s">
        <v>19</v>
      </c>
      <c r="E1474" s="337"/>
      <c r="F1474" s="337" t="s">
        <v>806</v>
      </c>
      <c r="G1474" s="359">
        <v>690</v>
      </c>
      <c r="H1474" s="340"/>
      <c r="I1474" s="337" t="s">
        <v>514</v>
      </c>
      <c r="J1474" s="337"/>
      <c r="K1474" s="337"/>
      <c r="L1474" s="337"/>
      <c r="M1474" s="329"/>
      <c r="N1474" s="337"/>
      <c r="O1474" s="349"/>
      <c r="P1474" s="349" t="str">
        <f>TEXT('daily (2)'!$B1474,"mmmm")</f>
        <v>May</v>
      </c>
      <c r="Q1474" s="358"/>
    </row>
    <row r="1475" ht="27" customHeight="1" spans="1:17">
      <c r="A1475" s="361">
        <f t="shared" si="8"/>
        <v>544</v>
      </c>
      <c r="B1475" s="294">
        <v>45803</v>
      </c>
      <c r="C1475" s="337"/>
      <c r="D1475" s="337" t="s">
        <v>518</v>
      </c>
      <c r="E1475" s="337"/>
      <c r="F1475" s="337" t="s">
        <v>518</v>
      </c>
      <c r="G1475" s="359">
        <v>95</v>
      </c>
      <c r="H1475" s="340"/>
      <c r="I1475" s="337" t="s">
        <v>531</v>
      </c>
      <c r="J1475" s="337"/>
      <c r="K1475" s="337"/>
      <c r="L1475" s="337"/>
      <c r="M1475" s="334"/>
      <c r="N1475" s="337"/>
      <c r="O1475" s="349"/>
      <c r="P1475" s="349" t="str">
        <f>TEXT('daily (2)'!$B1475,"mmmm")</f>
        <v>May</v>
      </c>
      <c r="Q1475" s="357"/>
    </row>
    <row r="1476" ht="27" customHeight="1" spans="1:17">
      <c r="A1476" s="362">
        <f t="shared" si="8"/>
        <v>545</v>
      </c>
      <c r="B1476" s="294">
        <v>45803</v>
      </c>
      <c r="C1476" s="337"/>
      <c r="D1476" s="337" t="s">
        <v>518</v>
      </c>
      <c r="E1476" s="337"/>
      <c r="F1476" s="337" t="s">
        <v>379</v>
      </c>
      <c r="G1476" s="359">
        <v>1300</v>
      </c>
      <c r="H1476" s="340"/>
      <c r="I1476" s="337" t="s">
        <v>531</v>
      </c>
      <c r="J1476" s="337"/>
      <c r="K1476" s="337"/>
      <c r="L1476" s="337"/>
      <c r="M1476" s="329"/>
      <c r="N1476" s="337"/>
      <c r="O1476" s="349"/>
      <c r="P1476" s="349" t="str">
        <f>TEXT('daily (2)'!$B1476,"mmmm")</f>
        <v>May</v>
      </c>
      <c r="Q1476" s="358"/>
    </row>
    <row r="1477" ht="27" customHeight="1" spans="1:17">
      <c r="A1477" s="361">
        <f t="shared" si="8"/>
        <v>546</v>
      </c>
      <c r="B1477" s="294">
        <v>45803</v>
      </c>
      <c r="C1477" s="337"/>
      <c r="D1477" s="337" t="s">
        <v>517</v>
      </c>
      <c r="E1477" s="337"/>
      <c r="F1477" s="337" t="s">
        <v>186</v>
      </c>
      <c r="G1477" s="359">
        <v>20</v>
      </c>
      <c r="H1477" s="340"/>
      <c r="I1477" s="337" t="s">
        <v>517</v>
      </c>
      <c r="J1477" s="337"/>
      <c r="K1477" s="337"/>
      <c r="L1477" s="337"/>
      <c r="M1477" s="334"/>
      <c r="N1477" s="337"/>
      <c r="O1477" s="349"/>
      <c r="P1477" s="349" t="str">
        <f>TEXT('daily (2)'!$B1477,"mmmm")</f>
        <v>May</v>
      </c>
      <c r="Q1477" s="357"/>
    </row>
    <row r="1478" ht="27" customHeight="1" spans="1:17">
      <c r="A1478" s="362">
        <f t="shared" si="8"/>
        <v>547</v>
      </c>
      <c r="B1478" s="294">
        <v>45803</v>
      </c>
      <c r="C1478" s="337"/>
      <c r="D1478" s="337" t="s">
        <v>516</v>
      </c>
      <c r="E1478" s="337"/>
      <c r="F1478" s="337" t="s">
        <v>668</v>
      </c>
      <c r="G1478" s="359">
        <v>2</v>
      </c>
      <c r="H1478" s="340"/>
      <c r="I1478" s="337" t="s">
        <v>531</v>
      </c>
      <c r="J1478" s="337"/>
      <c r="K1478" s="337"/>
      <c r="L1478" s="337"/>
      <c r="M1478" s="329"/>
      <c r="N1478" s="337"/>
      <c r="O1478" s="349"/>
      <c r="P1478" s="349" t="str">
        <f>TEXT('daily (2)'!$B1478,"mmmm")</f>
        <v>May</v>
      </c>
      <c r="Q1478" s="358"/>
    </row>
    <row r="1479" ht="27" customHeight="1" spans="1:17">
      <c r="A1479" s="361">
        <f t="shared" si="8"/>
        <v>548</v>
      </c>
      <c r="B1479" s="294">
        <v>45804</v>
      </c>
      <c r="C1479" s="337"/>
      <c r="D1479" s="337" t="s">
        <v>520</v>
      </c>
      <c r="E1479" s="337"/>
      <c r="F1479" s="337" t="s">
        <v>807</v>
      </c>
      <c r="G1479" s="359">
        <v>1000</v>
      </c>
      <c r="H1479" s="340"/>
      <c r="I1479" s="337" t="s">
        <v>522</v>
      </c>
      <c r="J1479" s="337"/>
      <c r="K1479" s="337"/>
      <c r="L1479" s="337"/>
      <c r="M1479" s="334"/>
      <c r="N1479" s="337"/>
      <c r="O1479" s="349"/>
      <c r="P1479" s="349" t="str">
        <f>TEXT('daily (2)'!$B1479,"mmmm")</f>
        <v>May</v>
      </c>
      <c r="Q1479" s="357"/>
    </row>
    <row r="1480" ht="27" customHeight="1" spans="1:17">
      <c r="A1480" s="362">
        <f t="shared" si="8"/>
        <v>549</v>
      </c>
      <c r="B1480" s="294">
        <v>45804</v>
      </c>
      <c r="C1480" s="337"/>
      <c r="D1480" s="337" t="s">
        <v>518</v>
      </c>
      <c r="E1480" s="337"/>
      <c r="F1480" s="337" t="s">
        <v>808</v>
      </c>
      <c r="G1480" s="359">
        <v>200</v>
      </c>
      <c r="H1480" s="340"/>
      <c r="I1480" s="337" t="s">
        <v>781</v>
      </c>
      <c r="J1480" s="337"/>
      <c r="K1480" s="337"/>
      <c r="L1480" s="337"/>
      <c r="M1480" s="329"/>
      <c r="N1480" s="337"/>
      <c r="O1480" s="349"/>
      <c r="P1480" s="349" t="str">
        <f>TEXT('daily (2)'!$B1480,"mmmm")</f>
        <v>May</v>
      </c>
      <c r="Q1480" s="358"/>
    </row>
    <row r="1481" ht="27" customHeight="1" spans="1:17">
      <c r="A1481" s="361">
        <f t="shared" si="8"/>
        <v>550</v>
      </c>
      <c r="B1481" s="294">
        <v>45804</v>
      </c>
      <c r="C1481" s="337"/>
      <c r="D1481" s="337" t="s">
        <v>341</v>
      </c>
      <c r="E1481" s="337"/>
      <c r="F1481" s="337" t="s">
        <v>809</v>
      </c>
      <c r="G1481" s="359">
        <v>600</v>
      </c>
      <c r="H1481" s="340"/>
      <c r="I1481" s="337" t="s">
        <v>517</v>
      </c>
      <c r="J1481" s="337"/>
      <c r="K1481" s="337"/>
      <c r="L1481" s="337"/>
      <c r="M1481" s="334"/>
      <c r="N1481" s="337"/>
      <c r="O1481" s="349"/>
      <c r="P1481" s="349" t="str">
        <f>TEXT('daily (2)'!$B1481,"mmmm")</f>
        <v>May</v>
      </c>
      <c r="Q1481" s="357"/>
    </row>
    <row r="1482" ht="27" customHeight="1" spans="1:17">
      <c r="A1482" s="362">
        <f t="shared" si="8"/>
        <v>551</v>
      </c>
      <c r="B1482" s="294">
        <v>45804</v>
      </c>
      <c r="C1482" s="337"/>
      <c r="D1482" s="337" t="s">
        <v>517</v>
      </c>
      <c r="E1482" s="337"/>
      <c r="F1482" s="337" t="s">
        <v>810</v>
      </c>
      <c r="G1482" s="359">
        <v>414</v>
      </c>
      <c r="H1482" s="340"/>
      <c r="I1482" s="337" t="s">
        <v>517</v>
      </c>
      <c r="J1482" s="337"/>
      <c r="K1482" s="337"/>
      <c r="L1482" s="337"/>
      <c r="M1482" s="329"/>
      <c r="N1482" s="337"/>
      <c r="O1482" s="349"/>
      <c r="P1482" s="349" t="str">
        <f>TEXT('daily (2)'!$B1482,"mmmm")</f>
        <v>May</v>
      </c>
      <c r="Q1482" s="358"/>
    </row>
    <row r="1483" ht="27" customHeight="1" spans="1:17">
      <c r="A1483" s="361">
        <f t="shared" si="8"/>
        <v>552</v>
      </c>
      <c r="B1483" s="294">
        <v>45804</v>
      </c>
      <c r="C1483" s="337"/>
      <c r="D1483" s="337" t="s">
        <v>518</v>
      </c>
      <c r="E1483" s="337"/>
      <c r="F1483" s="337" t="s">
        <v>811</v>
      </c>
      <c r="G1483" s="359">
        <f>950+350</f>
        <v>1300</v>
      </c>
      <c r="H1483" s="340"/>
      <c r="I1483" s="337" t="s">
        <v>732</v>
      </c>
      <c r="J1483" s="337"/>
      <c r="K1483" s="337"/>
      <c r="L1483" s="337"/>
      <c r="M1483" s="334"/>
      <c r="N1483" s="337"/>
      <c r="O1483" s="349"/>
      <c r="P1483" s="349" t="str">
        <f>TEXT('daily (2)'!$B1483,"mmmm")</f>
        <v>May</v>
      </c>
      <c r="Q1483" s="357"/>
    </row>
    <row r="1484" ht="27" customHeight="1" spans="1:17">
      <c r="A1484" s="362">
        <f t="shared" si="8"/>
        <v>553</v>
      </c>
      <c r="B1484" s="294">
        <v>45804</v>
      </c>
      <c r="C1484" s="337"/>
      <c r="D1484" s="337" t="s">
        <v>517</v>
      </c>
      <c r="E1484" s="337"/>
      <c r="F1484" s="337" t="s">
        <v>249</v>
      </c>
      <c r="G1484" s="359">
        <v>716</v>
      </c>
      <c r="H1484" s="340"/>
      <c r="I1484" s="337" t="s">
        <v>517</v>
      </c>
      <c r="J1484" s="337"/>
      <c r="K1484" s="337"/>
      <c r="L1484" s="337"/>
      <c r="M1484" s="329"/>
      <c r="N1484" s="337"/>
      <c r="O1484" s="349"/>
      <c r="P1484" s="349" t="str">
        <f>TEXT('daily (2)'!$B1484,"mmmm")</f>
        <v>May</v>
      </c>
      <c r="Q1484" s="358"/>
    </row>
    <row r="1485" ht="27" customHeight="1" spans="1:17">
      <c r="A1485" s="361">
        <f t="shared" si="8"/>
        <v>554</v>
      </c>
      <c r="B1485" s="294">
        <v>45804</v>
      </c>
      <c r="C1485" s="337"/>
      <c r="D1485" s="337" t="s">
        <v>341</v>
      </c>
      <c r="E1485" s="337"/>
      <c r="F1485" s="337" t="s">
        <v>812</v>
      </c>
      <c r="G1485" s="359">
        <v>200</v>
      </c>
      <c r="H1485" s="340"/>
      <c r="I1485" s="337" t="s">
        <v>531</v>
      </c>
      <c r="J1485" s="337"/>
      <c r="K1485" s="337"/>
      <c r="L1485" s="337"/>
      <c r="M1485" s="334"/>
      <c r="N1485" s="337"/>
      <c r="O1485" s="349"/>
      <c r="P1485" s="349" t="str">
        <f>TEXT('daily (2)'!$B1485,"mmmm")</f>
        <v>May</v>
      </c>
      <c r="Q1485" s="357"/>
    </row>
    <row r="1486" ht="27" customHeight="1" spans="1:17">
      <c r="A1486" s="362">
        <f t="shared" si="8"/>
        <v>555</v>
      </c>
      <c r="B1486" s="294">
        <v>45804</v>
      </c>
      <c r="C1486" s="337"/>
      <c r="D1486" s="337" t="s">
        <v>518</v>
      </c>
      <c r="E1486" s="337"/>
      <c r="F1486" s="337" t="s">
        <v>813</v>
      </c>
      <c r="G1486" s="359">
        <v>3000</v>
      </c>
      <c r="H1486" s="340"/>
      <c r="I1486" s="337" t="s">
        <v>531</v>
      </c>
      <c r="J1486" s="337"/>
      <c r="K1486" s="337"/>
      <c r="L1486" s="337"/>
      <c r="M1486" s="329"/>
      <c r="N1486" s="337"/>
      <c r="O1486" s="349"/>
      <c r="P1486" s="349" t="str">
        <f>TEXT('daily (2)'!$B1486,"mmmm")</f>
        <v>May</v>
      </c>
      <c r="Q1486" s="358"/>
    </row>
    <row r="1487" ht="27" customHeight="1" spans="1:17">
      <c r="A1487" s="361">
        <f t="shared" si="8"/>
        <v>556</v>
      </c>
      <c r="B1487" s="294">
        <v>45804</v>
      </c>
      <c r="C1487" s="337"/>
      <c r="D1487" s="337" t="s">
        <v>518</v>
      </c>
      <c r="E1487" s="337"/>
      <c r="F1487" s="337" t="s">
        <v>814</v>
      </c>
      <c r="G1487" s="359">
        <v>300</v>
      </c>
      <c r="H1487" s="340"/>
      <c r="I1487" s="337" t="s">
        <v>531</v>
      </c>
      <c r="J1487" s="337"/>
      <c r="K1487" s="337"/>
      <c r="L1487" s="337"/>
      <c r="M1487" s="334"/>
      <c r="N1487" s="337"/>
      <c r="O1487" s="349"/>
      <c r="P1487" s="349" t="str">
        <f>TEXT('daily (2)'!$B1487,"mmmm")</f>
        <v>May</v>
      </c>
      <c r="Q1487" s="357"/>
    </row>
    <row r="1488" ht="27" customHeight="1" spans="1:17">
      <c r="A1488" s="362">
        <f t="shared" si="8"/>
        <v>557</v>
      </c>
      <c r="B1488" s="294">
        <v>45804</v>
      </c>
      <c r="C1488" s="337"/>
      <c r="D1488" s="337" t="s">
        <v>341</v>
      </c>
      <c r="E1488" s="337"/>
      <c r="F1488" s="337" t="s">
        <v>815</v>
      </c>
      <c r="G1488" s="359">
        <f>4200+2200</f>
        <v>6400</v>
      </c>
      <c r="H1488" s="340"/>
      <c r="I1488" s="337" t="s">
        <v>732</v>
      </c>
      <c r="J1488" s="337"/>
      <c r="K1488" s="337"/>
      <c r="L1488" s="337"/>
      <c r="M1488" s="329"/>
      <c r="N1488" s="337"/>
      <c r="O1488" s="349"/>
      <c r="P1488" s="349" t="str">
        <f>TEXT('daily (2)'!$B1488,"mmmm")</f>
        <v>May</v>
      </c>
      <c r="Q1488" s="358"/>
    </row>
    <row r="1489" ht="27" customHeight="1" spans="1:17">
      <c r="A1489" s="361">
        <f t="shared" si="8"/>
        <v>558</v>
      </c>
      <c r="B1489" s="294">
        <v>45804</v>
      </c>
      <c r="C1489" s="337"/>
      <c r="D1489" s="337" t="s">
        <v>517</v>
      </c>
      <c r="E1489" s="337"/>
      <c r="F1489" s="337" t="s">
        <v>249</v>
      </c>
      <c r="G1489" s="359">
        <v>970</v>
      </c>
      <c r="H1489" s="340"/>
      <c r="I1489" s="337" t="s">
        <v>517</v>
      </c>
      <c r="J1489" s="337"/>
      <c r="K1489" s="337"/>
      <c r="L1489" s="337"/>
      <c r="M1489" s="334"/>
      <c r="N1489" s="337"/>
      <c r="O1489" s="349"/>
      <c r="P1489" s="349" t="str">
        <f>TEXT('daily (2)'!$B1489,"mmmm")</f>
        <v>May</v>
      </c>
      <c r="Q1489" s="357"/>
    </row>
    <row r="1490" ht="27" customHeight="1" spans="1:17">
      <c r="A1490" s="362">
        <f t="shared" si="8"/>
        <v>559</v>
      </c>
      <c r="B1490" s="294">
        <v>45804</v>
      </c>
      <c r="C1490" s="337"/>
      <c r="D1490" s="337" t="s">
        <v>341</v>
      </c>
      <c r="E1490" s="337"/>
      <c r="F1490" s="337" t="s">
        <v>816</v>
      </c>
      <c r="G1490" s="359">
        <v>210</v>
      </c>
      <c r="H1490" s="340"/>
      <c r="I1490" s="337" t="s">
        <v>517</v>
      </c>
      <c r="J1490" s="337"/>
      <c r="K1490" s="337"/>
      <c r="L1490" s="337"/>
      <c r="M1490" s="329"/>
      <c r="N1490" s="337"/>
      <c r="O1490" s="349"/>
      <c r="P1490" s="349" t="str">
        <f>TEXT('daily (2)'!$B1490,"mmmm")</f>
        <v>May</v>
      </c>
      <c r="Q1490" s="358"/>
    </row>
    <row r="1491" ht="27" customHeight="1" spans="1:17">
      <c r="A1491" s="361">
        <f t="shared" si="8"/>
        <v>560</v>
      </c>
      <c r="B1491" s="294">
        <v>45804</v>
      </c>
      <c r="C1491" s="337"/>
      <c r="D1491" s="337" t="s">
        <v>517</v>
      </c>
      <c r="E1491" s="337"/>
      <c r="F1491" s="337" t="s">
        <v>810</v>
      </c>
      <c r="G1491" s="359">
        <v>370</v>
      </c>
      <c r="H1491" s="340"/>
      <c r="I1491" s="337" t="s">
        <v>517</v>
      </c>
      <c r="J1491" s="337"/>
      <c r="K1491" s="337"/>
      <c r="L1491" s="337"/>
      <c r="M1491" s="334"/>
      <c r="N1491" s="337"/>
      <c r="O1491" s="349"/>
      <c r="P1491" s="349" t="str">
        <f>TEXT('daily (2)'!$B1491,"mmmm")</f>
        <v>May</v>
      </c>
      <c r="Q1491" s="357"/>
    </row>
    <row r="1492" ht="27" customHeight="1" spans="1:17">
      <c r="A1492" s="362">
        <f t="shared" si="8"/>
        <v>561</v>
      </c>
      <c r="B1492" s="294">
        <v>45804</v>
      </c>
      <c r="C1492" s="337"/>
      <c r="D1492" s="337" t="s">
        <v>518</v>
      </c>
      <c r="E1492" s="337"/>
      <c r="F1492" s="337" t="s">
        <v>379</v>
      </c>
      <c r="G1492" s="359">
        <f>1300+250</f>
        <v>1550</v>
      </c>
      <c r="H1492" s="340"/>
      <c r="I1492" s="337" t="s">
        <v>531</v>
      </c>
      <c r="J1492" s="337"/>
      <c r="K1492" s="337"/>
      <c r="L1492" s="337"/>
      <c r="M1492" s="329"/>
      <c r="N1492" s="337"/>
      <c r="O1492" s="349"/>
      <c r="P1492" s="349" t="str">
        <f>TEXT('daily (2)'!$B1492,"mmmm")</f>
        <v>May</v>
      </c>
      <c r="Q1492" s="358"/>
    </row>
    <row r="1493" ht="27" customHeight="1" spans="1:17">
      <c r="A1493" s="361">
        <f t="shared" si="8"/>
        <v>562</v>
      </c>
      <c r="B1493" s="294">
        <v>45804</v>
      </c>
      <c r="C1493" s="337"/>
      <c r="D1493" s="337" t="s">
        <v>518</v>
      </c>
      <c r="E1493" s="337"/>
      <c r="F1493" s="337" t="s">
        <v>817</v>
      </c>
      <c r="G1493" s="359">
        <v>590</v>
      </c>
      <c r="H1493" s="340"/>
      <c r="I1493" s="337" t="s">
        <v>732</v>
      </c>
      <c r="J1493" s="337"/>
      <c r="K1493" s="337"/>
      <c r="L1493" s="337"/>
      <c r="M1493" s="334"/>
      <c r="N1493" s="337"/>
      <c r="O1493" s="349"/>
      <c r="P1493" s="349" t="str">
        <f>TEXT('daily (2)'!$B1493,"mmmm")</f>
        <v>May</v>
      </c>
      <c r="Q1493" s="357"/>
    </row>
    <row r="1494" ht="27" customHeight="1" spans="1:17">
      <c r="A1494" s="362">
        <f t="shared" si="8"/>
        <v>563</v>
      </c>
      <c r="B1494" s="294">
        <v>45804</v>
      </c>
      <c r="C1494" s="337"/>
      <c r="D1494" s="337" t="s">
        <v>341</v>
      </c>
      <c r="E1494" s="337"/>
      <c r="F1494" s="337" t="s">
        <v>818</v>
      </c>
      <c r="G1494" s="359">
        <v>200</v>
      </c>
      <c r="H1494" s="340"/>
      <c r="I1494" s="337" t="s">
        <v>517</v>
      </c>
      <c r="J1494" s="337"/>
      <c r="K1494" s="337"/>
      <c r="L1494" s="337"/>
      <c r="M1494" s="329"/>
      <c r="N1494" s="337"/>
      <c r="O1494" s="349"/>
      <c r="P1494" s="349" t="str">
        <f>TEXT('daily (2)'!$B1494,"mmmm")</f>
        <v>May</v>
      </c>
      <c r="Q1494" s="358"/>
    </row>
    <row r="1495" ht="27" customHeight="1" spans="1:17">
      <c r="A1495" s="361">
        <f t="shared" si="8"/>
        <v>564</v>
      </c>
      <c r="B1495" s="294">
        <v>45804</v>
      </c>
      <c r="C1495" s="337"/>
      <c r="D1495" s="337" t="s">
        <v>341</v>
      </c>
      <c r="E1495" s="337"/>
      <c r="F1495" s="337" t="s">
        <v>819</v>
      </c>
      <c r="G1495" s="359">
        <v>60</v>
      </c>
      <c r="H1495" s="340"/>
      <c r="I1495" s="337" t="s">
        <v>732</v>
      </c>
      <c r="J1495" s="337"/>
      <c r="K1495" s="337"/>
      <c r="L1495" s="337"/>
      <c r="M1495" s="334"/>
      <c r="N1495" s="337"/>
      <c r="O1495" s="349"/>
      <c r="P1495" s="349" t="str">
        <f>TEXT('daily (2)'!$B1495,"mmmm")</f>
        <v>May</v>
      </c>
      <c r="Q1495" s="357"/>
    </row>
    <row r="1496" ht="27" customHeight="1" spans="1:17">
      <c r="A1496" s="362">
        <f t="shared" si="8"/>
        <v>565</v>
      </c>
      <c r="B1496" s="294">
        <v>45804</v>
      </c>
      <c r="C1496" s="337"/>
      <c r="D1496" s="337" t="s">
        <v>518</v>
      </c>
      <c r="E1496" s="337"/>
      <c r="F1496" s="337" t="s">
        <v>820</v>
      </c>
      <c r="G1496" s="359">
        <v>720</v>
      </c>
      <c r="H1496" s="340"/>
      <c r="I1496" s="337" t="s">
        <v>732</v>
      </c>
      <c r="J1496" s="337"/>
      <c r="K1496" s="337"/>
      <c r="L1496" s="337"/>
      <c r="M1496" s="329"/>
      <c r="N1496" s="337"/>
      <c r="O1496" s="349"/>
      <c r="P1496" s="349" t="str">
        <f>TEXT('daily (2)'!$B1496,"mmmm")</f>
        <v>May</v>
      </c>
      <c r="Q1496" s="358"/>
    </row>
    <row r="1497" ht="27" customHeight="1" spans="1:17">
      <c r="A1497" s="361">
        <f t="shared" si="8"/>
        <v>566</v>
      </c>
      <c r="B1497" s="294">
        <v>45804</v>
      </c>
      <c r="C1497" s="337"/>
      <c r="D1497" s="337" t="s">
        <v>517</v>
      </c>
      <c r="E1497" s="337"/>
      <c r="F1497" s="337" t="s">
        <v>821</v>
      </c>
      <c r="G1497" s="359">
        <v>690</v>
      </c>
      <c r="H1497" s="340"/>
      <c r="I1497" s="337" t="s">
        <v>517</v>
      </c>
      <c r="J1497" s="337"/>
      <c r="K1497" s="337"/>
      <c r="L1497" s="337"/>
      <c r="M1497" s="334"/>
      <c r="N1497" s="337"/>
      <c r="O1497" s="349"/>
      <c r="P1497" s="349" t="str">
        <f>TEXT('daily (2)'!$B1497,"mmmm")</f>
        <v>May</v>
      </c>
      <c r="Q1497" s="357"/>
    </row>
    <row r="1498" ht="27" customHeight="1" spans="1:17">
      <c r="A1498" s="362">
        <f t="shared" si="8"/>
        <v>567</v>
      </c>
      <c r="B1498" s="294">
        <v>45805</v>
      </c>
      <c r="C1498" s="337"/>
      <c r="D1498" s="337" t="s">
        <v>517</v>
      </c>
      <c r="E1498" s="337"/>
      <c r="F1498" s="337" t="s">
        <v>775</v>
      </c>
      <c r="G1498" s="359">
        <v>2000</v>
      </c>
      <c r="H1498" s="340"/>
      <c r="I1498" s="337" t="s">
        <v>517</v>
      </c>
      <c r="J1498" s="337"/>
      <c r="K1498" s="337"/>
      <c r="L1498" s="337"/>
      <c r="M1498" s="329"/>
      <c r="N1498" s="337"/>
      <c r="O1498" s="349"/>
      <c r="P1498" s="349" t="str">
        <f>TEXT('daily (2)'!$B1498,"mmmm")</f>
        <v>May</v>
      </c>
      <c r="Q1498" s="358"/>
    </row>
    <row r="1499" ht="27" customHeight="1" spans="1:17">
      <c r="A1499" s="361">
        <f t="shared" si="8"/>
        <v>568</v>
      </c>
      <c r="B1499" s="294">
        <v>45805</v>
      </c>
      <c r="C1499" s="337"/>
      <c r="D1499" s="337" t="s">
        <v>341</v>
      </c>
      <c r="E1499" s="337"/>
      <c r="F1499" s="337" t="s">
        <v>744</v>
      </c>
      <c r="G1499" s="359">
        <v>200</v>
      </c>
      <c r="H1499" s="340"/>
      <c r="I1499" s="337" t="s">
        <v>522</v>
      </c>
      <c r="J1499" s="337"/>
      <c r="K1499" s="337"/>
      <c r="L1499" s="337"/>
      <c r="M1499" s="334"/>
      <c r="N1499" s="337"/>
      <c r="O1499" s="349"/>
      <c r="P1499" s="349" t="str">
        <f>TEXT('daily (2)'!$B1499,"mmmm")</f>
        <v>May</v>
      </c>
      <c r="Q1499" s="357"/>
    </row>
    <row r="1500" ht="27" customHeight="1" spans="1:17">
      <c r="A1500" s="362">
        <f t="shared" si="8"/>
        <v>569</v>
      </c>
      <c r="B1500" s="294">
        <v>45805</v>
      </c>
      <c r="C1500" s="337"/>
      <c r="D1500" s="337" t="s">
        <v>341</v>
      </c>
      <c r="E1500" s="337"/>
      <c r="F1500" s="337" t="s">
        <v>475</v>
      </c>
      <c r="G1500" s="359">
        <v>2272</v>
      </c>
      <c r="H1500" s="340"/>
      <c r="I1500" s="337" t="s">
        <v>531</v>
      </c>
      <c r="J1500" s="337"/>
      <c r="K1500" s="337"/>
      <c r="L1500" s="337"/>
      <c r="M1500" s="329"/>
      <c r="N1500" s="337"/>
      <c r="O1500" s="349"/>
      <c r="P1500" s="349" t="str">
        <f>TEXT('daily (2)'!$B1500,"mmmm")</f>
        <v>May</v>
      </c>
      <c r="Q1500" s="358"/>
    </row>
    <row r="1501" ht="27" customHeight="1" spans="1:17">
      <c r="A1501" s="361">
        <f t="shared" si="8"/>
        <v>570</v>
      </c>
      <c r="B1501" s="294">
        <v>45805</v>
      </c>
      <c r="C1501" s="337"/>
      <c r="D1501" s="337" t="s">
        <v>518</v>
      </c>
      <c r="E1501" s="337"/>
      <c r="F1501" s="337" t="s">
        <v>822</v>
      </c>
      <c r="G1501" s="359">
        <v>1580</v>
      </c>
      <c r="H1501" s="340"/>
      <c r="I1501" s="337" t="s">
        <v>531</v>
      </c>
      <c r="J1501" s="337"/>
      <c r="K1501" s="337"/>
      <c r="L1501" s="337"/>
      <c r="M1501" s="334"/>
      <c r="N1501" s="337"/>
      <c r="O1501" s="349"/>
      <c r="P1501" s="349" t="str">
        <f>TEXT('daily (2)'!$B1501,"mmmm")</f>
        <v>May</v>
      </c>
      <c r="Q1501" s="357"/>
    </row>
    <row r="1502" ht="27" customHeight="1" spans="1:17">
      <c r="A1502" s="362">
        <f t="shared" si="8"/>
        <v>571</v>
      </c>
      <c r="B1502" s="294">
        <v>45805</v>
      </c>
      <c r="C1502" s="337"/>
      <c r="D1502" s="337" t="s">
        <v>518</v>
      </c>
      <c r="E1502" s="337"/>
      <c r="F1502" s="337" t="s">
        <v>823</v>
      </c>
      <c r="G1502" s="359">
        <v>1200</v>
      </c>
      <c r="H1502" s="340"/>
      <c r="I1502" s="337" t="s">
        <v>732</v>
      </c>
      <c r="J1502" s="337"/>
      <c r="K1502" s="337"/>
      <c r="L1502" s="337"/>
      <c r="M1502" s="329"/>
      <c r="N1502" s="337"/>
      <c r="O1502" s="349"/>
      <c r="P1502" s="349" t="str">
        <f>TEXT('daily (2)'!$B1502,"mmmm")</f>
        <v>May</v>
      </c>
      <c r="Q1502" s="358"/>
    </row>
    <row r="1503" ht="27" customHeight="1" spans="1:17">
      <c r="A1503" s="361">
        <f t="shared" si="8"/>
        <v>572</v>
      </c>
      <c r="B1503" s="294">
        <v>45805</v>
      </c>
      <c r="C1503" s="337"/>
      <c r="D1503" s="337" t="s">
        <v>517</v>
      </c>
      <c r="E1503" s="337"/>
      <c r="F1503" s="337" t="s">
        <v>824</v>
      </c>
      <c r="G1503" s="359">
        <v>3800</v>
      </c>
      <c r="H1503" s="340"/>
      <c r="I1503" s="337" t="s">
        <v>517</v>
      </c>
      <c r="J1503" s="337"/>
      <c r="K1503" s="337"/>
      <c r="L1503" s="337"/>
      <c r="M1503" s="334"/>
      <c r="N1503" s="337"/>
      <c r="O1503" s="349"/>
      <c r="P1503" s="349" t="str">
        <f>TEXT('daily (2)'!$B1503,"mmmm")</f>
        <v>May</v>
      </c>
      <c r="Q1503" s="357"/>
    </row>
    <row r="1504" ht="27" customHeight="1" spans="1:17">
      <c r="A1504" s="362">
        <f t="shared" si="8"/>
        <v>573</v>
      </c>
      <c r="B1504" s="294">
        <v>45805</v>
      </c>
      <c r="C1504" s="337"/>
      <c r="D1504" s="337" t="s">
        <v>520</v>
      </c>
      <c r="E1504" s="337"/>
      <c r="F1504" s="337" t="s">
        <v>825</v>
      </c>
      <c r="G1504" s="359">
        <v>600</v>
      </c>
      <c r="H1504" s="340"/>
      <c r="I1504" s="337" t="s">
        <v>522</v>
      </c>
      <c r="J1504" s="337"/>
      <c r="K1504" s="337"/>
      <c r="L1504" s="337"/>
      <c r="M1504" s="329"/>
      <c r="N1504" s="337"/>
      <c r="O1504" s="349"/>
      <c r="P1504" s="349" t="str">
        <f>TEXT('daily (2)'!$B1504,"mmmm")</f>
        <v>May</v>
      </c>
      <c r="Q1504" s="358"/>
    </row>
    <row r="1505" ht="27" customHeight="1" spans="1:17">
      <c r="A1505" s="361">
        <f t="shared" si="8"/>
        <v>574</v>
      </c>
      <c r="B1505" s="294">
        <v>45805</v>
      </c>
      <c r="C1505" s="337"/>
      <c r="D1505" s="337" t="s">
        <v>517</v>
      </c>
      <c r="E1505" s="337"/>
      <c r="F1505" s="337" t="s">
        <v>826</v>
      </c>
      <c r="G1505" s="359">
        <v>1000</v>
      </c>
      <c r="H1505" s="340"/>
      <c r="I1505" s="337" t="s">
        <v>517</v>
      </c>
      <c r="J1505" s="337"/>
      <c r="K1505" s="337"/>
      <c r="L1505" s="337"/>
      <c r="M1505" s="334"/>
      <c r="N1505" s="337"/>
      <c r="O1505" s="349"/>
      <c r="P1505" s="349" t="str">
        <f>TEXT('daily (2)'!$B1505,"mmmm")</f>
        <v>May</v>
      </c>
      <c r="Q1505" s="357"/>
    </row>
    <row r="1506" ht="27" customHeight="1" spans="1:17">
      <c r="A1506" s="362">
        <f t="shared" si="8"/>
        <v>575</v>
      </c>
      <c r="B1506" s="294">
        <v>45805</v>
      </c>
      <c r="C1506" s="337"/>
      <c r="D1506" s="337" t="s">
        <v>517</v>
      </c>
      <c r="E1506" s="337"/>
      <c r="F1506" s="337" t="s">
        <v>186</v>
      </c>
      <c r="G1506" s="359">
        <v>200</v>
      </c>
      <c r="H1506" s="340"/>
      <c r="I1506" s="337" t="s">
        <v>517</v>
      </c>
      <c r="J1506" s="337"/>
      <c r="K1506" s="337"/>
      <c r="L1506" s="337"/>
      <c r="M1506" s="329"/>
      <c r="N1506" s="337"/>
      <c r="O1506" s="349"/>
      <c r="P1506" s="349" t="str">
        <f>TEXT('daily (2)'!$B1506,"mmmm")</f>
        <v>May</v>
      </c>
      <c r="Q1506" s="358"/>
    </row>
    <row r="1507" ht="27" customHeight="1" spans="1:17">
      <c r="A1507" s="361">
        <f t="shared" si="8"/>
        <v>576</v>
      </c>
      <c r="B1507" s="294">
        <v>45805</v>
      </c>
      <c r="C1507" s="337"/>
      <c r="D1507" s="337" t="s">
        <v>518</v>
      </c>
      <c r="E1507" s="337"/>
      <c r="F1507" s="337" t="s">
        <v>827</v>
      </c>
      <c r="G1507" s="359">
        <v>590</v>
      </c>
      <c r="H1507" s="340"/>
      <c r="I1507" s="337" t="s">
        <v>732</v>
      </c>
      <c r="J1507" s="337"/>
      <c r="K1507" s="337"/>
      <c r="L1507" s="337"/>
      <c r="M1507" s="334"/>
      <c r="N1507" s="337"/>
      <c r="O1507" s="349"/>
      <c r="P1507" s="349" t="str">
        <f>TEXT('daily (2)'!$B1507,"mmmm")</f>
        <v>May</v>
      </c>
      <c r="Q1507" s="357"/>
    </row>
    <row r="1508" ht="27" customHeight="1" spans="1:17">
      <c r="A1508" s="362">
        <f t="shared" si="8"/>
        <v>577</v>
      </c>
      <c r="B1508" s="294">
        <v>45805</v>
      </c>
      <c r="C1508" s="337"/>
      <c r="D1508" s="337" t="s">
        <v>518</v>
      </c>
      <c r="E1508" s="337"/>
      <c r="F1508" s="337" t="s">
        <v>828</v>
      </c>
      <c r="G1508" s="359">
        <v>20000</v>
      </c>
      <c r="H1508" s="340" t="s">
        <v>732</v>
      </c>
      <c r="I1508" s="337" t="s">
        <v>522</v>
      </c>
      <c r="J1508" s="337"/>
      <c r="K1508" s="337"/>
      <c r="L1508" s="337"/>
      <c r="M1508" s="329"/>
      <c r="N1508" s="337"/>
      <c r="O1508" s="349"/>
      <c r="P1508" s="349" t="str">
        <f>TEXT('daily (2)'!$B1508,"mmmm")</f>
        <v>May</v>
      </c>
      <c r="Q1508" s="358"/>
    </row>
    <row r="1509" ht="27" customHeight="1" spans="1:17">
      <c r="A1509" s="361">
        <f t="shared" ref="A1509:A1572" si="9">A1508+1</f>
        <v>578</v>
      </c>
      <c r="B1509" s="294">
        <v>45805</v>
      </c>
      <c r="C1509" s="337"/>
      <c r="D1509" s="337" t="s">
        <v>341</v>
      </c>
      <c r="E1509" s="337"/>
      <c r="F1509" s="337" t="s">
        <v>829</v>
      </c>
      <c r="G1509" s="359">
        <v>1000</v>
      </c>
      <c r="H1509" s="340"/>
      <c r="I1509" s="337" t="s">
        <v>531</v>
      </c>
      <c r="J1509" s="337"/>
      <c r="K1509" s="337"/>
      <c r="L1509" s="337"/>
      <c r="M1509" s="334"/>
      <c r="N1509" s="337"/>
      <c r="O1509" s="349"/>
      <c r="P1509" s="349" t="str">
        <f>TEXT('daily (2)'!$B1509,"mmmm")</f>
        <v>May</v>
      </c>
      <c r="Q1509" s="357"/>
    </row>
    <row r="1510" ht="27" customHeight="1" spans="1:17">
      <c r="A1510" s="362">
        <f t="shared" si="9"/>
        <v>579</v>
      </c>
      <c r="B1510" s="294">
        <v>45805</v>
      </c>
      <c r="C1510" s="337"/>
      <c r="D1510" s="337" t="s">
        <v>341</v>
      </c>
      <c r="E1510" s="337"/>
      <c r="F1510" s="337" t="s">
        <v>815</v>
      </c>
      <c r="G1510" s="359">
        <f>3000-380</f>
        <v>2620</v>
      </c>
      <c r="H1510" s="340"/>
      <c r="I1510" s="337" t="s">
        <v>732</v>
      </c>
      <c r="J1510" s="337"/>
      <c r="K1510" s="337"/>
      <c r="L1510" s="337"/>
      <c r="M1510" s="329"/>
      <c r="N1510" s="337"/>
      <c r="O1510" s="349"/>
      <c r="P1510" s="349" t="str">
        <f>TEXT('daily (2)'!$B1510,"mmmm")</f>
        <v>May</v>
      </c>
      <c r="Q1510" s="358"/>
    </row>
    <row r="1511" ht="27" customHeight="1" spans="1:17">
      <c r="A1511" s="361">
        <f t="shared" si="9"/>
        <v>580</v>
      </c>
      <c r="B1511" s="294">
        <v>45806</v>
      </c>
      <c r="C1511" s="337"/>
      <c r="D1511" s="337" t="s">
        <v>17</v>
      </c>
      <c r="E1511" s="337"/>
      <c r="F1511" s="337" t="s">
        <v>429</v>
      </c>
      <c r="G1511" s="359">
        <v>380</v>
      </c>
      <c r="H1511" s="340"/>
      <c r="I1511" s="337" t="s">
        <v>531</v>
      </c>
      <c r="J1511" s="337"/>
      <c r="K1511" s="337"/>
      <c r="L1511" s="337"/>
      <c r="M1511" s="334"/>
      <c r="N1511" s="337"/>
      <c r="O1511" s="349"/>
      <c r="P1511" s="349" t="str">
        <f>TEXT('daily (2)'!$B1511,"mmmm")</f>
        <v>May</v>
      </c>
      <c r="Q1511" s="357"/>
    </row>
    <row r="1512" ht="27" customHeight="1" spans="1:17">
      <c r="A1512" s="362">
        <f t="shared" si="9"/>
        <v>581</v>
      </c>
      <c r="B1512" s="294">
        <v>45806</v>
      </c>
      <c r="C1512" s="337"/>
      <c r="D1512" s="337" t="s">
        <v>17</v>
      </c>
      <c r="E1512" s="337"/>
      <c r="F1512" s="337" t="s">
        <v>589</v>
      </c>
      <c r="G1512" s="359">
        <v>900</v>
      </c>
      <c r="H1512" s="340"/>
      <c r="I1512" s="337" t="s">
        <v>531</v>
      </c>
      <c r="J1512" s="337"/>
      <c r="K1512" s="337"/>
      <c r="L1512" s="337"/>
      <c r="M1512" s="329"/>
      <c r="N1512" s="337"/>
      <c r="O1512" s="349"/>
      <c r="P1512" s="349" t="str">
        <f>TEXT('daily (2)'!$B1512,"mmmm")</f>
        <v>May</v>
      </c>
      <c r="Q1512" s="358"/>
    </row>
    <row r="1513" ht="27" customHeight="1" spans="1:17">
      <c r="A1513" s="361">
        <f t="shared" si="9"/>
        <v>582</v>
      </c>
      <c r="B1513" s="294">
        <v>45806</v>
      </c>
      <c r="C1513" s="337"/>
      <c r="D1513" s="337" t="s">
        <v>341</v>
      </c>
      <c r="E1513" s="337"/>
      <c r="F1513" s="337" t="s">
        <v>815</v>
      </c>
      <c r="G1513" s="359">
        <v>350</v>
      </c>
      <c r="H1513" s="340"/>
      <c r="I1513" s="337" t="s">
        <v>732</v>
      </c>
      <c r="J1513" s="337"/>
      <c r="K1513" s="337"/>
      <c r="L1513" s="337"/>
      <c r="M1513" s="334"/>
      <c r="N1513" s="337"/>
      <c r="O1513" s="349"/>
      <c r="P1513" s="349" t="str">
        <f>TEXT('daily (2)'!$B1513,"mmmm")</f>
        <v>May</v>
      </c>
      <c r="Q1513" s="357"/>
    </row>
    <row r="1514" ht="27" customHeight="1" spans="1:17">
      <c r="A1514" s="362">
        <f t="shared" si="9"/>
        <v>583</v>
      </c>
      <c r="B1514" s="294">
        <v>45806</v>
      </c>
      <c r="C1514" s="337"/>
      <c r="D1514" s="337" t="s">
        <v>341</v>
      </c>
      <c r="E1514" s="337"/>
      <c r="F1514" s="337" t="s">
        <v>830</v>
      </c>
      <c r="G1514" s="359">
        <v>650</v>
      </c>
      <c r="H1514" s="340"/>
      <c r="I1514" s="337" t="s">
        <v>514</v>
      </c>
      <c r="J1514" s="337"/>
      <c r="K1514" s="337"/>
      <c r="L1514" s="337"/>
      <c r="M1514" s="329"/>
      <c r="N1514" s="337"/>
      <c r="O1514" s="349"/>
      <c r="P1514" s="349" t="str">
        <f>TEXT('daily (2)'!$B1514,"mmmm")</f>
        <v>May</v>
      </c>
      <c r="Q1514" s="358"/>
    </row>
    <row r="1515" ht="27" customHeight="1" spans="1:17">
      <c r="A1515" s="361">
        <f t="shared" si="9"/>
        <v>584</v>
      </c>
      <c r="B1515" s="294">
        <v>45806</v>
      </c>
      <c r="C1515" s="337"/>
      <c r="D1515" s="337" t="s">
        <v>341</v>
      </c>
      <c r="E1515" s="337"/>
      <c r="F1515" s="337" t="s">
        <v>831</v>
      </c>
      <c r="G1515" s="359">
        <v>100</v>
      </c>
      <c r="H1515" s="340"/>
      <c r="I1515" s="337" t="s">
        <v>517</v>
      </c>
      <c r="J1515" s="337"/>
      <c r="K1515" s="337"/>
      <c r="L1515" s="337"/>
      <c r="M1515" s="334"/>
      <c r="N1515" s="337"/>
      <c r="O1515" s="349"/>
      <c r="P1515" s="349" t="str">
        <f>TEXT('daily (2)'!$B1515,"mmmm")</f>
        <v>May</v>
      </c>
      <c r="Q1515" s="357"/>
    </row>
    <row r="1516" ht="27" customHeight="1" spans="1:17">
      <c r="A1516" s="362">
        <f t="shared" si="9"/>
        <v>585</v>
      </c>
      <c r="B1516" s="294">
        <v>45806</v>
      </c>
      <c r="C1516" s="337"/>
      <c r="D1516" s="337" t="s">
        <v>517</v>
      </c>
      <c r="E1516" s="337"/>
      <c r="F1516" s="337" t="s">
        <v>186</v>
      </c>
      <c r="G1516" s="359">
        <v>200</v>
      </c>
      <c r="H1516" s="340"/>
      <c r="I1516" s="337" t="s">
        <v>517</v>
      </c>
      <c r="J1516" s="337"/>
      <c r="K1516" s="337"/>
      <c r="L1516" s="337"/>
      <c r="M1516" s="329"/>
      <c r="N1516" s="337"/>
      <c r="O1516" s="349"/>
      <c r="P1516" s="349" t="str">
        <f>TEXT('daily (2)'!$B1516,"mmmm")</f>
        <v>May</v>
      </c>
      <c r="Q1516" s="358"/>
    </row>
    <row r="1517" ht="27" customHeight="1" spans="1:17">
      <c r="A1517" s="361">
        <f t="shared" si="9"/>
        <v>586</v>
      </c>
      <c r="B1517" s="294">
        <v>45806</v>
      </c>
      <c r="C1517" s="337"/>
      <c r="D1517" s="337" t="s">
        <v>518</v>
      </c>
      <c r="E1517" s="337"/>
      <c r="F1517" s="337" t="s">
        <v>832</v>
      </c>
      <c r="G1517" s="359">
        <v>400</v>
      </c>
      <c r="H1517" s="340"/>
      <c r="I1517" s="337" t="s">
        <v>517</v>
      </c>
      <c r="J1517" s="337"/>
      <c r="K1517" s="337"/>
      <c r="L1517" s="337"/>
      <c r="M1517" s="334"/>
      <c r="N1517" s="337"/>
      <c r="O1517" s="349"/>
      <c r="P1517" s="349" t="str">
        <f>TEXT('daily (2)'!$B1517,"mmmm")</f>
        <v>May</v>
      </c>
      <c r="Q1517" s="357"/>
    </row>
    <row r="1518" ht="27" customHeight="1" spans="1:17">
      <c r="A1518" s="362">
        <f t="shared" si="9"/>
        <v>587</v>
      </c>
      <c r="B1518" s="294">
        <v>45806</v>
      </c>
      <c r="C1518" s="337"/>
      <c r="D1518" s="337" t="s">
        <v>520</v>
      </c>
      <c r="E1518" s="337"/>
      <c r="F1518" s="337" t="s">
        <v>833</v>
      </c>
      <c r="G1518" s="359">
        <v>200</v>
      </c>
      <c r="H1518" s="340"/>
      <c r="I1518" s="337" t="s">
        <v>531</v>
      </c>
      <c r="J1518" s="337"/>
      <c r="K1518" s="337"/>
      <c r="L1518" s="337"/>
      <c r="M1518" s="329"/>
      <c r="N1518" s="337"/>
      <c r="O1518" s="349"/>
      <c r="P1518" s="349" t="str">
        <f>TEXT('daily (2)'!$B1518,"mmmm")</f>
        <v>May</v>
      </c>
      <c r="Q1518" s="358"/>
    </row>
    <row r="1519" ht="27" customHeight="1" spans="1:17">
      <c r="A1519" s="361">
        <f t="shared" si="9"/>
        <v>588</v>
      </c>
      <c r="B1519" s="294">
        <v>45806</v>
      </c>
      <c r="C1519" s="337"/>
      <c r="D1519" s="337" t="s">
        <v>517</v>
      </c>
      <c r="E1519" s="337"/>
      <c r="F1519" s="337" t="s">
        <v>186</v>
      </c>
      <c r="G1519" s="359">
        <v>200</v>
      </c>
      <c r="H1519" s="340"/>
      <c r="I1519" s="337" t="s">
        <v>517</v>
      </c>
      <c r="J1519" s="337"/>
      <c r="K1519" s="337"/>
      <c r="L1519" s="337"/>
      <c r="M1519" s="334"/>
      <c r="N1519" s="337"/>
      <c r="O1519" s="349"/>
      <c r="P1519" s="349" t="str">
        <f>TEXT('daily (2)'!$B1519,"mmmm")</f>
        <v>May</v>
      </c>
      <c r="Q1519" s="357"/>
    </row>
    <row r="1520" ht="27" customHeight="1" spans="1:17">
      <c r="A1520" s="362">
        <f t="shared" si="9"/>
        <v>589</v>
      </c>
      <c r="B1520" s="294">
        <v>45806</v>
      </c>
      <c r="C1520" s="337"/>
      <c r="D1520" s="337" t="s">
        <v>518</v>
      </c>
      <c r="E1520" s="337"/>
      <c r="F1520" s="337" t="s">
        <v>834</v>
      </c>
      <c r="G1520" s="359">
        <v>50</v>
      </c>
      <c r="H1520" s="340"/>
      <c r="I1520" s="337" t="s">
        <v>732</v>
      </c>
      <c r="J1520" s="337"/>
      <c r="K1520" s="337"/>
      <c r="L1520" s="337"/>
      <c r="M1520" s="329"/>
      <c r="N1520" s="337"/>
      <c r="O1520" s="349"/>
      <c r="P1520" s="349" t="str">
        <f>TEXT('daily (2)'!$B1520,"mmmm")</f>
        <v>May</v>
      </c>
      <c r="Q1520" s="358"/>
    </row>
    <row r="1521" ht="27" customHeight="1" spans="1:17">
      <c r="A1521" s="361">
        <f t="shared" si="9"/>
        <v>590</v>
      </c>
      <c r="B1521" s="294">
        <v>45806</v>
      </c>
      <c r="C1521" s="337"/>
      <c r="D1521" s="337" t="s">
        <v>517</v>
      </c>
      <c r="E1521" s="337"/>
      <c r="F1521" s="337" t="s">
        <v>186</v>
      </c>
      <c r="G1521" s="359">
        <v>800</v>
      </c>
      <c r="H1521" s="340"/>
      <c r="I1521" s="337" t="s">
        <v>517</v>
      </c>
      <c r="J1521" s="337"/>
      <c r="K1521" s="337"/>
      <c r="L1521" s="337"/>
      <c r="M1521" s="334"/>
      <c r="N1521" s="337"/>
      <c r="O1521" s="349"/>
      <c r="P1521" s="349" t="str">
        <f>TEXT('daily (2)'!$B1521,"mmmm")</f>
        <v>May</v>
      </c>
      <c r="Q1521" s="357"/>
    </row>
    <row r="1522" ht="27" customHeight="1" spans="1:17">
      <c r="A1522" s="362">
        <f t="shared" si="9"/>
        <v>591</v>
      </c>
      <c r="B1522" s="294">
        <v>45806</v>
      </c>
      <c r="C1522" s="337"/>
      <c r="D1522" s="337" t="s">
        <v>341</v>
      </c>
      <c r="E1522" s="337"/>
      <c r="F1522" s="337" t="s">
        <v>341</v>
      </c>
      <c r="G1522" s="359">
        <v>400</v>
      </c>
      <c r="H1522" s="340"/>
      <c r="I1522" s="337" t="s">
        <v>732</v>
      </c>
      <c r="J1522" s="337"/>
      <c r="K1522" s="337"/>
      <c r="L1522" s="337"/>
      <c r="M1522" s="329"/>
      <c r="N1522" s="337"/>
      <c r="O1522" s="349"/>
      <c r="P1522" s="349" t="str">
        <f>TEXT('daily (2)'!$B1522,"mmmm")</f>
        <v>May</v>
      </c>
      <c r="Q1522" s="358"/>
    </row>
    <row r="1523" ht="27" customHeight="1" spans="1:17">
      <c r="A1523" s="361">
        <f t="shared" si="9"/>
        <v>592</v>
      </c>
      <c r="B1523" s="294">
        <v>45806</v>
      </c>
      <c r="C1523" s="337"/>
      <c r="D1523" s="337" t="s">
        <v>517</v>
      </c>
      <c r="E1523" s="337"/>
      <c r="F1523" s="337" t="s">
        <v>186</v>
      </c>
      <c r="G1523" s="359">
        <v>200</v>
      </c>
      <c r="H1523" s="340"/>
      <c r="I1523" s="337" t="s">
        <v>517</v>
      </c>
      <c r="J1523" s="337"/>
      <c r="K1523" s="337"/>
      <c r="L1523" s="337"/>
      <c r="M1523" s="334"/>
      <c r="N1523" s="337"/>
      <c r="O1523" s="349"/>
      <c r="P1523" s="349" t="str">
        <f>TEXT('daily (2)'!$B1523,"mmmm")</f>
        <v>May</v>
      </c>
      <c r="Q1523" s="357"/>
    </row>
    <row r="1524" ht="27" customHeight="1" spans="1:17">
      <c r="A1524" s="362">
        <f t="shared" si="9"/>
        <v>593</v>
      </c>
      <c r="B1524" s="294">
        <v>45806</v>
      </c>
      <c r="C1524" s="337"/>
      <c r="D1524" s="337" t="s">
        <v>341</v>
      </c>
      <c r="E1524" s="337"/>
      <c r="F1524" s="337" t="s">
        <v>835</v>
      </c>
      <c r="G1524" s="359">
        <v>350</v>
      </c>
      <c r="H1524" s="340"/>
      <c r="I1524" s="337" t="s">
        <v>732</v>
      </c>
      <c r="J1524" s="337"/>
      <c r="K1524" s="337"/>
      <c r="L1524" s="337"/>
      <c r="M1524" s="329"/>
      <c r="N1524" s="337"/>
      <c r="O1524" s="349"/>
      <c r="P1524" s="349" t="str">
        <f>TEXT('daily (2)'!$B1524,"mmmm")</f>
        <v>May</v>
      </c>
      <c r="Q1524" s="358"/>
    </row>
    <row r="1525" ht="27" customHeight="1" spans="1:17">
      <c r="A1525" s="361">
        <f t="shared" si="9"/>
        <v>594</v>
      </c>
      <c r="B1525" s="294">
        <v>45806</v>
      </c>
      <c r="C1525" s="337"/>
      <c r="D1525" s="337" t="s">
        <v>520</v>
      </c>
      <c r="E1525" s="337"/>
      <c r="F1525" s="337" t="s">
        <v>836</v>
      </c>
      <c r="G1525" s="359">
        <v>200</v>
      </c>
      <c r="H1525" s="340"/>
      <c r="I1525" s="337" t="s">
        <v>732</v>
      </c>
      <c r="J1525" s="337"/>
      <c r="K1525" s="337"/>
      <c r="L1525" s="337"/>
      <c r="M1525" s="334"/>
      <c r="N1525" s="337"/>
      <c r="O1525" s="349"/>
      <c r="P1525" s="349" t="str">
        <f>TEXT('daily (2)'!$B1525,"mmmm")</f>
        <v>May</v>
      </c>
      <c r="Q1525" s="357"/>
    </row>
    <row r="1526" ht="27" customHeight="1" spans="1:17">
      <c r="A1526" s="362">
        <f t="shared" si="9"/>
        <v>595</v>
      </c>
      <c r="B1526" s="294">
        <v>45806</v>
      </c>
      <c r="C1526" s="337"/>
      <c r="D1526" s="337" t="s">
        <v>789</v>
      </c>
      <c r="E1526" s="337"/>
      <c r="F1526" s="337" t="s">
        <v>91</v>
      </c>
      <c r="G1526" s="359">
        <v>200</v>
      </c>
      <c r="H1526" s="340"/>
      <c r="I1526" s="337" t="s">
        <v>517</v>
      </c>
      <c r="J1526" s="337"/>
      <c r="K1526" s="337" t="s">
        <v>91</v>
      </c>
      <c r="L1526" s="337"/>
      <c r="M1526" s="329"/>
      <c r="N1526" s="337"/>
      <c r="O1526" s="349"/>
      <c r="P1526" s="349" t="str">
        <f>TEXT('daily (2)'!$B1526,"mmmm")</f>
        <v>May</v>
      </c>
      <c r="Q1526" s="358"/>
    </row>
    <row r="1527" ht="27" customHeight="1" spans="1:17">
      <c r="A1527" s="361">
        <f t="shared" si="9"/>
        <v>596</v>
      </c>
      <c r="B1527" s="294">
        <v>45806</v>
      </c>
      <c r="C1527" s="337"/>
      <c r="D1527" s="341" t="s">
        <v>17</v>
      </c>
      <c r="E1527" s="337"/>
      <c r="F1527" s="337" t="s">
        <v>139</v>
      </c>
      <c r="G1527" s="359">
        <v>6200</v>
      </c>
      <c r="H1527" s="340" t="s">
        <v>800</v>
      </c>
      <c r="I1527" s="337" t="s">
        <v>732</v>
      </c>
      <c r="J1527" s="337"/>
      <c r="K1527" s="337"/>
      <c r="L1527" s="337"/>
      <c r="M1527" s="334"/>
      <c r="N1527" s="337"/>
      <c r="O1527" s="349"/>
      <c r="P1527" s="349" t="str">
        <f>TEXT('daily (2)'!$B1527,"mmmm")</f>
        <v>May</v>
      </c>
      <c r="Q1527" s="357"/>
    </row>
    <row r="1528" ht="27" customHeight="1" spans="1:17">
      <c r="A1528" s="362">
        <f t="shared" si="9"/>
        <v>597</v>
      </c>
      <c r="B1528" s="294">
        <v>45806</v>
      </c>
      <c r="C1528" s="337"/>
      <c r="D1528" s="337" t="s">
        <v>17</v>
      </c>
      <c r="E1528" s="337"/>
      <c r="F1528" s="337" t="s">
        <v>429</v>
      </c>
      <c r="G1528" s="359">
        <v>900</v>
      </c>
      <c r="H1528" s="340" t="s">
        <v>800</v>
      </c>
      <c r="I1528" s="337" t="s">
        <v>732</v>
      </c>
      <c r="J1528" s="337"/>
      <c r="K1528" s="337"/>
      <c r="L1528" s="337"/>
      <c r="M1528" s="329"/>
      <c r="N1528" s="337"/>
      <c r="O1528" s="349"/>
      <c r="P1528" s="349" t="str">
        <f>TEXT('daily (2)'!$B1528,"mmmm")</f>
        <v>May</v>
      </c>
      <c r="Q1528" s="358"/>
    </row>
    <row r="1529" ht="27" customHeight="1" spans="1:17">
      <c r="A1529" s="361">
        <f t="shared" si="9"/>
        <v>598</v>
      </c>
      <c r="B1529" s="294">
        <v>45806</v>
      </c>
      <c r="C1529" s="337"/>
      <c r="D1529" s="337" t="s">
        <v>17</v>
      </c>
      <c r="E1529" s="337"/>
      <c r="F1529" s="337" t="s">
        <v>837</v>
      </c>
      <c r="G1529" s="359">
        <v>7000</v>
      </c>
      <c r="H1529" s="340" t="s">
        <v>800</v>
      </c>
      <c r="I1529" s="337" t="s">
        <v>531</v>
      </c>
      <c r="J1529" s="337"/>
      <c r="K1529" s="337"/>
      <c r="L1529" s="337"/>
      <c r="M1529" s="334"/>
      <c r="N1529" s="337"/>
      <c r="O1529" s="349"/>
      <c r="P1529" s="349" t="str">
        <f>TEXT('daily (2)'!$B1529,"mmmm")</f>
        <v>May</v>
      </c>
      <c r="Q1529" s="357"/>
    </row>
    <row r="1530" ht="27" customHeight="1" spans="1:17">
      <c r="A1530" s="362">
        <f t="shared" si="9"/>
        <v>599</v>
      </c>
      <c r="B1530" s="294">
        <v>45806</v>
      </c>
      <c r="C1530" s="337"/>
      <c r="D1530" s="337" t="s">
        <v>17</v>
      </c>
      <c r="E1530" s="337"/>
      <c r="F1530" s="337" t="s">
        <v>347</v>
      </c>
      <c r="G1530" s="359">
        <v>7000</v>
      </c>
      <c r="H1530" s="340" t="s">
        <v>800</v>
      </c>
      <c r="I1530" s="337" t="s">
        <v>531</v>
      </c>
      <c r="J1530" s="337"/>
      <c r="K1530" s="337"/>
      <c r="L1530" s="337"/>
      <c r="M1530" s="329"/>
      <c r="N1530" s="337"/>
      <c r="O1530" s="349"/>
      <c r="P1530" s="349" t="str">
        <f>TEXT('daily (2)'!$B1530,"mmmm")</f>
        <v>May</v>
      </c>
      <c r="Q1530" s="358"/>
    </row>
    <row r="1531" ht="27" customHeight="1" spans="1:17">
      <c r="A1531" s="361">
        <f t="shared" si="9"/>
        <v>600</v>
      </c>
      <c r="B1531" s="294">
        <v>45806</v>
      </c>
      <c r="C1531" s="337"/>
      <c r="D1531" s="337" t="s">
        <v>17</v>
      </c>
      <c r="E1531" s="337"/>
      <c r="F1531" s="337" t="s">
        <v>838</v>
      </c>
      <c r="G1531" s="359">
        <v>200</v>
      </c>
      <c r="H1531" s="340" t="s">
        <v>800</v>
      </c>
      <c r="I1531" s="337" t="s">
        <v>531</v>
      </c>
      <c r="J1531" s="337"/>
      <c r="K1531" s="337"/>
      <c r="L1531" s="337"/>
      <c r="M1531" s="334"/>
      <c r="N1531" s="337"/>
      <c r="O1531" s="349"/>
      <c r="P1531" s="349" t="str">
        <f>TEXT('daily (2)'!$B1531,"mmmm")</f>
        <v>May</v>
      </c>
      <c r="Q1531" s="357"/>
    </row>
    <row r="1532" ht="27" customHeight="1" spans="1:17">
      <c r="A1532" s="362">
        <f t="shared" si="9"/>
        <v>601</v>
      </c>
      <c r="B1532" s="294">
        <v>45806</v>
      </c>
      <c r="C1532" s="337"/>
      <c r="D1532" s="337" t="s">
        <v>341</v>
      </c>
      <c r="E1532" s="337"/>
      <c r="F1532" s="337" t="s">
        <v>377</v>
      </c>
      <c r="G1532" s="359">
        <v>200</v>
      </c>
      <c r="H1532" s="340" t="s">
        <v>800</v>
      </c>
      <c r="I1532" s="337" t="s">
        <v>517</v>
      </c>
      <c r="J1532" s="337"/>
      <c r="K1532" s="337"/>
      <c r="L1532" s="337"/>
      <c r="M1532" s="329"/>
      <c r="N1532" s="337"/>
      <c r="O1532" s="349"/>
      <c r="P1532" s="349" t="str">
        <f>TEXT('daily (2)'!$B1532,"mmmm")</f>
        <v>May</v>
      </c>
      <c r="Q1532" s="358"/>
    </row>
    <row r="1533" ht="27" customHeight="1" spans="1:17">
      <c r="A1533" s="361">
        <f t="shared" si="9"/>
        <v>602</v>
      </c>
      <c r="B1533" s="294">
        <v>45806</v>
      </c>
      <c r="C1533" s="337"/>
      <c r="D1533" s="337" t="s">
        <v>341</v>
      </c>
      <c r="E1533" s="337"/>
      <c r="F1533" s="337" t="s">
        <v>377</v>
      </c>
      <c r="G1533" s="359">
        <v>350</v>
      </c>
      <c r="H1533" s="340" t="s">
        <v>800</v>
      </c>
      <c r="I1533" s="337" t="s">
        <v>517</v>
      </c>
      <c r="J1533" s="337"/>
      <c r="K1533" s="337"/>
      <c r="L1533" s="337"/>
      <c r="M1533" s="334"/>
      <c r="N1533" s="337"/>
      <c r="O1533" s="349"/>
      <c r="P1533" s="349" t="str">
        <f>TEXT('daily (2)'!$B1533,"mmmm")</f>
        <v>May</v>
      </c>
      <c r="Q1533" s="357"/>
    </row>
    <row r="1534" ht="27" customHeight="1" spans="1:17">
      <c r="A1534" s="362">
        <f t="shared" si="9"/>
        <v>603</v>
      </c>
      <c r="B1534" s="294">
        <v>45806</v>
      </c>
      <c r="C1534" s="337"/>
      <c r="D1534" s="337" t="s">
        <v>517</v>
      </c>
      <c r="E1534" s="337"/>
      <c r="F1534" s="337" t="s">
        <v>186</v>
      </c>
      <c r="G1534" s="359">
        <f>125+295+23</f>
        <v>443</v>
      </c>
      <c r="H1534" s="340" t="s">
        <v>800</v>
      </c>
      <c r="I1534" s="337" t="s">
        <v>517</v>
      </c>
      <c r="J1534" s="337"/>
      <c r="K1534" s="337"/>
      <c r="L1534" s="337"/>
      <c r="M1534" s="329"/>
      <c r="N1534" s="337"/>
      <c r="O1534" s="349"/>
      <c r="P1534" s="349" t="str">
        <f>TEXT('daily (2)'!$B1534,"mmmm")</f>
        <v>May</v>
      </c>
      <c r="Q1534" s="358"/>
    </row>
    <row r="1535" ht="27" customHeight="1" spans="1:17">
      <c r="A1535" s="361">
        <f t="shared" si="9"/>
        <v>604</v>
      </c>
      <c r="B1535" s="294">
        <v>45806</v>
      </c>
      <c r="C1535" s="337"/>
      <c r="D1535" s="337" t="s">
        <v>517</v>
      </c>
      <c r="E1535" s="337"/>
      <c r="F1535" s="337" t="s">
        <v>839</v>
      </c>
      <c r="G1535" s="359">
        <v>600</v>
      </c>
      <c r="H1535" s="340" t="s">
        <v>800</v>
      </c>
      <c r="I1535" s="337" t="s">
        <v>517</v>
      </c>
      <c r="J1535" s="337"/>
      <c r="K1535" s="337" t="s">
        <v>91</v>
      </c>
      <c r="L1535" s="337"/>
      <c r="M1535" s="334"/>
      <c r="N1535" s="337"/>
      <c r="O1535" s="349"/>
      <c r="P1535" s="349" t="str">
        <f>TEXT('daily (2)'!$B1535,"mmmm")</f>
        <v>May</v>
      </c>
      <c r="Q1535" s="357"/>
    </row>
    <row r="1536" ht="27" customHeight="1" spans="1:17">
      <c r="A1536" s="362">
        <f t="shared" si="9"/>
        <v>605</v>
      </c>
      <c r="B1536" s="294">
        <v>45806</v>
      </c>
      <c r="C1536" s="337"/>
      <c r="D1536" s="337" t="s">
        <v>789</v>
      </c>
      <c r="E1536" s="337"/>
      <c r="F1536" s="337" t="s">
        <v>91</v>
      </c>
      <c r="G1536" s="359">
        <v>100</v>
      </c>
      <c r="H1536" s="340" t="s">
        <v>800</v>
      </c>
      <c r="I1536" s="337" t="s">
        <v>517</v>
      </c>
      <c r="J1536" s="337"/>
      <c r="K1536" s="337" t="s">
        <v>91</v>
      </c>
      <c r="L1536" s="337"/>
      <c r="M1536" s="329"/>
      <c r="N1536" s="337"/>
      <c r="O1536" s="349"/>
      <c r="P1536" s="349" t="str">
        <f>TEXT('daily (2)'!$B1536,"mmmm")</f>
        <v>May</v>
      </c>
      <c r="Q1536" s="358"/>
    </row>
    <row r="1537" ht="27" customHeight="1" spans="1:17">
      <c r="A1537" s="361">
        <f t="shared" si="9"/>
        <v>606</v>
      </c>
      <c r="B1537" s="294">
        <v>45806</v>
      </c>
      <c r="C1537" s="337"/>
      <c r="D1537" s="337" t="s">
        <v>341</v>
      </c>
      <c r="E1537" s="337"/>
      <c r="F1537" s="337" t="s">
        <v>341</v>
      </c>
      <c r="G1537" s="359">
        <v>400</v>
      </c>
      <c r="H1537" s="340" t="s">
        <v>800</v>
      </c>
      <c r="I1537" s="337" t="s">
        <v>517</v>
      </c>
      <c r="J1537" s="337"/>
      <c r="K1537" s="337"/>
      <c r="L1537" s="337"/>
      <c r="M1537" s="334"/>
      <c r="N1537" s="337"/>
      <c r="O1537" s="349"/>
      <c r="P1537" s="349" t="str">
        <f>TEXT('daily (2)'!$B1537,"mmmm")</f>
        <v>May</v>
      </c>
      <c r="Q1537" s="357"/>
    </row>
    <row r="1538" ht="27" customHeight="1" spans="1:17">
      <c r="A1538" s="362">
        <f t="shared" si="9"/>
        <v>607</v>
      </c>
      <c r="B1538" s="294">
        <v>45806</v>
      </c>
      <c r="C1538" s="337"/>
      <c r="D1538" s="337" t="s">
        <v>518</v>
      </c>
      <c r="E1538" s="337"/>
      <c r="F1538" s="337" t="s">
        <v>840</v>
      </c>
      <c r="G1538" s="359">
        <v>150</v>
      </c>
      <c r="H1538" s="340" t="s">
        <v>800</v>
      </c>
      <c r="I1538" s="337" t="s">
        <v>531</v>
      </c>
      <c r="J1538" s="337"/>
      <c r="K1538" s="337"/>
      <c r="L1538" s="337"/>
      <c r="M1538" s="329"/>
      <c r="N1538" s="337"/>
      <c r="O1538" s="349"/>
      <c r="P1538" s="349" t="str">
        <f>TEXT('daily (2)'!$B1538,"mmmm")</f>
        <v>May</v>
      </c>
      <c r="Q1538" s="358"/>
    </row>
    <row r="1539" ht="27" customHeight="1" spans="1:17">
      <c r="A1539" s="361">
        <f t="shared" si="9"/>
        <v>608</v>
      </c>
      <c r="B1539" s="294">
        <v>45806</v>
      </c>
      <c r="C1539" s="337"/>
      <c r="D1539" s="337" t="s">
        <v>341</v>
      </c>
      <c r="E1539" s="337"/>
      <c r="F1539" s="337" t="s">
        <v>341</v>
      </c>
      <c r="G1539" s="359">
        <v>800</v>
      </c>
      <c r="H1539" s="340" t="s">
        <v>800</v>
      </c>
      <c r="I1539" s="337" t="s">
        <v>531</v>
      </c>
      <c r="J1539" s="337"/>
      <c r="K1539" s="337"/>
      <c r="L1539" s="337"/>
      <c r="M1539" s="334"/>
      <c r="N1539" s="337"/>
      <c r="O1539" s="349"/>
      <c r="P1539" s="349" t="str">
        <f>TEXT('daily (2)'!$B1539,"mmmm")</f>
        <v>May</v>
      </c>
      <c r="Q1539" s="357"/>
    </row>
    <row r="1540" ht="27" customHeight="1" spans="1:17">
      <c r="A1540" s="362">
        <f t="shared" si="9"/>
        <v>609</v>
      </c>
      <c r="B1540" s="294">
        <v>45806</v>
      </c>
      <c r="C1540" s="337"/>
      <c r="D1540" s="337" t="s">
        <v>341</v>
      </c>
      <c r="E1540" s="337"/>
      <c r="F1540" s="337" t="s">
        <v>341</v>
      </c>
      <c r="G1540" s="359">
        <v>140</v>
      </c>
      <c r="H1540" s="340" t="s">
        <v>800</v>
      </c>
      <c r="I1540" s="337" t="s">
        <v>517</v>
      </c>
      <c r="J1540" s="337"/>
      <c r="K1540" s="337"/>
      <c r="L1540" s="337"/>
      <c r="M1540" s="329"/>
      <c r="N1540" s="337"/>
      <c r="O1540" s="349"/>
      <c r="P1540" s="349" t="str">
        <f>TEXT('daily (2)'!$B1540,"mmmm")</f>
        <v>May</v>
      </c>
      <c r="Q1540" s="358"/>
    </row>
    <row r="1541" ht="27" customHeight="1" spans="1:17">
      <c r="A1541" s="361">
        <f t="shared" si="9"/>
        <v>610</v>
      </c>
      <c r="B1541" s="294">
        <v>45806</v>
      </c>
      <c r="C1541" s="337"/>
      <c r="D1541" s="337" t="s">
        <v>517</v>
      </c>
      <c r="E1541" s="337"/>
      <c r="F1541" s="337" t="s">
        <v>186</v>
      </c>
      <c r="G1541" s="359">
        <v>1550</v>
      </c>
      <c r="H1541" s="340" t="s">
        <v>800</v>
      </c>
      <c r="I1541" s="337" t="s">
        <v>517</v>
      </c>
      <c r="J1541" s="337"/>
      <c r="K1541" s="337"/>
      <c r="L1541" s="337"/>
      <c r="M1541" s="334"/>
      <c r="N1541" s="337"/>
      <c r="O1541" s="349"/>
      <c r="P1541" s="349" t="str">
        <f>TEXT('daily (2)'!$B1541,"mmmm")</f>
        <v>May</v>
      </c>
      <c r="Q1541" s="357"/>
    </row>
    <row r="1542" ht="27" customHeight="1" spans="1:17">
      <c r="A1542" s="362">
        <f t="shared" si="9"/>
        <v>611</v>
      </c>
      <c r="B1542" s="294">
        <v>45806</v>
      </c>
      <c r="C1542" s="337"/>
      <c r="D1542" s="337" t="s">
        <v>341</v>
      </c>
      <c r="E1542" s="337"/>
      <c r="F1542" s="337" t="s">
        <v>341</v>
      </c>
      <c r="G1542" s="359">
        <v>40</v>
      </c>
      <c r="H1542" s="340" t="s">
        <v>800</v>
      </c>
      <c r="I1542" s="337" t="s">
        <v>517</v>
      </c>
      <c r="J1542" s="337"/>
      <c r="K1542" s="337"/>
      <c r="L1542" s="337"/>
      <c r="M1542" s="329"/>
      <c r="N1542" s="337"/>
      <c r="O1542" s="349"/>
      <c r="P1542" s="349" t="str">
        <f>TEXT('daily (2)'!$B1542,"mmmm")</f>
        <v>May</v>
      </c>
      <c r="Q1542" s="358"/>
    </row>
    <row r="1543" ht="27" customHeight="1" spans="1:17">
      <c r="A1543" s="361">
        <f t="shared" si="9"/>
        <v>612</v>
      </c>
      <c r="B1543" s="294">
        <v>45806</v>
      </c>
      <c r="C1543" s="337"/>
      <c r="D1543" s="337" t="s">
        <v>789</v>
      </c>
      <c r="E1543" s="337"/>
      <c r="F1543" s="337" t="s">
        <v>91</v>
      </c>
      <c r="G1543" s="359">
        <v>600</v>
      </c>
      <c r="H1543" s="340" t="s">
        <v>800</v>
      </c>
      <c r="I1543" s="337" t="s">
        <v>531</v>
      </c>
      <c r="J1543" s="337"/>
      <c r="K1543" s="337"/>
      <c r="L1543" s="337"/>
      <c r="M1543" s="334"/>
      <c r="N1543" s="337"/>
      <c r="O1543" s="349"/>
      <c r="P1543" s="349" t="str">
        <f>TEXT('daily (2)'!$B1543,"mmmm")</f>
        <v>May</v>
      </c>
      <c r="Q1543" s="357"/>
    </row>
    <row r="1544" ht="27" customHeight="1" spans="1:17">
      <c r="A1544" s="362">
        <f t="shared" si="9"/>
        <v>613</v>
      </c>
      <c r="B1544" s="294">
        <v>45806</v>
      </c>
      <c r="C1544" s="337"/>
      <c r="D1544" s="337" t="s">
        <v>341</v>
      </c>
      <c r="E1544" s="337"/>
      <c r="F1544" s="337" t="s">
        <v>341</v>
      </c>
      <c r="G1544" s="359">
        <v>200</v>
      </c>
      <c r="H1544" s="340" t="s">
        <v>800</v>
      </c>
      <c r="I1544" s="337" t="s">
        <v>531</v>
      </c>
      <c r="J1544" s="337"/>
      <c r="K1544" s="337"/>
      <c r="L1544" s="337"/>
      <c r="M1544" s="329"/>
      <c r="N1544" s="337"/>
      <c r="O1544" s="349"/>
      <c r="P1544" s="349" t="str">
        <f>TEXT('daily (2)'!$B1544,"mmmm")</f>
        <v>May</v>
      </c>
      <c r="Q1544" s="358"/>
    </row>
    <row r="1545" ht="27" customHeight="1" spans="1:17">
      <c r="A1545" s="361">
        <f t="shared" si="9"/>
        <v>614</v>
      </c>
      <c r="B1545" s="294">
        <v>45809</v>
      </c>
      <c r="C1545" s="337"/>
      <c r="D1545" s="337" t="s">
        <v>532</v>
      </c>
      <c r="E1545" s="337"/>
      <c r="F1545" s="337" t="s">
        <v>841</v>
      </c>
      <c r="G1545" s="359">
        <v>5800</v>
      </c>
      <c r="H1545" s="340" t="s">
        <v>842</v>
      </c>
      <c r="I1545" s="337" t="s">
        <v>531</v>
      </c>
      <c r="J1545" s="337"/>
      <c r="K1545" s="337"/>
      <c r="L1545" s="337"/>
      <c r="M1545" s="334"/>
      <c r="N1545" s="337"/>
      <c r="O1545" s="349"/>
      <c r="P1545" s="349" t="str">
        <f>TEXT('daily (2)'!$B1545,"mmmm")</f>
        <v>June</v>
      </c>
      <c r="Q1545" s="357"/>
    </row>
    <row r="1546" ht="27" customHeight="1" spans="1:17">
      <c r="A1546" s="362">
        <f t="shared" si="9"/>
        <v>615</v>
      </c>
      <c r="B1546" s="294">
        <v>45809</v>
      </c>
      <c r="C1546" s="337"/>
      <c r="D1546" s="337" t="s">
        <v>518</v>
      </c>
      <c r="E1546" s="337"/>
      <c r="F1546" s="337" t="s">
        <v>843</v>
      </c>
      <c r="G1546" s="359">
        <v>20000</v>
      </c>
      <c r="H1546" s="340" t="s">
        <v>842</v>
      </c>
      <c r="I1546" s="337" t="s">
        <v>522</v>
      </c>
      <c r="J1546" s="337"/>
      <c r="K1546" s="337"/>
      <c r="L1546" s="337"/>
      <c r="M1546" s="329"/>
      <c r="N1546" s="337"/>
      <c r="O1546" s="349"/>
      <c r="P1546" s="349" t="str">
        <f>TEXT('daily (2)'!$B1546,"mmmm")</f>
        <v>June</v>
      </c>
      <c r="Q1546" s="358"/>
    </row>
    <row r="1547" ht="27" customHeight="1" spans="1:17">
      <c r="A1547" s="361">
        <f t="shared" si="9"/>
        <v>616</v>
      </c>
      <c r="B1547" s="294">
        <v>45809</v>
      </c>
      <c r="C1547" s="337"/>
      <c r="D1547" s="337" t="s">
        <v>583</v>
      </c>
      <c r="E1547" s="337"/>
      <c r="F1547" s="337" t="s">
        <v>844</v>
      </c>
      <c r="G1547" s="359">
        <v>860</v>
      </c>
      <c r="H1547" s="340" t="s">
        <v>842</v>
      </c>
      <c r="I1547" s="337" t="s">
        <v>531</v>
      </c>
      <c r="J1547" s="337"/>
      <c r="K1547" s="337"/>
      <c r="L1547" s="337"/>
      <c r="M1547" s="334"/>
      <c r="N1547" s="337"/>
      <c r="O1547" s="349"/>
      <c r="P1547" s="349" t="str">
        <f>TEXT('daily (2)'!$B1547,"mmmm")</f>
        <v>June</v>
      </c>
      <c r="Q1547" s="357"/>
    </row>
    <row r="1548" ht="27" customHeight="1" spans="1:17">
      <c r="A1548" s="362">
        <f t="shared" si="9"/>
        <v>617</v>
      </c>
      <c r="B1548" s="294">
        <v>45809</v>
      </c>
      <c r="C1548" s="337"/>
      <c r="D1548" s="337" t="s">
        <v>532</v>
      </c>
      <c r="E1548" s="337"/>
      <c r="F1548" s="360" t="s">
        <v>633</v>
      </c>
      <c r="G1548" s="359">
        <v>34800</v>
      </c>
      <c r="H1548" s="340" t="s">
        <v>732</v>
      </c>
      <c r="I1548" s="337" t="s">
        <v>633</v>
      </c>
      <c r="J1548" s="337"/>
      <c r="K1548" s="337"/>
      <c r="L1548" s="337"/>
      <c r="M1548" s="329"/>
      <c r="N1548" s="337"/>
      <c r="O1548" s="349"/>
      <c r="P1548" s="349" t="str">
        <f>TEXT('daily (2)'!$B1548,"mmmm")</f>
        <v>June</v>
      </c>
      <c r="Q1548" s="358"/>
    </row>
    <row r="1549" ht="27" customHeight="1" spans="1:17">
      <c r="A1549" s="361">
        <f t="shared" si="9"/>
        <v>618</v>
      </c>
      <c r="B1549" s="294">
        <v>45809</v>
      </c>
      <c r="C1549" s="337"/>
      <c r="D1549" s="337" t="s">
        <v>517</v>
      </c>
      <c r="E1549" s="337"/>
      <c r="F1549" s="337" t="s">
        <v>845</v>
      </c>
      <c r="G1549" s="359">
        <v>250</v>
      </c>
      <c r="H1549" s="340" t="s">
        <v>732</v>
      </c>
      <c r="I1549" s="337" t="s">
        <v>517</v>
      </c>
      <c r="J1549" s="337"/>
      <c r="K1549" s="337"/>
      <c r="L1549" s="337"/>
      <c r="M1549" s="334"/>
      <c r="N1549" s="337"/>
      <c r="O1549" s="349"/>
      <c r="P1549" s="349" t="str">
        <f>TEXT('daily (2)'!$B1549,"mmmm")</f>
        <v>June</v>
      </c>
      <c r="Q1549" s="357"/>
    </row>
    <row r="1550" ht="27" customHeight="1" spans="1:17">
      <c r="A1550" s="362">
        <f t="shared" si="9"/>
        <v>619</v>
      </c>
      <c r="B1550" s="294">
        <v>45809</v>
      </c>
      <c r="C1550" s="337"/>
      <c r="D1550" s="337" t="s">
        <v>518</v>
      </c>
      <c r="E1550" s="337"/>
      <c r="F1550" s="337" t="s">
        <v>846</v>
      </c>
      <c r="G1550" s="359">
        <v>14000</v>
      </c>
      <c r="H1550" s="340" t="s">
        <v>633</v>
      </c>
      <c r="I1550" s="337" t="s">
        <v>531</v>
      </c>
      <c r="J1550" s="337"/>
      <c r="K1550" s="337"/>
      <c r="L1550" s="337"/>
      <c r="M1550" s="329"/>
      <c r="N1550" s="337"/>
      <c r="O1550" s="349"/>
      <c r="P1550" s="349" t="str">
        <f>TEXT('daily (2)'!$B1550,"mmmm")</f>
        <v>June</v>
      </c>
      <c r="Q1550" s="358"/>
    </row>
    <row r="1551" ht="27" customHeight="1" spans="1:17">
      <c r="A1551" s="361">
        <f t="shared" si="9"/>
        <v>620</v>
      </c>
      <c r="B1551" s="294">
        <v>45809</v>
      </c>
      <c r="C1551" s="337"/>
      <c r="D1551" s="337" t="s">
        <v>802</v>
      </c>
      <c r="E1551" s="337"/>
      <c r="F1551" s="337" t="s">
        <v>311</v>
      </c>
      <c r="G1551" s="359">
        <v>1460</v>
      </c>
      <c r="H1551" s="340" t="s">
        <v>847</v>
      </c>
      <c r="I1551" s="337" t="s">
        <v>531</v>
      </c>
      <c r="J1551" s="337"/>
      <c r="K1551" s="337"/>
      <c r="L1551" s="337"/>
      <c r="M1551" s="334"/>
      <c r="N1551" s="337"/>
      <c r="O1551" s="349"/>
      <c r="P1551" s="349" t="str">
        <f>TEXT('daily (2)'!$B1551,"mmmm")</f>
        <v>June</v>
      </c>
      <c r="Q1551" s="357"/>
    </row>
    <row r="1552" ht="27" customHeight="1" spans="1:17">
      <c r="A1552" s="362">
        <f t="shared" si="9"/>
        <v>621</v>
      </c>
      <c r="B1552" s="294">
        <v>45809</v>
      </c>
      <c r="C1552" s="337"/>
      <c r="D1552" s="337" t="s">
        <v>802</v>
      </c>
      <c r="E1552" s="337"/>
      <c r="F1552" s="337" t="s">
        <v>848</v>
      </c>
      <c r="G1552" s="359">
        <v>100</v>
      </c>
      <c r="H1552" s="340" t="s">
        <v>842</v>
      </c>
      <c r="I1552" s="337" t="s">
        <v>531</v>
      </c>
      <c r="J1552" s="337"/>
      <c r="K1552" s="337" t="s">
        <v>91</v>
      </c>
      <c r="L1552" s="337"/>
      <c r="M1552" s="329"/>
      <c r="N1552" s="337"/>
      <c r="O1552" s="349"/>
      <c r="P1552" s="349" t="str">
        <f>TEXT('daily (2)'!$B1552,"mmmm")</f>
        <v>June</v>
      </c>
      <c r="Q1552" s="358"/>
    </row>
    <row r="1553" ht="27" customHeight="1" spans="1:17">
      <c r="A1553" s="361">
        <f t="shared" si="9"/>
        <v>622</v>
      </c>
      <c r="B1553" s="294">
        <v>45809</v>
      </c>
      <c r="C1553" s="337"/>
      <c r="D1553" s="337" t="s">
        <v>516</v>
      </c>
      <c r="E1553" s="337"/>
      <c r="F1553" s="337" t="s">
        <v>516</v>
      </c>
      <c r="G1553" s="359">
        <v>0.5</v>
      </c>
      <c r="H1553" s="340" t="s">
        <v>842</v>
      </c>
      <c r="I1553" s="337" t="s">
        <v>531</v>
      </c>
      <c r="J1553" s="337"/>
      <c r="K1553" s="337"/>
      <c r="L1553" s="337"/>
      <c r="M1553" s="334"/>
      <c r="N1553" s="337"/>
      <c r="O1553" s="349"/>
      <c r="P1553" s="349" t="str">
        <f>TEXT('daily (2)'!$B1553,"mmmm")</f>
        <v>June</v>
      </c>
      <c r="Q1553" s="357"/>
    </row>
    <row r="1554" ht="27" customHeight="1" spans="1:17">
      <c r="A1554" s="362">
        <f t="shared" si="9"/>
        <v>623</v>
      </c>
      <c r="B1554" s="294">
        <v>45809</v>
      </c>
      <c r="C1554" s="337"/>
      <c r="D1554" s="337" t="s">
        <v>517</v>
      </c>
      <c r="E1554" s="337"/>
      <c r="F1554" s="337" t="s">
        <v>301</v>
      </c>
      <c r="G1554" s="359">
        <v>55</v>
      </c>
      <c r="H1554" s="340" t="s">
        <v>800</v>
      </c>
      <c r="I1554" s="337" t="s">
        <v>517</v>
      </c>
      <c r="J1554" s="337"/>
      <c r="K1554" s="337"/>
      <c r="L1554" s="337"/>
      <c r="M1554" s="329"/>
      <c r="N1554" s="337"/>
      <c r="O1554" s="349"/>
      <c r="P1554" s="349" t="str">
        <f>TEXT('daily (2)'!$B1554,"mmmm")</f>
        <v>June</v>
      </c>
      <c r="Q1554" s="358"/>
    </row>
    <row r="1555" ht="27" customHeight="1" spans="1:17">
      <c r="A1555" s="361">
        <f t="shared" si="9"/>
        <v>624</v>
      </c>
      <c r="B1555" s="294">
        <v>45809</v>
      </c>
      <c r="C1555" s="337"/>
      <c r="D1555" s="337" t="s">
        <v>341</v>
      </c>
      <c r="E1555" s="337"/>
      <c r="F1555" s="337" t="s">
        <v>849</v>
      </c>
      <c r="G1555" s="359">
        <v>200</v>
      </c>
      <c r="H1555" s="340" t="s">
        <v>842</v>
      </c>
      <c r="I1555" s="337" t="s">
        <v>136</v>
      </c>
      <c r="J1555" s="337"/>
      <c r="K1555" s="337"/>
      <c r="L1555" s="337"/>
      <c r="M1555" s="334"/>
      <c r="N1555" s="337"/>
      <c r="O1555" s="349"/>
      <c r="P1555" s="349" t="str">
        <f>TEXT('daily (2)'!$B1555,"mmmm")</f>
        <v>June</v>
      </c>
      <c r="Q1555" s="357"/>
    </row>
    <row r="1556" ht="27" customHeight="1" spans="1:17">
      <c r="A1556" s="362">
        <f t="shared" si="9"/>
        <v>625</v>
      </c>
      <c r="B1556" s="294">
        <v>45809</v>
      </c>
      <c r="C1556" s="337"/>
      <c r="D1556" s="337" t="s">
        <v>518</v>
      </c>
      <c r="E1556" s="337"/>
      <c r="F1556" s="337" t="s">
        <v>850</v>
      </c>
      <c r="G1556" s="359">
        <v>14000</v>
      </c>
      <c r="H1556" s="340" t="s">
        <v>842</v>
      </c>
      <c r="I1556" s="337" t="s">
        <v>136</v>
      </c>
      <c r="J1556" s="337"/>
      <c r="K1556" s="337"/>
      <c r="L1556" s="337"/>
      <c r="M1556" s="329"/>
      <c r="N1556" s="337"/>
      <c r="O1556" s="349"/>
      <c r="P1556" s="349" t="str">
        <f>TEXT('daily (2)'!$B1556,"mmmm")</f>
        <v>June</v>
      </c>
      <c r="Q1556" s="358"/>
    </row>
    <row r="1557" ht="27" customHeight="1" spans="1:17">
      <c r="A1557" s="361">
        <f t="shared" si="9"/>
        <v>626</v>
      </c>
      <c r="B1557" s="294">
        <v>45809</v>
      </c>
      <c r="C1557" s="337"/>
      <c r="D1557" s="337" t="s">
        <v>17</v>
      </c>
      <c r="E1557" s="337"/>
      <c r="F1557" s="337" t="s">
        <v>851</v>
      </c>
      <c r="G1557" s="359">
        <v>2770</v>
      </c>
      <c r="H1557" s="340" t="s">
        <v>842</v>
      </c>
      <c r="I1557" s="337" t="s">
        <v>531</v>
      </c>
      <c r="J1557" s="337"/>
      <c r="K1557" s="337"/>
      <c r="L1557" s="337"/>
      <c r="M1557" s="334"/>
      <c r="N1557" s="337"/>
      <c r="O1557" s="349"/>
      <c r="P1557" s="349" t="str">
        <f>TEXT('daily (2)'!$B1557,"mmmm")</f>
        <v>June</v>
      </c>
      <c r="Q1557" s="357"/>
    </row>
    <row r="1558" ht="27" customHeight="1" spans="1:17">
      <c r="A1558" s="362">
        <f t="shared" si="9"/>
        <v>627</v>
      </c>
      <c r="B1558" s="294">
        <v>45809</v>
      </c>
      <c r="C1558" s="337"/>
      <c r="D1558" s="337" t="s">
        <v>520</v>
      </c>
      <c r="E1558" s="337"/>
      <c r="F1558" s="337" t="s">
        <v>852</v>
      </c>
      <c r="G1558" s="359">
        <v>600</v>
      </c>
      <c r="H1558" s="340" t="s">
        <v>842</v>
      </c>
      <c r="I1558" s="337" t="s">
        <v>522</v>
      </c>
      <c r="J1558" s="337"/>
      <c r="K1558" s="337"/>
      <c r="L1558" s="337"/>
      <c r="M1558" s="329"/>
      <c r="N1558" s="337"/>
      <c r="O1558" s="349"/>
      <c r="P1558" s="349" t="str">
        <f>TEXT('daily (2)'!$B1558,"mmmm")</f>
        <v>June</v>
      </c>
      <c r="Q1558" s="358"/>
    </row>
    <row r="1559" ht="27" customHeight="1" spans="1:17">
      <c r="A1559" s="361">
        <f t="shared" si="9"/>
        <v>628</v>
      </c>
      <c r="B1559" s="294">
        <v>45809</v>
      </c>
      <c r="C1559" s="337"/>
      <c r="D1559" s="337" t="s">
        <v>341</v>
      </c>
      <c r="E1559" s="337"/>
      <c r="F1559" s="337" t="s">
        <v>853</v>
      </c>
      <c r="G1559" s="359">
        <v>600</v>
      </c>
      <c r="H1559" s="340" t="s">
        <v>800</v>
      </c>
      <c r="I1559" s="337" t="s">
        <v>531</v>
      </c>
      <c r="J1559" s="337"/>
      <c r="K1559" s="337"/>
      <c r="L1559" s="337"/>
      <c r="M1559" s="334"/>
      <c r="N1559" s="337"/>
      <c r="O1559" s="349"/>
      <c r="P1559" s="349" t="str">
        <f>TEXT('daily (2)'!$B1559,"mmmm")</f>
        <v>June</v>
      </c>
      <c r="Q1559" s="357"/>
    </row>
    <row r="1560" ht="27" customHeight="1" spans="1:17">
      <c r="A1560" s="362">
        <f t="shared" si="9"/>
        <v>629</v>
      </c>
      <c r="B1560" s="294">
        <v>45809</v>
      </c>
      <c r="C1560" s="337"/>
      <c r="D1560" s="337" t="s">
        <v>517</v>
      </c>
      <c r="E1560" s="337"/>
      <c r="F1560" s="337" t="s">
        <v>186</v>
      </c>
      <c r="G1560" s="359">
        <v>61</v>
      </c>
      <c r="H1560" s="340" t="s">
        <v>842</v>
      </c>
      <c r="I1560" s="337" t="s">
        <v>517</v>
      </c>
      <c r="J1560" s="337"/>
      <c r="K1560" s="337"/>
      <c r="L1560" s="337"/>
      <c r="M1560" s="329"/>
      <c r="N1560" s="337"/>
      <c r="O1560" s="349"/>
      <c r="P1560" s="349" t="str">
        <f>TEXT('daily (2)'!$B1560,"mmmm")</f>
        <v>June</v>
      </c>
      <c r="Q1560" s="358"/>
    </row>
    <row r="1561" ht="27" customHeight="1" spans="1:17">
      <c r="A1561" s="361">
        <f t="shared" si="9"/>
        <v>630</v>
      </c>
      <c r="B1561" s="294">
        <v>45809</v>
      </c>
      <c r="C1561" s="337"/>
      <c r="D1561" s="337" t="s">
        <v>517</v>
      </c>
      <c r="E1561" s="337"/>
      <c r="F1561" s="337" t="s">
        <v>186</v>
      </c>
      <c r="G1561" s="359">
        <v>370</v>
      </c>
      <c r="H1561" s="340" t="s">
        <v>800</v>
      </c>
      <c r="I1561" s="337" t="s">
        <v>517</v>
      </c>
      <c r="J1561" s="337"/>
      <c r="K1561" s="337"/>
      <c r="L1561" s="337"/>
      <c r="M1561" s="334"/>
      <c r="N1561" s="337"/>
      <c r="O1561" s="349"/>
      <c r="P1561" s="349" t="str">
        <f>TEXT('daily (2)'!$B1561,"mmmm")</f>
        <v>June</v>
      </c>
      <c r="Q1561" s="357"/>
    </row>
    <row r="1562" ht="27" customHeight="1" spans="1:17">
      <c r="A1562" s="362">
        <f t="shared" si="9"/>
        <v>631</v>
      </c>
      <c r="B1562" s="294">
        <v>45809</v>
      </c>
      <c r="C1562" s="337"/>
      <c r="D1562" s="337" t="s">
        <v>341</v>
      </c>
      <c r="E1562" s="337"/>
      <c r="F1562" s="337" t="s">
        <v>341</v>
      </c>
      <c r="G1562" s="359">
        <v>53</v>
      </c>
      <c r="H1562" s="340" t="s">
        <v>842</v>
      </c>
      <c r="I1562" s="337" t="s">
        <v>517</v>
      </c>
      <c r="J1562" s="337"/>
      <c r="K1562" s="337"/>
      <c r="L1562" s="337"/>
      <c r="M1562" s="329"/>
      <c r="N1562" s="337"/>
      <c r="O1562" s="349"/>
      <c r="P1562" s="349" t="str">
        <f>TEXT('daily (2)'!$B1562,"mmmm")</f>
        <v>June</v>
      </c>
      <c r="Q1562" s="358"/>
    </row>
    <row r="1563" ht="27" customHeight="1" spans="1:17">
      <c r="A1563" s="361">
        <f t="shared" si="9"/>
        <v>632</v>
      </c>
      <c r="B1563" s="294">
        <v>45809</v>
      </c>
      <c r="C1563" s="337"/>
      <c r="D1563" s="337" t="s">
        <v>517</v>
      </c>
      <c r="E1563" s="337"/>
      <c r="F1563" s="337" t="s">
        <v>438</v>
      </c>
      <c r="G1563" s="359">
        <v>450</v>
      </c>
      <c r="H1563" s="340" t="s">
        <v>842</v>
      </c>
      <c r="I1563" s="337" t="s">
        <v>517</v>
      </c>
      <c r="J1563" s="337"/>
      <c r="K1563" s="337"/>
      <c r="L1563" s="337"/>
      <c r="M1563" s="334"/>
      <c r="N1563" s="337"/>
      <c r="O1563" s="349"/>
      <c r="P1563" s="349" t="str">
        <f>TEXT('daily (2)'!$B1563,"mmmm")</f>
        <v>June</v>
      </c>
      <c r="Q1563" s="357"/>
    </row>
    <row r="1564" ht="27" customHeight="1" spans="1:17">
      <c r="A1564" s="362">
        <f t="shared" si="9"/>
        <v>633</v>
      </c>
      <c r="B1564" s="294">
        <v>45809</v>
      </c>
      <c r="C1564" s="337"/>
      <c r="D1564" s="337" t="s">
        <v>341</v>
      </c>
      <c r="E1564" s="337"/>
      <c r="F1564" s="337" t="s">
        <v>729</v>
      </c>
      <c r="G1564" s="359">
        <v>300</v>
      </c>
      <c r="H1564" s="340" t="s">
        <v>842</v>
      </c>
      <c r="I1564" s="337" t="s">
        <v>531</v>
      </c>
      <c r="J1564" s="337"/>
      <c r="K1564" s="337"/>
      <c r="L1564" s="337"/>
      <c r="M1564" s="329"/>
      <c r="N1564" s="337"/>
      <c r="O1564" s="349"/>
      <c r="P1564" s="349" t="str">
        <f>TEXT('daily (2)'!$B1564,"mmmm")</f>
        <v>June</v>
      </c>
      <c r="Q1564" s="358"/>
    </row>
    <row r="1565" ht="27" customHeight="1" spans="1:17">
      <c r="A1565" s="361">
        <f t="shared" si="9"/>
        <v>634</v>
      </c>
      <c r="B1565" s="294">
        <v>45809</v>
      </c>
      <c r="C1565" s="337"/>
      <c r="D1565" s="337" t="s">
        <v>341</v>
      </c>
      <c r="E1565" s="337"/>
      <c r="F1565" s="337" t="s">
        <v>341</v>
      </c>
      <c r="G1565" s="359">
        <v>220</v>
      </c>
      <c r="H1565" s="340" t="s">
        <v>842</v>
      </c>
      <c r="I1565" s="337" t="s">
        <v>531</v>
      </c>
      <c r="J1565" s="337"/>
      <c r="K1565" s="337"/>
      <c r="L1565" s="337"/>
      <c r="M1565" s="334"/>
      <c r="N1565" s="337"/>
      <c r="O1565" s="349"/>
      <c r="P1565" s="349" t="str">
        <f>TEXT('daily (2)'!$B1565,"mmmm")</f>
        <v>June</v>
      </c>
      <c r="Q1565" s="357"/>
    </row>
    <row r="1566" ht="27" customHeight="1" spans="1:17">
      <c r="A1566" s="362">
        <f t="shared" si="9"/>
        <v>635</v>
      </c>
      <c r="B1566" s="294">
        <v>45810</v>
      </c>
      <c r="C1566" s="337"/>
      <c r="D1566" s="337" t="s">
        <v>517</v>
      </c>
      <c r="E1566" s="337"/>
      <c r="F1566" s="337" t="s">
        <v>92</v>
      </c>
      <c r="G1566" s="359">
        <v>300</v>
      </c>
      <c r="H1566" s="340" t="s">
        <v>842</v>
      </c>
      <c r="I1566" s="337" t="s">
        <v>517</v>
      </c>
      <c r="J1566" s="337"/>
      <c r="K1566" s="337"/>
      <c r="L1566" s="337"/>
      <c r="M1566" s="329"/>
      <c r="N1566" s="337"/>
      <c r="O1566" s="349"/>
      <c r="P1566" s="349" t="str">
        <f>TEXT('daily (2)'!$B1566,"mmmm")</f>
        <v>June</v>
      </c>
      <c r="Q1566" s="358"/>
    </row>
    <row r="1567" ht="27" customHeight="1" spans="1:17">
      <c r="A1567" s="361">
        <f t="shared" si="9"/>
        <v>636</v>
      </c>
      <c r="B1567" s="294">
        <v>45810</v>
      </c>
      <c r="C1567" s="337"/>
      <c r="D1567" s="337" t="s">
        <v>516</v>
      </c>
      <c r="E1567" s="337"/>
      <c r="F1567" s="337" t="s">
        <v>516</v>
      </c>
      <c r="G1567" s="359">
        <v>20</v>
      </c>
      <c r="H1567" s="340" t="s">
        <v>842</v>
      </c>
      <c r="I1567" s="337" t="s">
        <v>531</v>
      </c>
      <c r="J1567" s="337"/>
      <c r="K1567" s="337"/>
      <c r="L1567" s="337"/>
      <c r="M1567" s="334"/>
      <c r="N1567" s="337"/>
      <c r="O1567" s="349"/>
      <c r="P1567" s="349" t="str">
        <f>TEXT('daily (2)'!$B1567,"mmmm")</f>
        <v>June</v>
      </c>
      <c r="Q1567" s="357"/>
    </row>
    <row r="1568" ht="27" customHeight="1" spans="1:17">
      <c r="A1568" s="362">
        <f t="shared" si="9"/>
        <v>637</v>
      </c>
      <c r="B1568" s="294">
        <v>45810</v>
      </c>
      <c r="C1568" s="337"/>
      <c r="D1568" s="337" t="s">
        <v>537</v>
      </c>
      <c r="E1568" s="337"/>
      <c r="F1568" s="337" t="s">
        <v>854</v>
      </c>
      <c r="G1568" s="359">
        <v>6000</v>
      </c>
      <c r="H1568" s="340" t="s">
        <v>842</v>
      </c>
      <c r="I1568" s="337" t="s">
        <v>517</v>
      </c>
      <c r="J1568" s="337"/>
      <c r="K1568" s="337"/>
      <c r="L1568" s="337"/>
      <c r="M1568" s="329"/>
      <c r="N1568" s="337"/>
      <c r="O1568" s="349"/>
      <c r="P1568" s="349" t="str">
        <f>TEXT('daily (2)'!$B1568,"mmmm")</f>
        <v>June</v>
      </c>
      <c r="Q1568" s="358"/>
    </row>
    <row r="1569" ht="27" customHeight="1" spans="1:17">
      <c r="A1569" s="361">
        <f t="shared" si="9"/>
        <v>638</v>
      </c>
      <c r="B1569" s="294">
        <v>45810</v>
      </c>
      <c r="C1569" s="337"/>
      <c r="D1569" s="337" t="s">
        <v>518</v>
      </c>
      <c r="E1569" s="337"/>
      <c r="F1569" s="337" t="s">
        <v>855</v>
      </c>
      <c r="G1569" s="359">
        <v>250</v>
      </c>
      <c r="H1569" s="340" t="s">
        <v>800</v>
      </c>
      <c r="I1569" s="337" t="s">
        <v>800</v>
      </c>
      <c r="J1569" s="337"/>
      <c r="K1569" s="337"/>
      <c r="L1569" s="337"/>
      <c r="M1569" s="334"/>
      <c r="N1569" s="337"/>
      <c r="O1569" s="349"/>
      <c r="P1569" s="349" t="str">
        <f>TEXT('daily (2)'!$B1569,"mmmm")</f>
        <v>June</v>
      </c>
      <c r="Q1569" s="357"/>
    </row>
    <row r="1570" ht="27" customHeight="1" spans="1:17">
      <c r="A1570" s="362">
        <f t="shared" si="9"/>
        <v>639</v>
      </c>
      <c r="B1570" s="294">
        <v>45810</v>
      </c>
      <c r="C1570" s="337"/>
      <c r="D1570" s="337" t="s">
        <v>518</v>
      </c>
      <c r="E1570" s="337"/>
      <c r="F1570" s="337" t="s">
        <v>856</v>
      </c>
      <c r="G1570" s="359">
        <v>450</v>
      </c>
      <c r="H1570" s="340" t="s">
        <v>800</v>
      </c>
      <c r="I1570" s="337" t="s">
        <v>800</v>
      </c>
      <c r="J1570" s="337"/>
      <c r="K1570" s="337"/>
      <c r="L1570" s="337"/>
      <c r="M1570" s="329"/>
      <c r="N1570" s="337"/>
      <c r="O1570" s="349"/>
      <c r="P1570" s="349" t="str">
        <f>TEXT('daily (2)'!$B1570,"mmmm")</f>
        <v>June</v>
      </c>
      <c r="Q1570" s="358"/>
    </row>
    <row r="1571" ht="27" customHeight="1" spans="1:17">
      <c r="A1571" s="361">
        <f t="shared" si="9"/>
        <v>640</v>
      </c>
      <c r="B1571" s="294">
        <v>45810</v>
      </c>
      <c r="C1571" s="337"/>
      <c r="D1571" s="337" t="s">
        <v>341</v>
      </c>
      <c r="E1571" s="337"/>
      <c r="F1571" s="337" t="s">
        <v>857</v>
      </c>
      <c r="G1571" s="359">
        <v>150</v>
      </c>
      <c r="H1571" s="340" t="s">
        <v>800</v>
      </c>
      <c r="I1571" s="337" t="s">
        <v>517</v>
      </c>
      <c r="J1571" s="337"/>
      <c r="K1571" s="337"/>
      <c r="L1571" s="337"/>
      <c r="M1571" s="334"/>
      <c r="N1571" s="337"/>
      <c r="O1571" s="349"/>
      <c r="P1571" s="349" t="str">
        <f>TEXT('daily (2)'!$B1571,"mmmm")</f>
        <v>June</v>
      </c>
      <c r="Q1571" s="357"/>
    </row>
    <row r="1572" ht="27" customHeight="1" spans="1:17">
      <c r="A1572" s="362">
        <f t="shared" si="9"/>
        <v>641</v>
      </c>
      <c r="B1572" s="294">
        <v>45810</v>
      </c>
      <c r="C1572" s="337"/>
      <c r="D1572" s="337" t="s">
        <v>518</v>
      </c>
      <c r="E1572" s="337"/>
      <c r="F1572" s="337" t="s">
        <v>858</v>
      </c>
      <c r="G1572" s="359">
        <v>570</v>
      </c>
      <c r="H1572" s="340" t="s">
        <v>842</v>
      </c>
      <c r="I1572" s="337" t="s">
        <v>517</v>
      </c>
      <c r="J1572" s="337"/>
      <c r="K1572" s="337"/>
      <c r="L1572" s="337"/>
      <c r="M1572" s="329"/>
      <c r="N1572" s="337"/>
      <c r="O1572" s="349"/>
      <c r="P1572" s="349" t="str">
        <f>TEXT('daily (2)'!$B1572,"mmmm")</f>
        <v>June</v>
      </c>
      <c r="Q1572" s="358"/>
    </row>
    <row r="1573" ht="27" customHeight="1" spans="1:17">
      <c r="A1573" s="361">
        <f t="shared" ref="A1573:A1636" si="10">A1572+1</f>
        <v>642</v>
      </c>
      <c r="B1573" s="294">
        <v>45810</v>
      </c>
      <c r="C1573" s="337"/>
      <c r="D1573" s="337" t="s">
        <v>341</v>
      </c>
      <c r="E1573" s="337"/>
      <c r="F1573" s="337" t="s">
        <v>814</v>
      </c>
      <c r="G1573" s="359">
        <v>250</v>
      </c>
      <c r="H1573" s="340" t="s">
        <v>732</v>
      </c>
      <c r="I1573" s="337" t="s">
        <v>732</v>
      </c>
      <c r="J1573" s="337"/>
      <c r="K1573" s="337"/>
      <c r="L1573" s="337"/>
      <c r="M1573" s="334"/>
      <c r="N1573" s="337"/>
      <c r="O1573" s="349"/>
      <c r="P1573" s="349" t="str">
        <f>TEXT('daily (2)'!$B1573,"mmmm")</f>
        <v>June</v>
      </c>
      <c r="Q1573" s="357"/>
    </row>
    <row r="1574" ht="27" customHeight="1" spans="1:17">
      <c r="A1574" s="362">
        <f t="shared" si="10"/>
        <v>643</v>
      </c>
      <c r="B1574" s="294">
        <v>45810</v>
      </c>
      <c r="C1574" s="337"/>
      <c r="D1574" s="337" t="s">
        <v>518</v>
      </c>
      <c r="E1574" s="337"/>
      <c r="F1574" s="337" t="s">
        <v>859</v>
      </c>
      <c r="G1574" s="359">
        <v>80</v>
      </c>
      <c r="H1574" s="340" t="s">
        <v>800</v>
      </c>
      <c r="I1574" s="337" t="s">
        <v>800</v>
      </c>
      <c r="J1574" s="337"/>
      <c r="K1574" s="337"/>
      <c r="L1574" s="337"/>
      <c r="M1574" s="329"/>
      <c r="N1574" s="337"/>
      <c r="O1574" s="349"/>
      <c r="P1574" s="349" t="str">
        <f>TEXT('daily (2)'!$B1574,"mmmm")</f>
        <v>June</v>
      </c>
      <c r="Q1574" s="358"/>
    </row>
    <row r="1575" ht="27" customHeight="1" spans="1:17">
      <c r="A1575" s="361">
        <f t="shared" si="10"/>
        <v>644</v>
      </c>
      <c r="B1575" s="294">
        <v>45811</v>
      </c>
      <c r="C1575" s="337"/>
      <c r="D1575" s="337" t="s">
        <v>520</v>
      </c>
      <c r="E1575" s="337"/>
      <c r="F1575" s="337" t="s">
        <v>860</v>
      </c>
      <c r="G1575" s="359">
        <v>200</v>
      </c>
      <c r="H1575" s="340" t="s">
        <v>800</v>
      </c>
      <c r="I1575" s="337" t="s">
        <v>531</v>
      </c>
      <c r="J1575" s="337"/>
      <c r="K1575" s="337"/>
      <c r="L1575" s="337"/>
      <c r="M1575" s="334"/>
      <c r="N1575" s="337"/>
      <c r="O1575" s="349"/>
      <c r="P1575" s="349" t="str">
        <f>TEXT('daily (2)'!$B1575,"mmmm")</f>
        <v>June</v>
      </c>
      <c r="Q1575" s="357"/>
    </row>
    <row r="1576" ht="27" customHeight="1" spans="1:17">
      <c r="A1576" s="362">
        <f t="shared" si="10"/>
        <v>645</v>
      </c>
      <c r="B1576" s="294">
        <v>45811</v>
      </c>
      <c r="C1576" s="337"/>
      <c r="D1576" s="337" t="s">
        <v>518</v>
      </c>
      <c r="E1576" s="337"/>
      <c r="F1576" s="337" t="s">
        <v>861</v>
      </c>
      <c r="G1576" s="359">
        <v>5800</v>
      </c>
      <c r="H1576" s="340" t="s">
        <v>800</v>
      </c>
      <c r="I1576" s="337" t="s">
        <v>800</v>
      </c>
      <c r="J1576" s="337"/>
      <c r="K1576" s="337"/>
      <c r="L1576" s="337"/>
      <c r="M1576" s="329"/>
      <c r="N1576" s="337"/>
      <c r="O1576" s="349"/>
      <c r="P1576" s="349" t="str">
        <f>TEXT('daily (2)'!$B1576,"mmmm")</f>
        <v>June</v>
      </c>
      <c r="Q1576" s="358"/>
    </row>
    <row r="1577" ht="27" customHeight="1" spans="1:17">
      <c r="A1577" s="361">
        <f t="shared" si="10"/>
        <v>646</v>
      </c>
      <c r="B1577" s="294">
        <v>45811</v>
      </c>
      <c r="C1577" s="337"/>
      <c r="D1577" s="337" t="s">
        <v>341</v>
      </c>
      <c r="E1577" s="337"/>
      <c r="F1577" s="337" t="s">
        <v>377</v>
      </c>
      <c r="G1577" s="359">
        <v>100</v>
      </c>
      <c r="H1577" s="340" t="s">
        <v>800</v>
      </c>
      <c r="I1577" s="337" t="s">
        <v>531</v>
      </c>
      <c r="J1577" s="337"/>
      <c r="K1577" s="337"/>
      <c r="L1577" s="337"/>
      <c r="M1577" s="334"/>
      <c r="N1577" s="337"/>
      <c r="O1577" s="349"/>
      <c r="P1577" s="349" t="str">
        <f>TEXT('daily (2)'!$B1577,"mmmm")</f>
        <v>June</v>
      </c>
      <c r="Q1577" s="357"/>
    </row>
    <row r="1578" ht="27" customHeight="1" spans="1:17">
      <c r="A1578" s="362">
        <f t="shared" si="10"/>
        <v>647</v>
      </c>
      <c r="B1578" s="294">
        <v>45811</v>
      </c>
      <c r="C1578" s="337"/>
      <c r="D1578" s="337" t="s">
        <v>520</v>
      </c>
      <c r="E1578" s="337"/>
      <c r="F1578" s="337" t="s">
        <v>862</v>
      </c>
      <c r="G1578" s="359">
        <v>950</v>
      </c>
      <c r="H1578" s="340" t="s">
        <v>800</v>
      </c>
      <c r="I1578" s="337" t="s">
        <v>522</v>
      </c>
      <c r="J1578" s="337"/>
      <c r="K1578" s="337"/>
      <c r="L1578" s="337"/>
      <c r="M1578" s="329"/>
      <c r="N1578" s="337"/>
      <c r="O1578" s="349"/>
      <c r="P1578" s="349" t="str">
        <f>TEXT('daily (2)'!$B1578,"mmmm")</f>
        <v>June</v>
      </c>
      <c r="Q1578" s="358"/>
    </row>
    <row r="1579" ht="27" customHeight="1" spans="1:17">
      <c r="A1579" s="361">
        <f t="shared" si="10"/>
        <v>648</v>
      </c>
      <c r="B1579" s="294">
        <v>45811</v>
      </c>
      <c r="C1579" s="337"/>
      <c r="D1579" s="337" t="s">
        <v>17</v>
      </c>
      <c r="E1579" s="337"/>
      <c r="F1579" s="337" t="s">
        <v>863</v>
      </c>
      <c r="G1579" s="359">
        <v>400</v>
      </c>
      <c r="H1579" s="340" t="s">
        <v>842</v>
      </c>
      <c r="I1579" s="337" t="s">
        <v>531</v>
      </c>
      <c r="J1579" s="337"/>
      <c r="K1579" s="337"/>
      <c r="L1579" s="337"/>
      <c r="M1579" s="334"/>
      <c r="N1579" s="337"/>
      <c r="O1579" s="349"/>
      <c r="P1579" s="349" t="str">
        <f>TEXT('daily (2)'!$B1579,"mmmm")</f>
        <v>June</v>
      </c>
      <c r="Q1579" s="357"/>
    </row>
    <row r="1580" ht="27" customHeight="1" spans="1:17">
      <c r="A1580" s="362">
        <f t="shared" si="10"/>
        <v>649</v>
      </c>
      <c r="B1580" s="294">
        <v>45811</v>
      </c>
      <c r="C1580" s="337"/>
      <c r="D1580" s="337" t="s">
        <v>518</v>
      </c>
      <c r="E1580" s="337"/>
      <c r="F1580" s="337" t="s">
        <v>864</v>
      </c>
      <c r="G1580" s="359">
        <v>5250</v>
      </c>
      <c r="H1580" s="340" t="s">
        <v>842</v>
      </c>
      <c r="I1580" s="337" t="s">
        <v>531</v>
      </c>
      <c r="J1580" s="337"/>
      <c r="K1580" s="337"/>
      <c r="L1580" s="337"/>
      <c r="M1580" s="329"/>
      <c r="N1580" s="337"/>
      <c r="O1580" s="349"/>
      <c r="P1580" s="349" t="str">
        <f>TEXT('daily (2)'!$B1580,"mmmm")</f>
        <v>June</v>
      </c>
      <c r="Q1580" s="358"/>
    </row>
    <row r="1581" ht="27" customHeight="1" spans="1:17">
      <c r="A1581" s="361">
        <f t="shared" si="10"/>
        <v>650</v>
      </c>
      <c r="B1581" s="294">
        <v>45811</v>
      </c>
      <c r="C1581" s="337"/>
      <c r="D1581" s="337" t="s">
        <v>517</v>
      </c>
      <c r="E1581" s="337"/>
      <c r="F1581" s="337" t="s">
        <v>186</v>
      </c>
      <c r="G1581" s="359">
        <f>776.5-20</f>
        <v>756.5</v>
      </c>
      <c r="H1581" s="340" t="s">
        <v>842</v>
      </c>
      <c r="I1581" s="337" t="s">
        <v>517</v>
      </c>
      <c r="J1581" s="337"/>
      <c r="K1581" s="337"/>
      <c r="L1581" s="337"/>
      <c r="M1581" s="334"/>
      <c r="N1581" s="337"/>
      <c r="O1581" s="349"/>
      <c r="P1581" s="349" t="str">
        <f>TEXT('daily (2)'!$B1581,"mmmm")</f>
        <v>June</v>
      </c>
      <c r="Q1581" s="357"/>
    </row>
    <row r="1582" ht="27" customHeight="1" spans="1:17">
      <c r="A1582" s="362">
        <f t="shared" si="10"/>
        <v>651</v>
      </c>
      <c r="B1582" s="294">
        <v>45811</v>
      </c>
      <c r="C1582" s="337"/>
      <c r="D1582" s="337" t="s">
        <v>341</v>
      </c>
      <c r="E1582" s="337"/>
      <c r="F1582" s="337" t="s">
        <v>865</v>
      </c>
      <c r="G1582" s="359">
        <v>12500</v>
      </c>
      <c r="H1582" s="340" t="s">
        <v>842</v>
      </c>
      <c r="I1582" s="337" t="s">
        <v>517</v>
      </c>
      <c r="J1582" s="337"/>
      <c r="K1582" s="337"/>
      <c r="L1582" s="337"/>
      <c r="M1582" s="329"/>
      <c r="N1582" s="337"/>
      <c r="O1582" s="349"/>
      <c r="P1582" s="349" t="str">
        <f>TEXT('daily (2)'!$B1582,"mmmm")</f>
        <v>June</v>
      </c>
      <c r="Q1582" s="358"/>
    </row>
    <row r="1583" ht="27" customHeight="1" spans="1:17">
      <c r="A1583" s="361">
        <f t="shared" si="10"/>
        <v>652</v>
      </c>
      <c r="B1583" s="294">
        <v>45811</v>
      </c>
      <c r="C1583" s="337"/>
      <c r="D1583" s="337" t="s">
        <v>518</v>
      </c>
      <c r="E1583" s="337"/>
      <c r="F1583" s="337" t="s">
        <v>866</v>
      </c>
      <c r="G1583" s="359">
        <v>900</v>
      </c>
      <c r="H1583" s="340" t="s">
        <v>842</v>
      </c>
      <c r="I1583" s="337" t="s">
        <v>531</v>
      </c>
      <c r="J1583" s="337"/>
      <c r="K1583" s="337"/>
      <c r="L1583" s="337"/>
      <c r="M1583" s="334"/>
      <c r="N1583" s="337"/>
      <c r="O1583" s="349"/>
      <c r="P1583" s="349" t="str">
        <f>TEXT('daily (2)'!$B1583,"mmmm")</f>
        <v>June</v>
      </c>
      <c r="Q1583" s="357"/>
    </row>
    <row r="1584" ht="27" customHeight="1" spans="1:17">
      <c r="A1584" s="362">
        <f t="shared" si="10"/>
        <v>653</v>
      </c>
      <c r="B1584" s="294">
        <v>45811</v>
      </c>
      <c r="C1584" s="337"/>
      <c r="D1584" s="337" t="s">
        <v>20</v>
      </c>
      <c r="E1584" s="337"/>
      <c r="F1584" s="337" t="s">
        <v>20</v>
      </c>
      <c r="G1584" s="359">
        <v>20000</v>
      </c>
      <c r="H1584" s="340" t="s">
        <v>732</v>
      </c>
      <c r="I1584" s="337" t="s">
        <v>531</v>
      </c>
      <c r="J1584" s="337"/>
      <c r="K1584" s="337"/>
      <c r="L1584" s="337"/>
      <c r="M1584" s="329"/>
      <c r="N1584" s="337"/>
      <c r="O1584" s="349" t="s">
        <v>531</v>
      </c>
      <c r="P1584" s="349" t="str">
        <f>TEXT('daily (2)'!$B1584,"mmmm")</f>
        <v>June</v>
      </c>
      <c r="Q1584" s="358"/>
    </row>
    <row r="1585" ht="27" customHeight="1" spans="1:17">
      <c r="A1585" s="361">
        <f t="shared" si="10"/>
        <v>654</v>
      </c>
      <c r="B1585" s="294">
        <v>45811</v>
      </c>
      <c r="C1585" s="337"/>
      <c r="D1585" s="337" t="s">
        <v>341</v>
      </c>
      <c r="E1585" s="337"/>
      <c r="F1585" s="337" t="s">
        <v>867</v>
      </c>
      <c r="G1585" s="359">
        <v>2600</v>
      </c>
      <c r="H1585" s="340" t="s">
        <v>732</v>
      </c>
      <c r="I1585" s="337" t="s">
        <v>522</v>
      </c>
      <c r="J1585" s="337"/>
      <c r="K1585" s="337"/>
      <c r="L1585" s="337"/>
      <c r="M1585" s="334"/>
      <c r="N1585" s="337"/>
      <c r="O1585" s="349"/>
      <c r="P1585" s="349" t="str">
        <f>TEXT('daily (2)'!$B1585,"mmmm")</f>
        <v>June</v>
      </c>
      <c r="Q1585" s="357"/>
    </row>
    <row r="1586" ht="27" customHeight="1" spans="1:17">
      <c r="A1586" s="362">
        <f t="shared" si="10"/>
        <v>655</v>
      </c>
      <c r="B1586" s="294">
        <v>45811</v>
      </c>
      <c r="C1586" s="337"/>
      <c r="D1586" s="337" t="s">
        <v>17</v>
      </c>
      <c r="E1586" s="337"/>
      <c r="F1586" s="337" t="s">
        <v>868</v>
      </c>
      <c r="G1586" s="359">
        <f>15000-3230</f>
        <v>11770</v>
      </c>
      <c r="H1586" s="340" t="s">
        <v>732</v>
      </c>
      <c r="I1586" s="337" t="s">
        <v>531</v>
      </c>
      <c r="J1586" s="337"/>
      <c r="K1586" s="337"/>
      <c r="L1586" s="337"/>
      <c r="M1586" s="329"/>
      <c r="N1586" s="337"/>
      <c r="O1586" s="349"/>
      <c r="P1586" s="349" t="str">
        <f>TEXT('daily (2)'!$B1586,"mmmm")</f>
        <v>June</v>
      </c>
      <c r="Q1586" s="358"/>
    </row>
    <row r="1587" ht="27" customHeight="1" spans="1:17">
      <c r="A1587" s="361">
        <f t="shared" si="10"/>
        <v>656</v>
      </c>
      <c r="B1587" s="294">
        <v>45811</v>
      </c>
      <c r="C1587" s="337"/>
      <c r="D1587" s="337" t="s">
        <v>19</v>
      </c>
      <c r="E1587" s="337"/>
      <c r="F1587" s="337" t="s">
        <v>155</v>
      </c>
      <c r="G1587" s="359">
        <v>3000</v>
      </c>
      <c r="H1587" s="340" t="s">
        <v>732</v>
      </c>
      <c r="I1587" s="337" t="s">
        <v>732</v>
      </c>
      <c r="J1587" s="337"/>
      <c r="K1587" s="337"/>
      <c r="L1587" s="337"/>
      <c r="M1587" s="334"/>
      <c r="N1587" s="337"/>
      <c r="O1587" s="349"/>
      <c r="P1587" s="349" t="str">
        <f>TEXT('daily (2)'!$B1587,"mmmm")</f>
        <v>June</v>
      </c>
      <c r="Q1587" s="357"/>
    </row>
    <row r="1588" ht="27" customHeight="1" spans="1:17">
      <c r="A1588" s="362">
        <f t="shared" si="10"/>
        <v>657</v>
      </c>
      <c r="B1588" s="294">
        <v>45811</v>
      </c>
      <c r="C1588" s="337"/>
      <c r="D1588" s="337" t="s">
        <v>518</v>
      </c>
      <c r="E1588" s="337"/>
      <c r="F1588" s="337" t="s">
        <v>869</v>
      </c>
      <c r="G1588" s="359">
        <v>35500</v>
      </c>
      <c r="H1588" s="340" t="s">
        <v>732</v>
      </c>
      <c r="I1588" s="337" t="s">
        <v>522</v>
      </c>
      <c r="J1588" s="337"/>
      <c r="K1588" s="337"/>
      <c r="L1588" s="337"/>
      <c r="M1588" s="329"/>
      <c r="N1588" s="337"/>
      <c r="O1588" s="349"/>
      <c r="P1588" s="349" t="str">
        <f>TEXT('daily (2)'!$B1588,"mmmm")</f>
        <v>June</v>
      </c>
      <c r="Q1588" s="358"/>
    </row>
    <row r="1589" ht="27" customHeight="1" spans="1:17">
      <c r="A1589" s="361">
        <f t="shared" si="10"/>
        <v>658</v>
      </c>
      <c r="B1589" s="294">
        <v>45811</v>
      </c>
      <c r="C1589" s="337"/>
      <c r="D1589" s="337" t="s">
        <v>19</v>
      </c>
      <c r="E1589" s="337"/>
      <c r="F1589" s="337" t="s">
        <v>348</v>
      </c>
      <c r="G1589" s="359">
        <v>6000</v>
      </c>
      <c r="H1589" s="340" t="s">
        <v>732</v>
      </c>
      <c r="I1589" s="337" t="s">
        <v>732</v>
      </c>
      <c r="J1589" s="337"/>
      <c r="K1589" s="337"/>
      <c r="L1589" s="337"/>
      <c r="M1589" s="334"/>
      <c r="N1589" s="337"/>
      <c r="O1589" s="349"/>
      <c r="P1589" s="349" t="str">
        <f>TEXT('daily (2)'!$B1589,"mmmm")</f>
        <v>June</v>
      </c>
      <c r="Q1589" s="357"/>
    </row>
    <row r="1590" ht="27" customHeight="1" spans="1:17">
      <c r="A1590" s="362">
        <f t="shared" si="10"/>
        <v>659</v>
      </c>
      <c r="B1590" s="294">
        <v>45811</v>
      </c>
      <c r="C1590" s="337"/>
      <c r="D1590" s="337" t="s">
        <v>517</v>
      </c>
      <c r="E1590" s="337"/>
      <c r="F1590" s="337" t="s">
        <v>186</v>
      </c>
      <c r="G1590" s="359">
        <v>728</v>
      </c>
      <c r="H1590" s="340" t="s">
        <v>732</v>
      </c>
      <c r="I1590" s="337" t="s">
        <v>517</v>
      </c>
      <c r="J1590" s="337"/>
      <c r="K1590" s="337"/>
      <c r="L1590" s="337"/>
      <c r="M1590" s="329"/>
      <c r="N1590" s="337"/>
      <c r="O1590" s="349"/>
      <c r="P1590" s="349" t="str">
        <f>TEXT('daily (2)'!$B1590,"mmmm")</f>
        <v>June</v>
      </c>
      <c r="Q1590" s="358"/>
    </row>
    <row r="1591" ht="27" customHeight="1" spans="1:17">
      <c r="A1591" s="361">
        <f t="shared" si="10"/>
        <v>660</v>
      </c>
      <c r="B1591" s="294">
        <v>45811</v>
      </c>
      <c r="C1591" s="337"/>
      <c r="D1591" s="337" t="s">
        <v>516</v>
      </c>
      <c r="E1591" s="337"/>
      <c r="F1591" s="337" t="s">
        <v>516</v>
      </c>
      <c r="G1591" s="359">
        <f>6+20+3+15</f>
        <v>44</v>
      </c>
      <c r="H1591" s="340" t="s">
        <v>732</v>
      </c>
      <c r="I1591" s="337" t="s">
        <v>531</v>
      </c>
      <c r="J1591" s="337"/>
      <c r="K1591" s="337"/>
      <c r="L1591" s="337"/>
      <c r="M1591" s="334"/>
      <c r="N1591" s="337"/>
      <c r="O1591" s="349"/>
      <c r="P1591" s="349" t="str">
        <f>TEXT('daily (2)'!$B1591,"mmmm")</f>
        <v>June</v>
      </c>
      <c r="Q1591" s="357"/>
    </row>
    <row r="1592" ht="27" customHeight="1" spans="1:17">
      <c r="A1592" s="362">
        <f t="shared" si="10"/>
        <v>661</v>
      </c>
      <c r="B1592" s="294">
        <v>45811</v>
      </c>
      <c r="C1592" s="337"/>
      <c r="D1592" s="337" t="s">
        <v>17</v>
      </c>
      <c r="E1592" s="337"/>
      <c r="F1592" s="337" t="s">
        <v>17</v>
      </c>
      <c r="G1592" s="359">
        <v>10500</v>
      </c>
      <c r="H1592" s="340" t="s">
        <v>633</v>
      </c>
      <c r="I1592" s="337" t="s">
        <v>633</v>
      </c>
      <c r="J1592" s="337"/>
      <c r="K1592" s="337"/>
      <c r="L1592" s="337"/>
      <c r="M1592" s="329"/>
      <c r="N1592" s="337"/>
      <c r="O1592" s="349"/>
      <c r="P1592" s="349" t="str">
        <f>TEXT('daily (2)'!$B1592,"mmmm")</f>
        <v>June</v>
      </c>
      <c r="Q1592" s="358"/>
    </row>
    <row r="1593" ht="27" customHeight="1" spans="1:17">
      <c r="A1593" s="361">
        <f t="shared" si="10"/>
        <v>662</v>
      </c>
      <c r="B1593" s="294">
        <v>45812</v>
      </c>
      <c r="C1593" s="337"/>
      <c r="D1593" s="337" t="s">
        <v>517</v>
      </c>
      <c r="E1593" s="337"/>
      <c r="F1593" s="337" t="s">
        <v>186</v>
      </c>
      <c r="G1593" s="359">
        <v>739</v>
      </c>
      <c r="H1593" s="340" t="s">
        <v>732</v>
      </c>
      <c r="I1593" s="337" t="s">
        <v>517</v>
      </c>
      <c r="J1593" s="337"/>
      <c r="K1593" s="337"/>
      <c r="L1593" s="337"/>
      <c r="M1593" s="334"/>
      <c r="N1593" s="337"/>
      <c r="O1593" s="349"/>
      <c r="P1593" s="349" t="str">
        <f>TEXT('daily (2)'!$B1593,"mmmm")</f>
        <v>June</v>
      </c>
      <c r="Q1593" s="357"/>
    </row>
    <row r="1594" ht="27" customHeight="1" spans="1:17">
      <c r="A1594" s="362">
        <f t="shared" si="10"/>
        <v>663</v>
      </c>
      <c r="B1594" s="294">
        <v>45812</v>
      </c>
      <c r="C1594" s="337"/>
      <c r="D1594" s="337" t="s">
        <v>546</v>
      </c>
      <c r="E1594" s="337"/>
      <c r="F1594" s="337" t="s">
        <v>870</v>
      </c>
      <c r="G1594" s="359">
        <v>830</v>
      </c>
      <c r="H1594" s="340" t="s">
        <v>732</v>
      </c>
      <c r="I1594" s="337" t="s">
        <v>531</v>
      </c>
      <c r="J1594" s="337"/>
      <c r="K1594" s="337"/>
      <c r="L1594" s="337"/>
      <c r="M1594" s="329"/>
      <c r="N1594" s="337"/>
      <c r="O1594" s="349"/>
      <c r="P1594" s="349" t="str">
        <f>TEXT('daily (2)'!$B1594,"mmmm")</f>
        <v>June</v>
      </c>
      <c r="Q1594" s="358"/>
    </row>
    <row r="1595" ht="27" customHeight="1" spans="1:17">
      <c r="A1595" s="361">
        <f t="shared" si="10"/>
        <v>664</v>
      </c>
      <c r="B1595" s="294">
        <v>45812</v>
      </c>
      <c r="C1595" s="337"/>
      <c r="D1595" s="337" t="s">
        <v>546</v>
      </c>
      <c r="E1595" s="337"/>
      <c r="F1595" s="337" t="s">
        <v>871</v>
      </c>
      <c r="G1595" s="359">
        <v>2500</v>
      </c>
      <c r="H1595" s="340" t="s">
        <v>514</v>
      </c>
      <c r="I1595" s="337" t="s">
        <v>531</v>
      </c>
      <c r="J1595" s="337"/>
      <c r="K1595" s="337"/>
      <c r="L1595" s="337" t="s">
        <v>612</v>
      </c>
      <c r="M1595" s="334"/>
      <c r="N1595" s="337"/>
      <c r="O1595" s="349"/>
      <c r="P1595" s="349" t="str">
        <f>TEXT('daily (2)'!$B1595,"mmmm")</f>
        <v>June</v>
      </c>
      <c r="Q1595" s="357"/>
    </row>
    <row r="1596" ht="27" customHeight="1" spans="1:17">
      <c r="A1596" s="362">
        <f t="shared" si="10"/>
        <v>665</v>
      </c>
      <c r="B1596" s="294">
        <v>45812</v>
      </c>
      <c r="C1596" s="337"/>
      <c r="D1596" s="337" t="s">
        <v>789</v>
      </c>
      <c r="E1596" s="337"/>
      <c r="F1596" s="337" t="s">
        <v>311</v>
      </c>
      <c r="G1596" s="359">
        <f>4317+933</f>
        <v>5250</v>
      </c>
      <c r="H1596" s="340" t="s">
        <v>514</v>
      </c>
      <c r="I1596" s="337" t="s">
        <v>531</v>
      </c>
      <c r="J1596" s="337"/>
      <c r="K1596" s="337"/>
      <c r="L1596" s="337" t="s">
        <v>311</v>
      </c>
      <c r="M1596" s="329"/>
      <c r="N1596" s="337"/>
      <c r="O1596" s="349"/>
      <c r="P1596" s="349" t="str">
        <f>TEXT('daily (2)'!$B1596,"mmmm")</f>
        <v>June</v>
      </c>
      <c r="Q1596" s="358"/>
    </row>
    <row r="1597" ht="27" customHeight="1" spans="1:17">
      <c r="A1597" s="361">
        <f t="shared" si="10"/>
        <v>666</v>
      </c>
      <c r="B1597" s="294">
        <v>45812</v>
      </c>
      <c r="C1597" s="337"/>
      <c r="D1597" s="337" t="s">
        <v>789</v>
      </c>
      <c r="E1597" s="337"/>
      <c r="F1597" s="337" t="s">
        <v>91</v>
      </c>
      <c r="G1597" s="359">
        <v>2250</v>
      </c>
      <c r="H1597" s="340" t="s">
        <v>514</v>
      </c>
      <c r="I1597" s="337" t="s">
        <v>531</v>
      </c>
      <c r="J1597" s="337"/>
      <c r="K1597" s="337"/>
      <c r="L1597" s="337" t="s">
        <v>612</v>
      </c>
      <c r="M1597" s="334"/>
      <c r="N1597" s="337"/>
      <c r="O1597" s="349"/>
      <c r="P1597" s="349" t="str">
        <f>TEXT('daily (2)'!$B1597,"mmmm")</f>
        <v>June</v>
      </c>
      <c r="Q1597" s="357"/>
    </row>
    <row r="1598" ht="27" customHeight="1" spans="1:17">
      <c r="A1598" s="362">
        <f t="shared" si="10"/>
        <v>667</v>
      </c>
      <c r="B1598" s="294">
        <v>45812</v>
      </c>
      <c r="C1598" s="337"/>
      <c r="D1598" s="337" t="s">
        <v>789</v>
      </c>
      <c r="E1598" s="337"/>
      <c r="F1598" s="337" t="s">
        <v>311</v>
      </c>
      <c r="G1598" s="359">
        <f>1750</f>
        <v>1750</v>
      </c>
      <c r="H1598" s="340" t="s">
        <v>732</v>
      </c>
      <c r="I1598" s="337" t="s">
        <v>531</v>
      </c>
      <c r="J1598" s="337"/>
      <c r="K1598" s="337"/>
      <c r="L1598" s="337" t="s">
        <v>311</v>
      </c>
      <c r="M1598" s="329"/>
      <c r="N1598" s="337"/>
      <c r="O1598" s="349"/>
      <c r="P1598" s="349" t="str">
        <f>TEXT('daily (2)'!$B1598,"mmmm")</f>
        <v>June</v>
      </c>
      <c r="Q1598" s="358"/>
    </row>
    <row r="1599" ht="27" customHeight="1" spans="1:17">
      <c r="A1599" s="361">
        <f t="shared" si="10"/>
        <v>668</v>
      </c>
      <c r="B1599" s="294">
        <v>45812</v>
      </c>
      <c r="C1599" s="337"/>
      <c r="D1599" s="337" t="s">
        <v>789</v>
      </c>
      <c r="E1599" s="337"/>
      <c r="F1599" s="337" t="s">
        <v>91</v>
      </c>
      <c r="G1599" s="359">
        <v>4750</v>
      </c>
      <c r="H1599" s="340" t="s">
        <v>732</v>
      </c>
      <c r="I1599" s="337" t="s">
        <v>531</v>
      </c>
      <c r="J1599" s="337"/>
      <c r="K1599" s="337"/>
      <c r="L1599" s="337" t="s">
        <v>612</v>
      </c>
      <c r="M1599" s="334"/>
      <c r="N1599" s="337"/>
      <c r="O1599" s="349"/>
      <c r="P1599" s="349" t="str">
        <f>TEXT('daily (2)'!$B1599,"mmmm")</f>
        <v>June</v>
      </c>
      <c r="Q1599" s="357"/>
    </row>
    <row r="1600" ht="27" customHeight="1" spans="1:17">
      <c r="A1600" s="362">
        <f t="shared" si="10"/>
        <v>669</v>
      </c>
      <c r="B1600" s="294">
        <v>45812</v>
      </c>
      <c r="C1600" s="337"/>
      <c r="D1600" s="337" t="s">
        <v>341</v>
      </c>
      <c r="E1600" s="337"/>
      <c r="F1600" s="337" t="s">
        <v>281</v>
      </c>
      <c r="G1600" s="359">
        <v>500</v>
      </c>
      <c r="H1600" s="340" t="s">
        <v>732</v>
      </c>
      <c r="I1600" s="337" t="s">
        <v>517</v>
      </c>
      <c r="J1600" s="337"/>
      <c r="K1600" s="337"/>
      <c r="L1600" s="337"/>
      <c r="M1600" s="329"/>
      <c r="N1600" s="337"/>
      <c r="O1600" s="349"/>
      <c r="P1600" s="349" t="str">
        <f>TEXT('daily (2)'!$B1600,"mmmm")</f>
        <v>June</v>
      </c>
      <c r="Q1600" s="358"/>
    </row>
    <row r="1601" ht="27" customHeight="1" spans="1:17">
      <c r="A1601" s="361">
        <f t="shared" si="10"/>
        <v>670</v>
      </c>
      <c r="B1601" s="294">
        <v>45815</v>
      </c>
      <c r="C1601" s="337"/>
      <c r="D1601" s="341" t="s">
        <v>17</v>
      </c>
      <c r="E1601" s="337"/>
      <c r="F1601" s="337" t="s">
        <v>102</v>
      </c>
      <c r="G1601" s="359">
        <v>2500</v>
      </c>
      <c r="H1601" s="340" t="s">
        <v>732</v>
      </c>
      <c r="I1601" s="337" t="s">
        <v>531</v>
      </c>
      <c r="J1601" s="337"/>
      <c r="K1601" s="337"/>
      <c r="L1601" s="337" t="s">
        <v>643</v>
      </c>
      <c r="M1601" s="334"/>
      <c r="N1601" s="337"/>
      <c r="O1601" s="349"/>
      <c r="P1601" s="349" t="str">
        <f>TEXT('daily (2)'!$B1601,"mmmm")</f>
        <v>June</v>
      </c>
      <c r="Q1601" s="357"/>
    </row>
    <row r="1602" ht="27" customHeight="1" spans="1:17">
      <c r="A1602" s="362">
        <f t="shared" si="10"/>
        <v>671</v>
      </c>
      <c r="B1602" s="294">
        <v>45817</v>
      </c>
      <c r="C1602" s="337"/>
      <c r="D1602" s="337" t="s">
        <v>802</v>
      </c>
      <c r="E1602" s="337"/>
      <c r="F1602" s="337" t="s">
        <v>848</v>
      </c>
      <c r="G1602" s="359">
        <v>390</v>
      </c>
      <c r="H1602" s="340" t="s">
        <v>732</v>
      </c>
      <c r="I1602" s="337" t="s">
        <v>531</v>
      </c>
      <c r="J1602" s="337"/>
      <c r="K1602" s="337" t="s">
        <v>91</v>
      </c>
      <c r="L1602" s="337"/>
      <c r="M1602" s="329"/>
      <c r="N1602" s="337"/>
      <c r="O1602" s="349"/>
      <c r="P1602" s="349" t="str">
        <f>TEXT('daily (2)'!$B1602,"mmmm")</f>
        <v>June</v>
      </c>
      <c r="Q1602" s="358"/>
    </row>
    <row r="1603" ht="27" customHeight="1" spans="1:17">
      <c r="A1603" s="361">
        <f t="shared" si="10"/>
        <v>672</v>
      </c>
      <c r="B1603" s="294">
        <v>45818</v>
      </c>
      <c r="C1603" s="337"/>
      <c r="D1603" s="337" t="s">
        <v>802</v>
      </c>
      <c r="E1603" s="337"/>
      <c r="F1603" s="337" t="s">
        <v>91</v>
      </c>
      <c r="G1603" s="359">
        <f>344+230+235</f>
        <v>809</v>
      </c>
      <c r="H1603" s="340" t="s">
        <v>732</v>
      </c>
      <c r="I1603" s="337" t="s">
        <v>531</v>
      </c>
      <c r="J1603" s="337"/>
      <c r="K1603" s="337" t="s">
        <v>91</v>
      </c>
      <c r="L1603" s="337"/>
      <c r="M1603" s="334"/>
      <c r="N1603" s="337"/>
      <c r="O1603" s="349"/>
      <c r="P1603" s="349" t="str">
        <f>TEXT('daily (2)'!$B1603,"mmmm")</f>
        <v>June</v>
      </c>
      <c r="Q1603" s="357"/>
    </row>
    <row r="1604" ht="27" customHeight="1" spans="1:17">
      <c r="A1604" s="362">
        <f t="shared" si="10"/>
        <v>673</v>
      </c>
      <c r="B1604" s="294">
        <v>45818</v>
      </c>
      <c r="C1604" s="337"/>
      <c r="D1604" s="337" t="s">
        <v>518</v>
      </c>
      <c r="E1604" s="337"/>
      <c r="F1604" s="337" t="s">
        <v>395</v>
      </c>
      <c r="G1604" s="359">
        <v>1250</v>
      </c>
      <c r="H1604" s="340" t="s">
        <v>732</v>
      </c>
      <c r="I1604" s="337" t="s">
        <v>531</v>
      </c>
      <c r="J1604" s="337"/>
      <c r="K1604" s="337"/>
      <c r="L1604" s="337"/>
      <c r="M1604" s="329"/>
      <c r="N1604" s="337"/>
      <c r="O1604" s="349"/>
      <c r="P1604" s="349" t="str">
        <f>TEXT('daily (2)'!$B1604,"mmmm")</f>
        <v>June</v>
      </c>
      <c r="Q1604" s="358"/>
    </row>
    <row r="1605" ht="27" customHeight="1" spans="1:17">
      <c r="A1605" s="361">
        <f t="shared" si="10"/>
        <v>674</v>
      </c>
      <c r="B1605" s="294">
        <v>45819</v>
      </c>
      <c r="C1605" s="337"/>
      <c r="D1605" s="337" t="s">
        <v>516</v>
      </c>
      <c r="E1605" s="337"/>
      <c r="F1605" s="337" t="s">
        <v>872</v>
      </c>
      <c r="G1605" s="359">
        <f>1.25+2.5+0.5+6+0.5+4.75+1.75+0.83+0.42</f>
        <v>18.5</v>
      </c>
      <c r="H1605" s="340" t="s">
        <v>732</v>
      </c>
      <c r="I1605" s="337" t="s">
        <v>531</v>
      </c>
      <c r="J1605" s="337"/>
      <c r="K1605" s="337"/>
      <c r="L1605" s="337"/>
      <c r="M1605" s="334"/>
      <c r="N1605" s="337"/>
      <c r="O1605" s="349"/>
      <c r="P1605" s="349" t="str">
        <f>TEXT('daily (2)'!$B1605,"mmmm")</f>
        <v>June</v>
      </c>
      <c r="Q1605" s="357"/>
    </row>
    <row r="1606" ht="27" customHeight="1" spans="1:17">
      <c r="A1606" s="362">
        <f t="shared" si="10"/>
        <v>675</v>
      </c>
      <c r="B1606" s="294">
        <v>45819</v>
      </c>
      <c r="C1606" s="337"/>
      <c r="D1606" s="337" t="s">
        <v>517</v>
      </c>
      <c r="E1606" s="337"/>
      <c r="F1606" s="337" t="s">
        <v>186</v>
      </c>
      <c r="G1606" s="359">
        <f>460/3</f>
        <v>153.333333333333</v>
      </c>
      <c r="H1606" s="340" t="s">
        <v>732</v>
      </c>
      <c r="I1606" s="337" t="s">
        <v>517</v>
      </c>
      <c r="J1606" s="337"/>
      <c r="K1606" s="337" t="s">
        <v>91</v>
      </c>
      <c r="L1606" s="337"/>
      <c r="M1606" s="329"/>
      <c r="N1606" s="337"/>
      <c r="O1606" s="349"/>
      <c r="P1606" s="349" t="str">
        <f>TEXT('daily (2)'!$B1606,"mmmm")</f>
        <v>June</v>
      </c>
      <c r="Q1606" s="358"/>
    </row>
    <row r="1607" ht="27" customHeight="1" spans="1:17">
      <c r="A1607" s="361">
        <f t="shared" si="10"/>
        <v>676</v>
      </c>
      <c r="B1607" s="294">
        <v>45819</v>
      </c>
      <c r="C1607" s="337"/>
      <c r="D1607" s="337" t="s">
        <v>517</v>
      </c>
      <c r="E1607" s="337"/>
      <c r="F1607" s="337" t="s">
        <v>186</v>
      </c>
      <c r="G1607" s="359">
        <f>460/3</f>
        <v>153.333333333333</v>
      </c>
      <c r="H1607" s="340" t="s">
        <v>732</v>
      </c>
      <c r="I1607" s="337" t="s">
        <v>517</v>
      </c>
      <c r="J1607" s="337"/>
      <c r="K1607" s="337" t="s">
        <v>311</v>
      </c>
      <c r="L1607" s="337"/>
      <c r="M1607" s="334"/>
      <c r="N1607" s="337"/>
      <c r="O1607" s="349"/>
      <c r="P1607" s="349" t="str">
        <f>TEXT('daily (2)'!$B1607,"mmmm")</f>
        <v>June</v>
      </c>
      <c r="Q1607" s="357"/>
    </row>
    <row r="1608" ht="27" customHeight="1" spans="1:17">
      <c r="A1608" s="362">
        <f t="shared" si="10"/>
        <v>677</v>
      </c>
      <c r="B1608" s="294">
        <v>45819</v>
      </c>
      <c r="C1608" s="337"/>
      <c r="D1608" s="337" t="s">
        <v>517</v>
      </c>
      <c r="E1608" s="337"/>
      <c r="F1608" s="337" t="s">
        <v>186</v>
      </c>
      <c r="G1608" s="359">
        <f>460/3</f>
        <v>153.333333333333</v>
      </c>
      <c r="H1608" s="340" t="s">
        <v>732</v>
      </c>
      <c r="I1608" s="337" t="s">
        <v>517</v>
      </c>
      <c r="J1608" s="337"/>
      <c r="K1608" s="337" t="s">
        <v>347</v>
      </c>
      <c r="L1608" s="337"/>
      <c r="M1608" s="329"/>
      <c r="N1608" s="337"/>
      <c r="O1608" s="349"/>
      <c r="P1608" s="349" t="str">
        <f>TEXT('daily (2)'!$B1608,"mmmm")</f>
        <v>June</v>
      </c>
      <c r="Q1608" s="358"/>
    </row>
    <row r="1609" ht="27" customHeight="1" spans="1:17">
      <c r="A1609" s="361">
        <f t="shared" si="10"/>
        <v>678</v>
      </c>
      <c r="B1609" s="294">
        <v>45820</v>
      </c>
      <c r="C1609" s="337"/>
      <c r="D1609" s="337" t="s">
        <v>520</v>
      </c>
      <c r="E1609" s="337"/>
      <c r="F1609" s="337" t="s">
        <v>750</v>
      </c>
      <c r="G1609" s="359">
        <v>200</v>
      </c>
      <c r="H1609" s="340" t="s">
        <v>732</v>
      </c>
      <c r="I1609" s="337" t="s">
        <v>531</v>
      </c>
      <c r="J1609" s="337"/>
      <c r="K1609" s="337"/>
      <c r="L1609" s="337"/>
      <c r="M1609" s="334" t="s">
        <v>429</v>
      </c>
      <c r="N1609" s="337"/>
      <c r="O1609" s="349"/>
      <c r="P1609" s="349" t="str">
        <f>TEXT('daily (2)'!$B1609,"mmmm")</f>
        <v>June</v>
      </c>
      <c r="Q1609" s="357"/>
    </row>
    <row r="1610" ht="27" customHeight="1" spans="1:17">
      <c r="A1610" s="362">
        <f t="shared" si="10"/>
        <v>679</v>
      </c>
      <c r="B1610" s="294">
        <v>45820</v>
      </c>
      <c r="C1610" s="337"/>
      <c r="D1610" s="337" t="s">
        <v>520</v>
      </c>
      <c r="E1610" s="337"/>
      <c r="F1610" s="337" t="s">
        <v>748</v>
      </c>
      <c r="G1610" s="359">
        <v>200</v>
      </c>
      <c r="H1610" s="340" t="s">
        <v>732</v>
      </c>
      <c r="I1610" s="337" t="s">
        <v>531</v>
      </c>
      <c r="J1610" s="337"/>
      <c r="K1610" s="337"/>
      <c r="L1610" s="337"/>
      <c r="M1610" s="329" t="s">
        <v>139</v>
      </c>
      <c r="N1610" s="337"/>
      <c r="O1610" s="349"/>
      <c r="P1610" s="349" t="str">
        <f>TEXT('daily (2)'!$B1610,"mmmm")</f>
        <v>June</v>
      </c>
      <c r="Q1610" s="358"/>
    </row>
    <row r="1611" ht="27" customHeight="1" spans="1:17">
      <c r="A1611" s="361">
        <f t="shared" si="10"/>
        <v>680</v>
      </c>
      <c r="B1611" s="294">
        <v>45820</v>
      </c>
      <c r="C1611" s="337"/>
      <c r="D1611" s="337" t="s">
        <v>341</v>
      </c>
      <c r="E1611" s="337"/>
      <c r="F1611" s="337" t="s">
        <v>873</v>
      </c>
      <c r="G1611" s="359">
        <v>80</v>
      </c>
      <c r="H1611" s="340" t="s">
        <v>800</v>
      </c>
      <c r="I1611" s="337" t="s">
        <v>531</v>
      </c>
      <c r="J1611" s="337"/>
      <c r="K1611" s="337"/>
      <c r="L1611" s="337"/>
      <c r="M1611" s="334"/>
      <c r="N1611" s="337"/>
      <c r="O1611" s="349"/>
      <c r="P1611" s="349" t="str">
        <f>TEXT('daily (2)'!$B1611,"mmmm")</f>
        <v>June</v>
      </c>
      <c r="Q1611" s="357"/>
    </row>
    <row r="1612" ht="27" customHeight="1" spans="1:17">
      <c r="A1612" s="362">
        <f t="shared" si="10"/>
        <v>681</v>
      </c>
      <c r="B1612" s="294">
        <v>45820</v>
      </c>
      <c r="C1612" s="337"/>
      <c r="D1612" s="337" t="s">
        <v>516</v>
      </c>
      <c r="E1612" s="337"/>
      <c r="F1612" s="337" t="s">
        <v>516</v>
      </c>
      <c r="G1612" s="359">
        <f>(0.5+0.5+0.5)-0.16</f>
        <v>1.34</v>
      </c>
      <c r="H1612" s="340" t="s">
        <v>732</v>
      </c>
      <c r="I1612" s="337" t="s">
        <v>522</v>
      </c>
      <c r="J1612" s="337"/>
      <c r="K1612" s="337"/>
      <c r="L1612" s="337"/>
      <c r="M1612" s="329"/>
      <c r="N1612" s="337"/>
      <c r="O1612" s="349"/>
      <c r="P1612" s="349" t="str">
        <f>TEXT('daily (2)'!$B1612,"mmmm")</f>
        <v>June</v>
      </c>
      <c r="Q1612" s="358"/>
    </row>
    <row r="1613" ht="27" customHeight="1" spans="1:17">
      <c r="A1613" s="361">
        <f t="shared" si="10"/>
        <v>682</v>
      </c>
      <c r="B1613" s="294">
        <v>45812</v>
      </c>
      <c r="C1613" s="337"/>
      <c r="D1613" s="337" t="s">
        <v>518</v>
      </c>
      <c r="E1613" s="337"/>
      <c r="F1613" s="337" t="s">
        <v>522</v>
      </c>
      <c r="G1613" s="359">
        <v>80000</v>
      </c>
      <c r="H1613" s="340"/>
      <c r="I1613" s="337" t="s">
        <v>732</v>
      </c>
      <c r="J1613" s="337"/>
      <c r="K1613" s="337"/>
      <c r="L1613" s="337"/>
      <c r="M1613" s="334"/>
      <c r="N1613" s="337"/>
      <c r="O1613" s="349"/>
      <c r="P1613" s="349" t="str">
        <f>TEXT('daily (2)'!$B1613,"mmmm")</f>
        <v>June</v>
      </c>
      <c r="Q1613" s="357"/>
    </row>
    <row r="1614" ht="27" customHeight="1" spans="1:17">
      <c r="A1614" s="362">
        <f t="shared" si="10"/>
        <v>683</v>
      </c>
      <c r="B1614" s="294">
        <v>45820</v>
      </c>
      <c r="C1614" s="337"/>
      <c r="D1614" s="337" t="s">
        <v>520</v>
      </c>
      <c r="E1614" s="337"/>
      <c r="F1614" s="337" t="s">
        <v>33</v>
      </c>
      <c r="G1614" s="359">
        <v>2000</v>
      </c>
      <c r="H1614" s="340"/>
      <c r="I1614" s="337" t="s">
        <v>522</v>
      </c>
      <c r="J1614" s="337"/>
      <c r="K1614" s="337"/>
      <c r="L1614" s="337"/>
      <c r="M1614" s="329" t="s">
        <v>139</v>
      </c>
      <c r="N1614" s="337"/>
      <c r="O1614" s="349"/>
      <c r="P1614" s="349" t="str">
        <f>TEXT('daily (2)'!$B1614,"mmmm")</f>
        <v>June</v>
      </c>
      <c r="Q1614" s="358"/>
    </row>
    <row r="1615" ht="27" customHeight="1" spans="1:17">
      <c r="A1615" s="361">
        <f t="shared" si="10"/>
        <v>684</v>
      </c>
      <c r="B1615" s="294">
        <v>45820</v>
      </c>
      <c r="C1615" s="337"/>
      <c r="D1615" s="337" t="s">
        <v>520</v>
      </c>
      <c r="E1615" s="337"/>
      <c r="F1615" s="337" t="s">
        <v>429</v>
      </c>
      <c r="G1615" s="359">
        <v>820</v>
      </c>
      <c r="H1615" s="340"/>
      <c r="I1615" s="337" t="s">
        <v>522</v>
      </c>
      <c r="J1615" s="337"/>
      <c r="K1615" s="337"/>
      <c r="L1615" s="337"/>
      <c r="M1615" s="334" t="s">
        <v>429</v>
      </c>
      <c r="N1615" s="337"/>
      <c r="O1615" s="349"/>
      <c r="P1615" s="349" t="str">
        <f>TEXT('daily (2)'!$B1615,"mmmm")</f>
        <v>June</v>
      </c>
      <c r="Q1615" s="357"/>
    </row>
    <row r="1616" ht="27" customHeight="1" spans="1:17">
      <c r="A1616" s="362">
        <f t="shared" si="10"/>
        <v>685</v>
      </c>
      <c r="B1616" s="294">
        <v>45820</v>
      </c>
      <c r="C1616" s="337"/>
      <c r="D1616" s="337" t="s">
        <v>517</v>
      </c>
      <c r="E1616" s="337"/>
      <c r="F1616" s="337" t="s">
        <v>249</v>
      </c>
      <c r="G1616" s="359">
        <f>565/3</f>
        <v>188.333333333333</v>
      </c>
      <c r="H1616" s="340"/>
      <c r="I1616" s="337" t="s">
        <v>517</v>
      </c>
      <c r="J1616" s="337"/>
      <c r="K1616" s="337" t="s">
        <v>91</v>
      </c>
      <c r="L1616" s="337"/>
      <c r="M1616" s="329"/>
      <c r="N1616" s="337"/>
      <c r="O1616" s="349"/>
      <c r="P1616" s="349" t="str">
        <f>TEXT('daily (2)'!$B1616,"mmmm")</f>
        <v>June</v>
      </c>
      <c r="Q1616" s="358"/>
    </row>
    <row r="1617" ht="27" customHeight="1" spans="1:17">
      <c r="A1617" s="361">
        <f t="shared" si="10"/>
        <v>686</v>
      </c>
      <c r="B1617" s="294">
        <v>45820</v>
      </c>
      <c r="C1617" s="337"/>
      <c r="D1617" s="337" t="s">
        <v>517</v>
      </c>
      <c r="E1617" s="337"/>
      <c r="F1617" s="337" t="s">
        <v>249</v>
      </c>
      <c r="G1617" s="359">
        <f>565/3</f>
        <v>188.333333333333</v>
      </c>
      <c r="H1617" s="340"/>
      <c r="I1617" s="337" t="s">
        <v>517</v>
      </c>
      <c r="J1617" s="337"/>
      <c r="K1617" s="337" t="s">
        <v>311</v>
      </c>
      <c r="L1617" s="337"/>
      <c r="M1617" s="334"/>
      <c r="N1617" s="337"/>
      <c r="O1617" s="349"/>
      <c r="P1617" s="349" t="str">
        <f>TEXT('daily (2)'!$B1617,"mmmm")</f>
        <v>June</v>
      </c>
      <c r="Q1617" s="357"/>
    </row>
    <row r="1618" ht="27" customHeight="1" spans="1:17">
      <c r="A1618" s="362">
        <f t="shared" si="10"/>
        <v>687</v>
      </c>
      <c r="B1618" s="294">
        <v>45820</v>
      </c>
      <c r="C1618" s="337"/>
      <c r="D1618" s="337" t="s">
        <v>517</v>
      </c>
      <c r="E1618" s="337"/>
      <c r="F1618" s="337" t="s">
        <v>249</v>
      </c>
      <c r="G1618" s="359">
        <f>565/3</f>
        <v>188.333333333333</v>
      </c>
      <c r="H1618" s="340"/>
      <c r="I1618" s="337" t="s">
        <v>517</v>
      </c>
      <c r="J1618" s="337"/>
      <c r="K1618" s="337" t="s">
        <v>347</v>
      </c>
      <c r="L1618" s="337"/>
      <c r="M1618" s="329"/>
      <c r="N1618" s="337"/>
      <c r="O1618" s="349"/>
      <c r="P1618" s="349" t="str">
        <f>TEXT('daily (2)'!$B1618,"mmmm")</f>
        <v>June</v>
      </c>
      <c r="Q1618" s="358"/>
    </row>
    <row r="1619" ht="27" customHeight="1" spans="1:17">
      <c r="A1619" s="361">
        <f t="shared" si="10"/>
        <v>688</v>
      </c>
      <c r="B1619" s="294">
        <v>45820</v>
      </c>
      <c r="C1619" s="337"/>
      <c r="D1619" s="337" t="s">
        <v>518</v>
      </c>
      <c r="E1619" s="337"/>
      <c r="F1619" s="337" t="s">
        <v>874</v>
      </c>
      <c r="G1619" s="359">
        <v>2000</v>
      </c>
      <c r="H1619" s="340"/>
      <c r="I1619" s="337" t="s">
        <v>531</v>
      </c>
      <c r="J1619" s="337"/>
      <c r="K1619" s="337"/>
      <c r="L1619" s="337"/>
      <c r="M1619" s="334"/>
      <c r="N1619" s="337"/>
      <c r="O1619" s="349"/>
      <c r="P1619" s="349" t="str">
        <f>TEXT('daily (2)'!$B1619,"mmmm")</f>
        <v>June</v>
      </c>
      <c r="Q1619" s="357"/>
    </row>
    <row r="1620" ht="27" customHeight="1" spans="1:17">
      <c r="A1620" s="362">
        <f t="shared" si="10"/>
        <v>689</v>
      </c>
      <c r="B1620" s="294">
        <v>45821</v>
      </c>
      <c r="C1620" s="337"/>
      <c r="D1620" s="337" t="s">
        <v>517</v>
      </c>
      <c r="E1620" s="337"/>
      <c r="F1620" s="337" t="s">
        <v>301</v>
      </c>
      <c r="G1620" s="359">
        <v>40</v>
      </c>
      <c r="H1620" s="340"/>
      <c r="I1620" s="337" t="s">
        <v>517</v>
      </c>
      <c r="J1620" s="337"/>
      <c r="K1620" s="337"/>
      <c r="L1620" s="337"/>
      <c r="M1620" s="329"/>
      <c r="N1620" s="337"/>
      <c r="O1620" s="349"/>
      <c r="P1620" s="349" t="str">
        <f>TEXT('daily (2)'!$B1620,"mmmm")</f>
        <v>June</v>
      </c>
      <c r="Q1620" s="358"/>
    </row>
    <row r="1621" ht="27" customHeight="1" spans="1:17">
      <c r="A1621" s="361">
        <f t="shared" si="10"/>
        <v>690</v>
      </c>
      <c r="B1621" s="294">
        <v>45821</v>
      </c>
      <c r="C1621" s="337"/>
      <c r="D1621" s="337" t="s">
        <v>341</v>
      </c>
      <c r="E1621" s="337"/>
      <c r="F1621" s="337" t="s">
        <v>281</v>
      </c>
      <c r="G1621" s="359">
        <v>910</v>
      </c>
      <c r="H1621" s="340"/>
      <c r="I1621" s="337" t="s">
        <v>517</v>
      </c>
      <c r="J1621" s="337"/>
      <c r="K1621" s="337" t="s">
        <v>49</v>
      </c>
      <c r="L1621" s="337"/>
      <c r="M1621" s="334"/>
      <c r="N1621" s="337"/>
      <c r="O1621" s="349"/>
      <c r="P1621" s="349" t="str">
        <f>TEXT('daily (2)'!$B1621,"mmmm")</f>
        <v>June</v>
      </c>
      <c r="Q1621" s="357"/>
    </row>
    <row r="1622" ht="27" customHeight="1" spans="1:17">
      <c r="A1622" s="362">
        <f t="shared" si="10"/>
        <v>691</v>
      </c>
      <c r="B1622" s="294">
        <v>45821</v>
      </c>
      <c r="C1622" s="337"/>
      <c r="D1622" s="337" t="s">
        <v>517</v>
      </c>
      <c r="E1622" s="337"/>
      <c r="F1622" s="337" t="s">
        <v>186</v>
      </c>
      <c r="G1622" s="359">
        <f>(1464-(260+290+186))/3</f>
        <v>242.666666666667</v>
      </c>
      <c r="H1622" s="340"/>
      <c r="I1622" s="337" t="s">
        <v>517</v>
      </c>
      <c r="J1622" s="337"/>
      <c r="K1622" s="337" t="s">
        <v>91</v>
      </c>
      <c r="L1622" s="337"/>
      <c r="M1622" s="329"/>
      <c r="N1622" s="337"/>
      <c r="O1622" s="349"/>
      <c r="P1622" s="349" t="str">
        <f>TEXT('daily (2)'!$B1622,"mmmm")</f>
        <v>June</v>
      </c>
      <c r="Q1622" s="358"/>
    </row>
    <row r="1623" ht="27" customHeight="1" spans="1:17">
      <c r="A1623" s="361">
        <f t="shared" si="10"/>
        <v>692</v>
      </c>
      <c r="B1623" s="294">
        <v>45821</v>
      </c>
      <c r="C1623" s="337"/>
      <c r="D1623" s="337" t="s">
        <v>517</v>
      </c>
      <c r="E1623" s="337"/>
      <c r="F1623" s="337" t="s">
        <v>186</v>
      </c>
      <c r="G1623" s="359">
        <f>(1464-(260+290+186))/3</f>
        <v>242.666666666667</v>
      </c>
      <c r="H1623" s="340"/>
      <c r="I1623" s="337" t="s">
        <v>517</v>
      </c>
      <c r="J1623" s="337"/>
      <c r="K1623" s="337" t="s">
        <v>311</v>
      </c>
      <c r="L1623" s="337"/>
      <c r="M1623" s="334"/>
      <c r="N1623" s="337"/>
      <c r="O1623" s="349"/>
      <c r="P1623" s="349" t="str">
        <f>TEXT('daily (2)'!$B1623,"mmmm")</f>
        <v>June</v>
      </c>
      <c r="Q1623" s="357"/>
    </row>
    <row r="1624" ht="27" customHeight="1" spans="1:17">
      <c r="A1624" s="362">
        <f t="shared" si="10"/>
        <v>693</v>
      </c>
      <c r="B1624" s="294">
        <v>45821</v>
      </c>
      <c r="C1624" s="337"/>
      <c r="D1624" s="337" t="s">
        <v>517</v>
      </c>
      <c r="E1624" s="337"/>
      <c r="F1624" s="337" t="s">
        <v>186</v>
      </c>
      <c r="G1624" s="359">
        <f>(1464-(260+290+186))/3</f>
        <v>242.666666666667</v>
      </c>
      <c r="H1624" s="340"/>
      <c r="I1624" s="337" t="s">
        <v>517</v>
      </c>
      <c r="J1624" s="337"/>
      <c r="K1624" s="337" t="s">
        <v>347</v>
      </c>
      <c r="L1624" s="337"/>
      <c r="M1624" s="329"/>
      <c r="N1624" s="337"/>
      <c r="O1624" s="349"/>
      <c r="P1624" s="349" t="str">
        <f>TEXT('daily (2)'!$B1624,"mmmm")</f>
        <v>June</v>
      </c>
      <c r="Q1624" s="358"/>
    </row>
    <row r="1625" ht="27" customHeight="1" spans="1:17">
      <c r="A1625" s="361">
        <f t="shared" si="10"/>
        <v>694</v>
      </c>
      <c r="B1625" s="294">
        <v>45821</v>
      </c>
      <c r="C1625" s="337"/>
      <c r="D1625" s="337" t="s">
        <v>516</v>
      </c>
      <c r="E1625" s="337"/>
      <c r="F1625" s="337" t="s">
        <v>442</v>
      </c>
      <c r="G1625" s="359">
        <f>1.47+0.5+0.5+2+0.39</f>
        <v>4.86</v>
      </c>
      <c r="H1625" s="340"/>
      <c r="I1625" s="337" t="s">
        <v>531</v>
      </c>
      <c r="J1625" s="337"/>
      <c r="K1625" s="337"/>
      <c r="L1625" s="337"/>
      <c r="M1625" s="334"/>
      <c r="N1625" s="337"/>
      <c r="O1625" s="349"/>
      <c r="P1625" s="349" t="str">
        <f>TEXT('daily (2)'!$B1625,"mmmm")</f>
        <v>June</v>
      </c>
      <c r="Q1625" s="357"/>
    </row>
    <row r="1626" ht="27" customHeight="1" spans="1:17">
      <c r="A1626" s="362">
        <f t="shared" si="10"/>
        <v>695</v>
      </c>
      <c r="B1626" s="294">
        <v>45822</v>
      </c>
      <c r="C1626" s="337"/>
      <c r="D1626" s="337" t="s">
        <v>518</v>
      </c>
      <c r="E1626" s="337"/>
      <c r="F1626" s="337" t="s">
        <v>875</v>
      </c>
      <c r="G1626" s="359">
        <v>11</v>
      </c>
      <c r="H1626" s="340"/>
      <c r="I1626" s="337" t="s">
        <v>800</v>
      </c>
      <c r="J1626" s="337"/>
      <c r="K1626" s="337"/>
      <c r="L1626" s="337"/>
      <c r="M1626" s="329"/>
      <c r="N1626" s="337"/>
      <c r="O1626" s="349"/>
      <c r="P1626" s="349" t="str">
        <f>TEXT('daily (2)'!$B1626,"mmmm")</f>
        <v>June</v>
      </c>
      <c r="Q1626" s="358"/>
    </row>
    <row r="1627" ht="27" customHeight="1" spans="1:17">
      <c r="A1627" s="361">
        <f t="shared" si="10"/>
        <v>696</v>
      </c>
      <c r="B1627" s="294">
        <v>45822</v>
      </c>
      <c r="C1627" s="337"/>
      <c r="D1627" s="337" t="s">
        <v>518</v>
      </c>
      <c r="E1627" s="337"/>
      <c r="F1627" s="337" t="s">
        <v>876</v>
      </c>
      <c r="G1627" s="359">
        <v>65</v>
      </c>
      <c r="H1627" s="340"/>
      <c r="I1627" s="337" t="s">
        <v>531</v>
      </c>
      <c r="J1627" s="337"/>
      <c r="K1627" s="337"/>
      <c r="L1627" s="337"/>
      <c r="M1627" s="334"/>
      <c r="N1627" s="337"/>
      <c r="O1627" s="349"/>
      <c r="P1627" s="349" t="str">
        <f>TEXT('daily (2)'!$B1627,"mmmm")</f>
        <v>June</v>
      </c>
      <c r="Q1627" s="357"/>
    </row>
    <row r="1628" ht="27" customHeight="1" spans="1:17">
      <c r="A1628" s="362">
        <f t="shared" si="10"/>
        <v>697</v>
      </c>
      <c r="B1628" s="294">
        <v>45822</v>
      </c>
      <c r="C1628" s="337"/>
      <c r="D1628" s="337" t="s">
        <v>520</v>
      </c>
      <c r="E1628" s="337"/>
      <c r="F1628" s="337" t="s">
        <v>877</v>
      </c>
      <c r="G1628" s="359">
        <v>400</v>
      </c>
      <c r="H1628" s="340"/>
      <c r="I1628" s="337" t="s">
        <v>522</v>
      </c>
      <c r="J1628" s="337"/>
      <c r="K1628" s="337"/>
      <c r="L1628" s="337"/>
      <c r="M1628" s="329"/>
      <c r="N1628" s="337"/>
      <c r="O1628" s="349"/>
      <c r="P1628" s="349" t="str">
        <f>TEXT('daily (2)'!$B1628,"mmmm")</f>
        <v>June</v>
      </c>
      <c r="Q1628" s="358"/>
    </row>
    <row r="1629" ht="27" customHeight="1" spans="1:17">
      <c r="A1629" s="361">
        <f t="shared" si="10"/>
        <v>698</v>
      </c>
      <c r="B1629" s="294">
        <v>45822</v>
      </c>
      <c r="C1629" s="337"/>
      <c r="D1629" s="337" t="s">
        <v>518</v>
      </c>
      <c r="E1629" s="337"/>
      <c r="F1629" s="337" t="s">
        <v>878</v>
      </c>
      <c r="G1629" s="359">
        <v>600.6</v>
      </c>
      <c r="H1629" s="340"/>
      <c r="I1629" s="337" t="s">
        <v>522</v>
      </c>
      <c r="J1629" s="337"/>
      <c r="K1629" s="337"/>
      <c r="L1629" s="337"/>
      <c r="M1629" s="334"/>
      <c r="N1629" s="337"/>
      <c r="O1629" s="349"/>
      <c r="P1629" s="349" t="str">
        <f>TEXT('daily (2)'!$B1629,"mmmm")</f>
        <v>June</v>
      </c>
      <c r="Q1629" s="357"/>
    </row>
    <row r="1630" ht="27" customHeight="1" spans="1:17">
      <c r="A1630" s="362">
        <f t="shared" si="10"/>
        <v>699</v>
      </c>
      <c r="B1630" s="294">
        <v>45822</v>
      </c>
      <c r="C1630" s="337"/>
      <c r="D1630" s="337" t="s">
        <v>520</v>
      </c>
      <c r="E1630" s="337"/>
      <c r="F1630" s="337" t="s">
        <v>852</v>
      </c>
      <c r="G1630" s="359">
        <v>300.5</v>
      </c>
      <c r="H1630" s="340"/>
      <c r="I1630" s="337" t="s">
        <v>522</v>
      </c>
      <c r="J1630" s="337"/>
      <c r="K1630" s="337"/>
      <c r="L1630" s="337"/>
      <c r="M1630" s="329"/>
      <c r="N1630" s="337"/>
      <c r="O1630" s="349"/>
      <c r="P1630" s="349" t="str">
        <f>TEXT('daily (2)'!$B1630,"mmmm")</f>
        <v>June</v>
      </c>
      <c r="Q1630" s="358"/>
    </row>
    <row r="1631" ht="27" customHeight="1" spans="1:17">
      <c r="A1631" s="361">
        <f t="shared" si="10"/>
        <v>700</v>
      </c>
      <c r="B1631" s="294">
        <v>45822</v>
      </c>
      <c r="C1631" s="337"/>
      <c r="D1631" s="337" t="s">
        <v>341</v>
      </c>
      <c r="E1631" s="337"/>
      <c r="F1631" s="337" t="s">
        <v>879</v>
      </c>
      <c r="G1631" s="359">
        <v>100</v>
      </c>
      <c r="H1631" s="340"/>
      <c r="I1631" s="337" t="s">
        <v>522</v>
      </c>
      <c r="J1631" s="337"/>
      <c r="K1631" s="337"/>
      <c r="L1631" s="337"/>
      <c r="M1631" s="334"/>
      <c r="N1631" s="337"/>
      <c r="O1631" s="349"/>
      <c r="P1631" s="349" t="str">
        <f>TEXT('daily (2)'!$B1631,"mmmm")</f>
        <v>June</v>
      </c>
      <c r="Q1631" s="357"/>
    </row>
    <row r="1632" ht="27" customHeight="1" spans="1:17">
      <c r="A1632" s="362">
        <f t="shared" si="10"/>
        <v>701</v>
      </c>
      <c r="B1632" s="294">
        <v>45822</v>
      </c>
      <c r="C1632" s="337"/>
      <c r="D1632" s="337" t="s">
        <v>517</v>
      </c>
      <c r="E1632" s="337"/>
      <c r="F1632" s="337" t="s">
        <v>186</v>
      </c>
      <c r="G1632" s="359">
        <f>356+70</f>
        <v>426</v>
      </c>
      <c r="H1632" s="340"/>
      <c r="I1632" s="337" t="s">
        <v>517</v>
      </c>
      <c r="J1632" s="337"/>
      <c r="K1632" s="337"/>
      <c r="L1632" s="337"/>
      <c r="M1632" s="329"/>
      <c r="N1632" s="337"/>
      <c r="O1632" s="349"/>
      <c r="P1632" s="349" t="str">
        <f>TEXT('daily (2)'!$B1632,"mmmm")</f>
        <v>June</v>
      </c>
      <c r="Q1632" s="358"/>
    </row>
    <row r="1633" ht="27" customHeight="1" spans="1:17">
      <c r="A1633" s="361">
        <f t="shared" si="10"/>
        <v>702</v>
      </c>
      <c r="B1633" s="294">
        <v>45822</v>
      </c>
      <c r="C1633" s="337"/>
      <c r="D1633" s="337" t="s">
        <v>520</v>
      </c>
      <c r="E1633" s="337"/>
      <c r="F1633" s="337" t="s">
        <v>754</v>
      </c>
      <c r="G1633" s="359">
        <v>100</v>
      </c>
      <c r="H1633" s="340"/>
      <c r="I1633" s="337" t="s">
        <v>522</v>
      </c>
      <c r="J1633" s="337"/>
      <c r="K1633" s="337"/>
      <c r="L1633" s="337"/>
      <c r="M1633" s="334"/>
      <c r="N1633" s="337"/>
      <c r="O1633" s="349"/>
      <c r="P1633" s="349" t="str">
        <f>TEXT('daily (2)'!$B1633,"mmmm")</f>
        <v>June</v>
      </c>
      <c r="Q1633" s="357"/>
    </row>
    <row r="1634" ht="27" customHeight="1" spans="1:17">
      <c r="A1634" s="362">
        <f t="shared" si="10"/>
        <v>703</v>
      </c>
      <c r="B1634" s="294">
        <v>45822</v>
      </c>
      <c r="C1634" s="337"/>
      <c r="D1634" s="337" t="s">
        <v>516</v>
      </c>
      <c r="E1634" s="337"/>
      <c r="F1634" s="337" t="s">
        <v>668</v>
      </c>
      <c r="G1634" s="359">
        <v>0.7</v>
      </c>
      <c r="H1634" s="340"/>
      <c r="I1634" s="337" t="s">
        <v>531</v>
      </c>
      <c r="J1634" s="337"/>
      <c r="K1634" s="337"/>
      <c r="L1634" s="337"/>
      <c r="M1634" s="329"/>
      <c r="N1634" s="337"/>
      <c r="O1634" s="349"/>
      <c r="P1634" s="349" t="str">
        <f>TEXT('daily (2)'!$B1634,"mmmm")</f>
        <v>June</v>
      </c>
      <c r="Q1634" s="358"/>
    </row>
    <row r="1635" ht="27" customHeight="1" spans="1:17">
      <c r="A1635" s="361">
        <f t="shared" si="10"/>
        <v>704</v>
      </c>
      <c r="B1635" s="294">
        <v>45822</v>
      </c>
      <c r="C1635" s="337"/>
      <c r="D1635" s="337" t="s">
        <v>20</v>
      </c>
      <c r="E1635" s="337"/>
      <c r="F1635" s="337" t="s">
        <v>880</v>
      </c>
      <c r="G1635" s="359">
        <v>20000</v>
      </c>
      <c r="H1635" s="340"/>
      <c r="I1635" s="337" t="s">
        <v>531</v>
      </c>
      <c r="J1635" s="337"/>
      <c r="K1635" s="337"/>
      <c r="L1635" s="337"/>
      <c r="M1635" s="334"/>
      <c r="N1635" s="337"/>
      <c r="O1635" s="349" t="s">
        <v>531</v>
      </c>
      <c r="P1635" s="349" t="str">
        <f>TEXT('daily (2)'!$B1635,"mmmm")</f>
        <v>June</v>
      </c>
      <c r="Q1635" s="357"/>
    </row>
    <row r="1636" ht="27" customHeight="1" spans="1:17">
      <c r="A1636" s="362">
        <f t="shared" si="10"/>
        <v>705</v>
      </c>
      <c r="B1636" s="294">
        <v>45822</v>
      </c>
      <c r="C1636" s="337"/>
      <c r="D1636" s="337" t="s">
        <v>341</v>
      </c>
      <c r="E1636" s="337"/>
      <c r="F1636" s="337" t="s">
        <v>881</v>
      </c>
      <c r="G1636" s="359">
        <v>40.5</v>
      </c>
      <c r="H1636" s="340"/>
      <c r="I1636" s="337" t="s">
        <v>703</v>
      </c>
      <c r="J1636" s="337" t="s">
        <v>724</v>
      </c>
      <c r="K1636" s="337"/>
      <c r="L1636" s="337"/>
      <c r="M1636" s="329"/>
      <c r="N1636" s="337"/>
      <c r="O1636" s="349"/>
      <c r="P1636" s="349" t="str">
        <f>TEXT('daily (2)'!$B1636,"mmmm")</f>
        <v>June</v>
      </c>
      <c r="Q1636" s="358"/>
    </row>
    <row r="1637" ht="27" customHeight="1" spans="1:17">
      <c r="A1637" s="361">
        <f t="shared" ref="A1637:A1700" si="11">A1636+1</f>
        <v>706</v>
      </c>
      <c r="B1637" s="294">
        <v>45823</v>
      </c>
      <c r="C1637" s="337"/>
      <c r="D1637" s="337" t="s">
        <v>518</v>
      </c>
      <c r="E1637" s="337"/>
      <c r="F1637" s="337" t="s">
        <v>882</v>
      </c>
      <c r="G1637" s="359">
        <v>30</v>
      </c>
      <c r="H1637" s="340"/>
      <c r="I1637" s="337" t="s">
        <v>800</v>
      </c>
      <c r="J1637" s="337"/>
      <c r="K1637" s="337"/>
      <c r="L1637" s="337"/>
      <c r="M1637" s="334"/>
      <c r="N1637" s="337"/>
      <c r="O1637" s="349"/>
      <c r="P1637" s="349" t="str">
        <f>TEXT('daily (2)'!$B1637,"mmmm")</f>
        <v>June</v>
      </c>
      <c r="Q1637" s="357"/>
    </row>
    <row r="1638" ht="27" customHeight="1" spans="1:17">
      <c r="A1638" s="362">
        <f t="shared" si="11"/>
        <v>707</v>
      </c>
      <c r="B1638" s="294">
        <v>45823</v>
      </c>
      <c r="C1638" s="337"/>
      <c r="D1638" s="337" t="s">
        <v>520</v>
      </c>
      <c r="E1638" s="337"/>
      <c r="F1638" s="337" t="s">
        <v>748</v>
      </c>
      <c r="G1638" s="359">
        <v>200</v>
      </c>
      <c r="H1638" s="340"/>
      <c r="I1638" s="337" t="s">
        <v>531</v>
      </c>
      <c r="J1638" s="337"/>
      <c r="K1638" s="337"/>
      <c r="L1638" s="337"/>
      <c r="M1638" s="329" t="s">
        <v>139</v>
      </c>
      <c r="N1638" s="337"/>
      <c r="O1638" s="349"/>
      <c r="P1638" s="349" t="str">
        <f>TEXT('daily (2)'!$B1638,"mmmm")</f>
        <v>June</v>
      </c>
      <c r="Q1638" s="358"/>
    </row>
    <row r="1639" ht="27" customHeight="1" spans="1:17">
      <c r="A1639" s="361">
        <f t="shared" si="11"/>
        <v>708</v>
      </c>
      <c r="B1639" s="294">
        <v>45823</v>
      </c>
      <c r="C1639" s="337"/>
      <c r="D1639" s="337" t="s">
        <v>517</v>
      </c>
      <c r="E1639" s="337"/>
      <c r="F1639" s="337" t="s">
        <v>186</v>
      </c>
      <c r="G1639" s="359">
        <f>462+134+197</f>
        <v>793</v>
      </c>
      <c r="H1639" s="340"/>
      <c r="I1639" s="337" t="s">
        <v>517</v>
      </c>
      <c r="J1639" s="337"/>
      <c r="K1639" s="337"/>
      <c r="L1639" s="337"/>
      <c r="M1639" s="334"/>
      <c r="N1639" s="337"/>
      <c r="O1639" s="349"/>
      <c r="P1639" s="349" t="str">
        <f>TEXT('daily (2)'!$B1639,"mmmm")</f>
        <v>June</v>
      </c>
      <c r="Q1639" s="357"/>
    </row>
    <row r="1640" ht="27" customHeight="1" spans="1:17">
      <c r="A1640" s="362">
        <f t="shared" si="11"/>
        <v>709</v>
      </c>
      <c r="B1640" s="294">
        <v>45824</v>
      </c>
      <c r="C1640" s="337"/>
      <c r="D1640" s="337" t="s">
        <v>341</v>
      </c>
      <c r="E1640" s="337"/>
      <c r="F1640" s="337" t="s">
        <v>883</v>
      </c>
      <c r="G1640" s="359">
        <v>70</v>
      </c>
      <c r="H1640" s="340"/>
      <c r="I1640" s="337" t="s">
        <v>703</v>
      </c>
      <c r="J1640" s="337" t="s">
        <v>724</v>
      </c>
      <c r="K1640" s="337"/>
      <c r="L1640" s="337"/>
      <c r="M1640" s="329"/>
      <c r="N1640" s="337"/>
      <c r="O1640" s="349"/>
      <c r="P1640" s="349" t="str">
        <f>TEXT('daily (2)'!$B1640,"mmmm")</f>
        <v>June</v>
      </c>
      <c r="Q1640" s="358"/>
    </row>
    <row r="1641" ht="27" customHeight="1" spans="1:17">
      <c r="A1641" s="361">
        <f t="shared" si="11"/>
        <v>710</v>
      </c>
      <c r="B1641" s="294">
        <v>45824</v>
      </c>
      <c r="C1641" s="337"/>
      <c r="D1641" s="337" t="s">
        <v>516</v>
      </c>
      <c r="E1641" s="337"/>
      <c r="F1641" s="337" t="s">
        <v>668</v>
      </c>
      <c r="G1641" s="359">
        <v>3.5</v>
      </c>
      <c r="H1641" s="340"/>
      <c r="I1641" s="337" t="s">
        <v>531</v>
      </c>
      <c r="J1641" s="337"/>
      <c r="K1641" s="337"/>
      <c r="L1641" s="337"/>
      <c r="M1641" s="334"/>
      <c r="N1641" s="337"/>
      <c r="O1641" s="349"/>
      <c r="P1641" s="349" t="str">
        <f>TEXT('daily (2)'!$B1641,"mmmm")</f>
        <v>June</v>
      </c>
      <c r="Q1641" s="357"/>
    </row>
    <row r="1642" ht="27" customHeight="1" spans="1:17">
      <c r="A1642" s="362">
        <f t="shared" si="11"/>
        <v>711</v>
      </c>
      <c r="B1642" s="294">
        <v>45824</v>
      </c>
      <c r="C1642" s="337"/>
      <c r="D1642" s="337" t="s">
        <v>571</v>
      </c>
      <c r="E1642" s="337"/>
      <c r="F1642" s="337" t="s">
        <v>884</v>
      </c>
      <c r="G1642" s="359">
        <v>105</v>
      </c>
      <c r="H1642" s="340"/>
      <c r="I1642" s="337" t="s">
        <v>531</v>
      </c>
      <c r="J1642" s="337"/>
      <c r="K1642" s="337"/>
      <c r="L1642" s="337"/>
      <c r="M1642" s="329"/>
      <c r="N1642" s="337"/>
      <c r="O1642" s="349"/>
      <c r="P1642" s="349" t="str">
        <f>TEXT('daily (2)'!$B1642,"mmmm")</f>
        <v>June</v>
      </c>
      <c r="Q1642" s="358"/>
    </row>
    <row r="1643" ht="27" customHeight="1" spans="1:17">
      <c r="A1643" s="361">
        <f t="shared" si="11"/>
        <v>712</v>
      </c>
      <c r="B1643" s="294">
        <v>45824</v>
      </c>
      <c r="C1643" s="337"/>
      <c r="D1643" s="337" t="s">
        <v>520</v>
      </c>
      <c r="E1643" s="337"/>
      <c r="F1643" s="337" t="s">
        <v>750</v>
      </c>
      <c r="G1643" s="359">
        <v>200</v>
      </c>
      <c r="H1643" s="340"/>
      <c r="I1643" s="337" t="s">
        <v>800</v>
      </c>
      <c r="J1643" s="337"/>
      <c r="K1643" s="337"/>
      <c r="L1643" s="337"/>
      <c r="M1643" s="334" t="s">
        <v>429</v>
      </c>
      <c r="N1643" s="337"/>
      <c r="O1643" s="349"/>
      <c r="P1643" s="349" t="str">
        <f>TEXT('daily (2)'!$B1643,"mmmm")</f>
        <v>June</v>
      </c>
      <c r="Q1643" s="357"/>
    </row>
    <row r="1644" ht="27" customHeight="1" spans="1:17">
      <c r="A1644" s="362">
        <f t="shared" si="11"/>
        <v>713</v>
      </c>
      <c r="B1644" s="294">
        <v>45824</v>
      </c>
      <c r="C1644" s="337"/>
      <c r="D1644" s="337" t="s">
        <v>518</v>
      </c>
      <c r="E1644" s="337"/>
      <c r="F1644" s="337" t="s">
        <v>885</v>
      </c>
      <c r="G1644" s="359">
        <v>878.25</v>
      </c>
      <c r="H1644" s="340"/>
      <c r="I1644" s="337" t="s">
        <v>703</v>
      </c>
      <c r="J1644" s="337" t="s">
        <v>886</v>
      </c>
      <c r="K1644" s="337"/>
      <c r="L1644" s="337"/>
      <c r="M1644" s="329"/>
      <c r="N1644" s="337"/>
      <c r="O1644" s="349"/>
      <c r="P1644" s="349" t="str">
        <f>TEXT('daily (2)'!$B1644,"mmmm")</f>
        <v>June</v>
      </c>
      <c r="Q1644" s="358"/>
    </row>
    <row r="1645" ht="27" customHeight="1" spans="1:17">
      <c r="A1645" s="361">
        <f t="shared" si="11"/>
        <v>714</v>
      </c>
      <c r="B1645" s="294">
        <v>45824</v>
      </c>
      <c r="C1645" s="337"/>
      <c r="D1645" s="337" t="s">
        <v>341</v>
      </c>
      <c r="E1645" s="337"/>
      <c r="F1645" s="337" t="s">
        <v>887</v>
      </c>
      <c r="G1645" s="359">
        <v>215</v>
      </c>
      <c r="H1645" s="340"/>
      <c r="I1645" s="337" t="s">
        <v>522</v>
      </c>
      <c r="J1645" s="337"/>
      <c r="K1645" s="337"/>
      <c r="L1645" s="337"/>
      <c r="M1645" s="334"/>
      <c r="N1645" s="337"/>
      <c r="O1645" s="349"/>
      <c r="P1645" s="349" t="str">
        <f>TEXT('daily (2)'!$B1645,"mmmm")</f>
        <v>June</v>
      </c>
      <c r="Q1645" s="357"/>
    </row>
    <row r="1646" ht="27" customHeight="1" spans="1:17">
      <c r="A1646" s="362">
        <f t="shared" si="11"/>
        <v>715</v>
      </c>
      <c r="B1646" s="294">
        <v>45824</v>
      </c>
      <c r="C1646" s="337"/>
      <c r="D1646" s="337" t="s">
        <v>518</v>
      </c>
      <c r="E1646" s="337"/>
      <c r="F1646" s="337" t="s">
        <v>461</v>
      </c>
      <c r="G1646" s="359">
        <v>2455</v>
      </c>
      <c r="H1646" s="340"/>
      <c r="I1646" s="337" t="s">
        <v>531</v>
      </c>
      <c r="J1646" s="337"/>
      <c r="K1646" s="337"/>
      <c r="L1646" s="337"/>
      <c r="M1646" s="329"/>
      <c r="N1646" s="337"/>
      <c r="O1646" s="349"/>
      <c r="P1646" s="349" t="str">
        <f>TEXT('daily (2)'!$B1646,"mmmm")</f>
        <v>June</v>
      </c>
      <c r="Q1646" s="358"/>
    </row>
    <row r="1647" ht="27" customHeight="1" spans="1:17">
      <c r="A1647" s="361">
        <f t="shared" si="11"/>
        <v>716</v>
      </c>
      <c r="B1647" s="294">
        <v>45824</v>
      </c>
      <c r="C1647" s="337"/>
      <c r="D1647" s="337" t="s">
        <v>518</v>
      </c>
      <c r="E1647" s="337"/>
      <c r="F1647" s="337" t="s">
        <v>888</v>
      </c>
      <c r="G1647" s="359">
        <v>1300</v>
      </c>
      <c r="H1647" s="340"/>
      <c r="I1647" s="337" t="s">
        <v>800</v>
      </c>
      <c r="J1647" s="337"/>
      <c r="K1647" s="337"/>
      <c r="L1647" s="337"/>
      <c r="M1647" s="334"/>
      <c r="N1647" s="337"/>
      <c r="O1647" s="349"/>
      <c r="P1647" s="349" t="str">
        <f>TEXT('daily (2)'!$B1647,"mmmm")</f>
        <v>June</v>
      </c>
      <c r="Q1647" s="357"/>
    </row>
    <row r="1648" ht="27" customHeight="1" spans="1:17">
      <c r="A1648" s="362">
        <f t="shared" si="11"/>
        <v>717</v>
      </c>
      <c r="B1648" s="294">
        <v>45824</v>
      </c>
      <c r="C1648" s="337"/>
      <c r="D1648" s="337" t="s">
        <v>341</v>
      </c>
      <c r="E1648" s="337"/>
      <c r="F1648" s="337" t="s">
        <v>889</v>
      </c>
      <c r="G1648" s="359">
        <v>70</v>
      </c>
      <c r="H1648" s="340"/>
      <c r="I1648" s="337" t="s">
        <v>800</v>
      </c>
      <c r="J1648" s="337"/>
      <c r="K1648" s="337"/>
      <c r="L1648" s="337"/>
      <c r="M1648" s="329"/>
      <c r="N1648" s="337"/>
      <c r="O1648" s="349"/>
      <c r="P1648" s="349" t="str">
        <f>TEXT('daily (2)'!$B1648,"mmmm")</f>
        <v>June</v>
      </c>
      <c r="Q1648" s="358"/>
    </row>
    <row r="1649" ht="27" customHeight="1" spans="1:17">
      <c r="A1649" s="361">
        <f t="shared" si="11"/>
        <v>718</v>
      </c>
      <c r="B1649" s="294">
        <v>45824</v>
      </c>
      <c r="C1649" s="337"/>
      <c r="D1649" s="337" t="s">
        <v>518</v>
      </c>
      <c r="E1649" s="337"/>
      <c r="F1649" s="337" t="s">
        <v>890</v>
      </c>
      <c r="G1649" s="359">
        <v>6000</v>
      </c>
      <c r="H1649" s="340"/>
      <c r="I1649" s="337" t="s">
        <v>522</v>
      </c>
      <c r="J1649" s="337"/>
      <c r="K1649" s="337"/>
      <c r="L1649" s="337"/>
      <c r="M1649" s="334"/>
      <c r="N1649" s="337"/>
      <c r="O1649" s="349"/>
      <c r="P1649" s="349" t="str">
        <f>TEXT('daily (2)'!$B1649,"mmmm")</f>
        <v>June</v>
      </c>
      <c r="Q1649" s="357"/>
    </row>
    <row r="1650" ht="27" customHeight="1" spans="1:17">
      <c r="A1650" s="362">
        <f t="shared" si="11"/>
        <v>719</v>
      </c>
      <c r="B1650" s="294">
        <v>45824</v>
      </c>
      <c r="C1650" s="337"/>
      <c r="D1650" s="337" t="s">
        <v>341</v>
      </c>
      <c r="E1650" s="337"/>
      <c r="F1650" s="337" t="s">
        <v>891</v>
      </c>
      <c r="G1650" s="359">
        <v>250</v>
      </c>
      <c r="H1650" s="340"/>
      <c r="I1650" s="337" t="s">
        <v>531</v>
      </c>
      <c r="J1650" s="337"/>
      <c r="K1650" s="337"/>
      <c r="L1650" s="337"/>
      <c r="M1650" s="329"/>
      <c r="N1650" s="337"/>
      <c r="O1650" s="349"/>
      <c r="P1650" s="349" t="str">
        <f>TEXT('daily (2)'!$B1650,"mmmm")</f>
        <v>June</v>
      </c>
      <c r="Q1650" s="358"/>
    </row>
    <row r="1651" ht="27" customHeight="1" spans="1:17">
      <c r="A1651" s="361">
        <f t="shared" si="11"/>
        <v>720</v>
      </c>
      <c r="B1651" s="294">
        <v>45824</v>
      </c>
      <c r="C1651" s="337"/>
      <c r="D1651" s="337" t="s">
        <v>341</v>
      </c>
      <c r="E1651" s="337"/>
      <c r="F1651" s="337" t="s">
        <v>892</v>
      </c>
      <c r="G1651" s="359">
        <v>316</v>
      </c>
      <c r="H1651" s="340"/>
      <c r="I1651" s="337" t="s">
        <v>703</v>
      </c>
      <c r="J1651" s="337" t="s">
        <v>886</v>
      </c>
      <c r="K1651" s="337"/>
      <c r="L1651" s="337"/>
      <c r="M1651" s="334"/>
      <c r="N1651" s="337"/>
      <c r="O1651" s="349"/>
      <c r="P1651" s="349" t="str">
        <f>TEXT('daily (2)'!$B1651,"mmmm")</f>
        <v>June</v>
      </c>
      <c r="Q1651" s="357"/>
    </row>
    <row r="1652" ht="27" customHeight="1" spans="1:17">
      <c r="A1652" s="362">
        <f t="shared" si="11"/>
        <v>721</v>
      </c>
      <c r="B1652" s="294">
        <v>45824</v>
      </c>
      <c r="C1652" s="337"/>
      <c r="D1652" s="337" t="s">
        <v>341</v>
      </c>
      <c r="E1652" s="337"/>
      <c r="F1652" s="337" t="s">
        <v>893</v>
      </c>
      <c r="G1652" s="359">
        <v>295</v>
      </c>
      <c r="H1652" s="340"/>
      <c r="I1652" s="337" t="s">
        <v>522</v>
      </c>
      <c r="J1652" s="337"/>
      <c r="K1652" s="337"/>
      <c r="L1652" s="337"/>
      <c r="M1652" s="329"/>
      <c r="N1652" s="337"/>
      <c r="O1652" s="349"/>
      <c r="P1652" s="349" t="str">
        <f>TEXT('daily (2)'!$B1652,"mmmm")</f>
        <v>June</v>
      </c>
      <c r="Q1652" s="358"/>
    </row>
    <row r="1653" ht="27" customHeight="1" spans="1:17">
      <c r="A1653" s="361">
        <f t="shared" si="11"/>
        <v>722</v>
      </c>
      <c r="B1653" s="294">
        <v>45824</v>
      </c>
      <c r="C1653" s="337"/>
      <c r="D1653" s="337" t="s">
        <v>341</v>
      </c>
      <c r="E1653" s="337"/>
      <c r="F1653" s="337" t="s">
        <v>829</v>
      </c>
      <c r="G1653" s="359">
        <v>500</v>
      </c>
      <c r="H1653" s="340"/>
      <c r="I1653" s="337" t="s">
        <v>517</v>
      </c>
      <c r="J1653" s="337"/>
      <c r="K1653" s="337"/>
      <c r="L1653" s="337"/>
      <c r="M1653" s="334"/>
      <c r="N1653" s="337"/>
      <c r="O1653" s="349"/>
      <c r="P1653" s="349" t="str">
        <f>TEXT('daily (2)'!$B1653,"mmmm")</f>
        <v>June</v>
      </c>
      <c r="Q1653" s="357"/>
    </row>
    <row r="1654" ht="27" customHeight="1" spans="1:17">
      <c r="A1654" s="362">
        <f t="shared" si="11"/>
        <v>723</v>
      </c>
      <c r="B1654" s="294">
        <v>45824</v>
      </c>
      <c r="C1654" s="337"/>
      <c r="D1654" s="337" t="s">
        <v>520</v>
      </c>
      <c r="E1654" s="337"/>
      <c r="F1654" s="337" t="s">
        <v>894</v>
      </c>
      <c r="G1654" s="359">
        <v>500.5</v>
      </c>
      <c r="H1654" s="340"/>
      <c r="I1654" s="337" t="s">
        <v>800</v>
      </c>
      <c r="J1654" s="337"/>
      <c r="K1654" s="337"/>
      <c r="L1654" s="337"/>
      <c r="M1654" s="329" t="s">
        <v>895</v>
      </c>
      <c r="N1654" s="337"/>
      <c r="O1654" s="349"/>
      <c r="P1654" s="349" t="str">
        <f>TEXT('daily (2)'!$B1654,"mmmm")</f>
        <v>June</v>
      </c>
      <c r="Q1654" s="358"/>
    </row>
    <row r="1655" ht="27" customHeight="1" spans="1:17">
      <c r="A1655" s="361">
        <f t="shared" si="11"/>
        <v>724</v>
      </c>
      <c r="B1655" s="294">
        <v>45824</v>
      </c>
      <c r="C1655" s="337"/>
      <c r="D1655" s="337" t="s">
        <v>518</v>
      </c>
      <c r="E1655" s="337"/>
      <c r="F1655" s="337" t="s">
        <v>896</v>
      </c>
      <c r="G1655" s="359">
        <v>180</v>
      </c>
      <c r="H1655" s="340"/>
      <c r="I1655" s="337" t="s">
        <v>531</v>
      </c>
      <c r="J1655" s="337"/>
      <c r="K1655" s="337"/>
      <c r="L1655" s="337"/>
      <c r="M1655" s="334"/>
      <c r="N1655" s="337"/>
      <c r="O1655" s="349"/>
      <c r="P1655" s="349" t="str">
        <f>TEXT('daily (2)'!$B1655,"mmmm")</f>
        <v>June</v>
      </c>
      <c r="Q1655" s="357"/>
    </row>
    <row r="1656" ht="27" customHeight="1" spans="1:17">
      <c r="A1656" s="362">
        <f t="shared" si="11"/>
        <v>725</v>
      </c>
      <c r="B1656" s="294">
        <v>45824</v>
      </c>
      <c r="C1656" s="337"/>
      <c r="D1656" s="337" t="s">
        <v>518</v>
      </c>
      <c r="E1656" s="337"/>
      <c r="F1656" s="337" t="s">
        <v>896</v>
      </c>
      <c r="G1656" s="359">
        <v>180</v>
      </c>
      <c r="H1656" s="340"/>
      <c r="I1656" s="337" t="s">
        <v>703</v>
      </c>
      <c r="J1656" s="337" t="s">
        <v>724</v>
      </c>
      <c r="K1656" s="337"/>
      <c r="L1656" s="337"/>
      <c r="M1656" s="329"/>
      <c r="N1656" s="337"/>
      <c r="O1656" s="349"/>
      <c r="P1656" s="349" t="str">
        <f>TEXT('daily (2)'!$B1656,"mmmm")</f>
        <v>June</v>
      </c>
      <c r="Q1656" s="358"/>
    </row>
    <row r="1657" ht="27" customHeight="1" spans="1:17">
      <c r="A1657" s="361">
        <f t="shared" si="11"/>
        <v>726</v>
      </c>
      <c r="B1657" s="294">
        <v>45824</v>
      </c>
      <c r="C1657" s="337"/>
      <c r="D1657" s="337" t="s">
        <v>516</v>
      </c>
      <c r="E1657" s="337"/>
      <c r="F1657" s="337" t="s">
        <v>516</v>
      </c>
      <c r="G1657" s="359">
        <v>5</v>
      </c>
      <c r="H1657" s="340"/>
      <c r="I1657" s="337" t="s">
        <v>897</v>
      </c>
      <c r="J1657" s="337"/>
      <c r="K1657" s="337"/>
      <c r="L1657" s="337"/>
      <c r="M1657" s="334"/>
      <c r="N1657" s="337"/>
      <c r="O1657" s="349"/>
      <c r="P1657" s="349" t="str">
        <f>TEXT('daily (2)'!$B1657,"mmmm")</f>
        <v>June</v>
      </c>
      <c r="Q1657" s="357"/>
    </row>
    <row r="1658" ht="27" customHeight="1" spans="1:17">
      <c r="A1658" s="362">
        <f t="shared" si="11"/>
        <v>727</v>
      </c>
      <c r="B1658" s="294">
        <v>45822</v>
      </c>
      <c r="C1658" s="337"/>
      <c r="D1658" s="337" t="s">
        <v>517</v>
      </c>
      <c r="E1658" s="337"/>
      <c r="F1658" s="337" t="s">
        <v>341</v>
      </c>
      <c r="G1658" s="359">
        <v>200</v>
      </c>
      <c r="H1658" s="340"/>
      <c r="I1658" s="337" t="s">
        <v>517</v>
      </c>
      <c r="J1658" s="337"/>
      <c r="K1658" s="337"/>
      <c r="L1658" s="337"/>
      <c r="M1658" s="329"/>
      <c r="N1658" s="337"/>
      <c r="O1658" s="349"/>
      <c r="P1658" s="349" t="str">
        <f>TEXT('daily (2)'!$B1658,"mmmm")</f>
        <v>June</v>
      </c>
      <c r="Q1658" s="358"/>
    </row>
    <row r="1659" ht="27" customHeight="1" spans="1:17">
      <c r="A1659" s="361">
        <f t="shared" si="11"/>
        <v>728</v>
      </c>
      <c r="B1659" s="294">
        <v>45824</v>
      </c>
      <c r="C1659" s="337"/>
      <c r="D1659" s="337" t="s">
        <v>517</v>
      </c>
      <c r="E1659" s="337"/>
      <c r="F1659" s="337" t="s">
        <v>186</v>
      </c>
      <c r="G1659" s="359">
        <v>525</v>
      </c>
      <c r="H1659" s="340"/>
      <c r="I1659" s="337" t="s">
        <v>517</v>
      </c>
      <c r="J1659" s="337"/>
      <c r="K1659" s="337"/>
      <c r="L1659" s="337"/>
      <c r="M1659" s="334"/>
      <c r="N1659" s="337"/>
      <c r="O1659" s="349"/>
      <c r="P1659" s="349" t="str">
        <f>TEXT('daily (2)'!$B1659,"mmmm")</f>
        <v>June</v>
      </c>
      <c r="Q1659" s="357"/>
    </row>
    <row r="1660" ht="27" customHeight="1" spans="1:17">
      <c r="A1660" s="362">
        <f t="shared" si="11"/>
        <v>729</v>
      </c>
      <c r="B1660" s="294">
        <v>45825</v>
      </c>
      <c r="C1660" s="337"/>
      <c r="D1660" s="337" t="s">
        <v>520</v>
      </c>
      <c r="E1660" s="337"/>
      <c r="F1660" s="337" t="s">
        <v>898</v>
      </c>
      <c r="G1660" s="359">
        <v>300</v>
      </c>
      <c r="H1660" s="340"/>
      <c r="I1660" s="337" t="s">
        <v>531</v>
      </c>
      <c r="J1660" s="337"/>
      <c r="K1660" s="337"/>
      <c r="L1660" s="337"/>
      <c r="M1660" s="329"/>
      <c r="N1660" s="337"/>
      <c r="O1660" s="349"/>
      <c r="P1660" s="349" t="str">
        <f>TEXT('daily (2)'!$B1660,"mmmm")</f>
        <v>June</v>
      </c>
      <c r="Q1660" s="358"/>
    </row>
    <row r="1661" ht="27" customHeight="1" spans="1:17">
      <c r="A1661" s="361">
        <f t="shared" si="11"/>
        <v>730</v>
      </c>
      <c r="B1661" s="294">
        <v>45825</v>
      </c>
      <c r="C1661" s="337"/>
      <c r="D1661" s="337" t="s">
        <v>518</v>
      </c>
      <c r="E1661" s="337"/>
      <c r="F1661" s="337" t="s">
        <v>260</v>
      </c>
      <c r="G1661" s="359">
        <v>480</v>
      </c>
      <c r="H1661" s="340"/>
      <c r="I1661" s="337" t="s">
        <v>531</v>
      </c>
      <c r="J1661" s="337"/>
      <c r="K1661" s="337"/>
      <c r="L1661" s="337"/>
      <c r="M1661" s="334"/>
      <c r="N1661" s="337"/>
      <c r="O1661" s="349"/>
      <c r="P1661" s="349" t="str">
        <f>TEXT('daily (2)'!$B1661,"mmmm")</f>
        <v>June</v>
      </c>
      <c r="Q1661" s="357"/>
    </row>
    <row r="1662" ht="27" customHeight="1" spans="1:17">
      <c r="A1662" s="362">
        <f t="shared" si="11"/>
        <v>731</v>
      </c>
      <c r="B1662" s="294">
        <v>45825</v>
      </c>
      <c r="C1662" s="337"/>
      <c r="D1662" s="337" t="s">
        <v>516</v>
      </c>
      <c r="E1662" s="337"/>
      <c r="F1662" s="337" t="s">
        <v>668</v>
      </c>
      <c r="G1662" s="359">
        <v>10.44</v>
      </c>
      <c r="H1662" s="340"/>
      <c r="I1662" s="337" t="s">
        <v>531</v>
      </c>
      <c r="J1662" s="337"/>
      <c r="K1662" s="337"/>
      <c r="L1662" s="337"/>
      <c r="M1662" s="329"/>
      <c r="N1662" s="337"/>
      <c r="O1662" s="349"/>
      <c r="P1662" s="349" t="str">
        <f>TEXT('daily (2)'!$B1662,"mmmm")</f>
        <v>June</v>
      </c>
      <c r="Q1662" s="358"/>
    </row>
    <row r="1663" ht="27" customHeight="1" spans="1:17">
      <c r="A1663" s="361">
        <f t="shared" si="11"/>
        <v>732</v>
      </c>
      <c r="B1663" s="294">
        <v>45825</v>
      </c>
      <c r="C1663" s="337"/>
      <c r="D1663" s="337" t="s">
        <v>520</v>
      </c>
      <c r="E1663" s="337"/>
      <c r="F1663" s="337" t="s">
        <v>748</v>
      </c>
      <c r="G1663" s="359">
        <v>500</v>
      </c>
      <c r="H1663" s="340"/>
      <c r="I1663" s="337" t="s">
        <v>703</v>
      </c>
      <c r="J1663" s="337" t="s">
        <v>724</v>
      </c>
      <c r="K1663" s="337"/>
      <c r="L1663" s="337"/>
      <c r="M1663" s="334" t="s">
        <v>139</v>
      </c>
      <c r="N1663" s="337"/>
      <c r="O1663" s="349"/>
      <c r="P1663" s="349" t="str">
        <f>TEXT('daily (2)'!$B1663,"mmmm")</f>
        <v>June</v>
      </c>
      <c r="Q1663" s="357"/>
    </row>
    <row r="1664" ht="27" customHeight="1" spans="1:17">
      <c r="A1664" s="362">
        <f t="shared" si="11"/>
        <v>733</v>
      </c>
      <c r="B1664" s="294">
        <v>45825</v>
      </c>
      <c r="C1664" s="337"/>
      <c r="D1664" s="337" t="s">
        <v>520</v>
      </c>
      <c r="E1664" s="337"/>
      <c r="F1664" s="337" t="s">
        <v>750</v>
      </c>
      <c r="G1664" s="359">
        <v>200</v>
      </c>
      <c r="H1664" s="340"/>
      <c r="I1664" s="337" t="s">
        <v>703</v>
      </c>
      <c r="J1664" s="337" t="s">
        <v>724</v>
      </c>
      <c r="K1664" s="337"/>
      <c r="L1664" s="337"/>
      <c r="M1664" s="329" t="s">
        <v>429</v>
      </c>
      <c r="N1664" s="337"/>
      <c r="O1664" s="349"/>
      <c r="P1664" s="349" t="str">
        <f>TEXT('daily (2)'!$B1664,"mmmm")</f>
        <v>June</v>
      </c>
      <c r="Q1664" s="358"/>
    </row>
    <row r="1665" ht="27" customHeight="1" spans="1:17">
      <c r="A1665" s="361">
        <f t="shared" si="11"/>
        <v>734</v>
      </c>
      <c r="B1665" s="294">
        <v>45825</v>
      </c>
      <c r="C1665" s="337"/>
      <c r="D1665" s="337" t="s">
        <v>518</v>
      </c>
      <c r="E1665" s="337"/>
      <c r="F1665" s="337" t="s">
        <v>899</v>
      </c>
      <c r="G1665" s="359">
        <v>21000</v>
      </c>
      <c r="H1665" s="340"/>
      <c r="I1665" s="337" t="s">
        <v>703</v>
      </c>
      <c r="J1665" s="337" t="s">
        <v>886</v>
      </c>
      <c r="K1665" s="337"/>
      <c r="L1665" s="337"/>
      <c r="M1665" s="334"/>
      <c r="N1665" s="337"/>
      <c r="O1665" s="349"/>
      <c r="P1665" s="349" t="str">
        <f>TEXT('daily (2)'!$B1665,"mmmm")</f>
        <v>June</v>
      </c>
      <c r="Q1665" s="357"/>
    </row>
    <row r="1666" ht="27" customHeight="1" spans="1:17">
      <c r="A1666" s="362">
        <f t="shared" si="11"/>
        <v>735</v>
      </c>
      <c r="B1666" s="294">
        <v>45825</v>
      </c>
      <c r="C1666" s="337"/>
      <c r="D1666" s="337" t="s">
        <v>341</v>
      </c>
      <c r="E1666" s="337"/>
      <c r="F1666" s="337" t="s">
        <v>900</v>
      </c>
      <c r="G1666" s="359">
        <v>190</v>
      </c>
      <c r="H1666" s="340"/>
      <c r="I1666" s="337" t="s">
        <v>703</v>
      </c>
      <c r="J1666" s="337" t="s">
        <v>886</v>
      </c>
      <c r="K1666" s="337"/>
      <c r="L1666" s="337"/>
      <c r="M1666" s="329"/>
      <c r="N1666" s="337"/>
      <c r="O1666" s="349"/>
      <c r="P1666" s="349" t="str">
        <f>TEXT('daily (2)'!$B1666,"mmmm")</f>
        <v>June</v>
      </c>
      <c r="Q1666" s="358"/>
    </row>
    <row r="1667" ht="27" customHeight="1" spans="1:17">
      <c r="A1667" s="361">
        <f t="shared" si="11"/>
        <v>736</v>
      </c>
      <c r="B1667" s="294">
        <v>45825</v>
      </c>
      <c r="C1667" s="337"/>
      <c r="D1667" s="337" t="s">
        <v>518</v>
      </c>
      <c r="E1667" s="337"/>
      <c r="F1667" s="337" t="s">
        <v>901</v>
      </c>
      <c r="G1667" s="359">
        <v>970</v>
      </c>
      <c r="H1667" s="340"/>
      <c r="I1667" s="337" t="s">
        <v>703</v>
      </c>
      <c r="J1667" s="337" t="s">
        <v>724</v>
      </c>
      <c r="K1667" s="337"/>
      <c r="L1667" s="337"/>
      <c r="M1667" s="334"/>
      <c r="N1667" s="337"/>
      <c r="O1667" s="349"/>
      <c r="P1667" s="349" t="str">
        <f>TEXT('daily (2)'!$B1667,"mmmm")</f>
        <v>June</v>
      </c>
      <c r="Q1667" s="357"/>
    </row>
    <row r="1668" ht="27" customHeight="1" spans="1:17">
      <c r="A1668" s="362">
        <f t="shared" si="11"/>
        <v>737</v>
      </c>
      <c r="B1668" s="294">
        <v>45825</v>
      </c>
      <c r="C1668" s="337"/>
      <c r="D1668" s="337" t="s">
        <v>341</v>
      </c>
      <c r="E1668" s="337"/>
      <c r="F1668" s="337" t="s">
        <v>902</v>
      </c>
      <c r="G1668" s="359">
        <v>70</v>
      </c>
      <c r="H1668" s="340"/>
      <c r="I1668" s="337" t="s">
        <v>703</v>
      </c>
      <c r="J1668" s="337" t="s">
        <v>724</v>
      </c>
      <c r="K1668" s="337"/>
      <c r="L1668" s="337"/>
      <c r="M1668" s="329"/>
      <c r="N1668" s="337"/>
      <c r="O1668" s="349"/>
      <c r="P1668" s="349" t="str">
        <f>TEXT('daily (2)'!$B1668,"mmmm")</f>
        <v>June</v>
      </c>
      <c r="Q1668" s="358"/>
    </row>
    <row r="1669" ht="27" customHeight="1" spans="1:17">
      <c r="A1669" s="361">
        <f t="shared" si="11"/>
        <v>738</v>
      </c>
      <c r="B1669" s="294">
        <v>45825</v>
      </c>
      <c r="C1669" s="337"/>
      <c r="D1669" s="337" t="s">
        <v>517</v>
      </c>
      <c r="E1669" s="337"/>
      <c r="F1669" s="337" t="s">
        <v>716</v>
      </c>
      <c r="G1669" s="359">
        <v>10800</v>
      </c>
      <c r="H1669" s="340"/>
      <c r="I1669" s="337" t="s">
        <v>517</v>
      </c>
      <c r="J1669" s="337"/>
      <c r="K1669" s="337"/>
      <c r="L1669" s="337"/>
      <c r="M1669" s="334"/>
      <c r="N1669" s="337"/>
      <c r="O1669" s="349" t="s">
        <v>564</v>
      </c>
      <c r="P1669" s="349" t="str">
        <f>TEXT('daily (2)'!$B1669,"mmmm")</f>
        <v>June</v>
      </c>
      <c r="Q1669" s="357"/>
    </row>
    <row r="1670" ht="27" customHeight="1" spans="1:17">
      <c r="A1670" s="362">
        <f t="shared" si="11"/>
        <v>739</v>
      </c>
      <c r="B1670" s="294">
        <v>45825</v>
      </c>
      <c r="C1670" s="337"/>
      <c r="D1670" s="337" t="s">
        <v>520</v>
      </c>
      <c r="E1670" s="337"/>
      <c r="F1670" s="337" t="s">
        <v>903</v>
      </c>
      <c r="G1670" s="359">
        <v>500</v>
      </c>
      <c r="H1670" s="340"/>
      <c r="I1670" s="337" t="s">
        <v>800</v>
      </c>
      <c r="J1670" s="337"/>
      <c r="K1670" s="337"/>
      <c r="L1670" s="337"/>
      <c r="M1670" s="329"/>
      <c r="N1670" s="337"/>
      <c r="O1670" s="349"/>
      <c r="P1670" s="349" t="str">
        <f>TEXT('daily (2)'!$B1670,"mmmm")</f>
        <v>June</v>
      </c>
      <c r="Q1670" s="358"/>
    </row>
    <row r="1671" ht="27" customHeight="1" spans="1:17">
      <c r="A1671" s="361">
        <f t="shared" si="11"/>
        <v>740</v>
      </c>
      <c r="B1671" s="294">
        <v>45825</v>
      </c>
      <c r="C1671" s="337"/>
      <c r="D1671" s="337" t="s">
        <v>341</v>
      </c>
      <c r="E1671" s="337"/>
      <c r="F1671" s="337" t="s">
        <v>49</v>
      </c>
      <c r="G1671" s="359">
        <v>200</v>
      </c>
      <c r="H1671" s="340"/>
      <c r="I1671" s="337" t="s">
        <v>531</v>
      </c>
      <c r="J1671" s="337"/>
      <c r="K1671" s="337"/>
      <c r="L1671" s="337"/>
      <c r="M1671" s="334"/>
      <c r="N1671" s="337"/>
      <c r="O1671" s="349"/>
      <c r="P1671" s="349" t="str">
        <f>TEXT('daily (2)'!$B1671,"mmmm")</f>
        <v>June</v>
      </c>
      <c r="Q1671" s="357"/>
    </row>
    <row r="1672" ht="27" customHeight="1" spans="1:17">
      <c r="A1672" s="362">
        <f t="shared" si="11"/>
        <v>741</v>
      </c>
      <c r="B1672" s="294">
        <v>45825</v>
      </c>
      <c r="C1672" s="337"/>
      <c r="D1672" s="337" t="s">
        <v>517</v>
      </c>
      <c r="E1672" s="337"/>
      <c r="F1672" s="337" t="s">
        <v>317</v>
      </c>
      <c r="G1672" s="359">
        <v>180</v>
      </c>
      <c r="H1672" s="340"/>
      <c r="I1672" s="337" t="s">
        <v>517</v>
      </c>
      <c r="J1672" s="337"/>
      <c r="K1672" s="337"/>
      <c r="L1672" s="337"/>
      <c r="M1672" s="329"/>
      <c r="N1672" s="337"/>
      <c r="O1672" s="349"/>
      <c r="P1672" s="349" t="str">
        <f>TEXT('daily (2)'!$B1672,"mmmm")</f>
        <v>June</v>
      </c>
      <c r="Q1672" s="358"/>
    </row>
    <row r="1673" ht="27" customHeight="1" spans="1:17">
      <c r="A1673" s="361">
        <f t="shared" si="11"/>
        <v>742</v>
      </c>
      <c r="B1673" s="294">
        <v>45825</v>
      </c>
      <c r="C1673" s="337"/>
      <c r="D1673" s="337" t="s">
        <v>517</v>
      </c>
      <c r="E1673" s="337"/>
      <c r="F1673" s="337" t="s">
        <v>186</v>
      </c>
      <c r="G1673" s="359">
        <f>435+40+195+95.67</f>
        <v>765.67</v>
      </c>
      <c r="H1673" s="340"/>
      <c r="I1673" s="337" t="s">
        <v>517</v>
      </c>
      <c r="J1673" s="337"/>
      <c r="K1673" s="337"/>
      <c r="L1673" s="337"/>
      <c r="M1673" s="334"/>
      <c r="N1673" s="337"/>
      <c r="O1673" s="349"/>
      <c r="P1673" s="349" t="str">
        <f>TEXT('daily (2)'!$B1673,"mmmm")</f>
        <v>June</v>
      </c>
      <c r="Q1673" s="357"/>
    </row>
    <row r="1674" ht="27" customHeight="1" spans="1:17">
      <c r="A1674" s="362">
        <f t="shared" si="11"/>
        <v>743</v>
      </c>
      <c r="B1674" s="294">
        <v>45826</v>
      </c>
      <c r="C1674" s="337"/>
      <c r="D1674" s="337" t="s">
        <v>341</v>
      </c>
      <c r="E1674" s="337"/>
      <c r="F1674" s="337" t="s">
        <v>729</v>
      </c>
      <c r="G1674" s="359">
        <v>260</v>
      </c>
      <c r="H1674" s="340"/>
      <c r="I1674" s="337" t="s">
        <v>531</v>
      </c>
      <c r="J1674" s="337"/>
      <c r="K1674" s="337"/>
      <c r="L1674" s="337"/>
      <c r="M1674" s="329"/>
      <c r="N1674" s="337"/>
      <c r="O1674" s="349"/>
      <c r="P1674" s="349" t="str">
        <f>TEXT('daily (2)'!$B1674,"mmmm")</f>
        <v>June</v>
      </c>
      <c r="Q1674" s="358"/>
    </row>
    <row r="1675" ht="27" customHeight="1" spans="1:17">
      <c r="A1675" s="361">
        <f t="shared" si="11"/>
        <v>744</v>
      </c>
      <c r="B1675" s="294">
        <v>45826</v>
      </c>
      <c r="C1675" s="337"/>
      <c r="D1675" s="337" t="s">
        <v>518</v>
      </c>
      <c r="E1675" s="337"/>
      <c r="F1675" s="337" t="s">
        <v>705</v>
      </c>
      <c r="G1675" s="359">
        <v>30</v>
      </c>
      <c r="H1675" s="340"/>
      <c r="I1675" s="337" t="s">
        <v>517</v>
      </c>
      <c r="J1675" s="337"/>
      <c r="K1675" s="337"/>
      <c r="L1675" s="337"/>
      <c r="M1675" s="334"/>
      <c r="N1675" s="337"/>
      <c r="O1675" s="349"/>
      <c r="P1675" s="349" t="str">
        <f>TEXT('daily (2)'!$B1675,"mmmm")</f>
        <v>June</v>
      </c>
      <c r="Q1675" s="357"/>
    </row>
    <row r="1676" ht="27" customHeight="1" spans="1:17">
      <c r="A1676" s="362">
        <f t="shared" si="11"/>
        <v>745</v>
      </c>
      <c r="B1676" s="294">
        <v>45826</v>
      </c>
      <c r="C1676" s="337"/>
      <c r="D1676" s="337" t="s">
        <v>19</v>
      </c>
      <c r="E1676" s="337"/>
      <c r="F1676" s="337" t="s">
        <v>904</v>
      </c>
      <c r="G1676" s="359">
        <v>3633</v>
      </c>
      <c r="H1676" s="340"/>
      <c r="I1676" s="337" t="s">
        <v>531</v>
      </c>
      <c r="J1676" s="337"/>
      <c r="K1676" s="337"/>
      <c r="L1676" s="337"/>
      <c r="M1676" s="329"/>
      <c r="N1676" s="337" t="s">
        <v>443</v>
      </c>
      <c r="O1676" s="349"/>
      <c r="P1676" s="349" t="str">
        <f>TEXT('daily (2)'!$B1676,"mmmm")</f>
        <v>June</v>
      </c>
      <c r="Q1676" s="358"/>
    </row>
    <row r="1677" ht="27" customHeight="1" spans="1:17">
      <c r="A1677" s="361">
        <f t="shared" si="11"/>
        <v>746</v>
      </c>
      <c r="B1677" s="294">
        <v>45826</v>
      </c>
      <c r="C1677" s="337"/>
      <c r="D1677" s="337" t="s">
        <v>518</v>
      </c>
      <c r="E1677" s="337"/>
      <c r="F1677" s="337" t="s">
        <v>905</v>
      </c>
      <c r="G1677" s="359">
        <v>550</v>
      </c>
      <c r="H1677" s="340"/>
      <c r="I1677" s="337" t="s">
        <v>800</v>
      </c>
      <c r="J1677" s="337"/>
      <c r="K1677" s="337"/>
      <c r="L1677" s="337"/>
      <c r="M1677" s="334"/>
      <c r="N1677" s="337"/>
      <c r="O1677" s="349"/>
      <c r="P1677" s="349" t="str">
        <f>TEXT('daily (2)'!$B1677,"mmmm")</f>
        <v>June</v>
      </c>
      <c r="Q1677" s="357"/>
    </row>
    <row r="1678" ht="27" customHeight="1" spans="1:17">
      <c r="A1678" s="362">
        <f t="shared" si="11"/>
        <v>747</v>
      </c>
      <c r="B1678" s="294">
        <v>45826</v>
      </c>
      <c r="C1678" s="337"/>
      <c r="D1678" s="337" t="s">
        <v>341</v>
      </c>
      <c r="E1678" s="337"/>
      <c r="F1678" s="337" t="s">
        <v>341</v>
      </c>
      <c r="G1678" s="359">
        <v>150</v>
      </c>
      <c r="H1678" s="340"/>
      <c r="I1678" s="337" t="s">
        <v>517</v>
      </c>
      <c r="J1678" s="337"/>
      <c r="K1678" s="337"/>
      <c r="L1678" s="337"/>
      <c r="M1678" s="329"/>
      <c r="N1678" s="337"/>
      <c r="O1678" s="349"/>
      <c r="P1678" s="349" t="str">
        <f>TEXT('daily (2)'!$B1678,"mmmm")</f>
        <v>June</v>
      </c>
      <c r="Q1678" s="358"/>
    </row>
    <row r="1679" ht="27" customHeight="1" spans="1:17">
      <c r="A1679" s="361">
        <f t="shared" si="11"/>
        <v>748</v>
      </c>
      <c r="B1679" s="294">
        <v>45826</v>
      </c>
      <c r="C1679" s="337"/>
      <c r="D1679" s="337" t="s">
        <v>520</v>
      </c>
      <c r="E1679" s="337"/>
      <c r="F1679" s="337" t="s">
        <v>894</v>
      </c>
      <c r="G1679" s="359">
        <v>500</v>
      </c>
      <c r="H1679" s="340"/>
      <c r="I1679" s="337" t="s">
        <v>800</v>
      </c>
      <c r="J1679" s="337"/>
      <c r="K1679" s="337"/>
      <c r="L1679" s="337"/>
      <c r="M1679" s="334"/>
      <c r="N1679" s="337"/>
      <c r="O1679" s="349"/>
      <c r="P1679" s="349" t="str">
        <f>TEXT('daily (2)'!$B1679,"mmmm")</f>
        <v>June</v>
      </c>
      <c r="Q1679" s="357"/>
    </row>
    <row r="1680" ht="27" customHeight="1" spans="1:17">
      <c r="A1680" s="362">
        <f t="shared" si="11"/>
        <v>749</v>
      </c>
      <c r="B1680" s="294">
        <v>45826</v>
      </c>
      <c r="C1680" s="337"/>
      <c r="D1680" s="337" t="s">
        <v>341</v>
      </c>
      <c r="E1680" s="337"/>
      <c r="F1680" s="337" t="s">
        <v>341</v>
      </c>
      <c r="G1680" s="359">
        <v>100</v>
      </c>
      <c r="H1680" s="340"/>
      <c r="I1680" s="337" t="s">
        <v>800</v>
      </c>
      <c r="J1680" s="337"/>
      <c r="K1680" s="337"/>
      <c r="L1680" s="337"/>
      <c r="M1680" s="329"/>
      <c r="N1680" s="337"/>
      <c r="O1680" s="349"/>
      <c r="P1680" s="349" t="str">
        <f>TEXT('daily (2)'!$B1680,"mmmm")</f>
        <v>June</v>
      </c>
      <c r="Q1680" s="358"/>
    </row>
    <row r="1681" ht="27" customHeight="1" spans="1:17">
      <c r="A1681" s="361">
        <f t="shared" si="11"/>
        <v>750</v>
      </c>
      <c r="B1681" s="294">
        <v>45826</v>
      </c>
      <c r="C1681" s="337"/>
      <c r="D1681" s="337" t="s">
        <v>518</v>
      </c>
      <c r="E1681" s="337"/>
      <c r="F1681" s="337" t="s">
        <v>906</v>
      </c>
      <c r="G1681" s="359">
        <v>300</v>
      </c>
      <c r="H1681" s="340"/>
      <c r="I1681" s="337" t="s">
        <v>703</v>
      </c>
      <c r="J1681" s="337" t="s">
        <v>724</v>
      </c>
      <c r="K1681" s="337"/>
      <c r="L1681" s="337"/>
      <c r="M1681" s="334"/>
      <c r="N1681" s="337"/>
      <c r="O1681" s="349"/>
      <c r="P1681" s="349" t="str">
        <f>TEXT('daily (2)'!$B1681,"mmmm")</f>
        <v>June</v>
      </c>
      <c r="Q1681" s="357"/>
    </row>
    <row r="1682" ht="27" customHeight="1" spans="1:17">
      <c r="A1682" s="362">
        <f t="shared" si="11"/>
        <v>751</v>
      </c>
      <c r="B1682" s="294">
        <v>45826</v>
      </c>
      <c r="C1682" s="337"/>
      <c r="D1682" s="337" t="s">
        <v>518</v>
      </c>
      <c r="E1682" s="337"/>
      <c r="F1682" s="337" t="s">
        <v>907</v>
      </c>
      <c r="G1682" s="359">
        <f>30+25</f>
        <v>55</v>
      </c>
      <c r="H1682" s="340"/>
      <c r="I1682" s="337" t="s">
        <v>703</v>
      </c>
      <c r="J1682" s="337" t="s">
        <v>724</v>
      </c>
      <c r="K1682" s="337"/>
      <c r="L1682" s="337"/>
      <c r="M1682" s="329"/>
      <c r="N1682" s="337"/>
      <c r="O1682" s="349"/>
      <c r="P1682" s="349" t="str">
        <f>TEXT('daily (2)'!$B1682,"mmmm")</f>
        <v>June</v>
      </c>
      <c r="Q1682" s="358"/>
    </row>
    <row r="1683" ht="27" customHeight="1" spans="1:17">
      <c r="A1683" s="361">
        <f t="shared" si="11"/>
        <v>752</v>
      </c>
      <c r="B1683" s="294">
        <v>45826</v>
      </c>
      <c r="C1683" s="337"/>
      <c r="D1683" s="337" t="s">
        <v>517</v>
      </c>
      <c r="E1683" s="337"/>
      <c r="F1683" s="337" t="s">
        <v>908</v>
      </c>
      <c r="G1683" s="359">
        <v>1600</v>
      </c>
      <c r="H1683" s="340"/>
      <c r="I1683" s="337" t="s">
        <v>517</v>
      </c>
      <c r="J1683" s="337"/>
      <c r="K1683" s="337" t="s">
        <v>91</v>
      </c>
      <c r="L1683" s="337"/>
      <c r="M1683" s="334"/>
      <c r="N1683" s="337"/>
      <c r="O1683" s="349"/>
      <c r="P1683" s="349" t="str">
        <f>TEXT('daily (2)'!$B1683,"mmmm")</f>
        <v>June</v>
      </c>
      <c r="Q1683" s="357"/>
    </row>
    <row r="1684" ht="27" customHeight="1" spans="1:17">
      <c r="A1684" s="362">
        <f t="shared" si="11"/>
        <v>753</v>
      </c>
      <c r="B1684" s="294">
        <v>45826</v>
      </c>
      <c r="C1684" s="337"/>
      <c r="D1684" s="337" t="s">
        <v>518</v>
      </c>
      <c r="E1684" s="337"/>
      <c r="F1684" s="337" t="s">
        <v>909</v>
      </c>
      <c r="G1684" s="359">
        <v>135</v>
      </c>
      <c r="H1684" s="340"/>
      <c r="I1684" s="337" t="s">
        <v>703</v>
      </c>
      <c r="J1684" s="337" t="s">
        <v>724</v>
      </c>
      <c r="K1684" s="337"/>
      <c r="L1684" s="337"/>
      <c r="M1684" s="329"/>
      <c r="N1684" s="337"/>
      <c r="O1684" s="349"/>
      <c r="P1684" s="349" t="str">
        <f>TEXT('daily (2)'!$B1684,"mmmm")</f>
        <v>June</v>
      </c>
      <c r="Q1684" s="358"/>
    </row>
    <row r="1685" ht="27" customHeight="1" spans="1:17">
      <c r="A1685" s="361">
        <f t="shared" si="11"/>
        <v>754</v>
      </c>
      <c r="B1685" s="294">
        <v>45826</v>
      </c>
      <c r="C1685" s="337"/>
      <c r="D1685" s="337" t="s">
        <v>516</v>
      </c>
      <c r="E1685" s="337"/>
      <c r="F1685" s="337" t="s">
        <v>668</v>
      </c>
      <c r="G1685" s="359">
        <v>49.77</v>
      </c>
      <c r="H1685" s="340"/>
      <c r="I1685" s="337" t="s">
        <v>531</v>
      </c>
      <c r="J1685" s="337"/>
      <c r="K1685" s="337"/>
      <c r="L1685" s="337"/>
      <c r="M1685" s="334"/>
      <c r="N1685" s="337"/>
      <c r="O1685" s="349"/>
      <c r="P1685" s="349" t="str">
        <f>TEXT('daily (2)'!$B1685,"mmmm")</f>
        <v>June</v>
      </c>
      <c r="Q1685" s="357"/>
    </row>
    <row r="1686" ht="27" customHeight="1" spans="1:17">
      <c r="A1686" s="362">
        <f t="shared" si="11"/>
        <v>755</v>
      </c>
      <c r="B1686" s="294">
        <v>45826</v>
      </c>
      <c r="C1686" s="337"/>
      <c r="D1686" s="337" t="s">
        <v>518</v>
      </c>
      <c r="E1686" s="337"/>
      <c r="F1686" s="337" t="s">
        <v>910</v>
      </c>
      <c r="G1686" s="359">
        <v>970</v>
      </c>
      <c r="H1686" s="340"/>
      <c r="I1686" s="337" t="s">
        <v>703</v>
      </c>
      <c r="J1686" s="337" t="s">
        <v>724</v>
      </c>
      <c r="K1686" s="337"/>
      <c r="L1686" s="337"/>
      <c r="M1686" s="329"/>
      <c r="N1686" s="337"/>
      <c r="O1686" s="349"/>
      <c r="P1686" s="349" t="str">
        <f>TEXT('daily (2)'!$B1686,"mmmm")</f>
        <v>June</v>
      </c>
      <c r="Q1686" s="358"/>
    </row>
    <row r="1687" ht="27" customHeight="1" spans="1:17">
      <c r="A1687" s="361">
        <f t="shared" si="11"/>
        <v>756</v>
      </c>
      <c r="B1687" s="294">
        <v>45826</v>
      </c>
      <c r="C1687" s="337"/>
      <c r="D1687" s="337" t="s">
        <v>341</v>
      </c>
      <c r="E1687" s="337"/>
      <c r="F1687" s="337" t="s">
        <v>911</v>
      </c>
      <c r="G1687" s="359">
        <v>300</v>
      </c>
      <c r="H1687" s="340"/>
      <c r="I1687" s="337" t="s">
        <v>703</v>
      </c>
      <c r="J1687" s="337" t="s">
        <v>724</v>
      </c>
      <c r="K1687" s="337"/>
      <c r="L1687" s="337"/>
      <c r="M1687" s="334"/>
      <c r="N1687" s="337"/>
      <c r="O1687" s="349"/>
      <c r="P1687" s="349" t="str">
        <f>TEXT('daily (2)'!$B1687,"mmmm")</f>
        <v>June</v>
      </c>
      <c r="Q1687" s="357"/>
    </row>
    <row r="1688" ht="27" customHeight="1" spans="1:17">
      <c r="A1688" s="362">
        <f t="shared" si="11"/>
        <v>757</v>
      </c>
      <c r="B1688" s="294">
        <v>45826</v>
      </c>
      <c r="C1688" s="337"/>
      <c r="D1688" s="337" t="s">
        <v>517</v>
      </c>
      <c r="E1688" s="337"/>
      <c r="F1688" s="337" t="s">
        <v>186</v>
      </c>
      <c r="G1688" s="359">
        <v>580</v>
      </c>
      <c r="H1688" s="340"/>
      <c r="I1688" s="337" t="s">
        <v>517</v>
      </c>
      <c r="J1688" s="337"/>
      <c r="K1688" s="337"/>
      <c r="L1688" s="337"/>
      <c r="M1688" s="329"/>
      <c r="N1688" s="337"/>
      <c r="O1688" s="349"/>
      <c r="P1688" s="349" t="str">
        <f>TEXT('daily (2)'!$B1688,"mmmm")</f>
        <v>June</v>
      </c>
      <c r="Q1688" s="358"/>
    </row>
    <row r="1689" ht="27" customHeight="1" spans="1:17">
      <c r="A1689" s="361">
        <f t="shared" si="11"/>
        <v>758</v>
      </c>
      <c r="B1689" s="294">
        <v>45826</v>
      </c>
      <c r="C1689" s="337"/>
      <c r="D1689" s="337" t="s">
        <v>517</v>
      </c>
      <c r="E1689" s="337"/>
      <c r="F1689" s="337" t="s">
        <v>186</v>
      </c>
      <c r="G1689" s="359">
        <v>60</v>
      </c>
      <c r="H1689" s="340"/>
      <c r="I1689" s="337" t="s">
        <v>517</v>
      </c>
      <c r="J1689" s="337"/>
      <c r="K1689" s="337"/>
      <c r="L1689" s="337"/>
      <c r="M1689" s="334"/>
      <c r="N1689" s="337"/>
      <c r="O1689" s="349"/>
      <c r="P1689" s="349" t="str">
        <f>TEXT('daily (2)'!$B1689,"mmmm")</f>
        <v>June</v>
      </c>
      <c r="Q1689" s="357"/>
    </row>
    <row r="1690" ht="27" customHeight="1" spans="1:17">
      <c r="A1690" s="362">
        <f t="shared" si="11"/>
        <v>759</v>
      </c>
      <c r="B1690" s="294">
        <v>45826</v>
      </c>
      <c r="C1690" s="337"/>
      <c r="D1690" s="337" t="s">
        <v>517</v>
      </c>
      <c r="E1690" s="337"/>
      <c r="F1690" s="337" t="s">
        <v>186</v>
      </c>
      <c r="G1690" s="359">
        <v>30</v>
      </c>
      <c r="H1690" s="340"/>
      <c r="I1690" s="337" t="s">
        <v>517</v>
      </c>
      <c r="J1690" s="337"/>
      <c r="K1690" s="337"/>
      <c r="L1690" s="337"/>
      <c r="M1690" s="329"/>
      <c r="N1690" s="337"/>
      <c r="O1690" s="349"/>
      <c r="P1690" s="349" t="str">
        <f>TEXT('daily (2)'!$B1690,"mmmm")</f>
        <v>June</v>
      </c>
      <c r="Q1690" s="358"/>
    </row>
    <row r="1691" ht="27" customHeight="1" spans="1:17">
      <c r="A1691" s="361">
        <f t="shared" si="11"/>
        <v>760</v>
      </c>
      <c r="B1691" s="294">
        <v>45827</v>
      </c>
      <c r="C1691" s="337"/>
      <c r="D1691" s="337" t="s">
        <v>571</v>
      </c>
      <c r="E1691" s="337"/>
      <c r="F1691" s="337" t="s">
        <v>81</v>
      </c>
      <c r="G1691" s="359">
        <v>35</v>
      </c>
      <c r="H1691" s="340"/>
      <c r="I1691" s="337" t="s">
        <v>531</v>
      </c>
      <c r="J1691" s="337"/>
      <c r="K1691" s="337"/>
      <c r="L1691" s="337"/>
      <c r="M1691" s="334"/>
      <c r="N1691" s="337"/>
      <c r="O1691" s="349"/>
      <c r="P1691" s="349" t="str">
        <f>TEXT('daily (2)'!$B1691,"mmmm")</f>
        <v>June</v>
      </c>
      <c r="Q1691" s="357"/>
    </row>
    <row r="1692" ht="27" customHeight="1" spans="1:17">
      <c r="A1692" s="362">
        <f t="shared" si="11"/>
        <v>761</v>
      </c>
      <c r="B1692" s="294">
        <v>45827</v>
      </c>
      <c r="C1692" s="337"/>
      <c r="D1692" s="337" t="s">
        <v>518</v>
      </c>
      <c r="E1692" s="337"/>
      <c r="F1692" s="337" t="s">
        <v>343</v>
      </c>
      <c r="G1692" s="359">
        <v>40</v>
      </c>
      <c r="H1692" s="340"/>
      <c r="I1692" s="337" t="s">
        <v>531</v>
      </c>
      <c r="J1692" s="337"/>
      <c r="K1692" s="337"/>
      <c r="L1692" s="337"/>
      <c r="M1692" s="329"/>
      <c r="N1692" s="337"/>
      <c r="O1692" s="349"/>
      <c r="P1692" s="349" t="str">
        <f>TEXT('daily (2)'!$B1692,"mmmm")</f>
        <v>June</v>
      </c>
      <c r="Q1692" s="358"/>
    </row>
    <row r="1693" ht="27" customHeight="1" spans="1:17">
      <c r="A1693" s="361">
        <f t="shared" si="11"/>
        <v>762</v>
      </c>
      <c r="B1693" s="294">
        <v>45827</v>
      </c>
      <c r="C1693" s="337"/>
      <c r="D1693" s="337" t="s">
        <v>518</v>
      </c>
      <c r="E1693" s="337"/>
      <c r="F1693" s="337" t="s">
        <v>210</v>
      </c>
      <c r="G1693" s="359">
        <v>305</v>
      </c>
      <c r="H1693" s="340"/>
      <c r="I1693" s="337" t="s">
        <v>703</v>
      </c>
      <c r="J1693" s="337" t="s">
        <v>724</v>
      </c>
      <c r="K1693" s="337"/>
      <c r="L1693" s="337"/>
      <c r="M1693" s="334"/>
      <c r="N1693" s="337"/>
      <c r="O1693" s="349"/>
      <c r="P1693" s="349" t="str">
        <f>TEXT('daily (2)'!$B1693,"mmmm")</f>
        <v>June</v>
      </c>
      <c r="Q1693" s="357"/>
    </row>
    <row r="1694" ht="27" customHeight="1" spans="1:17">
      <c r="A1694" s="362">
        <f t="shared" si="11"/>
        <v>763</v>
      </c>
      <c r="B1694" s="294">
        <v>45827</v>
      </c>
      <c r="C1694" s="337"/>
      <c r="D1694" s="337" t="s">
        <v>341</v>
      </c>
      <c r="E1694" s="337"/>
      <c r="F1694" s="337" t="s">
        <v>377</v>
      </c>
      <c r="G1694" s="359">
        <v>300</v>
      </c>
      <c r="H1694" s="340"/>
      <c r="I1694" s="337" t="s">
        <v>531</v>
      </c>
      <c r="J1694" s="337"/>
      <c r="K1694" s="337"/>
      <c r="L1694" s="337"/>
      <c r="M1694" s="329"/>
      <c r="N1694" s="337"/>
      <c r="O1694" s="349"/>
      <c r="P1694" s="349" t="str">
        <f>TEXT('daily (2)'!$B1694,"mmmm")</f>
        <v>June</v>
      </c>
      <c r="Q1694" s="358"/>
    </row>
    <row r="1695" ht="27" customHeight="1" spans="1:17">
      <c r="A1695" s="361">
        <f t="shared" si="11"/>
        <v>764</v>
      </c>
      <c r="B1695" s="294">
        <v>45827</v>
      </c>
      <c r="C1695" s="337"/>
      <c r="D1695" s="337" t="s">
        <v>516</v>
      </c>
      <c r="E1695" s="337"/>
      <c r="F1695" s="337" t="s">
        <v>668</v>
      </c>
      <c r="G1695" s="359">
        <v>3.97</v>
      </c>
      <c r="H1695" s="340"/>
      <c r="I1695" s="337" t="s">
        <v>531</v>
      </c>
      <c r="J1695" s="337"/>
      <c r="K1695" s="337"/>
      <c r="L1695" s="337"/>
      <c r="M1695" s="334"/>
      <c r="N1695" s="337"/>
      <c r="O1695" s="349"/>
      <c r="P1695" s="349" t="str">
        <f>TEXT('daily (2)'!$B1695,"mmmm")</f>
        <v>June</v>
      </c>
      <c r="Q1695" s="357"/>
    </row>
    <row r="1696" ht="27" customHeight="1" spans="1:17">
      <c r="A1696" s="362">
        <f t="shared" si="11"/>
        <v>765</v>
      </c>
      <c r="B1696" s="294">
        <f t="array" ref="B1696:P2915">IF(_xlfn.VSTACK(daily!B781:P2000)=0,"",_xlfn.VSTACK(daily!B781:P2000))</f>
        <v>45827</v>
      </c>
      <c r="C1696" s="337" t="str">
        <v/>
      </c>
      <c r="D1696" s="337" t="str">
        <v>مواد</v>
      </c>
      <c r="E1696" s="337" t="str">
        <v/>
      </c>
      <c r="F1696" s="337" t="str">
        <v>فينش شعيب</v>
      </c>
      <c r="G1696" s="359">
        <v>65</v>
      </c>
      <c r="H1696" s="340" t="str">
        <v/>
      </c>
      <c r="I1696" s="337" t="str">
        <v>شعيب</v>
      </c>
      <c r="J1696" s="337" t="str">
        <v/>
      </c>
      <c r="K1696" s="337" t="str">
        <v/>
      </c>
      <c r="L1696" s="337" t="str">
        <v/>
      </c>
      <c r="M1696" s="329" t="str">
        <v/>
      </c>
      <c r="N1696" s="337" t="str">
        <v/>
      </c>
      <c r="O1696" s="349" t="str">
        <v/>
      </c>
      <c r="P1696" s="349" t="str">
        <v>June</v>
      </c>
      <c r="Q1696" s="358"/>
    </row>
    <row r="1697" ht="27" customHeight="1" spans="1:17">
      <c r="A1697" s="361">
        <f t="shared" si="11"/>
        <v>766</v>
      </c>
      <c r="B1697" s="294">
        <v>45827</v>
      </c>
      <c r="C1697" s="337" t="str">
        <v/>
      </c>
      <c r="D1697" s="337" t="str">
        <v>مواد</v>
      </c>
      <c r="E1697" s="337" t="str">
        <v/>
      </c>
      <c r="F1697" s="337" t="str">
        <v>تعديل الجلبة</v>
      </c>
      <c r="G1697" s="359">
        <v>300</v>
      </c>
      <c r="H1697" s="340" t="str">
        <v/>
      </c>
      <c r="I1697" s="337" t="str">
        <v>ملهم</v>
      </c>
      <c r="J1697" s="337" t="str">
        <v>BAK</v>
      </c>
      <c r="K1697" s="337" t="str">
        <v/>
      </c>
      <c r="L1697" s="337" t="str">
        <v/>
      </c>
      <c r="M1697" s="334" t="str">
        <v/>
      </c>
      <c r="N1697" s="337" t="str">
        <v/>
      </c>
      <c r="O1697" s="349" t="str">
        <v/>
      </c>
      <c r="P1697" s="349" t="str">
        <v>June</v>
      </c>
      <c r="Q1697" s="357"/>
    </row>
    <row r="1698" ht="27" customHeight="1" spans="1:17">
      <c r="A1698" s="362">
        <f t="shared" si="11"/>
        <v>767</v>
      </c>
      <c r="B1698" s="294">
        <v>45827</v>
      </c>
      <c r="C1698" s="337" t="str">
        <v/>
      </c>
      <c r="D1698" s="337" t="str">
        <v>عماله</v>
      </c>
      <c r="E1698" s="337" t="str">
        <v/>
      </c>
      <c r="F1698" s="337" t="str">
        <v>خالد لحام</v>
      </c>
      <c r="G1698" s="359">
        <v>500</v>
      </c>
      <c r="H1698" s="340" t="str">
        <v/>
      </c>
      <c r="I1698" s="337" t="str">
        <v>شعيب</v>
      </c>
      <c r="J1698" s="337" t="str">
        <v/>
      </c>
      <c r="K1698" s="337" t="str">
        <v/>
      </c>
      <c r="L1698" s="337" t="str">
        <v/>
      </c>
      <c r="M1698" s="329" t="str">
        <v/>
      </c>
      <c r="N1698" s="337" t="str">
        <v/>
      </c>
      <c r="O1698" s="349" t="str">
        <v/>
      </c>
      <c r="P1698" s="349" t="str">
        <v>June</v>
      </c>
      <c r="Q1698" s="358"/>
    </row>
    <row r="1699" ht="27" customHeight="1" spans="1:17">
      <c r="A1699" s="361">
        <f t="shared" si="11"/>
        <v>768</v>
      </c>
      <c r="B1699" s="294">
        <v>45827</v>
      </c>
      <c r="C1699" s="337" t="str">
        <v/>
      </c>
      <c r="D1699" s="337" t="str">
        <v>موصلات</v>
      </c>
      <c r="E1699" s="337" t="str">
        <v/>
      </c>
      <c r="F1699" s="337" t="str">
        <v>موصلات الجلبة</v>
      </c>
      <c r="G1699" s="359">
        <v>190</v>
      </c>
      <c r="H1699" s="340" t="str">
        <v/>
      </c>
      <c r="I1699" s="337" t="str">
        <v>ملهم</v>
      </c>
      <c r="J1699" s="337" t="str">
        <v>BAK</v>
      </c>
      <c r="K1699" s="337" t="str">
        <v/>
      </c>
      <c r="L1699" s="337" t="str">
        <v/>
      </c>
      <c r="M1699" s="334" t="str">
        <v/>
      </c>
      <c r="N1699" s="337" t="str">
        <v/>
      </c>
      <c r="O1699" s="349" t="str">
        <v/>
      </c>
      <c r="P1699" s="349" t="str">
        <v>June</v>
      </c>
      <c r="Q1699" s="357"/>
    </row>
    <row r="1700" ht="27" customHeight="1" spans="1:17">
      <c r="A1700" s="362">
        <f t="shared" si="11"/>
        <v>769</v>
      </c>
      <c r="B1700" s="294">
        <v>45827</v>
      </c>
      <c r="C1700" s="337" t="str">
        <v/>
      </c>
      <c r="D1700" s="337" t="str">
        <v>رواتب</v>
      </c>
      <c r="E1700" s="337" t="str">
        <v/>
      </c>
      <c r="F1700" s="337" t="str">
        <v>سلفة  عبدرحمان</v>
      </c>
      <c r="G1700" s="359">
        <v>1000</v>
      </c>
      <c r="H1700" s="340" t="str">
        <v/>
      </c>
      <c r="I1700" s="337" t="str">
        <v>مصنع</v>
      </c>
      <c r="J1700" s="337" t="str">
        <v/>
      </c>
      <c r="K1700" s="337" t="str">
        <v/>
      </c>
      <c r="L1700" s="337" t="str">
        <v>عبدرحمان</v>
      </c>
      <c r="M1700" s="329" t="str">
        <v/>
      </c>
      <c r="N1700" s="337" t="str">
        <v/>
      </c>
      <c r="O1700" s="349" t="str">
        <v/>
      </c>
      <c r="P1700" s="349" t="str">
        <v>June</v>
      </c>
      <c r="Q1700" s="358"/>
    </row>
    <row r="1701" ht="27" customHeight="1" spans="1:17">
      <c r="A1701" s="361">
        <f t="shared" ref="A1701:A1764" si="12">A1700+1</f>
        <v>770</v>
      </c>
      <c r="B1701" s="294">
        <v>45827</v>
      </c>
      <c r="C1701" s="337" t="str">
        <v/>
      </c>
      <c r="D1701" s="337" t="str">
        <v>عماله</v>
      </c>
      <c r="E1701" s="337" t="str">
        <v/>
      </c>
      <c r="F1701" s="337" t="str">
        <v>فوزي </v>
      </c>
      <c r="G1701" s="359">
        <v>5550</v>
      </c>
      <c r="H1701" s="340" t="str">
        <v/>
      </c>
      <c r="I1701" s="337" t="str">
        <v>شعيب</v>
      </c>
      <c r="J1701" s="337" t="str">
        <v/>
      </c>
      <c r="K1701" s="337" t="str">
        <v/>
      </c>
      <c r="L1701" s="337" t="str">
        <v/>
      </c>
      <c r="M1701" s="334" t="str">
        <v/>
      </c>
      <c r="N1701" s="337" t="str">
        <v/>
      </c>
      <c r="O1701" s="349" t="str">
        <v/>
      </c>
      <c r="P1701" s="349" t="str">
        <v>June</v>
      </c>
      <c r="Q1701" s="357"/>
    </row>
    <row r="1702" ht="27" customHeight="1" spans="1:17">
      <c r="A1702" s="362">
        <f t="shared" si="12"/>
        <v>771</v>
      </c>
      <c r="B1702" s="294">
        <v>45827</v>
      </c>
      <c r="C1702" s="337" t="str">
        <v/>
      </c>
      <c r="D1702" s="337" t="str">
        <v>عماله</v>
      </c>
      <c r="E1702" s="337" t="str">
        <v/>
      </c>
      <c r="F1702" s="337" t="str">
        <v>محمد عادل</v>
      </c>
      <c r="G1702" s="359">
        <v>860</v>
      </c>
      <c r="H1702" s="340" t="str">
        <v/>
      </c>
      <c r="I1702" s="337" t="str">
        <v>لايف ارت </v>
      </c>
      <c r="J1702" s="337" t="str">
        <v/>
      </c>
      <c r="K1702" s="337" t="str">
        <v/>
      </c>
      <c r="L1702" s="337" t="str">
        <v/>
      </c>
      <c r="M1702" s="329" t="str">
        <v>محمد عادل</v>
      </c>
      <c r="N1702" s="337" t="str">
        <v/>
      </c>
      <c r="O1702" s="349" t="str">
        <v/>
      </c>
      <c r="P1702" s="349" t="str">
        <v/>
      </c>
      <c r="Q1702" s="358"/>
    </row>
    <row r="1703" ht="27" customHeight="1" spans="1:17">
      <c r="A1703" s="361">
        <f t="shared" si="12"/>
        <v>772</v>
      </c>
      <c r="B1703" s="294">
        <v>45827</v>
      </c>
      <c r="C1703" s="337" t="str">
        <v/>
      </c>
      <c r="D1703" s="337" t="str">
        <v>عماله</v>
      </c>
      <c r="E1703" s="337" t="str">
        <v/>
      </c>
      <c r="F1703" s="337" t="str">
        <v>محمد عادل</v>
      </c>
      <c r="G1703" s="359">
        <v>720</v>
      </c>
      <c r="H1703" s="340" t="str">
        <v/>
      </c>
      <c r="I1703" s="337" t="str">
        <v>شعيب</v>
      </c>
      <c r="J1703" s="337" t="str">
        <v/>
      </c>
      <c r="K1703" s="337" t="str">
        <v/>
      </c>
      <c r="L1703" s="337" t="str">
        <v/>
      </c>
      <c r="M1703" s="334" t="str">
        <v>محمد عادل</v>
      </c>
      <c r="N1703" s="337" t="str">
        <v/>
      </c>
      <c r="O1703" s="349" t="str">
        <v/>
      </c>
      <c r="P1703" s="349" t="str">
        <v/>
      </c>
      <c r="Q1703" s="357"/>
    </row>
    <row r="1704" ht="27" customHeight="1" spans="1:17">
      <c r="A1704" s="362">
        <f t="shared" si="12"/>
        <v>773</v>
      </c>
      <c r="B1704" s="294">
        <v>45827</v>
      </c>
      <c r="C1704" s="337" t="str">
        <v/>
      </c>
      <c r="D1704" s="337" t="str">
        <v>عماله</v>
      </c>
      <c r="E1704" s="337" t="str">
        <v/>
      </c>
      <c r="F1704" s="337" t="str">
        <v>محمد عادل</v>
      </c>
      <c r="G1704" s="359">
        <v>2220</v>
      </c>
      <c r="H1704" s="340" t="str">
        <v/>
      </c>
      <c r="I1704" s="337" t="str">
        <v>ملهم</v>
      </c>
      <c r="J1704" s="337" t="str">
        <v>BAK</v>
      </c>
      <c r="K1704" s="337" t="str">
        <v/>
      </c>
      <c r="L1704" s="337" t="str">
        <v/>
      </c>
      <c r="M1704" s="329" t="str">
        <v>محمد عادل</v>
      </c>
      <c r="N1704" s="337" t="str">
        <v/>
      </c>
      <c r="O1704" s="349" t="str">
        <v/>
      </c>
      <c r="P1704" s="349" t="str">
        <v/>
      </c>
      <c r="Q1704" s="358"/>
    </row>
    <row r="1705" ht="27" customHeight="1" spans="1:17">
      <c r="A1705" s="361">
        <f t="shared" si="12"/>
        <v>774</v>
      </c>
      <c r="B1705" s="294">
        <v>45827</v>
      </c>
      <c r="C1705" s="337" t="str">
        <v/>
      </c>
      <c r="D1705" s="337" t="str">
        <v>عماله</v>
      </c>
      <c r="E1705" s="337" t="str">
        <v/>
      </c>
      <c r="F1705" s="337" t="str">
        <v>عمور</v>
      </c>
      <c r="G1705" s="359">
        <v>850</v>
      </c>
      <c r="H1705" s="340" t="str">
        <v/>
      </c>
      <c r="I1705" s="337" t="str">
        <v>لايف ارت </v>
      </c>
      <c r="J1705" s="337" t="str">
        <v/>
      </c>
      <c r="K1705" s="337" t="str">
        <v/>
      </c>
      <c r="L1705" s="337" t="str">
        <v/>
      </c>
      <c r="M1705" s="334" t="str">
        <v>عمور</v>
      </c>
      <c r="N1705" s="337" t="str">
        <v/>
      </c>
      <c r="O1705" s="349" t="str">
        <v/>
      </c>
      <c r="P1705" s="349" t="str">
        <v/>
      </c>
      <c r="Q1705" s="357"/>
    </row>
    <row r="1706" ht="27" customHeight="1" spans="1:17">
      <c r="A1706" s="362">
        <f t="shared" si="12"/>
        <v>775</v>
      </c>
      <c r="B1706" s="294">
        <v>45827</v>
      </c>
      <c r="C1706" s="337" t="str">
        <v/>
      </c>
      <c r="D1706" s="337" t="str">
        <v>عماله</v>
      </c>
      <c r="E1706" s="337" t="str">
        <v/>
      </c>
      <c r="F1706" s="337" t="str">
        <v>عمور</v>
      </c>
      <c r="G1706" s="359">
        <v>1200</v>
      </c>
      <c r="H1706" s="340" t="str">
        <v/>
      </c>
      <c r="I1706" s="337" t="str">
        <v>ملهم</v>
      </c>
      <c r="J1706" s="337" t="str">
        <v>BAK</v>
      </c>
      <c r="K1706" s="337" t="str">
        <v/>
      </c>
      <c r="L1706" s="337" t="str">
        <v/>
      </c>
      <c r="M1706" s="329" t="str">
        <v>عمور</v>
      </c>
      <c r="N1706" s="337" t="str">
        <v/>
      </c>
      <c r="O1706" s="349" t="str">
        <v/>
      </c>
      <c r="P1706" s="349" t="str">
        <v/>
      </c>
      <c r="Q1706" s="358"/>
    </row>
    <row r="1707" ht="27" customHeight="1" spans="1:17">
      <c r="A1707" s="361">
        <f t="shared" si="12"/>
        <v>776</v>
      </c>
      <c r="B1707" s="294">
        <v>45827</v>
      </c>
      <c r="C1707" s="337" t="str">
        <v/>
      </c>
      <c r="D1707" s="341" t="str">
        <v>موصلات</v>
      </c>
      <c r="E1707" s="337" t="str">
        <v/>
      </c>
      <c r="F1707" s="337" t="str">
        <v>موصلات عم محمد</v>
      </c>
      <c r="G1707" s="359">
        <v>100</v>
      </c>
      <c r="H1707" s="340" t="str">
        <v/>
      </c>
      <c r="I1707" s="337" t="str">
        <v>لايف ارت </v>
      </c>
      <c r="J1707" s="337" t="str">
        <v/>
      </c>
      <c r="K1707" s="337" t="str">
        <v/>
      </c>
      <c r="L1707" s="337" t="str">
        <v/>
      </c>
      <c r="M1707" s="334" t="str">
        <v/>
      </c>
      <c r="N1707" s="337" t="str">
        <v/>
      </c>
      <c r="O1707" s="349" t="str">
        <v/>
      </c>
      <c r="P1707" s="349" t="str">
        <v/>
      </c>
      <c r="Q1707" s="357"/>
    </row>
    <row r="1708" ht="27" customHeight="1" spans="1:17">
      <c r="A1708" s="362">
        <f t="shared" si="12"/>
        <v>777</v>
      </c>
      <c r="B1708" s="294">
        <v>45827</v>
      </c>
      <c r="C1708" s="337" t="str">
        <v/>
      </c>
      <c r="D1708" s="337" t="str">
        <v>موصلات</v>
      </c>
      <c r="E1708" s="337" t="str">
        <v/>
      </c>
      <c r="F1708" s="337" t="str">
        <v>موصلات عم محمد</v>
      </c>
      <c r="G1708" s="359">
        <v>200</v>
      </c>
      <c r="H1708" s="340" t="str">
        <v/>
      </c>
      <c r="I1708" s="337" t="str">
        <v>ملهم</v>
      </c>
      <c r="J1708" s="337" t="str">
        <v>BAK</v>
      </c>
      <c r="K1708" s="337" t="str">
        <v/>
      </c>
      <c r="L1708" s="337" t="str">
        <v/>
      </c>
      <c r="M1708" s="329" t="str">
        <v/>
      </c>
      <c r="N1708" s="337" t="str">
        <v/>
      </c>
      <c r="O1708" s="349" t="str">
        <v/>
      </c>
      <c r="P1708" s="349" t="str">
        <v/>
      </c>
      <c r="Q1708" s="358"/>
    </row>
    <row r="1709" ht="27" customHeight="1" spans="1:17">
      <c r="A1709" s="361">
        <f t="shared" si="12"/>
        <v>778</v>
      </c>
      <c r="B1709" s="294">
        <v>45827</v>
      </c>
      <c r="C1709" s="337" t="str">
        <v/>
      </c>
      <c r="D1709" s="337" t="str">
        <v>موصلات</v>
      </c>
      <c r="E1709" s="337" t="str">
        <v/>
      </c>
      <c r="F1709" s="337" t="str">
        <v>موصلات الماكنه السي تو الجديدة</v>
      </c>
      <c r="G1709" s="359">
        <v>800</v>
      </c>
      <c r="H1709" s="340" t="str">
        <v/>
      </c>
      <c r="I1709" s="337" t="str">
        <v>منصع</v>
      </c>
      <c r="J1709" s="337" t="str">
        <v/>
      </c>
      <c r="K1709" s="337" t="str">
        <v/>
      </c>
      <c r="L1709" s="337" t="str">
        <v/>
      </c>
      <c r="M1709" s="334" t="str">
        <v/>
      </c>
      <c r="N1709" s="337" t="str">
        <v/>
      </c>
      <c r="O1709" s="349" t="str">
        <v/>
      </c>
      <c r="P1709" s="349" t="str">
        <v>June</v>
      </c>
      <c r="Q1709" s="357"/>
    </row>
    <row r="1710" ht="27" customHeight="1" spans="1:17">
      <c r="A1710" s="362">
        <f t="shared" si="12"/>
        <v>779</v>
      </c>
      <c r="B1710" s="294">
        <v>45827</v>
      </c>
      <c r="C1710" s="337" t="str">
        <v/>
      </c>
      <c r="D1710" s="337" t="str">
        <v>شخصي</v>
      </c>
      <c r="E1710" s="337" t="str">
        <v/>
      </c>
      <c r="F1710" s="337" t="str">
        <v>اكل</v>
      </c>
      <c r="G1710" s="359">
        <v>340</v>
      </c>
      <c r="H1710" s="340" t="str">
        <v/>
      </c>
      <c r="I1710" s="337" t="str">
        <v>شخصي</v>
      </c>
      <c r="J1710" s="337" t="str">
        <v/>
      </c>
      <c r="K1710" s="337" t="str">
        <v/>
      </c>
      <c r="L1710" s="337" t="str">
        <v/>
      </c>
      <c r="M1710" s="329" t="str">
        <v/>
      </c>
      <c r="N1710" s="337" t="str">
        <v/>
      </c>
      <c r="O1710" s="349" t="str">
        <v/>
      </c>
      <c r="P1710" s="349" t="str">
        <v>June</v>
      </c>
      <c r="Q1710" s="358"/>
    </row>
    <row r="1711" ht="27" customHeight="1" spans="1:17">
      <c r="A1711" s="361">
        <f t="shared" si="12"/>
        <v>780</v>
      </c>
      <c r="B1711" s="294">
        <v>45827</v>
      </c>
      <c r="C1711" s="337" t="str">
        <v/>
      </c>
      <c r="D1711" s="337" t="str">
        <v>شخصي</v>
      </c>
      <c r="E1711" s="337" t="str">
        <v/>
      </c>
      <c r="F1711" s="337" t="str">
        <v>اكل</v>
      </c>
      <c r="G1711" s="359">
        <v>340</v>
      </c>
      <c r="H1711" s="340" t="str">
        <v/>
      </c>
      <c r="I1711" s="337" t="str">
        <v>شخصي</v>
      </c>
      <c r="J1711" s="337" t="str">
        <v/>
      </c>
      <c r="K1711" s="337" t="str">
        <v/>
      </c>
      <c r="L1711" s="337" t="str">
        <v/>
      </c>
      <c r="M1711" s="334" t="str">
        <v/>
      </c>
      <c r="N1711" s="337" t="str">
        <v/>
      </c>
      <c r="O1711" s="349" t="str">
        <v/>
      </c>
      <c r="P1711" s="349" t="str">
        <v>June</v>
      </c>
      <c r="Q1711" s="357"/>
    </row>
    <row r="1712" ht="27" customHeight="1" spans="1:17">
      <c r="A1712" s="362">
        <f t="shared" si="12"/>
        <v>781</v>
      </c>
      <c r="B1712" s="294">
        <v>45827</v>
      </c>
      <c r="C1712" s="337" t="str">
        <v/>
      </c>
      <c r="D1712" s="337" t="str">
        <v>شخصي</v>
      </c>
      <c r="E1712" s="337" t="str">
        <v/>
      </c>
      <c r="F1712" s="341" t="str">
        <v>اكل</v>
      </c>
      <c r="G1712" s="359">
        <v>340</v>
      </c>
      <c r="H1712" s="340" t="str">
        <v/>
      </c>
      <c r="I1712" s="337" t="str">
        <v>شخصي</v>
      </c>
      <c r="J1712" s="337" t="str">
        <v/>
      </c>
      <c r="K1712" s="337" t="str">
        <v/>
      </c>
      <c r="L1712" s="337" t="str">
        <v/>
      </c>
      <c r="M1712" s="329" t="str">
        <v/>
      </c>
      <c r="N1712" s="337" t="str">
        <v/>
      </c>
      <c r="O1712" s="349" t="str">
        <v/>
      </c>
      <c r="P1712" s="349" t="str">
        <v>June</v>
      </c>
      <c r="Q1712" s="358"/>
    </row>
    <row r="1713" ht="27" customHeight="1" spans="1:17">
      <c r="A1713" s="361">
        <f t="shared" si="12"/>
        <v>782</v>
      </c>
      <c r="B1713" s="294">
        <v>45827</v>
      </c>
      <c r="C1713" s="337" t="str">
        <v/>
      </c>
      <c r="D1713" s="337" t="str">
        <v>شخصي</v>
      </c>
      <c r="E1713" s="337" t="str">
        <v/>
      </c>
      <c r="F1713" s="337" t="str">
        <v>اكل</v>
      </c>
      <c r="G1713" s="359">
        <v>340</v>
      </c>
      <c r="H1713" s="340" t="str">
        <v/>
      </c>
      <c r="I1713" s="337" t="str">
        <v>شخصي</v>
      </c>
      <c r="J1713" s="337" t="str">
        <v/>
      </c>
      <c r="K1713" s="337" t="str">
        <v/>
      </c>
      <c r="L1713" s="337" t="str">
        <v/>
      </c>
      <c r="M1713" s="334" t="str">
        <v/>
      </c>
      <c r="N1713" s="337" t="str">
        <v/>
      </c>
      <c r="O1713" s="349" t="str">
        <v/>
      </c>
      <c r="P1713" s="349" t="str">
        <v>June</v>
      </c>
      <c r="Q1713" s="357"/>
    </row>
    <row r="1714" ht="27" customHeight="1" spans="1:17">
      <c r="A1714" s="362">
        <f t="shared" si="12"/>
        <v>783</v>
      </c>
      <c r="B1714" s="294">
        <v>45827</v>
      </c>
      <c r="C1714" s="337" t="str">
        <v/>
      </c>
      <c r="D1714" s="337" t="str">
        <v>موصلات</v>
      </c>
      <c r="E1714" s="337" t="str">
        <v/>
      </c>
      <c r="F1714" s="337" t="str">
        <v>موصلات القاهرة _ اسماعيلية </v>
      </c>
      <c r="G1714" s="359">
        <v>500</v>
      </c>
      <c r="H1714" s="340" t="str">
        <v/>
      </c>
      <c r="I1714" s="337" t="str">
        <v>شخصي</v>
      </c>
      <c r="J1714" s="337" t="str">
        <v/>
      </c>
      <c r="K1714" s="337" t="str">
        <v/>
      </c>
      <c r="L1714" s="337" t="str">
        <v/>
      </c>
      <c r="M1714" s="329" t="str">
        <v/>
      </c>
      <c r="N1714" s="337" t="str">
        <v/>
      </c>
      <c r="O1714" s="349" t="str">
        <v/>
      </c>
      <c r="P1714" s="349" t="str">
        <v>June</v>
      </c>
      <c r="Q1714" s="358"/>
    </row>
    <row r="1715" ht="27" customHeight="1" spans="1:17">
      <c r="A1715" s="361">
        <f t="shared" si="12"/>
        <v>784</v>
      </c>
      <c r="B1715" s="294">
        <v>45828</v>
      </c>
      <c r="C1715" s="337" t="str">
        <v/>
      </c>
      <c r="D1715" s="337" t="str">
        <v>دين</v>
      </c>
      <c r="E1715" s="337" t="str">
        <v/>
      </c>
      <c r="F1715" s="337" t="str">
        <v>رجعناا فلوس ماما</v>
      </c>
      <c r="G1715" s="359">
        <v>25200</v>
      </c>
      <c r="H1715" s="340" t="str">
        <v/>
      </c>
      <c r="I1715" s="337" t="str">
        <v>مصنع</v>
      </c>
      <c r="J1715" s="337" t="str">
        <v/>
      </c>
      <c r="K1715" s="337" t="str">
        <v/>
      </c>
      <c r="L1715" s="337" t="str">
        <v/>
      </c>
      <c r="M1715" s="334" t="str">
        <v/>
      </c>
      <c r="N1715" s="337" t="str">
        <v/>
      </c>
      <c r="O1715" s="349" t="str">
        <v/>
      </c>
      <c r="P1715" s="349" t="str">
        <v>June</v>
      </c>
      <c r="Q1715" s="357"/>
    </row>
    <row r="1716" ht="27" customHeight="1" spans="1:17">
      <c r="A1716" s="362">
        <f t="shared" si="12"/>
        <v>785</v>
      </c>
      <c r="B1716" s="294">
        <v>45828</v>
      </c>
      <c r="C1716" s="337" t="str">
        <v/>
      </c>
      <c r="D1716" s="337" t="str">
        <v>شخصي</v>
      </c>
      <c r="E1716" s="337" t="str">
        <v/>
      </c>
      <c r="F1716" s="337" t="str">
        <v>اسامة </v>
      </c>
      <c r="G1716" s="359">
        <v>1000</v>
      </c>
      <c r="H1716" s="340" t="str">
        <v/>
      </c>
      <c r="I1716" s="337" t="str">
        <v>شخصي</v>
      </c>
      <c r="J1716" s="337" t="str">
        <v/>
      </c>
      <c r="K1716" s="337" t="str">
        <v/>
      </c>
      <c r="L1716" s="337" t="str">
        <v/>
      </c>
      <c r="M1716" s="329" t="str">
        <v/>
      </c>
      <c r="N1716" s="337" t="str">
        <v/>
      </c>
      <c r="O1716" s="349" t="str">
        <v/>
      </c>
      <c r="P1716" s="349" t="str">
        <v>June</v>
      </c>
      <c r="Q1716" s="358"/>
    </row>
    <row r="1717" ht="27" customHeight="1" spans="1:17">
      <c r="A1717" s="361">
        <f t="shared" si="12"/>
        <v>786</v>
      </c>
      <c r="B1717" s="294">
        <v>45829</v>
      </c>
      <c r="C1717" s="337" t="str">
        <v/>
      </c>
      <c r="D1717" s="337" t="str">
        <v>مواد</v>
      </c>
      <c r="E1717" s="337" t="str">
        <v/>
      </c>
      <c r="F1717" s="337" t="str">
        <v>حبل لايف ارت</v>
      </c>
      <c r="G1717" s="359">
        <v>6550</v>
      </c>
      <c r="H1717" s="340" t="str">
        <v/>
      </c>
      <c r="I1717" s="337" t="str">
        <v>لايف ارت </v>
      </c>
      <c r="J1717" s="337" t="str">
        <v/>
      </c>
      <c r="K1717" s="337" t="str">
        <v/>
      </c>
      <c r="L1717" s="337" t="str">
        <v/>
      </c>
      <c r="M1717" s="334" t="str">
        <v/>
      </c>
      <c r="N1717" s="337" t="str">
        <v/>
      </c>
      <c r="O1717" s="349" t="str">
        <v/>
      </c>
      <c r="P1717" s="349" t="str">
        <v>June</v>
      </c>
      <c r="Q1717" s="357"/>
    </row>
    <row r="1718" ht="27" customHeight="1" spans="1:17">
      <c r="A1718" s="362">
        <f t="shared" si="12"/>
        <v>787</v>
      </c>
      <c r="B1718" s="294">
        <v>45829</v>
      </c>
      <c r="C1718" s="337" t="str">
        <v/>
      </c>
      <c r="D1718" s="337" t="str">
        <v>موصلات</v>
      </c>
      <c r="E1718" s="337" t="str">
        <v/>
      </c>
      <c r="F1718" s="337" t="str">
        <v>موصلات لملهم جديد</v>
      </c>
      <c r="G1718" s="359">
        <v>130</v>
      </c>
      <c r="H1718" s="340" t="str">
        <v/>
      </c>
      <c r="I1718" s="337" t="str">
        <v>ملهم</v>
      </c>
      <c r="J1718" s="337" t="str">
        <v>جديد</v>
      </c>
      <c r="K1718" s="337" t="str">
        <v/>
      </c>
      <c r="L1718" s="337" t="str">
        <v/>
      </c>
      <c r="M1718" s="329" t="str">
        <v/>
      </c>
      <c r="N1718" s="337" t="str">
        <v/>
      </c>
      <c r="O1718" s="349" t="str">
        <v/>
      </c>
      <c r="P1718" s="349" t="str">
        <v>June</v>
      </c>
      <c r="Q1718" s="358"/>
    </row>
    <row r="1719" ht="27" customHeight="1" spans="1:17">
      <c r="A1719" s="361">
        <f t="shared" si="12"/>
        <v>788</v>
      </c>
      <c r="B1719" s="294">
        <v>45829</v>
      </c>
      <c r="C1719" s="337" t="str">
        <v/>
      </c>
      <c r="D1719" s="337" t="str">
        <v>موردين</v>
      </c>
      <c r="E1719" s="337" t="str">
        <v/>
      </c>
      <c r="F1719" s="337" t="str">
        <v>دهان pvd شعيب</v>
      </c>
      <c r="G1719" s="359">
        <v>70</v>
      </c>
      <c r="H1719" s="340" t="str">
        <v/>
      </c>
      <c r="I1719" s="337" t="str">
        <v>شعيب</v>
      </c>
      <c r="J1719" s="337" t="str">
        <v/>
      </c>
      <c r="K1719" s="337" t="str">
        <v/>
      </c>
      <c r="L1719" s="337" t="str">
        <v/>
      </c>
      <c r="M1719" s="334" t="str">
        <v/>
      </c>
      <c r="N1719" s="337" t="str">
        <v/>
      </c>
      <c r="O1719" s="349" t="str">
        <v/>
      </c>
      <c r="P1719" s="349" t="str">
        <v>June</v>
      </c>
      <c r="Q1719" s="357"/>
    </row>
    <row r="1720" ht="27" customHeight="1" spans="1:17">
      <c r="A1720" s="362">
        <f t="shared" si="12"/>
        <v>789</v>
      </c>
      <c r="B1720" s="294">
        <v>45829</v>
      </c>
      <c r="C1720" s="337" t="str">
        <v/>
      </c>
      <c r="D1720" s="337" t="str">
        <v>مواد</v>
      </c>
      <c r="E1720" s="337" t="str">
        <v/>
      </c>
      <c r="F1720" s="337" t="str">
        <v>باكيت صنفره</v>
      </c>
      <c r="G1720" s="359">
        <v>330</v>
      </c>
      <c r="H1720" s="340" t="str">
        <v/>
      </c>
      <c r="I1720" s="337" t="str">
        <v>ملهم</v>
      </c>
      <c r="J1720" s="337" t="str">
        <v>جديد</v>
      </c>
      <c r="K1720" s="337" t="str">
        <v/>
      </c>
      <c r="L1720" s="337" t="str">
        <v/>
      </c>
      <c r="M1720" s="329" t="str">
        <v/>
      </c>
      <c r="N1720" s="337" t="str">
        <v/>
      </c>
      <c r="O1720" s="349" t="str">
        <v/>
      </c>
      <c r="P1720" s="349" t="str">
        <v>June</v>
      </c>
      <c r="Q1720" s="358"/>
    </row>
    <row r="1721" ht="27" customHeight="1" spans="1:17">
      <c r="A1721" s="361">
        <f t="shared" si="12"/>
        <v>790</v>
      </c>
      <c r="B1721" s="294">
        <v>45829</v>
      </c>
      <c r="C1721" s="337" t="str">
        <v/>
      </c>
      <c r="D1721" s="337" t="str">
        <v>عماله</v>
      </c>
      <c r="E1721" s="337" t="str">
        <v/>
      </c>
      <c r="F1721" s="337" t="str">
        <v>خالد فينش</v>
      </c>
      <c r="G1721" s="359">
        <v>300</v>
      </c>
      <c r="H1721" s="340" t="str">
        <v/>
      </c>
      <c r="I1721" s="337" t="str">
        <v>ملهم</v>
      </c>
      <c r="J1721" s="337" t="str">
        <v>جديد</v>
      </c>
      <c r="K1721" s="337" t="str">
        <v/>
      </c>
      <c r="L1721" s="337" t="str">
        <v/>
      </c>
      <c r="M1721" s="334" t="str">
        <v>خالد فينش</v>
      </c>
      <c r="N1721" s="337" t="str">
        <v/>
      </c>
      <c r="O1721" s="349" t="str">
        <v/>
      </c>
      <c r="P1721" s="349" t="str">
        <v>June</v>
      </c>
      <c r="Q1721" s="357"/>
    </row>
    <row r="1722" ht="27" customHeight="1" spans="1:17">
      <c r="A1722" s="362">
        <f t="shared" si="12"/>
        <v>791</v>
      </c>
      <c r="B1722" s="294">
        <v>45829</v>
      </c>
      <c r="C1722" s="337" t="str">
        <v/>
      </c>
      <c r="D1722" s="337" t="str">
        <v>عماله</v>
      </c>
      <c r="E1722" s="337" t="str">
        <v/>
      </c>
      <c r="F1722" s="337" t="str">
        <v>مصطفي لحام</v>
      </c>
      <c r="G1722" s="359">
        <v>450</v>
      </c>
      <c r="H1722" s="340" t="str">
        <v/>
      </c>
      <c r="I1722" s="337" t="str">
        <v>ملهم</v>
      </c>
      <c r="J1722" s="337" t="str">
        <v>جديد</v>
      </c>
      <c r="K1722" s="337" t="str">
        <v/>
      </c>
      <c r="L1722" s="337" t="str">
        <v/>
      </c>
      <c r="M1722" s="329" t="str">
        <v>salah</v>
      </c>
      <c r="N1722" s="337" t="str">
        <v/>
      </c>
      <c r="O1722" s="349" t="str">
        <v/>
      </c>
      <c r="P1722" s="349" t="str">
        <v>June</v>
      </c>
      <c r="Q1722" s="358"/>
    </row>
    <row r="1723" ht="27" customHeight="1" spans="1:17">
      <c r="A1723" s="361">
        <f t="shared" si="12"/>
        <v>792</v>
      </c>
      <c r="B1723" s="294">
        <v>45829</v>
      </c>
      <c r="C1723" s="337" t="str">
        <v/>
      </c>
      <c r="D1723" s="337" t="str">
        <v>موصلات</v>
      </c>
      <c r="E1723" s="337" t="str">
        <v/>
      </c>
      <c r="F1723" s="337" t="str">
        <v>موصلات القاهرة _ اسماعيلية </v>
      </c>
      <c r="G1723" s="359">
        <v>395</v>
      </c>
      <c r="H1723" s="340" t="str">
        <v/>
      </c>
      <c r="I1723" s="337" t="str">
        <v>شخصي</v>
      </c>
      <c r="J1723" s="337" t="str">
        <v/>
      </c>
      <c r="K1723" s="337" t="str">
        <v/>
      </c>
      <c r="L1723" s="337" t="str">
        <v/>
      </c>
      <c r="M1723" s="334" t="str">
        <v/>
      </c>
      <c r="N1723" s="337" t="str">
        <v/>
      </c>
      <c r="O1723" s="349" t="str">
        <v/>
      </c>
      <c r="P1723" s="349" t="str">
        <v>June</v>
      </c>
      <c r="Q1723" s="357"/>
    </row>
    <row r="1724" ht="27" customHeight="1" spans="1:17">
      <c r="A1724" s="362">
        <f t="shared" si="12"/>
        <v>793</v>
      </c>
      <c r="B1724" s="294">
        <v>45829</v>
      </c>
      <c r="C1724" s="337" t="str">
        <v/>
      </c>
      <c r="D1724" s="337" t="str">
        <v>بوفه</v>
      </c>
      <c r="E1724" s="337" t="str">
        <v/>
      </c>
      <c r="F1724" s="337" t="str">
        <v>شاي و سكر</v>
      </c>
      <c r="G1724" s="359">
        <v>110</v>
      </c>
      <c r="H1724" s="340" t="str">
        <v/>
      </c>
      <c r="I1724" s="337" t="str">
        <v>مصنع</v>
      </c>
      <c r="J1724" s="337" t="str">
        <v/>
      </c>
      <c r="K1724" s="337" t="str">
        <v/>
      </c>
      <c r="L1724" s="337" t="str">
        <v/>
      </c>
      <c r="M1724" s="329" t="str">
        <v/>
      </c>
      <c r="N1724" s="337" t="str">
        <v/>
      </c>
      <c r="O1724" s="349" t="str">
        <v/>
      </c>
      <c r="P1724" s="349" t="str">
        <v>June</v>
      </c>
      <c r="Q1724" s="358"/>
    </row>
    <row r="1725" ht="27" customHeight="1" spans="1:17">
      <c r="A1725" s="361">
        <f t="shared" si="12"/>
        <v>794</v>
      </c>
      <c r="B1725" s="294">
        <v>45829</v>
      </c>
      <c r="C1725" s="337" t="str">
        <v/>
      </c>
      <c r="D1725" s="337" t="str">
        <v>موصلات</v>
      </c>
      <c r="E1725" s="337" t="str">
        <v/>
      </c>
      <c r="F1725" s="337" t="str">
        <v> نقله صادق</v>
      </c>
      <c r="G1725" s="359">
        <v>70</v>
      </c>
      <c r="H1725" s="340" t="str">
        <v/>
      </c>
      <c r="I1725" s="337" t="str">
        <v>ملهم</v>
      </c>
      <c r="J1725" s="337" t="str">
        <v>جديد</v>
      </c>
      <c r="K1725" s="337" t="str">
        <v/>
      </c>
      <c r="L1725" s="337" t="str">
        <v/>
      </c>
      <c r="M1725" s="334" t="str">
        <v/>
      </c>
      <c r="N1725" s="337" t="str">
        <v/>
      </c>
      <c r="O1725" s="349" t="str">
        <v/>
      </c>
      <c r="P1725" s="349" t="str">
        <v>June</v>
      </c>
      <c r="Q1725" s="357"/>
    </row>
    <row r="1726" ht="27" customHeight="1" spans="1:17">
      <c r="A1726" s="362">
        <f t="shared" si="12"/>
        <v>795</v>
      </c>
      <c r="B1726" s="294">
        <v>45829</v>
      </c>
      <c r="C1726" s="337" t="str">
        <v/>
      </c>
      <c r="D1726" s="337" t="str">
        <v>ضريبة</v>
      </c>
      <c r="E1726" s="337" t="str">
        <v/>
      </c>
      <c r="F1726" s="337" t="str">
        <v>ضريبة</v>
      </c>
      <c r="G1726" s="359">
        <v>29.4</v>
      </c>
      <c r="H1726" s="340" t="str">
        <v/>
      </c>
      <c r="I1726" s="337" t="str">
        <v>منصع</v>
      </c>
      <c r="J1726" s="337" t="str">
        <v/>
      </c>
      <c r="K1726" s="337" t="str">
        <v/>
      </c>
      <c r="L1726" s="337" t="str">
        <v/>
      </c>
      <c r="M1726" s="329" t="str">
        <v/>
      </c>
      <c r="N1726" s="337" t="str">
        <v/>
      </c>
      <c r="O1726" s="349" t="str">
        <v/>
      </c>
      <c r="P1726" s="349" t="str">
        <v>June</v>
      </c>
      <c r="Q1726" s="358"/>
    </row>
    <row r="1727" ht="27" customHeight="1" spans="1:17">
      <c r="A1727" s="361">
        <f t="shared" si="12"/>
        <v>796</v>
      </c>
      <c r="B1727" s="294">
        <v>45829</v>
      </c>
      <c r="C1727" s="337" t="str">
        <v/>
      </c>
      <c r="D1727" s="337" t="str">
        <v>شخصي</v>
      </c>
      <c r="E1727" s="337" t="str">
        <v/>
      </c>
      <c r="F1727" s="337" t="str">
        <v>موصلات </v>
      </c>
      <c r="G1727" s="359">
        <v>300</v>
      </c>
      <c r="H1727" s="340" t="str">
        <v/>
      </c>
      <c r="I1727" s="337" t="str">
        <v>شخصي</v>
      </c>
      <c r="J1727" s="337" t="str">
        <v/>
      </c>
      <c r="K1727" s="337" t="str">
        <v/>
      </c>
      <c r="L1727" s="337" t="str">
        <v/>
      </c>
      <c r="M1727" s="334" t="str">
        <v/>
      </c>
      <c r="N1727" s="337" t="str">
        <v/>
      </c>
      <c r="O1727" s="349" t="str">
        <v/>
      </c>
      <c r="P1727" s="349" t="str">
        <v>June</v>
      </c>
      <c r="Q1727" s="357"/>
    </row>
    <row r="1728" ht="27" customHeight="1" spans="1:17">
      <c r="A1728" s="362">
        <f t="shared" si="12"/>
        <v>797</v>
      </c>
      <c r="B1728" s="294">
        <v>45829</v>
      </c>
      <c r="C1728" s="337" t="str">
        <v/>
      </c>
      <c r="D1728" s="337" t="str">
        <v>مواد</v>
      </c>
      <c r="E1728" s="337" t="str">
        <v/>
      </c>
      <c r="F1728" s="337" t="str">
        <v>جلب و بنذ لملهم</v>
      </c>
      <c r="G1728" s="359">
        <v>460</v>
      </c>
      <c r="H1728" s="340" t="str">
        <v/>
      </c>
      <c r="I1728" s="337" t="str">
        <v>ملهم</v>
      </c>
      <c r="J1728" s="337" t="str">
        <v>BAK</v>
      </c>
      <c r="K1728" s="337" t="str">
        <v/>
      </c>
      <c r="L1728" s="337" t="str">
        <v/>
      </c>
      <c r="M1728" s="329" t="str">
        <v/>
      </c>
      <c r="N1728" s="337" t="str">
        <v/>
      </c>
      <c r="O1728" s="349" t="str">
        <v/>
      </c>
      <c r="P1728" s="349" t="str">
        <v>June</v>
      </c>
      <c r="Q1728" s="358"/>
    </row>
    <row r="1729" ht="27" customHeight="1" spans="1:17">
      <c r="A1729" s="361">
        <f t="shared" si="12"/>
        <v>798</v>
      </c>
      <c r="B1729" s="294">
        <v>45829</v>
      </c>
      <c r="C1729" s="337" t="str">
        <v/>
      </c>
      <c r="D1729" s="337" t="str">
        <v>موصلات</v>
      </c>
      <c r="E1729" s="337" t="str">
        <v/>
      </c>
      <c r="F1729" s="337" t="str">
        <v>موصلات المكنه </v>
      </c>
      <c r="G1729" s="359">
        <v>600</v>
      </c>
      <c r="H1729" s="340" t="str">
        <v/>
      </c>
      <c r="I1729" s="337" t="str">
        <v>مصنع</v>
      </c>
      <c r="J1729" s="337" t="str">
        <v/>
      </c>
      <c r="K1729" s="337" t="str">
        <v/>
      </c>
      <c r="L1729" s="337" t="str">
        <v/>
      </c>
      <c r="M1729" s="334" t="str">
        <v/>
      </c>
      <c r="N1729" s="337" t="str">
        <v/>
      </c>
      <c r="O1729" s="349" t="str">
        <v/>
      </c>
      <c r="P1729" s="349" t="str">
        <v>June</v>
      </c>
      <c r="Q1729" s="357"/>
    </row>
    <row r="1730" ht="27" customHeight="1" spans="1:17">
      <c r="A1730" s="362">
        <f t="shared" si="12"/>
        <v>799</v>
      </c>
      <c r="B1730" s="294">
        <v>45829</v>
      </c>
      <c r="C1730" s="337" t="str">
        <v/>
      </c>
      <c r="D1730" s="337" t="str">
        <v>عماله</v>
      </c>
      <c r="E1730" s="337" t="str">
        <v/>
      </c>
      <c r="F1730" s="337" t="str">
        <v>خالد فينش</v>
      </c>
      <c r="G1730" s="359">
        <v>200</v>
      </c>
      <c r="H1730" s="340" t="str">
        <v/>
      </c>
      <c r="I1730" s="337" t="str">
        <v>ملهم</v>
      </c>
      <c r="J1730" s="337" t="str">
        <v>جديد</v>
      </c>
      <c r="K1730" s="337" t="str">
        <v/>
      </c>
      <c r="L1730" s="337" t="str">
        <v/>
      </c>
      <c r="M1730" s="329" t="str">
        <v>خالد فينش</v>
      </c>
      <c r="N1730" s="337" t="str">
        <v/>
      </c>
      <c r="O1730" s="349" t="str">
        <v/>
      </c>
      <c r="P1730" s="349" t="str">
        <v>June</v>
      </c>
      <c r="Q1730" s="358"/>
    </row>
    <row r="1731" ht="27" customHeight="1" spans="1:17">
      <c r="A1731" s="361">
        <f t="shared" si="12"/>
        <v>800</v>
      </c>
      <c r="B1731" s="294">
        <v>45829</v>
      </c>
      <c r="C1731" s="337" t="str">
        <v/>
      </c>
      <c r="D1731" s="337" t="str">
        <v>مواد</v>
      </c>
      <c r="E1731" s="337" t="str">
        <v/>
      </c>
      <c r="F1731" s="337" t="str">
        <v>مسامير </v>
      </c>
      <c r="G1731" s="359">
        <v>165</v>
      </c>
      <c r="H1731" s="340" t="str">
        <v/>
      </c>
      <c r="I1731" s="337" t="str">
        <v>ملهم</v>
      </c>
      <c r="J1731" s="337" t="str">
        <v>BAK</v>
      </c>
      <c r="K1731" s="337" t="str">
        <v/>
      </c>
      <c r="L1731" s="337" t="str">
        <v/>
      </c>
      <c r="M1731" s="334" t="str">
        <v/>
      </c>
      <c r="N1731" s="337" t="str">
        <v/>
      </c>
      <c r="O1731" s="349" t="str">
        <v/>
      </c>
      <c r="P1731" s="349" t="str">
        <v>June</v>
      </c>
      <c r="Q1731" s="357"/>
    </row>
    <row r="1732" ht="27" customHeight="1" spans="1:17">
      <c r="A1732" s="362">
        <f t="shared" si="12"/>
        <v>801</v>
      </c>
      <c r="B1732" s="294">
        <v>45830</v>
      </c>
      <c r="C1732" s="337" t="str">
        <v/>
      </c>
      <c r="D1732" s="337" t="str">
        <v>عماله</v>
      </c>
      <c r="E1732" s="337" t="str">
        <v/>
      </c>
      <c r="F1732" s="337" t="str">
        <v>عم محمد نقل ملهم جديد</v>
      </c>
      <c r="G1732" s="359">
        <v>150</v>
      </c>
      <c r="H1732" s="340" t="str">
        <v/>
      </c>
      <c r="I1732" s="337" t="str">
        <v>ملهم</v>
      </c>
      <c r="J1732" s="337" t="str">
        <v>جديد</v>
      </c>
      <c r="K1732" s="337" t="str">
        <v/>
      </c>
      <c r="L1732" s="337" t="str">
        <v/>
      </c>
      <c r="M1732" s="329" t="str">
        <v>عم محمد</v>
      </c>
      <c r="N1732" s="337" t="str">
        <v/>
      </c>
      <c r="O1732" s="349" t="str">
        <v/>
      </c>
      <c r="P1732" s="349" t="str">
        <v>June</v>
      </c>
      <c r="Q1732" s="358"/>
    </row>
    <row r="1733" ht="27" customHeight="1" spans="1:17">
      <c r="A1733" s="361">
        <f t="shared" si="12"/>
        <v>802</v>
      </c>
      <c r="B1733" s="294">
        <v>45830</v>
      </c>
      <c r="C1733" s="337" t="str">
        <v/>
      </c>
      <c r="D1733" s="337" t="str">
        <v>عماله</v>
      </c>
      <c r="E1733" s="337" t="str">
        <v/>
      </c>
      <c r="F1733" s="337" t="str">
        <v>سلفة محمد عادل</v>
      </c>
      <c r="G1733" s="359">
        <v>50</v>
      </c>
      <c r="H1733" s="340" t="str">
        <v/>
      </c>
      <c r="I1733" s="337" t="str">
        <v>ملهم</v>
      </c>
      <c r="J1733" s="337" t="str">
        <v>جديد</v>
      </c>
      <c r="K1733" s="337" t="str">
        <v/>
      </c>
      <c r="L1733" s="337" t="str">
        <v/>
      </c>
      <c r="M1733" s="334" t="str">
        <v>محمد عادل</v>
      </c>
      <c r="N1733" s="337" t="str">
        <v/>
      </c>
      <c r="O1733" s="349" t="str">
        <v/>
      </c>
      <c r="P1733" s="349" t="str">
        <v>June</v>
      </c>
      <c r="Q1733" s="357"/>
    </row>
    <row r="1734" ht="27" customHeight="1" spans="1:17">
      <c r="A1734" s="362">
        <f t="shared" si="12"/>
        <v>803</v>
      </c>
      <c r="B1734" s="294">
        <v>45830</v>
      </c>
      <c r="C1734" s="337" t="str">
        <v/>
      </c>
      <c r="D1734" s="337" t="str">
        <v>شخصي</v>
      </c>
      <c r="E1734" s="337" t="str">
        <v/>
      </c>
      <c r="F1734" s="337" t="str">
        <v>كارته </v>
      </c>
      <c r="G1734" s="359">
        <v>10</v>
      </c>
      <c r="H1734" s="340" t="str">
        <v/>
      </c>
      <c r="I1734" s="337" t="str">
        <v>شخصي</v>
      </c>
      <c r="J1734" s="337" t="str">
        <v/>
      </c>
      <c r="K1734" s="337" t="str">
        <v/>
      </c>
      <c r="L1734" s="337" t="str">
        <v/>
      </c>
      <c r="M1734" s="329" t="str">
        <v/>
      </c>
      <c r="N1734" s="337" t="str">
        <v/>
      </c>
      <c r="O1734" s="349" t="str">
        <v/>
      </c>
      <c r="P1734" s="349" t="str">
        <v>June</v>
      </c>
      <c r="Q1734" s="358"/>
    </row>
    <row r="1735" ht="27" customHeight="1" spans="1:17">
      <c r="A1735" s="361">
        <f t="shared" si="12"/>
        <v>804</v>
      </c>
      <c r="B1735" s="294">
        <v>45830</v>
      </c>
      <c r="C1735" s="337" t="str">
        <v/>
      </c>
      <c r="D1735" s="337" t="str">
        <v>شخصي</v>
      </c>
      <c r="E1735" s="337" t="str">
        <v/>
      </c>
      <c r="F1735" s="337" t="str">
        <v>اكل</v>
      </c>
      <c r="G1735" s="359">
        <v>700</v>
      </c>
      <c r="H1735" s="340" t="str">
        <v/>
      </c>
      <c r="I1735" s="337" t="str">
        <v>شخصي</v>
      </c>
      <c r="J1735" s="337" t="str">
        <v/>
      </c>
      <c r="K1735" s="337" t="str">
        <v/>
      </c>
      <c r="L1735" s="337" t="str">
        <v/>
      </c>
      <c r="M1735" s="334" t="str">
        <v/>
      </c>
      <c r="N1735" s="337" t="str">
        <v/>
      </c>
      <c r="O1735" s="349" t="str">
        <v/>
      </c>
      <c r="P1735" s="349" t="str">
        <v>June</v>
      </c>
      <c r="Q1735" s="357"/>
    </row>
    <row r="1736" ht="27" customHeight="1" spans="1:17">
      <c r="A1736" s="362">
        <f t="shared" si="12"/>
        <v>805</v>
      </c>
      <c r="B1736" s="294">
        <v>45830</v>
      </c>
      <c r="C1736" s="337" t="str">
        <v/>
      </c>
      <c r="D1736" s="337" t="str">
        <v>بوفه</v>
      </c>
      <c r="E1736" s="337" t="str">
        <v/>
      </c>
      <c r="F1736" s="337" t="str">
        <v>كوبايات </v>
      </c>
      <c r="G1736" s="359">
        <v>35</v>
      </c>
      <c r="H1736" s="340" t="str">
        <v/>
      </c>
      <c r="I1736" s="337" t="str">
        <v>مصنع</v>
      </c>
      <c r="J1736" s="337" t="str">
        <v/>
      </c>
      <c r="K1736" s="337" t="str">
        <v/>
      </c>
      <c r="L1736" s="337" t="str">
        <v/>
      </c>
      <c r="M1736" s="329" t="str">
        <v/>
      </c>
      <c r="N1736" s="337" t="str">
        <v/>
      </c>
      <c r="O1736" s="349" t="str">
        <v/>
      </c>
      <c r="P1736" s="349" t="str">
        <v>June</v>
      </c>
      <c r="Q1736" s="358"/>
    </row>
    <row r="1737" ht="27" customHeight="1" spans="1:17">
      <c r="A1737" s="361">
        <f t="shared" si="12"/>
        <v>806</v>
      </c>
      <c r="B1737" s="294">
        <v>45831</v>
      </c>
      <c r="C1737" s="337" t="str">
        <v/>
      </c>
      <c r="D1737" s="337" t="str">
        <v>مواد</v>
      </c>
      <c r="E1737" s="337" t="str">
        <v/>
      </c>
      <c r="F1737" s="337" t="str">
        <v>تشغيل خشب وليد</v>
      </c>
      <c r="G1737" s="359">
        <v>5000</v>
      </c>
      <c r="H1737" s="340" t="str">
        <v/>
      </c>
      <c r="I1737" s="337" t="str">
        <v>وليد</v>
      </c>
      <c r="J1737" s="337" t="str">
        <v/>
      </c>
      <c r="K1737" s="337" t="str">
        <v/>
      </c>
      <c r="L1737" s="337" t="str">
        <v/>
      </c>
      <c r="M1737" s="334" t="str">
        <v/>
      </c>
      <c r="N1737" s="337" t="str">
        <v/>
      </c>
      <c r="O1737" s="349" t="str">
        <v/>
      </c>
      <c r="P1737" s="349" t="str">
        <v>June</v>
      </c>
      <c r="Q1737" s="357"/>
    </row>
    <row r="1738" ht="27" customHeight="1" spans="1:17">
      <c r="A1738" s="362">
        <f t="shared" si="12"/>
        <v>807</v>
      </c>
      <c r="B1738" s="294">
        <v>45831</v>
      </c>
      <c r="C1738" s="337" t="str">
        <v/>
      </c>
      <c r="D1738" s="337" t="str">
        <v>ضريبة</v>
      </c>
      <c r="E1738" s="337" t="str">
        <v/>
      </c>
      <c r="F1738" s="337" t="str">
        <v>ضريبة </v>
      </c>
      <c r="G1738" s="359">
        <v>1.15</v>
      </c>
      <c r="H1738" s="340" t="str">
        <v/>
      </c>
      <c r="I1738" s="337" t="str">
        <v>مصنع</v>
      </c>
      <c r="J1738" s="337" t="str">
        <v/>
      </c>
      <c r="K1738" s="337" t="str">
        <v/>
      </c>
      <c r="L1738" s="337" t="str">
        <v/>
      </c>
      <c r="M1738" s="329" t="str">
        <v/>
      </c>
      <c r="N1738" s="337" t="str">
        <v/>
      </c>
      <c r="O1738" s="349" t="str">
        <v/>
      </c>
      <c r="P1738" s="349" t="str">
        <v>June</v>
      </c>
      <c r="Q1738" s="358"/>
    </row>
    <row r="1739" ht="27" customHeight="1" spans="1:17">
      <c r="A1739" s="361">
        <f t="shared" si="12"/>
        <v>808</v>
      </c>
      <c r="B1739" s="294">
        <v>45831</v>
      </c>
      <c r="C1739" s="337" t="str">
        <v/>
      </c>
      <c r="D1739" s="337" t="str">
        <v>موردين</v>
      </c>
      <c r="E1739" s="337" t="str">
        <v/>
      </c>
      <c r="F1739" s="337" t="str">
        <v>المهدي</v>
      </c>
      <c r="G1739" s="359">
        <v>10504</v>
      </c>
      <c r="H1739" s="340" t="str">
        <v/>
      </c>
      <c r="I1739" s="337" t="str">
        <v>ملهم</v>
      </c>
      <c r="J1739" s="337" t="str">
        <v>BAK</v>
      </c>
      <c r="K1739" s="337" t="str">
        <v/>
      </c>
      <c r="L1739" s="337" t="str">
        <v/>
      </c>
      <c r="M1739" s="334" t="str">
        <v/>
      </c>
      <c r="N1739" s="337" t="str">
        <v>المهدي</v>
      </c>
      <c r="O1739" s="349" t="str">
        <v/>
      </c>
      <c r="P1739" s="349" t="str">
        <v>June</v>
      </c>
      <c r="Q1739" s="357"/>
    </row>
    <row r="1740" ht="27" customHeight="1" spans="1:17">
      <c r="A1740" s="362">
        <f t="shared" si="12"/>
        <v>809</v>
      </c>
      <c r="B1740" s="294">
        <v>45831</v>
      </c>
      <c r="C1740" s="337" t="str">
        <v/>
      </c>
      <c r="D1740" s="337" t="str">
        <v>مواد</v>
      </c>
      <c r="E1740" s="337" t="str">
        <v/>
      </c>
      <c r="F1740" s="337" t="str">
        <v>التنجيد كريم</v>
      </c>
      <c r="G1740" s="359">
        <v>1000</v>
      </c>
      <c r="H1740" s="340" t="str">
        <v/>
      </c>
      <c r="I1740" s="337" t="str">
        <v>كريم</v>
      </c>
      <c r="J1740" s="337" t="str">
        <v/>
      </c>
      <c r="K1740" s="337" t="str">
        <v/>
      </c>
      <c r="L1740" s="337" t="str">
        <v/>
      </c>
      <c r="M1740" s="329" t="str">
        <v/>
      </c>
      <c r="N1740" s="337" t="str">
        <v/>
      </c>
      <c r="O1740" s="349" t="str">
        <v/>
      </c>
      <c r="P1740" s="349" t="str">
        <v>June</v>
      </c>
      <c r="Q1740" s="358"/>
    </row>
    <row r="1741" ht="27" customHeight="1" spans="1:17">
      <c r="A1741" s="361">
        <f t="shared" si="12"/>
        <v>810</v>
      </c>
      <c r="B1741" s="294">
        <v>45831</v>
      </c>
      <c r="C1741" s="337" t="str">
        <v/>
      </c>
      <c r="D1741" s="337" t="str">
        <v>مواد</v>
      </c>
      <c r="E1741" s="337" t="str">
        <v/>
      </c>
      <c r="F1741" s="337" t="str">
        <v>لوح خشب فاتورة قديمة </v>
      </c>
      <c r="G1741" s="359">
        <v>1600</v>
      </c>
      <c r="H1741" s="340" t="str">
        <v/>
      </c>
      <c r="I1741" s="337" t="str">
        <v>مصنع</v>
      </c>
      <c r="J1741" s="337" t="str">
        <v/>
      </c>
      <c r="K1741" s="337" t="str">
        <v/>
      </c>
      <c r="L1741" s="337" t="str">
        <v/>
      </c>
      <c r="M1741" s="334" t="str">
        <v/>
      </c>
      <c r="N1741" s="337" t="str">
        <v/>
      </c>
      <c r="O1741" s="349" t="str">
        <v/>
      </c>
      <c r="P1741" s="349" t="str">
        <v>June</v>
      </c>
      <c r="Q1741" s="357"/>
    </row>
    <row r="1742" ht="27" customHeight="1" spans="1:17">
      <c r="A1742" s="362">
        <f t="shared" si="12"/>
        <v>811</v>
      </c>
      <c r="B1742" s="294">
        <v>45831</v>
      </c>
      <c r="C1742" s="337" t="str">
        <v/>
      </c>
      <c r="D1742" s="337" t="str">
        <v>بوفه</v>
      </c>
      <c r="E1742" s="337" t="str">
        <v/>
      </c>
      <c r="F1742" s="337" t="str">
        <v>مناديل</v>
      </c>
      <c r="G1742" s="359">
        <v>35</v>
      </c>
      <c r="H1742" s="340" t="str">
        <v/>
      </c>
      <c r="I1742" s="337" t="str">
        <v>مصنع</v>
      </c>
      <c r="J1742" s="337" t="str">
        <v/>
      </c>
      <c r="K1742" s="337" t="str">
        <v/>
      </c>
      <c r="L1742" s="337" t="str">
        <v/>
      </c>
      <c r="M1742" s="329" t="str">
        <v/>
      </c>
      <c r="N1742" s="337" t="str">
        <v/>
      </c>
      <c r="O1742" s="349" t="str">
        <v/>
      </c>
      <c r="P1742" s="349" t="str">
        <v>June</v>
      </c>
      <c r="Q1742" s="358"/>
    </row>
    <row r="1743" ht="27" customHeight="1" spans="1:17">
      <c r="A1743" s="361">
        <f t="shared" si="12"/>
        <v>812</v>
      </c>
      <c r="B1743" s="294">
        <v>45831</v>
      </c>
      <c r="C1743" s="337" t="str">
        <v/>
      </c>
      <c r="D1743" s="337" t="str">
        <v>مواد</v>
      </c>
      <c r="E1743" s="337" t="str">
        <v/>
      </c>
      <c r="F1743" s="337" t="str">
        <v>لوح 2*1*1</v>
      </c>
      <c r="G1743" s="359">
        <v>640</v>
      </c>
      <c r="H1743" s="340" t="str">
        <v/>
      </c>
      <c r="I1743" s="337" t="str">
        <v>ملهم</v>
      </c>
      <c r="J1743" s="337" t="str">
        <v>جديد</v>
      </c>
      <c r="K1743" s="337" t="str">
        <v/>
      </c>
      <c r="L1743" s="337" t="str">
        <v/>
      </c>
      <c r="M1743" s="334" t="str">
        <v/>
      </c>
      <c r="N1743" s="337" t="str">
        <v>المهدي</v>
      </c>
      <c r="O1743" s="349" t="str">
        <v/>
      </c>
      <c r="P1743" s="349" t="str">
        <v>June</v>
      </c>
      <c r="Q1743" s="357"/>
    </row>
    <row r="1744" ht="27" customHeight="1" spans="1:17">
      <c r="A1744" s="362">
        <f t="shared" si="12"/>
        <v>813</v>
      </c>
      <c r="B1744" s="294">
        <v>45831</v>
      </c>
      <c r="C1744" s="337" t="str">
        <v/>
      </c>
      <c r="D1744" s="337" t="str">
        <v>نت</v>
      </c>
      <c r="E1744" s="337" t="str">
        <v/>
      </c>
      <c r="F1744" s="337" t="str">
        <v>نت </v>
      </c>
      <c r="G1744" s="359">
        <v>860</v>
      </c>
      <c r="H1744" s="340" t="str">
        <v/>
      </c>
      <c r="I1744" s="337" t="str">
        <v>مصنع</v>
      </c>
      <c r="J1744" s="337" t="str">
        <v/>
      </c>
      <c r="K1744" s="337" t="str">
        <v/>
      </c>
      <c r="L1744" s="337" t="str">
        <v/>
      </c>
      <c r="M1744" s="329" t="str">
        <v/>
      </c>
      <c r="N1744" s="337" t="str">
        <v/>
      </c>
      <c r="O1744" s="349" t="str">
        <v/>
      </c>
      <c r="P1744" s="349" t="str">
        <v>June</v>
      </c>
      <c r="Q1744" s="358"/>
    </row>
    <row r="1745" ht="27" customHeight="1" spans="1:17">
      <c r="A1745" s="361">
        <f t="shared" si="12"/>
        <v>814</v>
      </c>
      <c r="B1745" s="294">
        <v>45831</v>
      </c>
      <c r="C1745" s="337" t="str">
        <v/>
      </c>
      <c r="D1745" s="337" t="str">
        <v>بوفه</v>
      </c>
      <c r="E1745" s="337" t="str">
        <v/>
      </c>
      <c r="F1745" s="337" t="str">
        <v>كوبايات </v>
      </c>
      <c r="G1745" s="359">
        <v>35</v>
      </c>
      <c r="H1745" s="340" t="str">
        <v/>
      </c>
      <c r="I1745" s="337" t="str">
        <v>مصنع</v>
      </c>
      <c r="J1745" s="337" t="str">
        <v/>
      </c>
      <c r="K1745" s="337" t="str">
        <v/>
      </c>
      <c r="L1745" s="337" t="str">
        <v/>
      </c>
      <c r="M1745" s="334" t="str">
        <v/>
      </c>
      <c r="N1745" s="337" t="str">
        <v/>
      </c>
      <c r="O1745" s="349" t="str">
        <v/>
      </c>
      <c r="P1745" s="349" t="str">
        <v>June</v>
      </c>
      <c r="Q1745" s="357"/>
    </row>
    <row r="1746" ht="27" customHeight="1" spans="1:17">
      <c r="A1746" s="362">
        <f t="shared" si="12"/>
        <v>815</v>
      </c>
      <c r="B1746" s="294">
        <v>45831</v>
      </c>
      <c r="C1746" s="337" t="str">
        <v/>
      </c>
      <c r="D1746" s="337" t="str">
        <v>ضريبة</v>
      </c>
      <c r="E1746" s="337" t="str">
        <v/>
      </c>
      <c r="F1746" s="337" t="str">
        <v>ضريبة</v>
      </c>
      <c r="G1746" s="359">
        <v>15.11</v>
      </c>
      <c r="H1746" s="340" t="str">
        <v/>
      </c>
      <c r="I1746" s="337" t="str">
        <v>مصنع</v>
      </c>
      <c r="J1746" s="337" t="str">
        <v/>
      </c>
      <c r="K1746" s="337" t="str">
        <v/>
      </c>
      <c r="L1746" s="337" t="str">
        <v/>
      </c>
      <c r="M1746" s="329" t="str">
        <v/>
      </c>
      <c r="N1746" s="337" t="str">
        <v/>
      </c>
      <c r="O1746" s="349" t="str">
        <v/>
      </c>
      <c r="P1746" s="349" t="str">
        <v>June</v>
      </c>
      <c r="Q1746" s="358"/>
    </row>
    <row r="1747" ht="27" customHeight="1" spans="1:17">
      <c r="A1747" s="361">
        <f t="shared" si="12"/>
        <v>816</v>
      </c>
      <c r="B1747" s="294">
        <v>45831</v>
      </c>
      <c r="C1747" s="337" t="str">
        <v/>
      </c>
      <c r="D1747" s="337" t="str">
        <v>عماله</v>
      </c>
      <c r="E1747" s="337" t="str">
        <v/>
      </c>
      <c r="F1747" s="337" t="str">
        <v>سلفة محمد عادل</v>
      </c>
      <c r="G1747" s="359">
        <v>150</v>
      </c>
      <c r="H1747" s="340" t="str">
        <v/>
      </c>
      <c r="I1747" s="337" t="str">
        <v>ملهم</v>
      </c>
      <c r="J1747" s="337" t="str">
        <v>جديد</v>
      </c>
      <c r="K1747" s="337" t="str">
        <v/>
      </c>
      <c r="L1747" s="337" t="str">
        <v/>
      </c>
      <c r="M1747" s="334" t="str">
        <v>محمد عادل</v>
      </c>
      <c r="N1747" s="337" t="str">
        <v/>
      </c>
      <c r="O1747" s="349" t="str">
        <v/>
      </c>
      <c r="P1747" s="349" t="str">
        <v>June</v>
      </c>
      <c r="Q1747" s="357"/>
    </row>
    <row r="1748" ht="27" customHeight="1" spans="1:17">
      <c r="A1748" s="362">
        <f t="shared" si="12"/>
        <v>817</v>
      </c>
      <c r="B1748" s="294">
        <v>45831</v>
      </c>
      <c r="C1748" s="337" t="str">
        <v/>
      </c>
      <c r="D1748" s="337" t="str">
        <v>موصلات</v>
      </c>
      <c r="E1748" s="337" t="str">
        <v/>
      </c>
      <c r="F1748" s="337" t="str">
        <v>بنزين</v>
      </c>
      <c r="G1748" s="359">
        <v>900</v>
      </c>
      <c r="H1748" s="340" t="str">
        <v/>
      </c>
      <c r="I1748" s="337" t="str">
        <v>مصنع</v>
      </c>
      <c r="J1748" s="337" t="str">
        <v/>
      </c>
      <c r="K1748" s="337" t="str">
        <v/>
      </c>
      <c r="L1748" s="337" t="str">
        <v/>
      </c>
      <c r="M1748" s="329" t="str">
        <v/>
      </c>
      <c r="N1748" s="337" t="str">
        <v/>
      </c>
      <c r="O1748" s="349" t="str">
        <v/>
      </c>
      <c r="P1748" s="349" t="str">
        <v>June</v>
      </c>
      <c r="Q1748" s="358"/>
    </row>
    <row r="1749" ht="27" customHeight="1" spans="1:17">
      <c r="A1749" s="361">
        <f t="shared" si="12"/>
        <v>818</v>
      </c>
      <c r="B1749" s="294">
        <v>45831</v>
      </c>
      <c r="C1749" s="337" t="str">
        <v/>
      </c>
      <c r="D1749" s="337" t="str">
        <v>موصلات</v>
      </c>
      <c r="E1749" s="337" t="str">
        <v/>
      </c>
      <c r="F1749" s="337" t="str">
        <v>موصلات  روست &amp; توست</v>
      </c>
      <c r="G1749" s="359">
        <v>600</v>
      </c>
      <c r="H1749" s="340" t="str">
        <v/>
      </c>
      <c r="I1749" s="337" t="str">
        <v>مصنع</v>
      </c>
      <c r="J1749" s="337" t="str">
        <v/>
      </c>
      <c r="K1749" s="337" t="str">
        <v/>
      </c>
      <c r="L1749" s="337" t="str">
        <v/>
      </c>
      <c r="M1749" s="334" t="str">
        <v/>
      </c>
      <c r="N1749" s="337" t="str">
        <v/>
      </c>
      <c r="O1749" s="349" t="str">
        <v/>
      </c>
      <c r="P1749" s="349" t="str">
        <v>June</v>
      </c>
      <c r="Q1749" s="357"/>
    </row>
    <row r="1750" ht="27" customHeight="1" spans="1:17">
      <c r="A1750" s="362">
        <f t="shared" si="12"/>
        <v>819</v>
      </c>
      <c r="B1750" s="294">
        <v>45831</v>
      </c>
      <c r="C1750" s="337" t="str">
        <v/>
      </c>
      <c r="D1750" s="337" t="str">
        <v>شخصي</v>
      </c>
      <c r="E1750" s="337" t="str">
        <v/>
      </c>
      <c r="F1750" s="337" t="str">
        <v>اكل اسامة </v>
      </c>
      <c r="G1750" s="359">
        <v>311.42</v>
      </c>
      <c r="H1750" s="340" t="str">
        <v/>
      </c>
      <c r="I1750" s="337" t="str">
        <v>شخصي</v>
      </c>
      <c r="J1750" s="337" t="str">
        <v/>
      </c>
      <c r="K1750" s="337" t="str">
        <v/>
      </c>
      <c r="L1750" s="337" t="str">
        <v/>
      </c>
      <c r="M1750" s="329" t="str">
        <v/>
      </c>
      <c r="N1750" s="337" t="str">
        <v/>
      </c>
      <c r="O1750" s="349" t="str">
        <v/>
      </c>
      <c r="P1750" s="349" t="str">
        <v>June</v>
      </c>
      <c r="Q1750" s="358"/>
    </row>
    <row r="1751" ht="27" customHeight="1" spans="1:17">
      <c r="A1751" s="361">
        <f t="shared" si="12"/>
        <v>820</v>
      </c>
      <c r="B1751" s="294">
        <v>45831</v>
      </c>
      <c r="C1751" s="337" t="str">
        <v/>
      </c>
      <c r="D1751" s="337" t="str">
        <v>شخصي</v>
      </c>
      <c r="E1751" s="337" t="str">
        <v/>
      </c>
      <c r="F1751" s="337" t="str">
        <v>اكل يحيي</v>
      </c>
      <c r="G1751" s="359">
        <v>248.42</v>
      </c>
      <c r="H1751" s="340" t="str">
        <v/>
      </c>
      <c r="I1751" s="337" t="str">
        <v>شخصي</v>
      </c>
      <c r="J1751" s="337" t="str">
        <v/>
      </c>
      <c r="K1751" s="337" t="str">
        <v/>
      </c>
      <c r="L1751" s="337" t="str">
        <v/>
      </c>
      <c r="M1751" s="334" t="str">
        <v/>
      </c>
      <c r="N1751" s="337" t="str">
        <v/>
      </c>
      <c r="O1751" s="349" t="str">
        <v/>
      </c>
      <c r="P1751" s="349" t="str">
        <v>June</v>
      </c>
      <c r="Q1751" s="357"/>
    </row>
    <row r="1752" ht="27" customHeight="1" spans="1:17">
      <c r="A1752" s="362">
        <f t="shared" si="12"/>
        <v>821</v>
      </c>
      <c r="B1752" s="294">
        <v>45831</v>
      </c>
      <c r="C1752" s="337" t="str">
        <v/>
      </c>
      <c r="D1752" s="337" t="str">
        <v>شخصي</v>
      </c>
      <c r="E1752" s="337" t="str">
        <v/>
      </c>
      <c r="F1752" s="337" t="str">
        <v>اكل علي</v>
      </c>
      <c r="G1752" s="359">
        <v>248.42</v>
      </c>
      <c r="H1752" s="340" t="str">
        <v/>
      </c>
      <c r="I1752" s="337" t="str">
        <v>شخصي</v>
      </c>
      <c r="J1752" s="337" t="str">
        <v/>
      </c>
      <c r="K1752" s="337" t="str">
        <v/>
      </c>
      <c r="L1752" s="337" t="str">
        <v/>
      </c>
      <c r="M1752" s="329" t="str">
        <v/>
      </c>
      <c r="N1752" s="337" t="str">
        <v/>
      </c>
      <c r="O1752" s="349" t="str">
        <v/>
      </c>
      <c r="P1752" s="349" t="str">
        <v>June</v>
      </c>
      <c r="Q1752" s="358"/>
    </row>
    <row r="1753" ht="27" customHeight="1" spans="1:17">
      <c r="A1753" s="361">
        <f t="shared" si="12"/>
        <v>822</v>
      </c>
      <c r="B1753" s="294">
        <v>45831</v>
      </c>
      <c r="C1753" s="337" t="str">
        <v/>
      </c>
      <c r="D1753" s="337" t="str">
        <v>شخصي</v>
      </c>
      <c r="E1753" s="337" t="str">
        <v/>
      </c>
      <c r="F1753" s="337" t="str">
        <v>اكل عمر</v>
      </c>
      <c r="G1753" s="359">
        <v>175.42</v>
      </c>
      <c r="H1753" s="340" t="str">
        <v/>
      </c>
      <c r="I1753" s="337" t="str">
        <v>شخصي</v>
      </c>
      <c r="J1753" s="337" t="str">
        <v/>
      </c>
      <c r="K1753" s="337" t="str">
        <v/>
      </c>
      <c r="L1753" s="337" t="str">
        <v/>
      </c>
      <c r="M1753" s="334" t="str">
        <v/>
      </c>
      <c r="N1753" s="337" t="str">
        <v/>
      </c>
      <c r="O1753" s="349" t="str">
        <v/>
      </c>
      <c r="P1753" s="349" t="str">
        <v>June</v>
      </c>
      <c r="Q1753" s="357"/>
    </row>
    <row r="1754" ht="27" customHeight="1" spans="1:17">
      <c r="A1754" s="362">
        <f t="shared" si="12"/>
        <v>823</v>
      </c>
      <c r="B1754" s="294">
        <v>45832</v>
      </c>
      <c r="C1754" s="337" t="str">
        <v/>
      </c>
      <c r="D1754" s="337" t="str">
        <v>مواد</v>
      </c>
      <c r="E1754" s="337" t="str">
        <v/>
      </c>
      <c r="F1754" s="337" t="str">
        <v>ميكانزيم</v>
      </c>
      <c r="G1754" s="359">
        <v>22600</v>
      </c>
      <c r="H1754" s="340" t="str">
        <v/>
      </c>
      <c r="I1754" s="337" t="str">
        <v>عبد المجيد</v>
      </c>
      <c r="J1754" s="337" t="str">
        <v/>
      </c>
      <c r="K1754" s="337" t="str">
        <v/>
      </c>
      <c r="L1754" s="337" t="str">
        <v/>
      </c>
      <c r="M1754" s="329" t="str">
        <v/>
      </c>
      <c r="N1754" s="337" t="str">
        <v/>
      </c>
      <c r="O1754" s="349" t="str">
        <v/>
      </c>
      <c r="P1754" s="349" t="str">
        <v>June</v>
      </c>
      <c r="Q1754" s="358"/>
    </row>
    <row r="1755" ht="27" customHeight="1" spans="1:17">
      <c r="A1755" s="361">
        <f t="shared" si="12"/>
        <v>824</v>
      </c>
      <c r="B1755" s="294">
        <v>45832</v>
      </c>
      <c r="C1755" s="337" t="str">
        <v/>
      </c>
      <c r="D1755" s="337" t="str">
        <v>مواد</v>
      </c>
      <c r="E1755" s="337" t="str">
        <v/>
      </c>
      <c r="F1755" s="337" t="str">
        <v>فينش ملهم صنفره</v>
      </c>
      <c r="G1755" s="359">
        <v>330</v>
      </c>
      <c r="H1755" s="340" t="str">
        <v/>
      </c>
      <c r="I1755" s="337" t="str">
        <v>ملهم</v>
      </c>
      <c r="J1755" s="337" t="str">
        <v>جديد</v>
      </c>
      <c r="K1755" s="337" t="str">
        <v/>
      </c>
      <c r="L1755" s="337" t="str">
        <v/>
      </c>
      <c r="M1755" s="334" t="str">
        <v/>
      </c>
      <c r="N1755" s="337" t="str">
        <v/>
      </c>
      <c r="O1755" s="349" t="str">
        <v/>
      </c>
      <c r="P1755" s="349" t="str">
        <v>June</v>
      </c>
      <c r="Q1755" s="357"/>
    </row>
    <row r="1756" ht="27" customHeight="1" spans="1:17">
      <c r="A1756" s="362">
        <f t="shared" si="12"/>
        <v>825</v>
      </c>
      <c r="B1756" s="294">
        <v>45832</v>
      </c>
      <c r="C1756" s="337" t="str">
        <v/>
      </c>
      <c r="D1756" s="337" t="str">
        <v>ضريبة</v>
      </c>
      <c r="E1756" s="337" t="str">
        <v/>
      </c>
      <c r="F1756" s="337" t="str">
        <v>ضريبة</v>
      </c>
      <c r="G1756" s="359">
        <v>25</v>
      </c>
      <c r="H1756" s="340" t="str">
        <v/>
      </c>
      <c r="I1756" s="337" t="str">
        <v>مصنع</v>
      </c>
      <c r="J1756" s="337" t="str">
        <v/>
      </c>
      <c r="K1756" s="337" t="str">
        <v/>
      </c>
      <c r="L1756" s="337" t="str">
        <v/>
      </c>
      <c r="M1756" s="329" t="str">
        <v/>
      </c>
      <c r="N1756" s="337" t="str">
        <v/>
      </c>
      <c r="O1756" s="349" t="str">
        <v/>
      </c>
      <c r="P1756" s="349" t="str">
        <v>June</v>
      </c>
      <c r="Q1756" s="358"/>
    </row>
    <row r="1757" ht="27" customHeight="1" spans="1:17">
      <c r="A1757" s="361">
        <f t="shared" si="12"/>
        <v>826</v>
      </c>
      <c r="B1757" s="294">
        <v>45832</v>
      </c>
      <c r="C1757" s="337" t="str">
        <v/>
      </c>
      <c r="D1757" s="337" t="str">
        <v>مواد</v>
      </c>
      <c r="E1757" s="337" t="str">
        <v/>
      </c>
      <c r="F1757" s="337" t="str">
        <v>بنطه ملهم</v>
      </c>
      <c r="G1757" s="359">
        <v>30</v>
      </c>
      <c r="H1757" s="340" t="str">
        <v/>
      </c>
      <c r="I1757" s="337" t="str">
        <v>ملهم</v>
      </c>
      <c r="J1757" s="337" t="str">
        <v>جديد</v>
      </c>
      <c r="K1757" s="337" t="str">
        <v/>
      </c>
      <c r="L1757" s="337" t="str">
        <v/>
      </c>
      <c r="M1757" s="334" t="str">
        <v/>
      </c>
      <c r="N1757" s="337" t="str">
        <v/>
      </c>
      <c r="O1757" s="349" t="str">
        <v/>
      </c>
      <c r="P1757" s="349" t="str">
        <v>June</v>
      </c>
      <c r="Q1757" s="357"/>
    </row>
    <row r="1758" ht="27" customHeight="1" spans="1:17">
      <c r="A1758" s="362">
        <f t="shared" si="12"/>
        <v>827</v>
      </c>
      <c r="B1758" s="294">
        <v>45832</v>
      </c>
      <c r="C1758" s="337" t="str">
        <v/>
      </c>
      <c r="D1758" s="337" t="str">
        <v>مواد</v>
      </c>
      <c r="E1758" s="337" t="str">
        <v/>
      </c>
      <c r="F1758" s="337" t="str">
        <v>بنط 6</v>
      </c>
      <c r="G1758" s="359">
        <v>80</v>
      </c>
      <c r="H1758" s="340" t="str">
        <v/>
      </c>
      <c r="I1758" s="337" t="str">
        <v>مصنع</v>
      </c>
      <c r="J1758" s="337" t="str">
        <v/>
      </c>
      <c r="K1758" s="337" t="str">
        <v/>
      </c>
      <c r="L1758" s="337" t="str">
        <v/>
      </c>
      <c r="M1758" s="329" t="str">
        <v/>
      </c>
      <c r="N1758" s="337" t="str">
        <v/>
      </c>
      <c r="O1758" s="349" t="str">
        <v/>
      </c>
      <c r="P1758" s="349" t="str">
        <v>June</v>
      </c>
      <c r="Q1758" s="358"/>
    </row>
    <row r="1759" ht="27" customHeight="1" spans="1:17">
      <c r="A1759" s="361">
        <f t="shared" si="12"/>
        <v>828</v>
      </c>
      <c r="B1759" s="294">
        <v>45832</v>
      </c>
      <c r="C1759" s="337" t="str">
        <v/>
      </c>
      <c r="D1759" s="337" t="str">
        <v>مواد</v>
      </c>
      <c r="E1759" s="337" t="str">
        <v/>
      </c>
      <c r="F1759" s="337" t="str">
        <v>ترمسيزن ملهم</v>
      </c>
      <c r="G1759" s="359">
        <v>1600</v>
      </c>
      <c r="H1759" s="340" t="str">
        <v/>
      </c>
      <c r="I1759" s="337" t="str">
        <v>ملهم</v>
      </c>
      <c r="J1759" s="337" t="str">
        <v>جديد</v>
      </c>
      <c r="K1759" s="337" t="str">
        <v/>
      </c>
      <c r="L1759" s="337" t="str">
        <v/>
      </c>
      <c r="M1759" s="334" t="str">
        <v/>
      </c>
      <c r="N1759" s="337" t="str">
        <v/>
      </c>
      <c r="O1759" s="349" t="str">
        <v/>
      </c>
      <c r="P1759" s="349" t="str">
        <v>June</v>
      </c>
      <c r="Q1759" s="357"/>
    </row>
    <row r="1760" ht="27" customHeight="1" spans="1:17">
      <c r="A1760" s="362">
        <f t="shared" si="12"/>
        <v>829</v>
      </c>
      <c r="B1760" s="294">
        <v>45832</v>
      </c>
      <c r="C1760" s="337" t="str">
        <v/>
      </c>
      <c r="D1760" s="337" t="str">
        <v>موصلات</v>
      </c>
      <c r="E1760" s="337" t="str">
        <v/>
      </c>
      <c r="F1760" s="337" t="str">
        <v>موصلات الامونيوم  تناية </v>
      </c>
      <c r="G1760" s="359">
        <v>70</v>
      </c>
      <c r="H1760" s="340" t="str">
        <v/>
      </c>
      <c r="I1760" s="337" t="str">
        <v>عبد المجيد</v>
      </c>
      <c r="J1760" s="337" t="str">
        <v/>
      </c>
      <c r="K1760" s="337" t="str">
        <v/>
      </c>
      <c r="L1760" s="337" t="str">
        <v/>
      </c>
      <c r="M1760" s="329" t="str">
        <v/>
      </c>
      <c r="N1760" s="337" t="str">
        <v/>
      </c>
      <c r="O1760" s="349" t="str">
        <v/>
      </c>
      <c r="P1760" s="349" t="str">
        <v>June</v>
      </c>
      <c r="Q1760" s="358"/>
    </row>
    <row r="1761" ht="27" customHeight="1" spans="1:17">
      <c r="A1761" s="361">
        <f t="shared" si="12"/>
        <v>830</v>
      </c>
      <c r="B1761" s="294">
        <v>45832</v>
      </c>
      <c r="C1761" s="337" t="str">
        <v/>
      </c>
      <c r="D1761" s="337" t="str">
        <v>موصلات</v>
      </c>
      <c r="E1761" s="337" t="str">
        <v/>
      </c>
      <c r="F1761" s="337" t="str">
        <v>موصلات الامونيوم  تناية </v>
      </c>
      <c r="G1761" s="359">
        <v>70</v>
      </c>
      <c r="H1761" s="340" t="str">
        <v/>
      </c>
      <c r="I1761" s="337" t="str">
        <v>عبد المجيد</v>
      </c>
      <c r="J1761" s="337" t="str">
        <v/>
      </c>
      <c r="K1761" s="337" t="str">
        <v/>
      </c>
      <c r="L1761" s="337" t="str">
        <v/>
      </c>
      <c r="M1761" s="334" t="str">
        <v/>
      </c>
      <c r="N1761" s="337" t="str">
        <v/>
      </c>
      <c r="O1761" s="349" t="str">
        <v/>
      </c>
      <c r="P1761" s="349" t="str">
        <v>June</v>
      </c>
      <c r="Q1761" s="357"/>
    </row>
    <row r="1762" ht="27" customHeight="1" spans="1:17">
      <c r="A1762" s="362">
        <f t="shared" si="12"/>
        <v>831</v>
      </c>
      <c r="B1762" s="294">
        <v>45832</v>
      </c>
      <c r="C1762" s="337" t="str">
        <v/>
      </c>
      <c r="D1762" s="337" t="str">
        <v>موصلات</v>
      </c>
      <c r="E1762" s="337" t="str">
        <v/>
      </c>
      <c r="F1762" s="337" t="str">
        <v>موصلات الترمسيون عند الوطنية </v>
      </c>
      <c r="G1762" s="359">
        <v>70</v>
      </c>
      <c r="H1762" s="340" t="str">
        <v/>
      </c>
      <c r="I1762" s="337" t="str">
        <v>ملهم</v>
      </c>
      <c r="J1762" s="337" t="str">
        <v>جديد</v>
      </c>
      <c r="K1762" s="337" t="str">
        <v/>
      </c>
      <c r="L1762" s="337" t="str">
        <v/>
      </c>
      <c r="M1762" s="329" t="str">
        <v/>
      </c>
      <c r="N1762" s="337" t="str">
        <v/>
      </c>
      <c r="O1762" s="349" t="str">
        <v/>
      </c>
      <c r="P1762" s="349" t="str">
        <v>June</v>
      </c>
      <c r="Q1762" s="358"/>
    </row>
    <row r="1763" ht="27" customHeight="1" spans="1:17">
      <c r="A1763" s="361">
        <f t="shared" si="12"/>
        <v>832</v>
      </c>
      <c r="B1763" s="294">
        <v>45832</v>
      </c>
      <c r="C1763" s="337" t="str">
        <v/>
      </c>
      <c r="D1763" s="337" t="str">
        <v>موصلات</v>
      </c>
      <c r="E1763" s="337" t="str">
        <v/>
      </c>
      <c r="F1763" s="337" t="str">
        <v>موصلات الترمسيون للمصنع</v>
      </c>
      <c r="G1763" s="359">
        <v>120</v>
      </c>
      <c r="H1763" s="340" t="str">
        <v/>
      </c>
      <c r="I1763" s="337" t="str">
        <v>ملهم</v>
      </c>
      <c r="J1763" s="337" t="str">
        <v>جديد</v>
      </c>
      <c r="K1763" s="337" t="str">
        <v/>
      </c>
      <c r="L1763" s="337" t="str">
        <v/>
      </c>
      <c r="M1763" s="334" t="str">
        <v/>
      </c>
      <c r="N1763" s="337" t="str">
        <v/>
      </c>
      <c r="O1763" s="349" t="str">
        <v/>
      </c>
      <c r="P1763" s="349" t="str">
        <v>June</v>
      </c>
      <c r="Q1763" s="357"/>
    </row>
    <row r="1764" ht="27" customHeight="1" spans="1:17">
      <c r="A1764" s="362">
        <f t="shared" si="12"/>
        <v>833</v>
      </c>
      <c r="B1764" s="294">
        <v>45832</v>
      </c>
      <c r="C1764" s="337" t="str">
        <v/>
      </c>
      <c r="D1764" s="337" t="str">
        <v>موصلات</v>
      </c>
      <c r="E1764" s="337" t="str">
        <v/>
      </c>
      <c r="F1764" s="341" t="str">
        <v>لوح لصادق + شغل من صادق</v>
      </c>
      <c r="G1764" s="359">
        <v>120</v>
      </c>
      <c r="H1764" s="340" t="str">
        <v/>
      </c>
      <c r="I1764" s="337" t="str">
        <v>ملهم</v>
      </c>
      <c r="J1764" s="337" t="str">
        <v>جديد</v>
      </c>
      <c r="K1764" s="337" t="str">
        <v/>
      </c>
      <c r="L1764" s="337" t="str">
        <v/>
      </c>
      <c r="M1764" s="329" t="str">
        <v/>
      </c>
      <c r="N1764" s="337" t="str">
        <v/>
      </c>
      <c r="O1764" s="349" t="str">
        <v/>
      </c>
      <c r="P1764" s="349" t="str">
        <v>June</v>
      </c>
      <c r="Q1764" s="358"/>
    </row>
    <row r="1765" ht="27" customHeight="1" spans="1:17">
      <c r="A1765" s="361">
        <f t="shared" ref="A1765:A1828" si="13">A1764+1</f>
        <v>834</v>
      </c>
      <c r="B1765" s="294">
        <v>45832</v>
      </c>
      <c r="C1765" s="337" t="str">
        <v/>
      </c>
      <c r="D1765" s="337" t="str">
        <v>عماله</v>
      </c>
      <c r="E1765" s="337" t="str">
        <v/>
      </c>
      <c r="F1765" s="341" t="str">
        <v>خالد فينش</v>
      </c>
      <c r="G1765" s="359">
        <v>300</v>
      </c>
      <c r="H1765" s="340" t="str">
        <v/>
      </c>
      <c r="I1765" s="337" t="str">
        <v>ملهم</v>
      </c>
      <c r="J1765" s="337" t="str">
        <v>جديد</v>
      </c>
      <c r="K1765" s="337" t="str">
        <v/>
      </c>
      <c r="L1765" s="337" t="str">
        <v/>
      </c>
      <c r="M1765" s="334" t="str">
        <v>خالد فينش</v>
      </c>
      <c r="N1765" s="337" t="str">
        <v/>
      </c>
      <c r="O1765" s="349" t="str">
        <v/>
      </c>
      <c r="P1765" s="349" t="str">
        <v>June</v>
      </c>
      <c r="Q1765" s="357"/>
    </row>
    <row r="1766" ht="27" customHeight="1" spans="1:17">
      <c r="A1766" s="362">
        <f t="shared" si="13"/>
        <v>835</v>
      </c>
      <c r="B1766" s="294">
        <v>45832</v>
      </c>
      <c r="C1766" s="337" t="str">
        <v/>
      </c>
      <c r="D1766" s="337" t="str">
        <v>عماله</v>
      </c>
      <c r="E1766" s="337" t="str">
        <v/>
      </c>
      <c r="F1766" s="337" t="str">
        <v>سوداني</v>
      </c>
      <c r="G1766" s="359">
        <v>300</v>
      </c>
      <c r="H1766" s="340" t="str">
        <v/>
      </c>
      <c r="I1766" s="337" t="str">
        <v>مصنع</v>
      </c>
      <c r="J1766" s="337" t="str">
        <v/>
      </c>
      <c r="K1766" s="337" t="str">
        <v/>
      </c>
      <c r="L1766" s="337" t="str">
        <v/>
      </c>
      <c r="M1766" s="329" t="str">
        <v/>
      </c>
      <c r="N1766" s="337" t="str">
        <v/>
      </c>
      <c r="O1766" s="349" t="str">
        <v/>
      </c>
      <c r="P1766" s="349" t="str">
        <v>June</v>
      </c>
      <c r="Q1766" s="358"/>
    </row>
    <row r="1767" ht="27" customHeight="1" spans="1:17">
      <c r="A1767" s="361">
        <f t="shared" si="13"/>
        <v>836</v>
      </c>
      <c r="B1767" s="294">
        <v>45832</v>
      </c>
      <c r="C1767" s="337" t="str">
        <v/>
      </c>
      <c r="D1767" s="337" t="str">
        <v>مواد</v>
      </c>
      <c r="E1767" s="337" t="str">
        <v/>
      </c>
      <c r="F1767" s="337" t="str">
        <v>زواية زجاج</v>
      </c>
      <c r="G1767" s="359">
        <v>80</v>
      </c>
      <c r="H1767" s="340" t="str">
        <v/>
      </c>
      <c r="I1767" s="337" t="str">
        <v>عبد المجيد</v>
      </c>
      <c r="J1767" s="337" t="str">
        <v/>
      </c>
      <c r="K1767" s="337" t="str">
        <v/>
      </c>
      <c r="L1767" s="337" t="str">
        <v/>
      </c>
      <c r="M1767" s="334" t="str">
        <v/>
      </c>
      <c r="N1767" s="337" t="str">
        <v/>
      </c>
      <c r="O1767" s="349" t="str">
        <v/>
      </c>
      <c r="P1767" s="349" t="str">
        <v>June</v>
      </c>
      <c r="Q1767" s="357"/>
    </row>
    <row r="1768" ht="27" customHeight="1" spans="1:17">
      <c r="A1768" s="362">
        <f t="shared" si="13"/>
        <v>837</v>
      </c>
      <c r="B1768" s="294">
        <v>45832</v>
      </c>
      <c r="C1768" s="337" t="str">
        <v/>
      </c>
      <c r="D1768" s="337" t="str">
        <v>مواد</v>
      </c>
      <c r="E1768" s="337" t="str">
        <v/>
      </c>
      <c r="F1768" s="337" t="str">
        <v>مسامير</v>
      </c>
      <c r="G1768" s="359">
        <v>15</v>
      </c>
      <c r="H1768" s="340" t="str">
        <v/>
      </c>
      <c r="I1768" s="337" t="str">
        <v>عمر وليد</v>
      </c>
      <c r="J1768" s="337" t="str">
        <v/>
      </c>
      <c r="K1768" s="337" t="str">
        <v/>
      </c>
      <c r="L1768" s="337" t="str">
        <v/>
      </c>
      <c r="M1768" s="329" t="str">
        <v/>
      </c>
      <c r="N1768" s="337" t="str">
        <v/>
      </c>
      <c r="O1768" s="349" t="str">
        <v/>
      </c>
      <c r="P1768" s="349" t="str">
        <v>June</v>
      </c>
      <c r="Q1768" s="358"/>
    </row>
    <row r="1769" ht="27" customHeight="1" spans="1:17">
      <c r="A1769" s="361">
        <f t="shared" si="13"/>
        <v>838</v>
      </c>
      <c r="B1769" s="294">
        <v>45832</v>
      </c>
      <c r="C1769" s="337" t="str">
        <v/>
      </c>
      <c r="D1769" s="337" t="str">
        <v>ضريبة</v>
      </c>
      <c r="E1769" s="337" t="str">
        <v/>
      </c>
      <c r="F1769" s="337" t="str">
        <v>ضريبة </v>
      </c>
      <c r="G1769" s="359">
        <v>10</v>
      </c>
      <c r="H1769" s="340" t="str">
        <v/>
      </c>
      <c r="I1769" s="337" t="str">
        <v>مصنع</v>
      </c>
      <c r="J1769" s="337" t="str">
        <v/>
      </c>
      <c r="K1769" s="337" t="str">
        <v/>
      </c>
      <c r="L1769" s="337" t="str">
        <v/>
      </c>
      <c r="M1769" s="334" t="str">
        <v/>
      </c>
      <c r="N1769" s="337" t="str">
        <v/>
      </c>
      <c r="O1769" s="349" t="str">
        <v/>
      </c>
      <c r="P1769" s="349" t="str">
        <v>June</v>
      </c>
      <c r="Q1769" s="357"/>
    </row>
    <row r="1770" ht="27" customHeight="1" spans="1:17">
      <c r="A1770" s="362">
        <f t="shared" si="13"/>
        <v>839</v>
      </c>
      <c r="B1770" s="294">
        <v>45832</v>
      </c>
      <c r="C1770" s="337" t="str">
        <v/>
      </c>
      <c r="D1770" s="337" t="str">
        <v>شخصي</v>
      </c>
      <c r="E1770" s="337" t="str">
        <v/>
      </c>
      <c r="F1770" s="337" t="str">
        <v>لله</v>
      </c>
      <c r="G1770" s="359">
        <v>20</v>
      </c>
      <c r="H1770" s="340" t="str">
        <v/>
      </c>
      <c r="I1770" s="337" t="str">
        <v>شخصي</v>
      </c>
      <c r="J1770" s="337" t="str">
        <v/>
      </c>
      <c r="K1770" s="337" t="str">
        <v/>
      </c>
      <c r="L1770" s="337" t="str">
        <v/>
      </c>
      <c r="M1770" s="329" t="str">
        <v/>
      </c>
      <c r="N1770" s="337" t="str">
        <v/>
      </c>
      <c r="O1770" s="349" t="str">
        <v/>
      </c>
      <c r="P1770" s="349" t="str">
        <v>June</v>
      </c>
      <c r="Q1770" s="358"/>
    </row>
    <row r="1771" ht="27" customHeight="1" spans="1:17">
      <c r="A1771" s="361">
        <f t="shared" si="13"/>
        <v>840</v>
      </c>
      <c r="B1771" s="294">
        <v>45832</v>
      </c>
      <c r="C1771" s="337" t="str">
        <v/>
      </c>
      <c r="D1771" s="337" t="str">
        <v>ضريبة</v>
      </c>
      <c r="E1771" s="337" t="str">
        <v/>
      </c>
      <c r="F1771" s="337" t="str">
        <v>ضريبة</v>
      </c>
      <c r="G1771" s="359">
        <v>4.42</v>
      </c>
      <c r="H1771" s="340" t="str">
        <v/>
      </c>
      <c r="I1771" s="337" t="str">
        <v>مصنع</v>
      </c>
      <c r="J1771" s="337" t="str">
        <v/>
      </c>
      <c r="K1771" s="337" t="str">
        <v/>
      </c>
      <c r="L1771" s="337" t="str">
        <v/>
      </c>
      <c r="M1771" s="334" t="str">
        <v/>
      </c>
      <c r="N1771" s="337" t="str">
        <v/>
      </c>
      <c r="O1771" s="349" t="str">
        <v/>
      </c>
      <c r="P1771" s="349" t="str">
        <v>June</v>
      </c>
      <c r="Q1771" s="357"/>
    </row>
    <row r="1772" ht="27" customHeight="1" spans="1:17">
      <c r="A1772" s="362">
        <f t="shared" si="13"/>
        <v>841</v>
      </c>
      <c r="B1772" s="294">
        <v>45832</v>
      </c>
      <c r="C1772" s="337" t="str">
        <v/>
      </c>
      <c r="D1772" s="337" t="str">
        <v>شخصي</v>
      </c>
      <c r="E1772" s="337" t="str">
        <v/>
      </c>
      <c r="F1772" s="337" t="str">
        <v>اكل اسامة </v>
      </c>
      <c r="G1772" s="359">
        <v>247.5</v>
      </c>
      <c r="H1772" s="340" t="str">
        <v/>
      </c>
      <c r="I1772" s="337" t="str">
        <v>شخصي</v>
      </c>
      <c r="J1772" s="337" t="str">
        <v/>
      </c>
      <c r="K1772" s="337" t="str">
        <v/>
      </c>
      <c r="L1772" s="337" t="str">
        <v/>
      </c>
      <c r="M1772" s="329" t="str">
        <v/>
      </c>
      <c r="N1772" s="337" t="str">
        <v/>
      </c>
      <c r="O1772" s="349" t="str">
        <v/>
      </c>
      <c r="P1772" s="349" t="str">
        <v>June</v>
      </c>
      <c r="Q1772" s="358"/>
    </row>
    <row r="1773" ht="27" customHeight="1" spans="1:17">
      <c r="A1773" s="361">
        <f t="shared" si="13"/>
        <v>842</v>
      </c>
      <c r="B1773" s="294">
        <v>45832</v>
      </c>
      <c r="C1773" s="337" t="str">
        <v/>
      </c>
      <c r="D1773" s="337" t="str">
        <v>شخصي</v>
      </c>
      <c r="E1773" s="337" t="str">
        <v/>
      </c>
      <c r="F1773" s="337" t="str">
        <v>اكل يحيي</v>
      </c>
      <c r="G1773" s="359">
        <v>247.5</v>
      </c>
      <c r="H1773" s="340" t="str">
        <v/>
      </c>
      <c r="I1773" s="337" t="str">
        <v>شخصي</v>
      </c>
      <c r="J1773" s="337" t="str">
        <v/>
      </c>
      <c r="K1773" s="337" t="str">
        <v/>
      </c>
      <c r="L1773" s="337" t="str">
        <v/>
      </c>
      <c r="M1773" s="334" t="str">
        <v/>
      </c>
      <c r="N1773" s="337" t="str">
        <v/>
      </c>
      <c r="O1773" s="349" t="str">
        <v/>
      </c>
      <c r="P1773" s="349" t="str">
        <v>June</v>
      </c>
      <c r="Q1773" s="357"/>
    </row>
    <row r="1774" ht="27" customHeight="1" spans="1:17">
      <c r="A1774" s="362">
        <f t="shared" si="13"/>
        <v>843</v>
      </c>
      <c r="B1774" s="294">
        <v>45832</v>
      </c>
      <c r="C1774" s="337" t="str">
        <v/>
      </c>
      <c r="D1774" s="337" t="str">
        <v>شخصي</v>
      </c>
      <c r="E1774" s="337" t="str">
        <v/>
      </c>
      <c r="F1774" s="337" t="str">
        <v>اكل علي</v>
      </c>
      <c r="G1774" s="359">
        <v>247.5</v>
      </c>
      <c r="H1774" s="340" t="str">
        <v/>
      </c>
      <c r="I1774" s="337" t="str">
        <v>شخصي</v>
      </c>
      <c r="J1774" s="337" t="str">
        <v/>
      </c>
      <c r="K1774" s="337" t="str">
        <v/>
      </c>
      <c r="L1774" s="337" t="str">
        <v/>
      </c>
      <c r="M1774" s="329" t="str">
        <v/>
      </c>
      <c r="N1774" s="337" t="str">
        <v/>
      </c>
      <c r="O1774" s="349" t="str">
        <v/>
      </c>
      <c r="P1774" s="349" t="str">
        <v>June</v>
      </c>
      <c r="Q1774" s="358"/>
    </row>
    <row r="1775" ht="27" customHeight="1" spans="1:17">
      <c r="A1775" s="361">
        <f t="shared" si="13"/>
        <v>844</v>
      </c>
      <c r="B1775" s="294">
        <v>45832</v>
      </c>
      <c r="C1775" s="337" t="str">
        <v/>
      </c>
      <c r="D1775" s="337" t="str">
        <v>شخصي</v>
      </c>
      <c r="E1775" s="337" t="str">
        <v/>
      </c>
      <c r="F1775" s="337" t="str">
        <v>اكل عمر</v>
      </c>
      <c r="G1775" s="359">
        <v>252.5</v>
      </c>
      <c r="H1775" s="340" t="str">
        <v/>
      </c>
      <c r="I1775" s="337" t="str">
        <v>شخصي</v>
      </c>
      <c r="J1775" s="337" t="str">
        <v/>
      </c>
      <c r="K1775" s="337" t="str">
        <v/>
      </c>
      <c r="L1775" s="337" t="str">
        <v/>
      </c>
      <c r="M1775" s="334" t="str">
        <v/>
      </c>
      <c r="N1775" s="337" t="str">
        <v/>
      </c>
      <c r="O1775" s="349" t="str">
        <v/>
      </c>
      <c r="P1775" s="349" t="str">
        <v>June</v>
      </c>
      <c r="Q1775" s="357"/>
    </row>
    <row r="1776" ht="27" customHeight="1" spans="1:17">
      <c r="A1776" s="362">
        <f t="shared" si="13"/>
        <v>845</v>
      </c>
      <c r="B1776" s="294">
        <v>45832</v>
      </c>
      <c r="C1776" s="337" t="str">
        <v/>
      </c>
      <c r="D1776" s="337" t="str">
        <v>شخصي</v>
      </c>
      <c r="E1776" s="337" t="str">
        <v/>
      </c>
      <c r="F1776" s="337" t="str">
        <v>ايجار مكنه سعيد </v>
      </c>
      <c r="G1776" s="359">
        <v>1100</v>
      </c>
      <c r="H1776" s="340" t="str">
        <v/>
      </c>
      <c r="I1776" s="337" t="str">
        <v>مصنع</v>
      </c>
      <c r="J1776" s="337" t="str">
        <v/>
      </c>
      <c r="K1776" s="337" t="str">
        <v/>
      </c>
      <c r="L1776" s="337" t="str">
        <v/>
      </c>
      <c r="M1776" s="329" t="str">
        <v/>
      </c>
      <c r="N1776" s="337" t="str">
        <v/>
      </c>
      <c r="O1776" s="349" t="str">
        <v/>
      </c>
      <c r="P1776" s="349" t="str">
        <v>June</v>
      </c>
      <c r="Q1776" s="358"/>
    </row>
    <row r="1777" ht="27" customHeight="1" spans="1:17">
      <c r="A1777" s="361">
        <f t="shared" si="13"/>
        <v>846</v>
      </c>
      <c r="B1777" s="294">
        <v>45832</v>
      </c>
      <c r="C1777" s="337" t="str">
        <v/>
      </c>
      <c r="D1777" s="337" t="str">
        <v>عماله</v>
      </c>
      <c r="E1777" s="337" t="str">
        <v/>
      </c>
      <c r="F1777" s="337" t="str">
        <v>سلفة محمد عادل</v>
      </c>
      <c r="G1777" s="359">
        <v>200</v>
      </c>
      <c r="H1777" s="340" t="str">
        <v/>
      </c>
      <c r="I1777" s="337" t="str">
        <v>ملهم</v>
      </c>
      <c r="J1777" s="337" t="str">
        <v>جديد</v>
      </c>
      <c r="K1777" s="337" t="str">
        <v/>
      </c>
      <c r="L1777" s="337" t="str">
        <v/>
      </c>
      <c r="M1777" s="334" t="str">
        <v>محمد عادل</v>
      </c>
      <c r="N1777" s="337" t="str">
        <v/>
      </c>
      <c r="O1777" s="349" t="str">
        <v/>
      </c>
      <c r="P1777" s="349" t="str">
        <v>June</v>
      </c>
      <c r="Q1777" s="357"/>
    </row>
    <row r="1778" ht="27" customHeight="1" spans="1:17">
      <c r="A1778" s="362">
        <f t="shared" si="13"/>
        <v>847</v>
      </c>
      <c r="B1778" s="294">
        <v>45832</v>
      </c>
      <c r="C1778" s="337" t="str">
        <v/>
      </c>
      <c r="D1778" s="337" t="str">
        <v>ضريبة</v>
      </c>
      <c r="E1778" s="337" t="str">
        <v/>
      </c>
      <c r="F1778" s="337" t="str">
        <v>ضريبة </v>
      </c>
      <c r="G1778" s="359">
        <v>5</v>
      </c>
      <c r="H1778" s="340" t="str">
        <v/>
      </c>
      <c r="I1778" s="337" t="str">
        <v>مصنع</v>
      </c>
      <c r="J1778" s="337" t="str">
        <v/>
      </c>
      <c r="K1778" s="337" t="str">
        <v/>
      </c>
      <c r="L1778" s="337" t="str">
        <v/>
      </c>
      <c r="M1778" s="329" t="str">
        <v/>
      </c>
      <c r="N1778" s="337" t="str">
        <v/>
      </c>
      <c r="O1778" s="349" t="str">
        <v/>
      </c>
      <c r="P1778" s="349" t="str">
        <v>June</v>
      </c>
      <c r="Q1778" s="358"/>
    </row>
    <row r="1779" ht="27" customHeight="1" spans="1:17">
      <c r="A1779" s="361">
        <f t="shared" si="13"/>
        <v>848</v>
      </c>
      <c r="B1779" s="294">
        <v>45832</v>
      </c>
      <c r="C1779" s="337" t="str">
        <v/>
      </c>
      <c r="D1779" s="337" t="str">
        <v>شخصي</v>
      </c>
      <c r="E1779" s="337" t="str">
        <v/>
      </c>
      <c r="F1779" s="337" t="str">
        <v>مياه </v>
      </c>
      <c r="G1779" s="359">
        <v>160</v>
      </c>
      <c r="H1779" s="340" t="str">
        <v/>
      </c>
      <c r="I1779" s="337" t="str">
        <v>شخصي</v>
      </c>
      <c r="J1779" s="337" t="str">
        <v/>
      </c>
      <c r="K1779" s="337" t="str">
        <v/>
      </c>
      <c r="L1779" s="337" t="str">
        <v/>
      </c>
      <c r="M1779" s="334" t="str">
        <v/>
      </c>
      <c r="N1779" s="337" t="str">
        <v/>
      </c>
      <c r="O1779" s="349" t="str">
        <v/>
      </c>
      <c r="P1779" s="349" t="str">
        <v>June</v>
      </c>
      <c r="Q1779" s="357"/>
    </row>
    <row r="1780" ht="27" customHeight="1" spans="1:17">
      <c r="A1780" s="362">
        <f t="shared" si="13"/>
        <v>849</v>
      </c>
      <c r="B1780" s="294">
        <v>45833</v>
      </c>
      <c r="C1780" s="337" t="str">
        <v/>
      </c>
      <c r="D1780" s="337" t="str">
        <v>مواد</v>
      </c>
      <c r="E1780" s="337" t="str">
        <v/>
      </c>
      <c r="F1780" s="337" t="str">
        <v>الانكيه 4 ملي</v>
      </c>
      <c r="G1780" s="359">
        <v>15</v>
      </c>
      <c r="H1780" s="340" t="str">
        <v/>
      </c>
      <c r="I1780" s="337" t="str">
        <v>ملهم</v>
      </c>
      <c r="J1780" s="337" t="str">
        <v>BAK</v>
      </c>
      <c r="K1780" s="337" t="str">
        <v/>
      </c>
      <c r="L1780" s="337" t="str">
        <v/>
      </c>
      <c r="M1780" s="329" t="str">
        <v/>
      </c>
      <c r="N1780" s="337" t="str">
        <v/>
      </c>
      <c r="O1780" s="349" t="str">
        <v/>
      </c>
      <c r="P1780" s="349" t="str">
        <v>June</v>
      </c>
      <c r="Q1780" s="358"/>
    </row>
    <row r="1781" ht="27" customHeight="1" spans="1:17">
      <c r="A1781" s="361">
        <f t="shared" si="13"/>
        <v>850</v>
      </c>
      <c r="B1781" s="294">
        <v>45833</v>
      </c>
      <c r="C1781" s="337" t="str">
        <v/>
      </c>
      <c r="D1781" s="337" t="str">
        <v>مواد</v>
      </c>
      <c r="E1781" s="337" t="str">
        <v/>
      </c>
      <c r="F1781" s="337" t="str">
        <v>بكوليز</v>
      </c>
      <c r="G1781" s="359">
        <v>295</v>
      </c>
      <c r="H1781" s="340" t="str">
        <v/>
      </c>
      <c r="I1781" s="337" t="str">
        <v>مصنع</v>
      </c>
      <c r="J1781" s="337" t="str">
        <v/>
      </c>
      <c r="K1781" s="337" t="str">
        <v/>
      </c>
      <c r="L1781" s="337" t="str">
        <v/>
      </c>
      <c r="M1781" s="334" t="str">
        <v/>
      </c>
      <c r="N1781" s="337" t="str">
        <v/>
      </c>
      <c r="O1781" s="349" t="str">
        <v/>
      </c>
      <c r="P1781" s="349" t="str">
        <v>June</v>
      </c>
      <c r="Q1781" s="357"/>
    </row>
    <row r="1782" ht="27" customHeight="1" spans="1:17">
      <c r="A1782" s="362">
        <f t="shared" si="13"/>
        <v>851</v>
      </c>
      <c r="B1782" s="294">
        <v>45833</v>
      </c>
      <c r="C1782" s="337" t="str">
        <v/>
      </c>
      <c r="D1782" s="337" t="str">
        <v>ضريبة</v>
      </c>
      <c r="E1782" s="337" t="str">
        <v/>
      </c>
      <c r="F1782" s="337" t="str">
        <v>ضريبة سحب</v>
      </c>
      <c r="G1782" s="359">
        <v>3.6</v>
      </c>
      <c r="H1782" s="340" t="str">
        <v/>
      </c>
      <c r="I1782" s="337" t="str">
        <v>مصنع</v>
      </c>
      <c r="J1782" s="337" t="str">
        <v/>
      </c>
      <c r="K1782" s="337" t="str">
        <v/>
      </c>
      <c r="L1782" s="337" t="str">
        <v/>
      </c>
      <c r="M1782" s="329" t="str">
        <v/>
      </c>
      <c r="N1782" s="337" t="str">
        <v/>
      </c>
      <c r="O1782" s="349" t="str">
        <v/>
      </c>
      <c r="P1782" s="349" t="str">
        <v>June</v>
      </c>
      <c r="Q1782" s="358"/>
    </row>
    <row r="1783" ht="27" customHeight="1" spans="1:17">
      <c r="A1783" s="361">
        <f t="shared" si="13"/>
        <v>852</v>
      </c>
      <c r="B1783" s="294">
        <v>45833</v>
      </c>
      <c r="C1783" s="337" t="str">
        <v/>
      </c>
      <c r="D1783" s="337" t="str">
        <v>بوفه</v>
      </c>
      <c r="E1783" s="337" t="str">
        <v/>
      </c>
      <c r="F1783" s="337" t="str">
        <v>كوبايات</v>
      </c>
      <c r="G1783" s="359">
        <v>35</v>
      </c>
      <c r="H1783" s="340" t="str">
        <v/>
      </c>
      <c r="I1783" s="337" t="str">
        <v>مصنع</v>
      </c>
      <c r="J1783" s="337" t="str">
        <v/>
      </c>
      <c r="K1783" s="337" t="str">
        <v/>
      </c>
      <c r="L1783" s="337" t="str">
        <v/>
      </c>
      <c r="M1783" s="334" t="str">
        <v/>
      </c>
      <c r="N1783" s="337" t="str">
        <v/>
      </c>
      <c r="O1783" s="349" t="str">
        <v/>
      </c>
      <c r="P1783" s="349" t="str">
        <v>June</v>
      </c>
      <c r="Q1783" s="357"/>
    </row>
    <row r="1784" ht="27" customHeight="1" spans="1:17">
      <c r="A1784" s="362">
        <f t="shared" si="13"/>
        <v>853</v>
      </c>
      <c r="B1784" s="294">
        <v>45833</v>
      </c>
      <c r="C1784" s="337" t="str">
        <v/>
      </c>
      <c r="D1784" s="337" t="str">
        <v>مواد</v>
      </c>
      <c r="E1784" s="337" t="str">
        <v/>
      </c>
      <c r="F1784" s="337" t="str">
        <v>فينش ملهم جديد</v>
      </c>
      <c r="G1784" s="359">
        <v>660</v>
      </c>
      <c r="H1784" s="340" t="str">
        <v/>
      </c>
      <c r="I1784" s="337" t="str">
        <v>ملهم</v>
      </c>
      <c r="J1784" s="337" t="str">
        <v>BAK</v>
      </c>
      <c r="K1784" s="337" t="str">
        <v/>
      </c>
      <c r="L1784" s="337" t="str">
        <v/>
      </c>
      <c r="M1784" s="329" t="str">
        <v/>
      </c>
      <c r="N1784" s="337" t="str">
        <v/>
      </c>
      <c r="O1784" s="349" t="str">
        <v/>
      </c>
      <c r="P1784" s="349" t="str">
        <v>June</v>
      </c>
      <c r="Q1784" s="358"/>
    </row>
    <row r="1785" ht="27" customHeight="1" spans="1:17">
      <c r="A1785" s="361">
        <f t="shared" si="13"/>
        <v>854</v>
      </c>
      <c r="B1785" s="294">
        <v>45833</v>
      </c>
      <c r="C1785" s="337" t="str">
        <v/>
      </c>
      <c r="D1785" s="337" t="str">
        <v>شخصي</v>
      </c>
      <c r="E1785" s="337" t="str">
        <v/>
      </c>
      <c r="F1785" s="337" t="str">
        <v>شاي و سكر و عصير </v>
      </c>
      <c r="G1785" s="359">
        <v>100</v>
      </c>
      <c r="H1785" s="340" t="str">
        <v/>
      </c>
      <c r="I1785" s="337" t="str">
        <v>شخصي</v>
      </c>
      <c r="J1785" s="337" t="str">
        <v/>
      </c>
      <c r="K1785" s="337" t="str">
        <v/>
      </c>
      <c r="L1785" s="337" t="str">
        <v/>
      </c>
      <c r="M1785" s="334" t="str">
        <v/>
      </c>
      <c r="N1785" s="337" t="str">
        <v/>
      </c>
      <c r="O1785" s="349" t="str">
        <v/>
      </c>
      <c r="P1785" s="349" t="str">
        <v>June</v>
      </c>
      <c r="Q1785" s="357"/>
    </row>
    <row r="1786" ht="27" customHeight="1" spans="1:17">
      <c r="A1786" s="362">
        <f t="shared" si="13"/>
        <v>855</v>
      </c>
      <c r="B1786" s="294">
        <v>45833</v>
      </c>
      <c r="C1786" s="337" t="str">
        <v/>
      </c>
      <c r="D1786" s="337" t="str">
        <v>عماله</v>
      </c>
      <c r="E1786" s="337" t="str">
        <v/>
      </c>
      <c r="F1786" s="337" t="str">
        <v>سوداني</v>
      </c>
      <c r="G1786" s="359">
        <v>300</v>
      </c>
      <c r="H1786" s="340" t="str">
        <v/>
      </c>
      <c r="I1786" s="337" t="str">
        <v>مصنع</v>
      </c>
      <c r="J1786" s="337" t="str">
        <v/>
      </c>
      <c r="K1786" s="337" t="str">
        <v/>
      </c>
      <c r="L1786" s="337" t="str">
        <v/>
      </c>
      <c r="M1786" s="329" t="str">
        <v/>
      </c>
      <c r="N1786" s="337" t="str">
        <v/>
      </c>
      <c r="O1786" s="349" t="str">
        <v/>
      </c>
      <c r="P1786" s="349" t="str">
        <v>June</v>
      </c>
      <c r="Q1786" s="358"/>
    </row>
    <row r="1787" ht="27" customHeight="1" spans="1:17">
      <c r="A1787" s="361">
        <f t="shared" si="13"/>
        <v>856</v>
      </c>
      <c r="B1787" s="294">
        <v>45833</v>
      </c>
      <c r="C1787" s="337" t="str">
        <v/>
      </c>
      <c r="D1787" s="337" t="str">
        <v>رواتب</v>
      </c>
      <c r="E1787" s="337" t="str">
        <v/>
      </c>
      <c r="F1787" s="337" t="str">
        <v>سلفة عبجرحمان</v>
      </c>
      <c r="G1787" s="359">
        <v>400</v>
      </c>
      <c r="H1787" s="340" t="str">
        <v/>
      </c>
      <c r="I1787" s="337" t="str">
        <v>مصنع</v>
      </c>
      <c r="J1787" s="337" t="str">
        <v/>
      </c>
      <c r="K1787" s="337" t="str">
        <v/>
      </c>
      <c r="L1787" s="337" t="str">
        <v>عبدرحمان</v>
      </c>
      <c r="M1787" s="334" t="str">
        <v/>
      </c>
      <c r="N1787" s="337" t="str">
        <v/>
      </c>
      <c r="O1787" s="349" t="str">
        <v/>
      </c>
      <c r="P1787" s="349" t="str">
        <v>June</v>
      </c>
      <c r="Q1787" s="357"/>
    </row>
    <row r="1788" ht="27" customHeight="1" spans="1:17">
      <c r="A1788" s="362">
        <f t="shared" si="13"/>
        <v>857</v>
      </c>
      <c r="B1788" s="294">
        <v>45833</v>
      </c>
      <c r="C1788" s="337" t="str">
        <v/>
      </c>
      <c r="D1788" s="337" t="str">
        <v>عماله</v>
      </c>
      <c r="E1788" s="337" t="str">
        <v/>
      </c>
      <c r="F1788" s="337" t="str">
        <v>سلفة محمد عادل</v>
      </c>
      <c r="G1788" s="359">
        <v>100</v>
      </c>
      <c r="H1788" s="340" t="str">
        <v/>
      </c>
      <c r="I1788" s="337" t="str">
        <v>ملهم</v>
      </c>
      <c r="J1788" s="337" t="str">
        <v>جديد</v>
      </c>
      <c r="K1788" s="337" t="str">
        <v/>
      </c>
      <c r="L1788" s="337" t="str">
        <v/>
      </c>
      <c r="M1788" s="329" t="str">
        <v>محمد عادل</v>
      </c>
      <c r="N1788" s="337" t="str">
        <v/>
      </c>
      <c r="O1788" s="349" t="str">
        <v/>
      </c>
      <c r="P1788" s="349" t="str">
        <v>June</v>
      </c>
      <c r="Q1788" s="358"/>
    </row>
    <row r="1789" ht="27" customHeight="1" spans="1:17">
      <c r="A1789" s="361">
        <f t="shared" si="13"/>
        <v>858</v>
      </c>
      <c r="B1789" s="294">
        <v>45833</v>
      </c>
      <c r="C1789" s="337" t="str">
        <v/>
      </c>
      <c r="D1789" s="337" t="str">
        <v>عماله</v>
      </c>
      <c r="E1789" s="337" t="str">
        <v/>
      </c>
      <c r="F1789" s="337" t="str">
        <v>سلفة خالد</v>
      </c>
      <c r="G1789" s="359">
        <v>100</v>
      </c>
      <c r="H1789" s="340" t="str">
        <v/>
      </c>
      <c r="I1789" s="337" t="str">
        <v>ملهم</v>
      </c>
      <c r="J1789" s="337" t="str">
        <v>جديد</v>
      </c>
      <c r="K1789" s="337" t="str">
        <v/>
      </c>
      <c r="L1789" s="337" t="str">
        <v/>
      </c>
      <c r="M1789" s="334" t="str">
        <v>خالد فينش</v>
      </c>
      <c r="N1789" s="337" t="str">
        <v/>
      </c>
      <c r="O1789" s="349" t="str">
        <v/>
      </c>
      <c r="P1789" s="349" t="str">
        <v>June</v>
      </c>
      <c r="Q1789" s="357"/>
    </row>
    <row r="1790" ht="27" customHeight="1" spans="1:17">
      <c r="A1790" s="362">
        <f t="shared" si="13"/>
        <v>859</v>
      </c>
      <c r="B1790" s="294">
        <v>45833</v>
      </c>
      <c r="C1790" s="337" t="str">
        <v/>
      </c>
      <c r="D1790" s="337" t="str">
        <v>عماله</v>
      </c>
      <c r="E1790" s="337" t="str">
        <v/>
      </c>
      <c r="F1790" s="337" t="str">
        <v>سلفة يسي</v>
      </c>
      <c r="G1790" s="359">
        <v>50</v>
      </c>
      <c r="H1790" s="340" t="str">
        <v/>
      </c>
      <c r="I1790" s="337" t="str">
        <v>ملهم</v>
      </c>
      <c r="J1790" s="337" t="str">
        <v>جديد</v>
      </c>
      <c r="K1790" s="337" t="str">
        <v/>
      </c>
      <c r="L1790" s="337" t="str">
        <v/>
      </c>
      <c r="M1790" s="329" t="str">
        <v>يس</v>
      </c>
      <c r="N1790" s="337" t="str">
        <v/>
      </c>
      <c r="O1790" s="349" t="str">
        <v/>
      </c>
      <c r="P1790" s="349" t="str">
        <v>June</v>
      </c>
      <c r="Q1790" s="358"/>
    </row>
    <row r="1791" ht="27" customHeight="1" spans="1:17">
      <c r="A1791" s="361">
        <f t="shared" si="13"/>
        <v>860</v>
      </c>
      <c r="B1791" s="294">
        <v>45834</v>
      </c>
      <c r="C1791" s="337" t="str">
        <v/>
      </c>
      <c r="D1791" s="337" t="str">
        <v>شخصي</v>
      </c>
      <c r="E1791" s="337" t="str">
        <v/>
      </c>
      <c r="F1791" s="337" t="str">
        <v>اكل </v>
      </c>
      <c r="G1791" s="359">
        <v>280</v>
      </c>
      <c r="H1791" s="340" t="str">
        <v/>
      </c>
      <c r="I1791" s="337" t="str">
        <v>شخصي</v>
      </c>
      <c r="J1791" s="337" t="str">
        <v/>
      </c>
      <c r="K1791" s="337" t="str">
        <v/>
      </c>
      <c r="L1791" s="337" t="str">
        <v/>
      </c>
      <c r="M1791" s="334" t="str">
        <v/>
      </c>
      <c r="N1791" s="337" t="str">
        <v/>
      </c>
      <c r="O1791" s="349" t="str">
        <v/>
      </c>
      <c r="P1791" s="349" t="str">
        <v>June</v>
      </c>
      <c r="Q1791" s="357"/>
    </row>
    <row r="1792" ht="27" customHeight="1" spans="1:17">
      <c r="A1792" s="362">
        <f t="shared" si="13"/>
        <v>861</v>
      </c>
      <c r="B1792" s="294">
        <v>45834</v>
      </c>
      <c r="C1792" s="337" t="str">
        <v/>
      </c>
      <c r="D1792" s="337" t="str">
        <v>موصلات</v>
      </c>
      <c r="E1792" s="337" t="str">
        <v/>
      </c>
      <c r="F1792" s="337" t="str">
        <v>موصلات اسماعيلية القاهرة </v>
      </c>
      <c r="G1792" s="359">
        <v>400</v>
      </c>
      <c r="H1792" s="340" t="str">
        <v/>
      </c>
      <c r="I1792" s="337" t="str">
        <v>شخصي</v>
      </c>
      <c r="J1792" s="337" t="str">
        <v/>
      </c>
      <c r="K1792" s="337" t="str">
        <v/>
      </c>
      <c r="L1792" s="337" t="str">
        <v/>
      </c>
      <c r="M1792" s="329" t="str">
        <v/>
      </c>
      <c r="N1792" s="337" t="str">
        <v/>
      </c>
      <c r="O1792" s="349" t="str">
        <v/>
      </c>
      <c r="P1792" s="349" t="str">
        <v>June</v>
      </c>
      <c r="Q1792" s="358"/>
    </row>
    <row r="1793" ht="27" customHeight="1" spans="1:17">
      <c r="A1793" s="361">
        <f t="shared" si="13"/>
        <v>862</v>
      </c>
      <c r="B1793" s="294">
        <v>45834</v>
      </c>
      <c r="C1793" s="337" t="str">
        <v/>
      </c>
      <c r="D1793" s="337" t="str">
        <v>مواد</v>
      </c>
      <c r="E1793" s="337" t="str">
        <v/>
      </c>
      <c r="F1793" s="337" t="str">
        <v>ترمسيون ملهم</v>
      </c>
      <c r="G1793" s="359">
        <v>220</v>
      </c>
      <c r="H1793" s="340" t="str">
        <v/>
      </c>
      <c r="I1793" s="337" t="str">
        <v>ملهم</v>
      </c>
      <c r="J1793" s="337" t="str">
        <v>جديد</v>
      </c>
      <c r="K1793" s="337" t="str">
        <v/>
      </c>
      <c r="L1793" s="337" t="str">
        <v/>
      </c>
      <c r="M1793" s="334" t="str">
        <v/>
      </c>
      <c r="N1793" s="337" t="str">
        <v/>
      </c>
      <c r="O1793" s="349" t="str">
        <v/>
      </c>
      <c r="P1793" s="349" t="str">
        <v>June</v>
      </c>
      <c r="Q1793" s="357"/>
    </row>
    <row r="1794" ht="27" customHeight="1" spans="1:17">
      <c r="A1794" s="362">
        <f t="shared" si="13"/>
        <v>863</v>
      </c>
      <c r="B1794" s="294">
        <v>45834</v>
      </c>
      <c r="C1794" s="337" t="str">
        <v/>
      </c>
      <c r="D1794" s="337" t="str">
        <v>شخصي</v>
      </c>
      <c r="E1794" s="337" t="str">
        <v/>
      </c>
      <c r="F1794" s="337" t="str">
        <v>اسامة </v>
      </c>
      <c r="G1794" s="359">
        <v>250</v>
      </c>
      <c r="H1794" s="340" t="str">
        <v/>
      </c>
      <c r="I1794" s="337" t="str">
        <v>شخصي</v>
      </c>
      <c r="J1794" s="337" t="str">
        <v/>
      </c>
      <c r="K1794" s="337" t="str">
        <v/>
      </c>
      <c r="L1794" s="337" t="str">
        <v/>
      </c>
      <c r="M1794" s="329" t="str">
        <v/>
      </c>
      <c r="N1794" s="337" t="str">
        <v/>
      </c>
      <c r="O1794" s="349" t="str">
        <v/>
      </c>
      <c r="P1794" s="349" t="str">
        <v>June</v>
      </c>
      <c r="Q1794" s="358"/>
    </row>
    <row r="1795" ht="27" customHeight="1" spans="1:17">
      <c r="A1795" s="361">
        <f t="shared" si="13"/>
        <v>864</v>
      </c>
      <c r="B1795" s="294">
        <v>45834</v>
      </c>
      <c r="C1795" s="337" t="str">
        <v/>
      </c>
      <c r="D1795" s="337" t="str">
        <v>شخصي</v>
      </c>
      <c r="E1795" s="337" t="str">
        <v/>
      </c>
      <c r="F1795" s="337" t="str">
        <v>يحيي</v>
      </c>
      <c r="G1795" s="359">
        <v>350</v>
      </c>
      <c r="H1795" s="340" t="str">
        <v/>
      </c>
      <c r="I1795" s="337" t="str">
        <v>شخصي</v>
      </c>
      <c r="J1795" s="337" t="str">
        <v/>
      </c>
      <c r="K1795" s="337" t="str">
        <v/>
      </c>
      <c r="L1795" s="337" t="str">
        <v/>
      </c>
      <c r="M1795" s="334" t="str">
        <v/>
      </c>
      <c r="N1795" s="337" t="str">
        <v/>
      </c>
      <c r="O1795" s="349" t="str">
        <v/>
      </c>
      <c r="P1795" s="349" t="str">
        <v>June</v>
      </c>
      <c r="Q1795" s="357"/>
    </row>
    <row r="1796" ht="27" customHeight="1" spans="1:17">
      <c r="A1796" s="362">
        <f t="shared" si="13"/>
        <v>865</v>
      </c>
      <c r="B1796" s="294">
        <v>45834</v>
      </c>
      <c r="C1796" s="337" t="str">
        <v/>
      </c>
      <c r="D1796" s="337" t="str">
        <v>شخصي</v>
      </c>
      <c r="E1796" s="337" t="str">
        <v/>
      </c>
      <c r="F1796" s="337" t="str">
        <v>علي</v>
      </c>
      <c r="G1796" s="359">
        <v>350</v>
      </c>
      <c r="H1796" s="340" t="str">
        <v/>
      </c>
      <c r="I1796" s="337" t="str">
        <v>شخصي</v>
      </c>
      <c r="J1796" s="337" t="str">
        <v/>
      </c>
      <c r="K1796" s="337" t="str">
        <v/>
      </c>
      <c r="L1796" s="337" t="str">
        <v/>
      </c>
      <c r="M1796" s="329" t="str">
        <v/>
      </c>
      <c r="N1796" s="337" t="str">
        <v/>
      </c>
      <c r="O1796" s="349" t="str">
        <v/>
      </c>
      <c r="P1796" s="349" t="str">
        <v>June</v>
      </c>
      <c r="Q1796" s="358"/>
    </row>
    <row r="1797" ht="27" customHeight="1" spans="1:17">
      <c r="A1797" s="361">
        <f t="shared" si="13"/>
        <v>866</v>
      </c>
      <c r="B1797" s="294">
        <v>45834</v>
      </c>
      <c r="C1797" s="337" t="str">
        <v/>
      </c>
      <c r="D1797" s="337" t="str">
        <v>موصلات</v>
      </c>
      <c r="E1797" s="337" t="str">
        <v/>
      </c>
      <c r="F1797" s="337" t="str">
        <v>موصلات تاكسي</v>
      </c>
      <c r="G1797" s="359">
        <v>20</v>
      </c>
      <c r="H1797" s="340" t="str">
        <v/>
      </c>
      <c r="I1797" s="337" t="str">
        <v>شخصي</v>
      </c>
      <c r="J1797" s="337" t="str">
        <v/>
      </c>
      <c r="K1797" s="337" t="str">
        <v/>
      </c>
      <c r="L1797" s="337" t="str">
        <v/>
      </c>
      <c r="M1797" s="334" t="str">
        <v/>
      </c>
      <c r="N1797" s="337" t="str">
        <v/>
      </c>
      <c r="O1797" s="349" t="str">
        <v/>
      </c>
      <c r="P1797" s="349" t="str">
        <v>June</v>
      </c>
      <c r="Q1797" s="357"/>
    </row>
    <row r="1798" ht="27" customHeight="1" spans="1:17">
      <c r="A1798" s="362">
        <f t="shared" si="13"/>
        <v>867</v>
      </c>
      <c r="B1798" s="294">
        <v>45834</v>
      </c>
      <c r="C1798" s="337" t="str">
        <v/>
      </c>
      <c r="D1798" s="337" t="str">
        <v>شخصي</v>
      </c>
      <c r="E1798" s="337" t="str">
        <v/>
      </c>
      <c r="F1798" s="337" t="str">
        <v>عمر</v>
      </c>
      <c r="G1798" s="359">
        <v>100</v>
      </c>
      <c r="H1798" s="340" t="str">
        <v/>
      </c>
      <c r="I1798" s="337" t="str">
        <v>شخصي</v>
      </c>
      <c r="J1798" s="337" t="str">
        <v/>
      </c>
      <c r="K1798" s="337" t="str">
        <v/>
      </c>
      <c r="L1798" s="337" t="str">
        <v/>
      </c>
      <c r="M1798" s="329" t="str">
        <v/>
      </c>
      <c r="N1798" s="337" t="str">
        <v/>
      </c>
      <c r="O1798" s="349" t="str">
        <v/>
      </c>
      <c r="P1798" s="349" t="str">
        <v>June</v>
      </c>
      <c r="Q1798" s="358"/>
    </row>
    <row r="1799" ht="27" customHeight="1" spans="1:17">
      <c r="A1799" s="361">
        <f t="shared" si="13"/>
        <v>868</v>
      </c>
      <c r="B1799" s="294">
        <v>45834</v>
      </c>
      <c r="C1799" s="337" t="str">
        <v/>
      </c>
      <c r="D1799" s="337" t="str">
        <v>بوفه</v>
      </c>
      <c r="E1799" s="337" t="str">
        <v/>
      </c>
      <c r="F1799" s="337" t="str">
        <v>مياه </v>
      </c>
      <c r="G1799" s="359">
        <v>100</v>
      </c>
      <c r="H1799" s="340" t="str">
        <v/>
      </c>
      <c r="I1799" s="337" t="str">
        <v>مصنع</v>
      </c>
      <c r="J1799" s="337" t="str">
        <v/>
      </c>
      <c r="K1799" s="337" t="str">
        <v/>
      </c>
      <c r="L1799" s="337" t="str">
        <v/>
      </c>
      <c r="M1799" s="334" t="str">
        <v/>
      </c>
      <c r="N1799" s="337" t="str">
        <v/>
      </c>
      <c r="O1799" s="349" t="str">
        <v/>
      </c>
      <c r="P1799" s="349" t="str">
        <v>June</v>
      </c>
      <c r="Q1799" s="357"/>
    </row>
    <row r="1800" ht="27" customHeight="1" spans="1:17">
      <c r="A1800" s="362">
        <f t="shared" si="13"/>
        <v>869</v>
      </c>
      <c r="B1800" s="294">
        <v>45834</v>
      </c>
      <c r="C1800" s="337" t="str">
        <v/>
      </c>
      <c r="D1800" s="337" t="str">
        <v>عماله</v>
      </c>
      <c r="E1800" s="337" t="str">
        <v/>
      </c>
      <c r="F1800" s="337" t="str">
        <v>خالد فينش</v>
      </c>
      <c r="G1800" s="359">
        <v>2512</v>
      </c>
      <c r="H1800" s="340" t="str">
        <v/>
      </c>
      <c r="I1800" s="337" t="str">
        <v>ملهم</v>
      </c>
      <c r="J1800" s="337" t="str">
        <v>جديد</v>
      </c>
      <c r="K1800" s="337" t="str">
        <v/>
      </c>
      <c r="L1800" s="337" t="str">
        <v/>
      </c>
      <c r="M1800" s="329" t="str">
        <v>خالد فينش</v>
      </c>
      <c r="N1800" s="337" t="str">
        <v/>
      </c>
      <c r="O1800" s="349" t="str">
        <v/>
      </c>
      <c r="P1800" s="349" t="str">
        <v>June</v>
      </c>
      <c r="Q1800" s="358"/>
    </row>
    <row r="1801" ht="27" customHeight="1" spans="1:17">
      <c r="A1801" s="361">
        <f t="shared" si="13"/>
        <v>870</v>
      </c>
      <c r="B1801" s="294">
        <v>45834</v>
      </c>
      <c r="C1801" s="337" t="str">
        <v/>
      </c>
      <c r="D1801" s="337" t="str">
        <v>عماله</v>
      </c>
      <c r="E1801" s="337" t="str">
        <v/>
      </c>
      <c r="F1801" s="337" t="str">
        <v>يس </v>
      </c>
      <c r="G1801" s="359">
        <v>1787</v>
      </c>
      <c r="H1801" s="340" t="str">
        <v/>
      </c>
      <c r="I1801" s="337" t="str">
        <v>ملهم</v>
      </c>
      <c r="J1801" s="337" t="str">
        <v>جديد</v>
      </c>
      <c r="K1801" s="337" t="str">
        <v/>
      </c>
      <c r="L1801" s="337" t="str">
        <v/>
      </c>
      <c r="M1801" s="334" t="str">
        <v>يس</v>
      </c>
      <c r="N1801" s="337" t="str">
        <v/>
      </c>
      <c r="O1801" s="349" t="str">
        <v/>
      </c>
      <c r="P1801" s="349" t="str">
        <v>June</v>
      </c>
      <c r="Q1801" s="357"/>
    </row>
    <row r="1802" ht="27" customHeight="1" spans="1:17">
      <c r="A1802" s="362">
        <f t="shared" si="13"/>
        <v>871</v>
      </c>
      <c r="B1802" s="294">
        <v>45834</v>
      </c>
      <c r="C1802" s="337" t="str">
        <v/>
      </c>
      <c r="D1802" s="337" t="str">
        <v>رواتب</v>
      </c>
      <c r="E1802" s="337" t="str">
        <v/>
      </c>
      <c r="F1802" s="337" t="str">
        <v>سلفة عبجرحمان</v>
      </c>
      <c r="G1802" s="359">
        <v>600</v>
      </c>
      <c r="H1802" s="340" t="str">
        <v/>
      </c>
      <c r="I1802" s="337" t="str">
        <v>مصنع</v>
      </c>
      <c r="J1802" s="337" t="str">
        <v/>
      </c>
      <c r="K1802" s="337" t="str">
        <v/>
      </c>
      <c r="L1802" s="337" t="str">
        <v>عبدرحمان</v>
      </c>
      <c r="M1802" s="329" t="str">
        <v/>
      </c>
      <c r="N1802" s="337" t="str">
        <v/>
      </c>
      <c r="O1802" s="349" t="str">
        <v/>
      </c>
      <c r="P1802" s="349" t="str">
        <v>June</v>
      </c>
      <c r="Q1802" s="358"/>
    </row>
    <row r="1803" ht="27" customHeight="1" spans="1:17">
      <c r="A1803" s="361">
        <f t="shared" si="13"/>
        <v>872</v>
      </c>
      <c r="B1803" s="294">
        <v>45836</v>
      </c>
      <c r="C1803" s="337" t="str">
        <v/>
      </c>
      <c r="D1803" s="337" t="str">
        <v>عماله</v>
      </c>
      <c r="E1803" s="337" t="str">
        <v/>
      </c>
      <c r="F1803" s="337" t="str">
        <v>سلفة محمد عادل</v>
      </c>
      <c r="G1803" s="359">
        <v>100</v>
      </c>
      <c r="H1803" s="340" t="str">
        <v/>
      </c>
      <c r="I1803" s="337" t="str">
        <v>ملهم</v>
      </c>
      <c r="J1803" s="337" t="str">
        <v>جديد</v>
      </c>
      <c r="K1803" s="337" t="str">
        <v/>
      </c>
      <c r="L1803" s="337" t="str">
        <v/>
      </c>
      <c r="M1803" s="334" t="str">
        <v>محمد عادل</v>
      </c>
      <c r="N1803" s="337" t="str">
        <v/>
      </c>
      <c r="O1803" s="349" t="str">
        <v/>
      </c>
      <c r="P1803" s="349" t="str">
        <v>June</v>
      </c>
      <c r="Q1803" s="357"/>
    </row>
    <row r="1804" ht="27" customHeight="1" spans="1:17">
      <c r="A1804" s="362">
        <f t="shared" si="13"/>
        <v>873</v>
      </c>
      <c r="B1804" s="294">
        <v>45834</v>
      </c>
      <c r="C1804" s="337" t="str">
        <v/>
      </c>
      <c r="D1804" s="337" t="str">
        <v>عماله</v>
      </c>
      <c r="E1804" s="337" t="str">
        <v/>
      </c>
      <c r="F1804" s="337" t="str">
        <v>محمد عادل</v>
      </c>
      <c r="G1804" s="359">
        <v>4100</v>
      </c>
      <c r="H1804" s="340" t="str">
        <v/>
      </c>
      <c r="I1804" s="337" t="str">
        <v>ملهم</v>
      </c>
      <c r="J1804" s="337" t="str">
        <v>جديد</v>
      </c>
      <c r="K1804" s="337" t="str">
        <v/>
      </c>
      <c r="L1804" s="337" t="str">
        <v/>
      </c>
      <c r="M1804" s="329" t="str">
        <v>محمد عادل</v>
      </c>
      <c r="N1804" s="337" t="str">
        <v/>
      </c>
      <c r="O1804" s="349" t="str">
        <v/>
      </c>
      <c r="P1804" s="349" t="str">
        <v>June</v>
      </c>
      <c r="Q1804" s="358"/>
    </row>
    <row r="1805" ht="27" customHeight="1" spans="1:17">
      <c r="A1805" s="361">
        <f t="shared" si="13"/>
        <v>874</v>
      </c>
      <c r="B1805" s="294">
        <v>45834</v>
      </c>
      <c r="C1805" s="337" t="str">
        <v/>
      </c>
      <c r="D1805" s="337" t="str">
        <v>عماله</v>
      </c>
      <c r="E1805" s="337" t="str">
        <v/>
      </c>
      <c r="F1805" s="337" t="str">
        <v>احمد سينس</v>
      </c>
      <c r="G1805" s="359">
        <v>2350</v>
      </c>
      <c r="H1805" s="340" t="str">
        <v/>
      </c>
      <c r="I1805" s="337" t="str">
        <v>ملهم</v>
      </c>
      <c r="J1805" s="337" t="str">
        <v>جديد</v>
      </c>
      <c r="K1805" s="337" t="str">
        <v/>
      </c>
      <c r="L1805" s="337" t="str">
        <v/>
      </c>
      <c r="M1805" s="334" t="str">
        <v>احمد سينس</v>
      </c>
      <c r="N1805" s="337" t="str">
        <v/>
      </c>
      <c r="O1805" s="349" t="str">
        <v/>
      </c>
      <c r="P1805" s="349" t="str">
        <v>June</v>
      </c>
      <c r="Q1805" s="357"/>
    </row>
    <row r="1806" ht="27" customHeight="1" spans="1:17">
      <c r="A1806" s="362">
        <f t="shared" si="13"/>
        <v>875</v>
      </c>
      <c r="B1806" s="294">
        <v>45834</v>
      </c>
      <c r="C1806" s="337" t="str">
        <v/>
      </c>
      <c r="D1806" s="337" t="str">
        <v>عماله</v>
      </c>
      <c r="E1806" s="337" t="str">
        <v/>
      </c>
      <c r="F1806" s="337" t="str">
        <v>مصطفي لحام</v>
      </c>
      <c r="G1806" s="359">
        <v>900</v>
      </c>
      <c r="H1806" s="340" t="str">
        <v/>
      </c>
      <c r="I1806" s="337" t="str">
        <v>ملهم</v>
      </c>
      <c r="J1806" s="337" t="str">
        <v>جديد</v>
      </c>
      <c r="K1806" s="337" t="str">
        <v/>
      </c>
      <c r="L1806" s="337" t="str">
        <v/>
      </c>
      <c r="M1806" s="329" t="str">
        <v>مصطفي</v>
      </c>
      <c r="N1806" s="337" t="str">
        <v/>
      </c>
      <c r="O1806" s="349" t="str">
        <v/>
      </c>
      <c r="P1806" s="349" t="str">
        <v>June</v>
      </c>
      <c r="Q1806" s="358"/>
    </row>
    <row r="1807" ht="27" customHeight="1" spans="1:17">
      <c r="A1807" s="361">
        <f t="shared" si="13"/>
        <v>876</v>
      </c>
      <c r="B1807" s="294">
        <v>45836</v>
      </c>
      <c r="C1807" s="337" t="str">
        <v/>
      </c>
      <c r="D1807" s="337" t="str">
        <v>موصلات</v>
      </c>
      <c r="E1807" s="337" t="str">
        <v/>
      </c>
      <c r="F1807" s="337" t="str">
        <v>موصلات </v>
      </c>
      <c r="G1807" s="359">
        <v>400</v>
      </c>
      <c r="H1807" s="340" t="str">
        <v/>
      </c>
      <c r="I1807" s="337" t="str">
        <v>كريم</v>
      </c>
      <c r="J1807" s="337" t="str">
        <v/>
      </c>
      <c r="K1807" s="337" t="str">
        <v/>
      </c>
      <c r="L1807" s="337" t="str">
        <v/>
      </c>
      <c r="M1807" s="334" t="str">
        <v/>
      </c>
      <c r="N1807" s="337" t="str">
        <v/>
      </c>
      <c r="O1807" s="349" t="str">
        <v/>
      </c>
      <c r="P1807" s="349" t="str">
        <v>June</v>
      </c>
      <c r="Q1807" s="357"/>
    </row>
    <row r="1808" ht="27" customHeight="1" spans="1:17">
      <c r="A1808" s="362">
        <f t="shared" si="13"/>
        <v>877</v>
      </c>
      <c r="B1808" s="294">
        <v>45836</v>
      </c>
      <c r="C1808" s="337" t="str">
        <v/>
      </c>
      <c r="D1808" s="337" t="str">
        <v>مواد</v>
      </c>
      <c r="E1808" s="337" t="str">
        <v/>
      </c>
      <c r="F1808" s="337" t="str">
        <v>باقي حساب كريم شلته </v>
      </c>
      <c r="G1808" s="359">
        <v>2752</v>
      </c>
      <c r="H1808" s="340" t="str">
        <v/>
      </c>
      <c r="I1808" s="341" t="str">
        <v>كريم</v>
      </c>
      <c r="J1808" s="337" t="str">
        <v/>
      </c>
      <c r="K1808" s="337" t="str">
        <v/>
      </c>
      <c r="L1808" s="337" t="str">
        <v/>
      </c>
      <c r="M1808" s="329" t="str">
        <v/>
      </c>
      <c r="N1808" s="337" t="str">
        <v/>
      </c>
      <c r="O1808" s="349" t="str">
        <v/>
      </c>
      <c r="P1808" s="349" t="str">
        <v>June</v>
      </c>
      <c r="Q1808" s="358"/>
    </row>
    <row r="1809" ht="27" customHeight="1" spans="1:17">
      <c r="A1809" s="361">
        <f t="shared" si="13"/>
        <v>878</v>
      </c>
      <c r="B1809" s="294">
        <v>45836</v>
      </c>
      <c r="C1809" s="337" t="str">
        <v/>
      </c>
      <c r="D1809" s="337" t="str">
        <v>ضريبة</v>
      </c>
      <c r="E1809" s="337" t="str">
        <v/>
      </c>
      <c r="F1809" s="337" t="str">
        <v>ضربية </v>
      </c>
      <c r="G1809" s="359">
        <v>11.79</v>
      </c>
      <c r="H1809" s="340" t="str">
        <v/>
      </c>
      <c r="I1809" s="337" t="str">
        <v>مصنع</v>
      </c>
      <c r="J1809" s="337" t="str">
        <v/>
      </c>
      <c r="K1809" s="337" t="str">
        <v/>
      </c>
      <c r="L1809" s="337" t="str">
        <v/>
      </c>
      <c r="M1809" s="334" t="str">
        <v/>
      </c>
      <c r="N1809" s="337" t="str">
        <v/>
      </c>
      <c r="O1809" s="349" t="str">
        <v/>
      </c>
      <c r="P1809" s="349" t="str">
        <v>June</v>
      </c>
      <c r="Q1809" s="357"/>
    </row>
    <row r="1810" ht="27" customHeight="1" spans="1:17">
      <c r="A1810" s="362">
        <f t="shared" si="13"/>
        <v>879</v>
      </c>
      <c r="B1810" s="294">
        <v>45836</v>
      </c>
      <c r="C1810" s="337" t="str">
        <v/>
      </c>
      <c r="D1810" s="337" t="str">
        <v>بوفه</v>
      </c>
      <c r="E1810" s="337" t="str">
        <v/>
      </c>
      <c r="F1810" s="337" t="str">
        <v>شاي </v>
      </c>
      <c r="G1810" s="359">
        <v>10</v>
      </c>
      <c r="H1810" s="340" t="str">
        <v/>
      </c>
      <c r="I1810" s="337" t="str">
        <v>مصنع</v>
      </c>
      <c r="J1810" s="337" t="str">
        <v/>
      </c>
      <c r="K1810" s="337" t="str">
        <v/>
      </c>
      <c r="L1810" s="337" t="str">
        <v/>
      </c>
      <c r="M1810" s="329" t="str">
        <v/>
      </c>
      <c r="N1810" s="337" t="str">
        <v/>
      </c>
      <c r="O1810" s="349" t="str">
        <v/>
      </c>
      <c r="P1810" s="349" t="str">
        <v>June</v>
      </c>
      <c r="Q1810" s="358"/>
    </row>
    <row r="1811" ht="27" customHeight="1" spans="1:17">
      <c r="A1811" s="361">
        <f t="shared" si="13"/>
        <v>880</v>
      </c>
      <c r="B1811" s="294">
        <v>45836</v>
      </c>
      <c r="C1811" s="337" t="str">
        <v/>
      </c>
      <c r="D1811" s="337" t="str">
        <v>مواد</v>
      </c>
      <c r="E1811" s="337" t="str">
        <v/>
      </c>
      <c r="F1811" s="337" t="str">
        <v>مسامير BAK</v>
      </c>
      <c r="G1811" s="359">
        <v>235</v>
      </c>
      <c r="H1811" s="340" t="str">
        <v/>
      </c>
      <c r="I1811" s="337" t="str">
        <v>ملهم</v>
      </c>
      <c r="J1811" s="337" t="str">
        <v>BAK</v>
      </c>
      <c r="K1811" s="337" t="str">
        <v/>
      </c>
      <c r="L1811" s="337" t="str">
        <v/>
      </c>
      <c r="M1811" s="334" t="str">
        <v/>
      </c>
      <c r="N1811" s="337" t="str">
        <v/>
      </c>
      <c r="O1811" s="349" t="str">
        <v/>
      </c>
      <c r="P1811" s="349" t="str">
        <v>June</v>
      </c>
      <c r="Q1811" s="357"/>
    </row>
    <row r="1812" ht="27" customHeight="1" spans="1:17">
      <c r="A1812" s="362">
        <f t="shared" si="13"/>
        <v>881</v>
      </c>
      <c r="B1812" s="294">
        <v>45836</v>
      </c>
      <c r="C1812" s="337" t="str">
        <v/>
      </c>
      <c r="D1812" s="337" t="str">
        <v>مواد</v>
      </c>
      <c r="E1812" s="337" t="str">
        <v/>
      </c>
      <c r="F1812" s="337" t="str">
        <v>عجل برتقالي BAk</v>
      </c>
      <c r="G1812" s="359">
        <v>2970</v>
      </c>
      <c r="H1812" s="340" t="str">
        <v/>
      </c>
      <c r="I1812" s="337" t="str">
        <v>ملهم</v>
      </c>
      <c r="J1812" s="337" t="str">
        <v>BAK</v>
      </c>
      <c r="K1812" s="337" t="str">
        <v/>
      </c>
      <c r="L1812" s="337" t="str">
        <v/>
      </c>
      <c r="M1812" s="329" t="str">
        <v/>
      </c>
      <c r="N1812" s="337" t="str">
        <v/>
      </c>
      <c r="O1812" s="349" t="str">
        <v/>
      </c>
      <c r="P1812" s="349" t="str">
        <v>June</v>
      </c>
      <c r="Q1812" s="358"/>
    </row>
    <row r="1813" ht="27" customHeight="1" spans="1:17">
      <c r="A1813" s="361">
        <f t="shared" si="13"/>
        <v>882</v>
      </c>
      <c r="B1813" s="294">
        <v>45836</v>
      </c>
      <c r="C1813" s="337" t="str">
        <v/>
      </c>
      <c r="D1813" s="337" t="str">
        <v>موصلات</v>
      </c>
      <c r="E1813" s="337" t="str">
        <v/>
      </c>
      <c r="F1813" s="337" t="str">
        <v>موصلات الشغل</v>
      </c>
      <c r="G1813" s="359">
        <v>500</v>
      </c>
      <c r="H1813" s="340" t="str">
        <v/>
      </c>
      <c r="I1813" s="337" t="str">
        <v>مصنع</v>
      </c>
      <c r="J1813" s="337" t="str">
        <v/>
      </c>
      <c r="K1813" s="337" t="str">
        <v/>
      </c>
      <c r="L1813" s="337" t="str">
        <v/>
      </c>
      <c r="M1813" s="334" t="str">
        <v/>
      </c>
      <c r="N1813" s="337" t="str">
        <v/>
      </c>
      <c r="O1813" s="349" t="str">
        <v/>
      </c>
      <c r="P1813" s="349" t="str">
        <v>June</v>
      </c>
      <c r="Q1813" s="357"/>
    </row>
    <row r="1814" ht="27" customHeight="1" spans="1:17">
      <c r="A1814" s="362">
        <f t="shared" si="13"/>
        <v>883</v>
      </c>
      <c r="B1814" s="294">
        <v>45837</v>
      </c>
      <c r="C1814" s="337" t="str">
        <v/>
      </c>
      <c r="D1814" s="337" t="str">
        <v>موصلات</v>
      </c>
      <c r="E1814" s="337" t="str">
        <v/>
      </c>
      <c r="F1814" s="337" t="str">
        <v>عم محمد موصلات </v>
      </c>
      <c r="G1814" s="359">
        <v>300</v>
      </c>
      <c r="H1814" s="340" t="str">
        <v/>
      </c>
      <c r="I1814" s="337" t="str">
        <v>ملهم</v>
      </c>
      <c r="J1814" s="337" t="str">
        <v>BAK</v>
      </c>
      <c r="K1814" s="337" t="str">
        <v/>
      </c>
      <c r="L1814" s="337" t="str">
        <v/>
      </c>
      <c r="M1814" s="329" t="str">
        <v/>
      </c>
      <c r="N1814" s="337" t="str">
        <v/>
      </c>
      <c r="O1814" s="349" t="str">
        <v/>
      </c>
      <c r="P1814" s="349" t="str">
        <v>June</v>
      </c>
      <c r="Q1814" s="358"/>
    </row>
    <row r="1815" ht="27" customHeight="1" spans="1:17">
      <c r="A1815" s="361">
        <f t="shared" si="13"/>
        <v>884</v>
      </c>
      <c r="B1815" s="294">
        <v>45836</v>
      </c>
      <c r="C1815" s="337" t="str">
        <v/>
      </c>
      <c r="D1815" s="337" t="str">
        <v>مواد</v>
      </c>
      <c r="E1815" s="337" t="str">
        <v/>
      </c>
      <c r="F1815" s="337" t="str">
        <v>بكره لاقص </v>
      </c>
      <c r="G1815" s="359">
        <v>15</v>
      </c>
      <c r="H1815" s="340" t="str">
        <v/>
      </c>
      <c r="I1815" s="337" t="str">
        <v>ملهم</v>
      </c>
      <c r="J1815" s="337" t="str">
        <v>BAK</v>
      </c>
      <c r="K1815" s="337" t="str">
        <v/>
      </c>
      <c r="L1815" s="337" t="str">
        <v/>
      </c>
      <c r="M1815" s="334" t="str">
        <v/>
      </c>
      <c r="N1815" s="337" t="str">
        <v/>
      </c>
      <c r="O1815" s="349" t="str">
        <v/>
      </c>
      <c r="P1815" s="349" t="str">
        <v>June</v>
      </c>
      <c r="Q1815" s="357"/>
    </row>
    <row r="1816" ht="27" customHeight="1" spans="1:17">
      <c r="A1816" s="362">
        <f t="shared" si="13"/>
        <v>885</v>
      </c>
      <c r="B1816" s="294">
        <v>45836</v>
      </c>
      <c r="C1816" s="337" t="str">
        <v/>
      </c>
      <c r="D1816" s="337" t="str">
        <v>مواد</v>
      </c>
      <c r="E1816" s="337" t="str">
        <v/>
      </c>
      <c r="F1816" s="337" t="str">
        <v>اسباري</v>
      </c>
      <c r="G1816" s="359">
        <v>50</v>
      </c>
      <c r="H1816" s="340" t="str">
        <v/>
      </c>
      <c r="I1816" s="337" t="str">
        <v>لايف ارت </v>
      </c>
      <c r="J1816" s="337" t="str">
        <v/>
      </c>
      <c r="K1816" s="337" t="str">
        <v/>
      </c>
      <c r="L1816" s="337" t="str">
        <v/>
      </c>
      <c r="M1816" s="329" t="str">
        <v/>
      </c>
      <c r="N1816" s="337" t="str">
        <v/>
      </c>
      <c r="O1816" s="349" t="str">
        <v/>
      </c>
      <c r="P1816" s="349" t="str">
        <v>June</v>
      </c>
      <c r="Q1816" s="358"/>
    </row>
    <row r="1817" ht="27" customHeight="1" spans="1:17">
      <c r="A1817" s="361">
        <f t="shared" si="13"/>
        <v>886</v>
      </c>
      <c r="B1817" s="294">
        <v>45837</v>
      </c>
      <c r="C1817" s="337" t="str">
        <v/>
      </c>
      <c r="D1817" s="337" t="str">
        <v>بوفه</v>
      </c>
      <c r="E1817" s="337" t="str">
        <v/>
      </c>
      <c r="F1817" s="337" t="str">
        <v>شاي و سكر</v>
      </c>
      <c r="G1817" s="359">
        <v>70</v>
      </c>
      <c r="H1817" s="340" t="str">
        <v/>
      </c>
      <c r="I1817" s="337" t="str">
        <v>مصنع</v>
      </c>
      <c r="J1817" s="337" t="str">
        <v/>
      </c>
      <c r="K1817" s="337" t="str">
        <v/>
      </c>
      <c r="L1817" s="337" t="str">
        <v/>
      </c>
      <c r="M1817" s="334" t="str">
        <v/>
      </c>
      <c r="N1817" s="337" t="str">
        <v/>
      </c>
      <c r="O1817" s="349" t="str">
        <v/>
      </c>
      <c r="P1817" s="349" t="str">
        <v>June</v>
      </c>
      <c r="Q1817" s="357"/>
    </row>
    <row r="1818" ht="27" customHeight="1" spans="1:17">
      <c r="A1818" s="362">
        <f t="shared" si="13"/>
        <v>887</v>
      </c>
      <c r="B1818" s="294">
        <v>45837</v>
      </c>
      <c r="C1818" s="337" t="str">
        <v/>
      </c>
      <c r="D1818" s="337" t="str">
        <v>ضريبة</v>
      </c>
      <c r="E1818" s="337" t="str">
        <v/>
      </c>
      <c r="F1818" s="337" t="str">
        <v>ضريبة</v>
      </c>
      <c r="G1818" s="359">
        <v>4.97</v>
      </c>
      <c r="H1818" s="340" t="str">
        <v/>
      </c>
      <c r="I1818" s="337" t="str">
        <v>مصنع</v>
      </c>
      <c r="J1818" s="337" t="str">
        <v/>
      </c>
      <c r="K1818" s="337" t="str">
        <v/>
      </c>
      <c r="L1818" s="337" t="str">
        <v/>
      </c>
      <c r="M1818" s="329" t="str">
        <v/>
      </c>
      <c r="N1818" s="337" t="str">
        <v/>
      </c>
      <c r="O1818" s="349" t="str">
        <v/>
      </c>
      <c r="P1818" s="349" t="str">
        <v>June</v>
      </c>
      <c r="Q1818" s="358"/>
    </row>
    <row r="1819" ht="27" customHeight="1" spans="1:17">
      <c r="A1819" s="361">
        <f t="shared" si="13"/>
        <v>888</v>
      </c>
      <c r="B1819" s="294">
        <v>45837</v>
      </c>
      <c r="C1819" s="337" t="str">
        <v/>
      </c>
      <c r="D1819" s="337" t="str">
        <v>عماله</v>
      </c>
      <c r="E1819" s="337" t="str">
        <v/>
      </c>
      <c r="F1819" s="337" t="str">
        <v>سلفة خالد فينش</v>
      </c>
      <c r="G1819" s="359">
        <v>300</v>
      </c>
      <c r="H1819" s="340" t="str">
        <v/>
      </c>
      <c r="I1819" s="337" t="str">
        <v>لايف ارت </v>
      </c>
      <c r="J1819" s="337" t="str">
        <v/>
      </c>
      <c r="K1819" s="337" t="str">
        <v/>
      </c>
      <c r="L1819" s="337" t="str">
        <v/>
      </c>
      <c r="M1819" s="334" t="str">
        <v>خالد فينش</v>
      </c>
      <c r="N1819" s="337" t="str">
        <v/>
      </c>
      <c r="O1819" s="349" t="str">
        <v/>
      </c>
      <c r="P1819" s="349" t="str">
        <v>June</v>
      </c>
      <c r="Q1819" s="357"/>
    </row>
    <row r="1820" ht="27" customHeight="1" spans="1:17">
      <c r="A1820" s="362">
        <f t="shared" si="13"/>
        <v>889</v>
      </c>
      <c r="B1820" s="294">
        <v>45837</v>
      </c>
      <c r="C1820" s="337" t="str">
        <v/>
      </c>
      <c r="D1820" s="337" t="str">
        <v>عماله</v>
      </c>
      <c r="E1820" s="337" t="str">
        <v/>
      </c>
      <c r="F1820" s="337" t="str">
        <v>سلفة محمد عادل</v>
      </c>
      <c r="G1820" s="359">
        <v>200</v>
      </c>
      <c r="H1820" s="340" t="str">
        <v/>
      </c>
      <c r="I1820" s="337" t="str">
        <v>لايف ارت </v>
      </c>
      <c r="J1820" s="337" t="str">
        <v/>
      </c>
      <c r="K1820" s="337" t="str">
        <v/>
      </c>
      <c r="L1820" s="337" t="str">
        <v/>
      </c>
      <c r="M1820" s="329" t="str">
        <v>محمد عادل</v>
      </c>
      <c r="N1820" s="337" t="str">
        <v/>
      </c>
      <c r="O1820" s="349" t="str">
        <v/>
      </c>
      <c r="P1820" s="349" t="str">
        <v>June</v>
      </c>
      <c r="Q1820" s="358"/>
    </row>
    <row r="1821" ht="27" customHeight="1" spans="1:17">
      <c r="A1821" s="361">
        <f t="shared" si="13"/>
        <v>890</v>
      </c>
      <c r="B1821" s="294">
        <v>45838</v>
      </c>
      <c r="C1821" s="337" t="str">
        <v/>
      </c>
      <c r="D1821" s="337" t="str">
        <v>موصلات</v>
      </c>
      <c r="E1821" s="337" t="str">
        <v/>
      </c>
      <c r="F1821" s="337" t="str">
        <v>موصلات </v>
      </c>
      <c r="G1821" s="359">
        <v>150</v>
      </c>
      <c r="H1821" s="340" t="str">
        <v/>
      </c>
      <c r="I1821" s="337" t="str">
        <v>مصنع</v>
      </c>
      <c r="J1821" s="337" t="str">
        <v/>
      </c>
      <c r="K1821" s="337" t="str">
        <v/>
      </c>
      <c r="L1821" s="337" t="str">
        <v/>
      </c>
      <c r="M1821" s="334" t="str">
        <v/>
      </c>
      <c r="N1821" s="337" t="str">
        <v/>
      </c>
      <c r="O1821" s="349" t="str">
        <v/>
      </c>
      <c r="P1821" s="349" t="str">
        <v>June</v>
      </c>
      <c r="Q1821" s="357"/>
    </row>
    <row r="1822" ht="27" customHeight="1" spans="1:17">
      <c r="A1822" s="362">
        <f t="shared" si="13"/>
        <v>891</v>
      </c>
      <c r="B1822" s="294">
        <v>45838</v>
      </c>
      <c r="C1822" s="337" t="str">
        <v/>
      </c>
      <c r="D1822" s="337" t="str">
        <v>ضريبة</v>
      </c>
      <c r="E1822" s="337" t="str">
        <v/>
      </c>
      <c r="F1822" s="337" t="str">
        <v>ضريبة</v>
      </c>
      <c r="G1822" s="359">
        <v>2</v>
      </c>
      <c r="H1822" s="340" t="str">
        <v/>
      </c>
      <c r="I1822" s="337" t="str">
        <v>مصنع</v>
      </c>
      <c r="J1822" s="337" t="str">
        <v/>
      </c>
      <c r="K1822" s="337" t="str">
        <v/>
      </c>
      <c r="L1822" s="337" t="str">
        <v/>
      </c>
      <c r="M1822" s="329" t="str">
        <v/>
      </c>
      <c r="N1822" s="337" t="str">
        <v/>
      </c>
      <c r="O1822" s="349" t="str">
        <v/>
      </c>
      <c r="P1822" s="349" t="str">
        <v>June</v>
      </c>
      <c r="Q1822" s="358"/>
    </row>
    <row r="1823" ht="27" customHeight="1" spans="1:17">
      <c r="A1823" s="361">
        <f t="shared" si="13"/>
        <v>892</v>
      </c>
      <c r="B1823" s="294">
        <v>45838</v>
      </c>
      <c r="C1823" s="337" t="str">
        <v/>
      </c>
      <c r="D1823" s="337" t="str">
        <v>بوفه</v>
      </c>
      <c r="E1823" s="337" t="str">
        <v/>
      </c>
      <c r="F1823" s="341" t="str">
        <v>مياه و مناديل</v>
      </c>
      <c r="G1823" s="359">
        <v>60</v>
      </c>
      <c r="H1823" s="340" t="str">
        <v/>
      </c>
      <c r="I1823" s="337" t="str">
        <v>مصن</v>
      </c>
      <c r="J1823" s="337" t="str">
        <v/>
      </c>
      <c r="K1823" s="337" t="str">
        <v/>
      </c>
      <c r="L1823" s="337" t="str">
        <v/>
      </c>
      <c r="M1823" s="334" t="str">
        <v/>
      </c>
      <c r="N1823" s="337" t="str">
        <v/>
      </c>
      <c r="O1823" s="349" t="str">
        <v/>
      </c>
      <c r="P1823" s="349" t="str">
        <v>June</v>
      </c>
      <c r="Q1823" s="357"/>
    </row>
    <row r="1824" ht="27" customHeight="1" spans="1:17">
      <c r="A1824" s="362">
        <f t="shared" si="13"/>
        <v>893</v>
      </c>
      <c r="B1824" s="294">
        <v>45838</v>
      </c>
      <c r="C1824" s="337" t="str">
        <v/>
      </c>
      <c r="D1824" s="337" t="str">
        <v>رواتب</v>
      </c>
      <c r="E1824" s="337" t="str">
        <v/>
      </c>
      <c r="F1824" s="337" t="str">
        <v>عبدرحمان</v>
      </c>
      <c r="G1824" s="359">
        <v>500</v>
      </c>
      <c r="H1824" s="340" t="str">
        <v/>
      </c>
      <c r="I1824" s="337" t="str">
        <v>مصنع</v>
      </c>
      <c r="J1824" s="337" t="str">
        <v/>
      </c>
      <c r="K1824" s="337" t="str">
        <v/>
      </c>
      <c r="L1824" s="337" t="str">
        <v>عبدرحمان</v>
      </c>
      <c r="M1824" s="329" t="str">
        <v/>
      </c>
      <c r="N1824" s="337" t="str">
        <v/>
      </c>
      <c r="O1824" s="349" t="str">
        <v/>
      </c>
      <c r="P1824" s="349" t="str">
        <v>June</v>
      </c>
      <c r="Q1824" s="358"/>
    </row>
    <row r="1825" ht="27" customHeight="1" spans="1:17">
      <c r="A1825" s="361">
        <f t="shared" si="13"/>
        <v>894</v>
      </c>
      <c r="B1825" s="294">
        <v>45838</v>
      </c>
      <c r="C1825" s="337" t="str">
        <v/>
      </c>
      <c r="D1825" s="337" t="str">
        <v>شخصي</v>
      </c>
      <c r="E1825" s="337" t="str">
        <v/>
      </c>
      <c r="F1825" s="359" t="str">
        <v>تركيب التكيف</v>
      </c>
      <c r="G1825" s="359">
        <v>800</v>
      </c>
      <c r="H1825" s="340" t="str">
        <v/>
      </c>
      <c r="I1825" s="337" t="str">
        <v>شخصي</v>
      </c>
      <c r="J1825" s="337" t="str">
        <v/>
      </c>
      <c r="K1825" s="337" t="str">
        <v/>
      </c>
      <c r="L1825" s="337" t="str">
        <v/>
      </c>
      <c r="M1825" s="334" t="str">
        <v/>
      </c>
      <c r="N1825" s="337" t="str">
        <v/>
      </c>
      <c r="O1825" s="349" t="str">
        <v/>
      </c>
      <c r="P1825" s="349" t="str">
        <v>June</v>
      </c>
      <c r="Q1825" s="357"/>
    </row>
    <row r="1826" ht="27" customHeight="1" spans="1:17">
      <c r="A1826" s="362">
        <f t="shared" si="13"/>
        <v>895</v>
      </c>
      <c r="B1826" s="294">
        <v>45838</v>
      </c>
      <c r="C1826" s="337" t="str">
        <v/>
      </c>
      <c r="D1826" s="337" t="str">
        <v>عماله</v>
      </c>
      <c r="E1826" s="337" t="str">
        <v/>
      </c>
      <c r="F1826" s="337" t="str">
        <v>سلفة خالد فينش</v>
      </c>
      <c r="G1826" s="359">
        <v>200</v>
      </c>
      <c r="H1826" s="340" t="str">
        <v/>
      </c>
      <c r="I1826" s="337" t="str">
        <v>لايف ارت </v>
      </c>
      <c r="J1826" s="337" t="str">
        <v/>
      </c>
      <c r="K1826" s="337" t="str">
        <v/>
      </c>
      <c r="L1826" s="337" t="str">
        <v/>
      </c>
      <c r="M1826" s="329" t="str">
        <v>خالد فينش</v>
      </c>
      <c r="N1826" s="337" t="str">
        <v/>
      </c>
      <c r="O1826" s="349" t="str">
        <v/>
      </c>
      <c r="P1826" s="349" t="str">
        <v>June</v>
      </c>
      <c r="Q1826" s="358"/>
    </row>
    <row r="1827" ht="27" customHeight="1" spans="1:17">
      <c r="A1827" s="361">
        <f t="shared" si="13"/>
        <v>896</v>
      </c>
      <c r="B1827" s="294">
        <v>45838</v>
      </c>
      <c r="C1827" s="337" t="str">
        <v/>
      </c>
      <c r="D1827" s="337" t="str">
        <v>شخصي</v>
      </c>
      <c r="E1827" s="337" t="str">
        <v/>
      </c>
      <c r="F1827" s="337" t="str">
        <v>اكل</v>
      </c>
      <c r="G1827" s="359">
        <v>550</v>
      </c>
      <c r="H1827" s="340" t="str">
        <v/>
      </c>
      <c r="I1827" s="337" t="str">
        <v>شخصي</v>
      </c>
      <c r="J1827" s="337" t="str">
        <v/>
      </c>
      <c r="K1827" s="337" t="str">
        <v/>
      </c>
      <c r="L1827" s="337" t="str">
        <v/>
      </c>
      <c r="M1827" s="334" t="str">
        <v/>
      </c>
      <c r="N1827" s="337" t="str">
        <v/>
      </c>
      <c r="O1827" s="349" t="str">
        <v/>
      </c>
      <c r="P1827" s="349" t="str">
        <v>June</v>
      </c>
      <c r="Q1827" s="357"/>
    </row>
    <row r="1828" ht="27" customHeight="1" spans="1:17">
      <c r="A1828" s="362">
        <f t="shared" si="13"/>
        <v>897</v>
      </c>
      <c r="B1828" s="294">
        <v>45838</v>
      </c>
      <c r="C1828" s="337" t="str">
        <v/>
      </c>
      <c r="D1828" s="337" t="str">
        <v>شخصي</v>
      </c>
      <c r="E1828" s="337" t="str">
        <v/>
      </c>
      <c r="F1828" s="337" t="str">
        <v>كهرباء</v>
      </c>
      <c r="G1828" s="359">
        <v>400</v>
      </c>
      <c r="H1828" s="340" t="str">
        <v/>
      </c>
      <c r="I1828" s="337" t="str">
        <v>شخصي</v>
      </c>
      <c r="J1828" s="337" t="str">
        <v/>
      </c>
      <c r="K1828" s="337" t="str">
        <v/>
      </c>
      <c r="L1828" s="337" t="str">
        <v/>
      </c>
      <c r="M1828" s="329" t="str">
        <v/>
      </c>
      <c r="N1828" s="337" t="str">
        <v/>
      </c>
      <c r="O1828" s="349" t="str">
        <v/>
      </c>
      <c r="P1828" s="349" t="str">
        <v>June</v>
      </c>
      <c r="Q1828" s="358"/>
    </row>
    <row r="1829" ht="27" customHeight="1" spans="1:17">
      <c r="A1829" s="361">
        <f t="shared" ref="A1829:A1892" si="14">A1828+1</f>
        <v>898</v>
      </c>
      <c r="B1829" s="294">
        <v>45839</v>
      </c>
      <c r="C1829" s="337" t="str">
        <v/>
      </c>
      <c r="D1829" s="337" t="str">
        <v>موصلات</v>
      </c>
      <c r="E1829" s="337" t="str">
        <v/>
      </c>
      <c r="F1829" s="337" t="str">
        <v>موصلات </v>
      </c>
      <c r="G1829" s="359">
        <v>335</v>
      </c>
      <c r="H1829" s="340" t="str">
        <v/>
      </c>
      <c r="I1829" s="337" t="str">
        <v>مصنع</v>
      </c>
      <c r="J1829" s="337" t="str">
        <v/>
      </c>
      <c r="K1829" s="337" t="str">
        <v/>
      </c>
      <c r="L1829" s="337" t="str">
        <v/>
      </c>
      <c r="M1829" s="334" t="str">
        <v/>
      </c>
      <c r="N1829" s="337" t="str">
        <v/>
      </c>
      <c r="O1829" s="349" t="str">
        <v/>
      </c>
      <c r="P1829" s="349" t="str">
        <v>July</v>
      </c>
      <c r="Q1829" s="357"/>
    </row>
    <row r="1830" ht="27" customHeight="1" spans="1:17">
      <c r="A1830" s="362">
        <f t="shared" si="14"/>
        <v>899</v>
      </c>
      <c r="B1830" s="294">
        <v>45839</v>
      </c>
      <c r="C1830" s="337" t="str">
        <v/>
      </c>
      <c r="D1830" s="337" t="str">
        <v>شخصي</v>
      </c>
      <c r="E1830" s="337" t="str">
        <v/>
      </c>
      <c r="F1830" s="337" t="str">
        <v>اكل</v>
      </c>
      <c r="G1830" s="359">
        <v>25</v>
      </c>
      <c r="H1830" s="340" t="str">
        <v/>
      </c>
      <c r="I1830" s="337" t="str">
        <v>شخصي</v>
      </c>
      <c r="J1830" s="337" t="str">
        <v/>
      </c>
      <c r="K1830" s="337" t="str">
        <v/>
      </c>
      <c r="L1830" s="337" t="str">
        <v/>
      </c>
      <c r="M1830" s="329" t="str">
        <v/>
      </c>
      <c r="N1830" s="337" t="str">
        <v/>
      </c>
      <c r="O1830" s="349" t="str">
        <v/>
      </c>
      <c r="P1830" s="349" t="str">
        <v>July</v>
      </c>
      <c r="Q1830" s="358"/>
    </row>
    <row r="1831" ht="27" customHeight="1" spans="1:17">
      <c r="A1831" s="361">
        <f t="shared" si="14"/>
        <v>900</v>
      </c>
      <c r="B1831" s="294">
        <v>45839</v>
      </c>
      <c r="C1831" s="337" t="str">
        <v/>
      </c>
      <c r="D1831" s="337" t="str">
        <v>ضريبة</v>
      </c>
      <c r="E1831" s="337" t="str">
        <v/>
      </c>
      <c r="F1831" s="337" t="str">
        <v>ضريبة</v>
      </c>
      <c r="G1831" s="359">
        <v>41.25</v>
      </c>
      <c r="H1831" s="340" t="str">
        <v/>
      </c>
      <c r="I1831" s="337" t="str">
        <v>مصنع</v>
      </c>
      <c r="J1831" s="337" t="str">
        <v/>
      </c>
      <c r="K1831" s="337" t="str">
        <v/>
      </c>
      <c r="L1831" s="337" t="str">
        <v/>
      </c>
      <c r="M1831" s="334" t="str">
        <v/>
      </c>
      <c r="N1831" s="337" t="str">
        <v/>
      </c>
      <c r="O1831" s="349" t="str">
        <v/>
      </c>
      <c r="P1831" s="349" t="str">
        <v>July</v>
      </c>
      <c r="Q1831" s="357"/>
    </row>
    <row r="1832" ht="27" customHeight="1" spans="1:17">
      <c r="A1832" s="362">
        <f t="shared" si="14"/>
        <v>901</v>
      </c>
      <c r="B1832" s="294">
        <v>45839</v>
      </c>
      <c r="C1832" s="337" t="str">
        <v/>
      </c>
      <c r="D1832" s="337" t="str">
        <v>مواد</v>
      </c>
      <c r="E1832" s="337" t="str">
        <v/>
      </c>
      <c r="F1832" s="337" t="str">
        <v>بكره لاصق </v>
      </c>
      <c r="G1832" s="359">
        <v>15</v>
      </c>
      <c r="H1832" s="340" t="str">
        <v/>
      </c>
      <c r="I1832" s="337" t="str">
        <v>لايف ارت </v>
      </c>
      <c r="J1832" s="337" t="str">
        <v/>
      </c>
      <c r="K1832" s="337" t="str">
        <v/>
      </c>
      <c r="L1832" s="337" t="str">
        <v/>
      </c>
      <c r="M1832" s="329" t="str">
        <v/>
      </c>
      <c r="N1832" s="337" t="str">
        <v/>
      </c>
      <c r="O1832" s="349" t="str">
        <v/>
      </c>
      <c r="P1832" s="349" t="str">
        <v>July</v>
      </c>
      <c r="Q1832" s="358"/>
    </row>
    <row r="1833" ht="27" customHeight="1" spans="1:17">
      <c r="A1833" s="361">
        <f t="shared" si="14"/>
        <v>902</v>
      </c>
      <c r="B1833" s="294">
        <v>45839</v>
      </c>
      <c r="C1833" s="337" t="str">
        <v/>
      </c>
      <c r="D1833" s="337" t="str">
        <v>مواد</v>
      </c>
      <c r="E1833" s="337" t="str">
        <v/>
      </c>
      <c r="F1833" s="337" t="str">
        <v>جزء من حساب الوطنية </v>
      </c>
      <c r="G1833" s="359">
        <v>4500</v>
      </c>
      <c r="H1833" s="340" t="str">
        <v/>
      </c>
      <c r="I1833" s="337" t="str">
        <v>ملهم</v>
      </c>
      <c r="J1833" s="337" t="str">
        <v>جديد</v>
      </c>
      <c r="K1833" s="337" t="str">
        <v/>
      </c>
      <c r="L1833" s="337" t="str">
        <v/>
      </c>
      <c r="M1833" s="334" t="str">
        <v/>
      </c>
      <c r="N1833" s="337" t="str">
        <v>الوطنيه</v>
      </c>
      <c r="O1833" s="349" t="str">
        <v/>
      </c>
      <c r="P1833" s="349" t="str">
        <v>July</v>
      </c>
      <c r="Q1833" s="357"/>
    </row>
    <row r="1834" ht="27" customHeight="1" spans="1:17">
      <c r="A1834" s="362">
        <f t="shared" si="14"/>
        <v>903</v>
      </c>
      <c r="B1834" s="294">
        <v>45839</v>
      </c>
      <c r="C1834" s="337" t="str">
        <v/>
      </c>
      <c r="D1834" s="341" t="str">
        <v>مواد</v>
      </c>
      <c r="E1834" s="337" t="str">
        <v/>
      </c>
      <c r="F1834" s="337" t="str">
        <v>جزء من حساب الوطنية </v>
      </c>
      <c r="G1834" s="359">
        <v>3500</v>
      </c>
      <c r="H1834" s="340" t="str">
        <v/>
      </c>
      <c r="I1834" s="337" t="str">
        <v>ملهم</v>
      </c>
      <c r="J1834" s="337" t="str">
        <v>BAK</v>
      </c>
      <c r="K1834" s="337" t="str">
        <v/>
      </c>
      <c r="L1834" s="337" t="str">
        <v/>
      </c>
      <c r="M1834" s="329" t="str">
        <v/>
      </c>
      <c r="N1834" s="337" t="str">
        <v>الوطنيه</v>
      </c>
      <c r="O1834" s="349" t="str">
        <v/>
      </c>
      <c r="P1834" s="349" t="str">
        <v>July</v>
      </c>
      <c r="Q1834" s="358"/>
    </row>
    <row r="1835" ht="27" customHeight="1" spans="1:17">
      <c r="A1835" s="361">
        <f t="shared" si="14"/>
        <v>904</v>
      </c>
      <c r="B1835" s="294">
        <v>45839</v>
      </c>
      <c r="C1835" s="337" t="str">
        <v/>
      </c>
      <c r="D1835" s="337" t="str">
        <v>مواد</v>
      </c>
      <c r="E1835" s="337" t="str">
        <v/>
      </c>
      <c r="F1835" s="337" t="str">
        <v>جزء من حساب الزجاج</v>
      </c>
      <c r="G1835" s="359">
        <v>10000</v>
      </c>
      <c r="H1835" s="340" t="str">
        <v/>
      </c>
      <c r="I1835" s="337" t="str">
        <v>عبد المجيد</v>
      </c>
      <c r="J1835" s="337" t="str">
        <v/>
      </c>
      <c r="K1835" s="337" t="str">
        <v/>
      </c>
      <c r="L1835" s="337" t="str">
        <v/>
      </c>
      <c r="M1835" s="334" t="str">
        <v/>
      </c>
      <c r="N1835" s="337" t="str">
        <v>aug</v>
      </c>
      <c r="O1835" s="349" t="str">
        <v/>
      </c>
      <c r="P1835" s="349" t="str">
        <v>July</v>
      </c>
      <c r="Q1835" s="357"/>
    </row>
    <row r="1836" ht="27" customHeight="1" spans="1:17">
      <c r="A1836" s="362">
        <f t="shared" si="14"/>
        <v>905</v>
      </c>
      <c r="B1836" s="294">
        <v>45839</v>
      </c>
      <c r="C1836" s="337" t="str">
        <v/>
      </c>
      <c r="D1836" s="337" t="str">
        <v>ضريبة</v>
      </c>
      <c r="E1836" s="337" t="str">
        <v/>
      </c>
      <c r="F1836" s="337" t="str">
        <v>ضريبة</v>
      </c>
      <c r="G1836" s="359">
        <v>18.35</v>
      </c>
      <c r="H1836" s="340" t="str">
        <v/>
      </c>
      <c r="I1836" s="337" t="str">
        <v>مصنع</v>
      </c>
      <c r="J1836" s="337" t="str">
        <v/>
      </c>
      <c r="K1836" s="337" t="str">
        <v/>
      </c>
      <c r="L1836" s="337" t="str">
        <v/>
      </c>
      <c r="M1836" s="329" t="str">
        <v/>
      </c>
      <c r="N1836" s="337" t="str">
        <v/>
      </c>
      <c r="O1836" s="349" t="str">
        <v/>
      </c>
      <c r="P1836" s="349" t="str">
        <v>July</v>
      </c>
      <c r="Q1836" s="358"/>
    </row>
    <row r="1837" ht="27" customHeight="1" spans="1:17">
      <c r="A1837" s="361">
        <f t="shared" si="14"/>
        <v>906</v>
      </c>
      <c r="B1837" s="294">
        <v>45839</v>
      </c>
      <c r="C1837" s="337" t="str">
        <v/>
      </c>
      <c r="D1837" s="337" t="str">
        <v>موصلات</v>
      </c>
      <c r="E1837" s="337" t="str">
        <v/>
      </c>
      <c r="F1837" s="337" t="str">
        <v>موصلات علي </v>
      </c>
      <c r="G1837" s="359">
        <v>450</v>
      </c>
      <c r="H1837" s="340" t="str">
        <v/>
      </c>
      <c r="I1837" s="337" t="str">
        <v>مصنع</v>
      </c>
      <c r="J1837" s="337" t="str">
        <v/>
      </c>
      <c r="K1837" s="337" t="str">
        <v/>
      </c>
      <c r="L1837" s="337" t="str">
        <v/>
      </c>
      <c r="M1837" s="334" t="str">
        <v/>
      </c>
      <c r="N1837" s="337" t="str">
        <v/>
      </c>
      <c r="O1837" s="349" t="str">
        <v/>
      </c>
      <c r="P1837" s="349" t="str">
        <v>July</v>
      </c>
      <c r="Q1837" s="357"/>
    </row>
    <row r="1838" ht="27" customHeight="1" spans="1:17">
      <c r="A1838" s="362">
        <f t="shared" si="14"/>
        <v>907</v>
      </c>
      <c r="B1838" s="294">
        <v>45839</v>
      </c>
      <c r="C1838" s="337" t="str">
        <v/>
      </c>
      <c r="D1838" s="337" t="str">
        <v>عماله</v>
      </c>
      <c r="E1838" s="337" t="str">
        <v/>
      </c>
      <c r="F1838" s="341" t="str">
        <v>سلفة محمد عادل</v>
      </c>
      <c r="G1838" s="359">
        <v>200</v>
      </c>
      <c r="H1838" s="340" t="str">
        <v/>
      </c>
      <c r="I1838" s="337" t="str">
        <v>لايف ارت </v>
      </c>
      <c r="J1838" s="337" t="str">
        <v/>
      </c>
      <c r="K1838" s="337" t="str">
        <v/>
      </c>
      <c r="L1838" s="337" t="str">
        <v/>
      </c>
      <c r="M1838" s="329" t="str">
        <v>محمد عادل</v>
      </c>
      <c r="N1838" s="337" t="str">
        <v/>
      </c>
      <c r="O1838" s="349" t="str">
        <v/>
      </c>
      <c r="P1838" s="349" t="str">
        <v>July</v>
      </c>
      <c r="Q1838" s="358"/>
    </row>
    <row r="1839" ht="27" customHeight="1" spans="1:17">
      <c r="A1839" s="361">
        <f t="shared" si="14"/>
        <v>908</v>
      </c>
      <c r="B1839" s="294">
        <v>45839</v>
      </c>
      <c r="C1839" s="337" t="str">
        <v/>
      </c>
      <c r="D1839" s="337" t="str">
        <v>عماله</v>
      </c>
      <c r="E1839" s="337" t="str">
        <v/>
      </c>
      <c r="F1839" s="337" t="str">
        <v>سلفة احمد سينس</v>
      </c>
      <c r="G1839" s="359">
        <v>200</v>
      </c>
      <c r="H1839" s="340" t="str">
        <v/>
      </c>
      <c r="I1839" s="337" t="str">
        <v>لايف ارت </v>
      </c>
      <c r="J1839" s="337" t="str">
        <v/>
      </c>
      <c r="K1839" s="337" t="str">
        <v/>
      </c>
      <c r="L1839" s="337" t="str">
        <v/>
      </c>
      <c r="M1839" s="334" t="str">
        <v>أحمد سينس</v>
      </c>
      <c r="N1839" s="337" t="str">
        <v/>
      </c>
      <c r="O1839" s="349" t="str">
        <v/>
      </c>
      <c r="P1839" s="349" t="str">
        <v>July</v>
      </c>
      <c r="Q1839" s="357"/>
    </row>
    <row r="1840" ht="27" customHeight="1" spans="1:17">
      <c r="A1840" s="362">
        <f t="shared" si="14"/>
        <v>909</v>
      </c>
      <c r="B1840" s="294">
        <v>45839</v>
      </c>
      <c r="C1840" s="337" t="str">
        <v/>
      </c>
      <c r="D1840" s="337" t="str">
        <v>دين</v>
      </c>
      <c r="E1840" s="337" t="str">
        <v/>
      </c>
      <c r="F1840" s="337" t="str">
        <v>رجعنا فلوس المصفاه </v>
      </c>
      <c r="G1840" s="359">
        <v>60000</v>
      </c>
      <c r="H1840" s="340" t="str">
        <v/>
      </c>
      <c r="I1840" s="337" t="str">
        <v>مصنع</v>
      </c>
      <c r="J1840" s="337" t="str">
        <v/>
      </c>
      <c r="K1840" s="337" t="str">
        <v/>
      </c>
      <c r="L1840" s="337" t="str">
        <v/>
      </c>
      <c r="M1840" s="329" t="str">
        <v/>
      </c>
      <c r="N1840" s="337" t="str">
        <v/>
      </c>
      <c r="O1840" s="349" t="str">
        <v/>
      </c>
      <c r="P1840" s="349" t="str">
        <v>July</v>
      </c>
      <c r="Q1840" s="358"/>
    </row>
    <row r="1841" ht="27" customHeight="1" spans="1:17">
      <c r="A1841" s="361">
        <f t="shared" si="14"/>
        <v>910</v>
      </c>
      <c r="B1841" s="294">
        <v>45839</v>
      </c>
      <c r="C1841" s="337" t="str">
        <v/>
      </c>
      <c r="D1841" s="337" t="str">
        <v>بوفه</v>
      </c>
      <c r="E1841" s="337" t="str">
        <v/>
      </c>
      <c r="F1841" s="337" t="str">
        <v>نسكافية</v>
      </c>
      <c r="G1841" s="359">
        <v>5.5</v>
      </c>
      <c r="H1841" s="340" t="str">
        <v/>
      </c>
      <c r="I1841" s="337" t="str">
        <v>مصنع</v>
      </c>
      <c r="J1841" s="337" t="str">
        <v/>
      </c>
      <c r="K1841" s="337" t="str">
        <v/>
      </c>
      <c r="L1841" s="337" t="str">
        <v/>
      </c>
      <c r="M1841" s="334" t="str">
        <v/>
      </c>
      <c r="N1841" s="337" t="str">
        <v/>
      </c>
      <c r="O1841" s="349" t="str">
        <v/>
      </c>
      <c r="P1841" s="349" t="str">
        <v>July</v>
      </c>
      <c r="Q1841" s="357"/>
    </row>
    <row r="1842" ht="27" customHeight="1" spans="1:17">
      <c r="A1842" s="362">
        <f t="shared" si="14"/>
        <v>911</v>
      </c>
      <c r="B1842" s="294">
        <v>45839</v>
      </c>
      <c r="C1842" s="337" t="str">
        <v/>
      </c>
      <c r="D1842" s="337" t="str">
        <v>ضريبة</v>
      </c>
      <c r="E1842" s="337" t="str">
        <v/>
      </c>
      <c r="F1842" s="337" t="str">
        <v>ضريبة </v>
      </c>
      <c r="G1842" s="359">
        <v>15</v>
      </c>
      <c r="H1842" s="340" t="str">
        <v/>
      </c>
      <c r="I1842" s="337" t="str">
        <v>مصنع</v>
      </c>
      <c r="J1842" s="337" t="str">
        <v/>
      </c>
      <c r="K1842" s="337" t="str">
        <v/>
      </c>
      <c r="L1842" s="337" t="str">
        <v/>
      </c>
      <c r="M1842" s="329" t="str">
        <v/>
      </c>
      <c r="N1842" s="337" t="str">
        <v/>
      </c>
      <c r="O1842" s="349" t="str">
        <v/>
      </c>
      <c r="P1842" s="349" t="str">
        <v>July</v>
      </c>
      <c r="Q1842" s="358"/>
    </row>
    <row r="1843" ht="27" customHeight="1" spans="1:17">
      <c r="A1843" s="361">
        <f t="shared" si="14"/>
        <v>912</v>
      </c>
      <c r="B1843" s="294">
        <v>45839</v>
      </c>
      <c r="C1843" s="337" t="str">
        <v/>
      </c>
      <c r="D1843" s="337" t="str">
        <v>عماله</v>
      </c>
      <c r="E1843" s="337" t="str">
        <v/>
      </c>
      <c r="F1843" s="337" t="str">
        <v>اكرامية  صنايعي الوطنية </v>
      </c>
      <c r="G1843" s="359">
        <v>100</v>
      </c>
      <c r="H1843" s="340" t="str">
        <v/>
      </c>
      <c r="I1843" s="337" t="str">
        <v>ملهم</v>
      </c>
      <c r="J1843" s="337" t="str">
        <v>جديد</v>
      </c>
      <c r="K1843" s="337" t="str">
        <v/>
      </c>
      <c r="L1843" s="337" t="str">
        <v/>
      </c>
      <c r="M1843" s="334" t="str">
        <v/>
      </c>
      <c r="N1843" s="337" t="str">
        <v/>
      </c>
      <c r="O1843" s="349" t="str">
        <v/>
      </c>
      <c r="P1843" s="349" t="str">
        <v>July</v>
      </c>
      <c r="Q1843" s="357"/>
    </row>
    <row r="1844" ht="27" customHeight="1" spans="1:17">
      <c r="A1844" s="362">
        <f t="shared" si="14"/>
        <v>913</v>
      </c>
      <c r="B1844" s="294">
        <v>45840</v>
      </c>
      <c r="C1844" s="337" t="str">
        <v/>
      </c>
      <c r="D1844" s="337" t="str">
        <v>رواتب</v>
      </c>
      <c r="E1844" s="337" t="str">
        <v/>
      </c>
      <c r="F1844" s="337" t="str">
        <v>مرتب عبدرحمان</v>
      </c>
      <c r="G1844" s="359">
        <v>3650</v>
      </c>
      <c r="H1844" s="340" t="str">
        <v/>
      </c>
      <c r="I1844" s="337" t="str">
        <v>مصنع</v>
      </c>
      <c r="J1844" s="337" t="str">
        <v/>
      </c>
      <c r="K1844" s="337" t="str">
        <v/>
      </c>
      <c r="L1844" s="337" t="str">
        <v/>
      </c>
      <c r="M1844" s="329" t="str">
        <v/>
      </c>
      <c r="N1844" s="337" t="str">
        <v/>
      </c>
      <c r="O1844" s="349" t="str">
        <v/>
      </c>
      <c r="P1844" s="349" t="str">
        <v>July</v>
      </c>
      <c r="Q1844" s="358"/>
    </row>
    <row r="1845" ht="27" customHeight="1" spans="1:17">
      <c r="A1845" s="361">
        <f t="shared" si="14"/>
        <v>914</v>
      </c>
      <c r="B1845" s="294">
        <v>45839</v>
      </c>
      <c r="C1845" s="337" t="str">
        <v/>
      </c>
      <c r="D1845" s="337" t="str">
        <v>شخصي</v>
      </c>
      <c r="E1845" s="337" t="str">
        <v/>
      </c>
      <c r="F1845" s="363" t="str">
        <v>اكل</v>
      </c>
      <c r="G1845" s="405">
        <v>600</v>
      </c>
      <c r="H1845" s="340" t="str">
        <v/>
      </c>
      <c r="I1845" s="363" t="str">
        <v>شخصي</v>
      </c>
      <c r="J1845" s="363" t="str">
        <v/>
      </c>
      <c r="K1845" s="363" t="str">
        <v/>
      </c>
      <c r="L1845" s="363" t="str">
        <v/>
      </c>
      <c r="M1845" s="334" t="str">
        <v/>
      </c>
      <c r="N1845" s="363" t="str">
        <v/>
      </c>
      <c r="O1845" s="349" t="str">
        <v/>
      </c>
      <c r="P1845" s="349" t="str">
        <v>July</v>
      </c>
      <c r="Q1845" s="357"/>
    </row>
    <row r="1846" ht="27" customHeight="1" spans="1:17">
      <c r="A1846" s="362">
        <f t="shared" si="14"/>
        <v>915</v>
      </c>
      <c r="B1846" s="294">
        <v>45839</v>
      </c>
      <c r="C1846" s="337" t="str">
        <v/>
      </c>
      <c r="D1846" s="337" t="str">
        <v>شخصي</v>
      </c>
      <c r="E1846" s="337" t="str">
        <v/>
      </c>
      <c r="F1846" s="363" t="str">
        <v>اكل عمر</v>
      </c>
      <c r="G1846" s="405">
        <v>35</v>
      </c>
      <c r="H1846" s="340" t="str">
        <v/>
      </c>
      <c r="I1846" s="363" t="str">
        <v>شخصي</v>
      </c>
      <c r="J1846" s="363" t="str">
        <v/>
      </c>
      <c r="K1846" s="363" t="str">
        <v/>
      </c>
      <c r="L1846" s="363" t="str">
        <v/>
      </c>
      <c r="M1846" s="329" t="str">
        <v/>
      </c>
      <c r="N1846" s="363" t="str">
        <v/>
      </c>
      <c r="O1846" s="349" t="str">
        <v/>
      </c>
      <c r="P1846" s="349" t="str">
        <v>July</v>
      </c>
      <c r="Q1846" s="358"/>
    </row>
    <row r="1847" ht="27" customHeight="1" spans="1:17">
      <c r="A1847" s="361">
        <f t="shared" si="14"/>
        <v>916</v>
      </c>
      <c r="B1847" s="294">
        <v>45839</v>
      </c>
      <c r="C1847" s="337" t="str">
        <v/>
      </c>
      <c r="D1847" s="337" t="str">
        <v>ضريبة</v>
      </c>
      <c r="E1847" s="337" t="str">
        <v/>
      </c>
      <c r="F1847" s="337" t="str">
        <v>ضريبة</v>
      </c>
      <c r="G1847" s="359">
        <v>15</v>
      </c>
      <c r="H1847" s="340" t="str">
        <v/>
      </c>
      <c r="I1847" s="337" t="str">
        <v>مصنع</v>
      </c>
      <c r="J1847" s="337" t="str">
        <v/>
      </c>
      <c r="K1847" s="337" t="str">
        <v/>
      </c>
      <c r="L1847" s="337" t="str">
        <v/>
      </c>
      <c r="M1847" s="334" t="str">
        <v/>
      </c>
      <c r="N1847" s="337" t="str">
        <v/>
      </c>
      <c r="O1847" s="349" t="str">
        <v/>
      </c>
      <c r="P1847" s="349" t="str">
        <v>July</v>
      </c>
      <c r="Q1847" s="357"/>
    </row>
    <row r="1848" ht="27" customHeight="1" spans="1:17">
      <c r="A1848" s="362">
        <f t="shared" si="14"/>
        <v>917</v>
      </c>
      <c r="B1848" s="294">
        <v>45840</v>
      </c>
      <c r="C1848" s="337" t="str">
        <v/>
      </c>
      <c r="D1848" s="337" t="str">
        <v>دين</v>
      </c>
      <c r="E1848" s="337" t="str">
        <v/>
      </c>
      <c r="F1848" s="337" t="str">
        <v>رجعنا فلوس زجاج سكوريت</v>
      </c>
      <c r="G1848" s="359">
        <v>7800</v>
      </c>
      <c r="H1848" s="340" t="str">
        <v/>
      </c>
      <c r="I1848" s="337" t="str">
        <v>مصنع</v>
      </c>
      <c r="J1848" s="337" t="str">
        <v/>
      </c>
      <c r="K1848" s="337" t="str">
        <v/>
      </c>
      <c r="L1848" s="337" t="str">
        <v/>
      </c>
      <c r="M1848" s="329" t="str">
        <v/>
      </c>
      <c r="N1848" s="337" t="str">
        <v/>
      </c>
      <c r="O1848" s="349" t="str">
        <v/>
      </c>
      <c r="P1848" s="349" t="str">
        <v>July</v>
      </c>
      <c r="Q1848" s="358"/>
    </row>
    <row r="1849" ht="27" customHeight="1" spans="1:17">
      <c r="A1849" s="361">
        <f t="shared" si="14"/>
        <v>918</v>
      </c>
      <c r="B1849" s="294">
        <v>45840</v>
      </c>
      <c r="C1849" s="337" t="str">
        <v/>
      </c>
      <c r="D1849" s="337" t="str">
        <v>دين</v>
      </c>
      <c r="E1849" s="337" t="str">
        <v/>
      </c>
      <c r="F1849" s="337" t="str">
        <v>جمعية يحيي</v>
      </c>
      <c r="G1849" s="359">
        <v>6000</v>
      </c>
      <c r="H1849" s="340" t="str">
        <v/>
      </c>
      <c r="I1849" s="337" t="str">
        <v>مصنع</v>
      </c>
      <c r="J1849" s="337" t="str">
        <v/>
      </c>
      <c r="K1849" s="337" t="str">
        <v/>
      </c>
      <c r="L1849" s="337" t="str">
        <v/>
      </c>
      <c r="M1849" s="334" t="str">
        <v/>
      </c>
      <c r="N1849" s="337" t="str">
        <v/>
      </c>
      <c r="O1849" s="349" t="str">
        <v/>
      </c>
      <c r="P1849" s="349" t="str">
        <v>July</v>
      </c>
      <c r="Q1849" s="357"/>
    </row>
    <row r="1850" ht="27" customHeight="1" spans="1:17">
      <c r="A1850" s="362">
        <f t="shared" si="14"/>
        <v>919</v>
      </c>
      <c r="B1850" s="294">
        <v>45840</v>
      </c>
      <c r="C1850" s="337" t="str">
        <v/>
      </c>
      <c r="D1850" s="337" t="str">
        <v>شخصي</v>
      </c>
      <c r="E1850" s="337" t="str">
        <v/>
      </c>
      <c r="F1850" s="337" t="str">
        <v>قسط التكيف </v>
      </c>
      <c r="G1850" s="359">
        <v>5800</v>
      </c>
      <c r="H1850" s="340" t="str">
        <v/>
      </c>
      <c r="I1850" s="337" t="str">
        <v>مصنع</v>
      </c>
      <c r="J1850" s="337" t="str">
        <v/>
      </c>
      <c r="K1850" s="337" t="str">
        <v/>
      </c>
      <c r="L1850" s="337" t="str">
        <v/>
      </c>
      <c r="M1850" s="329" t="str">
        <v/>
      </c>
      <c r="N1850" s="337" t="str">
        <v/>
      </c>
      <c r="O1850" s="349" t="str">
        <v/>
      </c>
      <c r="P1850" s="349" t="str">
        <v>July</v>
      </c>
      <c r="Q1850" s="358"/>
    </row>
    <row r="1851" ht="27" customHeight="1" spans="1:17">
      <c r="A1851" s="361">
        <f t="shared" si="14"/>
        <v>920</v>
      </c>
      <c r="B1851" s="294">
        <v>45840</v>
      </c>
      <c r="C1851" s="337" t="str">
        <v/>
      </c>
      <c r="D1851" s="337" t="str">
        <v>دين</v>
      </c>
      <c r="E1851" s="337" t="str">
        <v/>
      </c>
      <c r="F1851" s="337" t="str">
        <v>قسط الماكنه </v>
      </c>
      <c r="G1851" s="359">
        <v>2400</v>
      </c>
      <c r="H1851" s="340" t="str">
        <v/>
      </c>
      <c r="I1851" s="337" t="str">
        <v>مصنع</v>
      </c>
      <c r="J1851" s="337" t="str">
        <v/>
      </c>
      <c r="K1851" s="337" t="str">
        <v/>
      </c>
      <c r="L1851" s="337" t="str">
        <v/>
      </c>
      <c r="M1851" s="334" t="str">
        <v/>
      </c>
      <c r="N1851" s="337" t="str">
        <v/>
      </c>
      <c r="O1851" s="349" t="str">
        <v/>
      </c>
      <c r="P1851" s="349" t="str">
        <v>July</v>
      </c>
      <c r="Q1851" s="357"/>
    </row>
    <row r="1852" ht="27" customHeight="1" spans="1:17">
      <c r="A1852" s="362">
        <f t="shared" si="14"/>
        <v>921</v>
      </c>
      <c r="B1852" s="294">
        <v>45840</v>
      </c>
      <c r="C1852" s="337" t="str">
        <v/>
      </c>
      <c r="D1852" s="337" t="str">
        <v>مواد</v>
      </c>
      <c r="E1852" s="337" t="str">
        <v/>
      </c>
      <c r="F1852" s="337" t="str">
        <v>اسطوانه نتيروجين</v>
      </c>
      <c r="G1852" s="359">
        <v>500</v>
      </c>
      <c r="H1852" s="340" t="str">
        <v/>
      </c>
      <c r="I1852" s="337" t="str">
        <v>مصنع</v>
      </c>
      <c r="J1852" s="337" t="str">
        <v/>
      </c>
      <c r="K1852" s="337" t="str">
        <v/>
      </c>
      <c r="L1852" s="337" t="str">
        <v/>
      </c>
      <c r="M1852" s="329" t="str">
        <v>اسطوانه </v>
      </c>
      <c r="N1852" s="337" t="str">
        <v/>
      </c>
      <c r="O1852" s="349" t="str">
        <v/>
      </c>
      <c r="P1852" s="349" t="str">
        <v>July</v>
      </c>
      <c r="Q1852" s="358"/>
    </row>
    <row r="1853" ht="27" customHeight="1" spans="1:17">
      <c r="A1853" s="361">
        <f t="shared" si="14"/>
        <v>922</v>
      </c>
      <c r="B1853" s="294">
        <v>45840</v>
      </c>
      <c r="C1853" s="337" t="str">
        <v/>
      </c>
      <c r="D1853" s="337" t="str">
        <v>ضريبة</v>
      </c>
      <c r="E1853" s="337" t="str">
        <v/>
      </c>
      <c r="F1853" s="337" t="str">
        <v>ضريبة تحويل</v>
      </c>
      <c r="G1853" s="359">
        <v>22</v>
      </c>
      <c r="H1853" s="340" t="str">
        <v/>
      </c>
      <c r="I1853" s="337" t="str">
        <v>مصنع</v>
      </c>
      <c r="J1853" s="337" t="str">
        <v/>
      </c>
      <c r="K1853" s="337" t="str">
        <v/>
      </c>
      <c r="L1853" s="337" t="str">
        <v/>
      </c>
      <c r="M1853" s="334" t="str">
        <v/>
      </c>
      <c r="N1853" s="337" t="str">
        <v/>
      </c>
      <c r="O1853" s="349" t="str">
        <v/>
      </c>
      <c r="P1853" s="349" t="str">
        <v>July</v>
      </c>
      <c r="Q1853" s="357"/>
    </row>
    <row r="1854" ht="27" customHeight="1" spans="1:17">
      <c r="A1854" s="362">
        <f t="shared" si="14"/>
        <v>923</v>
      </c>
      <c r="B1854" s="294">
        <v>45840</v>
      </c>
      <c r="C1854" s="337" t="str">
        <v/>
      </c>
      <c r="D1854" s="337" t="str">
        <v>عماله</v>
      </c>
      <c r="E1854" s="337" t="str">
        <v/>
      </c>
      <c r="F1854" s="337" t="str">
        <v>سلفة محمد عادل</v>
      </c>
      <c r="G1854" s="359">
        <v>200</v>
      </c>
      <c r="H1854" s="340" t="str">
        <v/>
      </c>
      <c r="I1854" s="337" t="str">
        <v>لايف ارت </v>
      </c>
      <c r="J1854" s="337" t="str">
        <v/>
      </c>
      <c r="K1854" s="337" t="str">
        <v/>
      </c>
      <c r="L1854" s="337" t="str">
        <v/>
      </c>
      <c r="M1854" s="329" t="str">
        <v>محمد عادل</v>
      </c>
      <c r="N1854" s="337" t="str">
        <v/>
      </c>
      <c r="O1854" s="349" t="str">
        <v/>
      </c>
      <c r="P1854" s="349" t="str">
        <v>July</v>
      </c>
      <c r="Q1854" s="358"/>
    </row>
    <row r="1855" ht="27" customHeight="1" spans="1:17">
      <c r="A1855" s="361">
        <f t="shared" si="14"/>
        <v>924</v>
      </c>
      <c r="B1855" s="294">
        <v>45840</v>
      </c>
      <c r="C1855" s="337" t="str">
        <v/>
      </c>
      <c r="D1855" s="337" t="str">
        <v>عماله</v>
      </c>
      <c r="E1855" s="337" t="str">
        <v/>
      </c>
      <c r="F1855" s="337" t="str">
        <v>احمد سينس</v>
      </c>
      <c r="G1855" s="359">
        <v>100</v>
      </c>
      <c r="H1855" s="340" t="str">
        <v/>
      </c>
      <c r="I1855" s="337" t="str">
        <v>لايف ارت </v>
      </c>
      <c r="J1855" s="337" t="str">
        <v/>
      </c>
      <c r="K1855" s="337" t="str">
        <v/>
      </c>
      <c r="L1855" s="337" t="str">
        <v/>
      </c>
      <c r="M1855" s="334" t="str">
        <v>أحمد سينس</v>
      </c>
      <c r="N1855" s="337" t="str">
        <v/>
      </c>
      <c r="O1855" s="349" t="str">
        <v/>
      </c>
      <c r="P1855" s="349" t="str">
        <v>July</v>
      </c>
      <c r="Q1855" s="357"/>
    </row>
    <row r="1856" ht="27" customHeight="1" spans="1:17">
      <c r="A1856" s="362">
        <f t="shared" si="14"/>
        <v>925</v>
      </c>
      <c r="B1856" s="294">
        <v>45840</v>
      </c>
      <c r="C1856" s="337" t="str">
        <v/>
      </c>
      <c r="D1856" s="337" t="str">
        <v>شخصي</v>
      </c>
      <c r="E1856" s="337" t="str">
        <v/>
      </c>
      <c r="F1856" s="337" t="str">
        <v>اكل</v>
      </c>
      <c r="G1856" s="359">
        <v>515</v>
      </c>
      <c r="H1856" s="340" t="str">
        <v/>
      </c>
      <c r="I1856" s="337" t="str">
        <v>شخصي</v>
      </c>
      <c r="J1856" s="337" t="str">
        <v/>
      </c>
      <c r="K1856" s="337" t="str">
        <v/>
      </c>
      <c r="L1856" s="337" t="str">
        <v/>
      </c>
      <c r="M1856" s="329" t="str">
        <v/>
      </c>
      <c r="N1856" s="337" t="str">
        <v/>
      </c>
      <c r="O1856" s="349" t="str">
        <v/>
      </c>
      <c r="P1856" s="349" t="str">
        <v>July</v>
      </c>
      <c r="Q1856" s="358"/>
    </row>
    <row r="1857" ht="27" customHeight="1" spans="1:17">
      <c r="A1857" s="361">
        <f t="shared" si="14"/>
        <v>926</v>
      </c>
      <c r="B1857" s="294">
        <v>45840</v>
      </c>
      <c r="C1857" s="337" t="str">
        <v/>
      </c>
      <c r="D1857" s="337" t="str">
        <v>موصلات</v>
      </c>
      <c r="E1857" s="337" t="str">
        <v/>
      </c>
      <c r="F1857" s="337" t="str">
        <v>بنزين</v>
      </c>
      <c r="G1857" s="359">
        <v>905</v>
      </c>
      <c r="H1857" s="340" t="str">
        <v/>
      </c>
      <c r="I1857" s="337" t="str">
        <v>مصنع</v>
      </c>
      <c r="J1857" s="337" t="str">
        <v/>
      </c>
      <c r="K1857" s="337" t="str">
        <v/>
      </c>
      <c r="L1857" s="337" t="str">
        <v/>
      </c>
      <c r="M1857" s="334" t="str">
        <v/>
      </c>
      <c r="N1857" s="337" t="str">
        <v/>
      </c>
      <c r="O1857" s="349" t="str">
        <v/>
      </c>
      <c r="P1857" s="349" t="str">
        <v>July</v>
      </c>
      <c r="Q1857" s="357"/>
    </row>
    <row r="1858" ht="27" customHeight="1" spans="1:17">
      <c r="A1858" s="362">
        <f t="shared" si="14"/>
        <v>927</v>
      </c>
      <c r="B1858" s="294">
        <v>45840</v>
      </c>
      <c r="C1858" s="337" t="str">
        <v/>
      </c>
      <c r="D1858" s="341" t="str">
        <v>شخصي</v>
      </c>
      <c r="E1858" s="337" t="str">
        <v/>
      </c>
      <c r="F1858" s="337" t="str">
        <v>اكل</v>
      </c>
      <c r="G1858" s="359">
        <v>180</v>
      </c>
      <c r="H1858" s="340" t="str">
        <v/>
      </c>
      <c r="I1858" s="337" t="str">
        <v>شخصي</v>
      </c>
      <c r="J1858" s="337" t="str">
        <v/>
      </c>
      <c r="K1858" s="337" t="str">
        <v/>
      </c>
      <c r="L1858" s="337" t="str">
        <v/>
      </c>
      <c r="M1858" s="329" t="str">
        <v/>
      </c>
      <c r="N1858" s="337" t="str">
        <v/>
      </c>
      <c r="O1858" s="349" t="str">
        <v/>
      </c>
      <c r="P1858" s="349" t="str">
        <v>July</v>
      </c>
      <c r="Q1858" s="358"/>
    </row>
    <row r="1859" ht="27" customHeight="1" spans="1:17">
      <c r="A1859" s="361">
        <f t="shared" si="14"/>
        <v>928</v>
      </c>
      <c r="B1859" s="294">
        <v>45840</v>
      </c>
      <c r="C1859" s="337" t="str">
        <v/>
      </c>
      <c r="D1859" s="341" t="str">
        <v>بوفه</v>
      </c>
      <c r="E1859" s="337" t="str">
        <v/>
      </c>
      <c r="F1859" s="337" t="str">
        <v>سكر و مياه و كوبايات </v>
      </c>
      <c r="G1859" s="359">
        <v>95</v>
      </c>
      <c r="H1859" s="340" t="str">
        <v/>
      </c>
      <c r="I1859" s="337" t="str">
        <v>مصنع</v>
      </c>
      <c r="J1859" s="337" t="str">
        <v/>
      </c>
      <c r="K1859" s="337" t="str">
        <v/>
      </c>
      <c r="L1859" s="337" t="str">
        <v/>
      </c>
      <c r="M1859" s="334" t="str">
        <v/>
      </c>
      <c r="N1859" s="337" t="str">
        <v/>
      </c>
      <c r="O1859" s="349" t="str">
        <v/>
      </c>
      <c r="P1859" s="349" t="str">
        <v>July</v>
      </c>
      <c r="Q1859" s="357"/>
    </row>
    <row r="1860" ht="27" customHeight="1" spans="1:17">
      <c r="A1860" s="362">
        <f t="shared" si="14"/>
        <v>929</v>
      </c>
      <c r="B1860" s="294">
        <v>45840</v>
      </c>
      <c r="C1860" s="337" t="str">
        <v/>
      </c>
      <c r="D1860" s="337" t="str">
        <v>مواد</v>
      </c>
      <c r="E1860" s="337" t="str">
        <v/>
      </c>
      <c r="F1860" s="337" t="str">
        <v>غراء </v>
      </c>
      <c r="G1860" s="359">
        <v>80</v>
      </c>
      <c r="H1860" s="340" t="str">
        <v/>
      </c>
      <c r="I1860" s="337" t="str">
        <v>عمر وليد</v>
      </c>
      <c r="J1860" s="337" t="str">
        <v/>
      </c>
      <c r="K1860" s="337" t="str">
        <v/>
      </c>
      <c r="L1860" s="337" t="str">
        <v/>
      </c>
      <c r="M1860" s="329" t="str">
        <v/>
      </c>
      <c r="N1860" s="337" t="str">
        <v/>
      </c>
      <c r="O1860" s="349" t="str">
        <v/>
      </c>
      <c r="P1860" s="349" t="str">
        <v>July</v>
      </c>
      <c r="Q1860" s="358"/>
    </row>
    <row r="1861" ht="27" customHeight="1" spans="1:17">
      <c r="A1861" s="361">
        <f t="shared" si="14"/>
        <v>930</v>
      </c>
      <c r="B1861" s="294">
        <v>45840</v>
      </c>
      <c r="C1861" s="337" t="str">
        <v/>
      </c>
      <c r="D1861" s="337" t="str">
        <v>مواد</v>
      </c>
      <c r="E1861" s="337" t="str">
        <v/>
      </c>
      <c r="F1861" s="337" t="str">
        <v>غراء </v>
      </c>
      <c r="G1861" s="359">
        <v>25</v>
      </c>
      <c r="H1861" s="340" t="str">
        <v/>
      </c>
      <c r="I1861" s="337" t="str">
        <v>عمر وليد</v>
      </c>
      <c r="J1861" s="337" t="str">
        <v/>
      </c>
      <c r="K1861" s="337" t="str">
        <v/>
      </c>
      <c r="L1861" s="337" t="str">
        <v/>
      </c>
      <c r="M1861" s="334" t="str">
        <v/>
      </c>
      <c r="N1861" s="337" t="str">
        <v/>
      </c>
      <c r="O1861" s="349" t="str">
        <v/>
      </c>
      <c r="P1861" s="349" t="str">
        <v>July</v>
      </c>
      <c r="Q1861" s="357"/>
    </row>
    <row r="1862" ht="27" customHeight="1" spans="1:17">
      <c r="A1862" s="362">
        <f t="shared" si="14"/>
        <v>931</v>
      </c>
      <c r="B1862" s="294">
        <v>45840</v>
      </c>
      <c r="C1862" s="337" t="str">
        <v/>
      </c>
      <c r="D1862" s="337" t="str">
        <v>بوفه</v>
      </c>
      <c r="E1862" s="337" t="str">
        <v/>
      </c>
      <c r="F1862" s="337" t="str">
        <v>مياه </v>
      </c>
      <c r="G1862" s="359">
        <v>15</v>
      </c>
      <c r="H1862" s="340" t="str">
        <v/>
      </c>
      <c r="I1862" s="337" t="str">
        <v>مصنع</v>
      </c>
      <c r="J1862" s="337" t="str">
        <v/>
      </c>
      <c r="K1862" s="337" t="str">
        <v/>
      </c>
      <c r="L1862" s="337" t="str">
        <v/>
      </c>
      <c r="M1862" s="329" t="str">
        <v/>
      </c>
      <c r="N1862" s="337" t="str">
        <v/>
      </c>
      <c r="O1862" s="349" t="str">
        <v/>
      </c>
      <c r="P1862" s="349" t="str">
        <v>July</v>
      </c>
      <c r="Q1862" s="358"/>
    </row>
    <row r="1863" ht="27" customHeight="1" spans="1:17">
      <c r="A1863" s="361">
        <f t="shared" si="14"/>
        <v>932</v>
      </c>
      <c r="B1863" s="294">
        <v>45841</v>
      </c>
      <c r="C1863" s="337" t="str">
        <v/>
      </c>
      <c r="D1863" s="337" t="str">
        <v>موصلات</v>
      </c>
      <c r="E1863" s="337" t="str">
        <v/>
      </c>
      <c r="F1863" s="341" t="str">
        <v>موصلات </v>
      </c>
      <c r="G1863" s="359">
        <v>90</v>
      </c>
      <c r="H1863" s="340" t="str">
        <v/>
      </c>
      <c r="I1863" s="337" t="str">
        <v>مصنع</v>
      </c>
      <c r="J1863" s="337" t="str">
        <v/>
      </c>
      <c r="K1863" s="337" t="str">
        <v/>
      </c>
      <c r="L1863" s="337" t="str">
        <v/>
      </c>
      <c r="M1863" s="334" t="str">
        <v/>
      </c>
      <c r="N1863" s="337" t="str">
        <v/>
      </c>
      <c r="O1863" s="349" t="str">
        <v/>
      </c>
      <c r="P1863" s="349" t="str">
        <v>July</v>
      </c>
      <c r="Q1863" s="357"/>
    </row>
    <row r="1864" ht="27" customHeight="1" spans="1:17">
      <c r="A1864" s="362">
        <f t="shared" si="14"/>
        <v>933</v>
      </c>
      <c r="B1864" s="294">
        <v>45840</v>
      </c>
      <c r="C1864" s="337" t="str">
        <v/>
      </c>
      <c r="D1864" s="337" t="str">
        <v>مواد</v>
      </c>
      <c r="E1864" s="337" t="str">
        <v/>
      </c>
      <c r="F1864" s="341" t="str">
        <v>مكوا كريم </v>
      </c>
      <c r="G1864" s="359">
        <v>400</v>
      </c>
      <c r="H1864" s="340" t="str">
        <v/>
      </c>
      <c r="I1864" s="337" t="str">
        <v>كريم</v>
      </c>
      <c r="J1864" s="337" t="str">
        <v/>
      </c>
      <c r="K1864" s="337" t="str">
        <v/>
      </c>
      <c r="L1864" s="337" t="str">
        <v/>
      </c>
      <c r="M1864" s="329" t="str">
        <v/>
      </c>
      <c r="N1864" s="337" t="str">
        <v/>
      </c>
      <c r="O1864" s="349" t="str">
        <v/>
      </c>
      <c r="P1864" s="349" t="str">
        <v>July</v>
      </c>
      <c r="Q1864" s="358"/>
    </row>
    <row r="1865" ht="27" customHeight="1" spans="1:17">
      <c r="A1865" s="361">
        <f t="shared" si="14"/>
        <v>934</v>
      </c>
      <c r="B1865" s="294">
        <v>45841</v>
      </c>
      <c r="C1865" s="337" t="str">
        <v/>
      </c>
      <c r="D1865" s="337" t="str">
        <v>عماله</v>
      </c>
      <c r="E1865" s="337" t="str">
        <v/>
      </c>
      <c r="F1865" s="337" t="str">
        <v>عماله احمد سينس</v>
      </c>
      <c r="G1865" s="359">
        <v>2410</v>
      </c>
      <c r="H1865" s="340" t="str">
        <v/>
      </c>
      <c r="I1865" s="337" t="str">
        <v>لايف ارت </v>
      </c>
      <c r="J1865" s="337" t="str">
        <v/>
      </c>
      <c r="K1865" s="337" t="str">
        <v/>
      </c>
      <c r="L1865" s="337" t="str">
        <v/>
      </c>
      <c r="M1865" s="334" t="str">
        <v>أحمد سينس</v>
      </c>
      <c r="N1865" s="337" t="str">
        <v/>
      </c>
      <c r="O1865" s="349" t="str">
        <v/>
      </c>
      <c r="P1865" s="349" t="str">
        <v>July</v>
      </c>
      <c r="Q1865" s="357"/>
    </row>
    <row r="1866" ht="27" customHeight="1" spans="1:17">
      <c r="A1866" s="362">
        <f t="shared" si="14"/>
        <v>935</v>
      </c>
      <c r="B1866" s="294">
        <v>45841</v>
      </c>
      <c r="C1866" s="337" t="str">
        <v/>
      </c>
      <c r="D1866" s="337" t="str">
        <v>عماله</v>
      </c>
      <c r="E1866" s="337" t="str">
        <v/>
      </c>
      <c r="F1866" s="337" t="str">
        <v>عماله خالد </v>
      </c>
      <c r="G1866" s="359">
        <v>2495</v>
      </c>
      <c r="H1866" s="340" t="str">
        <v/>
      </c>
      <c r="I1866" s="337" t="str">
        <v>لايف ارت </v>
      </c>
      <c r="J1866" s="337" t="str">
        <v/>
      </c>
      <c r="K1866" s="337" t="str">
        <v/>
      </c>
      <c r="L1866" s="337" t="str">
        <v/>
      </c>
      <c r="M1866" s="329" t="str">
        <v>خالد فينش</v>
      </c>
      <c r="N1866" s="337" t="str">
        <v/>
      </c>
      <c r="O1866" s="349" t="str">
        <v/>
      </c>
      <c r="P1866" s="349" t="str">
        <v>July</v>
      </c>
      <c r="Q1866" s="358"/>
    </row>
    <row r="1867" ht="27" customHeight="1" spans="1:17">
      <c r="A1867" s="361">
        <f t="shared" si="14"/>
        <v>936</v>
      </c>
      <c r="B1867" s="294">
        <v>45841</v>
      </c>
      <c r="C1867" s="337" t="str">
        <v/>
      </c>
      <c r="D1867" s="337" t="str">
        <v>عماله</v>
      </c>
      <c r="E1867" s="337" t="str">
        <v/>
      </c>
      <c r="F1867" s="337" t="str">
        <v>عماله حمزه </v>
      </c>
      <c r="G1867" s="359">
        <v>675</v>
      </c>
      <c r="H1867" s="340" t="str">
        <v/>
      </c>
      <c r="I1867" s="337" t="str">
        <v>لايف ارت </v>
      </c>
      <c r="J1867" s="337" t="str">
        <v/>
      </c>
      <c r="K1867" s="337" t="str">
        <v/>
      </c>
      <c r="L1867" s="337" t="str">
        <v/>
      </c>
      <c r="M1867" s="334" t="str">
        <v>خالد فينش</v>
      </c>
      <c r="N1867" s="337" t="str">
        <v/>
      </c>
      <c r="O1867" s="349" t="str">
        <v/>
      </c>
      <c r="P1867" s="349" t="str">
        <v>July</v>
      </c>
      <c r="Q1867" s="357"/>
    </row>
    <row r="1868" ht="27" customHeight="1" spans="1:17">
      <c r="A1868" s="362">
        <f t="shared" si="14"/>
        <v>937</v>
      </c>
      <c r="B1868" s="294">
        <v>45841</v>
      </c>
      <c r="C1868" s="337" t="str">
        <v/>
      </c>
      <c r="D1868" s="337" t="str">
        <v>عماله</v>
      </c>
      <c r="E1868" s="337" t="str">
        <v/>
      </c>
      <c r="F1868" s="337" t="str">
        <v>عماله محمد عادل</v>
      </c>
      <c r="G1868" s="359">
        <v>3600</v>
      </c>
      <c r="H1868" s="340" t="str">
        <v/>
      </c>
      <c r="I1868" s="337" t="str">
        <v>لايف ارت </v>
      </c>
      <c r="J1868" s="337" t="str">
        <v/>
      </c>
      <c r="K1868" s="337" t="str">
        <v/>
      </c>
      <c r="L1868" s="337" t="str">
        <v/>
      </c>
      <c r="M1868" s="329" t="str">
        <v>محمد عادل</v>
      </c>
      <c r="N1868" s="337" t="str">
        <v/>
      </c>
      <c r="O1868" s="349" t="str">
        <v/>
      </c>
      <c r="P1868" s="349" t="str">
        <v>July</v>
      </c>
      <c r="Q1868" s="358"/>
    </row>
    <row r="1869" ht="27" customHeight="1" spans="1:17">
      <c r="A1869" s="361">
        <f t="shared" si="14"/>
        <v>938</v>
      </c>
      <c r="B1869" s="294">
        <v>45841</v>
      </c>
      <c r="C1869" s="337" t="str">
        <v/>
      </c>
      <c r="D1869" s="337" t="str">
        <v>عماله</v>
      </c>
      <c r="E1869" s="337" t="str">
        <v/>
      </c>
      <c r="F1869" s="341" t="str">
        <v>عماله يس</v>
      </c>
      <c r="G1869" s="359">
        <v>1954</v>
      </c>
      <c r="H1869" s="340" t="str">
        <v/>
      </c>
      <c r="I1869" s="337" t="str">
        <v>لايف ارت </v>
      </c>
      <c r="J1869" s="337" t="str">
        <v/>
      </c>
      <c r="K1869" s="337" t="str">
        <v/>
      </c>
      <c r="L1869" s="337" t="str">
        <v/>
      </c>
      <c r="M1869" s="334" t="str">
        <v>يس</v>
      </c>
      <c r="N1869" s="337" t="str">
        <v/>
      </c>
      <c r="O1869" s="349" t="str">
        <v/>
      </c>
      <c r="P1869" s="349" t="str">
        <v>July</v>
      </c>
      <c r="Q1869" s="357"/>
    </row>
    <row r="1870" ht="27" customHeight="1" spans="1:17">
      <c r="A1870" s="362">
        <f t="shared" si="14"/>
        <v>939</v>
      </c>
      <c r="B1870" s="294">
        <v>45841</v>
      </c>
      <c r="C1870" s="337" t="str">
        <v/>
      </c>
      <c r="D1870" s="337" t="str">
        <v>مواد</v>
      </c>
      <c r="E1870" s="337" t="str">
        <v/>
      </c>
      <c r="F1870" s="341" t="str">
        <v>مسامير سنارة</v>
      </c>
      <c r="G1870" s="359">
        <v>10</v>
      </c>
      <c r="H1870" s="340" t="str">
        <v/>
      </c>
      <c r="I1870" s="337" t="str">
        <v>عمر وليد</v>
      </c>
      <c r="J1870" s="337" t="str">
        <v/>
      </c>
      <c r="K1870" s="337" t="str">
        <v/>
      </c>
      <c r="L1870" s="337" t="str">
        <v/>
      </c>
      <c r="M1870" s="329" t="str">
        <v/>
      </c>
      <c r="N1870" s="337" t="str">
        <v/>
      </c>
      <c r="O1870" s="349" t="str">
        <v/>
      </c>
      <c r="P1870" s="349" t="str">
        <v>July</v>
      </c>
      <c r="Q1870" s="358"/>
    </row>
    <row r="1871" ht="27" customHeight="1" spans="1:17">
      <c r="A1871" s="361">
        <f t="shared" si="14"/>
        <v>940</v>
      </c>
      <c r="B1871" s="294">
        <v>45841</v>
      </c>
      <c r="C1871" s="337" t="str">
        <v/>
      </c>
      <c r="D1871" s="337" t="str">
        <v>موصلات</v>
      </c>
      <c r="E1871" s="337" t="str">
        <v/>
      </c>
      <c r="F1871" s="337" t="str">
        <v>موصلات متدتني</v>
      </c>
      <c r="G1871" s="359">
        <v>200</v>
      </c>
      <c r="H1871" s="340" t="str">
        <v/>
      </c>
      <c r="I1871" s="337" t="str">
        <v>شخصي</v>
      </c>
      <c r="J1871" s="337" t="str">
        <v/>
      </c>
      <c r="K1871" s="337" t="str">
        <v/>
      </c>
      <c r="L1871" s="337" t="str">
        <v/>
      </c>
      <c r="M1871" s="334" t="str">
        <v/>
      </c>
      <c r="N1871" s="337" t="str">
        <v/>
      </c>
      <c r="O1871" s="349" t="str">
        <v/>
      </c>
      <c r="P1871" s="349" t="str">
        <v>July</v>
      </c>
      <c r="Q1871" s="357"/>
    </row>
    <row r="1872" ht="27" customHeight="1" spans="1:17">
      <c r="A1872" s="362">
        <f t="shared" si="14"/>
        <v>941</v>
      </c>
      <c r="B1872" s="294">
        <v>45841</v>
      </c>
      <c r="C1872" s="337" t="str">
        <v/>
      </c>
      <c r="D1872" s="337" t="str">
        <v>شخصي</v>
      </c>
      <c r="E1872" s="337" t="str">
        <v/>
      </c>
      <c r="F1872" s="337" t="str">
        <v>اكل يحيي</v>
      </c>
      <c r="G1872" s="359">
        <v>525</v>
      </c>
      <c r="H1872" s="340" t="str">
        <v/>
      </c>
      <c r="I1872" s="337" t="str">
        <v>شخصي</v>
      </c>
      <c r="J1872" s="337" t="str">
        <v/>
      </c>
      <c r="K1872" s="337" t="str">
        <v/>
      </c>
      <c r="L1872" s="337" t="str">
        <v/>
      </c>
      <c r="M1872" s="329" t="str">
        <v/>
      </c>
      <c r="N1872" s="337" t="str">
        <v/>
      </c>
      <c r="O1872" s="349" t="str">
        <v/>
      </c>
      <c r="P1872" s="349" t="str">
        <v>July</v>
      </c>
      <c r="Q1872" s="358"/>
    </row>
    <row r="1873" ht="27" customHeight="1" spans="1:17">
      <c r="A1873" s="361">
        <f t="shared" si="14"/>
        <v>942</v>
      </c>
      <c r="B1873" s="294">
        <v>45841</v>
      </c>
      <c r="C1873" s="337" t="str">
        <v/>
      </c>
      <c r="D1873" s="337" t="str">
        <v>شخصي</v>
      </c>
      <c r="E1873" s="337" t="str">
        <v/>
      </c>
      <c r="F1873" s="337" t="str">
        <v>اكل علي</v>
      </c>
      <c r="G1873" s="359">
        <v>850</v>
      </c>
      <c r="H1873" s="340" t="str">
        <v/>
      </c>
      <c r="I1873" s="337" t="str">
        <v>شخصي</v>
      </c>
      <c r="J1873" s="337" t="str">
        <v/>
      </c>
      <c r="K1873" s="337" t="str">
        <v/>
      </c>
      <c r="L1873" s="337" t="str">
        <v/>
      </c>
      <c r="M1873" s="334" t="str">
        <v/>
      </c>
      <c r="N1873" s="337" t="str">
        <v/>
      </c>
      <c r="O1873" s="349" t="str">
        <v/>
      </c>
      <c r="P1873" s="349" t="str">
        <v>July</v>
      </c>
      <c r="Q1873" s="357"/>
    </row>
    <row r="1874" ht="27" customHeight="1" spans="1:17">
      <c r="A1874" s="362">
        <f t="shared" si="14"/>
        <v>943</v>
      </c>
      <c r="B1874" s="294">
        <v>45841</v>
      </c>
      <c r="C1874" s="337" t="str">
        <v/>
      </c>
      <c r="D1874" s="337" t="str">
        <v>شخصي</v>
      </c>
      <c r="E1874" s="337" t="str">
        <v/>
      </c>
      <c r="F1874" s="337" t="str">
        <v>اكل</v>
      </c>
      <c r="G1874" s="359">
        <v>590</v>
      </c>
      <c r="H1874" s="340" t="str">
        <v/>
      </c>
      <c r="I1874" s="337" t="str">
        <v>شخصي</v>
      </c>
      <c r="J1874" s="337" t="str">
        <v/>
      </c>
      <c r="K1874" s="337" t="str">
        <v/>
      </c>
      <c r="L1874" s="337" t="str">
        <v/>
      </c>
      <c r="M1874" s="329" t="str">
        <v/>
      </c>
      <c r="N1874" s="337" t="str">
        <v/>
      </c>
      <c r="O1874" s="349" t="str">
        <v/>
      </c>
      <c r="P1874" s="349" t="str">
        <v>July</v>
      </c>
      <c r="Q1874" s="358"/>
    </row>
    <row r="1875" ht="27" customHeight="1" spans="1:17">
      <c r="A1875" s="361">
        <f t="shared" si="14"/>
        <v>944</v>
      </c>
      <c r="B1875" s="294">
        <v>45841</v>
      </c>
      <c r="C1875" s="337" t="str">
        <v/>
      </c>
      <c r="D1875" s="337" t="str">
        <v>موصلات</v>
      </c>
      <c r="E1875" s="337" t="str">
        <v/>
      </c>
      <c r="F1875" s="337" t="str">
        <v>موصلات اسماعيلية القاهرة </v>
      </c>
      <c r="G1875" s="359">
        <v>500</v>
      </c>
      <c r="H1875" s="340" t="str">
        <v/>
      </c>
      <c r="I1875" s="337" t="str">
        <v>شخصي</v>
      </c>
      <c r="J1875" s="337" t="str">
        <v/>
      </c>
      <c r="K1875" s="337" t="str">
        <v/>
      </c>
      <c r="L1875" s="337" t="str">
        <v/>
      </c>
      <c r="M1875" s="334" t="str">
        <v/>
      </c>
      <c r="N1875" s="337" t="str">
        <v/>
      </c>
      <c r="O1875" s="349" t="str">
        <v/>
      </c>
      <c r="P1875" s="349" t="str">
        <v>July</v>
      </c>
      <c r="Q1875" s="357"/>
    </row>
    <row r="1876" ht="27" customHeight="1" spans="1:17">
      <c r="A1876" s="362">
        <f t="shared" si="14"/>
        <v>945</v>
      </c>
      <c r="B1876" s="294">
        <v>45841</v>
      </c>
      <c r="C1876" s="337" t="str">
        <v/>
      </c>
      <c r="D1876" s="337" t="str">
        <v>شخصي</v>
      </c>
      <c r="E1876" s="337" t="str">
        <v/>
      </c>
      <c r="F1876" s="337" t="str">
        <v>اكل عمر</v>
      </c>
      <c r="G1876" s="359">
        <v>350</v>
      </c>
      <c r="H1876" s="340" t="str">
        <v/>
      </c>
      <c r="I1876" s="337" t="str">
        <v>شخصي</v>
      </c>
      <c r="J1876" s="337" t="str">
        <v/>
      </c>
      <c r="K1876" s="337" t="str">
        <v/>
      </c>
      <c r="L1876" s="337" t="str">
        <v/>
      </c>
      <c r="M1876" s="329" t="str">
        <v/>
      </c>
      <c r="N1876" s="337" t="str">
        <v/>
      </c>
      <c r="O1876" s="349" t="str">
        <v/>
      </c>
      <c r="P1876" s="349" t="str">
        <v>July</v>
      </c>
      <c r="Q1876" s="358"/>
    </row>
    <row r="1877" ht="27" customHeight="1" spans="1:17">
      <c r="A1877" s="361">
        <f t="shared" si="14"/>
        <v>946</v>
      </c>
      <c r="B1877" s="294">
        <v>45841</v>
      </c>
      <c r="C1877" s="337" t="str">
        <v/>
      </c>
      <c r="D1877" s="337" t="str">
        <v>موصلات</v>
      </c>
      <c r="E1877" s="337" t="str">
        <v/>
      </c>
      <c r="F1877" s="337" t="str">
        <v>موصلات اسماعيلية القاهرة </v>
      </c>
      <c r="G1877" s="359">
        <v>450</v>
      </c>
      <c r="H1877" s="340" t="str">
        <v/>
      </c>
      <c r="I1877" s="337" t="str">
        <v>شخصي</v>
      </c>
      <c r="J1877" s="337" t="str">
        <v/>
      </c>
      <c r="K1877" s="337" t="str">
        <v/>
      </c>
      <c r="L1877" s="337" t="str">
        <v/>
      </c>
      <c r="M1877" s="334" t="str">
        <v/>
      </c>
      <c r="N1877" s="337" t="str">
        <v/>
      </c>
      <c r="O1877" s="349" t="str">
        <v/>
      </c>
      <c r="P1877" s="349" t="str">
        <v>July</v>
      </c>
      <c r="Q1877" s="357"/>
    </row>
    <row r="1878" ht="27" customHeight="1" spans="1:17">
      <c r="A1878" s="362">
        <f t="shared" si="14"/>
        <v>947</v>
      </c>
      <c r="B1878" s="294">
        <v>45841</v>
      </c>
      <c r="C1878" s="337" t="str">
        <v/>
      </c>
      <c r="D1878" s="337" t="str">
        <v>ضريبة</v>
      </c>
      <c r="E1878" s="337" t="str">
        <v/>
      </c>
      <c r="F1878" s="337" t="str">
        <v>ضريبة </v>
      </c>
      <c r="G1878" s="359">
        <v>13.81</v>
      </c>
      <c r="H1878" s="340" t="str">
        <v/>
      </c>
      <c r="I1878" s="337" t="str">
        <v>مصنع</v>
      </c>
      <c r="J1878" s="337" t="str">
        <v/>
      </c>
      <c r="K1878" s="337" t="str">
        <v/>
      </c>
      <c r="L1878" s="337" t="str">
        <v/>
      </c>
      <c r="M1878" s="329" t="str">
        <v/>
      </c>
      <c r="N1878" s="337" t="str">
        <v/>
      </c>
      <c r="O1878" s="349" t="str">
        <v/>
      </c>
      <c r="P1878" s="349" t="str">
        <v>July</v>
      </c>
      <c r="Q1878" s="358"/>
    </row>
    <row r="1879" ht="27" customHeight="1" spans="1:17">
      <c r="A1879" s="361">
        <f t="shared" si="14"/>
        <v>948</v>
      </c>
      <c r="B1879" s="294">
        <v>45843</v>
      </c>
      <c r="C1879" s="337" t="str">
        <v/>
      </c>
      <c r="D1879" s="337" t="str">
        <v>رواتب</v>
      </c>
      <c r="E1879" s="337" t="str">
        <v/>
      </c>
      <c r="F1879" s="337" t="str">
        <v>جزء من راتب علي</v>
      </c>
      <c r="G1879" s="359">
        <v>3000</v>
      </c>
      <c r="H1879" s="340" t="str">
        <v/>
      </c>
      <c r="I1879" s="337" t="str">
        <v>مصنع</v>
      </c>
      <c r="J1879" s="337" t="str">
        <v/>
      </c>
      <c r="K1879" s="337" t="str">
        <v/>
      </c>
      <c r="L1879" s="337" t="str">
        <v>علي</v>
      </c>
      <c r="M1879" s="334" t="str">
        <v/>
      </c>
      <c r="N1879" s="337" t="str">
        <v/>
      </c>
      <c r="O1879" s="349" t="str">
        <v/>
      </c>
      <c r="P1879" s="349" t="str">
        <v>July</v>
      </c>
      <c r="Q1879" s="357"/>
    </row>
    <row r="1880" ht="27" customHeight="1" spans="1:17">
      <c r="A1880" s="362">
        <f t="shared" si="14"/>
        <v>949</v>
      </c>
      <c r="B1880" s="294">
        <v>45843</v>
      </c>
      <c r="C1880" s="337" t="str">
        <v/>
      </c>
      <c r="D1880" s="337" t="str">
        <v>رواتب</v>
      </c>
      <c r="E1880" s="337" t="str">
        <v/>
      </c>
      <c r="F1880" s="337" t="str">
        <v>جزء من راتب جو</v>
      </c>
      <c r="G1880" s="359">
        <v>1500</v>
      </c>
      <c r="H1880" s="340" t="str">
        <v/>
      </c>
      <c r="I1880" s="337" t="str">
        <v>مصنع</v>
      </c>
      <c r="J1880" s="337" t="str">
        <v/>
      </c>
      <c r="K1880" s="337" t="str">
        <v/>
      </c>
      <c r="L1880" s="337" t="str">
        <v>جو</v>
      </c>
      <c r="M1880" s="329" t="str">
        <v/>
      </c>
      <c r="N1880" s="337" t="str">
        <v/>
      </c>
      <c r="O1880" s="349" t="str">
        <v/>
      </c>
      <c r="P1880" s="349" t="str">
        <v>July</v>
      </c>
      <c r="Q1880" s="358"/>
    </row>
    <row r="1881" ht="27" customHeight="1" spans="1:17">
      <c r="A1881" s="361">
        <f t="shared" si="14"/>
        <v>950</v>
      </c>
      <c r="B1881" s="294">
        <v>45843</v>
      </c>
      <c r="C1881" s="337" t="str">
        <v/>
      </c>
      <c r="D1881" s="337" t="str">
        <v>موصلات</v>
      </c>
      <c r="E1881" s="337" t="str">
        <v/>
      </c>
      <c r="F1881" s="337" t="str">
        <v>موصلات اسماعيلية القاهرة </v>
      </c>
      <c r="G1881" s="359">
        <v>350</v>
      </c>
      <c r="H1881" s="340" t="str">
        <v/>
      </c>
      <c r="I1881" s="337" t="str">
        <v>شخصي</v>
      </c>
      <c r="J1881" s="337" t="str">
        <v/>
      </c>
      <c r="K1881" s="337" t="str">
        <v/>
      </c>
      <c r="L1881" s="337" t="str">
        <v/>
      </c>
      <c r="M1881" s="334" t="str">
        <v/>
      </c>
      <c r="N1881" s="337" t="str">
        <v/>
      </c>
      <c r="O1881" s="349" t="str">
        <v/>
      </c>
      <c r="P1881" s="349" t="str">
        <v>July</v>
      </c>
      <c r="Q1881" s="357"/>
    </row>
    <row r="1882" ht="27" customHeight="1" spans="1:17">
      <c r="A1882" s="362">
        <f t="shared" si="14"/>
        <v>951</v>
      </c>
      <c r="B1882" s="294">
        <v>45843</v>
      </c>
      <c r="C1882" s="337" t="str">
        <v/>
      </c>
      <c r="D1882" s="337" t="str">
        <v>شخصي</v>
      </c>
      <c r="E1882" s="337" t="str">
        <v/>
      </c>
      <c r="F1882" s="337" t="str">
        <v>مياه </v>
      </c>
      <c r="G1882" s="359">
        <v>120</v>
      </c>
      <c r="H1882" s="340" t="str">
        <v/>
      </c>
      <c r="I1882" s="337" t="str">
        <v>مصنع</v>
      </c>
      <c r="J1882" s="337" t="str">
        <v/>
      </c>
      <c r="K1882" s="337" t="str">
        <v/>
      </c>
      <c r="L1882" s="337" t="str">
        <v/>
      </c>
      <c r="M1882" s="329" t="str">
        <v/>
      </c>
      <c r="N1882" s="337" t="str">
        <v/>
      </c>
      <c r="O1882" s="349" t="str">
        <v/>
      </c>
      <c r="P1882" s="349" t="str">
        <v>July</v>
      </c>
      <c r="Q1882" s="358"/>
    </row>
    <row r="1883" ht="27" customHeight="1" spans="1:17">
      <c r="A1883" s="361">
        <f t="shared" si="14"/>
        <v>952</v>
      </c>
      <c r="B1883" s="294">
        <v>45843</v>
      </c>
      <c r="C1883" s="337" t="str">
        <v/>
      </c>
      <c r="D1883" s="337" t="str">
        <v>شخصي</v>
      </c>
      <c r="E1883" s="337" t="str">
        <v/>
      </c>
      <c r="F1883" s="337" t="str">
        <v>اكل </v>
      </c>
      <c r="G1883" s="359">
        <v>270</v>
      </c>
      <c r="H1883" s="340" t="str">
        <v/>
      </c>
      <c r="I1883" s="337" t="str">
        <v>شخصي</v>
      </c>
      <c r="J1883" s="337" t="str">
        <v/>
      </c>
      <c r="K1883" s="337" t="str">
        <v/>
      </c>
      <c r="L1883" s="337" t="str">
        <v/>
      </c>
      <c r="M1883" s="334" t="str">
        <v/>
      </c>
      <c r="N1883" s="337" t="str">
        <v/>
      </c>
      <c r="O1883" s="349" t="str">
        <v/>
      </c>
      <c r="P1883" s="349" t="str">
        <v>July</v>
      </c>
      <c r="Q1883" s="357"/>
    </row>
    <row r="1884" ht="27" customHeight="1" spans="1:17">
      <c r="A1884" s="362">
        <f t="shared" si="14"/>
        <v>953</v>
      </c>
      <c r="B1884" s="294">
        <v>45844</v>
      </c>
      <c r="C1884" s="337" t="str">
        <v/>
      </c>
      <c r="D1884" s="337" t="str">
        <v>موصلات</v>
      </c>
      <c r="E1884" s="337" t="str">
        <v/>
      </c>
      <c r="F1884" s="337" t="str">
        <v>موصلات </v>
      </c>
      <c r="G1884" s="359">
        <v>400</v>
      </c>
      <c r="H1884" s="340" t="str">
        <v/>
      </c>
      <c r="I1884" s="337" t="str">
        <v>مصنع</v>
      </c>
      <c r="J1884" s="337" t="str">
        <v/>
      </c>
      <c r="K1884" s="337" t="str">
        <v/>
      </c>
      <c r="L1884" s="337" t="str">
        <v/>
      </c>
      <c r="M1884" s="329" t="str">
        <v/>
      </c>
      <c r="N1884" s="337" t="str">
        <v/>
      </c>
      <c r="O1884" s="349" t="str">
        <v/>
      </c>
      <c r="P1884" s="349" t="str">
        <v>July</v>
      </c>
      <c r="Q1884" s="358"/>
    </row>
    <row r="1885" ht="27" customHeight="1" spans="1:17">
      <c r="A1885" s="361">
        <f t="shared" si="14"/>
        <v>954</v>
      </c>
      <c r="B1885" s="294">
        <v>45844</v>
      </c>
      <c r="C1885" s="337" t="str">
        <v/>
      </c>
      <c r="D1885" s="337" t="str">
        <v>ضريبة</v>
      </c>
      <c r="E1885" s="337" t="str">
        <v/>
      </c>
      <c r="F1885" s="337" t="str">
        <v>ضريبة</v>
      </c>
      <c r="G1885" s="359">
        <v>10</v>
      </c>
      <c r="H1885" s="340" t="str">
        <v/>
      </c>
      <c r="I1885" s="337" t="str">
        <v>مصنع</v>
      </c>
      <c r="J1885" s="337" t="str">
        <v/>
      </c>
      <c r="K1885" s="337" t="str">
        <v/>
      </c>
      <c r="L1885" s="337" t="str">
        <v/>
      </c>
      <c r="M1885" s="334" t="str">
        <v/>
      </c>
      <c r="N1885" s="337" t="str">
        <v/>
      </c>
      <c r="O1885" s="349" t="str">
        <v/>
      </c>
      <c r="P1885" s="349" t="str">
        <v>July</v>
      </c>
      <c r="Q1885" s="357"/>
    </row>
    <row r="1886" ht="27" customHeight="1" spans="1:17">
      <c r="A1886" s="362">
        <f t="shared" si="14"/>
        <v>955</v>
      </c>
      <c r="B1886" s="294">
        <v>45844</v>
      </c>
      <c r="C1886" s="337" t="str">
        <v/>
      </c>
      <c r="D1886" s="337" t="str">
        <v>مواد</v>
      </c>
      <c r="E1886" s="337" t="str">
        <v/>
      </c>
      <c r="F1886" s="337" t="str">
        <v>علبه 4*4 *1</v>
      </c>
      <c r="G1886" s="359">
        <v>770</v>
      </c>
      <c r="H1886" s="340" t="str">
        <v/>
      </c>
      <c r="I1886" s="337" t="str">
        <v>مصنع</v>
      </c>
      <c r="J1886" s="337" t="str">
        <v/>
      </c>
      <c r="K1886" s="337" t="str">
        <v/>
      </c>
      <c r="L1886" s="337" t="str">
        <v/>
      </c>
      <c r="M1886" s="329" t="str">
        <v/>
      </c>
      <c r="N1886" s="337" t="str">
        <v>الوطنيه</v>
      </c>
      <c r="O1886" s="349" t="str">
        <v/>
      </c>
      <c r="P1886" s="349" t="str">
        <v>July</v>
      </c>
      <c r="Q1886" s="358"/>
    </row>
    <row r="1887" ht="27" customHeight="1" spans="1:17">
      <c r="A1887" s="361">
        <f t="shared" si="14"/>
        <v>956</v>
      </c>
      <c r="B1887" s="294">
        <v>45844</v>
      </c>
      <c r="C1887" s="337" t="str">
        <v/>
      </c>
      <c r="D1887" s="337" t="str">
        <v>عماله</v>
      </c>
      <c r="E1887" s="337" t="str">
        <v/>
      </c>
      <c r="F1887" s="337" t="str">
        <v>خالد</v>
      </c>
      <c r="G1887" s="359">
        <v>300</v>
      </c>
      <c r="H1887" s="340" t="str">
        <v/>
      </c>
      <c r="I1887" s="337" t="str">
        <v>لايف ارت </v>
      </c>
      <c r="J1887" s="337" t="str">
        <v/>
      </c>
      <c r="K1887" s="337" t="str">
        <v/>
      </c>
      <c r="L1887" s="337" t="str">
        <v/>
      </c>
      <c r="M1887" s="334" t="str">
        <v>خالد فينش</v>
      </c>
      <c r="N1887" s="337" t="str">
        <v/>
      </c>
      <c r="O1887" s="349" t="str">
        <v/>
      </c>
      <c r="P1887" s="349" t="str">
        <v>July</v>
      </c>
      <c r="Q1887" s="357"/>
    </row>
    <row r="1888" ht="27" customHeight="1" spans="1:17">
      <c r="A1888" s="362">
        <f t="shared" si="14"/>
        <v>957</v>
      </c>
      <c r="B1888" s="294">
        <v>45844</v>
      </c>
      <c r="C1888" s="337" t="str">
        <v/>
      </c>
      <c r="D1888" s="337" t="str">
        <v>شخصي</v>
      </c>
      <c r="E1888" s="337" t="str">
        <v/>
      </c>
      <c r="F1888" s="337" t="str">
        <v>اكل</v>
      </c>
      <c r="G1888" s="359">
        <v>1412</v>
      </c>
      <c r="H1888" s="340" t="str">
        <v/>
      </c>
      <c r="I1888" s="337" t="str">
        <v>شخصي</v>
      </c>
      <c r="J1888" s="337" t="str">
        <v/>
      </c>
      <c r="K1888" s="337" t="str">
        <v/>
      </c>
      <c r="L1888" s="337" t="str">
        <v/>
      </c>
      <c r="M1888" s="329" t="str">
        <v/>
      </c>
      <c r="N1888" s="337" t="str">
        <v/>
      </c>
      <c r="O1888" s="349" t="str">
        <v/>
      </c>
      <c r="P1888" s="349" t="str">
        <v>July</v>
      </c>
      <c r="Q1888" s="358"/>
    </row>
    <row r="1889" ht="27" customHeight="1" spans="1:17">
      <c r="A1889" s="361">
        <f t="shared" si="14"/>
        <v>958</v>
      </c>
      <c r="B1889" s="294">
        <v>45844</v>
      </c>
      <c r="C1889" s="337" t="str">
        <v/>
      </c>
      <c r="D1889" s="337" t="str">
        <v>موصلات</v>
      </c>
      <c r="E1889" s="337" t="str">
        <v/>
      </c>
      <c r="F1889" s="337" t="str">
        <v>موصلات </v>
      </c>
      <c r="G1889" s="359">
        <v>325</v>
      </c>
      <c r="H1889" s="340" t="str">
        <v/>
      </c>
      <c r="I1889" s="337" t="str">
        <v>مصنع</v>
      </c>
      <c r="J1889" s="337" t="str">
        <v/>
      </c>
      <c r="K1889" s="337" t="str">
        <v/>
      </c>
      <c r="L1889" s="337" t="str">
        <v/>
      </c>
      <c r="M1889" s="334" t="str">
        <v/>
      </c>
      <c r="N1889" s="337" t="str">
        <v/>
      </c>
      <c r="O1889" s="349" t="str">
        <v/>
      </c>
      <c r="P1889" s="349" t="str">
        <v>July</v>
      </c>
      <c r="Q1889" s="357"/>
    </row>
    <row r="1890" ht="27" customHeight="1" spans="1:17">
      <c r="A1890" s="362">
        <f t="shared" si="14"/>
        <v>959</v>
      </c>
      <c r="B1890" s="294">
        <v>45844</v>
      </c>
      <c r="C1890" s="337" t="str">
        <v/>
      </c>
      <c r="D1890" s="341" t="str">
        <v>موصلات</v>
      </c>
      <c r="E1890" s="337" t="str">
        <v/>
      </c>
      <c r="F1890" s="337" t="str">
        <v>موصلات </v>
      </c>
      <c r="G1890" s="359">
        <v>315</v>
      </c>
      <c r="H1890" s="340" t="str">
        <v/>
      </c>
      <c r="I1890" s="337" t="str">
        <v>مصنع</v>
      </c>
      <c r="J1890" s="337" t="str">
        <v/>
      </c>
      <c r="K1890" s="337" t="str">
        <v/>
      </c>
      <c r="L1890" s="337" t="str">
        <v/>
      </c>
      <c r="M1890" s="329" t="str">
        <v/>
      </c>
      <c r="N1890" s="337" t="str">
        <v/>
      </c>
      <c r="O1890" s="349" t="str">
        <v/>
      </c>
      <c r="P1890" s="349" t="str">
        <v>July</v>
      </c>
      <c r="Q1890" s="358"/>
    </row>
    <row r="1891" ht="27" customHeight="1" spans="1:17">
      <c r="A1891" s="361">
        <f t="shared" si="14"/>
        <v>960</v>
      </c>
      <c r="B1891" s="294">
        <v>45845</v>
      </c>
      <c r="C1891" s="337" t="str">
        <v/>
      </c>
      <c r="D1891" s="337" t="str">
        <v>موصلات</v>
      </c>
      <c r="E1891" s="337" t="str">
        <v/>
      </c>
      <c r="F1891" s="337" t="str">
        <v>موصلات </v>
      </c>
      <c r="G1891" s="359">
        <v>200</v>
      </c>
      <c r="H1891" s="340" t="str">
        <v/>
      </c>
      <c r="I1891" s="337" t="str">
        <v>مصنع</v>
      </c>
      <c r="J1891" s="337" t="str">
        <v/>
      </c>
      <c r="K1891" s="337" t="str">
        <v/>
      </c>
      <c r="L1891" s="337" t="str">
        <v/>
      </c>
      <c r="M1891" s="334" t="str">
        <v/>
      </c>
      <c r="N1891" s="337" t="str">
        <v/>
      </c>
      <c r="O1891" s="349" t="str">
        <v/>
      </c>
      <c r="P1891" s="349" t="str">
        <v>July</v>
      </c>
      <c r="Q1891" s="357"/>
    </row>
    <row r="1892" ht="27" customHeight="1" spans="1:17">
      <c r="A1892" s="362">
        <f t="shared" si="14"/>
        <v>961</v>
      </c>
      <c r="B1892" s="294">
        <v>45845</v>
      </c>
      <c r="C1892" s="337" t="str">
        <v/>
      </c>
      <c r="D1892" s="337" t="str">
        <v>ضريبة</v>
      </c>
      <c r="E1892" s="337" t="str">
        <v/>
      </c>
      <c r="F1892" s="337" t="str">
        <v>مصنع</v>
      </c>
      <c r="G1892" s="359">
        <v>3.27</v>
      </c>
      <c r="H1892" s="340" t="str">
        <v/>
      </c>
      <c r="I1892" s="337" t="str">
        <v>مصنع</v>
      </c>
      <c r="J1892" s="337" t="str">
        <v/>
      </c>
      <c r="K1892" s="337" t="str">
        <v/>
      </c>
      <c r="L1892" s="337" t="str">
        <v/>
      </c>
      <c r="M1892" s="329" t="str">
        <v/>
      </c>
      <c r="N1892" s="337" t="str">
        <v/>
      </c>
      <c r="O1892" s="349" t="str">
        <v/>
      </c>
      <c r="P1892" s="349" t="str">
        <v>July</v>
      </c>
      <c r="Q1892" s="358"/>
    </row>
    <row r="1893" ht="27" customHeight="1" spans="1:17">
      <c r="A1893" s="361">
        <f t="shared" ref="A1893:A1956" si="15">A1892+1</f>
        <v>962</v>
      </c>
      <c r="B1893" s="294">
        <v>45845</v>
      </c>
      <c r="C1893" s="337" t="str">
        <v/>
      </c>
      <c r="D1893" s="337" t="str">
        <v>مواد</v>
      </c>
      <c r="E1893" s="337" t="str">
        <v/>
      </c>
      <c r="F1893" s="337" t="str">
        <v>شيت الالمونيوم</v>
      </c>
      <c r="G1893" s="359">
        <v>6700</v>
      </c>
      <c r="H1893" s="340" t="str">
        <v/>
      </c>
      <c r="I1893" s="337" t="str">
        <v>عبد المجيد</v>
      </c>
      <c r="J1893" s="337" t="str">
        <v/>
      </c>
      <c r="K1893" s="337" t="str">
        <v/>
      </c>
      <c r="L1893" s="337" t="str">
        <v/>
      </c>
      <c r="M1893" s="334" t="str">
        <v/>
      </c>
      <c r="N1893" s="337" t="str">
        <v>الوطنيه</v>
      </c>
      <c r="O1893" s="349" t="str">
        <v/>
      </c>
      <c r="P1893" s="349" t="str">
        <v>July</v>
      </c>
      <c r="Q1893" s="357"/>
    </row>
    <row r="1894" ht="27" customHeight="1" spans="1:17">
      <c r="A1894" s="362">
        <f t="shared" si="15"/>
        <v>963</v>
      </c>
      <c r="B1894" s="294">
        <v>45845</v>
      </c>
      <c r="C1894" s="337" t="str">
        <v/>
      </c>
      <c r="D1894" s="337" t="str">
        <v>مواد</v>
      </c>
      <c r="E1894" s="337" t="str">
        <v/>
      </c>
      <c r="F1894" s="337" t="str">
        <v>طقم مفصله</v>
      </c>
      <c r="G1894" s="359">
        <v>100</v>
      </c>
      <c r="H1894" s="340" t="str">
        <v/>
      </c>
      <c r="I1894" s="337" t="str">
        <v>عبد المجيد</v>
      </c>
      <c r="J1894" s="337" t="str">
        <v/>
      </c>
      <c r="K1894" s="337" t="str">
        <v/>
      </c>
      <c r="L1894" s="337" t="str">
        <v/>
      </c>
      <c r="M1894" s="329" t="str">
        <v/>
      </c>
      <c r="N1894" s="337" t="str">
        <v/>
      </c>
      <c r="O1894" s="349" t="str">
        <v/>
      </c>
      <c r="P1894" s="349" t="str">
        <v>July</v>
      </c>
      <c r="Q1894" s="358"/>
    </row>
    <row r="1895" ht="27" customHeight="1" spans="1:17">
      <c r="A1895" s="361">
        <f t="shared" si="15"/>
        <v>964</v>
      </c>
      <c r="B1895" s="294">
        <v>45845</v>
      </c>
      <c r="C1895" s="337" t="str">
        <v/>
      </c>
      <c r="D1895" s="337" t="str">
        <v>مواد</v>
      </c>
      <c r="E1895" s="337" t="str">
        <v/>
      </c>
      <c r="F1895" s="337" t="str">
        <v>سبيرتو</v>
      </c>
      <c r="G1895" s="359">
        <v>25</v>
      </c>
      <c r="H1895" s="340" t="str">
        <v/>
      </c>
      <c r="I1895" s="337" t="str">
        <v>مصنع</v>
      </c>
      <c r="J1895" s="337" t="str">
        <v/>
      </c>
      <c r="K1895" s="337" t="str">
        <v/>
      </c>
      <c r="L1895" s="337" t="str">
        <v/>
      </c>
      <c r="M1895" s="334" t="str">
        <v/>
      </c>
      <c r="N1895" s="337" t="str">
        <v/>
      </c>
      <c r="O1895" s="349" t="str">
        <v/>
      </c>
      <c r="P1895" s="349" t="str">
        <v>July</v>
      </c>
      <c r="Q1895" s="357"/>
    </row>
    <row r="1896" ht="27" customHeight="1" spans="1:17">
      <c r="A1896" s="362">
        <f t="shared" si="15"/>
        <v>965</v>
      </c>
      <c r="B1896" s="294">
        <v>45845</v>
      </c>
      <c r="C1896" s="337" t="str">
        <v/>
      </c>
      <c r="D1896" s="337" t="str">
        <v>مواد</v>
      </c>
      <c r="E1896" s="337" t="str">
        <v/>
      </c>
      <c r="F1896" s="337" t="str">
        <v>ماركر</v>
      </c>
      <c r="G1896" s="359">
        <v>25</v>
      </c>
      <c r="H1896" s="340" t="str">
        <v/>
      </c>
      <c r="I1896" s="337" t="str">
        <v>مصنع</v>
      </c>
      <c r="J1896" s="337" t="str">
        <v/>
      </c>
      <c r="K1896" s="337" t="str">
        <v/>
      </c>
      <c r="L1896" s="337" t="str">
        <v/>
      </c>
      <c r="M1896" s="329" t="str">
        <v/>
      </c>
      <c r="N1896" s="337" t="str">
        <v/>
      </c>
      <c r="O1896" s="349" t="str">
        <v/>
      </c>
      <c r="P1896" s="349" t="str">
        <v>July</v>
      </c>
      <c r="Q1896" s="358"/>
    </row>
    <row r="1897" ht="27" customHeight="1" spans="1:17">
      <c r="A1897" s="361">
        <f t="shared" si="15"/>
        <v>966</v>
      </c>
      <c r="B1897" s="294">
        <v>45845</v>
      </c>
      <c r="C1897" s="337" t="str">
        <v/>
      </c>
      <c r="D1897" s="337" t="str">
        <v>عماله</v>
      </c>
      <c r="E1897" s="337" t="str">
        <v/>
      </c>
      <c r="F1897" s="337" t="str">
        <v>احمد سينس</v>
      </c>
      <c r="G1897" s="359">
        <v>200</v>
      </c>
      <c r="H1897" s="340" t="str">
        <v/>
      </c>
      <c r="I1897" s="337" t="str">
        <v>مصنع</v>
      </c>
      <c r="J1897" s="337" t="str">
        <v/>
      </c>
      <c r="K1897" s="337" t="str">
        <v/>
      </c>
      <c r="L1897" s="337" t="str">
        <v/>
      </c>
      <c r="M1897" s="334" t="str">
        <v>أحمد سينس</v>
      </c>
      <c r="N1897" s="337" t="str">
        <v/>
      </c>
      <c r="O1897" s="349" t="str">
        <v/>
      </c>
      <c r="P1897" s="349" t="str">
        <v>July</v>
      </c>
      <c r="Q1897" s="357"/>
    </row>
    <row r="1898" ht="27" customHeight="1" spans="1:17">
      <c r="A1898" s="362">
        <f t="shared" si="15"/>
        <v>967</v>
      </c>
      <c r="B1898" s="294">
        <v>45845</v>
      </c>
      <c r="C1898" s="337" t="str">
        <v/>
      </c>
      <c r="D1898" s="341" t="str">
        <v>عماله</v>
      </c>
      <c r="E1898" s="337" t="str">
        <v/>
      </c>
      <c r="F1898" s="337" t="str">
        <v>سلفة محمد عادل</v>
      </c>
      <c r="G1898" s="359">
        <v>200</v>
      </c>
      <c r="H1898" s="340" t="str">
        <v/>
      </c>
      <c r="I1898" s="337" t="str">
        <v>مصنع</v>
      </c>
      <c r="J1898" s="337" t="str">
        <v/>
      </c>
      <c r="K1898" s="337" t="str">
        <v/>
      </c>
      <c r="L1898" s="337" t="str">
        <v/>
      </c>
      <c r="M1898" s="329" t="str">
        <v>محمد عادل</v>
      </c>
      <c r="N1898" s="337" t="str">
        <v/>
      </c>
      <c r="O1898" s="349" t="str">
        <v/>
      </c>
      <c r="P1898" s="349" t="str">
        <v>July</v>
      </c>
      <c r="Q1898" s="358"/>
    </row>
    <row r="1899" ht="27" customHeight="1" spans="1:17">
      <c r="A1899" s="361">
        <f t="shared" si="15"/>
        <v>968</v>
      </c>
      <c r="B1899" s="294">
        <v>45845</v>
      </c>
      <c r="C1899" s="337" t="str">
        <v/>
      </c>
      <c r="D1899" s="337" t="str">
        <v>شخصي</v>
      </c>
      <c r="E1899" s="337" t="str">
        <v/>
      </c>
      <c r="F1899" s="337" t="str">
        <v>اكل</v>
      </c>
      <c r="G1899" s="359">
        <v>440</v>
      </c>
      <c r="H1899" s="340" t="str">
        <v/>
      </c>
      <c r="I1899" s="337" t="str">
        <v>شخصي</v>
      </c>
      <c r="J1899" s="337" t="str">
        <v/>
      </c>
      <c r="K1899" s="337" t="str">
        <v/>
      </c>
      <c r="L1899" s="337" t="str">
        <v/>
      </c>
      <c r="M1899" s="334" t="str">
        <v/>
      </c>
      <c r="N1899" s="337" t="str">
        <v/>
      </c>
      <c r="O1899" s="349" t="str">
        <v/>
      </c>
      <c r="P1899" s="349" t="str">
        <v>July</v>
      </c>
      <c r="Q1899" s="357"/>
    </row>
    <row r="1900" ht="27" customHeight="1" spans="1:17">
      <c r="A1900" s="362">
        <f t="shared" si="15"/>
        <v>969</v>
      </c>
      <c r="B1900" s="294">
        <v>45846</v>
      </c>
      <c r="C1900" s="337" t="str">
        <v/>
      </c>
      <c r="D1900" s="337" t="str">
        <v>رواتب</v>
      </c>
      <c r="E1900" s="337" t="str">
        <v/>
      </c>
      <c r="F1900" s="337" t="str">
        <v>جزء من رواتب عبدرحمان </v>
      </c>
      <c r="G1900" s="359">
        <v>1500</v>
      </c>
      <c r="H1900" s="340" t="str">
        <v/>
      </c>
      <c r="I1900" s="337" t="str">
        <v>مصنع</v>
      </c>
      <c r="J1900" s="337" t="str">
        <v/>
      </c>
      <c r="K1900" s="337" t="str">
        <v/>
      </c>
      <c r="L1900" s="337" t="str">
        <v>عبدرحمان</v>
      </c>
      <c r="M1900" s="329" t="str">
        <v/>
      </c>
      <c r="N1900" s="337" t="str">
        <v/>
      </c>
      <c r="O1900" s="349" t="str">
        <v/>
      </c>
      <c r="P1900" s="349" t="str">
        <v>July</v>
      </c>
      <c r="Q1900" s="358"/>
    </row>
    <row r="1901" ht="27" customHeight="1" spans="1:17">
      <c r="A1901" s="361">
        <f t="shared" si="15"/>
        <v>970</v>
      </c>
      <c r="B1901" s="294">
        <v>45846</v>
      </c>
      <c r="C1901" s="337" t="str">
        <v/>
      </c>
      <c r="D1901" s="337" t="str">
        <v>بوفه</v>
      </c>
      <c r="E1901" s="337" t="str">
        <v/>
      </c>
      <c r="F1901" s="337" t="str">
        <v>شاي و سكر و نكسافيه</v>
      </c>
      <c r="G1901" s="359">
        <v>135</v>
      </c>
      <c r="H1901" s="340" t="str">
        <v/>
      </c>
      <c r="I1901" s="337" t="str">
        <v>مصنع</v>
      </c>
      <c r="J1901" s="337" t="str">
        <v/>
      </c>
      <c r="K1901" s="337" t="str">
        <v/>
      </c>
      <c r="L1901" s="337" t="str">
        <v/>
      </c>
      <c r="M1901" s="334" t="str">
        <v/>
      </c>
      <c r="N1901" s="337" t="str">
        <v/>
      </c>
      <c r="O1901" s="349" t="str">
        <v/>
      </c>
      <c r="P1901" s="349" t="str">
        <v>July</v>
      </c>
      <c r="Q1901" s="357"/>
    </row>
    <row r="1902" ht="27" customHeight="1" spans="1:17">
      <c r="A1902" s="362">
        <f t="shared" si="15"/>
        <v>971</v>
      </c>
      <c r="B1902" s="294">
        <v>45846</v>
      </c>
      <c r="C1902" s="337" t="str">
        <v/>
      </c>
      <c r="D1902" s="337" t="str">
        <v>موصلات</v>
      </c>
      <c r="E1902" s="337" t="str">
        <v/>
      </c>
      <c r="F1902" s="341" t="str">
        <v>موصلات </v>
      </c>
      <c r="G1902" s="359">
        <v>50</v>
      </c>
      <c r="H1902" s="340" t="str">
        <v/>
      </c>
      <c r="I1902" s="337" t="str">
        <v>مصنع</v>
      </c>
      <c r="J1902" s="337" t="str">
        <v/>
      </c>
      <c r="K1902" s="337" t="str">
        <v/>
      </c>
      <c r="L1902" s="337" t="str">
        <v/>
      </c>
      <c r="M1902" s="329" t="str">
        <v/>
      </c>
      <c r="N1902" s="337" t="str">
        <v/>
      </c>
      <c r="O1902" s="349" t="str">
        <v/>
      </c>
      <c r="P1902" s="349" t="str">
        <v>July</v>
      </c>
      <c r="Q1902" s="358"/>
    </row>
    <row r="1903" ht="27" customHeight="1" spans="1:17">
      <c r="A1903" s="361">
        <f t="shared" si="15"/>
        <v>972</v>
      </c>
      <c r="B1903" s="294">
        <v>45846</v>
      </c>
      <c r="C1903" s="337" t="str">
        <v/>
      </c>
      <c r="D1903" s="337" t="str">
        <v>مواد</v>
      </c>
      <c r="E1903" s="337" t="str">
        <v/>
      </c>
      <c r="F1903" s="337" t="str">
        <v>مسامير فيشر</v>
      </c>
      <c r="G1903" s="359">
        <v>85</v>
      </c>
      <c r="H1903" s="340" t="str">
        <v/>
      </c>
      <c r="I1903" s="337" t="str">
        <v>مصنع</v>
      </c>
      <c r="J1903" s="337" t="str">
        <v/>
      </c>
      <c r="K1903" s="337" t="str">
        <v/>
      </c>
      <c r="L1903" s="337" t="str">
        <v/>
      </c>
      <c r="M1903" s="334" t="str">
        <v/>
      </c>
      <c r="N1903" s="337" t="str">
        <v/>
      </c>
      <c r="O1903" s="349" t="str">
        <v/>
      </c>
      <c r="P1903" s="349" t="str">
        <v>July</v>
      </c>
      <c r="Q1903" s="357"/>
    </row>
    <row r="1904" ht="27" customHeight="1" spans="1:17">
      <c r="A1904" s="362">
        <f t="shared" si="15"/>
        <v>973</v>
      </c>
      <c r="B1904" s="294">
        <v>45846</v>
      </c>
      <c r="C1904" s="337" t="str">
        <v/>
      </c>
      <c r="D1904" s="337" t="str">
        <v>ضريبة</v>
      </c>
      <c r="E1904" s="337" t="str">
        <v/>
      </c>
      <c r="F1904" s="337" t="str">
        <v>ضريبة</v>
      </c>
      <c r="G1904" s="359">
        <v>9.2</v>
      </c>
      <c r="H1904" s="340" t="str">
        <v/>
      </c>
      <c r="I1904" s="337" t="str">
        <v>مصنع</v>
      </c>
      <c r="J1904" s="337" t="str">
        <v/>
      </c>
      <c r="K1904" s="337" t="str">
        <v/>
      </c>
      <c r="L1904" s="337" t="str">
        <v/>
      </c>
      <c r="M1904" s="329" t="str">
        <v/>
      </c>
      <c r="N1904" s="337" t="str">
        <v/>
      </c>
      <c r="O1904" s="349" t="str">
        <v/>
      </c>
      <c r="P1904" s="349" t="str">
        <v>July</v>
      </c>
      <c r="Q1904" s="358"/>
    </row>
    <row r="1905" ht="27" customHeight="1" spans="1:17">
      <c r="A1905" s="361">
        <f t="shared" si="15"/>
        <v>974</v>
      </c>
      <c r="B1905" s="294">
        <v>45846</v>
      </c>
      <c r="C1905" s="337" t="str">
        <v/>
      </c>
      <c r="D1905" s="337" t="str">
        <v>شخصي</v>
      </c>
      <c r="E1905" s="337" t="str">
        <v/>
      </c>
      <c r="F1905" s="337" t="str">
        <v>اكل</v>
      </c>
      <c r="G1905" s="359">
        <v>10</v>
      </c>
      <c r="H1905" s="340" t="str">
        <v/>
      </c>
      <c r="I1905" s="337" t="str">
        <v>شخصي</v>
      </c>
      <c r="J1905" s="337" t="str">
        <v/>
      </c>
      <c r="K1905" s="337" t="str">
        <v/>
      </c>
      <c r="L1905" s="337" t="str">
        <v/>
      </c>
      <c r="M1905" s="334" t="str">
        <v/>
      </c>
      <c r="N1905" s="337" t="str">
        <v/>
      </c>
      <c r="O1905" s="349" t="str">
        <v/>
      </c>
      <c r="P1905" s="349" t="str">
        <v>July</v>
      </c>
      <c r="Q1905" s="357"/>
    </row>
    <row r="1906" ht="27" customHeight="1" spans="1:17">
      <c r="A1906" s="362">
        <f t="shared" si="15"/>
        <v>975</v>
      </c>
      <c r="B1906" s="294">
        <v>45846</v>
      </c>
      <c r="C1906" s="337" t="str">
        <v/>
      </c>
      <c r="D1906" s="337" t="str">
        <v>بوفه</v>
      </c>
      <c r="E1906" s="337" t="str">
        <v/>
      </c>
      <c r="F1906" s="337" t="str">
        <v>نضافه </v>
      </c>
      <c r="G1906" s="359">
        <v>20</v>
      </c>
      <c r="H1906" s="340" t="str">
        <v/>
      </c>
      <c r="I1906" s="337" t="str">
        <v>مصنع</v>
      </c>
      <c r="J1906" s="337" t="str">
        <v/>
      </c>
      <c r="K1906" s="337" t="str">
        <v/>
      </c>
      <c r="L1906" s="337" t="str">
        <v/>
      </c>
      <c r="M1906" s="329" t="str">
        <v/>
      </c>
      <c r="N1906" s="337" t="str">
        <v/>
      </c>
      <c r="O1906" s="349" t="str">
        <v/>
      </c>
      <c r="P1906" s="349" t="str">
        <v>July</v>
      </c>
      <c r="Q1906" s="358"/>
    </row>
    <row r="1907" ht="27" customHeight="1" spans="1:17">
      <c r="A1907" s="361">
        <f t="shared" si="15"/>
        <v>976</v>
      </c>
      <c r="B1907" s="294">
        <v>45846</v>
      </c>
      <c r="C1907" s="337" t="str">
        <v/>
      </c>
      <c r="D1907" s="337" t="str">
        <v>مواد</v>
      </c>
      <c r="E1907" s="337" t="str">
        <v/>
      </c>
      <c r="F1907" s="337" t="str">
        <v>مسماير</v>
      </c>
      <c r="G1907" s="359">
        <v>20</v>
      </c>
      <c r="H1907" s="340" t="str">
        <v/>
      </c>
      <c r="I1907" s="337" t="str">
        <v>مصنع</v>
      </c>
      <c r="J1907" s="337" t="str">
        <v/>
      </c>
      <c r="K1907" s="337" t="str">
        <v/>
      </c>
      <c r="L1907" s="337" t="str">
        <v/>
      </c>
      <c r="M1907" s="334" t="str">
        <v/>
      </c>
      <c r="N1907" s="337" t="str">
        <v/>
      </c>
      <c r="O1907" s="349" t="str">
        <v/>
      </c>
      <c r="P1907" s="349" t="str">
        <v>July</v>
      </c>
      <c r="Q1907" s="357"/>
    </row>
    <row r="1908" ht="27" customHeight="1" spans="1:17">
      <c r="A1908" s="362">
        <f t="shared" si="15"/>
        <v>977</v>
      </c>
      <c r="B1908" s="294">
        <v>45846</v>
      </c>
      <c r="C1908" s="337" t="str">
        <v/>
      </c>
      <c r="D1908" s="337" t="str">
        <v>عماله</v>
      </c>
      <c r="E1908" s="337" t="str">
        <v/>
      </c>
      <c r="F1908" s="337" t="str">
        <v>سلفة محمد عادل</v>
      </c>
      <c r="G1908" s="359">
        <v>200</v>
      </c>
      <c r="H1908" s="340" t="str">
        <v/>
      </c>
      <c r="I1908" s="337" t="str">
        <v>مصنع</v>
      </c>
      <c r="J1908" s="337" t="str">
        <v/>
      </c>
      <c r="K1908" s="337" t="str">
        <v/>
      </c>
      <c r="L1908" s="337" t="str">
        <v/>
      </c>
      <c r="M1908" s="329" t="str">
        <v>محمد عادل</v>
      </c>
      <c r="N1908" s="337" t="str">
        <v/>
      </c>
      <c r="O1908" s="349" t="str">
        <v/>
      </c>
      <c r="P1908" s="349" t="str">
        <v>July</v>
      </c>
      <c r="Q1908" s="358"/>
    </row>
    <row r="1909" ht="27" customHeight="1" spans="1:17">
      <c r="A1909" s="361">
        <f t="shared" si="15"/>
        <v>978</v>
      </c>
      <c r="B1909" s="294">
        <v>45846</v>
      </c>
      <c r="C1909" s="337" t="str">
        <v/>
      </c>
      <c r="D1909" s="337" t="str">
        <v>عماله</v>
      </c>
      <c r="E1909" s="337" t="str">
        <v/>
      </c>
      <c r="F1909" s="337" t="str">
        <v>سلفة خالد</v>
      </c>
      <c r="G1909" s="359">
        <v>200</v>
      </c>
      <c r="H1909" s="340" t="str">
        <v/>
      </c>
      <c r="I1909" s="337" t="str">
        <v>مصنع</v>
      </c>
      <c r="J1909" s="337" t="str">
        <v/>
      </c>
      <c r="K1909" s="337" t="str">
        <v/>
      </c>
      <c r="L1909" s="337" t="str">
        <v/>
      </c>
      <c r="M1909" s="334" t="str">
        <v>خالد فينش</v>
      </c>
      <c r="N1909" s="337" t="str">
        <v/>
      </c>
      <c r="O1909" s="349" t="str">
        <v/>
      </c>
      <c r="P1909" s="349" t="str">
        <v>July</v>
      </c>
      <c r="Q1909" s="357"/>
    </row>
    <row r="1910" ht="27" customHeight="1" spans="1:17">
      <c r="A1910" s="362">
        <f t="shared" si="15"/>
        <v>979</v>
      </c>
      <c r="B1910" s="294">
        <v>45846</v>
      </c>
      <c r="C1910" s="337" t="str">
        <v/>
      </c>
      <c r="D1910" s="337" t="str">
        <v>شخصي</v>
      </c>
      <c r="E1910" s="337" t="str">
        <v/>
      </c>
      <c r="F1910" s="337" t="str">
        <v>اكل </v>
      </c>
      <c r="G1910" s="359">
        <v>366.15</v>
      </c>
      <c r="H1910" s="340" t="str">
        <v/>
      </c>
      <c r="I1910" s="337" t="str">
        <v>شخصي</v>
      </c>
      <c r="J1910" s="337" t="str">
        <v/>
      </c>
      <c r="K1910" s="337" t="str">
        <v/>
      </c>
      <c r="L1910" s="337" t="str">
        <v/>
      </c>
      <c r="M1910" s="329" t="str">
        <v/>
      </c>
      <c r="N1910" s="337" t="str">
        <v/>
      </c>
      <c r="O1910" s="349" t="str">
        <v/>
      </c>
      <c r="P1910" s="349" t="str">
        <v>July</v>
      </c>
      <c r="Q1910" s="358"/>
    </row>
    <row r="1911" ht="27" customHeight="1" spans="1:17">
      <c r="A1911" s="361">
        <f t="shared" si="15"/>
        <v>980</v>
      </c>
      <c r="B1911" s="294">
        <v>45846</v>
      </c>
      <c r="C1911" s="337" t="str">
        <v/>
      </c>
      <c r="D1911" s="337" t="str">
        <v>رواتب</v>
      </c>
      <c r="E1911" s="337" t="str">
        <v/>
      </c>
      <c r="F1911" s="337" t="str">
        <v>راتب زياد</v>
      </c>
      <c r="G1911" s="359">
        <v>15582</v>
      </c>
      <c r="H1911" s="340" t="str">
        <v/>
      </c>
      <c r="I1911" s="337" t="str">
        <v>مصنع</v>
      </c>
      <c r="J1911" s="337" t="str">
        <v/>
      </c>
      <c r="K1911" s="337" t="str">
        <v/>
      </c>
      <c r="L1911" s="337" t="str">
        <v>زياد</v>
      </c>
      <c r="M1911" s="334" t="str">
        <v/>
      </c>
      <c r="N1911" s="337" t="str">
        <v/>
      </c>
      <c r="O1911" s="349" t="str">
        <v/>
      </c>
      <c r="P1911" s="349" t="str">
        <v>July</v>
      </c>
      <c r="Q1911" s="357"/>
    </row>
    <row r="1912" ht="27" customHeight="1" spans="1:17">
      <c r="A1912" s="362">
        <f t="shared" si="15"/>
        <v>981</v>
      </c>
      <c r="B1912" s="294">
        <v>45846</v>
      </c>
      <c r="C1912" s="337" t="str">
        <v/>
      </c>
      <c r="D1912" s="337" t="str">
        <v>مواد</v>
      </c>
      <c r="E1912" s="337" t="str">
        <v/>
      </c>
      <c r="F1912" s="337" t="str">
        <v>شكاير</v>
      </c>
      <c r="G1912" s="359">
        <v>20</v>
      </c>
      <c r="H1912" s="340" t="str">
        <v/>
      </c>
      <c r="I1912" s="337" t="str">
        <v>مصنع</v>
      </c>
      <c r="J1912" s="337" t="str">
        <v/>
      </c>
      <c r="K1912" s="337" t="str">
        <v/>
      </c>
      <c r="L1912" s="337" t="str">
        <v/>
      </c>
      <c r="M1912" s="329" t="str">
        <v/>
      </c>
      <c r="N1912" s="337" t="str">
        <v/>
      </c>
      <c r="O1912" s="349" t="str">
        <v/>
      </c>
      <c r="P1912" s="349" t="str">
        <v>July</v>
      </c>
      <c r="Q1912" s="358"/>
    </row>
    <row r="1913" ht="27" customHeight="1" spans="1:17">
      <c r="A1913" s="361">
        <f t="shared" si="15"/>
        <v>982</v>
      </c>
      <c r="B1913" s="294">
        <v>45846</v>
      </c>
      <c r="C1913" s="337" t="str">
        <v/>
      </c>
      <c r="D1913" s="337" t="str">
        <v>ضريبة</v>
      </c>
      <c r="E1913" s="337" t="str">
        <v/>
      </c>
      <c r="F1913" s="337" t="str">
        <v>ضريبة تحويل</v>
      </c>
      <c r="G1913" s="359">
        <v>16.09</v>
      </c>
      <c r="H1913" s="340" t="str">
        <v/>
      </c>
      <c r="I1913" s="337" t="str">
        <v>مصنع</v>
      </c>
      <c r="J1913" s="337" t="str">
        <v/>
      </c>
      <c r="K1913" s="337" t="str">
        <v/>
      </c>
      <c r="L1913" s="337" t="str">
        <v/>
      </c>
      <c r="M1913" s="334" t="str">
        <v/>
      </c>
      <c r="N1913" s="337" t="str">
        <v/>
      </c>
      <c r="O1913" s="349" t="str">
        <v/>
      </c>
      <c r="P1913" s="349" t="str">
        <v>July</v>
      </c>
      <c r="Q1913" s="357"/>
    </row>
    <row r="1914" ht="27" customHeight="1" spans="1:17">
      <c r="A1914" s="362">
        <f t="shared" si="15"/>
        <v>983</v>
      </c>
      <c r="B1914" s="294">
        <v>45847</v>
      </c>
      <c r="C1914" s="337" t="str">
        <v/>
      </c>
      <c r="D1914" s="337" t="str">
        <v>موصلات</v>
      </c>
      <c r="E1914" s="337" t="str">
        <v/>
      </c>
      <c r="F1914" s="337" t="str">
        <v>موصلات </v>
      </c>
      <c r="G1914" s="359">
        <v>90</v>
      </c>
      <c r="H1914" s="340" t="str">
        <v/>
      </c>
      <c r="I1914" s="337" t="str">
        <v>مصنع</v>
      </c>
      <c r="J1914" s="337" t="str">
        <v/>
      </c>
      <c r="K1914" s="337" t="str">
        <v/>
      </c>
      <c r="L1914" s="337" t="str">
        <v/>
      </c>
      <c r="M1914" s="329" t="str">
        <v/>
      </c>
      <c r="N1914" s="337" t="str">
        <v/>
      </c>
      <c r="O1914" s="349" t="str">
        <v/>
      </c>
      <c r="P1914" s="349" t="str">
        <v>July</v>
      </c>
      <c r="Q1914" s="358"/>
    </row>
    <row r="1915" ht="27" customHeight="1" spans="1:17">
      <c r="A1915" s="361">
        <f t="shared" si="15"/>
        <v>984</v>
      </c>
      <c r="B1915" s="294">
        <v>45847</v>
      </c>
      <c r="C1915" s="337" t="str">
        <v/>
      </c>
      <c r="D1915" s="337" t="str">
        <v>عماله</v>
      </c>
      <c r="E1915" s="337" t="str">
        <v/>
      </c>
      <c r="F1915" s="337" t="str">
        <v>احمد سينس</v>
      </c>
      <c r="G1915" s="359">
        <v>100</v>
      </c>
      <c r="H1915" s="340" t="str">
        <v/>
      </c>
      <c r="I1915" s="337" t="str">
        <v>مصنع</v>
      </c>
      <c r="J1915" s="337" t="str">
        <v/>
      </c>
      <c r="K1915" s="337" t="str">
        <v/>
      </c>
      <c r="L1915" s="337" t="str">
        <v/>
      </c>
      <c r="M1915" s="334" t="str">
        <v>أحمد سينس</v>
      </c>
      <c r="N1915" s="337" t="str">
        <v/>
      </c>
      <c r="O1915" s="349" t="str">
        <v/>
      </c>
      <c r="P1915" s="349" t="str">
        <v>July</v>
      </c>
      <c r="Q1915" s="357"/>
    </row>
    <row r="1916" ht="27" customHeight="1" spans="1:17">
      <c r="A1916" s="362">
        <f t="shared" si="15"/>
        <v>985</v>
      </c>
      <c r="B1916" s="294">
        <v>45847</v>
      </c>
      <c r="C1916" s="337" t="str">
        <v/>
      </c>
      <c r="D1916" s="337" t="str">
        <v>مواد</v>
      </c>
      <c r="E1916" s="337" t="str">
        <v/>
      </c>
      <c r="F1916" s="337" t="str">
        <v>مسامير</v>
      </c>
      <c r="G1916" s="359">
        <v>25</v>
      </c>
      <c r="H1916" s="340" t="str">
        <v/>
      </c>
      <c r="I1916" s="337" t="str">
        <v>مصنع</v>
      </c>
      <c r="J1916" s="337" t="str">
        <v/>
      </c>
      <c r="K1916" s="337" t="str">
        <v/>
      </c>
      <c r="L1916" s="337" t="str">
        <v/>
      </c>
      <c r="M1916" s="329" t="str">
        <v/>
      </c>
      <c r="N1916" s="337" t="str">
        <v/>
      </c>
      <c r="O1916" s="349" t="str">
        <v/>
      </c>
      <c r="P1916" s="349" t="str">
        <v>July</v>
      </c>
      <c r="Q1916" s="358"/>
    </row>
    <row r="1917" ht="27" customHeight="1" spans="1:17">
      <c r="A1917" s="361">
        <f t="shared" si="15"/>
        <v>986</v>
      </c>
      <c r="B1917" s="294">
        <v>45847</v>
      </c>
      <c r="C1917" s="337" t="str">
        <v/>
      </c>
      <c r="D1917" s="337" t="str">
        <v>شخصي</v>
      </c>
      <c r="E1917" s="337" t="str">
        <v/>
      </c>
      <c r="F1917" s="337" t="str">
        <v>اكل</v>
      </c>
      <c r="G1917" s="359">
        <v>570</v>
      </c>
      <c r="H1917" s="340" t="str">
        <v/>
      </c>
      <c r="I1917" s="337" t="str">
        <v>شخصي</v>
      </c>
      <c r="J1917" s="337" t="str">
        <v/>
      </c>
      <c r="K1917" s="337" t="str">
        <v/>
      </c>
      <c r="L1917" s="337" t="str">
        <v/>
      </c>
      <c r="M1917" s="334" t="str">
        <v/>
      </c>
      <c r="N1917" s="337" t="str">
        <v/>
      </c>
      <c r="O1917" s="349" t="str">
        <v/>
      </c>
      <c r="P1917" s="349" t="str">
        <v>July</v>
      </c>
      <c r="Q1917" s="357"/>
    </row>
    <row r="1918" ht="27" customHeight="1" spans="1:17">
      <c r="A1918" s="362">
        <f t="shared" si="15"/>
        <v>987</v>
      </c>
      <c r="B1918" s="294">
        <v>45847</v>
      </c>
      <c r="C1918" s="337" t="str">
        <v/>
      </c>
      <c r="D1918" s="337" t="str">
        <v>موصلات</v>
      </c>
      <c r="E1918" s="337" t="str">
        <v/>
      </c>
      <c r="F1918" s="337" t="str">
        <v>موصلات تروسكيل</v>
      </c>
      <c r="G1918" s="359">
        <v>200</v>
      </c>
      <c r="H1918" s="340" t="str">
        <v/>
      </c>
      <c r="I1918" s="337" t="str">
        <v>ملهم</v>
      </c>
      <c r="J1918" s="337" t="str">
        <v/>
      </c>
      <c r="K1918" s="337" t="str">
        <v/>
      </c>
      <c r="L1918" s="337" t="str">
        <v/>
      </c>
      <c r="M1918" s="329" t="str">
        <v/>
      </c>
      <c r="N1918" s="337" t="str">
        <v/>
      </c>
      <c r="O1918" s="349" t="str">
        <v/>
      </c>
      <c r="P1918" s="349" t="str">
        <v>July</v>
      </c>
      <c r="Q1918" s="358"/>
    </row>
    <row r="1919" ht="27" customHeight="1" spans="1:17">
      <c r="A1919" s="361">
        <f t="shared" si="15"/>
        <v>988</v>
      </c>
      <c r="B1919" s="294">
        <v>45847</v>
      </c>
      <c r="C1919" s="337" t="str">
        <v/>
      </c>
      <c r="D1919" s="337" t="str">
        <v/>
      </c>
      <c r="E1919" s="337" t="str">
        <v/>
      </c>
      <c r="F1919" s="337" t="str">
        <v>خلية فاضيه</v>
      </c>
      <c r="G1919" s="359" t="str">
        <v/>
      </c>
      <c r="H1919" s="340" t="str">
        <v/>
      </c>
      <c r="I1919" s="337" t="str">
        <v/>
      </c>
      <c r="J1919" s="337" t="str">
        <v/>
      </c>
      <c r="K1919" s="337" t="str">
        <v/>
      </c>
      <c r="L1919" s="337" t="str">
        <v/>
      </c>
      <c r="M1919" s="334" t="str">
        <v/>
      </c>
      <c r="N1919" s="337" t="str">
        <v/>
      </c>
      <c r="O1919" s="349" t="str">
        <v/>
      </c>
      <c r="P1919" s="349" t="str">
        <v>July</v>
      </c>
      <c r="Q1919" s="357"/>
    </row>
    <row r="1920" ht="27" customHeight="1" spans="1:17">
      <c r="A1920" s="362">
        <f t="shared" si="15"/>
        <v>989</v>
      </c>
      <c r="B1920" s="294">
        <v>45848</v>
      </c>
      <c r="C1920" s="337" t="str">
        <v/>
      </c>
      <c r="D1920" s="337" t="str">
        <v>موصلات</v>
      </c>
      <c r="E1920" s="337" t="str">
        <v/>
      </c>
      <c r="F1920" s="337" t="str">
        <v>موصلات </v>
      </c>
      <c r="G1920" s="359">
        <v>300</v>
      </c>
      <c r="H1920" s="340" t="str">
        <v/>
      </c>
      <c r="I1920" s="337" t="str">
        <v>مصنع</v>
      </c>
      <c r="J1920" s="337" t="str">
        <v/>
      </c>
      <c r="K1920" s="337" t="str">
        <v/>
      </c>
      <c r="L1920" s="337" t="str">
        <v/>
      </c>
      <c r="M1920" s="329" t="str">
        <v/>
      </c>
      <c r="N1920" s="337" t="str">
        <v/>
      </c>
      <c r="O1920" s="349" t="str">
        <v/>
      </c>
      <c r="P1920" s="349" t="str">
        <v>July</v>
      </c>
      <c r="Q1920" s="358"/>
    </row>
    <row r="1921" ht="27" customHeight="1" spans="1:17">
      <c r="A1921" s="361">
        <f t="shared" si="15"/>
        <v>990</v>
      </c>
      <c r="B1921" s="294">
        <v>45848</v>
      </c>
      <c r="C1921" s="337" t="str">
        <v/>
      </c>
      <c r="D1921" s="337" t="str">
        <v>ضريبة</v>
      </c>
      <c r="E1921" s="337" t="str">
        <v/>
      </c>
      <c r="F1921" s="337" t="str">
        <v>ضريبة </v>
      </c>
      <c r="G1921" s="359">
        <v>0.5</v>
      </c>
      <c r="H1921" s="340" t="str">
        <v/>
      </c>
      <c r="I1921" s="337" t="str">
        <v>مصنع</v>
      </c>
      <c r="J1921" s="337" t="str">
        <v/>
      </c>
      <c r="K1921" s="337" t="str">
        <v/>
      </c>
      <c r="L1921" s="337" t="str">
        <v/>
      </c>
      <c r="M1921" s="334" t="str">
        <v/>
      </c>
      <c r="N1921" s="337" t="str">
        <v/>
      </c>
      <c r="O1921" s="349" t="str">
        <v/>
      </c>
      <c r="P1921" s="349" t="str">
        <v>July</v>
      </c>
      <c r="Q1921" s="357"/>
    </row>
    <row r="1922" ht="27" customHeight="1" spans="1:17">
      <c r="A1922" s="362">
        <f t="shared" si="15"/>
        <v>991</v>
      </c>
      <c r="B1922" s="294">
        <v>45848</v>
      </c>
      <c r="C1922" s="337" t="str">
        <v/>
      </c>
      <c r="D1922" s="337" t="str">
        <v>عماله</v>
      </c>
      <c r="E1922" s="337" t="str">
        <v/>
      </c>
      <c r="F1922" s="337" t="str">
        <v>احمد سينس</v>
      </c>
      <c r="G1922" s="359">
        <v>2250</v>
      </c>
      <c r="H1922" s="340" t="str">
        <v/>
      </c>
      <c r="I1922" s="337" t="str">
        <v>مصنع</v>
      </c>
      <c r="J1922" s="337" t="str">
        <v/>
      </c>
      <c r="K1922" s="337" t="str">
        <v/>
      </c>
      <c r="L1922" s="337" t="str">
        <v/>
      </c>
      <c r="M1922" s="329" t="str">
        <v>أحمد سينس</v>
      </c>
      <c r="N1922" s="337" t="str">
        <v/>
      </c>
      <c r="O1922" s="349" t="str">
        <v/>
      </c>
      <c r="P1922" s="349" t="str">
        <v>July</v>
      </c>
      <c r="Q1922" s="358"/>
    </row>
    <row r="1923" ht="27" customHeight="1" spans="1:17">
      <c r="A1923" s="361">
        <f t="shared" si="15"/>
        <v>992</v>
      </c>
      <c r="B1923" s="294">
        <v>45848</v>
      </c>
      <c r="C1923" s="337" t="str">
        <v/>
      </c>
      <c r="D1923" s="337" t="str">
        <v>عماله</v>
      </c>
      <c r="E1923" s="337" t="str">
        <v/>
      </c>
      <c r="F1923" s="337" t="str">
        <v>محمد عادل</v>
      </c>
      <c r="G1923" s="359">
        <v>3600</v>
      </c>
      <c r="H1923" s="340" t="str">
        <v/>
      </c>
      <c r="I1923" s="337" t="str">
        <v>مصنع</v>
      </c>
      <c r="J1923" s="337" t="str">
        <v/>
      </c>
      <c r="K1923" s="337" t="str">
        <v/>
      </c>
      <c r="L1923" s="337" t="str">
        <v/>
      </c>
      <c r="M1923" s="334" t="str">
        <v>محمد عادل</v>
      </c>
      <c r="N1923" s="337" t="str">
        <v/>
      </c>
      <c r="O1923" s="349" t="str">
        <v/>
      </c>
      <c r="P1923" s="349" t="str">
        <v>July</v>
      </c>
      <c r="Q1923" s="357"/>
    </row>
    <row r="1924" ht="27" customHeight="1" spans="1:17">
      <c r="A1924" s="362">
        <f t="shared" si="15"/>
        <v>993</v>
      </c>
      <c r="B1924" s="294">
        <v>45848</v>
      </c>
      <c r="C1924" s="337" t="str">
        <v/>
      </c>
      <c r="D1924" s="337" t="str">
        <v>عماله</v>
      </c>
      <c r="E1924" s="337" t="str">
        <v/>
      </c>
      <c r="F1924" s="337" t="str">
        <v>يس</v>
      </c>
      <c r="G1924" s="359">
        <v>1800</v>
      </c>
      <c r="H1924" s="340" t="str">
        <v/>
      </c>
      <c r="I1924" s="337" t="str">
        <v>مصنع</v>
      </c>
      <c r="J1924" s="337" t="str">
        <v/>
      </c>
      <c r="K1924" s="337" t="str">
        <v/>
      </c>
      <c r="L1924" s="337" t="str">
        <v/>
      </c>
      <c r="M1924" s="329" t="str">
        <v>يس</v>
      </c>
      <c r="N1924" s="337" t="str">
        <v/>
      </c>
      <c r="O1924" s="349" t="str">
        <v/>
      </c>
      <c r="P1924" s="349" t="str">
        <v>July</v>
      </c>
      <c r="Q1924" s="358"/>
    </row>
    <row r="1925" ht="27" customHeight="1" spans="1:17">
      <c r="A1925" s="361">
        <f t="shared" si="15"/>
        <v>994</v>
      </c>
      <c r="B1925" s="294">
        <v>45848</v>
      </c>
      <c r="C1925" s="337" t="str">
        <v/>
      </c>
      <c r="D1925" s="337" t="str">
        <v>عماله</v>
      </c>
      <c r="E1925" s="337" t="str">
        <v/>
      </c>
      <c r="F1925" s="337" t="str">
        <v>خالد فينش</v>
      </c>
      <c r="G1925" s="359">
        <v>1468</v>
      </c>
      <c r="H1925" s="340" t="str">
        <v/>
      </c>
      <c r="I1925" s="337" t="str">
        <v>مصنع</v>
      </c>
      <c r="J1925" s="337" t="str">
        <v/>
      </c>
      <c r="K1925" s="337" t="str">
        <v/>
      </c>
      <c r="L1925" s="337" t="str">
        <v/>
      </c>
      <c r="M1925" s="334" t="str">
        <v>خالد فينش</v>
      </c>
      <c r="N1925" s="337" t="str">
        <v/>
      </c>
      <c r="O1925" s="349" t="str">
        <v/>
      </c>
      <c r="P1925" s="349" t="str">
        <v>July</v>
      </c>
      <c r="Q1925" s="357"/>
    </row>
    <row r="1926" ht="27" customHeight="1" spans="1:17">
      <c r="A1926" s="362">
        <f t="shared" si="15"/>
        <v>995</v>
      </c>
      <c r="B1926" s="294">
        <v>45848</v>
      </c>
      <c r="C1926" s="337" t="str">
        <v/>
      </c>
      <c r="D1926" s="337" t="str">
        <v>عماله</v>
      </c>
      <c r="E1926" s="337" t="str">
        <v/>
      </c>
      <c r="F1926" s="337" t="str">
        <v>حمزه</v>
      </c>
      <c r="G1926" s="359">
        <v>437</v>
      </c>
      <c r="H1926" s="340" t="str">
        <v/>
      </c>
      <c r="I1926" s="337" t="str">
        <v>مصنع</v>
      </c>
      <c r="J1926" s="337" t="str">
        <v/>
      </c>
      <c r="K1926" s="337" t="str">
        <v/>
      </c>
      <c r="L1926" s="337" t="str">
        <v/>
      </c>
      <c r="M1926" s="329" t="str">
        <v/>
      </c>
      <c r="N1926" s="337" t="str">
        <v/>
      </c>
      <c r="O1926" s="349" t="str">
        <v/>
      </c>
      <c r="P1926" s="349" t="str">
        <v>July</v>
      </c>
      <c r="Q1926" s="358"/>
    </row>
    <row r="1927" ht="27" customHeight="1" spans="1:17">
      <c r="A1927" s="361">
        <f t="shared" si="15"/>
        <v>996</v>
      </c>
      <c r="B1927" s="294">
        <v>45848</v>
      </c>
      <c r="C1927" s="337" t="str">
        <v/>
      </c>
      <c r="D1927" s="337" t="str">
        <v>ضريبة</v>
      </c>
      <c r="E1927" s="337" t="str">
        <v/>
      </c>
      <c r="F1927" s="337" t="str">
        <v>ضريبة</v>
      </c>
      <c r="G1927" s="359">
        <v>10.16</v>
      </c>
      <c r="H1927" s="340" t="str">
        <v/>
      </c>
      <c r="I1927" s="337" t="str">
        <v>مصنع</v>
      </c>
      <c r="J1927" s="337" t="str">
        <v/>
      </c>
      <c r="K1927" s="337" t="str">
        <v/>
      </c>
      <c r="L1927" s="337" t="str">
        <v/>
      </c>
      <c r="M1927" s="334" t="str">
        <v/>
      </c>
      <c r="N1927" s="337" t="str">
        <v/>
      </c>
      <c r="O1927" s="349" t="str">
        <v/>
      </c>
      <c r="P1927" s="349" t="str">
        <v>July</v>
      </c>
      <c r="Q1927" s="357"/>
    </row>
    <row r="1928" ht="27" customHeight="1" spans="1:17">
      <c r="A1928" s="362">
        <f t="shared" si="15"/>
        <v>997</v>
      </c>
      <c r="B1928" s="294">
        <v>45848</v>
      </c>
      <c r="C1928" s="337" t="str">
        <v/>
      </c>
      <c r="D1928" s="337" t="str">
        <v>شخصي</v>
      </c>
      <c r="E1928" s="337" t="str">
        <v/>
      </c>
      <c r="F1928" s="337" t="str">
        <v>اكل</v>
      </c>
      <c r="G1928" s="359">
        <v>1400</v>
      </c>
      <c r="H1928" s="340" t="str">
        <v/>
      </c>
      <c r="I1928" s="337" t="str">
        <v>شخصي</v>
      </c>
      <c r="J1928" s="337" t="str">
        <v/>
      </c>
      <c r="K1928" s="337" t="str">
        <v/>
      </c>
      <c r="L1928" s="337" t="str">
        <v/>
      </c>
      <c r="M1928" s="329" t="str">
        <v/>
      </c>
      <c r="N1928" s="337" t="str">
        <v/>
      </c>
      <c r="O1928" s="349" t="str">
        <v/>
      </c>
      <c r="P1928" s="349" t="str">
        <v>July</v>
      </c>
      <c r="Q1928" s="358"/>
    </row>
    <row r="1929" ht="27" customHeight="1" spans="1:17">
      <c r="A1929" s="361">
        <f t="shared" si="15"/>
        <v>998</v>
      </c>
      <c r="B1929" s="294">
        <v>45850</v>
      </c>
      <c r="C1929" s="337" t="str">
        <v/>
      </c>
      <c r="D1929" s="337" t="str">
        <v>شخصي</v>
      </c>
      <c r="E1929" s="337" t="str">
        <v/>
      </c>
      <c r="F1929" s="337" t="str">
        <v>اكل و مياه</v>
      </c>
      <c r="G1929" s="359">
        <v>800</v>
      </c>
      <c r="H1929" s="340" t="str">
        <v/>
      </c>
      <c r="I1929" s="337" t="str">
        <v>شخصي</v>
      </c>
      <c r="J1929" s="337" t="str">
        <v/>
      </c>
      <c r="K1929" s="337" t="str">
        <v/>
      </c>
      <c r="L1929" s="337" t="str">
        <v/>
      </c>
      <c r="M1929" s="334" t="str">
        <v/>
      </c>
      <c r="N1929" s="337" t="str">
        <v/>
      </c>
      <c r="O1929" s="349" t="str">
        <v/>
      </c>
      <c r="P1929" s="349" t="str">
        <v>July</v>
      </c>
      <c r="Q1929" s="357"/>
    </row>
    <row r="1930" ht="27" customHeight="1" spans="1:17">
      <c r="A1930" s="362">
        <f t="shared" si="15"/>
        <v>999</v>
      </c>
      <c r="B1930" s="294">
        <v>45850</v>
      </c>
      <c r="C1930" s="337" t="str">
        <v/>
      </c>
      <c r="D1930" s="337" t="str">
        <v>موصلات</v>
      </c>
      <c r="E1930" s="337" t="str">
        <v/>
      </c>
      <c r="F1930" s="337" t="str">
        <v>موصلات </v>
      </c>
      <c r="G1930" s="359">
        <v>200</v>
      </c>
      <c r="H1930" s="340" t="str">
        <v/>
      </c>
      <c r="I1930" s="337" t="str">
        <v>مصنع</v>
      </c>
      <c r="J1930" s="337" t="str">
        <v/>
      </c>
      <c r="K1930" s="337" t="str">
        <v/>
      </c>
      <c r="L1930" s="337" t="str">
        <v/>
      </c>
      <c r="M1930" s="329" t="str">
        <v/>
      </c>
      <c r="N1930" s="337" t="str">
        <v/>
      </c>
      <c r="O1930" s="349" t="str">
        <v/>
      </c>
      <c r="P1930" s="349" t="str">
        <v>July</v>
      </c>
      <c r="Q1930" s="358"/>
    </row>
    <row r="1931" ht="27" customHeight="1" spans="1:17">
      <c r="A1931" s="361">
        <f t="shared" si="15"/>
        <v>1000</v>
      </c>
      <c r="B1931" s="294">
        <v>45851</v>
      </c>
      <c r="C1931" s="337" t="str">
        <v/>
      </c>
      <c r="D1931" s="337" t="str">
        <v>مواد</v>
      </c>
      <c r="E1931" s="337" t="str">
        <v/>
      </c>
      <c r="F1931" s="337" t="str">
        <v>فينش</v>
      </c>
      <c r="G1931" s="359">
        <v>330</v>
      </c>
      <c r="H1931" s="340" t="str">
        <v/>
      </c>
      <c r="I1931" s="337" t="str">
        <v>شعيب</v>
      </c>
      <c r="J1931" s="337" t="str">
        <v/>
      </c>
      <c r="K1931" s="337" t="str">
        <v/>
      </c>
      <c r="L1931" s="337" t="str">
        <v/>
      </c>
      <c r="M1931" s="334" t="str">
        <v/>
      </c>
      <c r="N1931" s="337" t="str">
        <v/>
      </c>
      <c r="O1931" s="349" t="str">
        <v/>
      </c>
      <c r="P1931" s="349" t="str">
        <v>July</v>
      </c>
      <c r="Q1931" s="357"/>
    </row>
    <row r="1932" ht="27" customHeight="1" spans="1:17">
      <c r="A1932" s="362">
        <f t="shared" si="15"/>
        <v>1001</v>
      </c>
      <c r="B1932" s="294">
        <v>45851</v>
      </c>
      <c r="C1932" s="337" t="str">
        <v/>
      </c>
      <c r="D1932" s="337" t="str">
        <v>موصلات</v>
      </c>
      <c r="E1932" s="337" t="str">
        <v/>
      </c>
      <c r="F1932" s="337" t="str">
        <v>موصلات علي </v>
      </c>
      <c r="G1932" s="359">
        <v>400</v>
      </c>
      <c r="H1932" s="340" t="str">
        <v/>
      </c>
      <c r="I1932" s="337" t="str">
        <v>مصنع</v>
      </c>
      <c r="J1932" s="337" t="str">
        <v/>
      </c>
      <c r="K1932" s="337" t="str">
        <v/>
      </c>
      <c r="L1932" s="337" t="str">
        <v/>
      </c>
      <c r="M1932" s="329" t="str">
        <v/>
      </c>
      <c r="N1932" s="337" t="str">
        <v/>
      </c>
      <c r="O1932" s="349" t="str">
        <v/>
      </c>
      <c r="P1932" s="349" t="str">
        <v>July</v>
      </c>
      <c r="Q1932" s="358"/>
    </row>
    <row r="1933" ht="27" customHeight="1" spans="1:17">
      <c r="A1933" s="361">
        <f t="shared" si="15"/>
        <v>1002</v>
      </c>
      <c r="B1933" s="294">
        <v>45851</v>
      </c>
      <c r="C1933" s="337" t="str">
        <v/>
      </c>
      <c r="D1933" s="337" t="str">
        <v>موصلات</v>
      </c>
      <c r="E1933" s="337" t="str">
        <v/>
      </c>
      <c r="F1933" s="337" t="str">
        <v>بنزين + موصلات</v>
      </c>
      <c r="G1933" s="359">
        <v>130</v>
      </c>
      <c r="H1933" s="340" t="str">
        <v/>
      </c>
      <c r="I1933" s="337" t="str">
        <v>مصنع</v>
      </c>
      <c r="J1933" s="337" t="str">
        <v/>
      </c>
      <c r="K1933" s="337" t="str">
        <v/>
      </c>
      <c r="L1933" s="337" t="str">
        <v/>
      </c>
      <c r="M1933" s="334" t="str">
        <v/>
      </c>
      <c r="N1933" s="337" t="str">
        <v/>
      </c>
      <c r="O1933" s="349" t="str">
        <v/>
      </c>
      <c r="P1933" s="349" t="str">
        <v>July</v>
      </c>
      <c r="Q1933" s="357"/>
    </row>
    <row r="1934" ht="27" customHeight="1" spans="1:17">
      <c r="A1934" s="362">
        <f t="shared" si="15"/>
        <v>1003</v>
      </c>
      <c r="B1934" s="294">
        <v>45851</v>
      </c>
      <c r="C1934" s="337" t="str">
        <v/>
      </c>
      <c r="D1934" s="337" t="str">
        <v>شخصي</v>
      </c>
      <c r="E1934" s="337" t="str">
        <v/>
      </c>
      <c r="F1934" s="337" t="str">
        <v>اكل</v>
      </c>
      <c r="G1934" s="359">
        <v>359.7</v>
      </c>
      <c r="H1934" s="340" t="str">
        <v/>
      </c>
      <c r="I1934" s="337" t="str">
        <v>شخصي</v>
      </c>
      <c r="J1934" s="337" t="str">
        <v/>
      </c>
      <c r="K1934" s="337" t="str">
        <v/>
      </c>
      <c r="L1934" s="337" t="str">
        <v/>
      </c>
      <c r="M1934" s="329" t="str">
        <v/>
      </c>
      <c r="N1934" s="337" t="str">
        <v/>
      </c>
      <c r="O1934" s="349" t="str">
        <v/>
      </c>
      <c r="P1934" s="349" t="str">
        <v>July</v>
      </c>
      <c r="Q1934" s="358"/>
    </row>
    <row r="1935" ht="27" customHeight="1" spans="1:17">
      <c r="A1935" s="361">
        <f t="shared" si="15"/>
        <v>1004</v>
      </c>
      <c r="B1935" s="294">
        <v>45852</v>
      </c>
      <c r="C1935" s="337" t="str">
        <v/>
      </c>
      <c r="D1935" s="337" t="str">
        <v>موصلات</v>
      </c>
      <c r="E1935" s="337" t="str">
        <v/>
      </c>
      <c r="F1935" s="337" t="str">
        <v>موصلات للمصنع</v>
      </c>
      <c r="G1935" s="359">
        <v>65</v>
      </c>
      <c r="H1935" s="340" t="str">
        <v/>
      </c>
      <c r="I1935" s="337" t="str">
        <v>مصنع</v>
      </c>
      <c r="J1935" s="337" t="str">
        <v/>
      </c>
      <c r="K1935" s="337" t="str">
        <v/>
      </c>
      <c r="L1935" s="337" t="str">
        <v/>
      </c>
      <c r="M1935" s="334" t="str">
        <v/>
      </c>
      <c r="N1935" s="337" t="str">
        <v/>
      </c>
      <c r="O1935" s="349" t="str">
        <v/>
      </c>
      <c r="P1935" s="349" t="str">
        <v>July</v>
      </c>
      <c r="Q1935" s="357"/>
    </row>
    <row r="1936" ht="27" customHeight="1" spans="1:17">
      <c r="A1936" s="362">
        <f t="shared" si="15"/>
        <v>1005</v>
      </c>
      <c r="B1936" s="294">
        <v>45852</v>
      </c>
      <c r="C1936" s="337" t="str">
        <v/>
      </c>
      <c r="D1936" s="337" t="str">
        <v>رواتب</v>
      </c>
      <c r="E1936" s="337" t="str">
        <v/>
      </c>
      <c r="F1936" s="337" t="str">
        <v>راتب علي شهر 6</v>
      </c>
      <c r="G1936" s="359">
        <v>4000</v>
      </c>
      <c r="H1936" s="340" t="str">
        <v/>
      </c>
      <c r="I1936" s="337" t="str">
        <v>مصنع</v>
      </c>
      <c r="J1936" s="337" t="str">
        <v/>
      </c>
      <c r="K1936" s="337" t="str">
        <v/>
      </c>
      <c r="L1936" s="337" t="str">
        <v>علي</v>
      </c>
      <c r="M1936" s="329" t="str">
        <v/>
      </c>
      <c r="N1936" s="337" t="str">
        <v/>
      </c>
      <c r="O1936" s="349" t="str">
        <v/>
      </c>
      <c r="P1936" s="349" t="str">
        <v>July</v>
      </c>
      <c r="Q1936" s="358"/>
    </row>
    <row r="1937" ht="27" customHeight="1" spans="1:17">
      <c r="A1937" s="361">
        <f t="shared" si="15"/>
        <v>1006</v>
      </c>
      <c r="B1937" s="294">
        <v>45852</v>
      </c>
      <c r="C1937" s="337" t="str">
        <v/>
      </c>
      <c r="D1937" s="337" t="str">
        <v>رواتب</v>
      </c>
      <c r="E1937" s="337" t="str">
        <v/>
      </c>
      <c r="F1937" s="337" t="str">
        <v>رواتب عمر 6</v>
      </c>
      <c r="G1937" s="359">
        <v>7000</v>
      </c>
      <c r="H1937" s="340" t="str">
        <v/>
      </c>
      <c r="I1937" s="337" t="str">
        <v>مصنع</v>
      </c>
      <c r="J1937" s="337" t="str">
        <v/>
      </c>
      <c r="K1937" s="337" t="str">
        <v/>
      </c>
      <c r="L1937" s="337" t="str">
        <v>عمر</v>
      </c>
      <c r="M1937" s="334" t="str">
        <v/>
      </c>
      <c r="N1937" s="337" t="str">
        <v/>
      </c>
      <c r="O1937" s="349" t="str">
        <v/>
      </c>
      <c r="P1937" s="349" t="str">
        <v>July</v>
      </c>
      <c r="Q1937" s="357"/>
    </row>
    <row r="1938" ht="27" customHeight="1" spans="1:17">
      <c r="A1938" s="362">
        <f t="shared" si="15"/>
        <v>1007</v>
      </c>
      <c r="B1938" s="294">
        <v>45852</v>
      </c>
      <c r="C1938" s="337" t="str">
        <v/>
      </c>
      <c r="D1938" s="337" t="str">
        <v>مواد</v>
      </c>
      <c r="E1938" s="337" t="str">
        <v/>
      </c>
      <c r="F1938" s="337" t="str">
        <v>اكسسورات عبد المجيد</v>
      </c>
      <c r="G1938" s="359">
        <v>1190</v>
      </c>
      <c r="H1938" s="340" t="str">
        <v/>
      </c>
      <c r="I1938" s="337" t="str">
        <v>عبد المجيد</v>
      </c>
      <c r="J1938" s="337" t="str">
        <v/>
      </c>
      <c r="K1938" s="337" t="str">
        <v/>
      </c>
      <c r="L1938" s="337" t="str">
        <v/>
      </c>
      <c r="M1938" s="329" t="str">
        <v/>
      </c>
      <c r="N1938" s="337" t="str">
        <v/>
      </c>
      <c r="O1938" s="349" t="str">
        <v/>
      </c>
      <c r="P1938" s="349" t="str">
        <v>July</v>
      </c>
      <c r="Q1938" s="358"/>
    </row>
    <row r="1939" ht="27" customHeight="1" spans="1:17">
      <c r="A1939" s="361">
        <f t="shared" si="15"/>
        <v>1008</v>
      </c>
      <c r="B1939" s="294">
        <v>45852</v>
      </c>
      <c r="C1939" s="337" t="str">
        <v/>
      </c>
      <c r="D1939" s="337" t="str">
        <v>مواد</v>
      </c>
      <c r="E1939" s="337" t="str">
        <v/>
      </c>
      <c r="F1939" s="337" t="str">
        <v>يونوين شعيب</v>
      </c>
      <c r="G1939" s="359">
        <v>130</v>
      </c>
      <c r="H1939" s="340" t="str">
        <v/>
      </c>
      <c r="I1939" s="337" t="str">
        <v>شعيب</v>
      </c>
      <c r="J1939" s="337" t="str">
        <v/>
      </c>
      <c r="K1939" s="337" t="str">
        <v/>
      </c>
      <c r="L1939" s="337" t="str">
        <v/>
      </c>
      <c r="M1939" s="334" t="str">
        <v/>
      </c>
      <c r="N1939" s="337" t="str">
        <v/>
      </c>
      <c r="O1939" s="349" t="str">
        <v/>
      </c>
      <c r="P1939" s="349" t="str">
        <v>July</v>
      </c>
      <c r="Q1939" s="357"/>
    </row>
    <row r="1940" ht="27" customHeight="1" spans="1:17">
      <c r="A1940" s="362">
        <f t="shared" si="15"/>
        <v>1009</v>
      </c>
      <c r="B1940" s="294">
        <v>45852</v>
      </c>
      <c r="C1940" s="337" t="str">
        <v/>
      </c>
      <c r="D1940" s="337" t="str">
        <v>موصلات</v>
      </c>
      <c r="E1940" s="337" t="str">
        <v/>
      </c>
      <c r="F1940" s="337" t="str">
        <v>بنزين</v>
      </c>
      <c r="G1940" s="359">
        <v>200</v>
      </c>
      <c r="H1940" s="340" t="str">
        <v/>
      </c>
      <c r="I1940" s="337" t="str">
        <v>عبد المجيد</v>
      </c>
      <c r="J1940" s="337" t="str">
        <v/>
      </c>
      <c r="K1940" s="337" t="str">
        <v/>
      </c>
      <c r="L1940" s="337" t="str">
        <v/>
      </c>
      <c r="M1940" s="329" t="str">
        <v/>
      </c>
      <c r="N1940" s="337" t="str">
        <v/>
      </c>
      <c r="O1940" s="349" t="str">
        <v/>
      </c>
      <c r="P1940" s="349" t="str">
        <v>July</v>
      </c>
      <c r="Q1940" s="358"/>
    </row>
    <row r="1941" ht="27" customHeight="1" spans="1:17">
      <c r="A1941" s="361">
        <f t="shared" si="15"/>
        <v>1010</v>
      </c>
      <c r="B1941" s="294">
        <v>45852</v>
      </c>
      <c r="C1941" s="337" t="str">
        <v/>
      </c>
      <c r="D1941" s="337" t="str">
        <v>عماله</v>
      </c>
      <c r="E1941" s="337" t="str">
        <v/>
      </c>
      <c r="F1941" s="337" t="str">
        <v>احمد سينس</v>
      </c>
      <c r="G1941" s="359">
        <v>50</v>
      </c>
      <c r="H1941" s="340" t="str">
        <v/>
      </c>
      <c r="I1941" s="337" t="str">
        <v>مصنع</v>
      </c>
      <c r="J1941" s="337" t="str">
        <v/>
      </c>
      <c r="K1941" s="337" t="str">
        <v/>
      </c>
      <c r="L1941" s="337" t="str">
        <v/>
      </c>
      <c r="M1941" s="334" t="str">
        <v>أحمد سينس</v>
      </c>
      <c r="N1941" s="337" t="str">
        <v/>
      </c>
      <c r="O1941" s="349" t="str">
        <v/>
      </c>
      <c r="P1941" s="349" t="str">
        <v>July</v>
      </c>
      <c r="Q1941" s="357"/>
    </row>
    <row r="1942" ht="27" customHeight="1" spans="1:17">
      <c r="A1942" s="362">
        <f t="shared" si="15"/>
        <v>1011</v>
      </c>
      <c r="B1942" s="294">
        <v>45852</v>
      </c>
      <c r="C1942" s="337" t="str">
        <v/>
      </c>
      <c r="D1942" s="337" t="str">
        <v>مواد</v>
      </c>
      <c r="E1942" s="337" t="str">
        <v/>
      </c>
      <c r="F1942" s="337" t="str">
        <v>مسامير عبد المجيد</v>
      </c>
      <c r="G1942" s="359">
        <v>200</v>
      </c>
      <c r="H1942" s="340" t="str">
        <v/>
      </c>
      <c r="I1942" s="337" t="str">
        <v>عبد المجيد</v>
      </c>
      <c r="J1942" s="337" t="str">
        <v/>
      </c>
      <c r="K1942" s="337" t="str">
        <v/>
      </c>
      <c r="L1942" s="337" t="str">
        <v/>
      </c>
      <c r="M1942" s="329" t="str">
        <v/>
      </c>
      <c r="N1942" s="337" t="str">
        <v/>
      </c>
      <c r="O1942" s="349" t="str">
        <v/>
      </c>
      <c r="P1942" s="349" t="str">
        <v>July</v>
      </c>
      <c r="Q1942" s="358"/>
    </row>
    <row r="1943" ht="27" customHeight="1" spans="1:17">
      <c r="A1943" s="361">
        <f t="shared" si="15"/>
        <v>1012</v>
      </c>
      <c r="B1943" s="294">
        <v>45852</v>
      </c>
      <c r="C1943" s="337" t="str">
        <v/>
      </c>
      <c r="D1943" s="337" t="str">
        <v>رواتب</v>
      </c>
      <c r="E1943" s="337" t="str">
        <v/>
      </c>
      <c r="F1943" s="337" t="str">
        <v>صافي مرتب عبدرحمان</v>
      </c>
      <c r="G1943" s="359">
        <v>1340</v>
      </c>
      <c r="H1943" s="340" t="str">
        <v/>
      </c>
      <c r="I1943" s="337" t="str">
        <v>مصنع</v>
      </c>
      <c r="J1943" s="337" t="str">
        <v/>
      </c>
      <c r="K1943" s="337" t="str">
        <v/>
      </c>
      <c r="L1943" s="337" t="str">
        <v>عبدرحمان</v>
      </c>
      <c r="M1943" s="334" t="str">
        <v/>
      </c>
      <c r="N1943" s="337" t="str">
        <v/>
      </c>
      <c r="O1943" s="349" t="str">
        <v/>
      </c>
      <c r="P1943" s="349" t="str">
        <v>July</v>
      </c>
      <c r="Q1943" s="357"/>
    </row>
    <row r="1944" ht="27" customHeight="1" spans="1:17">
      <c r="A1944" s="362">
        <f t="shared" si="15"/>
        <v>1013</v>
      </c>
      <c r="B1944" s="294">
        <v>45852</v>
      </c>
      <c r="C1944" s="337" t="str">
        <v/>
      </c>
      <c r="D1944" s="337" t="str">
        <v>مواد</v>
      </c>
      <c r="E1944" s="337" t="str">
        <v/>
      </c>
      <c r="F1944" s="337" t="str">
        <v>مسامير عبد المجيد</v>
      </c>
      <c r="G1944" s="359">
        <v>20</v>
      </c>
      <c r="H1944" s="340" t="str">
        <v/>
      </c>
      <c r="I1944" s="337" t="str">
        <v>عبد المجيد</v>
      </c>
      <c r="J1944" s="337" t="str">
        <v/>
      </c>
      <c r="K1944" s="337" t="str">
        <v/>
      </c>
      <c r="L1944" s="337" t="str">
        <v/>
      </c>
      <c r="M1944" s="329" t="str">
        <v/>
      </c>
      <c r="N1944" s="337" t="str">
        <v/>
      </c>
      <c r="O1944" s="349" t="str">
        <v/>
      </c>
      <c r="P1944" s="349" t="str">
        <v>July</v>
      </c>
      <c r="Q1944" s="358"/>
    </row>
    <row r="1945" ht="27" customHeight="1" spans="1:17">
      <c r="A1945" s="361">
        <f t="shared" si="15"/>
        <v>1014</v>
      </c>
      <c r="B1945" s="294">
        <v>45852</v>
      </c>
      <c r="C1945" s="337" t="str">
        <v/>
      </c>
      <c r="D1945" s="337" t="str">
        <v>عماله</v>
      </c>
      <c r="E1945" s="337" t="str">
        <v/>
      </c>
      <c r="F1945" s="337" t="str">
        <v>سلفة محمد عادل</v>
      </c>
      <c r="G1945" s="359">
        <v>150</v>
      </c>
      <c r="H1945" s="340" t="str">
        <v/>
      </c>
      <c r="I1945" s="337" t="str">
        <v>مصنع</v>
      </c>
      <c r="J1945" s="337" t="str">
        <v/>
      </c>
      <c r="K1945" s="337" t="str">
        <v/>
      </c>
      <c r="L1945" s="337" t="str">
        <v/>
      </c>
      <c r="M1945" s="334" t="str">
        <v>محمد عادل</v>
      </c>
      <c r="N1945" s="337" t="str">
        <v/>
      </c>
      <c r="O1945" s="349" t="str">
        <v/>
      </c>
      <c r="P1945" s="349" t="str">
        <v>July</v>
      </c>
      <c r="Q1945" s="357"/>
    </row>
    <row r="1946" ht="27" customHeight="1" spans="1:17">
      <c r="A1946" s="362">
        <f t="shared" si="15"/>
        <v>1015</v>
      </c>
      <c r="B1946" s="294">
        <v>45852</v>
      </c>
      <c r="C1946" s="337" t="str">
        <v/>
      </c>
      <c r="D1946" s="337" t="str">
        <v>عماله</v>
      </c>
      <c r="E1946" s="337" t="str">
        <v/>
      </c>
      <c r="F1946" s="337" t="str">
        <v>اكرامية طاهر</v>
      </c>
      <c r="G1946" s="359">
        <v>50</v>
      </c>
      <c r="H1946" s="340" t="str">
        <v/>
      </c>
      <c r="I1946" s="337" t="str">
        <v>عبد المجيد</v>
      </c>
      <c r="J1946" s="337" t="str">
        <v/>
      </c>
      <c r="K1946" s="337" t="str">
        <v/>
      </c>
      <c r="L1946" s="337" t="str">
        <v/>
      </c>
      <c r="M1946" s="329" t="str">
        <v/>
      </c>
      <c r="N1946" s="337" t="str">
        <v/>
      </c>
      <c r="O1946" s="349" t="str">
        <v/>
      </c>
      <c r="P1946" s="349" t="str">
        <v>July</v>
      </c>
      <c r="Q1946" s="358"/>
    </row>
    <row r="1947" ht="27" customHeight="1" spans="1:17">
      <c r="A1947" s="361">
        <f t="shared" si="15"/>
        <v>1016</v>
      </c>
      <c r="B1947" s="294">
        <v>45852</v>
      </c>
      <c r="C1947" s="337" t="str">
        <v/>
      </c>
      <c r="D1947" s="337" t="str">
        <v>مواد</v>
      </c>
      <c r="E1947" s="337" t="str">
        <v/>
      </c>
      <c r="F1947" s="337" t="str">
        <v>مسامير من مروان عبد المجيد</v>
      </c>
      <c r="G1947" s="359">
        <v>1642.5</v>
      </c>
      <c r="H1947" s="340" t="str">
        <v/>
      </c>
      <c r="I1947" s="337" t="str">
        <v>عبد المجيد</v>
      </c>
      <c r="J1947" s="337" t="str">
        <v/>
      </c>
      <c r="K1947" s="337" t="str">
        <v/>
      </c>
      <c r="L1947" s="337" t="str">
        <v/>
      </c>
      <c r="M1947" s="334" t="str">
        <v/>
      </c>
      <c r="N1947" s="337" t="str">
        <v/>
      </c>
      <c r="O1947" s="349" t="str">
        <v/>
      </c>
      <c r="P1947" s="349" t="str">
        <v>July</v>
      </c>
      <c r="Q1947" s="357"/>
    </row>
    <row r="1948" ht="27" customHeight="1" spans="1:17">
      <c r="A1948" s="362">
        <f t="shared" si="15"/>
        <v>1017</v>
      </c>
      <c r="B1948" s="294">
        <v>45852</v>
      </c>
      <c r="C1948" s="337" t="str">
        <v/>
      </c>
      <c r="D1948" s="341" t="str">
        <v>موصلات</v>
      </c>
      <c r="E1948" s="337" t="str">
        <v/>
      </c>
      <c r="F1948" s="337" t="str">
        <v>موصلات المسامير</v>
      </c>
      <c r="G1948" s="359">
        <v>275</v>
      </c>
      <c r="H1948" s="340" t="str">
        <v/>
      </c>
      <c r="I1948" s="337" t="str">
        <v>عبد المجيد</v>
      </c>
      <c r="J1948" s="337" t="str">
        <v/>
      </c>
      <c r="K1948" s="337" t="str">
        <v/>
      </c>
      <c r="L1948" s="337" t="str">
        <v/>
      </c>
      <c r="M1948" s="329" t="str">
        <v/>
      </c>
      <c r="N1948" s="337" t="str">
        <v/>
      </c>
      <c r="O1948" s="349" t="str">
        <v/>
      </c>
      <c r="P1948" s="349" t="str">
        <v>July</v>
      </c>
      <c r="Q1948" s="358"/>
    </row>
    <row r="1949" ht="27" customHeight="1" spans="1:17">
      <c r="A1949" s="361">
        <f t="shared" si="15"/>
        <v>1018</v>
      </c>
      <c r="B1949" s="294">
        <v>45852</v>
      </c>
      <c r="C1949" s="337" t="str">
        <v/>
      </c>
      <c r="D1949" s="337" t="str">
        <v>مواد</v>
      </c>
      <c r="E1949" s="337" t="str">
        <v/>
      </c>
      <c r="F1949" s="337" t="str">
        <v>لفه كرتون + صامول برشام </v>
      </c>
      <c r="G1949" s="359">
        <v>474</v>
      </c>
      <c r="H1949" s="340" t="str">
        <v/>
      </c>
      <c r="I1949" s="337" t="str">
        <v>عبد المجيد</v>
      </c>
      <c r="J1949" s="337" t="str">
        <v/>
      </c>
      <c r="K1949" s="337" t="str">
        <v/>
      </c>
      <c r="L1949" s="337" t="str">
        <v/>
      </c>
      <c r="M1949" s="334" t="str">
        <v/>
      </c>
      <c r="N1949" s="337" t="str">
        <v/>
      </c>
      <c r="O1949" s="349" t="str">
        <v/>
      </c>
      <c r="P1949" s="349" t="str">
        <v>July</v>
      </c>
      <c r="Q1949" s="357"/>
    </row>
    <row r="1950" ht="27" customHeight="1" spans="1:17">
      <c r="A1950" s="362">
        <f t="shared" si="15"/>
        <v>1019</v>
      </c>
      <c r="B1950" s="294">
        <v>45852</v>
      </c>
      <c r="C1950" s="337" t="str">
        <v/>
      </c>
      <c r="D1950" s="337" t="str">
        <v>مواد</v>
      </c>
      <c r="E1950" s="337" t="str">
        <v/>
      </c>
      <c r="F1950" s="337" t="str">
        <v>قلم ماركر</v>
      </c>
      <c r="G1950" s="359">
        <v>15</v>
      </c>
      <c r="H1950" s="340" t="str">
        <v/>
      </c>
      <c r="I1950" s="337" t="str">
        <v>عبد المجيد</v>
      </c>
      <c r="J1950" s="337" t="str">
        <v/>
      </c>
      <c r="K1950" s="337" t="str">
        <v/>
      </c>
      <c r="L1950" s="337" t="str">
        <v/>
      </c>
      <c r="M1950" s="329" t="str">
        <v/>
      </c>
      <c r="N1950" s="337" t="str">
        <v/>
      </c>
      <c r="O1950" s="349" t="str">
        <v/>
      </c>
      <c r="P1950" s="349" t="str">
        <v>July</v>
      </c>
      <c r="Q1950" s="358"/>
    </row>
    <row r="1951" ht="27" customHeight="1" spans="1:17">
      <c r="A1951" s="361">
        <f t="shared" si="15"/>
        <v>1020</v>
      </c>
      <c r="B1951" s="294">
        <v>45852</v>
      </c>
      <c r="C1951" s="337" t="str">
        <v/>
      </c>
      <c r="D1951" s="337" t="str">
        <v>موصلات</v>
      </c>
      <c r="E1951" s="337" t="str">
        <v/>
      </c>
      <c r="F1951" s="337" t="str">
        <v>موصلات الميزان </v>
      </c>
      <c r="G1951" s="359">
        <v>85</v>
      </c>
      <c r="H1951" s="340" t="str">
        <v/>
      </c>
      <c r="I1951" s="337" t="str">
        <v>عبد المجيد</v>
      </c>
      <c r="J1951" s="337" t="str">
        <v/>
      </c>
      <c r="K1951" s="337" t="str">
        <v/>
      </c>
      <c r="L1951" s="337" t="str">
        <v/>
      </c>
      <c r="M1951" s="334" t="str">
        <v/>
      </c>
      <c r="N1951" s="337" t="str">
        <v/>
      </c>
      <c r="O1951" s="349" t="str">
        <v/>
      </c>
      <c r="P1951" s="349" t="str">
        <v>July</v>
      </c>
      <c r="Q1951" s="357"/>
    </row>
    <row r="1952" ht="27" customHeight="1" spans="1:17">
      <c r="A1952" s="362">
        <f t="shared" si="15"/>
        <v>1021</v>
      </c>
      <c r="B1952" s="294">
        <v>45852</v>
      </c>
      <c r="C1952" s="337" t="str">
        <v/>
      </c>
      <c r="D1952" s="337" t="str">
        <v>بوفه</v>
      </c>
      <c r="E1952" s="337" t="str">
        <v/>
      </c>
      <c r="F1952" s="337" t="str">
        <v>شاي و سكر</v>
      </c>
      <c r="G1952" s="359">
        <v>45</v>
      </c>
      <c r="H1952" s="340" t="str">
        <v/>
      </c>
      <c r="I1952" s="337" t="str">
        <v>مصنع</v>
      </c>
      <c r="J1952" s="337" t="str">
        <v/>
      </c>
      <c r="K1952" s="337" t="str">
        <v/>
      </c>
      <c r="L1952" s="337" t="str">
        <v/>
      </c>
      <c r="M1952" s="329" t="str">
        <v/>
      </c>
      <c r="N1952" s="337" t="str">
        <v/>
      </c>
      <c r="O1952" s="349" t="str">
        <v/>
      </c>
      <c r="P1952" s="349" t="str">
        <v>July</v>
      </c>
      <c r="Q1952" s="358"/>
    </row>
    <row r="1953" ht="27" customHeight="1" spans="1:17">
      <c r="A1953" s="361">
        <f t="shared" si="15"/>
        <v>1022</v>
      </c>
      <c r="B1953" s="294">
        <v>45852</v>
      </c>
      <c r="C1953" s="337" t="str">
        <v/>
      </c>
      <c r="D1953" s="337" t="str">
        <v>بوفه</v>
      </c>
      <c r="E1953" s="337" t="str">
        <v/>
      </c>
      <c r="F1953" s="337" t="str">
        <v>اكل</v>
      </c>
      <c r="G1953" s="359">
        <v>190</v>
      </c>
      <c r="H1953" s="340" t="str">
        <v/>
      </c>
      <c r="I1953" s="337" t="str">
        <v>عبد المجيد</v>
      </c>
      <c r="J1953" s="337" t="str">
        <v/>
      </c>
      <c r="K1953" s="337" t="str">
        <v/>
      </c>
      <c r="L1953" s="337" t="str">
        <v/>
      </c>
      <c r="M1953" s="334" t="str">
        <v/>
      </c>
      <c r="N1953" s="337" t="str">
        <v/>
      </c>
      <c r="O1953" s="349" t="str">
        <v/>
      </c>
      <c r="P1953" s="349" t="str">
        <v>July</v>
      </c>
      <c r="Q1953" s="357"/>
    </row>
    <row r="1954" ht="27" customHeight="1" spans="1:17">
      <c r="A1954" s="362">
        <f t="shared" si="15"/>
        <v>1023</v>
      </c>
      <c r="B1954" s="294">
        <v>45853</v>
      </c>
      <c r="C1954" s="337" t="str">
        <v/>
      </c>
      <c r="D1954" s="337" t="str">
        <v>مواد</v>
      </c>
      <c r="E1954" s="337" t="str">
        <v/>
      </c>
      <c r="F1954" s="337" t="str">
        <v>جزء من زجاج جديد</v>
      </c>
      <c r="G1954" s="359">
        <v>2000</v>
      </c>
      <c r="H1954" s="340" t="str">
        <v/>
      </c>
      <c r="I1954" s="337" t="str">
        <v>عبد المجيد</v>
      </c>
      <c r="J1954" s="337" t="str">
        <v/>
      </c>
      <c r="K1954" s="337" t="str">
        <v/>
      </c>
      <c r="L1954" s="337" t="str">
        <v/>
      </c>
      <c r="M1954" s="329" t="str">
        <v/>
      </c>
      <c r="N1954" s="337" t="str">
        <v/>
      </c>
      <c r="O1954" s="349" t="str">
        <v/>
      </c>
      <c r="P1954" s="349" t="str">
        <v>July</v>
      </c>
      <c r="Q1954" s="358"/>
    </row>
    <row r="1955" ht="27" customHeight="1" spans="1:17">
      <c r="A1955" s="361">
        <f t="shared" si="15"/>
        <v>1024</v>
      </c>
      <c r="B1955" s="294">
        <v>45853</v>
      </c>
      <c r="C1955" s="337" t="str">
        <v/>
      </c>
      <c r="D1955" s="337" t="str">
        <v>نت</v>
      </c>
      <c r="E1955" s="337" t="str">
        <v/>
      </c>
      <c r="F1955" s="337" t="str">
        <v>باقه </v>
      </c>
      <c r="G1955" s="359">
        <v>100</v>
      </c>
      <c r="H1955" s="340" t="str">
        <v/>
      </c>
      <c r="I1955" s="337" t="str">
        <v>مصنع</v>
      </c>
      <c r="J1955" s="337" t="str">
        <v/>
      </c>
      <c r="K1955" s="337" t="str">
        <v/>
      </c>
      <c r="L1955" s="337" t="str">
        <v/>
      </c>
      <c r="M1955" s="334" t="str">
        <v/>
      </c>
      <c r="N1955" s="337" t="str">
        <v/>
      </c>
      <c r="O1955" s="349" t="str">
        <v/>
      </c>
      <c r="P1955" s="349" t="str">
        <v>July</v>
      </c>
      <c r="Q1955" s="357"/>
    </row>
    <row r="1956" ht="27" customHeight="1" spans="1:17">
      <c r="A1956" s="362">
        <f t="shared" si="15"/>
        <v>1025</v>
      </c>
      <c r="B1956" s="294">
        <v>45853</v>
      </c>
      <c r="C1956" s="337" t="str">
        <v/>
      </c>
      <c r="D1956" s="337" t="str">
        <v>مواد</v>
      </c>
      <c r="E1956" s="337" t="str">
        <v/>
      </c>
      <c r="F1956" s="341" t="str">
        <v>مساورة 22 1 ملي 201</v>
      </c>
      <c r="G1956" s="359">
        <v>400</v>
      </c>
      <c r="H1956" s="340" t="str">
        <v/>
      </c>
      <c r="I1956" s="337" t="str">
        <v>شعيب</v>
      </c>
      <c r="J1956" s="337" t="str">
        <v/>
      </c>
      <c r="K1956" s="337" t="str">
        <v/>
      </c>
      <c r="L1956" s="337" t="str">
        <v/>
      </c>
      <c r="M1956" s="329" t="str">
        <v/>
      </c>
      <c r="N1956" s="337" t="str">
        <v/>
      </c>
      <c r="O1956" s="349" t="str">
        <v/>
      </c>
      <c r="P1956" s="349" t="str">
        <v>July</v>
      </c>
      <c r="Q1956" s="358"/>
    </row>
    <row r="1957" ht="27" customHeight="1" spans="1:17">
      <c r="A1957" s="361">
        <f t="shared" ref="A1957:A2020" si="16">A1956+1</f>
        <v>1026</v>
      </c>
      <c r="B1957" s="294">
        <v>45853</v>
      </c>
      <c r="C1957" s="337" t="str">
        <v/>
      </c>
      <c r="D1957" s="337" t="str">
        <v>عماله</v>
      </c>
      <c r="E1957" s="337" t="str">
        <v/>
      </c>
      <c r="F1957" s="337" t="str">
        <v>سلفة احمد سينس</v>
      </c>
      <c r="G1957" s="359">
        <v>200</v>
      </c>
      <c r="H1957" s="340" t="str">
        <v/>
      </c>
      <c r="I1957" s="337" t="str">
        <v>مصنع</v>
      </c>
      <c r="J1957" s="337" t="str">
        <v/>
      </c>
      <c r="K1957" s="337" t="str">
        <v/>
      </c>
      <c r="L1957" s="337" t="str">
        <v/>
      </c>
      <c r="M1957" s="334" t="str">
        <v>أحمد سينس</v>
      </c>
      <c r="N1957" s="337" t="str">
        <v/>
      </c>
      <c r="O1957" s="349" t="str">
        <v/>
      </c>
      <c r="P1957" s="349" t="str">
        <v>July</v>
      </c>
      <c r="Q1957" s="357"/>
    </row>
    <row r="1958" ht="27" customHeight="1" spans="1:17">
      <c r="A1958" s="362">
        <f t="shared" si="16"/>
        <v>1027</v>
      </c>
      <c r="B1958" s="294">
        <v>45853</v>
      </c>
      <c r="C1958" s="337" t="str">
        <v/>
      </c>
      <c r="D1958" s="337" t="str">
        <v>موصلات</v>
      </c>
      <c r="E1958" s="337" t="str">
        <v/>
      </c>
      <c r="F1958" s="337" t="str">
        <v>نقل عبد المجيد</v>
      </c>
      <c r="G1958" s="359">
        <v>600</v>
      </c>
      <c r="H1958" s="340" t="str">
        <v/>
      </c>
      <c r="I1958" s="337" t="str">
        <v>عبد المجيد</v>
      </c>
      <c r="J1958" s="337" t="str">
        <v/>
      </c>
      <c r="K1958" s="337" t="str">
        <v/>
      </c>
      <c r="L1958" s="337" t="str">
        <v/>
      </c>
      <c r="M1958" s="329" t="str">
        <v/>
      </c>
      <c r="N1958" s="337" t="str">
        <v/>
      </c>
      <c r="O1958" s="349" t="str">
        <v/>
      </c>
      <c r="P1958" s="349" t="str">
        <v>July</v>
      </c>
      <c r="Q1958" s="358"/>
    </row>
    <row r="1959" ht="27" customHeight="1" spans="1:17">
      <c r="A1959" s="361">
        <f t="shared" si="16"/>
        <v>1028</v>
      </c>
      <c r="B1959" s="294">
        <v>45853</v>
      </c>
      <c r="C1959" s="337" t="str">
        <v/>
      </c>
      <c r="D1959" s="337" t="str">
        <v>نت</v>
      </c>
      <c r="E1959" s="337" t="str">
        <v/>
      </c>
      <c r="F1959" s="337" t="str">
        <v>باقه نت </v>
      </c>
      <c r="G1959" s="359">
        <v>860</v>
      </c>
      <c r="H1959" s="340" t="str">
        <v/>
      </c>
      <c r="I1959" s="337" t="str">
        <v>مصنع</v>
      </c>
      <c r="J1959" s="337" t="str">
        <v/>
      </c>
      <c r="K1959" s="337" t="str">
        <v/>
      </c>
      <c r="L1959" s="337" t="str">
        <v/>
      </c>
      <c r="M1959" s="334" t="str">
        <v/>
      </c>
      <c r="N1959" s="337" t="str">
        <v/>
      </c>
      <c r="O1959" s="349" t="str">
        <v/>
      </c>
      <c r="P1959" s="349" t="str">
        <v>July</v>
      </c>
      <c r="Q1959" s="357"/>
    </row>
    <row r="1960" ht="27" customHeight="1" spans="1:17">
      <c r="A1960" s="362">
        <f t="shared" si="16"/>
        <v>1029</v>
      </c>
      <c r="B1960" s="294">
        <v>45853</v>
      </c>
      <c r="C1960" s="337" t="str">
        <v/>
      </c>
      <c r="D1960" s="337" t="str">
        <v>بوفه</v>
      </c>
      <c r="E1960" s="337" t="str">
        <v/>
      </c>
      <c r="F1960" s="337" t="str">
        <v>شاي</v>
      </c>
      <c r="G1960" s="359">
        <v>10</v>
      </c>
      <c r="H1960" s="340" t="str">
        <v/>
      </c>
      <c r="I1960" s="337" t="str">
        <v>منصع</v>
      </c>
      <c r="J1960" s="337" t="str">
        <v/>
      </c>
      <c r="K1960" s="337" t="str">
        <v/>
      </c>
      <c r="L1960" s="337" t="str">
        <v/>
      </c>
      <c r="M1960" s="329" t="str">
        <v/>
      </c>
      <c r="N1960" s="337" t="str">
        <v/>
      </c>
      <c r="O1960" s="349" t="str">
        <v/>
      </c>
      <c r="P1960" s="349" t="str">
        <v>July</v>
      </c>
      <c r="Q1960" s="358"/>
    </row>
    <row r="1961" ht="27" customHeight="1" spans="1:17">
      <c r="A1961" s="361">
        <f t="shared" si="16"/>
        <v>1030</v>
      </c>
      <c r="B1961" s="294">
        <v>45853</v>
      </c>
      <c r="C1961" s="337" t="str">
        <v/>
      </c>
      <c r="D1961" s="337" t="str">
        <v>موصلات</v>
      </c>
      <c r="E1961" s="337" t="str">
        <v/>
      </c>
      <c r="F1961" s="337" t="str">
        <v>موصلات</v>
      </c>
      <c r="G1961" s="359">
        <v>35</v>
      </c>
      <c r="H1961" s="340" t="str">
        <v/>
      </c>
      <c r="I1961" s="337" t="str">
        <v>مصنع</v>
      </c>
      <c r="J1961" s="337" t="str">
        <v/>
      </c>
      <c r="K1961" s="337" t="str">
        <v/>
      </c>
      <c r="L1961" s="337" t="str">
        <v/>
      </c>
      <c r="M1961" s="334" t="str">
        <v/>
      </c>
      <c r="N1961" s="337" t="str">
        <v/>
      </c>
      <c r="O1961" s="349" t="str">
        <v/>
      </c>
      <c r="P1961" s="349" t="str">
        <v>July</v>
      </c>
      <c r="Q1961" s="357"/>
    </row>
    <row r="1962" ht="27" customHeight="1" spans="1:17">
      <c r="A1962" s="362">
        <f t="shared" si="16"/>
        <v>1031</v>
      </c>
      <c r="B1962" s="294">
        <v>45853</v>
      </c>
      <c r="C1962" s="337" t="str">
        <v/>
      </c>
      <c r="D1962" s="337" t="str">
        <v>بوفه</v>
      </c>
      <c r="E1962" s="337" t="str">
        <v/>
      </c>
      <c r="F1962" s="337" t="str">
        <v>ادوية احمد </v>
      </c>
      <c r="G1962" s="359">
        <v>200</v>
      </c>
      <c r="H1962" s="340" t="str">
        <v/>
      </c>
      <c r="I1962" s="337" t="str">
        <v>مصنع</v>
      </c>
      <c r="J1962" s="337" t="str">
        <v/>
      </c>
      <c r="K1962" s="337" t="str">
        <v/>
      </c>
      <c r="L1962" s="337" t="str">
        <v/>
      </c>
      <c r="M1962" s="329" t="str">
        <v/>
      </c>
      <c r="N1962" s="337" t="str">
        <v/>
      </c>
      <c r="O1962" s="349" t="str">
        <v/>
      </c>
      <c r="P1962" s="349" t="str">
        <v>July</v>
      </c>
      <c r="Q1962" s="358"/>
    </row>
    <row r="1963" ht="27" customHeight="1" spans="1:17">
      <c r="A1963" s="361">
        <f t="shared" si="16"/>
        <v>1032</v>
      </c>
      <c r="B1963" s="294">
        <v>45853</v>
      </c>
      <c r="C1963" s="337" t="str">
        <v/>
      </c>
      <c r="D1963" s="337" t="str">
        <v>شخصي</v>
      </c>
      <c r="E1963" s="337" t="str">
        <v/>
      </c>
      <c r="F1963" s="337" t="str">
        <v>اكل</v>
      </c>
      <c r="G1963" s="359">
        <v>700</v>
      </c>
      <c r="H1963" s="340" t="str">
        <v/>
      </c>
      <c r="I1963" s="337" t="str">
        <v>شخصي</v>
      </c>
      <c r="J1963" s="337" t="str">
        <v/>
      </c>
      <c r="K1963" s="337" t="str">
        <v/>
      </c>
      <c r="L1963" s="337" t="str">
        <v/>
      </c>
      <c r="M1963" s="334" t="str">
        <v/>
      </c>
      <c r="N1963" s="337" t="str">
        <v/>
      </c>
      <c r="O1963" s="349" t="str">
        <v/>
      </c>
      <c r="P1963" s="349" t="str">
        <v>July</v>
      </c>
      <c r="Q1963" s="357"/>
    </row>
    <row r="1964" ht="27" customHeight="1" spans="1:17">
      <c r="A1964" s="362">
        <f t="shared" si="16"/>
        <v>1033</v>
      </c>
      <c r="B1964" s="294">
        <v>45853</v>
      </c>
      <c r="C1964" s="337" t="str">
        <v/>
      </c>
      <c r="D1964" s="337" t="str">
        <v>عماله</v>
      </c>
      <c r="E1964" s="337" t="str">
        <v/>
      </c>
      <c r="F1964" s="337" t="str">
        <v>سلفة خالد فينش</v>
      </c>
      <c r="G1964" s="359">
        <v>500</v>
      </c>
      <c r="H1964" s="340" t="str">
        <v/>
      </c>
      <c r="I1964" s="337" t="str">
        <v>شعيب</v>
      </c>
      <c r="J1964" s="337" t="str">
        <v/>
      </c>
      <c r="K1964" s="337" t="str">
        <v/>
      </c>
      <c r="L1964" s="337" t="str">
        <v/>
      </c>
      <c r="M1964" s="329" t="str">
        <v>خالد فينش</v>
      </c>
      <c r="N1964" s="337" t="str">
        <v/>
      </c>
      <c r="O1964" s="349" t="str">
        <v/>
      </c>
      <c r="P1964" s="349" t="str">
        <v>July</v>
      </c>
      <c r="Q1964" s="358"/>
    </row>
    <row r="1965" ht="27" customHeight="1" spans="1:17">
      <c r="A1965" s="361">
        <f t="shared" si="16"/>
        <v>1034</v>
      </c>
      <c r="B1965" s="294">
        <v>45854</v>
      </c>
      <c r="C1965" s="337" t="str">
        <v/>
      </c>
      <c r="D1965" s="337" t="str">
        <v>موصلات</v>
      </c>
      <c r="E1965" s="337" t="str">
        <v/>
      </c>
      <c r="F1965" s="337" t="str">
        <v>موصلات </v>
      </c>
      <c r="G1965" s="359">
        <v>75</v>
      </c>
      <c r="H1965" s="340" t="str">
        <v/>
      </c>
      <c r="I1965" s="337" t="str">
        <v>مصنع</v>
      </c>
      <c r="J1965" s="337" t="str">
        <v/>
      </c>
      <c r="K1965" s="337" t="str">
        <v/>
      </c>
      <c r="L1965" s="337" t="str">
        <v/>
      </c>
      <c r="M1965" s="334" t="str">
        <v/>
      </c>
      <c r="N1965" s="337" t="str">
        <v/>
      </c>
      <c r="O1965" s="349" t="str">
        <v/>
      </c>
      <c r="P1965" s="349" t="str">
        <v>July</v>
      </c>
      <c r="Q1965" s="357"/>
    </row>
    <row r="1966" ht="27" customHeight="1" spans="1:17">
      <c r="A1966" s="362">
        <f t="shared" si="16"/>
        <v>1035</v>
      </c>
      <c r="B1966" s="294">
        <v>45854</v>
      </c>
      <c r="C1966" s="337" t="str">
        <v/>
      </c>
      <c r="D1966" s="337" t="str">
        <v>عماله</v>
      </c>
      <c r="E1966" s="337" t="str">
        <v/>
      </c>
      <c r="F1966" s="337" t="str">
        <v>احمد سينس</v>
      </c>
      <c r="G1966" s="359">
        <v>1700</v>
      </c>
      <c r="H1966" s="340" t="str">
        <v/>
      </c>
      <c r="I1966" s="337" t="str">
        <v>مصنع</v>
      </c>
      <c r="J1966" s="337" t="str">
        <v/>
      </c>
      <c r="K1966" s="337" t="str">
        <v/>
      </c>
      <c r="L1966" s="337" t="str">
        <v/>
      </c>
      <c r="M1966" s="329" t="str">
        <v>أحمد سينس</v>
      </c>
      <c r="N1966" s="337" t="str">
        <v/>
      </c>
      <c r="O1966" s="349" t="str">
        <v/>
      </c>
      <c r="P1966" s="349" t="str">
        <v>July</v>
      </c>
      <c r="Q1966" s="358"/>
    </row>
    <row r="1967" ht="27" customHeight="1" spans="1:17">
      <c r="A1967" s="361">
        <f t="shared" si="16"/>
        <v>1036</v>
      </c>
      <c r="B1967" s="294">
        <v>45854</v>
      </c>
      <c r="C1967" s="337" t="str">
        <v/>
      </c>
      <c r="D1967" s="337" t="str">
        <v>عماله</v>
      </c>
      <c r="E1967" s="337" t="str">
        <v/>
      </c>
      <c r="F1967" s="337" t="str">
        <v>محمد عادل</v>
      </c>
      <c r="G1967" s="359">
        <v>3000</v>
      </c>
      <c r="H1967" s="340" t="str">
        <v/>
      </c>
      <c r="I1967" s="337" t="str">
        <v>مصنع</v>
      </c>
      <c r="J1967" s="337" t="str">
        <v/>
      </c>
      <c r="K1967" s="337" t="str">
        <v/>
      </c>
      <c r="L1967" s="337" t="str">
        <v/>
      </c>
      <c r="M1967" s="334" t="str">
        <v>محمد عادل</v>
      </c>
      <c r="N1967" s="337" t="str">
        <v/>
      </c>
      <c r="O1967" s="349" t="str">
        <v/>
      </c>
      <c r="P1967" s="349" t="str">
        <v>July</v>
      </c>
      <c r="Q1967" s="357"/>
    </row>
    <row r="1968" ht="27" customHeight="1" spans="1:17">
      <c r="A1968" s="362">
        <f t="shared" si="16"/>
        <v>1037</v>
      </c>
      <c r="B1968" s="294">
        <v>45854</v>
      </c>
      <c r="C1968" s="337" t="str">
        <v/>
      </c>
      <c r="D1968" s="337" t="str">
        <v>شخصي</v>
      </c>
      <c r="E1968" s="337" t="str">
        <v/>
      </c>
      <c r="F1968" s="337" t="str">
        <v>اكل</v>
      </c>
      <c r="G1968" s="359">
        <v>950</v>
      </c>
      <c r="H1968" s="340" t="str">
        <v/>
      </c>
      <c r="I1968" s="337" t="str">
        <v>شخصي</v>
      </c>
      <c r="J1968" s="337" t="str">
        <v/>
      </c>
      <c r="K1968" s="337" t="str">
        <v/>
      </c>
      <c r="L1968" s="337" t="str">
        <v/>
      </c>
      <c r="M1968" s="329" t="str">
        <v/>
      </c>
      <c r="N1968" s="337" t="str">
        <v/>
      </c>
      <c r="O1968" s="349" t="str">
        <v/>
      </c>
      <c r="P1968" s="349" t="str">
        <v>July</v>
      </c>
      <c r="Q1968" s="358"/>
    </row>
    <row r="1969" ht="27" customHeight="1" spans="1:17">
      <c r="A1969" s="361">
        <f t="shared" si="16"/>
        <v>1038</v>
      </c>
      <c r="B1969" s="294">
        <v>45854</v>
      </c>
      <c r="C1969" s="337" t="str">
        <v/>
      </c>
      <c r="D1969" s="337" t="str">
        <v>موصلات</v>
      </c>
      <c r="E1969" s="337" t="str">
        <v/>
      </c>
      <c r="F1969" s="337" t="str">
        <v>موصلات الاسماعيلية </v>
      </c>
      <c r="G1969" s="359">
        <v>470</v>
      </c>
      <c r="H1969" s="340" t="str">
        <v/>
      </c>
      <c r="I1969" s="337" t="str">
        <v>مصنع</v>
      </c>
      <c r="J1969" s="337" t="str">
        <v/>
      </c>
      <c r="K1969" s="337" t="str">
        <v/>
      </c>
      <c r="L1969" s="337" t="str">
        <v/>
      </c>
      <c r="M1969" s="334" t="str">
        <v/>
      </c>
      <c r="N1969" s="337" t="str">
        <v/>
      </c>
      <c r="O1969" s="349" t="str">
        <v/>
      </c>
      <c r="P1969" s="349" t="str">
        <v>July</v>
      </c>
      <c r="Q1969" s="357"/>
    </row>
    <row r="1970" ht="27" customHeight="1" spans="1:17">
      <c r="A1970" s="362">
        <f t="shared" si="16"/>
        <v>1039</v>
      </c>
      <c r="B1970" s="294">
        <v>45854</v>
      </c>
      <c r="C1970" s="337" t="str">
        <v/>
      </c>
      <c r="D1970" s="337" t="str">
        <v>شخصي</v>
      </c>
      <c r="E1970" s="337" t="str">
        <v/>
      </c>
      <c r="F1970" s="337" t="str">
        <v>يحيي</v>
      </c>
      <c r="G1970" s="359">
        <v>1000</v>
      </c>
      <c r="H1970" s="340" t="str">
        <v/>
      </c>
      <c r="I1970" s="337" t="str">
        <v>شخصي</v>
      </c>
      <c r="J1970" s="337" t="str">
        <v/>
      </c>
      <c r="K1970" s="337" t="str">
        <v/>
      </c>
      <c r="L1970" s="337" t="str">
        <v/>
      </c>
      <c r="M1970" s="329" t="str">
        <v/>
      </c>
      <c r="N1970" s="337" t="str">
        <v/>
      </c>
      <c r="O1970" s="349" t="str">
        <v/>
      </c>
      <c r="P1970" s="349" t="str">
        <v>July</v>
      </c>
      <c r="Q1970" s="358"/>
    </row>
    <row r="1971" ht="27" customHeight="1" spans="1:17">
      <c r="A1971" s="361">
        <f t="shared" si="16"/>
        <v>1040</v>
      </c>
      <c r="B1971" s="294">
        <v>45854</v>
      </c>
      <c r="C1971" s="337" t="str">
        <v/>
      </c>
      <c r="D1971" s="337" t="str">
        <v>عماله</v>
      </c>
      <c r="E1971" s="337" t="str">
        <v/>
      </c>
      <c r="F1971" s="337" t="str">
        <v>يس</v>
      </c>
      <c r="G1971" s="359">
        <v>1150</v>
      </c>
      <c r="H1971" s="340" t="str">
        <v/>
      </c>
      <c r="I1971" s="337" t="str">
        <v>مصنع</v>
      </c>
      <c r="J1971" s="337" t="str">
        <v/>
      </c>
      <c r="K1971" s="337" t="str">
        <v/>
      </c>
      <c r="L1971" s="337" t="str">
        <v/>
      </c>
      <c r="M1971" s="334" t="str">
        <v>يس</v>
      </c>
      <c r="N1971" s="337" t="str">
        <v/>
      </c>
      <c r="O1971" s="349" t="str">
        <v/>
      </c>
      <c r="P1971" s="349" t="str">
        <v>July</v>
      </c>
      <c r="Q1971" s="357"/>
    </row>
    <row r="1972" ht="27" customHeight="1" spans="1:17">
      <c r="A1972" s="362">
        <f t="shared" si="16"/>
        <v>1041</v>
      </c>
      <c r="B1972" s="294">
        <v>45854</v>
      </c>
      <c r="C1972" s="337" t="str">
        <v/>
      </c>
      <c r="D1972" s="337" t="str">
        <v>عماله</v>
      </c>
      <c r="E1972" s="337" t="str">
        <v/>
      </c>
      <c r="F1972" s="337" t="str">
        <v>خالد فينش و حمزه</v>
      </c>
      <c r="G1972" s="359">
        <v>2206</v>
      </c>
      <c r="H1972" s="340" t="str">
        <v/>
      </c>
      <c r="I1972" s="337" t="str">
        <v>شعيب</v>
      </c>
      <c r="J1972" s="337" t="str">
        <v/>
      </c>
      <c r="K1972" s="337" t="str">
        <v/>
      </c>
      <c r="L1972" s="337" t="str">
        <v/>
      </c>
      <c r="M1972" s="329" t="str">
        <v>خالد فينش</v>
      </c>
      <c r="N1972" s="337" t="str">
        <v/>
      </c>
      <c r="O1972" s="349" t="str">
        <v/>
      </c>
      <c r="P1972" s="349" t="str">
        <v>July</v>
      </c>
      <c r="Q1972" s="358"/>
    </row>
    <row r="1973" ht="27" customHeight="1" spans="1:17">
      <c r="A1973" s="361">
        <f t="shared" si="16"/>
        <v>1042</v>
      </c>
      <c r="B1973" s="294">
        <v>45854</v>
      </c>
      <c r="C1973" s="337" t="str">
        <v/>
      </c>
      <c r="D1973" s="337" t="str">
        <v>موصلات</v>
      </c>
      <c r="E1973" s="337" t="str">
        <v/>
      </c>
      <c r="F1973" s="337" t="str">
        <v>موصلات حمام لاشين </v>
      </c>
      <c r="G1973" s="359">
        <v>290</v>
      </c>
      <c r="H1973" s="340" t="str">
        <v/>
      </c>
      <c r="I1973" s="337" t="str">
        <v>كرستال</v>
      </c>
      <c r="J1973" s="337" t="str">
        <v/>
      </c>
      <c r="K1973" s="337" t="str">
        <v/>
      </c>
      <c r="L1973" s="337" t="str">
        <v/>
      </c>
      <c r="M1973" s="334" t="str">
        <v/>
      </c>
      <c r="N1973" s="337" t="str">
        <v/>
      </c>
      <c r="O1973" s="349" t="str">
        <v/>
      </c>
      <c r="P1973" s="349" t="str">
        <v>July</v>
      </c>
      <c r="Q1973" s="357"/>
    </row>
    <row r="1974" ht="27" customHeight="1" spans="1:17">
      <c r="A1974" s="362">
        <f t="shared" si="16"/>
        <v>1043</v>
      </c>
      <c r="B1974" s="294">
        <v>45854</v>
      </c>
      <c r="C1974" s="337" t="str">
        <v/>
      </c>
      <c r="D1974" s="337" t="str">
        <v>مواد</v>
      </c>
      <c r="E1974" s="337" t="str">
        <v/>
      </c>
      <c r="F1974" s="337" t="str">
        <v>بونطه حمام لاشين</v>
      </c>
      <c r="G1974" s="359">
        <v>185</v>
      </c>
      <c r="H1974" s="340" t="str">
        <v/>
      </c>
      <c r="I1974" s="337" t="str">
        <v>كرستال</v>
      </c>
      <c r="J1974" s="337" t="str">
        <v/>
      </c>
      <c r="K1974" s="337" t="str">
        <v/>
      </c>
      <c r="L1974" s="337" t="str">
        <v/>
      </c>
      <c r="M1974" s="329" t="str">
        <v/>
      </c>
      <c r="N1974" s="337" t="str">
        <v/>
      </c>
      <c r="O1974" s="349" t="str">
        <v/>
      </c>
      <c r="P1974" s="349" t="str">
        <v>July</v>
      </c>
      <c r="Q1974" s="358"/>
    </row>
    <row r="1975" ht="27" customHeight="1" spans="1:17">
      <c r="A1975" s="361">
        <f t="shared" si="16"/>
        <v>1044</v>
      </c>
      <c r="B1975" s="294">
        <v>45854</v>
      </c>
      <c r="C1975" s="337" t="str">
        <v/>
      </c>
      <c r="D1975" s="337" t="str">
        <v>موصلات</v>
      </c>
      <c r="E1975" s="337" t="str">
        <v/>
      </c>
      <c r="F1975" s="337" t="str">
        <v>موصلات حمام لاشين </v>
      </c>
      <c r="G1975" s="359">
        <v>450</v>
      </c>
      <c r="H1975" s="340" t="str">
        <v/>
      </c>
      <c r="I1975" s="337" t="str">
        <v>كرستال</v>
      </c>
      <c r="J1975" s="337" t="str">
        <v/>
      </c>
      <c r="K1975" s="337" t="str">
        <v/>
      </c>
      <c r="L1975" s="337" t="str">
        <v/>
      </c>
      <c r="M1975" s="334" t="str">
        <v/>
      </c>
      <c r="N1975" s="337" t="str">
        <v/>
      </c>
      <c r="O1975" s="349" t="str">
        <v/>
      </c>
      <c r="P1975" s="349" t="str">
        <v>July</v>
      </c>
      <c r="Q1975" s="357"/>
    </row>
    <row r="1976" ht="27" customHeight="1" spans="1:17">
      <c r="A1976" s="362">
        <f t="shared" si="16"/>
        <v>1045</v>
      </c>
      <c r="B1976" s="294">
        <v>45855</v>
      </c>
      <c r="C1976" s="337" t="str">
        <v/>
      </c>
      <c r="D1976" s="337" t="str">
        <v>ضريبة</v>
      </c>
      <c r="E1976" s="337" t="str">
        <v/>
      </c>
      <c r="F1976" s="337" t="str">
        <v>ضريبة</v>
      </c>
      <c r="G1976" s="359">
        <v>8.53</v>
      </c>
      <c r="H1976" s="340" t="str">
        <v/>
      </c>
      <c r="I1976" s="337" t="str">
        <v>مصنع</v>
      </c>
      <c r="J1976" s="337" t="str">
        <v/>
      </c>
      <c r="K1976" s="337" t="str">
        <v/>
      </c>
      <c r="L1976" s="337" t="str">
        <v/>
      </c>
      <c r="M1976" s="329" t="str">
        <v/>
      </c>
      <c r="N1976" s="337" t="str">
        <v/>
      </c>
      <c r="O1976" s="349" t="str">
        <v/>
      </c>
      <c r="P1976" s="349" t="str">
        <v>July</v>
      </c>
      <c r="Q1976" s="358"/>
    </row>
    <row r="1977" ht="27" customHeight="1" spans="1:17">
      <c r="A1977" s="361">
        <f t="shared" si="16"/>
        <v>1046</v>
      </c>
      <c r="B1977" s="294">
        <v>45855</v>
      </c>
      <c r="C1977" s="337" t="str">
        <v/>
      </c>
      <c r="D1977" s="337" t="str">
        <v>موصلات</v>
      </c>
      <c r="E1977" s="337" t="str">
        <v/>
      </c>
      <c r="F1977" s="337" t="str">
        <v>موصلات الاسماعيلية </v>
      </c>
      <c r="G1977" s="359">
        <v>900</v>
      </c>
      <c r="H1977" s="340" t="str">
        <v/>
      </c>
      <c r="I1977" s="337" t="str">
        <v>مصنع</v>
      </c>
      <c r="J1977" s="337" t="str">
        <v/>
      </c>
      <c r="K1977" s="337" t="str">
        <v/>
      </c>
      <c r="L1977" s="337" t="str">
        <v/>
      </c>
      <c r="M1977" s="334" t="str">
        <v/>
      </c>
      <c r="N1977" s="337" t="str">
        <v/>
      </c>
      <c r="O1977" s="349" t="str">
        <v/>
      </c>
      <c r="P1977" s="349" t="str">
        <v>July</v>
      </c>
      <c r="Q1977" s="357"/>
    </row>
    <row r="1978" ht="27" customHeight="1" spans="1:17">
      <c r="A1978" s="362">
        <f t="shared" si="16"/>
        <v>1047</v>
      </c>
      <c r="B1978" s="294">
        <v>45855</v>
      </c>
      <c r="C1978" s="337" t="str">
        <v/>
      </c>
      <c r="D1978" s="337" t="str">
        <v>شخصي</v>
      </c>
      <c r="E1978" s="337" t="str">
        <v/>
      </c>
      <c r="F1978" s="337" t="str">
        <v>اكل</v>
      </c>
      <c r="G1978" s="359">
        <v>700</v>
      </c>
      <c r="H1978" s="340" t="str">
        <v/>
      </c>
      <c r="I1978" s="337" t="str">
        <v>شخصي</v>
      </c>
      <c r="J1978" s="337" t="str">
        <v/>
      </c>
      <c r="K1978" s="337" t="str">
        <v/>
      </c>
      <c r="L1978" s="337" t="str">
        <v/>
      </c>
      <c r="M1978" s="329" t="str">
        <v/>
      </c>
      <c r="N1978" s="337" t="str">
        <v/>
      </c>
      <c r="O1978" s="349" t="str">
        <v/>
      </c>
      <c r="P1978" s="349" t="str">
        <v>July</v>
      </c>
      <c r="Q1978" s="358"/>
    </row>
    <row r="1979" ht="27" customHeight="1" spans="1:17">
      <c r="A1979" s="361">
        <f t="shared" si="16"/>
        <v>1048</v>
      </c>
      <c r="B1979" s="294">
        <v>45855</v>
      </c>
      <c r="C1979" s="337" t="str">
        <v/>
      </c>
      <c r="D1979" s="337" t="str">
        <v>مواد</v>
      </c>
      <c r="E1979" s="337" t="str">
        <v/>
      </c>
      <c r="F1979" s="337" t="str">
        <v>جزء من حساب خامات شعيب</v>
      </c>
      <c r="G1979" s="359">
        <v>5365</v>
      </c>
      <c r="H1979" s="340" t="str">
        <v/>
      </c>
      <c r="I1979" s="337" t="str">
        <v>شعيب</v>
      </c>
      <c r="J1979" s="337" t="str">
        <v/>
      </c>
      <c r="K1979" s="337" t="str">
        <v/>
      </c>
      <c r="L1979" s="337" t="str">
        <v/>
      </c>
      <c r="M1979" s="334" t="str">
        <v/>
      </c>
      <c r="N1979" s="337" t="str">
        <v/>
      </c>
      <c r="O1979" s="349" t="str">
        <v/>
      </c>
      <c r="P1979" s="349" t="str">
        <v>July</v>
      </c>
      <c r="Q1979" s="357"/>
    </row>
    <row r="1980" ht="27" customHeight="1" spans="1:17">
      <c r="A1980" s="362">
        <f t="shared" si="16"/>
        <v>1049</v>
      </c>
      <c r="B1980" s="294">
        <v>45855</v>
      </c>
      <c r="C1980" s="337" t="str">
        <v/>
      </c>
      <c r="D1980" s="337" t="str">
        <v>موصلات</v>
      </c>
      <c r="E1980" s="337" t="str">
        <v/>
      </c>
      <c r="F1980" s="337" t="str">
        <v>عم محمد</v>
      </c>
      <c r="G1980" s="359">
        <v>500</v>
      </c>
      <c r="H1980" s="340" t="str">
        <v/>
      </c>
      <c r="I1980" s="337" t="str">
        <v>شعيب</v>
      </c>
      <c r="J1980" s="337" t="str">
        <v/>
      </c>
      <c r="K1980" s="337" t="str">
        <v/>
      </c>
      <c r="L1980" s="337" t="str">
        <v/>
      </c>
      <c r="M1980" s="329" t="str">
        <v/>
      </c>
      <c r="N1980" s="337" t="str">
        <v/>
      </c>
      <c r="O1980" s="349" t="str">
        <v/>
      </c>
      <c r="P1980" s="349" t="str">
        <v>July</v>
      </c>
      <c r="Q1980" s="358"/>
    </row>
    <row r="1981" ht="27" customHeight="1" spans="1:17">
      <c r="A1981" s="361">
        <f t="shared" si="16"/>
        <v>1050</v>
      </c>
      <c r="B1981" s="294">
        <v>45857</v>
      </c>
      <c r="C1981" s="337" t="str">
        <v/>
      </c>
      <c r="D1981" s="337" t="str">
        <v>موصلات</v>
      </c>
      <c r="E1981" s="337" t="str">
        <v/>
      </c>
      <c r="F1981" s="337" t="str">
        <v>موصلات الاسماعيلية </v>
      </c>
      <c r="G1981" s="359">
        <v>400</v>
      </c>
      <c r="H1981" s="340" t="str">
        <v/>
      </c>
      <c r="I1981" s="337" t="str">
        <v>مصنع</v>
      </c>
      <c r="J1981" s="337" t="str">
        <v/>
      </c>
      <c r="K1981" s="337" t="str">
        <v/>
      </c>
      <c r="L1981" s="337" t="str">
        <v/>
      </c>
      <c r="M1981" s="334" t="str">
        <v/>
      </c>
      <c r="N1981" s="337" t="str">
        <v/>
      </c>
      <c r="O1981" s="349" t="str">
        <v/>
      </c>
      <c r="P1981" s="349" t="str">
        <v>July</v>
      </c>
      <c r="Q1981" s="357"/>
    </row>
    <row r="1982" ht="27" customHeight="1" spans="1:17">
      <c r="A1982" s="362">
        <f t="shared" si="16"/>
        <v>1051</v>
      </c>
      <c r="B1982" s="294">
        <v>45858</v>
      </c>
      <c r="C1982" s="337" t="str">
        <v/>
      </c>
      <c r="D1982" s="337" t="str">
        <v>مواد</v>
      </c>
      <c r="E1982" s="337" t="str">
        <v/>
      </c>
      <c r="F1982" s="341" t="str">
        <v>بستم </v>
      </c>
      <c r="G1982" s="359">
        <v>50</v>
      </c>
      <c r="H1982" s="340" t="str">
        <v/>
      </c>
      <c r="I1982" s="337" t="str">
        <v>مصنع</v>
      </c>
      <c r="J1982" s="337" t="str">
        <v/>
      </c>
      <c r="K1982" s="337" t="str">
        <v/>
      </c>
      <c r="L1982" s="337" t="str">
        <v/>
      </c>
      <c r="M1982" s="329" t="str">
        <v/>
      </c>
      <c r="N1982" s="337" t="str">
        <v/>
      </c>
      <c r="O1982" s="349" t="str">
        <v/>
      </c>
      <c r="P1982" s="349" t="str">
        <v>July</v>
      </c>
      <c r="Q1982" s="358"/>
    </row>
    <row r="1983" ht="27" customHeight="1" spans="1:17">
      <c r="A1983" s="361">
        <f t="shared" si="16"/>
        <v>1052</v>
      </c>
      <c r="B1983" s="294">
        <v>45858</v>
      </c>
      <c r="C1983" s="337" t="str">
        <v/>
      </c>
      <c r="D1983" s="337" t="str">
        <v>مواد</v>
      </c>
      <c r="E1983" s="337" t="str">
        <v/>
      </c>
      <c r="F1983" s="337" t="str">
        <v>علبتين 3*1*1.25*304</v>
      </c>
      <c r="G1983" s="359">
        <v>1200</v>
      </c>
      <c r="H1983" s="340" t="str">
        <v/>
      </c>
      <c r="I1983" s="337" t="str">
        <v>شعيب</v>
      </c>
      <c r="J1983" s="337" t="str">
        <v/>
      </c>
      <c r="K1983" s="337" t="str">
        <v/>
      </c>
      <c r="L1983" s="337" t="str">
        <v/>
      </c>
      <c r="M1983" s="334" t="str">
        <v/>
      </c>
      <c r="N1983" s="337" t="str">
        <v/>
      </c>
      <c r="O1983" s="349" t="str">
        <v/>
      </c>
      <c r="P1983" s="349" t="str">
        <v>July</v>
      </c>
      <c r="Q1983" s="357"/>
    </row>
    <row r="1984" ht="27" customHeight="1" spans="1:17">
      <c r="A1984" s="362">
        <f t="shared" si="16"/>
        <v>1053</v>
      </c>
      <c r="B1984" s="294">
        <v>45858</v>
      </c>
      <c r="C1984" s="337" t="str">
        <v/>
      </c>
      <c r="D1984" s="337" t="str">
        <v>موصلات</v>
      </c>
      <c r="E1984" s="337" t="str">
        <v/>
      </c>
      <c r="F1984" s="337" t="str">
        <v>بنزين</v>
      </c>
      <c r="G1984" s="359">
        <v>100</v>
      </c>
      <c r="H1984" s="340" t="str">
        <v/>
      </c>
      <c r="I1984" s="337" t="str">
        <v>شعيب</v>
      </c>
      <c r="J1984" s="337" t="str">
        <v/>
      </c>
      <c r="K1984" s="337" t="str">
        <v/>
      </c>
      <c r="L1984" s="337" t="str">
        <v/>
      </c>
      <c r="M1984" s="329" t="str">
        <v/>
      </c>
      <c r="N1984" s="337" t="str">
        <v/>
      </c>
      <c r="O1984" s="349" t="str">
        <v/>
      </c>
      <c r="P1984" s="349" t="str">
        <v>July</v>
      </c>
      <c r="Q1984" s="358"/>
    </row>
    <row r="1985" ht="27" customHeight="1" spans="1:17">
      <c r="A1985" s="361">
        <f t="shared" si="16"/>
        <v>1054</v>
      </c>
      <c r="B1985" s="294">
        <v>45859</v>
      </c>
      <c r="C1985" s="337" t="str">
        <v/>
      </c>
      <c r="D1985" s="337" t="str">
        <v>مواد</v>
      </c>
      <c r="E1985" s="337" t="str">
        <v/>
      </c>
      <c r="F1985" s="337" t="str">
        <v>مواد فينش للشعيب </v>
      </c>
      <c r="G1985" s="359">
        <v>400</v>
      </c>
      <c r="H1985" s="340" t="str">
        <v/>
      </c>
      <c r="I1985" s="337" t="str">
        <v>شعيب</v>
      </c>
      <c r="J1985" s="337" t="str">
        <v/>
      </c>
      <c r="K1985" s="337" t="str">
        <v/>
      </c>
      <c r="L1985" s="337" t="str">
        <v/>
      </c>
      <c r="M1985" s="334" t="str">
        <v/>
      </c>
      <c r="N1985" s="337" t="str">
        <v/>
      </c>
      <c r="O1985" s="349" t="str">
        <v/>
      </c>
      <c r="P1985" s="349" t="str">
        <v>July</v>
      </c>
      <c r="Q1985" s="357"/>
    </row>
    <row r="1986" ht="27" customHeight="1" spans="1:17">
      <c r="A1986" s="362">
        <f t="shared" si="16"/>
        <v>1055</v>
      </c>
      <c r="B1986" s="294">
        <v>45859</v>
      </c>
      <c r="C1986" s="337" t="str">
        <v/>
      </c>
      <c r="D1986" s="337" t="str">
        <v>شخصي</v>
      </c>
      <c r="E1986" s="337" t="str">
        <v/>
      </c>
      <c r="F1986" s="337" t="str">
        <v>اسامة </v>
      </c>
      <c r="G1986" s="359">
        <v>1050</v>
      </c>
      <c r="H1986" s="340" t="str">
        <v/>
      </c>
      <c r="I1986" s="337" t="str">
        <v>شخصي</v>
      </c>
      <c r="J1986" s="337" t="str">
        <v/>
      </c>
      <c r="K1986" s="337" t="str">
        <v/>
      </c>
      <c r="L1986" s="337" t="str">
        <v/>
      </c>
      <c r="M1986" s="329" t="str">
        <v/>
      </c>
      <c r="N1986" s="337" t="str">
        <v/>
      </c>
      <c r="O1986" s="349" t="str">
        <v/>
      </c>
      <c r="P1986" s="349" t="str">
        <v>July</v>
      </c>
      <c r="Q1986" s="358"/>
    </row>
    <row r="1987" ht="27" customHeight="1" spans="1:17">
      <c r="A1987" s="361">
        <f t="shared" si="16"/>
        <v>1056</v>
      </c>
      <c r="B1987" s="294">
        <v>45859</v>
      </c>
      <c r="C1987" s="337" t="str">
        <v/>
      </c>
      <c r="D1987" s="337" t="str">
        <v>شخصي</v>
      </c>
      <c r="E1987" s="337" t="str">
        <v/>
      </c>
      <c r="F1987" s="337" t="str">
        <v>يحيي</v>
      </c>
      <c r="G1987" s="359">
        <v>1000</v>
      </c>
      <c r="H1987" s="340" t="str">
        <v/>
      </c>
      <c r="I1987" s="337" t="str">
        <v>شخصي</v>
      </c>
      <c r="J1987" s="337" t="str">
        <v/>
      </c>
      <c r="K1987" s="337" t="str">
        <v/>
      </c>
      <c r="L1987" s="337" t="str">
        <v/>
      </c>
      <c r="M1987" s="334" t="str">
        <v/>
      </c>
      <c r="N1987" s="337" t="str">
        <v/>
      </c>
      <c r="O1987" s="349" t="str">
        <v/>
      </c>
      <c r="P1987" s="349" t="str">
        <v>July</v>
      </c>
      <c r="Q1987" s="357"/>
    </row>
    <row r="1988" ht="27" customHeight="1" spans="1:17">
      <c r="A1988" s="362">
        <f t="shared" si="16"/>
        <v>1057</v>
      </c>
      <c r="B1988" s="294">
        <v>45859</v>
      </c>
      <c r="C1988" s="337" t="str">
        <v/>
      </c>
      <c r="D1988" s="337" t="str">
        <v>عماله</v>
      </c>
      <c r="E1988" s="337" t="str">
        <v/>
      </c>
      <c r="F1988" s="337" t="str">
        <v>جزء فلوس للراجل بتاع فينش المتور</v>
      </c>
      <c r="G1988" s="359">
        <v>500</v>
      </c>
      <c r="H1988" s="340" t="str">
        <v/>
      </c>
      <c r="I1988" s="337" t="str">
        <v>شعيب</v>
      </c>
      <c r="J1988" s="337" t="str">
        <v/>
      </c>
      <c r="K1988" s="337" t="str">
        <v/>
      </c>
      <c r="L1988" s="337" t="str">
        <v/>
      </c>
      <c r="M1988" s="329" t="str">
        <v/>
      </c>
      <c r="N1988" s="337" t="str">
        <v/>
      </c>
      <c r="O1988" s="349" t="str">
        <v/>
      </c>
      <c r="P1988" s="349" t="str">
        <v>July</v>
      </c>
      <c r="Q1988" s="358"/>
    </row>
    <row r="1989" ht="27" customHeight="1" spans="1:17">
      <c r="A1989" s="361">
        <f t="shared" si="16"/>
        <v>1058</v>
      </c>
      <c r="B1989" s="294">
        <v>45859</v>
      </c>
      <c r="C1989" s="337" t="str">
        <v/>
      </c>
      <c r="D1989" s="337" t="str">
        <v>شخصي</v>
      </c>
      <c r="E1989" s="337" t="str">
        <v/>
      </c>
      <c r="F1989" s="337" t="str">
        <v>اكل</v>
      </c>
      <c r="G1989" s="359">
        <v>545</v>
      </c>
      <c r="H1989" s="340" t="str">
        <v/>
      </c>
      <c r="I1989" s="337" t="str">
        <v>شخصي</v>
      </c>
      <c r="J1989" s="337" t="str">
        <v/>
      </c>
      <c r="K1989" s="337" t="str">
        <v/>
      </c>
      <c r="L1989" s="337" t="str">
        <v/>
      </c>
      <c r="M1989" s="334" t="str">
        <v/>
      </c>
      <c r="N1989" s="337" t="str">
        <v/>
      </c>
      <c r="O1989" s="349" t="str">
        <v/>
      </c>
      <c r="P1989" s="349" t="str">
        <v>July</v>
      </c>
      <c r="Q1989" s="357"/>
    </row>
    <row r="1990" ht="27" customHeight="1" spans="1:17">
      <c r="A1990" s="362">
        <f t="shared" si="16"/>
        <v>1059</v>
      </c>
      <c r="B1990" s="294">
        <v>45859</v>
      </c>
      <c r="C1990" s="337" t="str">
        <v/>
      </c>
      <c r="D1990" s="337" t="str">
        <v>موصلات</v>
      </c>
      <c r="E1990" s="337" t="str">
        <v/>
      </c>
      <c r="F1990" s="337" t="str">
        <v>موصلات </v>
      </c>
      <c r="G1990" s="359">
        <v>60</v>
      </c>
      <c r="H1990" s="340" t="str">
        <v/>
      </c>
      <c r="I1990" s="337" t="str">
        <v>مصنع</v>
      </c>
      <c r="J1990" s="337" t="str">
        <v/>
      </c>
      <c r="K1990" s="337" t="str">
        <v/>
      </c>
      <c r="L1990" s="337" t="str">
        <v/>
      </c>
      <c r="M1990" s="329" t="str">
        <v/>
      </c>
      <c r="N1990" s="337" t="str">
        <v/>
      </c>
      <c r="O1990" s="349" t="str">
        <v/>
      </c>
      <c r="P1990" s="349" t="str">
        <v>July</v>
      </c>
      <c r="Q1990" s="358"/>
    </row>
    <row r="1991" ht="27" customHeight="1" spans="1:17">
      <c r="A1991" s="361">
        <f t="shared" si="16"/>
        <v>1060</v>
      </c>
      <c r="B1991" s="294">
        <v>45859</v>
      </c>
      <c r="C1991" s="337" t="str">
        <v/>
      </c>
      <c r="D1991" s="337" t="str">
        <v>مواد</v>
      </c>
      <c r="E1991" s="337" t="str">
        <v/>
      </c>
      <c r="F1991" s="337" t="str">
        <v>شيكارة سيبداج</v>
      </c>
      <c r="G1991" s="359">
        <v>25</v>
      </c>
      <c r="H1991" s="340" t="str">
        <v/>
      </c>
      <c r="I1991" s="337" t="str">
        <v>شعيب</v>
      </c>
      <c r="J1991" s="337" t="str">
        <v/>
      </c>
      <c r="K1991" s="337" t="str">
        <v/>
      </c>
      <c r="L1991" s="337" t="str">
        <v/>
      </c>
      <c r="M1991" s="334" t="str">
        <v/>
      </c>
      <c r="N1991" s="337" t="str">
        <v/>
      </c>
      <c r="O1991" s="349" t="str">
        <v/>
      </c>
      <c r="P1991" s="349" t="str">
        <v>July</v>
      </c>
      <c r="Q1991" s="357"/>
    </row>
    <row r="1992" ht="27" customHeight="1" spans="1:17">
      <c r="A1992" s="362">
        <f t="shared" si="16"/>
        <v>1061</v>
      </c>
      <c r="B1992" s="294">
        <v>45860</v>
      </c>
      <c r="C1992" s="337" t="str">
        <v/>
      </c>
      <c r="D1992" s="337" t="str">
        <v>دين</v>
      </c>
      <c r="E1992" s="337" t="str">
        <v/>
      </c>
      <c r="F1992" s="337" t="str">
        <v>رجعنا فلوس عمر</v>
      </c>
      <c r="G1992" s="359">
        <v>1590</v>
      </c>
      <c r="H1992" s="340" t="str">
        <v/>
      </c>
      <c r="I1992" s="337" t="str">
        <v>مصنع</v>
      </c>
      <c r="J1992" s="337" t="str">
        <v/>
      </c>
      <c r="K1992" s="337" t="str">
        <v/>
      </c>
      <c r="L1992" s="337" t="str">
        <v/>
      </c>
      <c r="M1992" s="329" t="str">
        <v/>
      </c>
      <c r="N1992" s="337" t="str">
        <v/>
      </c>
      <c r="O1992" s="349" t="str">
        <v/>
      </c>
      <c r="P1992" s="349" t="str">
        <v>July</v>
      </c>
      <c r="Q1992" s="358"/>
    </row>
    <row r="1993" ht="27" customHeight="1" spans="1:17">
      <c r="A1993" s="361">
        <f t="shared" si="16"/>
        <v>1062</v>
      </c>
      <c r="B1993" s="294">
        <v>45860</v>
      </c>
      <c r="C1993" s="337" t="str">
        <v/>
      </c>
      <c r="D1993" s="337" t="str">
        <v>رواتب</v>
      </c>
      <c r="E1993" s="337" t="str">
        <v/>
      </c>
      <c r="F1993" s="337" t="str">
        <v>صافي مرتب جو</v>
      </c>
      <c r="G1993" s="359">
        <v>2000</v>
      </c>
      <c r="H1993" s="340" t="str">
        <v/>
      </c>
      <c r="I1993" s="337" t="str">
        <v>منصع</v>
      </c>
      <c r="J1993" s="337" t="str">
        <v/>
      </c>
      <c r="K1993" s="337" t="str">
        <v/>
      </c>
      <c r="L1993" s="337" t="str">
        <v>جو</v>
      </c>
      <c r="M1993" s="334" t="str">
        <v/>
      </c>
      <c r="N1993" s="337" t="str">
        <v/>
      </c>
      <c r="O1993" s="349" t="str">
        <v/>
      </c>
      <c r="P1993" s="349" t="str">
        <v>July</v>
      </c>
      <c r="Q1993" s="357"/>
    </row>
    <row r="1994" ht="27" customHeight="1" spans="1:17">
      <c r="A1994" s="362">
        <f t="shared" si="16"/>
        <v>1063</v>
      </c>
      <c r="B1994" s="294">
        <v>45860</v>
      </c>
      <c r="C1994" s="337" t="str">
        <v/>
      </c>
      <c r="D1994" s="337" t="str">
        <v>مواد</v>
      </c>
      <c r="E1994" s="337" t="str">
        <v/>
      </c>
      <c r="F1994" s="337" t="str">
        <v>كور لمشروع شعيب</v>
      </c>
      <c r="G1994" s="359">
        <v>750</v>
      </c>
      <c r="H1994" s="340" t="str">
        <v/>
      </c>
      <c r="I1994" s="337" t="str">
        <v>شعيب</v>
      </c>
      <c r="J1994" s="337" t="str">
        <v/>
      </c>
      <c r="K1994" s="337" t="str">
        <v/>
      </c>
      <c r="L1994" s="337" t="str">
        <v/>
      </c>
      <c r="M1994" s="329" t="str">
        <v/>
      </c>
      <c r="N1994" s="337" t="str">
        <v>الوطنيه</v>
      </c>
      <c r="O1994" s="349" t="str">
        <v/>
      </c>
      <c r="P1994" s="349" t="str">
        <v>July</v>
      </c>
      <c r="Q1994" s="358"/>
    </row>
    <row r="1995" ht="27" customHeight="1" spans="1:17">
      <c r="A1995" s="361">
        <f t="shared" si="16"/>
        <v>1064</v>
      </c>
      <c r="B1995" s="294">
        <v>45860</v>
      </c>
      <c r="C1995" s="337" t="str">
        <v/>
      </c>
      <c r="D1995" s="337" t="str">
        <v>مواد</v>
      </c>
      <c r="E1995" s="337" t="str">
        <v/>
      </c>
      <c r="F1995" s="337" t="str">
        <v>مساورة 25 لملهم</v>
      </c>
      <c r="G1995" s="359">
        <v>450</v>
      </c>
      <c r="H1995" s="340" t="str">
        <v/>
      </c>
      <c r="I1995" s="337" t="str">
        <v>ملهم</v>
      </c>
      <c r="J1995" s="337" t="str">
        <v/>
      </c>
      <c r="K1995" s="337" t="str">
        <v/>
      </c>
      <c r="L1995" s="337" t="str">
        <v/>
      </c>
      <c r="M1995" s="334" t="str">
        <v/>
      </c>
      <c r="N1995" s="337" t="str">
        <v>الوطنيه</v>
      </c>
      <c r="O1995" s="349" t="str">
        <v/>
      </c>
      <c r="P1995" s="349" t="str">
        <v>July</v>
      </c>
      <c r="Q1995" s="357"/>
    </row>
    <row r="1996" ht="27" customHeight="1" spans="1:17">
      <c r="A1996" s="362">
        <f t="shared" si="16"/>
        <v>1065</v>
      </c>
      <c r="B1996" s="294">
        <v>45860</v>
      </c>
      <c r="C1996" s="337" t="str">
        <v/>
      </c>
      <c r="D1996" s="341" t="str">
        <v>مواد</v>
      </c>
      <c r="E1996" s="337" t="str">
        <v/>
      </c>
      <c r="F1996" s="337" t="str">
        <v>استرتش</v>
      </c>
      <c r="G1996" s="359">
        <v>215</v>
      </c>
      <c r="H1996" s="340" t="str">
        <v/>
      </c>
      <c r="I1996" s="337" t="str">
        <v>شعيب</v>
      </c>
      <c r="J1996" s="337" t="str">
        <v/>
      </c>
      <c r="K1996" s="337" t="str">
        <v/>
      </c>
      <c r="L1996" s="337" t="str">
        <v/>
      </c>
      <c r="M1996" s="329" t="str">
        <v/>
      </c>
      <c r="N1996" s="337" t="str">
        <v/>
      </c>
      <c r="O1996" s="349" t="str">
        <v/>
      </c>
      <c r="P1996" s="349" t="str">
        <v>July</v>
      </c>
      <c r="Q1996" s="358"/>
    </row>
    <row r="1997" ht="27" customHeight="1" spans="1:17">
      <c r="A1997" s="361">
        <f t="shared" si="16"/>
        <v>1066</v>
      </c>
      <c r="B1997" s="294">
        <v>45860</v>
      </c>
      <c r="C1997" s="337" t="str">
        <v/>
      </c>
      <c r="D1997" s="337" t="str">
        <v>عماله</v>
      </c>
      <c r="E1997" s="337" t="str">
        <v/>
      </c>
      <c r="F1997" s="337" t="str">
        <v>سلفة يس</v>
      </c>
      <c r="G1997" s="359">
        <v>200</v>
      </c>
      <c r="H1997" s="340" t="str">
        <v/>
      </c>
      <c r="I1997" s="337" t="str">
        <v>شعيب</v>
      </c>
      <c r="J1997" s="337" t="str">
        <v/>
      </c>
      <c r="K1997" s="337" t="str">
        <v/>
      </c>
      <c r="L1997" s="337" t="str">
        <v/>
      </c>
      <c r="M1997" s="334" t="str">
        <v>يس</v>
      </c>
      <c r="N1997" s="337" t="str">
        <v/>
      </c>
      <c r="O1997" s="349" t="str">
        <v/>
      </c>
      <c r="P1997" s="349" t="str">
        <v>July</v>
      </c>
      <c r="Q1997" s="357"/>
    </row>
    <row r="1998" ht="27" customHeight="1" spans="1:17">
      <c r="A1998" s="362">
        <f t="shared" si="16"/>
        <v>1067</v>
      </c>
      <c r="B1998" s="294">
        <v>45860</v>
      </c>
      <c r="C1998" s="337" t="str">
        <v/>
      </c>
      <c r="D1998" s="337" t="str">
        <v>عماله</v>
      </c>
      <c r="E1998" s="337" t="str">
        <v/>
      </c>
      <c r="F1998" s="337" t="str">
        <v>عماله الراجل بتاعت الفينش شعيب</v>
      </c>
      <c r="G1998" s="359">
        <v>1000</v>
      </c>
      <c r="H1998" s="340" t="str">
        <v/>
      </c>
      <c r="I1998" s="337" t="str">
        <v>شعيب</v>
      </c>
      <c r="J1998" s="337" t="str">
        <v/>
      </c>
      <c r="K1998" s="337" t="str">
        <v/>
      </c>
      <c r="L1998" s="337" t="str">
        <v/>
      </c>
      <c r="M1998" s="329" t="str">
        <v/>
      </c>
      <c r="N1998" s="337" t="str">
        <v/>
      </c>
      <c r="O1998" s="349" t="str">
        <v/>
      </c>
      <c r="P1998" s="349" t="str">
        <v>July</v>
      </c>
      <c r="Q1998" s="358"/>
    </row>
    <row r="1999" ht="27" customHeight="1" spans="1:17">
      <c r="A1999" s="361">
        <f t="shared" si="16"/>
        <v>1068</v>
      </c>
      <c r="B1999" s="294">
        <v>45860</v>
      </c>
      <c r="C1999" s="337" t="str">
        <v/>
      </c>
      <c r="D1999" s="337" t="str">
        <v>شخصي</v>
      </c>
      <c r="E1999" s="337" t="str">
        <v/>
      </c>
      <c r="F1999" s="337" t="str">
        <v>اكل</v>
      </c>
      <c r="G1999" s="359">
        <v>879</v>
      </c>
      <c r="H1999" s="340" t="str">
        <v/>
      </c>
      <c r="I1999" s="337" t="str">
        <v>شخصي</v>
      </c>
      <c r="J1999" s="337" t="str">
        <v/>
      </c>
      <c r="K1999" s="337" t="str">
        <v/>
      </c>
      <c r="L1999" s="337" t="str">
        <v/>
      </c>
      <c r="M1999" s="334" t="str">
        <v/>
      </c>
      <c r="N1999" s="337" t="str">
        <v/>
      </c>
      <c r="O1999" s="349" t="str">
        <v/>
      </c>
      <c r="P1999" s="349" t="str">
        <v>July</v>
      </c>
      <c r="Q1999" s="357"/>
    </row>
    <row r="2000" ht="27" customHeight="1" spans="1:17">
      <c r="A2000" s="362">
        <f t="shared" si="16"/>
        <v>1069</v>
      </c>
      <c r="B2000" s="294">
        <v>45860</v>
      </c>
      <c r="C2000" s="337" t="str">
        <v/>
      </c>
      <c r="D2000" s="337" t="str">
        <v>موصلات</v>
      </c>
      <c r="E2000" s="337" t="str">
        <v/>
      </c>
      <c r="F2000" s="337" t="str">
        <v>موصلات للمصنع</v>
      </c>
      <c r="G2000" s="359">
        <v>120</v>
      </c>
      <c r="H2000" s="340" t="str">
        <v/>
      </c>
      <c r="I2000" s="337" t="str">
        <v>مصنع</v>
      </c>
      <c r="J2000" s="337" t="str">
        <v/>
      </c>
      <c r="K2000" s="337" t="str">
        <v/>
      </c>
      <c r="L2000" s="337" t="str">
        <v/>
      </c>
      <c r="M2000" s="329" t="str">
        <v/>
      </c>
      <c r="N2000" s="337" t="str">
        <v/>
      </c>
      <c r="O2000" s="349" t="str">
        <v/>
      </c>
      <c r="P2000" s="349" t="str">
        <v>July</v>
      </c>
      <c r="Q2000" s="358"/>
    </row>
    <row r="2001" ht="27" customHeight="1" spans="1:17">
      <c r="A2001" s="361">
        <f t="shared" si="16"/>
        <v>1070</v>
      </c>
      <c r="B2001" s="294">
        <v>45861</v>
      </c>
      <c r="C2001" s="337" t="str">
        <v/>
      </c>
      <c r="D2001" s="337" t="str">
        <v>شخصي</v>
      </c>
      <c r="E2001" s="337" t="str">
        <v/>
      </c>
      <c r="F2001" s="337" t="str">
        <v>قسط فريو اسامة </v>
      </c>
      <c r="G2001" s="359">
        <v>2000</v>
      </c>
      <c r="H2001" s="340" t="str">
        <v/>
      </c>
      <c r="I2001" s="337" t="str">
        <v>شخصي</v>
      </c>
      <c r="J2001" s="337" t="str">
        <v/>
      </c>
      <c r="K2001" s="337" t="str">
        <v/>
      </c>
      <c r="L2001" s="337" t="str">
        <v/>
      </c>
      <c r="M2001" s="334" t="str">
        <v/>
      </c>
      <c r="N2001" s="337" t="str">
        <v/>
      </c>
      <c r="O2001" s="349" t="str">
        <v/>
      </c>
      <c r="P2001" s="349" t="str">
        <v>July</v>
      </c>
      <c r="Q2001" s="357"/>
    </row>
    <row r="2002" ht="27" customHeight="1" spans="1:17">
      <c r="A2002" s="362">
        <f t="shared" si="16"/>
        <v>1071</v>
      </c>
      <c r="B2002" s="294">
        <v>45861</v>
      </c>
      <c r="C2002" s="337" t="str">
        <v/>
      </c>
      <c r="D2002" s="337" t="str">
        <v>موصلات</v>
      </c>
      <c r="E2002" s="337" t="str">
        <v/>
      </c>
      <c r="F2002" s="337" t="str">
        <v>موصلات للمصنع</v>
      </c>
      <c r="G2002" s="359">
        <v>55</v>
      </c>
      <c r="H2002" s="340" t="str">
        <v/>
      </c>
      <c r="I2002" s="337" t="str">
        <v>مصنع</v>
      </c>
      <c r="J2002" s="337" t="str">
        <v/>
      </c>
      <c r="K2002" s="337" t="str">
        <v/>
      </c>
      <c r="L2002" s="337" t="str">
        <v/>
      </c>
      <c r="M2002" s="329" t="str">
        <v/>
      </c>
      <c r="N2002" s="337" t="str">
        <v/>
      </c>
      <c r="O2002" s="349" t="str">
        <v/>
      </c>
      <c r="P2002" s="349" t="str">
        <v>July</v>
      </c>
      <c r="Q2002" s="358"/>
    </row>
    <row r="2003" ht="27" customHeight="1" spans="1:17">
      <c r="A2003" s="361">
        <f t="shared" si="16"/>
        <v>1072</v>
      </c>
      <c r="B2003" s="294">
        <v>45861</v>
      </c>
      <c r="C2003" s="337" t="str">
        <v/>
      </c>
      <c r="D2003" s="337" t="str">
        <v>ضريبة</v>
      </c>
      <c r="E2003" s="337" t="str">
        <v/>
      </c>
      <c r="F2003" s="337" t="str">
        <v>ضريبة</v>
      </c>
      <c r="G2003" s="359">
        <v>3.71</v>
      </c>
      <c r="H2003" s="340" t="str">
        <v/>
      </c>
      <c r="I2003" s="337" t="str">
        <v>مصنع</v>
      </c>
      <c r="J2003" s="337" t="str">
        <v/>
      </c>
      <c r="K2003" s="337" t="str">
        <v/>
      </c>
      <c r="L2003" s="337" t="str">
        <v/>
      </c>
      <c r="M2003" s="334" t="str">
        <v/>
      </c>
      <c r="N2003" s="337" t="str">
        <v/>
      </c>
      <c r="O2003" s="349" t="str">
        <v/>
      </c>
      <c r="P2003" s="349" t="str">
        <v>July</v>
      </c>
      <c r="Q2003" s="357"/>
    </row>
    <row r="2004" ht="27" customHeight="1" spans="1:17">
      <c r="A2004" s="362">
        <f t="shared" si="16"/>
        <v>1073</v>
      </c>
      <c r="B2004" s="294">
        <v>45862</v>
      </c>
      <c r="C2004" s="337" t="str">
        <v/>
      </c>
      <c r="D2004" s="337" t="str">
        <v>شخصي</v>
      </c>
      <c r="E2004" s="337" t="str">
        <v/>
      </c>
      <c r="F2004" s="337" t="str">
        <v>اكل</v>
      </c>
      <c r="G2004" s="359">
        <v>500</v>
      </c>
      <c r="H2004" s="340" t="str">
        <v/>
      </c>
      <c r="I2004" s="337" t="str">
        <v>شخصي</v>
      </c>
      <c r="J2004" s="337" t="str">
        <v/>
      </c>
      <c r="K2004" s="337" t="str">
        <v/>
      </c>
      <c r="L2004" s="337" t="str">
        <v/>
      </c>
      <c r="M2004" s="329" t="str">
        <v/>
      </c>
      <c r="N2004" s="337" t="str">
        <v/>
      </c>
      <c r="O2004" s="349" t="str">
        <v/>
      </c>
      <c r="P2004" s="349" t="str">
        <v>July</v>
      </c>
      <c r="Q2004" s="358"/>
    </row>
    <row r="2005" ht="27" customHeight="1" spans="1:17">
      <c r="A2005" s="361">
        <f t="shared" si="16"/>
        <v>1074</v>
      </c>
      <c r="B2005" s="294">
        <v>45862</v>
      </c>
      <c r="C2005" s="337" t="str">
        <v/>
      </c>
      <c r="D2005" s="337" t="str">
        <v>عماله</v>
      </c>
      <c r="E2005" s="337" t="str">
        <v/>
      </c>
      <c r="F2005" s="337" t="str">
        <v>عماله محمد عادل و يس و عم محمد</v>
      </c>
      <c r="G2005" s="359">
        <v>4550</v>
      </c>
      <c r="H2005" s="340" t="str">
        <v/>
      </c>
      <c r="I2005" s="337" t="str">
        <v>مصنع</v>
      </c>
      <c r="J2005" s="337" t="str">
        <v/>
      </c>
      <c r="K2005" s="337" t="str">
        <v/>
      </c>
      <c r="L2005" s="337" t="str">
        <v/>
      </c>
      <c r="M2005" s="334" t="str">
        <v/>
      </c>
      <c r="N2005" s="337" t="str">
        <v/>
      </c>
      <c r="O2005" s="349" t="str">
        <v/>
      </c>
      <c r="P2005" s="349" t="str">
        <v>July</v>
      </c>
      <c r="Q2005" s="357"/>
    </row>
    <row r="2006" ht="27" customHeight="1" spans="1:17">
      <c r="A2006" s="362">
        <f t="shared" si="16"/>
        <v>1075</v>
      </c>
      <c r="B2006" s="294">
        <v>45864</v>
      </c>
      <c r="C2006" s="337" t="str">
        <v/>
      </c>
      <c r="D2006" s="337" t="str">
        <v>موصلات</v>
      </c>
      <c r="E2006" s="337" t="str">
        <v/>
      </c>
      <c r="F2006" s="337" t="str">
        <v>موصلات شعيب توريد</v>
      </c>
      <c r="G2006" s="359">
        <v>500</v>
      </c>
      <c r="H2006" s="340" t="str">
        <v/>
      </c>
      <c r="I2006" s="337" t="str">
        <v>شعيب</v>
      </c>
      <c r="J2006" s="337" t="str">
        <v/>
      </c>
      <c r="K2006" s="337" t="str">
        <v/>
      </c>
      <c r="L2006" s="337" t="str">
        <v/>
      </c>
      <c r="M2006" s="329" t="str">
        <v/>
      </c>
      <c r="N2006" s="337" t="str">
        <v/>
      </c>
      <c r="O2006" s="349" t="str">
        <v/>
      </c>
      <c r="P2006" s="349" t="str">
        <v>July</v>
      </c>
      <c r="Q2006" s="358"/>
    </row>
    <row r="2007" ht="27" customHeight="1" spans="1:17">
      <c r="A2007" s="361">
        <f t="shared" si="16"/>
        <v>1076</v>
      </c>
      <c r="B2007" s="294">
        <v>45864</v>
      </c>
      <c r="C2007" s="337" t="str">
        <v/>
      </c>
      <c r="D2007" s="337" t="str">
        <v>موصلات</v>
      </c>
      <c r="E2007" s="337" t="str">
        <v/>
      </c>
      <c r="F2007" s="337" t="str">
        <v>موصلات القاهرة _ اسماعيلية </v>
      </c>
      <c r="G2007" s="359">
        <v>550</v>
      </c>
      <c r="H2007" s="340" t="str">
        <v/>
      </c>
      <c r="I2007" s="337" t="str">
        <v>مصنع</v>
      </c>
      <c r="J2007" s="337" t="str">
        <v/>
      </c>
      <c r="K2007" s="337" t="str">
        <v/>
      </c>
      <c r="L2007" s="337" t="str">
        <v/>
      </c>
      <c r="M2007" s="334" t="str">
        <v/>
      </c>
      <c r="N2007" s="337" t="str">
        <v/>
      </c>
      <c r="O2007" s="349" t="str">
        <v/>
      </c>
      <c r="P2007" s="349" t="str">
        <v>July</v>
      </c>
      <c r="Q2007" s="357"/>
    </row>
    <row r="2008" ht="27" customHeight="1" spans="1:17">
      <c r="A2008" s="362">
        <f t="shared" si="16"/>
        <v>1077</v>
      </c>
      <c r="B2008" s="294">
        <v>45862</v>
      </c>
      <c r="C2008" s="337" t="str">
        <v/>
      </c>
      <c r="D2008" s="337" t="str">
        <v>ضريبة</v>
      </c>
      <c r="E2008" s="337" t="str">
        <v/>
      </c>
      <c r="F2008" s="337" t="str">
        <v>ضريبة</v>
      </c>
      <c r="G2008" s="359">
        <v>7.05</v>
      </c>
      <c r="H2008" s="340" t="str">
        <v/>
      </c>
      <c r="I2008" s="337" t="str">
        <v>مصنع</v>
      </c>
      <c r="J2008" s="337" t="str">
        <v/>
      </c>
      <c r="K2008" s="337" t="str">
        <v/>
      </c>
      <c r="L2008" s="337" t="str">
        <v/>
      </c>
      <c r="M2008" s="329" t="str">
        <v/>
      </c>
      <c r="N2008" s="337" t="str">
        <v/>
      </c>
      <c r="O2008" s="349" t="str">
        <v/>
      </c>
      <c r="P2008" s="349" t="str">
        <v>July</v>
      </c>
      <c r="Q2008" s="358"/>
    </row>
    <row r="2009" ht="27" customHeight="1" spans="1:17">
      <c r="A2009" s="361">
        <f t="shared" si="16"/>
        <v>1078</v>
      </c>
      <c r="B2009" s="294">
        <v>45865</v>
      </c>
      <c r="C2009" s="337" t="str">
        <v/>
      </c>
      <c r="D2009" s="337" t="str">
        <v>مواد</v>
      </c>
      <c r="E2009" s="337" t="str">
        <v/>
      </c>
      <c r="F2009" s="337" t="str">
        <v>علبه 3*5*2</v>
      </c>
      <c r="G2009" s="359">
        <v>500</v>
      </c>
      <c r="H2009" s="340" t="str">
        <v/>
      </c>
      <c r="I2009" s="337" t="str">
        <v>مصنع</v>
      </c>
      <c r="J2009" s="337" t="str">
        <v/>
      </c>
      <c r="K2009" s="337" t="str">
        <v/>
      </c>
      <c r="L2009" s="337" t="str">
        <v/>
      </c>
      <c r="M2009" s="334" t="str">
        <v/>
      </c>
      <c r="N2009" s="337" t="str">
        <v/>
      </c>
      <c r="O2009" s="349" t="str">
        <v/>
      </c>
      <c r="P2009" s="349" t="str">
        <v>July</v>
      </c>
      <c r="Q2009" s="357"/>
    </row>
    <row r="2010" ht="27" customHeight="1" spans="1:17">
      <c r="A2010" s="362">
        <f t="shared" si="16"/>
        <v>1079</v>
      </c>
      <c r="B2010" s="294">
        <v>45865</v>
      </c>
      <c r="C2010" s="337" t="str">
        <v/>
      </c>
      <c r="D2010" s="337" t="str">
        <v>مواد</v>
      </c>
      <c r="E2010" s="337" t="str">
        <v/>
      </c>
      <c r="F2010" s="337" t="str">
        <v>مادة تركي + مسمار تليفون +فشر 10 ملي +بنط رخام </v>
      </c>
      <c r="G2010" s="359">
        <v>500</v>
      </c>
      <c r="H2010" s="340" t="str">
        <v/>
      </c>
      <c r="I2010" s="337" t="str">
        <v>شعيب</v>
      </c>
      <c r="J2010" s="337" t="str">
        <v/>
      </c>
      <c r="K2010" s="337" t="str">
        <v/>
      </c>
      <c r="L2010" s="337" t="str">
        <v/>
      </c>
      <c r="M2010" s="329" t="str">
        <v/>
      </c>
      <c r="N2010" s="337" t="str">
        <v/>
      </c>
      <c r="O2010" s="349" t="str">
        <v/>
      </c>
      <c r="P2010" s="349" t="str">
        <v>July</v>
      </c>
      <c r="Q2010" s="358"/>
    </row>
    <row r="2011" ht="27" customHeight="1" spans="1:17">
      <c r="A2011" s="361">
        <f t="shared" si="16"/>
        <v>1080</v>
      </c>
      <c r="B2011" s="294">
        <v>45865</v>
      </c>
      <c r="C2011" s="337" t="str">
        <v/>
      </c>
      <c r="D2011" s="337" t="str">
        <v>مواد</v>
      </c>
      <c r="E2011" s="337" t="str">
        <v/>
      </c>
      <c r="F2011" s="337" t="str">
        <v>سيكلون شفاف</v>
      </c>
      <c r="G2011" s="359">
        <v>55</v>
      </c>
      <c r="H2011" s="340" t="str">
        <v/>
      </c>
      <c r="I2011" s="337" t="str">
        <v>شعيب</v>
      </c>
      <c r="J2011" s="337" t="str">
        <v/>
      </c>
      <c r="K2011" s="337" t="str">
        <v/>
      </c>
      <c r="L2011" s="337" t="str">
        <v/>
      </c>
      <c r="M2011" s="334" t="str">
        <v/>
      </c>
      <c r="N2011" s="337" t="str">
        <v/>
      </c>
      <c r="O2011" s="349" t="str">
        <v/>
      </c>
      <c r="P2011" s="349" t="str">
        <v>July</v>
      </c>
      <c r="Q2011" s="357"/>
    </row>
    <row r="2012" ht="27" customHeight="1" spans="1:17">
      <c r="A2012" s="362">
        <f t="shared" si="16"/>
        <v>1081</v>
      </c>
      <c r="B2012" s="294">
        <v>45865</v>
      </c>
      <c r="C2012" s="337" t="str">
        <v/>
      </c>
      <c r="D2012" s="337" t="str">
        <v>مواد</v>
      </c>
      <c r="E2012" s="337" t="str">
        <v/>
      </c>
      <c r="F2012" s="337" t="str">
        <v>حجر بسكوته </v>
      </c>
      <c r="G2012" s="359">
        <v>125</v>
      </c>
      <c r="H2012" s="340" t="str">
        <v/>
      </c>
      <c r="I2012" s="337" t="str">
        <v>شعيب</v>
      </c>
      <c r="J2012" s="337" t="str">
        <v/>
      </c>
      <c r="K2012" s="337" t="str">
        <v/>
      </c>
      <c r="L2012" s="337" t="str">
        <v/>
      </c>
      <c r="M2012" s="329" t="str">
        <v/>
      </c>
      <c r="N2012" s="337" t="str">
        <v/>
      </c>
      <c r="O2012" s="349" t="str">
        <v/>
      </c>
      <c r="P2012" s="349" t="str">
        <v>July</v>
      </c>
      <c r="Q2012" s="358"/>
    </row>
    <row r="2013" ht="27" customHeight="1" spans="1:17">
      <c r="A2013" s="361">
        <f t="shared" si="16"/>
        <v>1082</v>
      </c>
      <c r="B2013" s="294">
        <v>45865</v>
      </c>
      <c r="C2013" s="337" t="str">
        <v/>
      </c>
      <c r="D2013" s="337" t="str">
        <v>مواد</v>
      </c>
      <c r="E2013" s="337" t="str">
        <v/>
      </c>
      <c r="F2013" s="337" t="str">
        <v>ابره لحام </v>
      </c>
      <c r="G2013" s="359">
        <v>150</v>
      </c>
      <c r="H2013" s="340" t="str">
        <v/>
      </c>
      <c r="I2013" s="337" t="str">
        <v>شعيب</v>
      </c>
      <c r="J2013" s="337" t="str">
        <v/>
      </c>
      <c r="K2013" s="337" t="str">
        <v/>
      </c>
      <c r="L2013" s="337" t="str">
        <v/>
      </c>
      <c r="M2013" s="334" t="str">
        <v/>
      </c>
      <c r="N2013" s="337" t="str">
        <v/>
      </c>
      <c r="O2013" s="349" t="str">
        <v/>
      </c>
      <c r="P2013" s="349" t="str">
        <v>July</v>
      </c>
      <c r="Q2013" s="357"/>
    </row>
    <row r="2014" ht="27" customHeight="1" spans="1:17">
      <c r="A2014" s="362">
        <f t="shared" si="16"/>
        <v>1083</v>
      </c>
      <c r="B2014" s="294">
        <v>45865</v>
      </c>
      <c r="C2014" s="337" t="str">
        <v/>
      </c>
      <c r="D2014" s="337" t="str">
        <v>شخصي</v>
      </c>
      <c r="E2014" s="337" t="str">
        <v/>
      </c>
      <c r="F2014" s="337" t="str">
        <v>كهرباء البيت </v>
      </c>
      <c r="G2014" s="359">
        <v>200</v>
      </c>
      <c r="H2014" s="340" t="str">
        <v/>
      </c>
      <c r="I2014" s="337" t="str">
        <v>شخصي</v>
      </c>
      <c r="J2014" s="337" t="str">
        <v/>
      </c>
      <c r="K2014" s="337" t="str">
        <v/>
      </c>
      <c r="L2014" s="337" t="str">
        <v/>
      </c>
      <c r="M2014" s="329" t="str">
        <v/>
      </c>
      <c r="N2014" s="337" t="str">
        <v/>
      </c>
      <c r="O2014" s="349" t="str">
        <v/>
      </c>
      <c r="P2014" s="349" t="str">
        <v>July</v>
      </c>
      <c r="Q2014" s="358"/>
    </row>
    <row r="2015" ht="27" customHeight="1" spans="1:17">
      <c r="A2015" s="361">
        <f t="shared" si="16"/>
        <v>1084</v>
      </c>
      <c r="B2015" s="294">
        <v>45866</v>
      </c>
      <c r="C2015" s="337" t="str">
        <v/>
      </c>
      <c r="D2015" s="337" t="str">
        <v>شخصي</v>
      </c>
      <c r="E2015" s="337" t="str">
        <v/>
      </c>
      <c r="F2015" s="337" t="str">
        <v>اكل</v>
      </c>
      <c r="G2015" s="359">
        <v>275</v>
      </c>
      <c r="H2015" s="340" t="str">
        <v/>
      </c>
      <c r="I2015" s="337" t="str">
        <v>شخصي</v>
      </c>
      <c r="J2015" s="337" t="str">
        <v/>
      </c>
      <c r="K2015" s="337" t="str">
        <v/>
      </c>
      <c r="L2015" s="337" t="str">
        <v/>
      </c>
      <c r="M2015" s="334" t="str">
        <v/>
      </c>
      <c r="N2015" s="337" t="str">
        <v/>
      </c>
      <c r="O2015" s="349" t="str">
        <v/>
      </c>
      <c r="P2015" s="349" t="str">
        <v>July</v>
      </c>
      <c r="Q2015" s="357"/>
    </row>
    <row r="2016" ht="27" customHeight="1" spans="1:17">
      <c r="A2016" s="362">
        <f t="shared" si="16"/>
        <v>1085</v>
      </c>
      <c r="B2016" s="294">
        <v>45867</v>
      </c>
      <c r="C2016" s="337" t="str">
        <v/>
      </c>
      <c r="D2016" s="337" t="str">
        <v>موصلات</v>
      </c>
      <c r="E2016" s="337" t="str">
        <v/>
      </c>
      <c r="F2016" s="337" t="str">
        <v>موصلات </v>
      </c>
      <c r="G2016" s="359">
        <v>60</v>
      </c>
      <c r="H2016" s="340" t="str">
        <v/>
      </c>
      <c r="I2016" s="337" t="str">
        <v>مصنع</v>
      </c>
      <c r="J2016" s="337" t="str">
        <v/>
      </c>
      <c r="K2016" s="337" t="str">
        <v/>
      </c>
      <c r="L2016" s="337" t="str">
        <v/>
      </c>
      <c r="M2016" s="329" t="str">
        <v/>
      </c>
      <c r="N2016" s="337" t="str">
        <v/>
      </c>
      <c r="O2016" s="349" t="str">
        <v/>
      </c>
      <c r="P2016" s="349" t="str">
        <v>July</v>
      </c>
      <c r="Q2016" s="358"/>
    </row>
    <row r="2017" ht="27" customHeight="1" spans="1:17">
      <c r="A2017" s="361">
        <f t="shared" si="16"/>
        <v>1086</v>
      </c>
      <c r="B2017" s="294">
        <v>45867</v>
      </c>
      <c r="C2017" s="337" t="str">
        <v/>
      </c>
      <c r="D2017" s="337" t="str">
        <v>مواد</v>
      </c>
      <c r="E2017" s="337" t="str">
        <v/>
      </c>
      <c r="F2017" s="337" t="str">
        <v>بكره لزق اصفر </v>
      </c>
      <c r="G2017" s="359">
        <v>45</v>
      </c>
      <c r="H2017" s="340" t="str">
        <v/>
      </c>
      <c r="I2017" s="337" t="str">
        <v>شعيب</v>
      </c>
      <c r="J2017" s="337" t="str">
        <v/>
      </c>
      <c r="K2017" s="337" t="str">
        <v/>
      </c>
      <c r="L2017" s="337" t="str">
        <v/>
      </c>
      <c r="M2017" s="334" t="str">
        <v/>
      </c>
      <c r="N2017" s="337" t="str">
        <v/>
      </c>
      <c r="O2017" s="349" t="str">
        <v/>
      </c>
      <c r="P2017" s="349" t="str">
        <v>July</v>
      </c>
      <c r="Q2017" s="357"/>
    </row>
    <row r="2018" ht="27" customHeight="1" spans="1:17">
      <c r="A2018" s="362">
        <f t="shared" si="16"/>
        <v>1087</v>
      </c>
      <c r="B2018" s="294">
        <v>45867</v>
      </c>
      <c r="C2018" s="337" t="str">
        <v/>
      </c>
      <c r="D2018" s="337" t="str">
        <v>مواد</v>
      </c>
      <c r="E2018" s="337" t="str">
        <v/>
      </c>
      <c r="F2018" s="337" t="str">
        <v>فرشه قلم </v>
      </c>
      <c r="G2018" s="359">
        <v>10</v>
      </c>
      <c r="H2018" s="340" t="str">
        <v/>
      </c>
      <c r="I2018" s="337" t="str">
        <v>شعيب</v>
      </c>
      <c r="J2018" s="337" t="str">
        <v/>
      </c>
      <c r="K2018" s="337" t="str">
        <v/>
      </c>
      <c r="L2018" s="337" t="str">
        <v/>
      </c>
      <c r="M2018" s="329" t="str">
        <v/>
      </c>
      <c r="N2018" s="337" t="str">
        <v/>
      </c>
      <c r="O2018" s="349" t="str">
        <v/>
      </c>
      <c r="P2018" s="349" t="str">
        <v>July</v>
      </c>
      <c r="Q2018" s="358"/>
    </row>
    <row r="2019" ht="27" customHeight="1" spans="1:17">
      <c r="A2019" s="361">
        <f t="shared" si="16"/>
        <v>1088</v>
      </c>
      <c r="B2019" s="294">
        <v>45867</v>
      </c>
      <c r="C2019" s="337" t="str">
        <v/>
      </c>
      <c r="D2019" s="337" t="str">
        <v>مواد</v>
      </c>
      <c r="E2019" s="337" t="str">
        <v/>
      </c>
      <c r="F2019" s="337" t="str">
        <v>باقي حساب قطعة الزجاج</v>
      </c>
      <c r="G2019" s="359">
        <v>2250</v>
      </c>
      <c r="H2019" s="340" t="str">
        <v/>
      </c>
      <c r="I2019" s="337" t="str">
        <v>عبد المجيد</v>
      </c>
      <c r="J2019" s="337" t="str">
        <v/>
      </c>
      <c r="K2019" s="337" t="str">
        <v/>
      </c>
      <c r="L2019" s="337" t="str">
        <v/>
      </c>
      <c r="M2019" s="334" t="str">
        <v/>
      </c>
      <c r="N2019" s="337" t="str">
        <v/>
      </c>
      <c r="O2019" s="349" t="str">
        <v/>
      </c>
      <c r="P2019" s="349" t="str">
        <v>July</v>
      </c>
      <c r="Q2019" s="357"/>
    </row>
    <row r="2020" ht="27" customHeight="1" spans="1:17">
      <c r="A2020" s="362">
        <f t="shared" si="16"/>
        <v>1089</v>
      </c>
      <c r="B2020" s="294">
        <v>45867</v>
      </c>
      <c r="C2020" s="337" t="str">
        <v/>
      </c>
      <c r="D2020" s="337" t="str">
        <v>مواد</v>
      </c>
      <c r="E2020" s="337" t="str">
        <v/>
      </c>
      <c r="F2020" s="337" t="str">
        <v>اكسوورات اضافية للزجاج</v>
      </c>
      <c r="G2020" s="359">
        <v>225</v>
      </c>
      <c r="H2020" s="340" t="str">
        <v/>
      </c>
      <c r="I2020" s="337" t="str">
        <v>عبد المجيد</v>
      </c>
      <c r="J2020" s="337" t="str">
        <v/>
      </c>
      <c r="K2020" s="337" t="str">
        <v/>
      </c>
      <c r="L2020" s="337" t="str">
        <v/>
      </c>
      <c r="M2020" s="329" t="str">
        <v/>
      </c>
      <c r="N2020" s="337" t="str">
        <v/>
      </c>
      <c r="O2020" s="349" t="str">
        <v/>
      </c>
      <c r="P2020" s="349" t="str">
        <v>July</v>
      </c>
      <c r="Q2020" s="358"/>
    </row>
    <row r="2021" ht="27" customHeight="1" spans="1:17">
      <c r="A2021" s="361">
        <f t="shared" ref="A2021:A2084" si="17">A2020+1</f>
        <v>1090</v>
      </c>
      <c r="B2021" s="294">
        <v>45867</v>
      </c>
      <c r="C2021" s="337" t="str">
        <v/>
      </c>
      <c r="D2021" s="337" t="str">
        <v>مواد</v>
      </c>
      <c r="E2021" s="337" t="str">
        <v/>
      </c>
      <c r="F2021" s="337" t="str">
        <v>رصيد اضافي في Aug</v>
      </c>
      <c r="G2021" s="359">
        <v>225</v>
      </c>
      <c r="H2021" s="340" t="str">
        <v/>
      </c>
      <c r="I2021" s="337" t="str">
        <v>مصنع</v>
      </c>
      <c r="J2021" s="337" t="str">
        <v/>
      </c>
      <c r="K2021" s="337" t="str">
        <v/>
      </c>
      <c r="L2021" s="337" t="str">
        <v/>
      </c>
      <c r="M2021" s="334" t="str">
        <v/>
      </c>
      <c r="N2021" s="337" t="str">
        <v/>
      </c>
      <c r="O2021" s="349" t="str">
        <v/>
      </c>
      <c r="P2021" s="349" t="str">
        <v>July</v>
      </c>
      <c r="Q2021" s="357"/>
    </row>
    <row r="2022" ht="27" customHeight="1" spans="1:17">
      <c r="A2022" s="362">
        <f t="shared" si="17"/>
        <v>1091</v>
      </c>
      <c r="B2022" s="294">
        <v>45867</v>
      </c>
      <c r="C2022" s="337" t="str">
        <v/>
      </c>
      <c r="D2022" s="337" t="str">
        <v>موصلات</v>
      </c>
      <c r="E2022" s="337" t="str">
        <v/>
      </c>
      <c r="F2022" s="337" t="str">
        <v>موصلات </v>
      </c>
      <c r="G2022" s="359">
        <v>90</v>
      </c>
      <c r="H2022" s="340" t="str">
        <v/>
      </c>
      <c r="I2022" s="337" t="str">
        <v>عبد المجيد</v>
      </c>
      <c r="J2022" s="337" t="str">
        <v/>
      </c>
      <c r="K2022" s="337" t="str">
        <v/>
      </c>
      <c r="L2022" s="337" t="str">
        <v/>
      </c>
      <c r="M2022" s="329" t="str">
        <v/>
      </c>
      <c r="N2022" s="337" t="str">
        <v/>
      </c>
      <c r="O2022" s="349" t="str">
        <v/>
      </c>
      <c r="P2022" s="349" t="str">
        <v>July</v>
      </c>
      <c r="Q2022" s="358"/>
    </row>
    <row r="2023" ht="27" customHeight="1" spans="1:17">
      <c r="A2023" s="361">
        <f t="shared" si="17"/>
        <v>1092</v>
      </c>
      <c r="B2023" s="294">
        <v>45867</v>
      </c>
      <c r="C2023" s="337" t="str">
        <v/>
      </c>
      <c r="D2023" s="337" t="str">
        <v>مواد</v>
      </c>
      <c r="E2023" s="337" t="str">
        <v/>
      </c>
      <c r="F2023" s="337" t="str">
        <v>بنط و مسامير</v>
      </c>
      <c r="G2023" s="359">
        <v>210</v>
      </c>
      <c r="H2023" s="340" t="str">
        <v/>
      </c>
      <c r="I2023" s="337" t="str">
        <v>عبد المجيد</v>
      </c>
      <c r="J2023" s="337" t="str">
        <v/>
      </c>
      <c r="K2023" s="337" t="str">
        <v/>
      </c>
      <c r="L2023" s="337" t="str">
        <v/>
      </c>
      <c r="M2023" s="334" t="str">
        <v/>
      </c>
      <c r="N2023" s="337" t="str">
        <v/>
      </c>
      <c r="O2023" s="349" t="str">
        <v/>
      </c>
      <c r="P2023" s="349" t="str">
        <v>July</v>
      </c>
      <c r="Q2023" s="357"/>
    </row>
    <row r="2024" ht="27" customHeight="1" spans="1:17">
      <c r="A2024" s="362">
        <f t="shared" si="17"/>
        <v>1093</v>
      </c>
      <c r="B2024" s="294">
        <v>45867</v>
      </c>
      <c r="C2024" s="337" t="str">
        <v/>
      </c>
      <c r="D2024" s="337" t="str">
        <v>موصلات</v>
      </c>
      <c r="E2024" s="337" t="str">
        <v/>
      </c>
      <c r="F2024" s="337" t="str">
        <v>موصلات elnttra الاسماعيلية _ القاهرة </v>
      </c>
      <c r="G2024" s="359">
        <v>450</v>
      </c>
      <c r="H2024" s="340" t="str">
        <v/>
      </c>
      <c r="I2024" s="337" t="str">
        <v>مصنع</v>
      </c>
      <c r="J2024" s="337" t="str">
        <v/>
      </c>
      <c r="K2024" s="337" t="str">
        <v/>
      </c>
      <c r="L2024" s="337" t="str">
        <v/>
      </c>
      <c r="M2024" s="329" t="str">
        <v/>
      </c>
      <c r="N2024" s="337" t="str">
        <v/>
      </c>
      <c r="O2024" s="349" t="str">
        <v/>
      </c>
      <c r="P2024" s="349" t="str">
        <v>July</v>
      </c>
      <c r="Q2024" s="358"/>
    </row>
    <row r="2025" ht="27" customHeight="1" spans="1:17">
      <c r="A2025" s="361">
        <f t="shared" si="17"/>
        <v>1094</v>
      </c>
      <c r="B2025" s="294">
        <v>45867</v>
      </c>
      <c r="C2025" s="337" t="str">
        <v/>
      </c>
      <c r="D2025" s="337" t="str">
        <v>موصلات</v>
      </c>
      <c r="E2025" s="337" t="str">
        <v/>
      </c>
      <c r="F2025" s="337" t="str">
        <v>موصلات للبيت التجمع </v>
      </c>
      <c r="G2025" s="359">
        <v>50</v>
      </c>
      <c r="H2025" s="340" t="str">
        <v/>
      </c>
      <c r="I2025" s="337" t="str">
        <v>مصنع</v>
      </c>
      <c r="J2025" s="337" t="str">
        <v/>
      </c>
      <c r="K2025" s="337" t="str">
        <v/>
      </c>
      <c r="L2025" s="337" t="str">
        <v/>
      </c>
      <c r="M2025" s="334" t="str">
        <v/>
      </c>
      <c r="N2025" s="337" t="str">
        <v/>
      </c>
      <c r="O2025" s="349" t="str">
        <v/>
      </c>
      <c r="P2025" s="349" t="str">
        <v>July</v>
      </c>
      <c r="Q2025" s="357"/>
    </row>
    <row r="2026" ht="27" customHeight="1" spans="1:17">
      <c r="A2026" s="362">
        <f t="shared" si="17"/>
        <v>1095</v>
      </c>
      <c r="B2026" s="294">
        <v>45867</v>
      </c>
      <c r="C2026" s="337" t="str">
        <v/>
      </c>
      <c r="D2026" s="337" t="str">
        <v>موصلات</v>
      </c>
      <c r="E2026" s="337" t="str">
        <v/>
      </c>
      <c r="F2026" s="337" t="str">
        <v>موصلات الزجاج</v>
      </c>
      <c r="G2026" s="359">
        <v>400</v>
      </c>
      <c r="H2026" s="340" t="str">
        <v/>
      </c>
      <c r="I2026" s="337" t="str">
        <v>عبد المجيد</v>
      </c>
      <c r="J2026" s="337" t="str">
        <v/>
      </c>
      <c r="K2026" s="337" t="str">
        <v/>
      </c>
      <c r="L2026" s="337" t="str">
        <v/>
      </c>
      <c r="M2026" s="329" t="str">
        <v/>
      </c>
      <c r="N2026" s="337" t="str">
        <v/>
      </c>
      <c r="O2026" s="349" t="str">
        <v/>
      </c>
      <c r="P2026" s="349" t="str">
        <v>July</v>
      </c>
      <c r="Q2026" s="358"/>
    </row>
    <row r="2027" ht="27" customHeight="1" spans="1:17">
      <c r="A2027" s="361">
        <f t="shared" si="17"/>
        <v>1096</v>
      </c>
      <c r="B2027" s="294">
        <v>45867</v>
      </c>
      <c r="C2027" s="337" t="str">
        <v/>
      </c>
      <c r="D2027" s="337" t="str">
        <v>ضريبة</v>
      </c>
      <c r="E2027" s="337" t="str">
        <v/>
      </c>
      <c r="F2027" s="337" t="str">
        <v>ضريبة</v>
      </c>
      <c r="G2027" s="359">
        <v>4.15</v>
      </c>
      <c r="H2027" s="340" t="str">
        <v/>
      </c>
      <c r="I2027" s="337" t="str">
        <v>مصنع</v>
      </c>
      <c r="J2027" s="337" t="str">
        <v/>
      </c>
      <c r="K2027" s="337" t="str">
        <v/>
      </c>
      <c r="L2027" s="337" t="str">
        <v/>
      </c>
      <c r="M2027" s="334" t="str">
        <v/>
      </c>
      <c r="N2027" s="337" t="str">
        <v/>
      </c>
      <c r="O2027" s="349" t="str">
        <v/>
      </c>
      <c r="P2027" s="349" t="str">
        <v>July</v>
      </c>
      <c r="Q2027" s="357"/>
    </row>
    <row r="2028" ht="27" customHeight="1" spans="1:17">
      <c r="A2028" s="362">
        <f t="shared" si="17"/>
        <v>1097</v>
      </c>
      <c r="B2028" s="294">
        <v>45867</v>
      </c>
      <c r="C2028" s="337" t="str">
        <v/>
      </c>
      <c r="D2028" s="337" t="str">
        <v>بوفه</v>
      </c>
      <c r="E2028" s="337" t="str">
        <v/>
      </c>
      <c r="F2028" s="337" t="str">
        <v>مياه </v>
      </c>
      <c r="G2028" s="359">
        <v>50</v>
      </c>
      <c r="H2028" s="340" t="str">
        <v/>
      </c>
      <c r="I2028" s="337" t="str">
        <v>عبد المجيد</v>
      </c>
      <c r="J2028" s="337" t="str">
        <v/>
      </c>
      <c r="K2028" s="337" t="str">
        <v/>
      </c>
      <c r="L2028" s="337" t="str">
        <v/>
      </c>
      <c r="M2028" s="329" t="str">
        <v/>
      </c>
      <c r="N2028" s="337" t="str">
        <v/>
      </c>
      <c r="O2028" s="349" t="str">
        <v/>
      </c>
      <c r="P2028" s="349" t="str">
        <v>July</v>
      </c>
      <c r="Q2028" s="358"/>
    </row>
    <row r="2029" ht="27" customHeight="1" spans="1:17">
      <c r="A2029" s="361">
        <f t="shared" si="17"/>
        <v>1098</v>
      </c>
      <c r="B2029" s="294">
        <v>45867</v>
      </c>
      <c r="C2029" s="337" t="str">
        <v/>
      </c>
      <c r="D2029" s="337" t="str">
        <v>موصلات</v>
      </c>
      <c r="E2029" s="337" t="str">
        <v/>
      </c>
      <c r="F2029" s="337" t="str">
        <v>موصلات </v>
      </c>
      <c r="G2029" s="359">
        <v>90</v>
      </c>
      <c r="H2029" s="340" t="str">
        <v/>
      </c>
      <c r="I2029" s="337" t="str">
        <v>مصنع</v>
      </c>
      <c r="J2029" s="337" t="str">
        <v/>
      </c>
      <c r="K2029" s="337" t="str">
        <v/>
      </c>
      <c r="L2029" s="337" t="str">
        <v/>
      </c>
      <c r="M2029" s="334" t="str">
        <v/>
      </c>
      <c r="N2029" s="337" t="str">
        <v/>
      </c>
      <c r="O2029" s="349" t="str">
        <v/>
      </c>
      <c r="P2029" s="349" t="str">
        <v>July</v>
      </c>
      <c r="Q2029" s="357"/>
    </row>
    <row r="2030" ht="27" customHeight="1" spans="1:17">
      <c r="A2030" s="362">
        <f t="shared" si="17"/>
        <v>1099</v>
      </c>
      <c r="B2030" s="294">
        <v>45867</v>
      </c>
      <c r="C2030" s="337" t="str">
        <v/>
      </c>
      <c r="D2030" s="337" t="str">
        <v>شخصي</v>
      </c>
      <c r="E2030" s="337" t="str">
        <v/>
      </c>
      <c r="F2030" s="341" t="str">
        <v>اكل</v>
      </c>
      <c r="G2030" s="359">
        <v>304</v>
      </c>
      <c r="H2030" s="340" t="str">
        <v/>
      </c>
      <c r="I2030" s="337" t="str">
        <v>شخصي</v>
      </c>
      <c r="J2030" s="337" t="str">
        <v/>
      </c>
      <c r="K2030" s="337" t="str">
        <v/>
      </c>
      <c r="L2030" s="337" t="str">
        <v/>
      </c>
      <c r="M2030" s="329" t="str">
        <v/>
      </c>
      <c r="N2030" s="337" t="str">
        <v/>
      </c>
      <c r="O2030" s="349" t="str">
        <v/>
      </c>
      <c r="P2030" s="349" t="str">
        <v>July</v>
      </c>
      <c r="Q2030" s="358"/>
    </row>
    <row r="2031" ht="27" customHeight="1" spans="1:17">
      <c r="A2031" s="361">
        <f t="shared" si="17"/>
        <v>1100</v>
      </c>
      <c r="B2031" s="294">
        <v>45867</v>
      </c>
      <c r="C2031" s="337" t="str">
        <v/>
      </c>
      <c r="D2031" s="337" t="str">
        <v>شخصي</v>
      </c>
      <c r="E2031" s="337" t="str">
        <v/>
      </c>
      <c r="F2031" s="337" t="str">
        <v>اكل</v>
      </c>
      <c r="G2031" s="359">
        <v>55</v>
      </c>
      <c r="H2031" s="340" t="str">
        <v/>
      </c>
      <c r="I2031" s="337" t="str">
        <v>عبد المجيد</v>
      </c>
      <c r="J2031" s="337" t="str">
        <v/>
      </c>
      <c r="K2031" s="337" t="str">
        <v/>
      </c>
      <c r="L2031" s="337" t="str">
        <v/>
      </c>
      <c r="M2031" s="334" t="str">
        <v/>
      </c>
      <c r="N2031" s="337" t="str">
        <v/>
      </c>
      <c r="O2031" s="349" t="str">
        <v/>
      </c>
      <c r="P2031" s="349" t="str">
        <v>July</v>
      </c>
      <c r="Q2031" s="357"/>
    </row>
    <row r="2032" ht="27" customHeight="1" spans="1:17">
      <c r="A2032" s="362">
        <f t="shared" si="17"/>
        <v>1101</v>
      </c>
      <c r="B2032" s="294">
        <v>45867</v>
      </c>
      <c r="C2032" s="337" t="str">
        <v/>
      </c>
      <c r="D2032" s="337" t="str">
        <v>مواد</v>
      </c>
      <c r="E2032" s="337" t="str">
        <v/>
      </c>
      <c r="F2032" s="337" t="str">
        <v>بنط </v>
      </c>
      <c r="G2032" s="359">
        <v>140</v>
      </c>
      <c r="H2032" s="340" t="str">
        <v/>
      </c>
      <c r="I2032" s="337" t="str">
        <v>شعيب</v>
      </c>
      <c r="J2032" s="337" t="str">
        <v/>
      </c>
      <c r="K2032" s="337" t="str">
        <v/>
      </c>
      <c r="L2032" s="337" t="str">
        <v/>
      </c>
      <c r="M2032" s="329" t="str">
        <v/>
      </c>
      <c r="N2032" s="337" t="str">
        <v/>
      </c>
      <c r="O2032" s="349" t="str">
        <v/>
      </c>
      <c r="P2032" s="349" t="str">
        <v>July</v>
      </c>
      <c r="Q2032" s="358"/>
    </row>
    <row r="2033" ht="27" customHeight="1" spans="1:17">
      <c r="A2033" s="361">
        <f t="shared" si="17"/>
        <v>1102</v>
      </c>
      <c r="B2033" s="294">
        <v>45868</v>
      </c>
      <c r="C2033" s="337" t="str">
        <v/>
      </c>
      <c r="D2033" s="337" t="str">
        <v>موصلات</v>
      </c>
      <c r="E2033" s="337" t="str">
        <v/>
      </c>
      <c r="F2033" s="337" t="str">
        <v>موصلات للمصنع</v>
      </c>
      <c r="G2033" s="359">
        <v>70</v>
      </c>
      <c r="H2033" s="340" t="str">
        <v/>
      </c>
      <c r="I2033" s="337" t="str">
        <v>مصنع</v>
      </c>
      <c r="J2033" s="337" t="str">
        <v/>
      </c>
      <c r="K2033" s="337" t="str">
        <v/>
      </c>
      <c r="L2033" s="337" t="str">
        <v/>
      </c>
      <c r="M2033" s="334" t="str">
        <v/>
      </c>
      <c r="N2033" s="337" t="str">
        <v/>
      </c>
      <c r="O2033" s="349" t="str">
        <v/>
      </c>
      <c r="P2033" s="349" t="str">
        <v>July</v>
      </c>
      <c r="Q2033" s="357"/>
    </row>
    <row r="2034" ht="27" customHeight="1" spans="1:17">
      <c r="A2034" s="362">
        <f t="shared" si="17"/>
        <v>1103</v>
      </c>
      <c r="B2034" s="294">
        <v>45868</v>
      </c>
      <c r="C2034" s="337" t="str">
        <v/>
      </c>
      <c r="D2034" s="337" t="str">
        <v>عماله</v>
      </c>
      <c r="E2034" s="337" t="str">
        <v/>
      </c>
      <c r="F2034" s="337" t="str">
        <v>سلفة يس</v>
      </c>
      <c r="G2034" s="359">
        <v>200</v>
      </c>
      <c r="H2034" s="340" t="str">
        <v/>
      </c>
      <c r="I2034" s="337" t="str">
        <v>لايف ارت </v>
      </c>
      <c r="J2034" s="337" t="str">
        <v/>
      </c>
      <c r="K2034" s="337" t="str">
        <v/>
      </c>
      <c r="L2034" s="337" t="str">
        <v/>
      </c>
      <c r="M2034" s="329" t="str">
        <v>يس</v>
      </c>
      <c r="N2034" s="337" t="str">
        <v/>
      </c>
      <c r="O2034" s="349" t="str">
        <v/>
      </c>
      <c r="P2034" s="349" t="str">
        <v>July</v>
      </c>
      <c r="Q2034" s="358"/>
    </row>
    <row r="2035" ht="27" customHeight="1" spans="1:17">
      <c r="A2035" s="361">
        <f t="shared" si="17"/>
        <v>1104</v>
      </c>
      <c r="B2035" s="294">
        <v>45868</v>
      </c>
      <c r="C2035" s="337" t="str">
        <v/>
      </c>
      <c r="D2035" s="337" t="str">
        <v>ضريبة</v>
      </c>
      <c r="E2035" s="337" t="str">
        <v/>
      </c>
      <c r="F2035" s="337" t="str">
        <v>ضريبة</v>
      </c>
      <c r="G2035" s="359">
        <v>3.36</v>
      </c>
      <c r="H2035" s="340" t="str">
        <v/>
      </c>
      <c r="I2035" s="337" t="str">
        <v>مصنع</v>
      </c>
      <c r="J2035" s="337" t="str">
        <v/>
      </c>
      <c r="K2035" s="337" t="str">
        <v/>
      </c>
      <c r="L2035" s="337" t="str">
        <v/>
      </c>
      <c r="M2035" s="334" t="str">
        <v/>
      </c>
      <c r="N2035" s="337" t="str">
        <v/>
      </c>
      <c r="O2035" s="349" t="str">
        <v/>
      </c>
      <c r="P2035" s="349" t="str">
        <v>July</v>
      </c>
      <c r="Q2035" s="357"/>
    </row>
    <row r="2036" ht="27" customHeight="1" spans="1:17">
      <c r="A2036" s="362">
        <f t="shared" si="17"/>
        <v>1105</v>
      </c>
      <c r="B2036" s="294">
        <v>45868</v>
      </c>
      <c r="C2036" s="337" t="str">
        <v/>
      </c>
      <c r="D2036" s="341" t="str">
        <v>مواد</v>
      </c>
      <c r="E2036" s="337" t="str">
        <v/>
      </c>
      <c r="F2036" s="337" t="str">
        <v>شريط تيفلون</v>
      </c>
      <c r="G2036" s="359">
        <v>15</v>
      </c>
      <c r="H2036" s="340" t="str">
        <v/>
      </c>
      <c r="I2036" s="337" t="str">
        <v>عبد المجيد</v>
      </c>
      <c r="J2036" s="337" t="str">
        <v/>
      </c>
      <c r="K2036" s="337" t="str">
        <v/>
      </c>
      <c r="L2036" s="337" t="str">
        <v/>
      </c>
      <c r="M2036" s="329" t="str">
        <v/>
      </c>
      <c r="N2036" s="337" t="str">
        <v/>
      </c>
      <c r="O2036" s="349" t="str">
        <v/>
      </c>
      <c r="P2036" s="349" t="str">
        <v>July</v>
      </c>
      <c r="Q2036" s="358"/>
    </row>
    <row r="2037" ht="27" customHeight="1" spans="1:17">
      <c r="A2037" s="361">
        <f t="shared" si="17"/>
        <v>1106</v>
      </c>
      <c r="B2037" s="294">
        <v>45868</v>
      </c>
      <c r="C2037" s="337" t="str">
        <v/>
      </c>
      <c r="D2037" s="341" t="str">
        <v>عماله</v>
      </c>
      <c r="E2037" s="337" t="str">
        <v/>
      </c>
      <c r="F2037" s="337" t="str">
        <v>محمد عادل</v>
      </c>
      <c r="G2037" s="359">
        <v>100</v>
      </c>
      <c r="H2037" s="340" t="str">
        <v/>
      </c>
      <c r="I2037" s="337" t="str">
        <v>لايف ارت </v>
      </c>
      <c r="J2037" s="337" t="str">
        <v/>
      </c>
      <c r="K2037" s="337" t="str">
        <v/>
      </c>
      <c r="L2037" s="337" t="str">
        <v/>
      </c>
      <c r="M2037" s="334" t="str">
        <v>محمد عادل</v>
      </c>
      <c r="N2037" s="337" t="str">
        <v/>
      </c>
      <c r="O2037" s="349" t="str">
        <v/>
      </c>
      <c r="P2037" s="349" t="str">
        <v>July</v>
      </c>
      <c r="Q2037" s="357"/>
    </row>
    <row r="2038" ht="27" customHeight="1" spans="1:17">
      <c r="A2038" s="362">
        <f t="shared" si="17"/>
        <v>1107</v>
      </c>
      <c r="B2038" s="294">
        <v>45869</v>
      </c>
      <c r="C2038" s="337" t="str">
        <v/>
      </c>
      <c r="D2038" s="341" t="str">
        <v>عماله</v>
      </c>
      <c r="E2038" s="337" t="str">
        <v/>
      </c>
      <c r="F2038" s="337" t="str">
        <v>محمد عادل</v>
      </c>
      <c r="G2038" s="359">
        <v>1000</v>
      </c>
      <c r="H2038" s="340" t="str">
        <v/>
      </c>
      <c r="I2038" s="337" t="str">
        <v>لايف ارت </v>
      </c>
      <c r="J2038" s="337" t="str">
        <v/>
      </c>
      <c r="K2038" s="337" t="str">
        <v/>
      </c>
      <c r="L2038" s="337" t="str">
        <v/>
      </c>
      <c r="M2038" s="329" t="str">
        <v>محمد عادل</v>
      </c>
      <c r="N2038" s="337" t="str">
        <v/>
      </c>
      <c r="O2038" s="349" t="str">
        <v/>
      </c>
      <c r="P2038" s="349" t="str">
        <v>July</v>
      </c>
      <c r="Q2038" s="358"/>
    </row>
    <row r="2039" ht="27" customHeight="1" spans="1:17">
      <c r="A2039" s="361">
        <f t="shared" si="17"/>
        <v>1108</v>
      </c>
      <c r="B2039" s="294">
        <v>45869</v>
      </c>
      <c r="C2039" s="337" t="str">
        <v/>
      </c>
      <c r="D2039" s="341" t="str">
        <v>عماله</v>
      </c>
      <c r="E2039" s="337" t="str">
        <v/>
      </c>
      <c r="F2039" s="337" t="str">
        <v>يس</v>
      </c>
      <c r="G2039" s="359">
        <v>1000</v>
      </c>
      <c r="H2039" s="340" t="str">
        <v/>
      </c>
      <c r="I2039" s="337" t="str">
        <v>شعيب</v>
      </c>
      <c r="J2039" s="337" t="str">
        <v/>
      </c>
      <c r="K2039" s="337" t="str">
        <v/>
      </c>
      <c r="L2039" s="337" t="str">
        <v/>
      </c>
      <c r="M2039" s="334" t="str">
        <v>يس</v>
      </c>
      <c r="N2039" s="337" t="str">
        <v/>
      </c>
      <c r="O2039" s="349" t="str">
        <v/>
      </c>
      <c r="P2039" s="349" t="str">
        <v>July</v>
      </c>
      <c r="Q2039" s="357"/>
    </row>
    <row r="2040" ht="27" customHeight="1" spans="1:17">
      <c r="A2040" s="362">
        <f t="shared" si="17"/>
        <v>1109</v>
      </c>
      <c r="B2040" s="294">
        <v>45870</v>
      </c>
      <c r="C2040" s="337" t="str">
        <v/>
      </c>
      <c r="D2040" s="341" t="str">
        <v>عماله</v>
      </c>
      <c r="E2040" s="337" t="str">
        <v/>
      </c>
      <c r="F2040" s="337" t="str">
        <v>محمد عادل</v>
      </c>
      <c r="G2040" s="359">
        <v>1900</v>
      </c>
      <c r="H2040" s="340" t="str">
        <v/>
      </c>
      <c r="I2040" s="337" t="str">
        <v>شعيب</v>
      </c>
      <c r="J2040" s="337" t="str">
        <v/>
      </c>
      <c r="K2040" s="337" t="str">
        <v/>
      </c>
      <c r="L2040" s="337" t="str">
        <v/>
      </c>
      <c r="M2040" s="329" t="str">
        <v>محمد عادل</v>
      </c>
      <c r="N2040" s="337" t="str">
        <v/>
      </c>
      <c r="O2040" s="349" t="str">
        <v/>
      </c>
      <c r="P2040" s="349" t="str">
        <v>August</v>
      </c>
      <c r="Q2040" s="358"/>
    </row>
    <row r="2041" ht="27" customHeight="1" spans="1:17">
      <c r="A2041" s="361">
        <f t="shared" si="17"/>
        <v>1110</v>
      </c>
      <c r="B2041" s="294">
        <v>45870</v>
      </c>
      <c r="C2041" s="337" t="str">
        <v/>
      </c>
      <c r="D2041" s="341" t="str">
        <v>عماله</v>
      </c>
      <c r="E2041" s="337" t="str">
        <v/>
      </c>
      <c r="F2041" s="337" t="str">
        <v>يس</v>
      </c>
      <c r="G2041" s="359">
        <v>937</v>
      </c>
      <c r="H2041" s="340" t="str">
        <v/>
      </c>
      <c r="I2041" s="337" t="str">
        <v>لايف ارت </v>
      </c>
      <c r="J2041" s="337" t="str">
        <v/>
      </c>
      <c r="K2041" s="337" t="str">
        <v/>
      </c>
      <c r="L2041" s="337" t="str">
        <v/>
      </c>
      <c r="M2041" s="334" t="str">
        <v>يس</v>
      </c>
      <c r="N2041" s="337" t="str">
        <v/>
      </c>
      <c r="O2041" s="349" t="str">
        <v/>
      </c>
      <c r="P2041" s="349" t="str">
        <v>August</v>
      </c>
      <c r="Q2041" s="357"/>
    </row>
    <row r="2042" ht="27" customHeight="1" spans="1:17">
      <c r="A2042" s="362">
        <f t="shared" si="17"/>
        <v>1111</v>
      </c>
      <c r="B2042" s="294">
        <v>45871</v>
      </c>
      <c r="C2042" s="337" t="str">
        <v/>
      </c>
      <c r="D2042" s="341" t="str">
        <v>شخصي</v>
      </c>
      <c r="E2042" s="337" t="str">
        <v/>
      </c>
      <c r="F2042" s="337" t="str">
        <v>اكل</v>
      </c>
      <c r="G2042" s="359">
        <v>800</v>
      </c>
      <c r="H2042" s="340" t="str">
        <v/>
      </c>
      <c r="I2042" s="337" t="str">
        <v>شخصي</v>
      </c>
      <c r="J2042" s="337" t="str">
        <v/>
      </c>
      <c r="K2042" s="337" t="str">
        <v/>
      </c>
      <c r="L2042" s="337" t="str">
        <v/>
      </c>
      <c r="M2042" s="329" t="str">
        <v/>
      </c>
      <c r="N2042" s="337" t="str">
        <v/>
      </c>
      <c r="O2042" s="349" t="str">
        <v/>
      </c>
      <c r="P2042" s="349" t="str">
        <v>August</v>
      </c>
      <c r="Q2042" s="358"/>
    </row>
    <row r="2043" ht="27" customHeight="1" spans="1:17">
      <c r="A2043" s="361">
        <f t="shared" si="17"/>
        <v>1112</v>
      </c>
      <c r="B2043" s="294">
        <v>45872</v>
      </c>
      <c r="C2043" s="337" t="str">
        <v/>
      </c>
      <c r="D2043" s="337" t="str">
        <v>ضريبة</v>
      </c>
      <c r="E2043" s="337" t="str">
        <v/>
      </c>
      <c r="F2043" s="337" t="str">
        <v>ضريبة</v>
      </c>
      <c r="G2043" s="359">
        <v>5.08</v>
      </c>
      <c r="H2043" s="340" t="str">
        <v/>
      </c>
      <c r="I2043" s="337" t="str">
        <v>مصنع</v>
      </c>
      <c r="J2043" s="337" t="str">
        <v/>
      </c>
      <c r="K2043" s="337" t="str">
        <v/>
      </c>
      <c r="L2043" s="337" t="str">
        <v/>
      </c>
      <c r="M2043" s="334" t="str">
        <v/>
      </c>
      <c r="N2043" s="337" t="str">
        <v/>
      </c>
      <c r="O2043" s="349" t="str">
        <v/>
      </c>
      <c r="P2043" s="349" t="str">
        <v>August</v>
      </c>
      <c r="Q2043" s="357"/>
    </row>
    <row r="2044" ht="27" customHeight="1" spans="1:17">
      <c r="A2044" s="362">
        <f t="shared" si="17"/>
        <v>1113</v>
      </c>
      <c r="B2044" s="294">
        <v>45872</v>
      </c>
      <c r="C2044" s="337" t="str">
        <v/>
      </c>
      <c r="D2044" s="337" t="str">
        <v>مواد</v>
      </c>
      <c r="E2044" s="337" t="str">
        <v/>
      </c>
      <c r="F2044" s="337" t="str">
        <v>جزء من حساب الوطنية </v>
      </c>
      <c r="G2044" s="359">
        <v>7300</v>
      </c>
      <c r="H2044" s="340" t="str">
        <v/>
      </c>
      <c r="I2044" s="337" t="str">
        <v>مصنع</v>
      </c>
      <c r="J2044" s="337" t="str">
        <v/>
      </c>
      <c r="K2044" s="337" t="str">
        <v/>
      </c>
      <c r="L2044" s="337" t="str">
        <v/>
      </c>
      <c r="M2044" s="329" t="str">
        <v/>
      </c>
      <c r="N2044" s="337" t="str">
        <v/>
      </c>
      <c r="O2044" s="349" t="str">
        <v/>
      </c>
      <c r="P2044" s="349" t="str">
        <v>August</v>
      </c>
      <c r="Q2044" s="358"/>
    </row>
    <row r="2045" ht="27" customHeight="1" spans="1:17">
      <c r="A2045" s="361">
        <f t="shared" si="17"/>
        <v>1114</v>
      </c>
      <c r="B2045" s="294">
        <v>45872</v>
      </c>
      <c r="C2045" s="337" t="str">
        <v/>
      </c>
      <c r="D2045" s="337" t="str">
        <v>مواد</v>
      </c>
      <c r="E2045" s="337" t="str">
        <v/>
      </c>
      <c r="F2045" s="337" t="str">
        <v>جزء من حساب البدري</v>
      </c>
      <c r="G2045" s="359">
        <v>3600</v>
      </c>
      <c r="H2045" s="340" t="str">
        <v/>
      </c>
      <c r="I2045" s="337" t="str">
        <v>مصنع</v>
      </c>
      <c r="J2045" s="337" t="str">
        <v/>
      </c>
      <c r="K2045" s="337" t="str">
        <v/>
      </c>
      <c r="L2045" s="337" t="str">
        <v/>
      </c>
      <c r="M2045" s="334" t="str">
        <v/>
      </c>
      <c r="N2045" s="337" t="str">
        <v/>
      </c>
      <c r="O2045" s="349" t="str">
        <v/>
      </c>
      <c r="P2045" s="349" t="str">
        <v>August</v>
      </c>
      <c r="Q2045" s="357"/>
    </row>
    <row r="2046" ht="27" customHeight="1" spans="1:17">
      <c r="A2046" s="362">
        <f t="shared" si="17"/>
        <v>1115</v>
      </c>
      <c r="B2046" s="294">
        <v>45872</v>
      </c>
      <c r="C2046" s="337" t="str">
        <v/>
      </c>
      <c r="D2046" s="337" t="str">
        <v>مواد</v>
      </c>
      <c r="E2046" s="337" t="str">
        <v/>
      </c>
      <c r="F2046" s="337" t="str">
        <v>اسطوانه نتيروجين</v>
      </c>
      <c r="G2046" s="359">
        <v>400</v>
      </c>
      <c r="H2046" s="340" t="str">
        <v/>
      </c>
      <c r="I2046" s="337" t="str">
        <v>مصنع</v>
      </c>
      <c r="J2046" s="337" t="str">
        <v/>
      </c>
      <c r="K2046" s="337" t="str">
        <v/>
      </c>
      <c r="L2046" s="337" t="str">
        <v/>
      </c>
      <c r="M2046" s="329" t="str">
        <v>اسطوانه </v>
      </c>
      <c r="N2046" s="337" t="str">
        <v/>
      </c>
      <c r="O2046" s="349" t="str">
        <v/>
      </c>
      <c r="P2046" s="349" t="str">
        <v>August</v>
      </c>
      <c r="Q2046" s="358"/>
    </row>
    <row r="2047" ht="27" customHeight="1" spans="1:17">
      <c r="A2047" s="361">
        <f t="shared" si="17"/>
        <v>1116</v>
      </c>
      <c r="B2047" s="294">
        <v>45872</v>
      </c>
      <c r="C2047" s="337" t="str">
        <v/>
      </c>
      <c r="D2047" s="337" t="str">
        <v>مواد</v>
      </c>
      <c r="E2047" s="337" t="str">
        <v/>
      </c>
      <c r="F2047" s="337" t="str">
        <v>اسطوانه نتيروجين</v>
      </c>
      <c r="G2047" s="359">
        <v>200</v>
      </c>
      <c r="H2047" s="340" t="str">
        <v/>
      </c>
      <c r="I2047" s="337" t="str">
        <v>مصنع</v>
      </c>
      <c r="J2047" s="337" t="str">
        <v/>
      </c>
      <c r="K2047" s="337" t="str">
        <v/>
      </c>
      <c r="L2047" s="337" t="str">
        <v/>
      </c>
      <c r="M2047" s="334" t="str">
        <v>اسطوانه </v>
      </c>
      <c r="N2047" s="337" t="str">
        <v/>
      </c>
      <c r="O2047" s="349" t="str">
        <v/>
      </c>
      <c r="P2047" s="349" t="str">
        <v>August</v>
      </c>
      <c r="Q2047" s="357"/>
    </row>
    <row r="2048" ht="27" customHeight="1" spans="1:17">
      <c r="A2048" s="362">
        <f t="shared" si="17"/>
        <v>1117</v>
      </c>
      <c r="B2048" s="294">
        <v>45872</v>
      </c>
      <c r="C2048" s="337" t="str">
        <v/>
      </c>
      <c r="D2048" s="337" t="str">
        <v>موصلات </v>
      </c>
      <c r="E2048" s="337" t="str">
        <v/>
      </c>
      <c r="F2048" s="337" t="str">
        <v>اوبر سمك </v>
      </c>
      <c r="G2048" s="359">
        <v>145</v>
      </c>
      <c r="H2048" s="340" t="str">
        <v/>
      </c>
      <c r="I2048" s="337" t="str">
        <v>مصنع</v>
      </c>
      <c r="J2048" s="337" t="str">
        <v/>
      </c>
      <c r="K2048" s="337" t="str">
        <v/>
      </c>
      <c r="L2048" s="337" t="str">
        <v/>
      </c>
      <c r="M2048" s="329" t="str">
        <v/>
      </c>
      <c r="N2048" s="337" t="str">
        <v/>
      </c>
      <c r="O2048" s="349" t="str">
        <v/>
      </c>
      <c r="P2048" s="349" t="str">
        <v>August</v>
      </c>
      <c r="Q2048" s="358"/>
    </row>
    <row r="2049" ht="27" customHeight="1" spans="1:17">
      <c r="A2049" s="361">
        <f t="shared" si="17"/>
        <v>1118</v>
      </c>
      <c r="B2049" s="294">
        <v>45872</v>
      </c>
      <c r="C2049" s="337" t="str">
        <v/>
      </c>
      <c r="D2049" s="337" t="str">
        <v>مواد</v>
      </c>
      <c r="E2049" s="337" t="str">
        <v/>
      </c>
      <c r="F2049" s="337" t="str">
        <v>كور لشعيب</v>
      </c>
      <c r="G2049" s="359">
        <v>12</v>
      </c>
      <c r="H2049" s="340" t="str">
        <v/>
      </c>
      <c r="I2049" s="337" t="str">
        <v>شعيب</v>
      </c>
      <c r="J2049" s="337" t="str">
        <v/>
      </c>
      <c r="K2049" s="337" t="str">
        <v/>
      </c>
      <c r="L2049" s="337" t="str">
        <v/>
      </c>
      <c r="M2049" s="334" t="str">
        <v/>
      </c>
      <c r="N2049" s="337" t="str">
        <v/>
      </c>
      <c r="O2049" s="349" t="str">
        <v/>
      </c>
      <c r="P2049" s="349" t="str">
        <v>August</v>
      </c>
      <c r="Q2049" s="357"/>
    </row>
    <row r="2050" ht="27" customHeight="1" spans="1:17">
      <c r="A2050" s="362">
        <f t="shared" si="17"/>
        <v>1119</v>
      </c>
      <c r="B2050" s="294">
        <v>45873</v>
      </c>
      <c r="C2050" s="337" t="str">
        <v/>
      </c>
      <c r="D2050" s="337" t="str">
        <v>موصلات </v>
      </c>
      <c r="E2050" s="337" t="str">
        <v/>
      </c>
      <c r="F2050" s="337" t="str">
        <v>الموصلات للمنصع </v>
      </c>
      <c r="G2050" s="359">
        <v>75</v>
      </c>
      <c r="H2050" s="340" t="str">
        <v/>
      </c>
      <c r="I2050" s="337" t="str">
        <v>مصنع</v>
      </c>
      <c r="J2050" s="337" t="str">
        <v/>
      </c>
      <c r="K2050" s="337" t="str">
        <v/>
      </c>
      <c r="L2050" s="337" t="str">
        <v/>
      </c>
      <c r="M2050" s="329" t="str">
        <v/>
      </c>
      <c r="N2050" s="337" t="str">
        <v/>
      </c>
      <c r="O2050" s="349" t="str">
        <v/>
      </c>
      <c r="P2050" s="349" t="str">
        <v>August</v>
      </c>
      <c r="Q2050" s="358"/>
    </row>
    <row r="2051" ht="27" customHeight="1" spans="1:17">
      <c r="A2051" s="361">
        <f t="shared" si="17"/>
        <v>1120</v>
      </c>
      <c r="B2051" s="294">
        <v>45873</v>
      </c>
      <c r="C2051" s="337" t="str">
        <v/>
      </c>
      <c r="D2051" s="337" t="str">
        <v>ضريبة </v>
      </c>
      <c r="E2051" s="337" t="str">
        <v/>
      </c>
      <c r="F2051" s="337" t="str">
        <v>ضريبة</v>
      </c>
      <c r="G2051" s="359">
        <v>12.4</v>
      </c>
      <c r="H2051" s="340" t="str">
        <v/>
      </c>
      <c r="I2051" s="341" t="str">
        <v>مصنع</v>
      </c>
      <c r="J2051" s="337" t="str">
        <v/>
      </c>
      <c r="K2051" s="337" t="str">
        <v/>
      </c>
      <c r="L2051" s="337" t="str">
        <v/>
      </c>
      <c r="M2051" s="334" t="str">
        <v/>
      </c>
      <c r="N2051" s="337" t="str">
        <v/>
      </c>
      <c r="O2051" s="349" t="str">
        <v/>
      </c>
      <c r="P2051" s="349" t="str">
        <v>August</v>
      </c>
      <c r="Q2051" s="357"/>
    </row>
    <row r="2052" ht="27" customHeight="1" spans="1:17">
      <c r="A2052" s="362">
        <f t="shared" si="17"/>
        <v>1121</v>
      </c>
      <c r="B2052" s="294" t="str">
        <v/>
      </c>
      <c r="C2052" s="337" t="str">
        <v/>
      </c>
      <c r="D2052" s="337" t="str">
        <v/>
      </c>
      <c r="E2052" s="337" t="str">
        <v/>
      </c>
      <c r="F2052" s="337" t="str">
        <v/>
      </c>
      <c r="G2052" s="359" t="str">
        <v/>
      </c>
      <c r="H2052" s="340" t="str">
        <v/>
      </c>
      <c r="I2052" s="337" t="str">
        <v/>
      </c>
      <c r="J2052" s="337" t="str">
        <v/>
      </c>
      <c r="K2052" s="337" t="str">
        <v/>
      </c>
      <c r="L2052" s="337" t="str">
        <v/>
      </c>
      <c r="M2052" s="329" t="str">
        <v/>
      </c>
      <c r="N2052" s="337" t="str">
        <v/>
      </c>
      <c r="O2052" s="349" t="str">
        <v/>
      </c>
      <c r="P2052" s="349" t="str">
        <v>January</v>
      </c>
      <c r="Q2052" s="358"/>
    </row>
    <row r="2053" ht="27" customHeight="1" spans="1:17">
      <c r="A2053" s="361">
        <f t="shared" si="17"/>
        <v>1122</v>
      </c>
      <c r="B2053" s="294" t="str">
        <v/>
      </c>
      <c r="C2053" s="337" t="str">
        <v/>
      </c>
      <c r="D2053" s="337" t="str">
        <v/>
      </c>
      <c r="E2053" s="337" t="str">
        <v/>
      </c>
      <c r="F2053" s="341" t="str">
        <v/>
      </c>
      <c r="G2053" s="359" t="str">
        <v/>
      </c>
      <c r="H2053" s="340" t="str">
        <v/>
      </c>
      <c r="I2053" s="337" t="str">
        <v/>
      </c>
      <c r="J2053" s="337" t="str">
        <v/>
      </c>
      <c r="K2053" s="337" t="str">
        <v/>
      </c>
      <c r="L2053" s="337" t="str">
        <v/>
      </c>
      <c r="M2053" s="334" t="str">
        <v/>
      </c>
      <c r="N2053" s="337" t="str">
        <v/>
      </c>
      <c r="O2053" s="349" t="str">
        <v/>
      </c>
      <c r="P2053" s="349" t="str">
        <v>January</v>
      </c>
      <c r="Q2053" s="357"/>
    </row>
    <row r="2054" ht="27" customHeight="1" spans="1:17">
      <c r="A2054" s="362">
        <f t="shared" si="17"/>
        <v>1123</v>
      </c>
      <c r="B2054" s="294" t="str">
        <v/>
      </c>
      <c r="C2054" s="337" t="str">
        <v/>
      </c>
      <c r="D2054" s="337" t="str">
        <v/>
      </c>
      <c r="E2054" s="337" t="str">
        <v/>
      </c>
      <c r="F2054" s="337" t="str">
        <v/>
      </c>
      <c r="G2054" s="359" t="str">
        <v/>
      </c>
      <c r="H2054" s="340" t="str">
        <v/>
      </c>
      <c r="I2054" s="337" t="str">
        <v/>
      </c>
      <c r="J2054" s="337" t="str">
        <v/>
      </c>
      <c r="K2054" s="337" t="str">
        <v/>
      </c>
      <c r="L2054" s="337" t="str">
        <v/>
      </c>
      <c r="M2054" s="329" t="str">
        <v/>
      </c>
      <c r="N2054" s="337" t="str">
        <v/>
      </c>
      <c r="O2054" s="349" t="str">
        <v/>
      </c>
      <c r="P2054" s="349" t="str">
        <v>January</v>
      </c>
      <c r="Q2054" s="358"/>
    </row>
    <row r="2055" ht="27" customHeight="1" spans="1:17">
      <c r="A2055" s="361">
        <f t="shared" si="17"/>
        <v>1124</v>
      </c>
      <c r="B2055" s="294" t="str">
        <v/>
      </c>
      <c r="C2055" s="337" t="str">
        <v/>
      </c>
      <c r="D2055" s="337" t="str">
        <v/>
      </c>
      <c r="E2055" s="337" t="str">
        <v/>
      </c>
      <c r="F2055" s="341" t="str">
        <v/>
      </c>
      <c r="G2055" s="359" t="str">
        <v/>
      </c>
      <c r="H2055" s="340" t="str">
        <v/>
      </c>
      <c r="I2055" s="337" t="str">
        <v/>
      </c>
      <c r="J2055" s="337" t="str">
        <v/>
      </c>
      <c r="K2055" s="337" t="str">
        <v/>
      </c>
      <c r="L2055" s="337" t="str">
        <v/>
      </c>
      <c r="M2055" s="334" t="str">
        <v/>
      </c>
      <c r="N2055" s="337" t="str">
        <v/>
      </c>
      <c r="O2055" s="349" t="str">
        <v/>
      </c>
      <c r="P2055" s="349" t="str">
        <v>January</v>
      </c>
      <c r="Q2055" s="357"/>
    </row>
    <row r="2056" ht="27" customHeight="1" spans="1:17">
      <c r="A2056" s="362">
        <f t="shared" si="17"/>
        <v>1125</v>
      </c>
      <c r="B2056" s="294" t="str">
        <v/>
      </c>
      <c r="C2056" s="337" t="str">
        <v/>
      </c>
      <c r="D2056" s="337" t="str">
        <v/>
      </c>
      <c r="E2056" s="337" t="str">
        <v/>
      </c>
      <c r="F2056" s="337" t="str">
        <v/>
      </c>
      <c r="G2056" s="359" t="str">
        <v/>
      </c>
      <c r="H2056" s="340" t="str">
        <v/>
      </c>
      <c r="I2056" s="337" t="str">
        <v/>
      </c>
      <c r="J2056" s="337" t="str">
        <v/>
      </c>
      <c r="K2056" s="337" t="str">
        <v/>
      </c>
      <c r="L2056" s="337" t="str">
        <v/>
      </c>
      <c r="M2056" s="329" t="str">
        <v/>
      </c>
      <c r="N2056" s="337" t="str">
        <v/>
      </c>
      <c r="O2056" s="349" t="str">
        <v/>
      </c>
      <c r="P2056" s="349" t="str">
        <v>January</v>
      </c>
      <c r="Q2056" s="358"/>
    </row>
    <row r="2057" ht="27" customHeight="1" spans="1:17">
      <c r="A2057" s="361">
        <f t="shared" si="17"/>
        <v>1126</v>
      </c>
      <c r="B2057" s="294" t="str">
        <v/>
      </c>
      <c r="C2057" s="337" t="str">
        <v/>
      </c>
      <c r="D2057" s="337" t="str">
        <v/>
      </c>
      <c r="E2057" s="337" t="str">
        <v/>
      </c>
      <c r="F2057" s="337" t="str">
        <v/>
      </c>
      <c r="G2057" s="359" t="str">
        <v/>
      </c>
      <c r="H2057" s="340" t="str">
        <v/>
      </c>
      <c r="I2057" s="337" t="str">
        <v/>
      </c>
      <c r="J2057" s="337" t="str">
        <v/>
      </c>
      <c r="K2057" s="337" t="str">
        <v/>
      </c>
      <c r="L2057" s="337" t="str">
        <v/>
      </c>
      <c r="M2057" s="334" t="str">
        <v/>
      </c>
      <c r="N2057" s="337" t="str">
        <v/>
      </c>
      <c r="O2057" s="349" t="str">
        <v/>
      </c>
      <c r="P2057" s="349" t="str">
        <v>January</v>
      </c>
      <c r="Q2057" s="357"/>
    </row>
    <row r="2058" ht="27" customHeight="1" spans="1:17">
      <c r="A2058" s="362">
        <f t="shared" si="17"/>
        <v>1127</v>
      </c>
      <c r="B2058" s="294" t="str">
        <v/>
      </c>
      <c r="C2058" s="337" t="str">
        <v/>
      </c>
      <c r="D2058" s="337" t="str">
        <v/>
      </c>
      <c r="E2058" s="337" t="str">
        <v/>
      </c>
      <c r="F2058" s="337" t="str">
        <v/>
      </c>
      <c r="G2058" s="359" t="str">
        <v/>
      </c>
      <c r="H2058" s="340" t="str">
        <v/>
      </c>
      <c r="I2058" s="337" t="str">
        <v/>
      </c>
      <c r="J2058" s="337" t="str">
        <v/>
      </c>
      <c r="K2058" s="337" t="str">
        <v/>
      </c>
      <c r="L2058" s="337" t="str">
        <v/>
      </c>
      <c r="M2058" s="329" t="str">
        <v/>
      </c>
      <c r="N2058" s="337" t="str">
        <v/>
      </c>
      <c r="O2058" s="349" t="str">
        <v/>
      </c>
      <c r="P2058" s="349" t="str">
        <v>January</v>
      </c>
      <c r="Q2058" s="358"/>
    </row>
    <row r="2059" ht="27" customHeight="1" spans="1:17">
      <c r="A2059" s="361">
        <f t="shared" si="17"/>
        <v>1128</v>
      </c>
      <c r="B2059" s="294" t="str">
        <v/>
      </c>
      <c r="C2059" s="337" t="str">
        <v/>
      </c>
      <c r="D2059" s="337" t="str">
        <v/>
      </c>
      <c r="E2059" s="337" t="str">
        <v/>
      </c>
      <c r="F2059" s="337" t="str">
        <v/>
      </c>
      <c r="G2059" s="359" t="str">
        <v/>
      </c>
      <c r="H2059" s="340" t="str">
        <v/>
      </c>
      <c r="I2059" s="337" t="str">
        <v/>
      </c>
      <c r="J2059" s="337" t="str">
        <v/>
      </c>
      <c r="K2059" s="337" t="str">
        <v/>
      </c>
      <c r="L2059" s="337" t="str">
        <v/>
      </c>
      <c r="M2059" s="334" t="str">
        <v/>
      </c>
      <c r="N2059" s="337" t="str">
        <v/>
      </c>
      <c r="O2059" s="349" t="str">
        <v/>
      </c>
      <c r="P2059" s="349" t="str">
        <v>January</v>
      </c>
      <c r="Q2059" s="357"/>
    </row>
    <row r="2060" ht="27" customHeight="1" spans="1:17">
      <c r="A2060" s="362">
        <f t="shared" si="17"/>
        <v>1129</v>
      </c>
      <c r="B2060" s="294" t="str">
        <v/>
      </c>
      <c r="C2060" s="337" t="str">
        <v/>
      </c>
      <c r="D2060" s="337" t="str">
        <v/>
      </c>
      <c r="E2060" s="337" t="str">
        <v/>
      </c>
      <c r="F2060" s="337" t="str">
        <v/>
      </c>
      <c r="G2060" s="359" t="str">
        <v/>
      </c>
      <c r="H2060" s="340" t="str">
        <v/>
      </c>
      <c r="I2060" s="337" t="str">
        <v/>
      </c>
      <c r="J2060" s="337" t="str">
        <v/>
      </c>
      <c r="K2060" s="337" t="str">
        <v/>
      </c>
      <c r="L2060" s="337" t="str">
        <v/>
      </c>
      <c r="M2060" s="329" t="str">
        <v/>
      </c>
      <c r="N2060" s="337" t="str">
        <v/>
      </c>
      <c r="O2060" s="349" t="str">
        <v/>
      </c>
      <c r="P2060" s="349" t="str">
        <v>January</v>
      </c>
      <c r="Q2060" s="358"/>
    </row>
    <row r="2061" ht="27" customHeight="1" spans="1:17">
      <c r="A2061" s="361">
        <f t="shared" si="17"/>
        <v>1130</v>
      </c>
      <c r="B2061" s="294" t="str">
        <v/>
      </c>
      <c r="C2061" s="337" t="str">
        <v/>
      </c>
      <c r="D2061" s="337" t="str">
        <v/>
      </c>
      <c r="E2061" s="337" t="str">
        <v/>
      </c>
      <c r="F2061" s="337" t="str">
        <v/>
      </c>
      <c r="G2061" s="359" t="str">
        <v/>
      </c>
      <c r="H2061" s="340" t="str">
        <v/>
      </c>
      <c r="I2061" s="337" t="str">
        <v/>
      </c>
      <c r="J2061" s="337" t="str">
        <v/>
      </c>
      <c r="K2061" s="337" t="str">
        <v/>
      </c>
      <c r="L2061" s="337" t="str">
        <v/>
      </c>
      <c r="M2061" s="334" t="str">
        <v/>
      </c>
      <c r="N2061" s="337" t="str">
        <v/>
      </c>
      <c r="O2061" s="349" t="str">
        <v/>
      </c>
      <c r="P2061" s="349" t="str">
        <v>January</v>
      </c>
      <c r="Q2061" s="357"/>
    </row>
    <row r="2062" ht="27" customHeight="1" spans="1:17">
      <c r="A2062" s="362">
        <f t="shared" si="17"/>
        <v>1131</v>
      </c>
      <c r="B2062" s="294" t="str">
        <v/>
      </c>
      <c r="C2062" s="337" t="str">
        <v/>
      </c>
      <c r="D2062" s="337" t="str">
        <v/>
      </c>
      <c r="E2062" s="337" t="str">
        <v/>
      </c>
      <c r="F2062" s="337" t="str">
        <v/>
      </c>
      <c r="G2062" s="359" t="str">
        <v/>
      </c>
      <c r="H2062" s="340" t="str">
        <v/>
      </c>
      <c r="I2062" s="337" t="str">
        <v/>
      </c>
      <c r="J2062" s="337" t="str">
        <v/>
      </c>
      <c r="K2062" s="337" t="str">
        <v/>
      </c>
      <c r="L2062" s="337" t="str">
        <v/>
      </c>
      <c r="M2062" s="329" t="str">
        <v/>
      </c>
      <c r="N2062" s="337" t="str">
        <v/>
      </c>
      <c r="O2062" s="349" t="str">
        <v/>
      </c>
      <c r="P2062" s="349" t="str">
        <v>January</v>
      </c>
      <c r="Q2062" s="358"/>
    </row>
    <row r="2063" ht="27" customHeight="1" spans="1:17">
      <c r="A2063" s="361">
        <f t="shared" si="17"/>
        <v>1132</v>
      </c>
      <c r="B2063" s="294" t="str">
        <v/>
      </c>
      <c r="C2063" s="337" t="str">
        <v/>
      </c>
      <c r="D2063" s="337" t="str">
        <v/>
      </c>
      <c r="E2063" s="337" t="str">
        <v/>
      </c>
      <c r="F2063" s="337" t="str">
        <v/>
      </c>
      <c r="G2063" s="359" t="str">
        <v/>
      </c>
      <c r="H2063" s="340" t="str">
        <v/>
      </c>
      <c r="I2063" s="337" t="str">
        <v/>
      </c>
      <c r="J2063" s="337" t="str">
        <v/>
      </c>
      <c r="K2063" s="337" t="str">
        <v/>
      </c>
      <c r="L2063" s="337" t="str">
        <v/>
      </c>
      <c r="M2063" s="334" t="str">
        <v/>
      </c>
      <c r="N2063" s="337" t="str">
        <v/>
      </c>
      <c r="O2063" s="349" t="str">
        <v/>
      </c>
      <c r="P2063" s="349" t="str">
        <v>January</v>
      </c>
      <c r="Q2063" s="357"/>
    </row>
    <row r="2064" ht="27" customHeight="1" spans="1:17">
      <c r="A2064" s="362">
        <f t="shared" si="17"/>
        <v>1133</v>
      </c>
      <c r="B2064" s="294" t="str">
        <v/>
      </c>
      <c r="C2064" s="337" t="str">
        <v/>
      </c>
      <c r="D2064" s="337" t="str">
        <v/>
      </c>
      <c r="E2064" s="337" t="str">
        <v/>
      </c>
      <c r="F2064" s="337" t="str">
        <v/>
      </c>
      <c r="G2064" s="359" t="str">
        <v/>
      </c>
      <c r="H2064" s="340" t="str">
        <v/>
      </c>
      <c r="I2064" s="337" t="str">
        <v/>
      </c>
      <c r="J2064" s="337" t="str">
        <v/>
      </c>
      <c r="K2064" s="337" t="str">
        <v/>
      </c>
      <c r="L2064" s="337" t="str">
        <v/>
      </c>
      <c r="M2064" s="329" t="str">
        <v/>
      </c>
      <c r="N2064" s="337" t="str">
        <v/>
      </c>
      <c r="O2064" s="349" t="str">
        <v/>
      </c>
      <c r="P2064" s="349" t="str">
        <v>January</v>
      </c>
      <c r="Q2064" s="358"/>
    </row>
    <row r="2065" ht="27" customHeight="1" spans="1:17">
      <c r="A2065" s="361">
        <f t="shared" si="17"/>
        <v>1134</v>
      </c>
      <c r="B2065" s="294" t="str">
        <v/>
      </c>
      <c r="C2065" s="337" t="str">
        <v/>
      </c>
      <c r="D2065" s="341" t="str">
        <v/>
      </c>
      <c r="E2065" s="337" t="str">
        <v/>
      </c>
      <c r="F2065" s="337" t="str">
        <v/>
      </c>
      <c r="G2065" s="359" t="str">
        <v/>
      </c>
      <c r="H2065" s="340" t="str">
        <v/>
      </c>
      <c r="I2065" s="337" t="str">
        <v/>
      </c>
      <c r="J2065" s="337" t="str">
        <v/>
      </c>
      <c r="K2065" s="337" t="str">
        <v/>
      </c>
      <c r="L2065" s="337" t="str">
        <v/>
      </c>
      <c r="M2065" s="334" t="str">
        <v/>
      </c>
      <c r="N2065" s="337" t="str">
        <v/>
      </c>
      <c r="O2065" s="349" t="str">
        <v/>
      </c>
      <c r="P2065" s="349" t="str">
        <v>January</v>
      </c>
      <c r="Q2065" s="357"/>
    </row>
    <row r="2066" ht="27" customHeight="1" spans="1:17">
      <c r="A2066" s="362">
        <f t="shared" si="17"/>
        <v>1135</v>
      </c>
      <c r="B2066" s="294" t="str">
        <v/>
      </c>
      <c r="C2066" s="337" t="str">
        <v/>
      </c>
      <c r="D2066" s="337" t="str">
        <v/>
      </c>
      <c r="E2066" s="337" t="str">
        <v/>
      </c>
      <c r="F2066" s="337" t="str">
        <v/>
      </c>
      <c r="G2066" s="359" t="str">
        <v/>
      </c>
      <c r="H2066" s="340" t="str">
        <v/>
      </c>
      <c r="I2066" s="337" t="str">
        <v/>
      </c>
      <c r="J2066" s="337" t="str">
        <v/>
      </c>
      <c r="K2066" s="337" t="str">
        <v/>
      </c>
      <c r="L2066" s="337" t="str">
        <v/>
      </c>
      <c r="M2066" s="329" t="str">
        <v/>
      </c>
      <c r="N2066" s="337" t="str">
        <v/>
      </c>
      <c r="O2066" s="349" t="str">
        <v/>
      </c>
      <c r="P2066" s="349" t="str">
        <v>January</v>
      </c>
      <c r="Q2066" s="358"/>
    </row>
    <row r="2067" ht="27" customHeight="1" spans="1:17">
      <c r="A2067" s="361">
        <f t="shared" si="17"/>
        <v>1136</v>
      </c>
      <c r="B2067" s="294" t="str">
        <v/>
      </c>
      <c r="C2067" s="337" t="str">
        <v/>
      </c>
      <c r="D2067" s="337" t="str">
        <v/>
      </c>
      <c r="E2067" s="337" t="str">
        <v/>
      </c>
      <c r="F2067" s="337" t="str">
        <v/>
      </c>
      <c r="G2067" s="359" t="str">
        <v/>
      </c>
      <c r="H2067" s="340" t="str">
        <v/>
      </c>
      <c r="I2067" s="337" t="str">
        <v/>
      </c>
      <c r="J2067" s="337" t="str">
        <v/>
      </c>
      <c r="K2067" s="337" t="str">
        <v/>
      </c>
      <c r="L2067" s="337" t="str">
        <v/>
      </c>
      <c r="M2067" s="334" t="str">
        <v/>
      </c>
      <c r="N2067" s="337" t="str">
        <v/>
      </c>
      <c r="O2067" s="349" t="str">
        <v/>
      </c>
      <c r="P2067" s="349" t="str">
        <v>January</v>
      </c>
      <c r="Q2067" s="357"/>
    </row>
    <row r="2068" ht="27" customHeight="1" spans="1:17">
      <c r="A2068" s="362">
        <f t="shared" si="17"/>
        <v>1137</v>
      </c>
      <c r="B2068" s="294" t="str">
        <v/>
      </c>
      <c r="C2068" s="337" t="str">
        <v/>
      </c>
      <c r="D2068" s="337" t="str">
        <v/>
      </c>
      <c r="E2068" s="337" t="str">
        <v/>
      </c>
      <c r="F2068" s="337" t="str">
        <v/>
      </c>
      <c r="G2068" s="359" t="str">
        <v/>
      </c>
      <c r="H2068" s="340" t="str">
        <v/>
      </c>
      <c r="I2068" s="337" t="str">
        <v/>
      </c>
      <c r="J2068" s="337" t="str">
        <v/>
      </c>
      <c r="K2068" s="337" t="str">
        <v/>
      </c>
      <c r="L2068" s="337" t="str">
        <v/>
      </c>
      <c r="M2068" s="329" t="str">
        <v/>
      </c>
      <c r="N2068" s="337" t="str">
        <v/>
      </c>
      <c r="O2068" s="349" t="str">
        <v/>
      </c>
      <c r="P2068" s="349" t="str">
        <v>January</v>
      </c>
      <c r="Q2068" s="358"/>
    </row>
    <row r="2069" ht="27" customHeight="1" spans="1:17">
      <c r="A2069" s="361">
        <f t="shared" si="17"/>
        <v>1138</v>
      </c>
      <c r="B2069" s="294" t="str">
        <v/>
      </c>
      <c r="C2069" s="337" t="str">
        <v/>
      </c>
      <c r="D2069" s="337" t="str">
        <v/>
      </c>
      <c r="E2069" s="337" t="str">
        <v/>
      </c>
      <c r="F2069" s="337" t="str">
        <v/>
      </c>
      <c r="G2069" s="359" t="str">
        <v/>
      </c>
      <c r="H2069" s="340" t="str">
        <v/>
      </c>
      <c r="I2069" s="337" t="str">
        <v/>
      </c>
      <c r="J2069" s="337" t="str">
        <v/>
      </c>
      <c r="K2069" s="337" t="str">
        <v/>
      </c>
      <c r="L2069" s="337" t="str">
        <v/>
      </c>
      <c r="M2069" s="334" t="str">
        <v/>
      </c>
      <c r="N2069" s="337" t="str">
        <v/>
      </c>
      <c r="O2069" s="349" t="str">
        <v/>
      </c>
      <c r="P2069" s="349" t="str">
        <v>January</v>
      </c>
      <c r="Q2069" s="357"/>
    </row>
    <row r="2070" ht="27" customHeight="1" spans="1:17">
      <c r="A2070" s="362">
        <f t="shared" si="17"/>
        <v>1139</v>
      </c>
      <c r="B2070" s="294" t="str">
        <v/>
      </c>
      <c r="C2070" s="337" t="str">
        <v/>
      </c>
      <c r="D2070" s="337" t="str">
        <v/>
      </c>
      <c r="E2070" s="337" t="str">
        <v/>
      </c>
      <c r="F2070" s="337" t="str">
        <v/>
      </c>
      <c r="G2070" s="359" t="str">
        <v/>
      </c>
      <c r="H2070" s="340" t="str">
        <v/>
      </c>
      <c r="I2070" s="337" t="str">
        <v/>
      </c>
      <c r="J2070" s="337" t="str">
        <v/>
      </c>
      <c r="K2070" s="337" t="str">
        <v/>
      </c>
      <c r="L2070" s="337" t="str">
        <v/>
      </c>
      <c r="M2070" s="329" t="str">
        <v/>
      </c>
      <c r="N2070" s="337" t="str">
        <v/>
      </c>
      <c r="O2070" s="349" t="str">
        <v/>
      </c>
      <c r="P2070" s="349" t="str">
        <v>January</v>
      </c>
      <c r="Q2070" s="358"/>
    </row>
    <row r="2071" ht="27" customHeight="1" spans="1:17">
      <c r="A2071" s="361">
        <f t="shared" si="17"/>
        <v>1140</v>
      </c>
      <c r="B2071" s="294" t="str">
        <v/>
      </c>
      <c r="C2071" s="337" t="str">
        <v/>
      </c>
      <c r="D2071" s="337" t="str">
        <v/>
      </c>
      <c r="E2071" s="337" t="str">
        <v/>
      </c>
      <c r="F2071" s="337" t="str">
        <v/>
      </c>
      <c r="G2071" s="359" t="str">
        <v/>
      </c>
      <c r="H2071" s="340" t="str">
        <v/>
      </c>
      <c r="I2071" s="337" t="str">
        <v/>
      </c>
      <c r="J2071" s="337" t="str">
        <v/>
      </c>
      <c r="K2071" s="337" t="str">
        <v/>
      </c>
      <c r="L2071" s="337" t="str">
        <v/>
      </c>
      <c r="M2071" s="334" t="str">
        <v/>
      </c>
      <c r="N2071" s="337" t="str">
        <v/>
      </c>
      <c r="O2071" s="349" t="str">
        <v/>
      </c>
      <c r="P2071" s="349" t="str">
        <v>January</v>
      </c>
      <c r="Q2071" s="357"/>
    </row>
    <row r="2072" ht="27" customHeight="1" spans="1:17">
      <c r="A2072" s="362">
        <f t="shared" si="17"/>
        <v>1141</v>
      </c>
      <c r="B2072" s="294" t="str">
        <v/>
      </c>
      <c r="C2072" s="337" t="str">
        <v/>
      </c>
      <c r="D2072" s="337" t="str">
        <v/>
      </c>
      <c r="E2072" s="337" t="str">
        <v/>
      </c>
      <c r="F2072" s="337" t="str">
        <v/>
      </c>
      <c r="G2072" s="359" t="str">
        <v/>
      </c>
      <c r="H2072" s="340" t="str">
        <v/>
      </c>
      <c r="I2072" s="337" t="str">
        <v/>
      </c>
      <c r="J2072" s="337" t="str">
        <v/>
      </c>
      <c r="K2072" s="337" t="str">
        <v/>
      </c>
      <c r="L2072" s="337" t="str">
        <v/>
      </c>
      <c r="M2072" s="329" t="str">
        <v/>
      </c>
      <c r="N2072" s="337" t="str">
        <v/>
      </c>
      <c r="O2072" s="349" t="str">
        <v/>
      </c>
      <c r="P2072" s="349" t="str">
        <v>January</v>
      </c>
      <c r="Q2072" s="358"/>
    </row>
    <row r="2073" ht="27" customHeight="1" spans="1:17">
      <c r="A2073" s="361">
        <f t="shared" si="17"/>
        <v>1142</v>
      </c>
      <c r="B2073" s="294" t="str">
        <v/>
      </c>
      <c r="C2073" s="337" t="str">
        <v/>
      </c>
      <c r="D2073" s="337" t="str">
        <v/>
      </c>
      <c r="E2073" s="337" t="str">
        <v/>
      </c>
      <c r="F2073" s="337" t="str">
        <v/>
      </c>
      <c r="G2073" s="359" t="str">
        <v/>
      </c>
      <c r="H2073" s="340" t="str">
        <v/>
      </c>
      <c r="I2073" s="337" t="str">
        <v/>
      </c>
      <c r="J2073" s="337" t="str">
        <v/>
      </c>
      <c r="K2073" s="337" t="str">
        <v/>
      </c>
      <c r="L2073" s="337" t="str">
        <v/>
      </c>
      <c r="M2073" s="334" t="str">
        <v/>
      </c>
      <c r="N2073" s="337" t="str">
        <v/>
      </c>
      <c r="O2073" s="349" t="str">
        <v/>
      </c>
      <c r="P2073" s="349" t="str">
        <v>January</v>
      </c>
      <c r="Q2073" s="357"/>
    </row>
    <row r="2074" ht="27" customHeight="1" spans="1:17">
      <c r="A2074" s="362">
        <f t="shared" si="17"/>
        <v>1143</v>
      </c>
      <c r="B2074" s="294" t="str">
        <v/>
      </c>
      <c r="C2074" s="337" t="str">
        <v/>
      </c>
      <c r="D2074" s="337" t="str">
        <v/>
      </c>
      <c r="E2074" s="337" t="str">
        <v/>
      </c>
      <c r="F2074" s="337" t="str">
        <v/>
      </c>
      <c r="G2074" s="359" t="str">
        <v/>
      </c>
      <c r="H2074" s="340" t="str">
        <v/>
      </c>
      <c r="I2074" s="337" t="str">
        <v/>
      </c>
      <c r="J2074" s="337" t="str">
        <v/>
      </c>
      <c r="K2074" s="337" t="str">
        <v/>
      </c>
      <c r="L2074" s="337" t="str">
        <v/>
      </c>
      <c r="M2074" s="329" t="str">
        <v/>
      </c>
      <c r="N2074" s="337" t="str">
        <v/>
      </c>
      <c r="O2074" s="349" t="str">
        <v/>
      </c>
      <c r="P2074" s="349" t="str">
        <v>January</v>
      </c>
      <c r="Q2074" s="358"/>
    </row>
    <row r="2075" ht="27" customHeight="1" spans="1:17">
      <c r="A2075" s="361">
        <f t="shared" si="17"/>
        <v>1144</v>
      </c>
      <c r="B2075" s="294" t="str">
        <v/>
      </c>
      <c r="C2075" s="337" t="str">
        <v/>
      </c>
      <c r="D2075" s="337" t="str">
        <v/>
      </c>
      <c r="E2075" s="337" t="str">
        <v/>
      </c>
      <c r="F2075" s="337" t="str">
        <v/>
      </c>
      <c r="G2075" s="359" t="str">
        <v/>
      </c>
      <c r="H2075" s="340" t="str">
        <v/>
      </c>
      <c r="I2075" s="337" t="str">
        <v/>
      </c>
      <c r="J2075" s="337" t="str">
        <v/>
      </c>
      <c r="K2075" s="337" t="str">
        <v/>
      </c>
      <c r="L2075" s="337" t="str">
        <v/>
      </c>
      <c r="M2075" s="334" t="str">
        <v/>
      </c>
      <c r="N2075" s="337" t="str">
        <v/>
      </c>
      <c r="O2075" s="349" t="str">
        <v/>
      </c>
      <c r="P2075" s="349" t="str">
        <v>January</v>
      </c>
      <c r="Q2075" s="357"/>
    </row>
    <row r="2076" ht="27" customHeight="1" spans="1:17">
      <c r="A2076" s="362">
        <f t="shared" si="17"/>
        <v>1145</v>
      </c>
      <c r="B2076" s="294" t="str">
        <v/>
      </c>
      <c r="C2076" s="337" t="str">
        <v/>
      </c>
      <c r="D2076" s="337" t="str">
        <v/>
      </c>
      <c r="E2076" s="337" t="str">
        <v/>
      </c>
      <c r="F2076" s="337" t="str">
        <v/>
      </c>
      <c r="G2076" s="359" t="str">
        <v/>
      </c>
      <c r="H2076" s="340" t="str">
        <v/>
      </c>
      <c r="I2076" s="337" t="str">
        <v/>
      </c>
      <c r="J2076" s="337" t="str">
        <v/>
      </c>
      <c r="K2076" s="337" t="str">
        <v/>
      </c>
      <c r="L2076" s="337" t="str">
        <v/>
      </c>
      <c r="M2076" s="329" t="str">
        <v/>
      </c>
      <c r="N2076" s="337" t="str">
        <v/>
      </c>
      <c r="O2076" s="349" t="str">
        <v/>
      </c>
      <c r="P2076" s="349" t="str">
        <v>January</v>
      </c>
      <c r="Q2076" s="358"/>
    </row>
    <row r="2077" ht="27" customHeight="1" spans="1:17">
      <c r="A2077" s="361">
        <f t="shared" si="17"/>
        <v>1146</v>
      </c>
      <c r="B2077" s="294" t="str">
        <v/>
      </c>
      <c r="C2077" s="337" t="str">
        <v/>
      </c>
      <c r="D2077" s="337" t="str">
        <v/>
      </c>
      <c r="E2077" s="337" t="str">
        <v/>
      </c>
      <c r="F2077" s="337" t="str">
        <v/>
      </c>
      <c r="G2077" s="359" t="str">
        <v/>
      </c>
      <c r="H2077" s="340" t="str">
        <v/>
      </c>
      <c r="I2077" s="337" t="str">
        <v/>
      </c>
      <c r="J2077" s="337" t="str">
        <v/>
      </c>
      <c r="K2077" s="337" t="str">
        <v/>
      </c>
      <c r="L2077" s="337" t="str">
        <v/>
      </c>
      <c r="M2077" s="334" t="str">
        <v/>
      </c>
      <c r="N2077" s="337" t="str">
        <v/>
      </c>
      <c r="O2077" s="349" t="str">
        <v/>
      </c>
      <c r="P2077" s="349" t="str">
        <v>January</v>
      </c>
      <c r="Q2077" s="357"/>
    </row>
    <row r="2078" ht="27" customHeight="1" spans="1:17">
      <c r="A2078" s="362">
        <f t="shared" si="17"/>
        <v>1147</v>
      </c>
      <c r="B2078" s="294" t="str">
        <v/>
      </c>
      <c r="C2078" s="337" t="str">
        <v/>
      </c>
      <c r="D2078" s="337" t="str">
        <v/>
      </c>
      <c r="E2078" s="337" t="str">
        <v/>
      </c>
      <c r="F2078" s="337" t="str">
        <v/>
      </c>
      <c r="G2078" s="359" t="str">
        <v/>
      </c>
      <c r="H2078" s="340" t="str">
        <v/>
      </c>
      <c r="I2078" s="337" t="str">
        <v/>
      </c>
      <c r="J2078" s="337" t="str">
        <v/>
      </c>
      <c r="K2078" s="337" t="str">
        <v/>
      </c>
      <c r="L2078" s="337" t="str">
        <v/>
      </c>
      <c r="M2078" s="329" t="str">
        <v/>
      </c>
      <c r="N2078" s="337" t="str">
        <v/>
      </c>
      <c r="O2078" s="349" t="str">
        <v/>
      </c>
      <c r="P2078" s="349" t="str">
        <v>January</v>
      </c>
      <c r="Q2078" s="358"/>
    </row>
    <row r="2079" ht="27" customHeight="1" spans="1:17">
      <c r="A2079" s="361">
        <f t="shared" si="17"/>
        <v>1148</v>
      </c>
      <c r="B2079" s="294" t="str">
        <v/>
      </c>
      <c r="C2079" s="337" t="str">
        <v/>
      </c>
      <c r="D2079" s="337" t="str">
        <v/>
      </c>
      <c r="E2079" s="337" t="str">
        <v/>
      </c>
      <c r="F2079" s="337" t="str">
        <v/>
      </c>
      <c r="G2079" s="359" t="str">
        <v/>
      </c>
      <c r="H2079" s="340" t="str">
        <v/>
      </c>
      <c r="I2079" s="337" t="str">
        <v/>
      </c>
      <c r="J2079" s="337" t="str">
        <v/>
      </c>
      <c r="K2079" s="337" t="str">
        <v/>
      </c>
      <c r="L2079" s="337" t="str">
        <v/>
      </c>
      <c r="M2079" s="334" t="str">
        <v/>
      </c>
      <c r="N2079" s="337" t="str">
        <v/>
      </c>
      <c r="O2079" s="349" t="str">
        <v/>
      </c>
      <c r="P2079" s="349" t="str">
        <v>January</v>
      </c>
      <c r="Q2079" s="357"/>
    </row>
    <row r="2080" ht="27" customHeight="1" spans="1:17">
      <c r="A2080" s="362">
        <f t="shared" si="17"/>
        <v>1149</v>
      </c>
      <c r="B2080" s="294" t="str">
        <v/>
      </c>
      <c r="C2080" s="337" t="str">
        <v/>
      </c>
      <c r="D2080" s="337" t="str">
        <v/>
      </c>
      <c r="E2080" s="337" t="str">
        <v/>
      </c>
      <c r="F2080" s="337" t="str">
        <v/>
      </c>
      <c r="G2080" s="359" t="str">
        <v/>
      </c>
      <c r="H2080" s="340" t="str">
        <v/>
      </c>
      <c r="I2080" s="337" t="str">
        <v/>
      </c>
      <c r="J2080" s="337" t="str">
        <v/>
      </c>
      <c r="K2080" s="337" t="str">
        <v/>
      </c>
      <c r="L2080" s="337" t="str">
        <v/>
      </c>
      <c r="M2080" s="329" t="str">
        <v/>
      </c>
      <c r="N2080" s="337" t="str">
        <v/>
      </c>
      <c r="O2080" s="349" t="str">
        <v/>
      </c>
      <c r="P2080" s="349" t="str">
        <v>January</v>
      </c>
      <c r="Q2080" s="358"/>
    </row>
    <row r="2081" ht="27" customHeight="1" spans="1:17">
      <c r="A2081" s="361">
        <f t="shared" si="17"/>
        <v>1150</v>
      </c>
      <c r="B2081" s="294" t="str">
        <v/>
      </c>
      <c r="C2081" s="337" t="str">
        <v/>
      </c>
      <c r="D2081" s="337" t="str">
        <v/>
      </c>
      <c r="E2081" s="337" t="str">
        <v/>
      </c>
      <c r="F2081" s="337" t="str">
        <v/>
      </c>
      <c r="G2081" s="359" t="str">
        <v/>
      </c>
      <c r="H2081" s="340" t="str">
        <v/>
      </c>
      <c r="I2081" s="337" t="str">
        <v/>
      </c>
      <c r="J2081" s="337" t="str">
        <v/>
      </c>
      <c r="K2081" s="337" t="str">
        <v/>
      </c>
      <c r="L2081" s="337" t="str">
        <v/>
      </c>
      <c r="M2081" s="334" t="str">
        <v/>
      </c>
      <c r="N2081" s="337" t="str">
        <v/>
      </c>
      <c r="O2081" s="349" t="str">
        <v/>
      </c>
      <c r="P2081" s="349" t="str">
        <v>January</v>
      </c>
      <c r="Q2081" s="357"/>
    </row>
    <row r="2082" ht="27" customHeight="1" spans="1:17">
      <c r="A2082" s="362">
        <f t="shared" si="17"/>
        <v>1151</v>
      </c>
      <c r="B2082" s="294" t="str">
        <v/>
      </c>
      <c r="C2082" s="337" t="str">
        <v/>
      </c>
      <c r="D2082" s="337" t="str">
        <v/>
      </c>
      <c r="E2082" s="337" t="str">
        <v/>
      </c>
      <c r="F2082" s="337" t="str">
        <v/>
      </c>
      <c r="G2082" s="359" t="str">
        <v/>
      </c>
      <c r="H2082" s="340" t="str">
        <v/>
      </c>
      <c r="I2082" s="337" t="str">
        <v/>
      </c>
      <c r="J2082" s="337" t="str">
        <v/>
      </c>
      <c r="K2082" s="337" t="str">
        <v/>
      </c>
      <c r="L2082" s="337" t="str">
        <v/>
      </c>
      <c r="M2082" s="329" t="str">
        <v/>
      </c>
      <c r="N2082" s="337" t="str">
        <v/>
      </c>
      <c r="O2082" s="349" t="str">
        <v/>
      </c>
      <c r="P2082" s="349" t="str">
        <v>January</v>
      </c>
      <c r="Q2082" s="358"/>
    </row>
    <row r="2083" ht="27" customHeight="1" spans="1:17">
      <c r="A2083" s="361">
        <f t="shared" si="17"/>
        <v>1152</v>
      </c>
      <c r="B2083" s="294" t="str">
        <v/>
      </c>
      <c r="C2083" s="337" t="str">
        <v/>
      </c>
      <c r="D2083" s="337" t="str">
        <v/>
      </c>
      <c r="E2083" s="337" t="str">
        <v/>
      </c>
      <c r="F2083" s="337" t="str">
        <v/>
      </c>
      <c r="G2083" s="359" t="str">
        <v/>
      </c>
      <c r="H2083" s="340" t="str">
        <v/>
      </c>
      <c r="I2083" s="337" t="str">
        <v/>
      </c>
      <c r="J2083" s="337" t="str">
        <v/>
      </c>
      <c r="K2083" s="337" t="str">
        <v/>
      </c>
      <c r="L2083" s="337" t="str">
        <v/>
      </c>
      <c r="M2083" s="334" t="str">
        <v/>
      </c>
      <c r="N2083" s="337" t="str">
        <v/>
      </c>
      <c r="O2083" s="349" t="str">
        <v/>
      </c>
      <c r="P2083" s="349" t="str">
        <v>January</v>
      </c>
      <c r="Q2083" s="357"/>
    </row>
    <row r="2084" ht="27" customHeight="1" spans="1:17">
      <c r="A2084" s="362">
        <f t="shared" si="17"/>
        <v>1153</v>
      </c>
      <c r="B2084" s="294" t="str">
        <v/>
      </c>
      <c r="C2084" s="337" t="str">
        <v/>
      </c>
      <c r="D2084" s="337" t="str">
        <v/>
      </c>
      <c r="E2084" s="337" t="str">
        <v/>
      </c>
      <c r="F2084" s="337" t="str">
        <v/>
      </c>
      <c r="G2084" s="359" t="str">
        <v/>
      </c>
      <c r="H2084" s="340" t="str">
        <v/>
      </c>
      <c r="I2084" s="337" t="str">
        <v/>
      </c>
      <c r="J2084" s="337" t="str">
        <v/>
      </c>
      <c r="K2084" s="337" t="str">
        <v/>
      </c>
      <c r="L2084" s="337" t="str">
        <v/>
      </c>
      <c r="M2084" s="329" t="str">
        <v/>
      </c>
      <c r="N2084" s="337" t="str">
        <v/>
      </c>
      <c r="O2084" s="349" t="str">
        <v/>
      </c>
      <c r="P2084" s="349" t="str">
        <v>January</v>
      </c>
      <c r="Q2084" s="358"/>
    </row>
    <row r="2085" ht="27" customHeight="1" spans="1:17">
      <c r="A2085" s="361">
        <f t="shared" ref="A2085:A2148" si="18">A2084+1</f>
        <v>1154</v>
      </c>
      <c r="B2085" s="294" t="str">
        <v/>
      </c>
      <c r="C2085" s="337" t="str">
        <v/>
      </c>
      <c r="D2085" s="337" t="str">
        <v/>
      </c>
      <c r="E2085" s="337" t="str">
        <v/>
      </c>
      <c r="F2085" s="341" t="str">
        <v/>
      </c>
      <c r="G2085" s="359" t="str">
        <v/>
      </c>
      <c r="H2085" s="340" t="str">
        <v/>
      </c>
      <c r="I2085" s="337" t="str">
        <v/>
      </c>
      <c r="J2085" s="337" t="str">
        <v/>
      </c>
      <c r="K2085" s="337" t="str">
        <v/>
      </c>
      <c r="L2085" s="337" t="str">
        <v/>
      </c>
      <c r="M2085" s="334" t="str">
        <v/>
      </c>
      <c r="N2085" s="337" t="str">
        <v/>
      </c>
      <c r="O2085" s="349" t="str">
        <v/>
      </c>
      <c r="P2085" s="349" t="str">
        <v>January</v>
      </c>
      <c r="Q2085" s="357"/>
    </row>
    <row r="2086" ht="27" customHeight="1" spans="1:17">
      <c r="A2086" s="362">
        <f t="shared" si="18"/>
        <v>1155</v>
      </c>
      <c r="B2086" s="294" t="str">
        <v/>
      </c>
      <c r="C2086" s="337" t="str">
        <v/>
      </c>
      <c r="D2086" s="337" t="str">
        <v/>
      </c>
      <c r="E2086" s="337" t="str">
        <v/>
      </c>
      <c r="F2086" s="341" t="str">
        <v/>
      </c>
      <c r="G2086" s="359" t="str">
        <v/>
      </c>
      <c r="H2086" s="340" t="str">
        <v/>
      </c>
      <c r="I2086" s="337" t="str">
        <v/>
      </c>
      <c r="J2086" s="337" t="str">
        <v/>
      </c>
      <c r="K2086" s="337" t="str">
        <v/>
      </c>
      <c r="L2086" s="337" t="str">
        <v/>
      </c>
      <c r="M2086" s="329" t="str">
        <v/>
      </c>
      <c r="N2086" s="337" t="str">
        <v/>
      </c>
      <c r="O2086" s="349" t="str">
        <v/>
      </c>
      <c r="P2086" s="349" t="str">
        <v>January</v>
      </c>
      <c r="Q2086" s="358"/>
    </row>
    <row r="2087" ht="27" customHeight="1" spans="1:17">
      <c r="A2087" s="361">
        <f t="shared" si="18"/>
        <v>1156</v>
      </c>
      <c r="B2087" s="294" t="str">
        <v/>
      </c>
      <c r="C2087" s="337" t="str">
        <v/>
      </c>
      <c r="D2087" s="337" t="str">
        <v/>
      </c>
      <c r="E2087" s="337" t="str">
        <v/>
      </c>
      <c r="F2087" s="337" t="str">
        <v/>
      </c>
      <c r="G2087" s="359" t="str">
        <v/>
      </c>
      <c r="H2087" s="340" t="str">
        <v/>
      </c>
      <c r="I2087" s="337" t="str">
        <v/>
      </c>
      <c r="J2087" s="337" t="str">
        <v/>
      </c>
      <c r="K2087" s="337" t="str">
        <v/>
      </c>
      <c r="L2087" s="337" t="str">
        <v/>
      </c>
      <c r="M2087" s="334" t="str">
        <v/>
      </c>
      <c r="N2087" s="337" t="str">
        <v/>
      </c>
      <c r="O2087" s="349" t="str">
        <v/>
      </c>
      <c r="P2087" s="349" t="str">
        <v>January</v>
      </c>
      <c r="Q2087" s="357"/>
    </row>
    <row r="2088" ht="27" customHeight="1" spans="1:17">
      <c r="A2088" s="362">
        <f t="shared" si="18"/>
        <v>1157</v>
      </c>
      <c r="B2088" s="294" t="str">
        <v/>
      </c>
      <c r="C2088" s="337" t="str">
        <v/>
      </c>
      <c r="D2088" s="337" t="str">
        <v/>
      </c>
      <c r="E2088" s="337" t="str">
        <v/>
      </c>
      <c r="F2088" s="337" t="str">
        <v/>
      </c>
      <c r="G2088" s="359" t="str">
        <v/>
      </c>
      <c r="H2088" s="340" t="str">
        <v/>
      </c>
      <c r="I2088" s="337" t="str">
        <v/>
      </c>
      <c r="J2088" s="337" t="str">
        <v/>
      </c>
      <c r="K2088" s="337" t="str">
        <v/>
      </c>
      <c r="L2088" s="337" t="str">
        <v/>
      </c>
      <c r="M2088" s="329" t="str">
        <v/>
      </c>
      <c r="N2088" s="337" t="str">
        <v/>
      </c>
      <c r="O2088" s="349" t="str">
        <v/>
      </c>
      <c r="P2088" s="349" t="str">
        <v>January</v>
      </c>
      <c r="Q2088" s="358"/>
    </row>
    <row r="2089" ht="27" customHeight="1" spans="1:17">
      <c r="A2089" s="361">
        <f t="shared" si="18"/>
        <v>1158</v>
      </c>
      <c r="B2089" s="294" t="str">
        <v/>
      </c>
      <c r="C2089" s="337" t="str">
        <v/>
      </c>
      <c r="D2089" s="337" t="str">
        <v/>
      </c>
      <c r="E2089" s="337" t="str">
        <v/>
      </c>
      <c r="F2089" s="337" t="str">
        <v/>
      </c>
      <c r="G2089" s="359" t="str">
        <v/>
      </c>
      <c r="H2089" s="340" t="str">
        <v/>
      </c>
      <c r="I2089" s="337" t="str">
        <v/>
      </c>
      <c r="J2089" s="337" t="str">
        <v/>
      </c>
      <c r="K2089" s="337" t="str">
        <v/>
      </c>
      <c r="L2089" s="337" t="str">
        <v/>
      </c>
      <c r="M2089" s="334" t="str">
        <v/>
      </c>
      <c r="N2089" s="337" t="str">
        <v/>
      </c>
      <c r="O2089" s="349" t="str">
        <v/>
      </c>
      <c r="P2089" s="349" t="str">
        <v>January</v>
      </c>
      <c r="Q2089" s="357"/>
    </row>
    <row r="2090" ht="27" customHeight="1" spans="1:17">
      <c r="A2090" s="362">
        <f t="shared" si="18"/>
        <v>1159</v>
      </c>
      <c r="B2090" s="294" t="str">
        <v/>
      </c>
      <c r="C2090" s="337" t="str">
        <v/>
      </c>
      <c r="D2090" s="337" t="str">
        <v/>
      </c>
      <c r="E2090" s="337" t="str">
        <v/>
      </c>
      <c r="F2090" s="337" t="str">
        <v/>
      </c>
      <c r="G2090" s="359" t="str">
        <v/>
      </c>
      <c r="H2090" s="340" t="str">
        <v/>
      </c>
      <c r="I2090" s="337" t="str">
        <v/>
      </c>
      <c r="J2090" s="337" t="str">
        <v/>
      </c>
      <c r="K2090" s="337" t="str">
        <v/>
      </c>
      <c r="L2090" s="337" t="str">
        <v/>
      </c>
      <c r="M2090" s="329" t="str">
        <v/>
      </c>
      <c r="N2090" s="337" t="str">
        <v/>
      </c>
      <c r="O2090" s="349" t="str">
        <v/>
      </c>
      <c r="P2090" s="349" t="str">
        <v>January</v>
      </c>
      <c r="Q2090" s="358"/>
    </row>
    <row r="2091" ht="27" customHeight="1" spans="1:17">
      <c r="A2091" s="361">
        <f t="shared" si="18"/>
        <v>1160</v>
      </c>
      <c r="B2091" s="294" t="str">
        <v/>
      </c>
      <c r="C2091" s="337" t="str">
        <v/>
      </c>
      <c r="D2091" s="337" t="str">
        <v/>
      </c>
      <c r="E2091" s="337" t="str">
        <v/>
      </c>
      <c r="F2091" s="337" t="str">
        <v/>
      </c>
      <c r="G2091" s="359" t="str">
        <v/>
      </c>
      <c r="H2091" s="340" t="str">
        <v/>
      </c>
      <c r="I2091" s="337" t="str">
        <v/>
      </c>
      <c r="J2091" s="337" t="str">
        <v/>
      </c>
      <c r="K2091" s="337" t="str">
        <v/>
      </c>
      <c r="L2091" s="337" t="str">
        <v/>
      </c>
      <c r="M2091" s="334" t="str">
        <v/>
      </c>
      <c r="N2091" s="337" t="str">
        <v/>
      </c>
      <c r="O2091" s="349" t="str">
        <v/>
      </c>
      <c r="P2091" s="349" t="str">
        <v>January</v>
      </c>
      <c r="Q2091" s="357"/>
    </row>
    <row r="2092" ht="27" customHeight="1" spans="1:17">
      <c r="A2092" s="362">
        <f t="shared" si="18"/>
        <v>1161</v>
      </c>
      <c r="B2092" s="294" t="str">
        <v/>
      </c>
      <c r="C2092" s="337" t="str">
        <v/>
      </c>
      <c r="D2092" s="337" t="str">
        <v/>
      </c>
      <c r="E2092" s="337" t="str">
        <v/>
      </c>
      <c r="F2092" s="337" t="str">
        <v/>
      </c>
      <c r="G2092" s="359" t="str">
        <v/>
      </c>
      <c r="H2092" s="340" t="str">
        <v/>
      </c>
      <c r="I2092" s="337" t="str">
        <v/>
      </c>
      <c r="J2092" s="337" t="str">
        <v/>
      </c>
      <c r="K2092" s="337" t="str">
        <v/>
      </c>
      <c r="L2092" s="337" t="str">
        <v/>
      </c>
      <c r="M2092" s="329" t="str">
        <v/>
      </c>
      <c r="N2092" s="337" t="str">
        <v/>
      </c>
      <c r="O2092" s="349" t="str">
        <v/>
      </c>
      <c r="P2092" s="349" t="str">
        <v>January</v>
      </c>
      <c r="Q2092" s="358"/>
    </row>
    <row r="2093" ht="27" customHeight="1" spans="1:17">
      <c r="A2093" s="361">
        <f t="shared" si="18"/>
        <v>1162</v>
      </c>
      <c r="B2093" s="294" t="str">
        <v/>
      </c>
      <c r="C2093" s="337" t="str">
        <v/>
      </c>
      <c r="D2093" s="337" t="str">
        <v/>
      </c>
      <c r="E2093" s="337" t="str">
        <v/>
      </c>
      <c r="F2093" s="337" t="str">
        <v/>
      </c>
      <c r="G2093" s="359" t="str">
        <v/>
      </c>
      <c r="H2093" s="340" t="str">
        <v/>
      </c>
      <c r="I2093" s="337" t="str">
        <v/>
      </c>
      <c r="J2093" s="337" t="str">
        <v/>
      </c>
      <c r="K2093" s="337" t="str">
        <v/>
      </c>
      <c r="L2093" s="337" t="str">
        <v/>
      </c>
      <c r="M2093" s="334" t="str">
        <v/>
      </c>
      <c r="N2093" s="337" t="str">
        <v/>
      </c>
      <c r="O2093" s="349" t="str">
        <v/>
      </c>
      <c r="P2093" s="349" t="str">
        <v>January</v>
      </c>
      <c r="Q2093" s="357"/>
    </row>
    <row r="2094" ht="27" customHeight="1" spans="1:17">
      <c r="A2094" s="362">
        <f t="shared" si="18"/>
        <v>1163</v>
      </c>
      <c r="B2094" s="294" t="str">
        <v/>
      </c>
      <c r="C2094" s="337" t="str">
        <v/>
      </c>
      <c r="D2094" s="337" t="str">
        <v/>
      </c>
      <c r="E2094" s="337" t="str">
        <v/>
      </c>
      <c r="F2094" s="337" t="str">
        <v/>
      </c>
      <c r="G2094" s="359" t="str">
        <v/>
      </c>
      <c r="H2094" s="340" t="str">
        <v/>
      </c>
      <c r="I2094" s="337" t="str">
        <v/>
      </c>
      <c r="J2094" s="337" t="str">
        <v/>
      </c>
      <c r="K2094" s="337" t="str">
        <v/>
      </c>
      <c r="L2094" s="337" t="str">
        <v/>
      </c>
      <c r="M2094" s="329" t="str">
        <v/>
      </c>
      <c r="N2094" s="337" t="str">
        <v/>
      </c>
      <c r="O2094" s="349" t="str">
        <v/>
      </c>
      <c r="P2094" s="349" t="str">
        <v>January</v>
      </c>
      <c r="Q2094" s="358"/>
    </row>
    <row r="2095" ht="27" customHeight="1" spans="1:17">
      <c r="A2095" s="361">
        <f t="shared" si="18"/>
        <v>1164</v>
      </c>
      <c r="B2095" s="294" t="str">
        <v/>
      </c>
      <c r="C2095" s="337" t="str">
        <v/>
      </c>
      <c r="D2095" s="337" t="str">
        <v/>
      </c>
      <c r="E2095" s="337" t="str">
        <v/>
      </c>
      <c r="F2095" s="337" t="str">
        <v/>
      </c>
      <c r="G2095" s="359" t="str">
        <v/>
      </c>
      <c r="H2095" s="340" t="str">
        <v/>
      </c>
      <c r="I2095" s="337" t="str">
        <v/>
      </c>
      <c r="J2095" s="337" t="str">
        <v/>
      </c>
      <c r="K2095" s="337" t="str">
        <v/>
      </c>
      <c r="L2095" s="337" t="str">
        <v/>
      </c>
      <c r="M2095" s="334" t="str">
        <v/>
      </c>
      <c r="N2095" s="337" t="str">
        <v/>
      </c>
      <c r="O2095" s="349" t="str">
        <v/>
      </c>
      <c r="P2095" s="349" t="str">
        <v>January</v>
      </c>
      <c r="Q2095" s="357"/>
    </row>
    <row r="2096" ht="27" customHeight="1" spans="1:17">
      <c r="A2096" s="362">
        <f t="shared" si="18"/>
        <v>1165</v>
      </c>
      <c r="B2096" s="294" t="str">
        <v/>
      </c>
      <c r="C2096" s="337" t="str">
        <v/>
      </c>
      <c r="D2096" s="337" t="str">
        <v/>
      </c>
      <c r="E2096" s="337" t="str">
        <v/>
      </c>
      <c r="F2096" s="337" t="str">
        <v/>
      </c>
      <c r="G2096" s="359" t="str">
        <v/>
      </c>
      <c r="H2096" s="340" t="str">
        <v/>
      </c>
      <c r="I2096" s="337" t="str">
        <v/>
      </c>
      <c r="J2096" s="337" t="str">
        <v/>
      </c>
      <c r="K2096" s="337" t="str">
        <v/>
      </c>
      <c r="L2096" s="337" t="str">
        <v/>
      </c>
      <c r="M2096" s="329" t="str">
        <v/>
      </c>
      <c r="N2096" s="337" t="str">
        <v/>
      </c>
      <c r="O2096" s="349" t="str">
        <v/>
      </c>
      <c r="P2096" s="349" t="str">
        <v>January</v>
      </c>
      <c r="Q2096" s="358"/>
    </row>
    <row r="2097" ht="27" customHeight="1" spans="1:17">
      <c r="A2097" s="361">
        <f t="shared" si="18"/>
        <v>1166</v>
      </c>
      <c r="B2097" s="294" t="str">
        <v/>
      </c>
      <c r="C2097" s="337" t="str">
        <v/>
      </c>
      <c r="D2097" s="337" t="str">
        <v/>
      </c>
      <c r="E2097" s="337" t="str">
        <v/>
      </c>
      <c r="F2097" s="337" t="str">
        <v/>
      </c>
      <c r="G2097" s="359" t="str">
        <v/>
      </c>
      <c r="H2097" s="340" t="str">
        <v/>
      </c>
      <c r="I2097" s="337" t="str">
        <v/>
      </c>
      <c r="J2097" s="337" t="str">
        <v/>
      </c>
      <c r="K2097" s="337" t="str">
        <v/>
      </c>
      <c r="L2097" s="337" t="str">
        <v/>
      </c>
      <c r="M2097" s="334" t="str">
        <v/>
      </c>
      <c r="N2097" s="337" t="str">
        <v/>
      </c>
      <c r="O2097" s="349" t="str">
        <v/>
      </c>
      <c r="P2097" s="349" t="str">
        <v>January</v>
      </c>
      <c r="Q2097" s="357"/>
    </row>
    <row r="2098" ht="27" customHeight="1" spans="1:17">
      <c r="A2098" s="362">
        <f t="shared" si="18"/>
        <v>1167</v>
      </c>
      <c r="B2098" s="294" t="str">
        <v/>
      </c>
      <c r="C2098" s="337" t="str">
        <v/>
      </c>
      <c r="D2098" s="337" t="str">
        <v/>
      </c>
      <c r="E2098" s="337" t="str">
        <v/>
      </c>
      <c r="F2098" s="337" t="str">
        <v/>
      </c>
      <c r="G2098" s="359" t="str">
        <v/>
      </c>
      <c r="H2098" s="340" t="str">
        <v/>
      </c>
      <c r="I2098" s="337" t="str">
        <v/>
      </c>
      <c r="J2098" s="337" t="str">
        <v/>
      </c>
      <c r="K2098" s="337" t="str">
        <v/>
      </c>
      <c r="L2098" s="337" t="str">
        <v/>
      </c>
      <c r="M2098" s="329" t="str">
        <v/>
      </c>
      <c r="N2098" s="337" t="str">
        <v/>
      </c>
      <c r="O2098" s="349" t="str">
        <v/>
      </c>
      <c r="P2098" s="349" t="str">
        <v>January</v>
      </c>
      <c r="Q2098" s="358"/>
    </row>
    <row r="2099" ht="27" customHeight="1" spans="1:17">
      <c r="A2099" s="361">
        <f t="shared" si="18"/>
        <v>1168</v>
      </c>
      <c r="B2099" s="294" t="str">
        <v/>
      </c>
      <c r="C2099" s="337" t="str">
        <v/>
      </c>
      <c r="D2099" s="337" t="str">
        <v/>
      </c>
      <c r="E2099" s="337" t="str">
        <v/>
      </c>
      <c r="F2099" s="337" t="str">
        <v/>
      </c>
      <c r="G2099" s="359" t="str">
        <v/>
      </c>
      <c r="H2099" s="340" t="str">
        <v/>
      </c>
      <c r="I2099" s="337" t="str">
        <v/>
      </c>
      <c r="J2099" s="337" t="str">
        <v/>
      </c>
      <c r="K2099" s="337" t="str">
        <v/>
      </c>
      <c r="L2099" s="337" t="str">
        <v/>
      </c>
      <c r="M2099" s="334" t="str">
        <v/>
      </c>
      <c r="N2099" s="337" t="str">
        <v/>
      </c>
      <c r="O2099" s="349" t="str">
        <v/>
      </c>
      <c r="P2099" s="349" t="str">
        <v>January</v>
      </c>
      <c r="Q2099" s="357"/>
    </row>
    <row r="2100" ht="27" customHeight="1" spans="1:17">
      <c r="A2100" s="362">
        <f t="shared" si="18"/>
        <v>1169</v>
      </c>
      <c r="B2100" s="294" t="str">
        <v/>
      </c>
      <c r="C2100" s="337" t="str">
        <v/>
      </c>
      <c r="D2100" s="337" t="str">
        <v/>
      </c>
      <c r="E2100" s="337" t="str">
        <v/>
      </c>
      <c r="F2100" s="337" t="str">
        <v/>
      </c>
      <c r="G2100" s="359" t="str">
        <v/>
      </c>
      <c r="H2100" s="340" t="str">
        <v/>
      </c>
      <c r="I2100" s="337" t="str">
        <v/>
      </c>
      <c r="J2100" s="337" t="str">
        <v/>
      </c>
      <c r="K2100" s="337" t="str">
        <v/>
      </c>
      <c r="L2100" s="337" t="str">
        <v/>
      </c>
      <c r="M2100" s="329" t="str">
        <v/>
      </c>
      <c r="N2100" s="337" t="str">
        <v/>
      </c>
      <c r="O2100" s="349" t="str">
        <v/>
      </c>
      <c r="P2100" s="349" t="str">
        <v>January</v>
      </c>
      <c r="Q2100" s="358"/>
    </row>
    <row r="2101" ht="27" customHeight="1" spans="1:17">
      <c r="A2101" s="361">
        <f t="shared" si="18"/>
        <v>1170</v>
      </c>
      <c r="B2101" s="294" t="str">
        <v/>
      </c>
      <c r="C2101" s="337" t="str">
        <v/>
      </c>
      <c r="D2101" s="337" t="str">
        <v/>
      </c>
      <c r="E2101" s="337" t="str">
        <v/>
      </c>
      <c r="F2101" s="337" t="str">
        <v/>
      </c>
      <c r="G2101" s="359" t="str">
        <v/>
      </c>
      <c r="H2101" s="340" t="str">
        <v/>
      </c>
      <c r="I2101" s="337" t="str">
        <v/>
      </c>
      <c r="J2101" s="337" t="str">
        <v/>
      </c>
      <c r="K2101" s="337" t="str">
        <v/>
      </c>
      <c r="L2101" s="337" t="str">
        <v/>
      </c>
      <c r="M2101" s="334" t="str">
        <v/>
      </c>
      <c r="N2101" s="337" t="str">
        <v/>
      </c>
      <c r="O2101" s="349" t="str">
        <v/>
      </c>
      <c r="P2101" s="349" t="str">
        <v>January</v>
      </c>
      <c r="Q2101" s="357"/>
    </row>
    <row r="2102" ht="27" customHeight="1" spans="1:17">
      <c r="A2102" s="362">
        <f t="shared" si="18"/>
        <v>1171</v>
      </c>
      <c r="B2102" s="294" t="str">
        <v/>
      </c>
      <c r="C2102" s="337" t="str">
        <v/>
      </c>
      <c r="D2102" s="337" t="str">
        <v/>
      </c>
      <c r="E2102" s="337" t="str">
        <v/>
      </c>
      <c r="F2102" s="337" t="str">
        <v/>
      </c>
      <c r="G2102" s="359" t="str">
        <v/>
      </c>
      <c r="H2102" s="340" t="str">
        <v/>
      </c>
      <c r="I2102" s="337" t="str">
        <v/>
      </c>
      <c r="J2102" s="337" t="str">
        <v/>
      </c>
      <c r="K2102" s="337" t="str">
        <v/>
      </c>
      <c r="L2102" s="337" t="str">
        <v/>
      </c>
      <c r="M2102" s="329" t="str">
        <v/>
      </c>
      <c r="N2102" s="337" t="str">
        <v/>
      </c>
      <c r="O2102" s="349" t="str">
        <v/>
      </c>
      <c r="P2102" s="349" t="str">
        <v>January</v>
      </c>
      <c r="Q2102" s="358"/>
    </row>
    <row r="2103" ht="27" customHeight="1" spans="1:17">
      <c r="A2103" s="361">
        <f t="shared" si="18"/>
        <v>1172</v>
      </c>
      <c r="B2103" s="294" t="str">
        <v/>
      </c>
      <c r="C2103" s="337" t="str">
        <v/>
      </c>
      <c r="D2103" s="341" t="str">
        <v/>
      </c>
      <c r="E2103" s="337" t="str">
        <v/>
      </c>
      <c r="F2103" s="337" t="str">
        <v/>
      </c>
      <c r="G2103" s="359" t="str">
        <v/>
      </c>
      <c r="H2103" s="340" t="str">
        <v/>
      </c>
      <c r="I2103" s="337" t="str">
        <v/>
      </c>
      <c r="J2103" s="337" t="str">
        <v/>
      </c>
      <c r="K2103" s="337" t="str">
        <v/>
      </c>
      <c r="L2103" s="337" t="str">
        <v/>
      </c>
      <c r="M2103" s="334" t="str">
        <v/>
      </c>
      <c r="N2103" s="337" t="str">
        <v/>
      </c>
      <c r="O2103" s="349" t="str">
        <v/>
      </c>
      <c r="P2103" s="349" t="str">
        <v>January</v>
      </c>
      <c r="Q2103" s="357"/>
    </row>
    <row r="2104" ht="27" customHeight="1" spans="1:17">
      <c r="A2104" s="362">
        <f t="shared" si="18"/>
        <v>1173</v>
      </c>
      <c r="B2104" s="294" t="str">
        <v/>
      </c>
      <c r="C2104" s="337" t="str">
        <v/>
      </c>
      <c r="D2104" s="337" t="str">
        <v/>
      </c>
      <c r="E2104" s="337" t="str">
        <v/>
      </c>
      <c r="F2104" s="337" t="str">
        <v/>
      </c>
      <c r="G2104" s="359" t="str">
        <v/>
      </c>
      <c r="H2104" s="340" t="str">
        <v/>
      </c>
      <c r="I2104" s="337" t="str">
        <v/>
      </c>
      <c r="J2104" s="337" t="str">
        <v/>
      </c>
      <c r="K2104" s="337" t="str">
        <v/>
      </c>
      <c r="L2104" s="337" t="str">
        <v/>
      </c>
      <c r="M2104" s="329" t="str">
        <v/>
      </c>
      <c r="N2104" s="337" t="str">
        <v/>
      </c>
      <c r="O2104" s="349" t="str">
        <v/>
      </c>
      <c r="P2104" s="349" t="str">
        <v>January</v>
      </c>
      <c r="Q2104" s="358"/>
    </row>
    <row r="2105" ht="27" customHeight="1" spans="1:17">
      <c r="A2105" s="361">
        <f t="shared" si="18"/>
        <v>1174</v>
      </c>
      <c r="B2105" s="294" t="str">
        <v/>
      </c>
      <c r="C2105" s="337" t="str">
        <v/>
      </c>
      <c r="D2105" s="337" t="str">
        <v/>
      </c>
      <c r="E2105" s="337" t="str">
        <v/>
      </c>
      <c r="F2105" s="337" t="str">
        <v/>
      </c>
      <c r="G2105" s="359" t="str">
        <v/>
      </c>
      <c r="H2105" s="340" t="str">
        <v/>
      </c>
      <c r="I2105" s="337" t="str">
        <v/>
      </c>
      <c r="J2105" s="337" t="str">
        <v/>
      </c>
      <c r="K2105" s="337" t="str">
        <v/>
      </c>
      <c r="L2105" s="337" t="str">
        <v/>
      </c>
      <c r="M2105" s="334" t="str">
        <v/>
      </c>
      <c r="N2105" s="337" t="str">
        <v/>
      </c>
      <c r="O2105" s="349" t="str">
        <v/>
      </c>
      <c r="P2105" s="349" t="str">
        <v>January</v>
      </c>
      <c r="Q2105" s="357"/>
    </row>
    <row r="2106" ht="27" customHeight="1" spans="1:17">
      <c r="A2106" s="362">
        <f t="shared" si="18"/>
        <v>1175</v>
      </c>
      <c r="B2106" s="294" t="str">
        <v/>
      </c>
      <c r="C2106" s="337" t="str">
        <v/>
      </c>
      <c r="D2106" s="337" t="str">
        <v/>
      </c>
      <c r="E2106" s="337" t="str">
        <v/>
      </c>
      <c r="F2106" s="337" t="str">
        <v/>
      </c>
      <c r="G2106" s="359" t="str">
        <v/>
      </c>
      <c r="H2106" s="340" t="str">
        <v/>
      </c>
      <c r="I2106" s="337" t="str">
        <v/>
      </c>
      <c r="J2106" s="337" t="str">
        <v/>
      </c>
      <c r="K2106" s="337" t="str">
        <v/>
      </c>
      <c r="L2106" s="337" t="str">
        <v/>
      </c>
      <c r="M2106" s="329" t="str">
        <v/>
      </c>
      <c r="N2106" s="337" t="str">
        <v/>
      </c>
      <c r="O2106" s="349" t="str">
        <v/>
      </c>
      <c r="P2106" s="349" t="str">
        <v>January</v>
      </c>
      <c r="Q2106" s="358"/>
    </row>
    <row r="2107" ht="27" customHeight="1" spans="1:17">
      <c r="A2107" s="361">
        <f t="shared" si="18"/>
        <v>1176</v>
      </c>
      <c r="B2107" s="294" t="str">
        <v/>
      </c>
      <c r="C2107" s="337" t="str">
        <v/>
      </c>
      <c r="D2107" s="337" t="str">
        <v/>
      </c>
      <c r="E2107" s="337" t="str">
        <v/>
      </c>
      <c r="F2107" s="337" t="str">
        <v/>
      </c>
      <c r="G2107" s="359" t="str">
        <v/>
      </c>
      <c r="H2107" s="340" t="str">
        <v/>
      </c>
      <c r="I2107" s="337" t="str">
        <v/>
      </c>
      <c r="J2107" s="337" t="str">
        <v/>
      </c>
      <c r="K2107" s="337" t="str">
        <v/>
      </c>
      <c r="L2107" s="337" t="str">
        <v/>
      </c>
      <c r="M2107" s="334" t="str">
        <v/>
      </c>
      <c r="N2107" s="337" t="str">
        <v/>
      </c>
      <c r="O2107" s="349" t="str">
        <v/>
      </c>
      <c r="P2107" s="349" t="str">
        <v>January</v>
      </c>
      <c r="Q2107" s="357"/>
    </row>
    <row r="2108" ht="27" customHeight="1" spans="1:17">
      <c r="A2108" s="362">
        <f t="shared" si="18"/>
        <v>1177</v>
      </c>
      <c r="B2108" s="294" t="str">
        <v/>
      </c>
      <c r="C2108" s="337" t="str">
        <v/>
      </c>
      <c r="D2108" s="337" t="str">
        <v/>
      </c>
      <c r="E2108" s="337" t="str">
        <v/>
      </c>
      <c r="F2108" s="337" t="str">
        <v/>
      </c>
      <c r="G2108" s="359" t="str">
        <v/>
      </c>
      <c r="H2108" s="340" t="str">
        <v/>
      </c>
      <c r="I2108" s="337" t="str">
        <v/>
      </c>
      <c r="J2108" s="337" t="str">
        <v/>
      </c>
      <c r="K2108" s="337" t="str">
        <v/>
      </c>
      <c r="L2108" s="337" t="str">
        <v/>
      </c>
      <c r="M2108" s="329" t="str">
        <v/>
      </c>
      <c r="N2108" s="337" t="str">
        <v/>
      </c>
      <c r="O2108" s="349" t="str">
        <v/>
      </c>
      <c r="P2108" s="349" t="str">
        <v>January</v>
      </c>
      <c r="Q2108" s="358"/>
    </row>
    <row r="2109" ht="27" customHeight="1" spans="1:17">
      <c r="A2109" s="361">
        <f t="shared" si="18"/>
        <v>1178</v>
      </c>
      <c r="B2109" s="294" t="str">
        <v/>
      </c>
      <c r="C2109" s="337" t="str">
        <v/>
      </c>
      <c r="D2109" s="337" t="str">
        <v/>
      </c>
      <c r="E2109" s="337" t="str">
        <v/>
      </c>
      <c r="F2109" s="337" t="str">
        <v/>
      </c>
      <c r="G2109" s="359" t="str">
        <v/>
      </c>
      <c r="H2109" s="340" t="str">
        <v/>
      </c>
      <c r="I2109" s="337" t="str">
        <v/>
      </c>
      <c r="J2109" s="337" t="str">
        <v/>
      </c>
      <c r="K2109" s="337" t="str">
        <v/>
      </c>
      <c r="L2109" s="337" t="str">
        <v/>
      </c>
      <c r="M2109" s="334" t="str">
        <v/>
      </c>
      <c r="N2109" s="337" t="str">
        <v/>
      </c>
      <c r="O2109" s="349" t="str">
        <v/>
      </c>
      <c r="P2109" s="349" t="str">
        <v>January</v>
      </c>
      <c r="Q2109" s="357"/>
    </row>
    <row r="2110" ht="27" customHeight="1" spans="1:17">
      <c r="A2110" s="362">
        <f t="shared" si="18"/>
        <v>1179</v>
      </c>
      <c r="B2110" s="294" t="str">
        <v/>
      </c>
      <c r="C2110" s="337" t="str">
        <v/>
      </c>
      <c r="D2110" s="337" t="str">
        <v/>
      </c>
      <c r="E2110" s="337" t="str">
        <v/>
      </c>
      <c r="F2110" s="337" t="str">
        <v/>
      </c>
      <c r="G2110" s="359" t="str">
        <v/>
      </c>
      <c r="H2110" s="340" t="str">
        <v/>
      </c>
      <c r="I2110" s="337" t="str">
        <v/>
      </c>
      <c r="J2110" s="337" t="str">
        <v/>
      </c>
      <c r="K2110" s="337" t="str">
        <v/>
      </c>
      <c r="L2110" s="337" t="str">
        <v/>
      </c>
      <c r="M2110" s="329" t="str">
        <v/>
      </c>
      <c r="N2110" s="337" t="str">
        <v/>
      </c>
      <c r="O2110" s="349" t="str">
        <v/>
      </c>
      <c r="P2110" s="349" t="str">
        <v>January</v>
      </c>
      <c r="Q2110" s="358"/>
    </row>
    <row r="2111" ht="27" customHeight="1" spans="1:17">
      <c r="A2111" s="361">
        <f t="shared" si="18"/>
        <v>1180</v>
      </c>
      <c r="B2111" s="294" t="str">
        <v/>
      </c>
      <c r="C2111" s="337" t="str">
        <v/>
      </c>
      <c r="D2111" s="337" t="str">
        <v/>
      </c>
      <c r="E2111" s="337" t="str">
        <v/>
      </c>
      <c r="F2111" s="337" t="str">
        <v/>
      </c>
      <c r="G2111" s="359" t="str">
        <v/>
      </c>
      <c r="H2111" s="340" t="str">
        <v/>
      </c>
      <c r="I2111" s="337" t="str">
        <v/>
      </c>
      <c r="J2111" s="337" t="str">
        <v/>
      </c>
      <c r="K2111" s="337" t="str">
        <v/>
      </c>
      <c r="L2111" s="337" t="str">
        <v/>
      </c>
      <c r="M2111" s="334" t="str">
        <v/>
      </c>
      <c r="N2111" s="337" t="str">
        <v/>
      </c>
      <c r="O2111" s="349" t="str">
        <v/>
      </c>
      <c r="P2111" s="349" t="str">
        <v>January</v>
      </c>
      <c r="Q2111" s="357"/>
    </row>
    <row r="2112" ht="27" customHeight="1" spans="1:17">
      <c r="A2112" s="362">
        <f t="shared" si="18"/>
        <v>1181</v>
      </c>
      <c r="B2112" s="294" t="str">
        <v/>
      </c>
      <c r="C2112" s="337" t="str">
        <v/>
      </c>
      <c r="D2112" s="337" t="str">
        <v/>
      </c>
      <c r="E2112" s="337" t="str">
        <v/>
      </c>
      <c r="F2112" s="337" t="str">
        <v/>
      </c>
      <c r="G2112" s="359" t="str">
        <v/>
      </c>
      <c r="H2112" s="340" t="str">
        <v/>
      </c>
      <c r="I2112" s="337" t="str">
        <v/>
      </c>
      <c r="J2112" s="337" t="str">
        <v/>
      </c>
      <c r="K2112" s="337" t="str">
        <v/>
      </c>
      <c r="L2112" s="337" t="str">
        <v/>
      </c>
      <c r="M2112" s="329" t="str">
        <v/>
      </c>
      <c r="N2112" s="337" t="str">
        <v/>
      </c>
      <c r="O2112" s="349" t="str">
        <v/>
      </c>
      <c r="P2112" s="349" t="str">
        <v>January</v>
      </c>
      <c r="Q2112" s="358"/>
    </row>
    <row r="2113" ht="27" customHeight="1" spans="1:17">
      <c r="A2113" s="361">
        <f t="shared" si="18"/>
        <v>1182</v>
      </c>
      <c r="B2113" s="294" t="str">
        <v/>
      </c>
      <c r="C2113" s="337" t="str">
        <v/>
      </c>
      <c r="D2113" s="337" t="str">
        <v/>
      </c>
      <c r="E2113" s="337" t="str">
        <v/>
      </c>
      <c r="F2113" s="337" t="str">
        <v/>
      </c>
      <c r="G2113" s="359" t="str">
        <v/>
      </c>
      <c r="H2113" s="340" t="str">
        <v/>
      </c>
      <c r="I2113" s="337" t="str">
        <v/>
      </c>
      <c r="J2113" s="337" t="str">
        <v/>
      </c>
      <c r="K2113" s="337" t="str">
        <v/>
      </c>
      <c r="L2113" s="337" t="str">
        <v/>
      </c>
      <c r="M2113" s="334" t="str">
        <v/>
      </c>
      <c r="N2113" s="337" t="str">
        <v/>
      </c>
      <c r="O2113" s="349" t="str">
        <v/>
      </c>
      <c r="P2113" s="349" t="str">
        <v>January</v>
      </c>
      <c r="Q2113" s="357"/>
    </row>
    <row r="2114" ht="27" customHeight="1" spans="1:17">
      <c r="A2114" s="362">
        <f t="shared" si="18"/>
        <v>1183</v>
      </c>
      <c r="B2114" s="294" t="str">
        <v/>
      </c>
      <c r="C2114" s="337" t="str">
        <v/>
      </c>
      <c r="D2114" s="337" t="str">
        <v/>
      </c>
      <c r="E2114" s="337" t="str">
        <v/>
      </c>
      <c r="F2114" s="337" t="str">
        <v/>
      </c>
      <c r="G2114" s="359" t="str">
        <v/>
      </c>
      <c r="H2114" s="340" t="str">
        <v/>
      </c>
      <c r="I2114" s="337" t="str">
        <v/>
      </c>
      <c r="J2114" s="337" t="str">
        <v/>
      </c>
      <c r="K2114" s="337" t="str">
        <v/>
      </c>
      <c r="L2114" s="337" t="str">
        <v/>
      </c>
      <c r="M2114" s="329" t="str">
        <v/>
      </c>
      <c r="N2114" s="337" t="str">
        <v/>
      </c>
      <c r="O2114" s="349" t="str">
        <v/>
      </c>
      <c r="P2114" s="349" t="str">
        <v>January</v>
      </c>
      <c r="Q2114" s="358"/>
    </row>
    <row r="2115" ht="27" customHeight="1" spans="1:17">
      <c r="A2115" s="361">
        <f t="shared" si="18"/>
        <v>1184</v>
      </c>
      <c r="B2115" s="294" t="str">
        <v/>
      </c>
      <c r="C2115" s="337" t="str">
        <v/>
      </c>
      <c r="D2115" s="337" t="str">
        <v/>
      </c>
      <c r="E2115" s="337" t="str">
        <v/>
      </c>
      <c r="F2115" s="337" t="str">
        <v/>
      </c>
      <c r="G2115" s="359" t="str">
        <v/>
      </c>
      <c r="H2115" s="340" t="str">
        <v/>
      </c>
      <c r="I2115" s="337" t="str">
        <v/>
      </c>
      <c r="J2115" s="337" t="str">
        <v/>
      </c>
      <c r="K2115" s="337" t="str">
        <v/>
      </c>
      <c r="L2115" s="337" t="str">
        <v/>
      </c>
      <c r="M2115" s="334" t="str">
        <v/>
      </c>
      <c r="N2115" s="337" t="str">
        <v/>
      </c>
      <c r="O2115" s="349" t="str">
        <v/>
      </c>
      <c r="P2115" s="349" t="str">
        <v>January</v>
      </c>
      <c r="Q2115" s="357"/>
    </row>
    <row r="2116" ht="27" customHeight="1" spans="1:17">
      <c r="A2116" s="362">
        <f t="shared" si="18"/>
        <v>1185</v>
      </c>
      <c r="B2116" s="294" t="str">
        <v/>
      </c>
      <c r="C2116" s="337" t="str">
        <v/>
      </c>
      <c r="D2116" s="337" t="str">
        <v/>
      </c>
      <c r="E2116" s="337" t="str">
        <v/>
      </c>
      <c r="F2116" s="337" t="str">
        <v/>
      </c>
      <c r="G2116" s="359" t="str">
        <v/>
      </c>
      <c r="H2116" s="340" t="str">
        <v/>
      </c>
      <c r="I2116" s="337" t="str">
        <v/>
      </c>
      <c r="J2116" s="337" t="str">
        <v/>
      </c>
      <c r="K2116" s="337" t="str">
        <v/>
      </c>
      <c r="L2116" s="337" t="str">
        <v/>
      </c>
      <c r="M2116" s="329" t="str">
        <v/>
      </c>
      <c r="N2116" s="337" t="str">
        <v/>
      </c>
      <c r="O2116" s="349" t="str">
        <v/>
      </c>
      <c r="P2116" s="349" t="str">
        <v>January</v>
      </c>
      <c r="Q2116" s="358"/>
    </row>
    <row r="2117" ht="27" customHeight="1" spans="1:17">
      <c r="A2117" s="361">
        <f t="shared" si="18"/>
        <v>1186</v>
      </c>
      <c r="B2117" s="294" t="str">
        <v/>
      </c>
      <c r="C2117" s="337" t="str">
        <v/>
      </c>
      <c r="D2117" s="337" t="str">
        <v/>
      </c>
      <c r="E2117" s="337" t="str">
        <v/>
      </c>
      <c r="F2117" s="337" t="str">
        <v/>
      </c>
      <c r="G2117" s="359" t="str">
        <v/>
      </c>
      <c r="H2117" s="340" t="str">
        <v/>
      </c>
      <c r="I2117" s="337" t="str">
        <v/>
      </c>
      <c r="J2117" s="337" t="str">
        <v/>
      </c>
      <c r="K2117" s="337" t="str">
        <v/>
      </c>
      <c r="L2117" s="337" t="str">
        <v/>
      </c>
      <c r="M2117" s="334" t="str">
        <v/>
      </c>
      <c r="N2117" s="337" t="str">
        <v/>
      </c>
      <c r="O2117" s="349" t="str">
        <v/>
      </c>
      <c r="P2117" s="349" t="str">
        <v>January</v>
      </c>
      <c r="Q2117" s="357"/>
    </row>
    <row r="2118" ht="27" customHeight="1" spans="1:17">
      <c r="A2118" s="362">
        <f t="shared" si="18"/>
        <v>1187</v>
      </c>
      <c r="B2118" s="294" t="str">
        <v/>
      </c>
      <c r="C2118" s="337" t="str">
        <v/>
      </c>
      <c r="D2118" s="337" t="str">
        <v/>
      </c>
      <c r="E2118" s="337" t="str">
        <v/>
      </c>
      <c r="F2118" s="337" t="str">
        <v/>
      </c>
      <c r="G2118" s="359" t="str">
        <v/>
      </c>
      <c r="H2118" s="340" t="str">
        <v/>
      </c>
      <c r="I2118" s="337" t="str">
        <v/>
      </c>
      <c r="J2118" s="337" t="str">
        <v/>
      </c>
      <c r="K2118" s="337" t="str">
        <v/>
      </c>
      <c r="L2118" s="337" t="str">
        <v/>
      </c>
      <c r="M2118" s="329" t="str">
        <v/>
      </c>
      <c r="N2118" s="337" t="str">
        <v/>
      </c>
      <c r="O2118" s="349" t="str">
        <v/>
      </c>
      <c r="P2118" s="349" t="str">
        <v>January</v>
      </c>
      <c r="Q2118" s="358"/>
    </row>
    <row r="2119" ht="27" customHeight="1" spans="1:17">
      <c r="A2119" s="361">
        <f t="shared" si="18"/>
        <v>1188</v>
      </c>
      <c r="B2119" s="294" t="str">
        <v/>
      </c>
      <c r="C2119" s="337" t="str">
        <v/>
      </c>
      <c r="D2119" s="337" t="str">
        <v/>
      </c>
      <c r="E2119" s="337" t="str">
        <v/>
      </c>
      <c r="F2119" s="337" t="str">
        <v/>
      </c>
      <c r="G2119" s="359" t="str">
        <v/>
      </c>
      <c r="H2119" s="340" t="str">
        <v/>
      </c>
      <c r="I2119" s="337" t="str">
        <v/>
      </c>
      <c r="J2119" s="337" t="str">
        <v/>
      </c>
      <c r="K2119" s="337" t="str">
        <v/>
      </c>
      <c r="L2119" s="337" t="str">
        <v/>
      </c>
      <c r="M2119" s="334" t="str">
        <v/>
      </c>
      <c r="N2119" s="337" t="str">
        <v/>
      </c>
      <c r="O2119" s="349" t="str">
        <v/>
      </c>
      <c r="P2119" s="349" t="str">
        <v>January</v>
      </c>
      <c r="Q2119" s="357"/>
    </row>
    <row r="2120" ht="27" customHeight="1" spans="1:17">
      <c r="A2120" s="362">
        <f t="shared" si="18"/>
        <v>1189</v>
      </c>
      <c r="B2120" s="294" t="str">
        <v/>
      </c>
      <c r="C2120" s="337" t="str">
        <v/>
      </c>
      <c r="D2120" s="337" t="str">
        <v/>
      </c>
      <c r="E2120" s="337" t="str">
        <v/>
      </c>
      <c r="F2120" s="337" t="str">
        <v/>
      </c>
      <c r="G2120" s="359" t="str">
        <v/>
      </c>
      <c r="H2120" s="340" t="str">
        <v/>
      </c>
      <c r="I2120" s="337" t="str">
        <v/>
      </c>
      <c r="J2120" s="337" t="str">
        <v/>
      </c>
      <c r="K2120" s="337" t="str">
        <v/>
      </c>
      <c r="L2120" s="337" t="str">
        <v/>
      </c>
      <c r="M2120" s="329" t="str">
        <v/>
      </c>
      <c r="N2120" s="337" t="str">
        <v/>
      </c>
      <c r="O2120" s="349" t="str">
        <v/>
      </c>
      <c r="P2120" s="349" t="str">
        <v>January</v>
      </c>
      <c r="Q2120" s="358"/>
    </row>
    <row r="2121" ht="27" customHeight="1" spans="1:17">
      <c r="A2121" s="361">
        <f t="shared" si="18"/>
        <v>1190</v>
      </c>
      <c r="B2121" s="294" t="str">
        <v/>
      </c>
      <c r="C2121" s="337" t="str">
        <v/>
      </c>
      <c r="D2121" s="337" t="str">
        <v/>
      </c>
      <c r="E2121" s="337" t="str">
        <v/>
      </c>
      <c r="F2121" s="337" t="str">
        <v/>
      </c>
      <c r="G2121" s="359" t="str">
        <v/>
      </c>
      <c r="H2121" s="340" t="str">
        <v/>
      </c>
      <c r="I2121" s="337" t="str">
        <v/>
      </c>
      <c r="J2121" s="337" t="str">
        <v/>
      </c>
      <c r="K2121" s="337" t="str">
        <v/>
      </c>
      <c r="L2121" s="337" t="str">
        <v/>
      </c>
      <c r="M2121" s="334" t="str">
        <v/>
      </c>
      <c r="N2121" s="337" t="str">
        <v/>
      </c>
      <c r="O2121" s="349" t="str">
        <v/>
      </c>
      <c r="P2121" s="349" t="str">
        <v>January</v>
      </c>
      <c r="Q2121" s="357"/>
    </row>
    <row r="2122" ht="27" customHeight="1" spans="1:17">
      <c r="A2122" s="362">
        <f t="shared" si="18"/>
        <v>1191</v>
      </c>
      <c r="B2122" s="294" t="str">
        <v/>
      </c>
      <c r="C2122" s="337" t="str">
        <v/>
      </c>
      <c r="D2122" s="337" t="str">
        <v/>
      </c>
      <c r="E2122" s="337" t="str">
        <v/>
      </c>
      <c r="F2122" s="337" t="str">
        <v/>
      </c>
      <c r="G2122" s="359" t="str">
        <v/>
      </c>
      <c r="H2122" s="340" t="str">
        <v/>
      </c>
      <c r="I2122" s="337" t="str">
        <v/>
      </c>
      <c r="J2122" s="337" t="str">
        <v/>
      </c>
      <c r="K2122" s="337" t="str">
        <v/>
      </c>
      <c r="L2122" s="337" t="str">
        <v/>
      </c>
      <c r="M2122" s="329" t="str">
        <v/>
      </c>
      <c r="N2122" s="337" t="str">
        <v/>
      </c>
      <c r="O2122" s="349" t="str">
        <v/>
      </c>
      <c r="P2122" s="349" t="str">
        <v>January</v>
      </c>
      <c r="Q2122" s="358"/>
    </row>
    <row r="2123" ht="27" customHeight="1" spans="1:17">
      <c r="A2123" s="361">
        <f t="shared" si="18"/>
        <v>1192</v>
      </c>
      <c r="B2123" s="294" t="str">
        <v/>
      </c>
      <c r="C2123" s="337" t="str">
        <v/>
      </c>
      <c r="D2123" s="337" t="str">
        <v/>
      </c>
      <c r="E2123" s="337" t="str">
        <v/>
      </c>
      <c r="F2123" s="337" t="str">
        <v/>
      </c>
      <c r="G2123" s="359" t="str">
        <v/>
      </c>
      <c r="H2123" s="340" t="str">
        <v/>
      </c>
      <c r="I2123" s="337" t="str">
        <v/>
      </c>
      <c r="J2123" s="337" t="str">
        <v/>
      </c>
      <c r="K2123" s="337" t="str">
        <v/>
      </c>
      <c r="L2123" s="337" t="str">
        <v/>
      </c>
      <c r="M2123" s="334" t="str">
        <v/>
      </c>
      <c r="N2123" s="337" t="str">
        <v/>
      </c>
      <c r="O2123" s="349" t="str">
        <v/>
      </c>
      <c r="P2123" s="349" t="str">
        <v>January</v>
      </c>
      <c r="Q2123" s="357"/>
    </row>
    <row r="2124" ht="27" customHeight="1" spans="1:17">
      <c r="A2124" s="362">
        <f t="shared" si="18"/>
        <v>1193</v>
      </c>
      <c r="B2124" s="294" t="str">
        <v/>
      </c>
      <c r="C2124" s="337" t="str">
        <v/>
      </c>
      <c r="D2124" s="337" t="str">
        <v/>
      </c>
      <c r="E2124" s="337" t="str">
        <v/>
      </c>
      <c r="F2124" s="337" t="str">
        <v/>
      </c>
      <c r="G2124" s="359" t="str">
        <v/>
      </c>
      <c r="H2124" s="340" t="str">
        <v/>
      </c>
      <c r="I2124" s="337" t="str">
        <v/>
      </c>
      <c r="J2124" s="337" t="str">
        <v/>
      </c>
      <c r="K2124" s="337" t="str">
        <v/>
      </c>
      <c r="L2124" s="337" t="str">
        <v/>
      </c>
      <c r="M2124" s="329" t="str">
        <v/>
      </c>
      <c r="N2124" s="337" t="str">
        <v/>
      </c>
      <c r="O2124" s="349" t="str">
        <v/>
      </c>
      <c r="P2124" s="349" t="str">
        <v>January</v>
      </c>
      <c r="Q2124" s="358"/>
    </row>
    <row r="2125" ht="27" customHeight="1" spans="1:17">
      <c r="A2125" s="361">
        <f t="shared" si="18"/>
        <v>1194</v>
      </c>
      <c r="B2125" s="294" t="str">
        <v/>
      </c>
      <c r="C2125" s="337" t="str">
        <v/>
      </c>
      <c r="D2125" s="337" t="str">
        <v/>
      </c>
      <c r="E2125" s="337" t="str">
        <v/>
      </c>
      <c r="F2125" s="337" t="str">
        <v/>
      </c>
      <c r="G2125" s="359" t="str">
        <v/>
      </c>
      <c r="H2125" s="340" t="str">
        <v/>
      </c>
      <c r="I2125" s="337" t="str">
        <v/>
      </c>
      <c r="J2125" s="337" t="str">
        <v/>
      </c>
      <c r="K2125" s="337" t="str">
        <v/>
      </c>
      <c r="L2125" s="337" t="str">
        <v/>
      </c>
      <c r="M2125" s="334" t="str">
        <v/>
      </c>
      <c r="N2125" s="337" t="str">
        <v/>
      </c>
      <c r="O2125" s="349" t="str">
        <v/>
      </c>
      <c r="P2125" s="349" t="str">
        <v>January</v>
      </c>
      <c r="Q2125" s="357"/>
    </row>
    <row r="2126" ht="27" customHeight="1" spans="1:17">
      <c r="A2126" s="362">
        <f t="shared" si="18"/>
        <v>1195</v>
      </c>
      <c r="B2126" s="294" t="str">
        <v/>
      </c>
      <c r="C2126" s="337" t="str">
        <v/>
      </c>
      <c r="D2126" s="337" t="str">
        <v/>
      </c>
      <c r="E2126" s="337" t="str">
        <v/>
      </c>
      <c r="F2126" s="337" t="str">
        <v/>
      </c>
      <c r="G2126" s="359" t="str">
        <v/>
      </c>
      <c r="H2126" s="340" t="str">
        <v/>
      </c>
      <c r="I2126" s="337" t="str">
        <v/>
      </c>
      <c r="J2126" s="337" t="str">
        <v/>
      </c>
      <c r="K2126" s="337" t="str">
        <v/>
      </c>
      <c r="L2126" s="337" t="str">
        <v/>
      </c>
      <c r="M2126" s="329" t="str">
        <v/>
      </c>
      <c r="N2126" s="337" t="str">
        <v/>
      </c>
      <c r="O2126" s="349" t="str">
        <v/>
      </c>
      <c r="P2126" s="349" t="str">
        <v>January</v>
      </c>
      <c r="Q2126" s="358"/>
    </row>
    <row r="2127" ht="27" customHeight="1" spans="1:17">
      <c r="A2127" s="361">
        <f t="shared" si="18"/>
        <v>1196</v>
      </c>
      <c r="B2127" s="294" t="str">
        <v/>
      </c>
      <c r="C2127" s="337" t="str">
        <v/>
      </c>
      <c r="D2127" s="337" t="str">
        <v/>
      </c>
      <c r="E2127" s="337" t="str">
        <v/>
      </c>
      <c r="F2127" s="337" t="str">
        <v/>
      </c>
      <c r="G2127" s="359" t="str">
        <v/>
      </c>
      <c r="H2127" s="340" t="str">
        <v/>
      </c>
      <c r="I2127" s="337" t="str">
        <v/>
      </c>
      <c r="J2127" s="337" t="str">
        <v/>
      </c>
      <c r="K2127" s="337" t="str">
        <v/>
      </c>
      <c r="L2127" s="337" t="str">
        <v/>
      </c>
      <c r="M2127" s="334" t="str">
        <v/>
      </c>
      <c r="N2127" s="337" t="str">
        <v/>
      </c>
      <c r="O2127" s="349" t="str">
        <v/>
      </c>
      <c r="P2127" s="349" t="str">
        <v>January</v>
      </c>
      <c r="Q2127" s="357"/>
    </row>
    <row r="2128" ht="27" customHeight="1" spans="1:17">
      <c r="A2128" s="362">
        <f t="shared" si="18"/>
        <v>1197</v>
      </c>
      <c r="B2128" s="294" t="str">
        <v/>
      </c>
      <c r="C2128" s="337" t="str">
        <v/>
      </c>
      <c r="D2128" s="337" t="str">
        <v/>
      </c>
      <c r="E2128" s="337" t="str">
        <v/>
      </c>
      <c r="F2128" s="337" t="str">
        <v/>
      </c>
      <c r="G2128" s="359" t="str">
        <v/>
      </c>
      <c r="H2128" s="340" t="str">
        <v/>
      </c>
      <c r="I2128" s="337" t="str">
        <v/>
      </c>
      <c r="J2128" s="337" t="str">
        <v/>
      </c>
      <c r="K2128" s="337" t="str">
        <v/>
      </c>
      <c r="L2128" s="337" t="str">
        <v/>
      </c>
      <c r="M2128" s="329" t="str">
        <v/>
      </c>
      <c r="N2128" s="337" t="str">
        <v/>
      </c>
      <c r="O2128" s="349" t="str">
        <v/>
      </c>
      <c r="P2128" s="349" t="str">
        <v>January</v>
      </c>
      <c r="Q2128" s="358"/>
    </row>
    <row r="2129" ht="27" customHeight="1" spans="1:17">
      <c r="A2129" s="361">
        <f t="shared" si="18"/>
        <v>1198</v>
      </c>
      <c r="B2129" s="294" t="str">
        <v/>
      </c>
      <c r="C2129" s="337" t="str">
        <v/>
      </c>
      <c r="D2129" s="337" t="str">
        <v/>
      </c>
      <c r="E2129" s="337" t="str">
        <v/>
      </c>
      <c r="F2129" s="337" t="str">
        <v/>
      </c>
      <c r="G2129" s="359" t="str">
        <v/>
      </c>
      <c r="H2129" s="340" t="str">
        <v/>
      </c>
      <c r="I2129" s="337" t="str">
        <v/>
      </c>
      <c r="J2129" s="337" t="str">
        <v/>
      </c>
      <c r="K2129" s="337" t="str">
        <v/>
      </c>
      <c r="L2129" s="337" t="str">
        <v/>
      </c>
      <c r="M2129" s="334" t="str">
        <v/>
      </c>
      <c r="N2129" s="337" t="str">
        <v/>
      </c>
      <c r="O2129" s="349" t="str">
        <v/>
      </c>
      <c r="P2129" s="349" t="str">
        <v>January</v>
      </c>
      <c r="Q2129" s="357"/>
    </row>
    <row r="2130" ht="27" customHeight="1" spans="1:17">
      <c r="A2130" s="362">
        <f t="shared" si="18"/>
        <v>1199</v>
      </c>
      <c r="B2130" s="294" t="str">
        <v/>
      </c>
      <c r="C2130" s="337" t="str">
        <v/>
      </c>
      <c r="D2130" s="337" t="str">
        <v/>
      </c>
      <c r="E2130" s="337" t="str">
        <v/>
      </c>
      <c r="F2130" s="337" t="str">
        <v/>
      </c>
      <c r="G2130" s="359" t="str">
        <v/>
      </c>
      <c r="H2130" s="340" t="str">
        <v/>
      </c>
      <c r="I2130" s="337" t="str">
        <v/>
      </c>
      <c r="J2130" s="337" t="str">
        <v/>
      </c>
      <c r="K2130" s="337" t="str">
        <v/>
      </c>
      <c r="L2130" s="337" t="str">
        <v/>
      </c>
      <c r="M2130" s="329" t="str">
        <v/>
      </c>
      <c r="N2130" s="337" t="str">
        <v/>
      </c>
      <c r="O2130" s="349" t="str">
        <v/>
      </c>
      <c r="P2130" s="349" t="str">
        <v>January</v>
      </c>
      <c r="Q2130" s="358"/>
    </row>
    <row r="2131" ht="27" customHeight="1" spans="1:17">
      <c r="A2131" s="361">
        <f t="shared" si="18"/>
        <v>1200</v>
      </c>
      <c r="B2131" s="294" t="str">
        <v/>
      </c>
      <c r="C2131" s="337" t="str">
        <v/>
      </c>
      <c r="D2131" s="337" t="str">
        <v/>
      </c>
      <c r="E2131" s="337" t="str">
        <v/>
      </c>
      <c r="F2131" s="337" t="str">
        <v/>
      </c>
      <c r="G2131" s="359" t="str">
        <v/>
      </c>
      <c r="H2131" s="340" t="str">
        <v/>
      </c>
      <c r="I2131" s="337" t="str">
        <v/>
      </c>
      <c r="J2131" s="337" t="str">
        <v/>
      </c>
      <c r="K2131" s="337" t="str">
        <v/>
      </c>
      <c r="L2131" s="337" t="str">
        <v/>
      </c>
      <c r="M2131" s="334" t="str">
        <v/>
      </c>
      <c r="N2131" s="337" t="str">
        <v/>
      </c>
      <c r="O2131" s="349" t="str">
        <v/>
      </c>
      <c r="P2131" s="349" t="str">
        <v>January</v>
      </c>
      <c r="Q2131" s="357"/>
    </row>
    <row r="2132" ht="27" customHeight="1" spans="1:17">
      <c r="A2132" s="362">
        <f t="shared" si="18"/>
        <v>1201</v>
      </c>
      <c r="B2132" s="294" t="str">
        <v/>
      </c>
      <c r="C2132" s="337" t="str">
        <v/>
      </c>
      <c r="D2132" s="337" t="str">
        <v/>
      </c>
      <c r="E2132" s="337" t="str">
        <v/>
      </c>
      <c r="F2132" s="337" t="str">
        <v/>
      </c>
      <c r="G2132" s="359" t="str">
        <v/>
      </c>
      <c r="H2132" s="340" t="str">
        <v/>
      </c>
      <c r="I2132" s="337" t="str">
        <v/>
      </c>
      <c r="J2132" s="337" t="str">
        <v/>
      </c>
      <c r="K2132" s="337" t="str">
        <v/>
      </c>
      <c r="L2132" s="337" t="str">
        <v/>
      </c>
      <c r="M2132" s="329" t="str">
        <v/>
      </c>
      <c r="N2132" s="337" t="str">
        <v/>
      </c>
      <c r="O2132" s="349" t="str">
        <v/>
      </c>
      <c r="P2132" s="349" t="str">
        <v>January</v>
      </c>
      <c r="Q2132" s="358"/>
    </row>
    <row r="2133" ht="27" customHeight="1" spans="1:17">
      <c r="A2133" s="361">
        <f t="shared" si="18"/>
        <v>1202</v>
      </c>
      <c r="B2133" s="294" t="str">
        <v/>
      </c>
      <c r="C2133" s="337" t="str">
        <v/>
      </c>
      <c r="D2133" s="337" t="str">
        <v/>
      </c>
      <c r="E2133" s="337" t="str">
        <v/>
      </c>
      <c r="F2133" s="341" t="str">
        <v/>
      </c>
      <c r="G2133" s="359" t="str">
        <v/>
      </c>
      <c r="H2133" s="340" t="str">
        <v/>
      </c>
      <c r="I2133" s="337" t="str">
        <v/>
      </c>
      <c r="J2133" s="337" t="str">
        <v/>
      </c>
      <c r="K2133" s="337" t="str">
        <v/>
      </c>
      <c r="L2133" s="337" t="str">
        <v/>
      </c>
      <c r="M2133" s="334" t="str">
        <v/>
      </c>
      <c r="N2133" s="337" t="str">
        <v/>
      </c>
      <c r="O2133" s="349" t="str">
        <v/>
      </c>
      <c r="P2133" s="349" t="str">
        <v>January</v>
      </c>
      <c r="Q2133" s="357"/>
    </row>
    <row r="2134" ht="27" customHeight="1" spans="1:17">
      <c r="A2134" s="362">
        <f t="shared" si="18"/>
        <v>1203</v>
      </c>
      <c r="B2134" s="294" t="str">
        <v/>
      </c>
      <c r="C2134" s="337" t="str">
        <v/>
      </c>
      <c r="D2134" s="337" t="str">
        <v/>
      </c>
      <c r="E2134" s="337" t="str">
        <v/>
      </c>
      <c r="F2134" s="341" t="str">
        <v/>
      </c>
      <c r="G2134" s="359" t="str">
        <v/>
      </c>
      <c r="H2134" s="340" t="str">
        <v/>
      </c>
      <c r="I2134" s="337" t="str">
        <v/>
      </c>
      <c r="J2134" s="337" t="str">
        <v/>
      </c>
      <c r="K2134" s="337" t="str">
        <v/>
      </c>
      <c r="L2134" s="337" t="str">
        <v/>
      </c>
      <c r="M2134" s="329" t="str">
        <v/>
      </c>
      <c r="N2134" s="337" t="str">
        <v/>
      </c>
      <c r="O2134" s="349" t="str">
        <v/>
      </c>
      <c r="P2134" s="349" t="str">
        <v>January</v>
      </c>
      <c r="Q2134" s="358"/>
    </row>
    <row r="2135" ht="27" customHeight="1" spans="1:17">
      <c r="A2135" s="361">
        <f t="shared" si="18"/>
        <v>1204</v>
      </c>
      <c r="B2135" s="294" t="str">
        <v/>
      </c>
      <c r="C2135" s="337" t="str">
        <v/>
      </c>
      <c r="D2135" s="337" t="str">
        <v/>
      </c>
      <c r="E2135" s="337" t="str">
        <v/>
      </c>
      <c r="F2135" s="337" t="str">
        <v/>
      </c>
      <c r="G2135" s="359" t="str">
        <v/>
      </c>
      <c r="H2135" s="340" t="str">
        <v/>
      </c>
      <c r="I2135" s="337" t="str">
        <v/>
      </c>
      <c r="J2135" s="337" t="str">
        <v/>
      </c>
      <c r="K2135" s="337" t="str">
        <v/>
      </c>
      <c r="L2135" s="337" t="str">
        <v/>
      </c>
      <c r="M2135" s="334" t="str">
        <v/>
      </c>
      <c r="N2135" s="337" t="str">
        <v/>
      </c>
      <c r="O2135" s="349" t="str">
        <v/>
      </c>
      <c r="P2135" s="349" t="str">
        <v>January</v>
      </c>
      <c r="Q2135" s="357"/>
    </row>
    <row r="2136" ht="27" customHeight="1" spans="1:17">
      <c r="A2136" s="362">
        <f t="shared" si="18"/>
        <v>1205</v>
      </c>
      <c r="B2136" s="294" t="str">
        <v/>
      </c>
      <c r="C2136" s="337" t="str">
        <v/>
      </c>
      <c r="D2136" s="337" t="str">
        <v/>
      </c>
      <c r="E2136" s="337" t="str">
        <v/>
      </c>
      <c r="F2136" s="337" t="str">
        <v/>
      </c>
      <c r="G2136" s="359" t="str">
        <v/>
      </c>
      <c r="H2136" s="340" t="str">
        <v/>
      </c>
      <c r="I2136" s="337" t="str">
        <v/>
      </c>
      <c r="J2136" s="337" t="str">
        <v/>
      </c>
      <c r="K2136" s="337" t="str">
        <v/>
      </c>
      <c r="L2136" s="337" t="str">
        <v/>
      </c>
      <c r="M2136" s="329" t="str">
        <v/>
      </c>
      <c r="N2136" s="337" t="str">
        <v/>
      </c>
      <c r="O2136" s="349" t="str">
        <v/>
      </c>
      <c r="P2136" s="349" t="str">
        <v>January</v>
      </c>
      <c r="Q2136" s="358"/>
    </row>
    <row r="2137" ht="27" customHeight="1" spans="1:17">
      <c r="A2137" s="361">
        <f t="shared" si="18"/>
        <v>1206</v>
      </c>
      <c r="B2137" s="294" t="str">
        <v/>
      </c>
      <c r="C2137" s="337" t="str">
        <v/>
      </c>
      <c r="D2137" s="337" t="str">
        <v/>
      </c>
      <c r="E2137" s="337" t="str">
        <v/>
      </c>
      <c r="F2137" s="337" t="str">
        <v/>
      </c>
      <c r="G2137" s="359" t="str">
        <v/>
      </c>
      <c r="H2137" s="340" t="str">
        <v/>
      </c>
      <c r="I2137" s="337" t="str">
        <v/>
      </c>
      <c r="J2137" s="337" t="str">
        <v/>
      </c>
      <c r="K2137" s="337" t="str">
        <v/>
      </c>
      <c r="L2137" s="337" t="str">
        <v/>
      </c>
      <c r="M2137" s="334" t="str">
        <v/>
      </c>
      <c r="N2137" s="337" t="str">
        <v/>
      </c>
      <c r="O2137" s="349" t="str">
        <v/>
      </c>
      <c r="P2137" s="349" t="str">
        <v>January</v>
      </c>
      <c r="Q2137" s="357"/>
    </row>
    <row r="2138" ht="27" customHeight="1" spans="1:17">
      <c r="A2138" s="362">
        <f t="shared" si="18"/>
        <v>1207</v>
      </c>
      <c r="B2138" s="294" t="str">
        <v/>
      </c>
      <c r="C2138" s="337" t="str">
        <v/>
      </c>
      <c r="D2138" s="337" t="str">
        <v/>
      </c>
      <c r="E2138" s="337" t="str">
        <v/>
      </c>
      <c r="F2138" s="337" t="str">
        <v/>
      </c>
      <c r="G2138" s="359" t="str">
        <v/>
      </c>
      <c r="H2138" s="340" t="str">
        <v/>
      </c>
      <c r="I2138" s="337" t="str">
        <v/>
      </c>
      <c r="J2138" s="337" t="str">
        <v/>
      </c>
      <c r="K2138" s="337" t="str">
        <v/>
      </c>
      <c r="L2138" s="337" t="str">
        <v/>
      </c>
      <c r="M2138" s="329" t="str">
        <v/>
      </c>
      <c r="N2138" s="337" t="str">
        <v/>
      </c>
      <c r="O2138" s="349" t="str">
        <v/>
      </c>
      <c r="P2138" s="349" t="str">
        <v>January</v>
      </c>
      <c r="Q2138" s="358"/>
    </row>
    <row r="2139" ht="27" customHeight="1" spans="1:17">
      <c r="A2139" s="361">
        <f t="shared" si="18"/>
        <v>1208</v>
      </c>
      <c r="B2139" s="294" t="str">
        <v/>
      </c>
      <c r="C2139" s="337" t="str">
        <v/>
      </c>
      <c r="D2139" s="341" t="str">
        <v/>
      </c>
      <c r="E2139" s="337" t="str">
        <v/>
      </c>
      <c r="F2139" s="337" t="str">
        <v/>
      </c>
      <c r="G2139" s="359" t="str">
        <v/>
      </c>
      <c r="H2139" s="340" t="str">
        <v/>
      </c>
      <c r="I2139" s="337" t="str">
        <v/>
      </c>
      <c r="J2139" s="337" t="str">
        <v/>
      </c>
      <c r="K2139" s="337" t="str">
        <v/>
      </c>
      <c r="L2139" s="337" t="str">
        <v/>
      </c>
      <c r="M2139" s="334" t="str">
        <v/>
      </c>
      <c r="N2139" s="337" t="str">
        <v/>
      </c>
      <c r="O2139" s="349" t="str">
        <v/>
      </c>
      <c r="P2139" s="349" t="str">
        <v>January</v>
      </c>
      <c r="Q2139" s="357"/>
    </row>
    <row r="2140" ht="27" customHeight="1" spans="1:17">
      <c r="A2140" s="362">
        <f t="shared" si="18"/>
        <v>1209</v>
      </c>
      <c r="B2140" s="294" t="str">
        <v/>
      </c>
      <c r="C2140" s="337" t="str">
        <v/>
      </c>
      <c r="D2140" s="337" t="str">
        <v/>
      </c>
      <c r="E2140" s="337" t="str">
        <v/>
      </c>
      <c r="F2140" s="337" t="str">
        <v/>
      </c>
      <c r="G2140" s="359" t="str">
        <v/>
      </c>
      <c r="H2140" s="340" t="str">
        <v/>
      </c>
      <c r="I2140" s="337" t="str">
        <v/>
      </c>
      <c r="J2140" s="337" t="str">
        <v/>
      </c>
      <c r="K2140" s="337" t="str">
        <v/>
      </c>
      <c r="L2140" s="337" t="str">
        <v/>
      </c>
      <c r="M2140" s="329" t="str">
        <v/>
      </c>
      <c r="N2140" s="337" t="str">
        <v/>
      </c>
      <c r="O2140" s="349" t="str">
        <v/>
      </c>
      <c r="P2140" s="349" t="str">
        <v>January</v>
      </c>
      <c r="Q2140" s="358"/>
    </row>
    <row r="2141" ht="27" customHeight="1" spans="1:17">
      <c r="A2141" s="361">
        <f t="shared" si="18"/>
        <v>1210</v>
      </c>
      <c r="B2141" s="294" t="str">
        <v/>
      </c>
      <c r="C2141" s="337" t="str">
        <v/>
      </c>
      <c r="D2141" s="337" t="str">
        <v/>
      </c>
      <c r="E2141" s="337" t="str">
        <v/>
      </c>
      <c r="F2141" s="337" t="str">
        <v/>
      </c>
      <c r="G2141" s="359" t="str">
        <v/>
      </c>
      <c r="H2141" s="340" t="str">
        <v/>
      </c>
      <c r="I2141" s="337" t="str">
        <v/>
      </c>
      <c r="J2141" s="337" t="str">
        <v/>
      </c>
      <c r="K2141" s="337" t="str">
        <v/>
      </c>
      <c r="L2141" s="337" t="str">
        <v/>
      </c>
      <c r="M2141" s="334" t="str">
        <v/>
      </c>
      <c r="N2141" s="337" t="str">
        <v/>
      </c>
      <c r="O2141" s="349" t="str">
        <v/>
      </c>
      <c r="P2141" s="349" t="str">
        <v>January</v>
      </c>
      <c r="Q2141" s="357"/>
    </row>
    <row r="2142" ht="27" customHeight="1" spans="1:17">
      <c r="A2142" s="362">
        <f t="shared" si="18"/>
        <v>1211</v>
      </c>
      <c r="B2142" s="294" t="str">
        <v/>
      </c>
      <c r="C2142" s="337" t="str">
        <v/>
      </c>
      <c r="D2142" s="337" t="str">
        <v/>
      </c>
      <c r="E2142" s="337" t="str">
        <v/>
      </c>
      <c r="F2142" s="337" t="str">
        <v/>
      </c>
      <c r="G2142" s="359" t="str">
        <v/>
      </c>
      <c r="H2142" s="340" t="str">
        <v/>
      </c>
      <c r="I2142" s="337" t="str">
        <v/>
      </c>
      <c r="J2142" s="337" t="str">
        <v/>
      </c>
      <c r="K2142" s="337" t="str">
        <v/>
      </c>
      <c r="L2142" s="337" t="str">
        <v/>
      </c>
      <c r="M2142" s="329" t="str">
        <v/>
      </c>
      <c r="N2142" s="337" t="str">
        <v/>
      </c>
      <c r="O2142" s="349" t="str">
        <v/>
      </c>
      <c r="P2142" s="349" t="str">
        <v>January</v>
      </c>
      <c r="Q2142" s="358"/>
    </row>
    <row r="2143" ht="27" customHeight="1" spans="1:17">
      <c r="A2143" s="361">
        <f t="shared" si="18"/>
        <v>1212</v>
      </c>
      <c r="B2143" s="294" t="str">
        <v/>
      </c>
      <c r="C2143" s="337" t="str">
        <v/>
      </c>
      <c r="D2143" s="337" t="str">
        <v/>
      </c>
      <c r="E2143" s="337" t="str">
        <v/>
      </c>
      <c r="F2143" s="337" t="str">
        <v/>
      </c>
      <c r="G2143" s="359" t="str">
        <v/>
      </c>
      <c r="H2143" s="340" t="str">
        <v/>
      </c>
      <c r="I2143" s="337" t="str">
        <v/>
      </c>
      <c r="J2143" s="337" t="str">
        <v/>
      </c>
      <c r="K2143" s="337" t="str">
        <v/>
      </c>
      <c r="L2143" s="337" t="str">
        <v/>
      </c>
      <c r="M2143" s="334" t="str">
        <v/>
      </c>
      <c r="N2143" s="337" t="str">
        <v/>
      </c>
      <c r="O2143" s="349" t="str">
        <v/>
      </c>
      <c r="P2143" s="349" t="str">
        <v>January</v>
      </c>
      <c r="Q2143" s="357"/>
    </row>
    <row r="2144" ht="27" customHeight="1" spans="1:17">
      <c r="A2144" s="362">
        <f t="shared" si="18"/>
        <v>1213</v>
      </c>
      <c r="B2144" s="294" t="str">
        <v/>
      </c>
      <c r="C2144" s="337" t="str">
        <v/>
      </c>
      <c r="D2144" s="337" t="str">
        <v/>
      </c>
      <c r="E2144" s="337" t="str">
        <v/>
      </c>
      <c r="F2144" s="337" t="str">
        <v/>
      </c>
      <c r="G2144" s="359" t="str">
        <v/>
      </c>
      <c r="H2144" s="340" t="str">
        <v/>
      </c>
      <c r="I2144" s="337" t="str">
        <v/>
      </c>
      <c r="J2144" s="337" t="str">
        <v/>
      </c>
      <c r="K2144" s="337" t="str">
        <v/>
      </c>
      <c r="L2144" s="337" t="str">
        <v/>
      </c>
      <c r="M2144" s="329" t="str">
        <v/>
      </c>
      <c r="N2144" s="337" t="str">
        <v/>
      </c>
      <c r="O2144" s="349" t="str">
        <v/>
      </c>
      <c r="P2144" s="349" t="str">
        <v>January</v>
      </c>
      <c r="Q2144" s="358"/>
    </row>
    <row r="2145" ht="27" customHeight="1" spans="1:17">
      <c r="A2145" s="361">
        <f t="shared" si="18"/>
        <v>1214</v>
      </c>
      <c r="B2145" s="294" t="str">
        <v/>
      </c>
      <c r="C2145" s="337" t="str">
        <v/>
      </c>
      <c r="D2145" s="337" t="str">
        <v/>
      </c>
      <c r="E2145" s="337" t="str">
        <v/>
      </c>
      <c r="F2145" s="337" t="str">
        <v/>
      </c>
      <c r="G2145" s="359" t="str">
        <v/>
      </c>
      <c r="H2145" s="340" t="str">
        <v/>
      </c>
      <c r="I2145" s="337" t="str">
        <v/>
      </c>
      <c r="J2145" s="337" t="str">
        <v/>
      </c>
      <c r="K2145" s="337" t="str">
        <v/>
      </c>
      <c r="L2145" s="337" t="str">
        <v/>
      </c>
      <c r="M2145" s="334" t="str">
        <v/>
      </c>
      <c r="N2145" s="337" t="str">
        <v/>
      </c>
      <c r="O2145" s="349" t="str">
        <v/>
      </c>
      <c r="P2145" s="349" t="str">
        <v>January</v>
      </c>
      <c r="Q2145" s="357"/>
    </row>
    <row r="2146" ht="27" customHeight="1" spans="1:17">
      <c r="A2146" s="362">
        <f t="shared" si="18"/>
        <v>1215</v>
      </c>
      <c r="B2146" s="294" t="str">
        <v/>
      </c>
      <c r="C2146" s="337" t="str">
        <v/>
      </c>
      <c r="D2146" s="337" t="str">
        <v/>
      </c>
      <c r="E2146" s="337" t="str">
        <v/>
      </c>
      <c r="F2146" s="337" t="str">
        <v/>
      </c>
      <c r="G2146" s="359" t="str">
        <v/>
      </c>
      <c r="H2146" s="340" t="str">
        <v/>
      </c>
      <c r="I2146" s="337" t="str">
        <v/>
      </c>
      <c r="J2146" s="337" t="str">
        <v/>
      </c>
      <c r="K2146" s="337" t="str">
        <v/>
      </c>
      <c r="L2146" s="337" t="str">
        <v/>
      </c>
      <c r="M2146" s="329" t="str">
        <v/>
      </c>
      <c r="N2146" s="337" t="str">
        <v/>
      </c>
      <c r="O2146" s="349" t="str">
        <v/>
      </c>
      <c r="P2146" s="349" t="str">
        <v>January</v>
      </c>
      <c r="Q2146" s="358"/>
    </row>
    <row r="2147" ht="27" customHeight="1" spans="1:17">
      <c r="A2147" s="361">
        <f t="shared" si="18"/>
        <v>1216</v>
      </c>
      <c r="B2147" s="294" t="str">
        <v/>
      </c>
      <c r="C2147" s="337" t="str">
        <v/>
      </c>
      <c r="D2147" s="337" t="str">
        <v/>
      </c>
      <c r="E2147" s="337" t="str">
        <v/>
      </c>
      <c r="F2147" s="337" t="str">
        <v/>
      </c>
      <c r="G2147" s="359" t="str">
        <v/>
      </c>
      <c r="H2147" s="340" t="str">
        <v/>
      </c>
      <c r="I2147" s="337" t="str">
        <v/>
      </c>
      <c r="J2147" s="337" t="str">
        <v/>
      </c>
      <c r="K2147" s="337" t="str">
        <v/>
      </c>
      <c r="L2147" s="337" t="str">
        <v/>
      </c>
      <c r="M2147" s="334" t="str">
        <v/>
      </c>
      <c r="N2147" s="337" t="str">
        <v/>
      </c>
      <c r="O2147" s="349" t="str">
        <v/>
      </c>
      <c r="P2147" s="349" t="str">
        <v>January</v>
      </c>
      <c r="Q2147" s="357"/>
    </row>
    <row r="2148" ht="27" customHeight="1" spans="1:17">
      <c r="A2148" s="362">
        <f t="shared" si="18"/>
        <v>1217</v>
      </c>
      <c r="B2148" s="294" t="str">
        <v/>
      </c>
      <c r="C2148" s="337" t="str">
        <v/>
      </c>
      <c r="D2148" s="337" t="str">
        <v/>
      </c>
      <c r="E2148" s="337" t="str">
        <v/>
      </c>
      <c r="F2148" s="337" t="str">
        <v/>
      </c>
      <c r="G2148" s="359" t="str">
        <v/>
      </c>
      <c r="H2148" s="340" t="str">
        <v/>
      </c>
      <c r="I2148" s="337" t="str">
        <v/>
      </c>
      <c r="J2148" s="337" t="str">
        <v/>
      </c>
      <c r="K2148" s="337" t="str">
        <v/>
      </c>
      <c r="L2148" s="337" t="str">
        <v/>
      </c>
      <c r="M2148" s="329" t="str">
        <v/>
      </c>
      <c r="N2148" s="337" t="str">
        <v/>
      </c>
      <c r="O2148" s="349" t="str">
        <v/>
      </c>
      <c r="P2148" s="349" t="str">
        <v>January</v>
      </c>
      <c r="Q2148" s="358"/>
    </row>
    <row r="2149" ht="27" customHeight="1" spans="1:17">
      <c r="A2149" s="361">
        <f t="shared" ref="A2149:A2212" si="19">A2148+1</f>
        <v>1218</v>
      </c>
      <c r="B2149" s="294" t="str">
        <v/>
      </c>
      <c r="C2149" s="337" t="str">
        <v/>
      </c>
      <c r="D2149" s="337" t="str">
        <v/>
      </c>
      <c r="E2149" s="337" t="str">
        <v/>
      </c>
      <c r="F2149" s="337" t="str">
        <v/>
      </c>
      <c r="G2149" s="359" t="str">
        <v/>
      </c>
      <c r="H2149" s="340" t="str">
        <v/>
      </c>
      <c r="I2149" s="337" t="str">
        <v/>
      </c>
      <c r="J2149" s="337" t="str">
        <v/>
      </c>
      <c r="K2149" s="337" t="str">
        <v/>
      </c>
      <c r="L2149" s="337" t="str">
        <v/>
      </c>
      <c r="M2149" s="334" t="str">
        <v/>
      </c>
      <c r="N2149" s="337" t="str">
        <v/>
      </c>
      <c r="O2149" s="349" t="str">
        <v/>
      </c>
      <c r="P2149" s="349" t="str">
        <v>January</v>
      </c>
      <c r="Q2149" s="357"/>
    </row>
    <row r="2150" ht="27" customHeight="1" spans="1:17">
      <c r="A2150" s="362">
        <f t="shared" si="19"/>
        <v>1219</v>
      </c>
      <c r="B2150" s="294" t="str">
        <v/>
      </c>
      <c r="C2150" s="337" t="str">
        <v/>
      </c>
      <c r="D2150" s="337" t="str">
        <v/>
      </c>
      <c r="E2150" s="337" t="str">
        <v/>
      </c>
      <c r="F2150" s="337" t="str">
        <v/>
      </c>
      <c r="G2150" s="359" t="str">
        <v/>
      </c>
      <c r="H2150" s="340" t="str">
        <v/>
      </c>
      <c r="I2150" s="337" t="str">
        <v/>
      </c>
      <c r="J2150" s="337" t="str">
        <v/>
      </c>
      <c r="K2150" s="337" t="str">
        <v/>
      </c>
      <c r="L2150" s="337" t="str">
        <v/>
      </c>
      <c r="M2150" s="329" t="str">
        <v/>
      </c>
      <c r="N2150" s="337" t="str">
        <v/>
      </c>
      <c r="O2150" s="349" t="str">
        <v/>
      </c>
      <c r="P2150" s="349" t="str">
        <v>January</v>
      </c>
      <c r="Q2150" s="358"/>
    </row>
    <row r="2151" ht="27" customHeight="1" spans="1:17">
      <c r="A2151" s="361">
        <f t="shared" si="19"/>
        <v>1220</v>
      </c>
      <c r="B2151" s="294" t="str">
        <v/>
      </c>
      <c r="C2151" s="337" t="str">
        <v/>
      </c>
      <c r="D2151" s="337" t="str">
        <v/>
      </c>
      <c r="E2151" s="337" t="str">
        <v/>
      </c>
      <c r="F2151" s="337" t="str">
        <v/>
      </c>
      <c r="G2151" s="359" t="str">
        <v/>
      </c>
      <c r="H2151" s="340" t="str">
        <v/>
      </c>
      <c r="I2151" s="337" t="str">
        <v/>
      </c>
      <c r="J2151" s="337" t="str">
        <v/>
      </c>
      <c r="K2151" s="337" t="str">
        <v/>
      </c>
      <c r="L2151" s="337" t="str">
        <v/>
      </c>
      <c r="M2151" s="334" t="str">
        <v/>
      </c>
      <c r="N2151" s="337" t="str">
        <v/>
      </c>
      <c r="O2151" s="349" t="str">
        <v/>
      </c>
      <c r="P2151" s="349" t="str">
        <v>January</v>
      </c>
      <c r="Q2151" s="357"/>
    </row>
    <row r="2152" ht="27" customHeight="1" spans="1:17">
      <c r="A2152" s="362">
        <f t="shared" si="19"/>
        <v>1221</v>
      </c>
      <c r="B2152" s="294" t="str">
        <v/>
      </c>
      <c r="C2152" s="337" t="str">
        <v/>
      </c>
      <c r="D2152" s="337" t="str">
        <v/>
      </c>
      <c r="E2152" s="337" t="str">
        <v/>
      </c>
      <c r="F2152" s="337" t="str">
        <v/>
      </c>
      <c r="G2152" s="359" t="str">
        <v/>
      </c>
      <c r="H2152" s="340" t="str">
        <v/>
      </c>
      <c r="I2152" s="337" t="str">
        <v/>
      </c>
      <c r="J2152" s="337" t="str">
        <v/>
      </c>
      <c r="K2152" s="337" t="str">
        <v/>
      </c>
      <c r="L2152" s="337" t="str">
        <v/>
      </c>
      <c r="M2152" s="329" t="str">
        <v/>
      </c>
      <c r="N2152" s="337" t="str">
        <v/>
      </c>
      <c r="O2152" s="349" t="str">
        <v/>
      </c>
      <c r="P2152" s="349" t="str">
        <v>January</v>
      </c>
      <c r="Q2152" s="358"/>
    </row>
    <row r="2153" ht="27" customHeight="1" spans="1:17">
      <c r="A2153" s="361">
        <f t="shared" si="19"/>
        <v>1222</v>
      </c>
      <c r="B2153" s="294" t="str">
        <v/>
      </c>
      <c r="C2153" s="337" t="str">
        <v/>
      </c>
      <c r="D2153" s="337" t="str">
        <v/>
      </c>
      <c r="E2153" s="337" t="str">
        <v/>
      </c>
      <c r="F2153" s="337" t="str">
        <v/>
      </c>
      <c r="G2153" s="359" t="str">
        <v/>
      </c>
      <c r="H2153" s="340" t="str">
        <v/>
      </c>
      <c r="I2153" s="337" t="str">
        <v/>
      </c>
      <c r="J2153" s="337" t="str">
        <v/>
      </c>
      <c r="K2153" s="337" t="str">
        <v/>
      </c>
      <c r="L2153" s="337" t="str">
        <v/>
      </c>
      <c r="M2153" s="334" t="str">
        <v/>
      </c>
      <c r="N2153" s="337" t="str">
        <v/>
      </c>
      <c r="O2153" s="349" t="str">
        <v/>
      </c>
      <c r="P2153" s="349" t="str">
        <v>January</v>
      </c>
      <c r="Q2153" s="357"/>
    </row>
    <row r="2154" ht="27" customHeight="1" spans="1:17">
      <c r="A2154" s="362">
        <f t="shared" si="19"/>
        <v>1223</v>
      </c>
      <c r="B2154" s="294" t="str">
        <v/>
      </c>
      <c r="C2154" s="337" t="str">
        <v/>
      </c>
      <c r="D2154" s="337" t="str">
        <v/>
      </c>
      <c r="E2154" s="337" t="str">
        <v/>
      </c>
      <c r="F2154" s="337" t="str">
        <v/>
      </c>
      <c r="G2154" s="359" t="str">
        <v/>
      </c>
      <c r="H2154" s="340" t="str">
        <v/>
      </c>
      <c r="I2154" s="337" t="str">
        <v/>
      </c>
      <c r="J2154" s="337" t="str">
        <v/>
      </c>
      <c r="K2154" s="337" t="str">
        <v/>
      </c>
      <c r="L2154" s="337" t="str">
        <v/>
      </c>
      <c r="M2154" s="329" t="str">
        <v/>
      </c>
      <c r="N2154" s="337" t="str">
        <v/>
      </c>
      <c r="O2154" s="349" t="str">
        <v/>
      </c>
      <c r="P2154" s="349" t="str">
        <v>January</v>
      </c>
      <c r="Q2154" s="358"/>
    </row>
    <row r="2155" ht="27" customHeight="1" spans="1:17">
      <c r="A2155" s="361">
        <f t="shared" si="19"/>
        <v>1224</v>
      </c>
      <c r="B2155" s="294" t="str">
        <v/>
      </c>
      <c r="C2155" s="337" t="str">
        <v/>
      </c>
      <c r="D2155" s="337" t="str">
        <v/>
      </c>
      <c r="E2155" s="337" t="str">
        <v/>
      </c>
      <c r="F2155" s="337" t="str">
        <v/>
      </c>
      <c r="G2155" s="359" t="str">
        <v/>
      </c>
      <c r="H2155" s="340" t="str">
        <v/>
      </c>
      <c r="I2155" s="337" t="str">
        <v/>
      </c>
      <c r="J2155" s="337" t="str">
        <v/>
      </c>
      <c r="K2155" s="337" t="str">
        <v/>
      </c>
      <c r="L2155" s="337" t="str">
        <v/>
      </c>
      <c r="M2155" s="334" t="str">
        <v/>
      </c>
      <c r="N2155" s="337" t="str">
        <v/>
      </c>
      <c r="O2155" s="349" t="str">
        <v/>
      </c>
      <c r="P2155" s="349" t="str">
        <v>January</v>
      </c>
      <c r="Q2155" s="357"/>
    </row>
    <row r="2156" ht="27" customHeight="1" spans="1:17">
      <c r="A2156" s="362">
        <f t="shared" si="19"/>
        <v>1225</v>
      </c>
      <c r="B2156" s="294" t="str">
        <v/>
      </c>
      <c r="C2156" s="337" t="str">
        <v/>
      </c>
      <c r="D2156" s="337" t="str">
        <v/>
      </c>
      <c r="E2156" s="337" t="str">
        <v/>
      </c>
      <c r="F2156" s="337" t="str">
        <v/>
      </c>
      <c r="G2156" s="359" t="str">
        <v/>
      </c>
      <c r="H2156" s="340" t="str">
        <v/>
      </c>
      <c r="I2156" s="337" t="str">
        <v/>
      </c>
      <c r="J2156" s="337" t="str">
        <v/>
      </c>
      <c r="K2156" s="337" t="str">
        <v/>
      </c>
      <c r="L2156" s="337" t="str">
        <v/>
      </c>
      <c r="M2156" s="329" t="str">
        <v/>
      </c>
      <c r="N2156" s="337" t="str">
        <v/>
      </c>
      <c r="O2156" s="349" t="str">
        <v/>
      </c>
      <c r="P2156" s="349" t="str">
        <v>January</v>
      </c>
      <c r="Q2156" s="358"/>
    </row>
    <row r="2157" ht="27" customHeight="1" spans="1:17">
      <c r="A2157" s="361">
        <f t="shared" si="19"/>
        <v>1226</v>
      </c>
      <c r="B2157" s="294" t="str">
        <v/>
      </c>
      <c r="C2157" s="337" t="str">
        <v/>
      </c>
      <c r="D2157" s="337" t="str">
        <v/>
      </c>
      <c r="E2157" s="337" t="str">
        <v/>
      </c>
      <c r="F2157" s="337" t="str">
        <v/>
      </c>
      <c r="G2157" s="359" t="str">
        <v/>
      </c>
      <c r="H2157" s="340" t="str">
        <v/>
      </c>
      <c r="I2157" s="337" t="str">
        <v/>
      </c>
      <c r="J2157" s="337" t="str">
        <v/>
      </c>
      <c r="K2157" s="337" t="str">
        <v/>
      </c>
      <c r="L2157" s="337" t="str">
        <v/>
      </c>
      <c r="M2157" s="334" t="str">
        <v/>
      </c>
      <c r="N2157" s="337" t="str">
        <v/>
      </c>
      <c r="O2157" s="349" t="str">
        <v/>
      </c>
      <c r="P2157" s="349" t="str">
        <v>January</v>
      </c>
      <c r="Q2157" s="357"/>
    </row>
    <row r="2158" ht="27" customHeight="1" spans="1:17">
      <c r="A2158" s="362">
        <f t="shared" si="19"/>
        <v>1227</v>
      </c>
      <c r="B2158" s="294" t="str">
        <v/>
      </c>
      <c r="C2158" s="337" t="str">
        <v/>
      </c>
      <c r="D2158" s="337" t="str">
        <v/>
      </c>
      <c r="E2158" s="337" t="str">
        <v/>
      </c>
      <c r="F2158" s="337" t="str">
        <v/>
      </c>
      <c r="G2158" s="359" t="str">
        <v/>
      </c>
      <c r="H2158" s="340" t="str">
        <v/>
      </c>
      <c r="I2158" s="337" t="str">
        <v/>
      </c>
      <c r="J2158" s="337" t="str">
        <v/>
      </c>
      <c r="K2158" s="337" t="str">
        <v/>
      </c>
      <c r="L2158" s="337" t="str">
        <v/>
      </c>
      <c r="M2158" s="329" t="str">
        <v/>
      </c>
      <c r="N2158" s="337" t="str">
        <v/>
      </c>
      <c r="O2158" s="349" t="str">
        <v/>
      </c>
      <c r="P2158" s="349" t="str">
        <v>January</v>
      </c>
      <c r="Q2158" s="358"/>
    </row>
    <row r="2159" ht="27" customHeight="1" spans="1:17">
      <c r="A2159" s="361">
        <f t="shared" si="19"/>
        <v>1228</v>
      </c>
      <c r="B2159" s="294" t="str">
        <v/>
      </c>
      <c r="C2159" s="337" t="str">
        <v/>
      </c>
      <c r="D2159" s="337" t="str">
        <v/>
      </c>
      <c r="E2159" s="337" t="str">
        <v/>
      </c>
      <c r="F2159" s="337" t="str">
        <v/>
      </c>
      <c r="G2159" s="359" t="str">
        <v/>
      </c>
      <c r="H2159" s="340" t="str">
        <v/>
      </c>
      <c r="I2159" s="337" t="str">
        <v/>
      </c>
      <c r="J2159" s="337" t="str">
        <v/>
      </c>
      <c r="K2159" s="337" t="str">
        <v/>
      </c>
      <c r="L2159" s="337" t="str">
        <v/>
      </c>
      <c r="M2159" s="334" t="str">
        <v/>
      </c>
      <c r="N2159" s="337" t="str">
        <v/>
      </c>
      <c r="O2159" s="349" t="str">
        <v/>
      </c>
      <c r="P2159" s="349" t="str">
        <v>January</v>
      </c>
      <c r="Q2159" s="357"/>
    </row>
    <row r="2160" ht="27" customHeight="1" spans="1:17">
      <c r="A2160" s="362">
        <f t="shared" si="19"/>
        <v>1229</v>
      </c>
      <c r="B2160" s="294" t="str">
        <v/>
      </c>
      <c r="C2160" s="337" t="str">
        <v/>
      </c>
      <c r="D2160" s="337" t="str">
        <v/>
      </c>
      <c r="E2160" s="337" t="str">
        <v/>
      </c>
      <c r="F2160" s="337" t="str">
        <v/>
      </c>
      <c r="G2160" s="359" t="str">
        <v/>
      </c>
      <c r="H2160" s="340" t="str">
        <v/>
      </c>
      <c r="I2160" s="337" t="str">
        <v/>
      </c>
      <c r="J2160" s="337" t="str">
        <v/>
      </c>
      <c r="K2160" s="337" t="str">
        <v/>
      </c>
      <c r="L2160" s="337" t="str">
        <v/>
      </c>
      <c r="M2160" s="329" t="str">
        <v/>
      </c>
      <c r="N2160" s="337" t="str">
        <v/>
      </c>
      <c r="O2160" s="349" t="str">
        <v/>
      </c>
      <c r="P2160" s="349" t="str">
        <v>January</v>
      </c>
      <c r="Q2160" s="358"/>
    </row>
    <row r="2161" ht="27" customHeight="1" spans="1:17">
      <c r="A2161" s="361">
        <f t="shared" si="19"/>
        <v>1230</v>
      </c>
      <c r="B2161" s="294" t="str">
        <v/>
      </c>
      <c r="C2161" s="337" t="str">
        <v/>
      </c>
      <c r="D2161" s="337" t="str">
        <v/>
      </c>
      <c r="E2161" s="337" t="str">
        <v/>
      </c>
      <c r="F2161" s="337" t="str">
        <v/>
      </c>
      <c r="G2161" s="359" t="str">
        <v/>
      </c>
      <c r="H2161" s="340" t="str">
        <v/>
      </c>
      <c r="I2161" s="337" t="str">
        <v/>
      </c>
      <c r="J2161" s="337" t="str">
        <v/>
      </c>
      <c r="K2161" s="337" t="str">
        <v/>
      </c>
      <c r="L2161" s="337" t="str">
        <v/>
      </c>
      <c r="M2161" s="334" t="str">
        <v/>
      </c>
      <c r="N2161" s="337" t="str">
        <v/>
      </c>
      <c r="O2161" s="349" t="str">
        <v/>
      </c>
      <c r="P2161" s="349" t="str">
        <v>January</v>
      </c>
      <c r="Q2161" s="357"/>
    </row>
    <row r="2162" ht="27" customHeight="1" spans="1:17">
      <c r="A2162" s="362">
        <f t="shared" si="19"/>
        <v>1231</v>
      </c>
      <c r="B2162" s="294" t="str">
        <v/>
      </c>
      <c r="C2162" s="337" t="str">
        <v/>
      </c>
      <c r="D2162" s="337" t="str">
        <v/>
      </c>
      <c r="E2162" s="337" t="str">
        <v/>
      </c>
      <c r="F2162" s="337" t="str">
        <v/>
      </c>
      <c r="G2162" s="359" t="str">
        <v/>
      </c>
      <c r="H2162" s="340" t="str">
        <v/>
      </c>
      <c r="I2162" s="337" t="str">
        <v/>
      </c>
      <c r="J2162" s="337" t="str">
        <v/>
      </c>
      <c r="K2162" s="337" t="str">
        <v/>
      </c>
      <c r="L2162" s="337" t="str">
        <v/>
      </c>
      <c r="M2162" s="329" t="str">
        <v/>
      </c>
      <c r="N2162" s="337" t="str">
        <v/>
      </c>
      <c r="O2162" s="349" t="str">
        <v/>
      </c>
      <c r="P2162" s="349" t="str">
        <v>January</v>
      </c>
      <c r="Q2162" s="358"/>
    </row>
    <row r="2163" ht="27" customHeight="1" spans="1:17">
      <c r="A2163" s="361">
        <f t="shared" si="19"/>
        <v>1232</v>
      </c>
      <c r="B2163" s="294" t="str">
        <v/>
      </c>
      <c r="C2163" s="337" t="str">
        <v/>
      </c>
      <c r="D2163" s="341" t="str">
        <v/>
      </c>
      <c r="E2163" s="337" t="str">
        <v/>
      </c>
      <c r="F2163" s="337" t="str">
        <v/>
      </c>
      <c r="G2163" s="359" t="str">
        <v/>
      </c>
      <c r="H2163" s="340" t="str">
        <v/>
      </c>
      <c r="I2163" s="337" t="str">
        <v/>
      </c>
      <c r="J2163" s="337" t="str">
        <v/>
      </c>
      <c r="K2163" s="337" t="str">
        <v/>
      </c>
      <c r="L2163" s="337" t="str">
        <v/>
      </c>
      <c r="M2163" s="334" t="str">
        <v/>
      </c>
      <c r="N2163" s="337" t="str">
        <v/>
      </c>
      <c r="O2163" s="349" t="str">
        <v/>
      </c>
      <c r="P2163" s="349" t="str">
        <v>January</v>
      </c>
      <c r="Q2163" s="357"/>
    </row>
    <row r="2164" ht="27" customHeight="1" spans="1:17">
      <c r="A2164" s="362">
        <f t="shared" si="19"/>
        <v>1233</v>
      </c>
      <c r="B2164" s="294" t="str">
        <v/>
      </c>
      <c r="C2164" s="337" t="str">
        <v/>
      </c>
      <c r="D2164" s="337" t="str">
        <v/>
      </c>
      <c r="E2164" s="337" t="str">
        <v/>
      </c>
      <c r="F2164" s="337" t="str">
        <v/>
      </c>
      <c r="G2164" s="359" t="str">
        <v/>
      </c>
      <c r="H2164" s="340" t="str">
        <v/>
      </c>
      <c r="I2164" s="337" t="str">
        <v/>
      </c>
      <c r="J2164" s="337" t="str">
        <v/>
      </c>
      <c r="K2164" s="337" t="str">
        <v/>
      </c>
      <c r="L2164" s="337" t="str">
        <v/>
      </c>
      <c r="M2164" s="329" t="str">
        <v/>
      </c>
      <c r="N2164" s="337" t="str">
        <v/>
      </c>
      <c r="O2164" s="349" t="str">
        <v/>
      </c>
      <c r="P2164" s="349" t="str">
        <v>January</v>
      </c>
      <c r="Q2164" s="358"/>
    </row>
    <row r="2165" ht="27" customHeight="1" spans="1:17">
      <c r="A2165" s="361">
        <f t="shared" si="19"/>
        <v>1234</v>
      </c>
      <c r="B2165" s="294" t="str">
        <v/>
      </c>
      <c r="C2165" s="337" t="str">
        <v/>
      </c>
      <c r="D2165" s="337" t="str">
        <v/>
      </c>
      <c r="E2165" s="337" t="str">
        <v/>
      </c>
      <c r="F2165" s="337" t="str">
        <v/>
      </c>
      <c r="G2165" s="359" t="str">
        <v/>
      </c>
      <c r="H2165" s="340" t="str">
        <v/>
      </c>
      <c r="I2165" s="337" t="str">
        <v/>
      </c>
      <c r="J2165" s="337" t="str">
        <v/>
      </c>
      <c r="K2165" s="337" t="str">
        <v/>
      </c>
      <c r="L2165" s="337" t="str">
        <v/>
      </c>
      <c r="M2165" s="334" t="str">
        <v/>
      </c>
      <c r="N2165" s="337" t="str">
        <v/>
      </c>
      <c r="O2165" s="349" t="str">
        <v/>
      </c>
      <c r="P2165" s="349" t="str">
        <v>January</v>
      </c>
      <c r="Q2165" s="357"/>
    </row>
    <row r="2166" ht="27" customHeight="1" spans="1:17">
      <c r="A2166" s="362">
        <f t="shared" si="19"/>
        <v>1235</v>
      </c>
      <c r="B2166" s="294" t="str">
        <v/>
      </c>
      <c r="C2166" s="337" t="str">
        <v/>
      </c>
      <c r="D2166" s="337" t="str">
        <v/>
      </c>
      <c r="E2166" s="337" t="str">
        <v/>
      </c>
      <c r="F2166" s="337" t="str">
        <v/>
      </c>
      <c r="G2166" s="359" t="str">
        <v/>
      </c>
      <c r="H2166" s="340" t="str">
        <v/>
      </c>
      <c r="I2166" s="337" t="str">
        <v/>
      </c>
      <c r="J2166" s="337" t="str">
        <v/>
      </c>
      <c r="K2166" s="337" t="str">
        <v/>
      </c>
      <c r="L2166" s="337" t="str">
        <v/>
      </c>
      <c r="M2166" s="329" t="str">
        <v/>
      </c>
      <c r="N2166" s="337" t="str">
        <v/>
      </c>
      <c r="O2166" s="349" t="str">
        <v/>
      </c>
      <c r="P2166" s="349" t="str">
        <v>January</v>
      </c>
      <c r="Q2166" s="358"/>
    </row>
    <row r="2167" ht="27" customHeight="1" spans="1:17">
      <c r="A2167" s="361">
        <f t="shared" si="19"/>
        <v>1236</v>
      </c>
      <c r="B2167" s="294" t="str">
        <v/>
      </c>
      <c r="C2167" s="337" t="str">
        <v/>
      </c>
      <c r="D2167" s="337" t="str">
        <v/>
      </c>
      <c r="E2167" s="337" t="str">
        <v/>
      </c>
      <c r="F2167" s="337" t="str">
        <v/>
      </c>
      <c r="G2167" s="359" t="str">
        <v/>
      </c>
      <c r="H2167" s="340" t="str">
        <v/>
      </c>
      <c r="I2167" s="337" t="str">
        <v/>
      </c>
      <c r="J2167" s="337" t="str">
        <v/>
      </c>
      <c r="K2167" s="337" t="str">
        <v/>
      </c>
      <c r="L2167" s="337" t="str">
        <v/>
      </c>
      <c r="M2167" s="334" t="str">
        <v/>
      </c>
      <c r="N2167" s="337" t="str">
        <v/>
      </c>
      <c r="O2167" s="349" t="str">
        <v/>
      </c>
      <c r="P2167" s="349" t="str">
        <v>January</v>
      </c>
      <c r="Q2167" s="357"/>
    </row>
    <row r="2168" ht="27" customHeight="1" spans="1:17">
      <c r="A2168" s="362">
        <f t="shared" si="19"/>
        <v>1237</v>
      </c>
      <c r="B2168" s="294" t="str">
        <v/>
      </c>
      <c r="C2168" s="337" t="str">
        <v/>
      </c>
      <c r="D2168" s="337" t="str">
        <v/>
      </c>
      <c r="E2168" s="337" t="str">
        <v/>
      </c>
      <c r="F2168" s="337" t="str">
        <v/>
      </c>
      <c r="G2168" s="359" t="str">
        <v/>
      </c>
      <c r="H2168" s="340" t="str">
        <v/>
      </c>
      <c r="I2168" s="337" t="str">
        <v/>
      </c>
      <c r="J2168" s="337" t="str">
        <v/>
      </c>
      <c r="K2168" s="337" t="str">
        <v/>
      </c>
      <c r="L2168" s="337" t="str">
        <v/>
      </c>
      <c r="M2168" s="329" t="str">
        <v/>
      </c>
      <c r="N2168" s="337" t="str">
        <v/>
      </c>
      <c r="O2168" s="349" t="str">
        <v/>
      </c>
      <c r="P2168" s="349" t="str">
        <v>January</v>
      </c>
      <c r="Q2168" s="358"/>
    </row>
    <row r="2169" ht="27" customHeight="1" spans="1:17">
      <c r="A2169" s="361">
        <f t="shared" si="19"/>
        <v>1238</v>
      </c>
      <c r="B2169" s="294" t="str">
        <v/>
      </c>
      <c r="C2169" s="337" t="str">
        <v/>
      </c>
      <c r="D2169" s="337" t="str">
        <v/>
      </c>
      <c r="E2169" s="337" t="str">
        <v/>
      </c>
      <c r="F2169" s="337" t="str">
        <v/>
      </c>
      <c r="G2169" s="359" t="str">
        <v/>
      </c>
      <c r="H2169" s="340" t="str">
        <v/>
      </c>
      <c r="I2169" s="337" t="str">
        <v/>
      </c>
      <c r="J2169" s="337" t="str">
        <v/>
      </c>
      <c r="K2169" s="337" t="str">
        <v/>
      </c>
      <c r="L2169" s="337" t="str">
        <v/>
      </c>
      <c r="M2169" s="334" t="str">
        <v/>
      </c>
      <c r="N2169" s="337" t="str">
        <v/>
      </c>
      <c r="O2169" s="349" t="str">
        <v/>
      </c>
      <c r="P2169" s="349" t="str">
        <v>January</v>
      </c>
      <c r="Q2169" s="357"/>
    </row>
    <row r="2170" ht="27" customHeight="1" spans="1:17">
      <c r="A2170" s="362">
        <f t="shared" si="19"/>
        <v>1239</v>
      </c>
      <c r="B2170" s="294" t="str">
        <v/>
      </c>
      <c r="C2170" s="337" t="str">
        <v/>
      </c>
      <c r="D2170" s="337" t="str">
        <v/>
      </c>
      <c r="E2170" s="337" t="str">
        <v/>
      </c>
      <c r="F2170" s="337" t="str">
        <v/>
      </c>
      <c r="G2170" s="359" t="str">
        <v/>
      </c>
      <c r="H2170" s="340" t="str">
        <v/>
      </c>
      <c r="I2170" s="337" t="str">
        <v/>
      </c>
      <c r="J2170" s="337" t="str">
        <v/>
      </c>
      <c r="K2170" s="337" t="str">
        <v/>
      </c>
      <c r="L2170" s="337" t="str">
        <v/>
      </c>
      <c r="M2170" s="329" t="str">
        <v/>
      </c>
      <c r="N2170" s="337" t="str">
        <v/>
      </c>
      <c r="O2170" s="349" t="str">
        <v/>
      </c>
      <c r="P2170" s="349" t="str">
        <v>January</v>
      </c>
      <c r="Q2170" s="358"/>
    </row>
    <row r="2171" ht="27" customHeight="1" spans="1:17">
      <c r="A2171" s="361">
        <f t="shared" si="19"/>
        <v>1240</v>
      </c>
      <c r="B2171" s="294" t="str">
        <v/>
      </c>
      <c r="C2171" s="337" t="str">
        <v/>
      </c>
      <c r="D2171" s="337" t="str">
        <v/>
      </c>
      <c r="E2171" s="337" t="str">
        <v/>
      </c>
      <c r="F2171" s="337" t="str">
        <v/>
      </c>
      <c r="G2171" s="359" t="str">
        <v/>
      </c>
      <c r="H2171" s="340" t="str">
        <v/>
      </c>
      <c r="I2171" s="337" t="str">
        <v/>
      </c>
      <c r="J2171" s="337" t="str">
        <v/>
      </c>
      <c r="K2171" s="337" t="str">
        <v/>
      </c>
      <c r="L2171" s="337" t="str">
        <v/>
      </c>
      <c r="M2171" s="334" t="str">
        <v/>
      </c>
      <c r="N2171" s="337" t="str">
        <v/>
      </c>
      <c r="O2171" s="349" t="str">
        <v/>
      </c>
      <c r="P2171" s="349" t="str">
        <v>January</v>
      </c>
      <c r="Q2171" s="357"/>
    </row>
    <row r="2172" ht="27" customHeight="1" spans="1:17">
      <c r="A2172" s="362">
        <f t="shared" si="19"/>
        <v>1241</v>
      </c>
      <c r="B2172" s="294" t="str">
        <v/>
      </c>
      <c r="C2172" s="337" t="str">
        <v/>
      </c>
      <c r="D2172" s="337" t="str">
        <v/>
      </c>
      <c r="E2172" s="337" t="str">
        <v/>
      </c>
      <c r="F2172" s="337" t="str">
        <v/>
      </c>
      <c r="G2172" s="359" t="str">
        <v/>
      </c>
      <c r="H2172" s="340" t="str">
        <v/>
      </c>
      <c r="I2172" s="337" t="str">
        <v/>
      </c>
      <c r="J2172" s="337" t="str">
        <v/>
      </c>
      <c r="K2172" s="337" t="str">
        <v/>
      </c>
      <c r="L2172" s="337" t="str">
        <v/>
      </c>
      <c r="M2172" s="329" t="str">
        <v/>
      </c>
      <c r="N2172" s="337" t="str">
        <v/>
      </c>
      <c r="O2172" s="349" t="str">
        <v/>
      </c>
      <c r="P2172" s="349" t="str">
        <v>January</v>
      </c>
      <c r="Q2172" s="358"/>
    </row>
    <row r="2173" ht="27" customHeight="1" spans="1:17">
      <c r="A2173" s="361">
        <f t="shared" si="19"/>
        <v>1242</v>
      </c>
      <c r="B2173" s="294" t="str">
        <v/>
      </c>
      <c r="C2173" s="337" t="str">
        <v/>
      </c>
      <c r="D2173" s="337" t="str">
        <v/>
      </c>
      <c r="E2173" s="337" t="str">
        <v/>
      </c>
      <c r="F2173" s="337" t="str">
        <v/>
      </c>
      <c r="G2173" s="359" t="str">
        <v/>
      </c>
      <c r="H2173" s="340" t="str">
        <v/>
      </c>
      <c r="I2173" s="337" t="str">
        <v/>
      </c>
      <c r="J2173" s="337" t="str">
        <v/>
      </c>
      <c r="K2173" s="337" t="str">
        <v/>
      </c>
      <c r="L2173" s="337" t="str">
        <v/>
      </c>
      <c r="M2173" s="334" t="str">
        <v/>
      </c>
      <c r="N2173" s="337" t="str">
        <v/>
      </c>
      <c r="O2173" s="349" t="str">
        <v/>
      </c>
      <c r="P2173" s="349" t="str">
        <v>January</v>
      </c>
      <c r="Q2173" s="357"/>
    </row>
    <row r="2174" ht="27" customHeight="1" spans="1:17">
      <c r="A2174" s="362">
        <f t="shared" si="19"/>
        <v>1243</v>
      </c>
      <c r="B2174" s="294" t="str">
        <v/>
      </c>
      <c r="C2174" s="337" t="str">
        <v/>
      </c>
      <c r="D2174" s="337" t="str">
        <v/>
      </c>
      <c r="E2174" s="337" t="str">
        <v/>
      </c>
      <c r="F2174" s="337" t="str">
        <v/>
      </c>
      <c r="G2174" s="359" t="str">
        <v/>
      </c>
      <c r="H2174" s="340" t="str">
        <v/>
      </c>
      <c r="I2174" s="337" t="str">
        <v/>
      </c>
      <c r="J2174" s="337" t="str">
        <v/>
      </c>
      <c r="K2174" s="337" t="str">
        <v/>
      </c>
      <c r="L2174" s="337" t="str">
        <v/>
      </c>
      <c r="M2174" s="329" t="str">
        <v/>
      </c>
      <c r="N2174" s="337" t="str">
        <v/>
      </c>
      <c r="O2174" s="349" t="str">
        <v/>
      </c>
      <c r="P2174" s="349" t="str">
        <v>January</v>
      </c>
      <c r="Q2174" s="358"/>
    </row>
    <row r="2175" ht="27" customHeight="1" spans="1:17">
      <c r="A2175" s="361">
        <f t="shared" si="19"/>
        <v>1244</v>
      </c>
      <c r="B2175" s="294" t="str">
        <v/>
      </c>
      <c r="C2175" s="337" t="str">
        <v/>
      </c>
      <c r="D2175" s="337" t="str">
        <v/>
      </c>
      <c r="E2175" s="337" t="str">
        <v/>
      </c>
      <c r="F2175" s="337" t="str">
        <v/>
      </c>
      <c r="G2175" s="359" t="str">
        <v/>
      </c>
      <c r="H2175" s="340" t="str">
        <v/>
      </c>
      <c r="I2175" s="337" t="str">
        <v/>
      </c>
      <c r="J2175" s="337" t="str">
        <v/>
      </c>
      <c r="K2175" s="337" t="str">
        <v/>
      </c>
      <c r="L2175" s="337" t="str">
        <v/>
      </c>
      <c r="M2175" s="334" t="str">
        <v/>
      </c>
      <c r="N2175" s="337" t="str">
        <v/>
      </c>
      <c r="O2175" s="349" t="str">
        <v/>
      </c>
      <c r="P2175" s="349" t="str">
        <v>January</v>
      </c>
      <c r="Q2175" s="357"/>
    </row>
    <row r="2176" ht="27" customHeight="1" spans="1:17">
      <c r="A2176" s="362">
        <f t="shared" si="19"/>
        <v>1245</v>
      </c>
      <c r="B2176" s="294" t="str">
        <v/>
      </c>
      <c r="C2176" s="337" t="str">
        <v/>
      </c>
      <c r="D2176" s="337" t="str">
        <v/>
      </c>
      <c r="E2176" s="337" t="str">
        <v/>
      </c>
      <c r="F2176" s="337" t="str">
        <v/>
      </c>
      <c r="G2176" s="359" t="str">
        <v/>
      </c>
      <c r="H2176" s="340" t="str">
        <v/>
      </c>
      <c r="I2176" s="337" t="str">
        <v/>
      </c>
      <c r="J2176" s="337" t="str">
        <v/>
      </c>
      <c r="K2176" s="337" t="str">
        <v/>
      </c>
      <c r="L2176" s="337" t="str">
        <v/>
      </c>
      <c r="M2176" s="329" t="str">
        <v/>
      </c>
      <c r="N2176" s="337" t="str">
        <v/>
      </c>
      <c r="O2176" s="349" t="str">
        <v/>
      </c>
      <c r="P2176" s="349" t="str">
        <v>January</v>
      </c>
      <c r="Q2176" s="358"/>
    </row>
    <row r="2177" ht="27" customHeight="1" spans="1:17">
      <c r="A2177" s="361">
        <f t="shared" si="19"/>
        <v>1246</v>
      </c>
      <c r="B2177" s="294" t="str">
        <v/>
      </c>
      <c r="C2177" s="337" t="str">
        <v/>
      </c>
      <c r="D2177" s="337" t="str">
        <v/>
      </c>
      <c r="E2177" s="337" t="str">
        <v/>
      </c>
      <c r="F2177" s="337" t="str">
        <v/>
      </c>
      <c r="G2177" s="359" t="str">
        <v/>
      </c>
      <c r="H2177" s="340" t="str">
        <v/>
      </c>
      <c r="I2177" s="337" t="str">
        <v/>
      </c>
      <c r="J2177" s="337" t="str">
        <v/>
      </c>
      <c r="K2177" s="337" t="str">
        <v/>
      </c>
      <c r="L2177" s="337" t="str">
        <v/>
      </c>
      <c r="M2177" s="334" t="str">
        <v/>
      </c>
      <c r="N2177" s="337" t="str">
        <v/>
      </c>
      <c r="O2177" s="349" t="str">
        <v/>
      </c>
      <c r="P2177" s="349" t="str">
        <v>January</v>
      </c>
      <c r="Q2177" s="357"/>
    </row>
    <row r="2178" ht="27" customHeight="1" spans="1:17">
      <c r="A2178" s="362">
        <f t="shared" si="19"/>
        <v>1247</v>
      </c>
      <c r="B2178" s="294" t="str">
        <v/>
      </c>
      <c r="C2178" s="337" t="str">
        <v/>
      </c>
      <c r="D2178" s="337" t="str">
        <v/>
      </c>
      <c r="E2178" s="337" t="str">
        <v/>
      </c>
      <c r="F2178" s="337" t="str">
        <v/>
      </c>
      <c r="G2178" s="359" t="str">
        <v/>
      </c>
      <c r="H2178" s="340" t="str">
        <v/>
      </c>
      <c r="I2178" s="337" t="str">
        <v/>
      </c>
      <c r="J2178" s="337" t="str">
        <v/>
      </c>
      <c r="K2178" s="337" t="str">
        <v/>
      </c>
      <c r="L2178" s="337" t="str">
        <v/>
      </c>
      <c r="M2178" s="329" t="str">
        <v/>
      </c>
      <c r="N2178" s="337" t="str">
        <v/>
      </c>
      <c r="O2178" s="349" t="str">
        <v/>
      </c>
      <c r="P2178" s="349" t="str">
        <v>January</v>
      </c>
      <c r="Q2178" s="358"/>
    </row>
    <row r="2179" ht="27" customHeight="1" spans="1:17">
      <c r="A2179" s="361">
        <f t="shared" si="19"/>
        <v>1248</v>
      </c>
      <c r="B2179" s="294" t="str">
        <v/>
      </c>
      <c r="C2179" s="337" t="str">
        <v/>
      </c>
      <c r="D2179" s="337" t="str">
        <v/>
      </c>
      <c r="E2179" s="337" t="str">
        <v/>
      </c>
      <c r="F2179" s="337" t="str">
        <v/>
      </c>
      <c r="G2179" s="359" t="str">
        <v/>
      </c>
      <c r="H2179" s="340" t="str">
        <v/>
      </c>
      <c r="I2179" s="337" t="str">
        <v/>
      </c>
      <c r="J2179" s="337" t="str">
        <v/>
      </c>
      <c r="K2179" s="337" t="str">
        <v/>
      </c>
      <c r="L2179" s="337" t="str">
        <v/>
      </c>
      <c r="M2179" s="334" t="str">
        <v/>
      </c>
      <c r="N2179" s="337" t="str">
        <v/>
      </c>
      <c r="O2179" s="349" t="str">
        <v/>
      </c>
      <c r="P2179" s="349" t="str">
        <v>January</v>
      </c>
      <c r="Q2179" s="357"/>
    </row>
    <row r="2180" ht="27" customHeight="1" spans="1:17">
      <c r="A2180" s="362">
        <f t="shared" si="19"/>
        <v>1249</v>
      </c>
      <c r="B2180" s="294" t="str">
        <v/>
      </c>
      <c r="C2180" s="337" t="str">
        <v/>
      </c>
      <c r="D2180" s="337" t="str">
        <v/>
      </c>
      <c r="E2180" s="337" t="str">
        <v/>
      </c>
      <c r="F2180" s="337" t="str">
        <v/>
      </c>
      <c r="G2180" s="359" t="str">
        <v/>
      </c>
      <c r="H2180" s="340" t="str">
        <v/>
      </c>
      <c r="I2180" s="337" t="str">
        <v/>
      </c>
      <c r="J2180" s="337" t="str">
        <v/>
      </c>
      <c r="K2180" s="337" t="str">
        <v/>
      </c>
      <c r="L2180" s="337" t="str">
        <v/>
      </c>
      <c r="M2180" s="329" t="str">
        <v/>
      </c>
      <c r="N2180" s="337" t="str">
        <v/>
      </c>
      <c r="O2180" s="349" t="str">
        <v/>
      </c>
      <c r="P2180" s="349" t="str">
        <v>January</v>
      </c>
      <c r="Q2180" s="358"/>
    </row>
    <row r="2181" ht="27" customHeight="1" spans="1:17">
      <c r="A2181" s="361">
        <f t="shared" si="19"/>
        <v>1250</v>
      </c>
      <c r="B2181" s="294" t="str">
        <v/>
      </c>
      <c r="C2181" s="337" t="str">
        <v/>
      </c>
      <c r="D2181" s="337" t="str">
        <v/>
      </c>
      <c r="E2181" s="337" t="str">
        <v/>
      </c>
      <c r="F2181" s="337" t="str">
        <v/>
      </c>
      <c r="G2181" s="359" t="str">
        <v/>
      </c>
      <c r="H2181" s="340" t="str">
        <v/>
      </c>
      <c r="I2181" s="337" t="str">
        <v/>
      </c>
      <c r="J2181" s="337" t="str">
        <v/>
      </c>
      <c r="K2181" s="337" t="str">
        <v/>
      </c>
      <c r="L2181" s="337" t="str">
        <v/>
      </c>
      <c r="M2181" s="334" t="str">
        <v/>
      </c>
      <c r="N2181" s="337" t="str">
        <v/>
      </c>
      <c r="O2181" s="349" t="str">
        <v/>
      </c>
      <c r="P2181" s="349" t="str">
        <v>January</v>
      </c>
      <c r="Q2181" s="357"/>
    </row>
    <row r="2182" ht="27" customHeight="1" spans="1:17">
      <c r="A2182" s="362">
        <f t="shared" si="19"/>
        <v>1251</v>
      </c>
      <c r="B2182" s="294" t="str">
        <v/>
      </c>
      <c r="C2182" s="337" t="str">
        <v/>
      </c>
      <c r="D2182" s="337" t="str">
        <v/>
      </c>
      <c r="E2182" s="337" t="str">
        <v/>
      </c>
      <c r="F2182" s="337" t="str">
        <v/>
      </c>
      <c r="G2182" s="359" t="str">
        <v/>
      </c>
      <c r="H2182" s="340" t="str">
        <v/>
      </c>
      <c r="I2182" s="337" t="str">
        <v/>
      </c>
      <c r="J2182" s="337" t="str">
        <v/>
      </c>
      <c r="K2182" s="337" t="str">
        <v/>
      </c>
      <c r="L2182" s="337" t="str">
        <v/>
      </c>
      <c r="M2182" s="329" t="str">
        <v/>
      </c>
      <c r="N2182" s="337" t="str">
        <v/>
      </c>
      <c r="O2182" s="349" t="str">
        <v/>
      </c>
      <c r="P2182" s="349" t="str">
        <v>January</v>
      </c>
      <c r="Q2182" s="358"/>
    </row>
    <row r="2183" ht="27" customHeight="1" spans="1:17">
      <c r="A2183" s="361">
        <f t="shared" si="19"/>
        <v>1252</v>
      </c>
      <c r="B2183" s="294" t="str">
        <v/>
      </c>
      <c r="C2183" s="337" t="str">
        <v/>
      </c>
      <c r="D2183" s="337" t="str">
        <v/>
      </c>
      <c r="E2183" s="337" t="str">
        <v/>
      </c>
      <c r="F2183" s="337" t="str">
        <v/>
      </c>
      <c r="G2183" s="359" t="str">
        <v/>
      </c>
      <c r="H2183" s="340" t="str">
        <v/>
      </c>
      <c r="I2183" s="337" t="str">
        <v/>
      </c>
      <c r="J2183" s="337" t="str">
        <v/>
      </c>
      <c r="K2183" s="337" t="str">
        <v/>
      </c>
      <c r="L2183" s="337" t="str">
        <v/>
      </c>
      <c r="M2183" s="334" t="str">
        <v/>
      </c>
      <c r="N2183" s="337" t="str">
        <v/>
      </c>
      <c r="O2183" s="349" t="str">
        <v/>
      </c>
      <c r="P2183" s="349" t="str">
        <v>January</v>
      </c>
      <c r="Q2183" s="357"/>
    </row>
    <row r="2184" ht="27" customHeight="1" spans="1:17">
      <c r="A2184" s="362">
        <f t="shared" si="19"/>
        <v>1253</v>
      </c>
      <c r="B2184" s="294" t="str">
        <v/>
      </c>
      <c r="C2184" s="337" t="str">
        <v/>
      </c>
      <c r="D2184" s="337" t="str">
        <v/>
      </c>
      <c r="E2184" s="337" t="str">
        <v/>
      </c>
      <c r="F2184" s="337" t="str">
        <v/>
      </c>
      <c r="G2184" s="359" t="str">
        <v/>
      </c>
      <c r="H2184" s="340" t="str">
        <v/>
      </c>
      <c r="I2184" s="337" t="str">
        <v/>
      </c>
      <c r="J2184" s="337" t="str">
        <v/>
      </c>
      <c r="K2184" s="337" t="str">
        <v/>
      </c>
      <c r="L2184" s="337" t="str">
        <v/>
      </c>
      <c r="M2184" s="329" t="str">
        <v/>
      </c>
      <c r="N2184" s="337" t="str">
        <v/>
      </c>
      <c r="O2184" s="349" t="str">
        <v/>
      </c>
      <c r="P2184" s="349" t="str">
        <v>January</v>
      </c>
      <c r="Q2184" s="358"/>
    </row>
    <row r="2185" ht="27" customHeight="1" spans="1:17">
      <c r="A2185" s="361">
        <f t="shared" si="19"/>
        <v>1254</v>
      </c>
      <c r="B2185" s="294" t="str">
        <v/>
      </c>
      <c r="C2185" s="337" t="str">
        <v/>
      </c>
      <c r="D2185" s="337" t="str">
        <v/>
      </c>
      <c r="E2185" s="337" t="str">
        <v/>
      </c>
      <c r="F2185" s="337" t="str">
        <v/>
      </c>
      <c r="G2185" s="359" t="str">
        <v/>
      </c>
      <c r="H2185" s="340" t="str">
        <v/>
      </c>
      <c r="I2185" s="337" t="str">
        <v/>
      </c>
      <c r="J2185" s="337" t="str">
        <v/>
      </c>
      <c r="K2185" s="337" t="str">
        <v/>
      </c>
      <c r="L2185" s="337" t="str">
        <v/>
      </c>
      <c r="M2185" s="334" t="str">
        <v/>
      </c>
      <c r="N2185" s="337" t="str">
        <v/>
      </c>
      <c r="O2185" s="349" t="str">
        <v/>
      </c>
      <c r="P2185" s="349" t="str">
        <v>January</v>
      </c>
      <c r="Q2185" s="357"/>
    </row>
    <row r="2186" ht="27" customHeight="1" spans="1:17">
      <c r="A2186" s="362">
        <f t="shared" si="19"/>
        <v>1255</v>
      </c>
      <c r="B2186" s="294" t="str">
        <v/>
      </c>
      <c r="C2186" s="337" t="str">
        <v/>
      </c>
      <c r="D2186" s="337" t="str">
        <v/>
      </c>
      <c r="E2186" s="337" t="str">
        <v/>
      </c>
      <c r="F2186" s="337" t="str">
        <v/>
      </c>
      <c r="G2186" s="359" t="str">
        <v/>
      </c>
      <c r="H2186" s="340" t="str">
        <v/>
      </c>
      <c r="I2186" s="337" t="str">
        <v/>
      </c>
      <c r="J2186" s="337" t="str">
        <v/>
      </c>
      <c r="K2186" s="337" t="str">
        <v/>
      </c>
      <c r="L2186" s="337" t="str">
        <v/>
      </c>
      <c r="M2186" s="329" t="str">
        <v/>
      </c>
      <c r="N2186" s="337" t="str">
        <v/>
      </c>
      <c r="O2186" s="349" t="str">
        <v/>
      </c>
      <c r="P2186" s="349" t="str">
        <v>January</v>
      </c>
      <c r="Q2186" s="358"/>
    </row>
    <row r="2187" ht="27" customHeight="1" spans="1:17">
      <c r="A2187" s="361">
        <f t="shared" si="19"/>
        <v>1256</v>
      </c>
      <c r="B2187" s="294" t="str">
        <v/>
      </c>
      <c r="C2187" s="337" t="str">
        <v/>
      </c>
      <c r="D2187" s="337" t="str">
        <v/>
      </c>
      <c r="E2187" s="337" t="str">
        <v/>
      </c>
      <c r="F2187" s="337" t="str">
        <v/>
      </c>
      <c r="G2187" s="359" t="str">
        <v/>
      </c>
      <c r="H2187" s="340" t="str">
        <v/>
      </c>
      <c r="I2187" s="337" t="str">
        <v/>
      </c>
      <c r="J2187" s="337" t="str">
        <v/>
      </c>
      <c r="K2187" s="337" t="str">
        <v/>
      </c>
      <c r="L2187" s="337" t="str">
        <v/>
      </c>
      <c r="M2187" s="334" t="str">
        <v/>
      </c>
      <c r="N2187" s="337" t="str">
        <v/>
      </c>
      <c r="O2187" s="349" t="str">
        <v/>
      </c>
      <c r="P2187" s="349" t="str">
        <v>January</v>
      </c>
      <c r="Q2187" s="357"/>
    </row>
    <row r="2188" ht="27" customHeight="1" spans="1:17">
      <c r="A2188" s="362">
        <f t="shared" si="19"/>
        <v>1257</v>
      </c>
      <c r="B2188" s="294" t="str">
        <v/>
      </c>
      <c r="C2188" s="337" t="str">
        <v/>
      </c>
      <c r="D2188" s="337" t="str">
        <v/>
      </c>
      <c r="E2188" s="337" t="str">
        <v/>
      </c>
      <c r="F2188" s="337" t="str">
        <v/>
      </c>
      <c r="G2188" s="359" t="str">
        <v/>
      </c>
      <c r="H2188" s="340" t="str">
        <v/>
      </c>
      <c r="I2188" s="337" t="str">
        <v/>
      </c>
      <c r="J2188" s="337" t="str">
        <v/>
      </c>
      <c r="K2188" s="337" t="str">
        <v/>
      </c>
      <c r="L2188" s="337" t="str">
        <v/>
      </c>
      <c r="M2188" s="329" t="str">
        <v/>
      </c>
      <c r="N2188" s="337" t="str">
        <v/>
      </c>
      <c r="O2188" s="349" t="str">
        <v/>
      </c>
      <c r="P2188" s="349" t="str">
        <v>January</v>
      </c>
      <c r="Q2188" s="358"/>
    </row>
    <row r="2189" ht="27" customHeight="1" spans="1:17">
      <c r="A2189" s="361">
        <f t="shared" si="19"/>
        <v>1258</v>
      </c>
      <c r="B2189" s="294" t="str">
        <v/>
      </c>
      <c r="C2189" s="337" t="str">
        <v/>
      </c>
      <c r="D2189" s="337" t="str">
        <v/>
      </c>
      <c r="E2189" s="337" t="str">
        <v/>
      </c>
      <c r="F2189" s="337" t="str">
        <v/>
      </c>
      <c r="G2189" s="359" t="str">
        <v/>
      </c>
      <c r="H2189" s="340" t="str">
        <v/>
      </c>
      <c r="I2189" s="337" t="str">
        <v/>
      </c>
      <c r="J2189" s="337" t="str">
        <v/>
      </c>
      <c r="K2189" s="337" t="str">
        <v/>
      </c>
      <c r="L2189" s="337" t="str">
        <v/>
      </c>
      <c r="M2189" s="334" t="str">
        <v/>
      </c>
      <c r="N2189" s="337" t="str">
        <v/>
      </c>
      <c r="O2189" s="349" t="str">
        <v/>
      </c>
      <c r="P2189" s="349" t="str">
        <v>January</v>
      </c>
      <c r="Q2189" s="357"/>
    </row>
    <row r="2190" ht="27" customHeight="1" spans="1:17">
      <c r="A2190" s="362">
        <f t="shared" si="19"/>
        <v>1259</v>
      </c>
      <c r="B2190" s="294" t="str">
        <v/>
      </c>
      <c r="C2190" s="337" t="str">
        <v/>
      </c>
      <c r="D2190" s="337" t="str">
        <v/>
      </c>
      <c r="E2190" s="337" t="str">
        <v/>
      </c>
      <c r="F2190" s="337" t="str">
        <v/>
      </c>
      <c r="G2190" s="359" t="str">
        <v/>
      </c>
      <c r="H2190" s="340" t="str">
        <v/>
      </c>
      <c r="I2190" s="337" t="str">
        <v/>
      </c>
      <c r="J2190" s="337" t="str">
        <v/>
      </c>
      <c r="K2190" s="337" t="str">
        <v/>
      </c>
      <c r="L2190" s="337" t="str">
        <v/>
      </c>
      <c r="M2190" s="329" t="str">
        <v/>
      </c>
      <c r="N2190" s="337" t="str">
        <v/>
      </c>
      <c r="O2190" s="349" t="str">
        <v/>
      </c>
      <c r="P2190" s="349" t="str">
        <v>January</v>
      </c>
      <c r="Q2190" s="358"/>
    </row>
    <row r="2191" ht="27" customHeight="1" spans="1:17">
      <c r="A2191" s="361">
        <f t="shared" si="19"/>
        <v>1260</v>
      </c>
      <c r="B2191" s="294" t="str">
        <v/>
      </c>
      <c r="C2191" s="337" t="str">
        <v/>
      </c>
      <c r="D2191" s="337" t="str">
        <v/>
      </c>
      <c r="E2191" s="337" t="str">
        <v/>
      </c>
      <c r="F2191" s="337" t="str">
        <v/>
      </c>
      <c r="G2191" s="359" t="str">
        <v/>
      </c>
      <c r="H2191" s="340" t="str">
        <v/>
      </c>
      <c r="I2191" s="337" t="str">
        <v/>
      </c>
      <c r="J2191" s="337" t="str">
        <v/>
      </c>
      <c r="K2191" s="337" t="str">
        <v/>
      </c>
      <c r="L2191" s="337" t="str">
        <v/>
      </c>
      <c r="M2191" s="334" t="str">
        <v/>
      </c>
      <c r="N2191" s="337" t="str">
        <v/>
      </c>
      <c r="O2191" s="349" t="str">
        <v/>
      </c>
      <c r="P2191" s="349" t="str">
        <v>January</v>
      </c>
      <c r="Q2191" s="357"/>
    </row>
    <row r="2192" ht="27" customHeight="1" spans="1:17">
      <c r="A2192" s="362">
        <f t="shared" si="19"/>
        <v>1261</v>
      </c>
      <c r="B2192" s="294" t="str">
        <v/>
      </c>
      <c r="C2192" s="337" t="str">
        <v/>
      </c>
      <c r="D2192" s="337" t="str">
        <v/>
      </c>
      <c r="E2192" s="337" t="str">
        <v/>
      </c>
      <c r="F2192" s="337" t="str">
        <v/>
      </c>
      <c r="G2192" s="359" t="str">
        <v/>
      </c>
      <c r="H2192" s="340" t="str">
        <v/>
      </c>
      <c r="I2192" s="337" t="str">
        <v/>
      </c>
      <c r="J2192" s="337" t="str">
        <v/>
      </c>
      <c r="K2192" s="337" t="str">
        <v/>
      </c>
      <c r="L2192" s="337" t="str">
        <v/>
      </c>
      <c r="M2192" s="329" t="str">
        <v/>
      </c>
      <c r="N2192" s="337" t="str">
        <v/>
      </c>
      <c r="O2192" s="349" t="str">
        <v/>
      </c>
      <c r="P2192" s="349" t="str">
        <v>January</v>
      </c>
      <c r="Q2192" s="358"/>
    </row>
    <row r="2193" ht="27" customHeight="1" spans="1:17">
      <c r="A2193" s="361">
        <f t="shared" si="19"/>
        <v>1262</v>
      </c>
      <c r="B2193" s="294" t="str">
        <v/>
      </c>
      <c r="C2193" s="337" t="str">
        <v/>
      </c>
      <c r="D2193" s="337" t="str">
        <v/>
      </c>
      <c r="E2193" s="337" t="str">
        <v/>
      </c>
      <c r="F2193" s="337" t="str">
        <v/>
      </c>
      <c r="G2193" s="359" t="str">
        <v/>
      </c>
      <c r="H2193" s="340" t="str">
        <v/>
      </c>
      <c r="I2193" s="337" t="str">
        <v/>
      </c>
      <c r="J2193" s="337" t="str">
        <v/>
      </c>
      <c r="K2193" s="337" t="str">
        <v/>
      </c>
      <c r="L2193" s="337" t="str">
        <v/>
      </c>
      <c r="M2193" s="334" t="str">
        <v/>
      </c>
      <c r="N2193" s="337" t="str">
        <v/>
      </c>
      <c r="O2193" s="349" t="str">
        <v/>
      </c>
      <c r="P2193" s="349" t="str">
        <v>January</v>
      </c>
      <c r="Q2193" s="357"/>
    </row>
    <row r="2194" ht="27" customHeight="1" spans="1:17">
      <c r="A2194" s="362">
        <f t="shared" si="19"/>
        <v>1263</v>
      </c>
      <c r="B2194" s="294" t="str">
        <v/>
      </c>
      <c r="C2194" s="337" t="str">
        <v/>
      </c>
      <c r="D2194" s="337" t="str">
        <v/>
      </c>
      <c r="E2194" s="337" t="str">
        <v/>
      </c>
      <c r="F2194" s="337" t="str">
        <v/>
      </c>
      <c r="G2194" s="359" t="str">
        <v/>
      </c>
      <c r="H2194" s="340" t="str">
        <v/>
      </c>
      <c r="I2194" s="337" t="str">
        <v/>
      </c>
      <c r="J2194" s="337" t="str">
        <v/>
      </c>
      <c r="K2194" s="337" t="str">
        <v/>
      </c>
      <c r="L2194" s="337" t="str">
        <v/>
      </c>
      <c r="M2194" s="329" t="str">
        <v/>
      </c>
      <c r="N2194" s="337" t="str">
        <v/>
      </c>
      <c r="O2194" s="349" t="str">
        <v/>
      </c>
      <c r="P2194" s="349" t="str">
        <v>January</v>
      </c>
      <c r="Q2194" s="358"/>
    </row>
    <row r="2195" ht="27" customHeight="1" spans="1:17">
      <c r="A2195" s="361">
        <f t="shared" si="19"/>
        <v>1264</v>
      </c>
      <c r="B2195" s="294" t="str">
        <v/>
      </c>
      <c r="C2195" s="337" t="str">
        <v/>
      </c>
      <c r="D2195" s="337" t="str">
        <v/>
      </c>
      <c r="E2195" s="337" t="str">
        <v/>
      </c>
      <c r="F2195" s="337" t="str">
        <v/>
      </c>
      <c r="G2195" s="359" t="str">
        <v/>
      </c>
      <c r="H2195" s="340" t="str">
        <v/>
      </c>
      <c r="I2195" s="337" t="str">
        <v/>
      </c>
      <c r="J2195" s="337" t="str">
        <v/>
      </c>
      <c r="K2195" s="337" t="str">
        <v/>
      </c>
      <c r="L2195" s="337" t="str">
        <v/>
      </c>
      <c r="M2195" s="334" t="str">
        <v/>
      </c>
      <c r="N2195" s="337" t="str">
        <v/>
      </c>
      <c r="O2195" s="349" t="str">
        <v/>
      </c>
      <c r="P2195" s="349" t="str">
        <v>January</v>
      </c>
      <c r="Q2195" s="357"/>
    </row>
    <row r="2196" ht="27" customHeight="1" spans="1:17">
      <c r="A2196" s="362">
        <f t="shared" si="19"/>
        <v>1265</v>
      </c>
      <c r="B2196" s="294" t="str">
        <v/>
      </c>
      <c r="C2196" s="337" t="str">
        <v/>
      </c>
      <c r="D2196" s="337" t="str">
        <v/>
      </c>
      <c r="E2196" s="337" t="str">
        <v/>
      </c>
      <c r="F2196" s="337" t="str">
        <v/>
      </c>
      <c r="G2196" s="359" t="str">
        <v/>
      </c>
      <c r="H2196" s="340" t="str">
        <v/>
      </c>
      <c r="I2196" s="337" t="str">
        <v/>
      </c>
      <c r="J2196" s="337" t="str">
        <v/>
      </c>
      <c r="K2196" s="337" t="str">
        <v/>
      </c>
      <c r="L2196" s="337" t="str">
        <v/>
      </c>
      <c r="M2196" s="329" t="str">
        <v/>
      </c>
      <c r="N2196" s="337" t="str">
        <v/>
      </c>
      <c r="O2196" s="349" t="str">
        <v/>
      </c>
      <c r="P2196" s="349" t="str">
        <v>January</v>
      </c>
      <c r="Q2196" s="358"/>
    </row>
    <row r="2197" ht="27" customHeight="1" spans="1:17">
      <c r="A2197" s="361">
        <f t="shared" si="19"/>
        <v>1266</v>
      </c>
      <c r="B2197" s="294" t="str">
        <v/>
      </c>
      <c r="C2197" s="337" t="str">
        <v/>
      </c>
      <c r="D2197" s="337" t="str">
        <v/>
      </c>
      <c r="E2197" s="337" t="str">
        <v/>
      </c>
      <c r="F2197" s="337" t="str">
        <v/>
      </c>
      <c r="G2197" s="359" t="str">
        <v/>
      </c>
      <c r="H2197" s="340" t="str">
        <v/>
      </c>
      <c r="I2197" s="337" t="str">
        <v/>
      </c>
      <c r="J2197" s="337" t="str">
        <v/>
      </c>
      <c r="K2197" s="337" t="str">
        <v/>
      </c>
      <c r="L2197" s="337" t="str">
        <v/>
      </c>
      <c r="M2197" s="334" t="str">
        <v/>
      </c>
      <c r="N2197" s="337" t="str">
        <v/>
      </c>
      <c r="O2197" s="349" t="str">
        <v/>
      </c>
      <c r="P2197" s="349" t="str">
        <v>January</v>
      </c>
      <c r="Q2197" s="357"/>
    </row>
    <row r="2198" ht="27" customHeight="1" spans="1:17">
      <c r="A2198" s="362">
        <f t="shared" si="19"/>
        <v>1267</v>
      </c>
      <c r="B2198" s="294" t="str">
        <v/>
      </c>
      <c r="C2198" s="337" t="str">
        <v/>
      </c>
      <c r="D2198" s="337" t="str">
        <v/>
      </c>
      <c r="E2198" s="337" t="str">
        <v/>
      </c>
      <c r="F2198" s="337" t="str">
        <v/>
      </c>
      <c r="G2198" s="359" t="str">
        <v/>
      </c>
      <c r="H2198" s="340" t="str">
        <v/>
      </c>
      <c r="I2198" s="337" t="str">
        <v/>
      </c>
      <c r="J2198" s="337" t="str">
        <v/>
      </c>
      <c r="K2198" s="337" t="str">
        <v/>
      </c>
      <c r="L2198" s="337" t="str">
        <v/>
      </c>
      <c r="M2198" s="329" t="str">
        <v/>
      </c>
      <c r="N2198" s="337" t="str">
        <v/>
      </c>
      <c r="O2198" s="349" t="str">
        <v/>
      </c>
      <c r="P2198" s="349" t="str">
        <v>January</v>
      </c>
      <c r="Q2198" s="358"/>
    </row>
    <row r="2199" ht="27" customHeight="1" spans="1:17">
      <c r="A2199" s="361">
        <f t="shared" si="19"/>
        <v>1268</v>
      </c>
      <c r="B2199" s="294" t="str">
        <v/>
      </c>
      <c r="C2199" s="337" t="str">
        <v/>
      </c>
      <c r="D2199" s="337" t="str">
        <v/>
      </c>
      <c r="E2199" s="337" t="str">
        <v/>
      </c>
      <c r="F2199" s="337" t="str">
        <v/>
      </c>
      <c r="G2199" s="359" t="str">
        <v/>
      </c>
      <c r="H2199" s="340" t="str">
        <v/>
      </c>
      <c r="I2199" s="337" t="str">
        <v/>
      </c>
      <c r="J2199" s="337" t="str">
        <v/>
      </c>
      <c r="K2199" s="337" t="str">
        <v/>
      </c>
      <c r="L2199" s="337" t="str">
        <v/>
      </c>
      <c r="M2199" s="334" t="str">
        <v/>
      </c>
      <c r="N2199" s="337" t="str">
        <v/>
      </c>
      <c r="O2199" s="349" t="str">
        <v/>
      </c>
      <c r="P2199" s="349" t="str">
        <v>January</v>
      </c>
      <c r="Q2199" s="357"/>
    </row>
    <row r="2200" ht="27" customHeight="1" spans="1:17">
      <c r="A2200" s="362">
        <f t="shared" si="19"/>
        <v>1269</v>
      </c>
      <c r="B2200" s="294" t="str">
        <v/>
      </c>
      <c r="C2200" s="337" t="str">
        <v/>
      </c>
      <c r="D2200" s="337" t="str">
        <v/>
      </c>
      <c r="E2200" s="337" t="str">
        <v/>
      </c>
      <c r="F2200" s="337" t="str">
        <v/>
      </c>
      <c r="G2200" s="359" t="str">
        <v/>
      </c>
      <c r="H2200" s="340" t="str">
        <v/>
      </c>
      <c r="I2200" s="337" t="str">
        <v/>
      </c>
      <c r="J2200" s="337" t="str">
        <v/>
      </c>
      <c r="K2200" s="337" t="str">
        <v/>
      </c>
      <c r="L2200" s="337" t="str">
        <v/>
      </c>
      <c r="M2200" s="329" t="str">
        <v/>
      </c>
      <c r="N2200" s="337" t="str">
        <v/>
      </c>
      <c r="O2200" s="349" t="str">
        <v/>
      </c>
      <c r="P2200" s="349" t="str">
        <v>January</v>
      </c>
      <c r="Q2200" s="358"/>
    </row>
    <row r="2201" ht="27" customHeight="1" spans="1:17">
      <c r="A2201" s="361">
        <f t="shared" si="19"/>
        <v>1270</v>
      </c>
      <c r="B2201" s="294" t="str">
        <v/>
      </c>
      <c r="C2201" s="337" t="str">
        <v/>
      </c>
      <c r="D2201" s="337" t="str">
        <v/>
      </c>
      <c r="E2201" s="337" t="str">
        <v/>
      </c>
      <c r="F2201" s="337" t="str">
        <v/>
      </c>
      <c r="G2201" s="359" t="str">
        <v/>
      </c>
      <c r="H2201" s="340" t="str">
        <v/>
      </c>
      <c r="I2201" s="337" t="str">
        <v/>
      </c>
      <c r="J2201" s="337" t="str">
        <v/>
      </c>
      <c r="K2201" s="337" t="str">
        <v/>
      </c>
      <c r="L2201" s="337" t="str">
        <v/>
      </c>
      <c r="M2201" s="334" t="str">
        <v/>
      </c>
      <c r="N2201" s="337" t="str">
        <v/>
      </c>
      <c r="O2201" s="349" t="str">
        <v/>
      </c>
      <c r="P2201" s="349" t="str">
        <v>January</v>
      </c>
      <c r="Q2201" s="357"/>
    </row>
    <row r="2202" ht="27" customHeight="1" spans="1:17">
      <c r="A2202" s="362">
        <f t="shared" si="19"/>
        <v>1271</v>
      </c>
      <c r="B2202" s="294" t="str">
        <v/>
      </c>
      <c r="C2202" s="337" t="str">
        <v/>
      </c>
      <c r="D2202" s="337" t="str">
        <v/>
      </c>
      <c r="E2202" s="337" t="str">
        <v/>
      </c>
      <c r="F2202" s="337" t="str">
        <v/>
      </c>
      <c r="G2202" s="359" t="str">
        <v/>
      </c>
      <c r="H2202" s="340" t="str">
        <v/>
      </c>
      <c r="I2202" s="337" t="str">
        <v/>
      </c>
      <c r="J2202" s="337" t="str">
        <v/>
      </c>
      <c r="K2202" s="337" t="str">
        <v/>
      </c>
      <c r="L2202" s="337" t="str">
        <v/>
      </c>
      <c r="M2202" s="329" t="str">
        <v/>
      </c>
      <c r="N2202" s="337" t="str">
        <v/>
      </c>
      <c r="O2202" s="349" t="str">
        <v/>
      </c>
      <c r="P2202" s="349" t="str">
        <v>January</v>
      </c>
      <c r="Q2202" s="358"/>
    </row>
    <row r="2203" ht="27" customHeight="1" spans="1:17">
      <c r="A2203" s="361">
        <f t="shared" si="19"/>
        <v>1272</v>
      </c>
      <c r="B2203" s="294" t="str">
        <v/>
      </c>
      <c r="C2203" s="337" t="str">
        <v/>
      </c>
      <c r="D2203" s="337" t="str">
        <v/>
      </c>
      <c r="E2203" s="337" t="str">
        <v/>
      </c>
      <c r="F2203" s="337" t="str">
        <v/>
      </c>
      <c r="G2203" s="359" t="str">
        <v/>
      </c>
      <c r="H2203" s="340" t="str">
        <v/>
      </c>
      <c r="I2203" s="337" t="str">
        <v/>
      </c>
      <c r="J2203" s="337" t="str">
        <v/>
      </c>
      <c r="K2203" s="337" t="str">
        <v/>
      </c>
      <c r="L2203" s="337" t="str">
        <v/>
      </c>
      <c r="M2203" s="334" t="str">
        <v/>
      </c>
      <c r="N2203" s="337" t="str">
        <v/>
      </c>
      <c r="O2203" s="349" t="str">
        <v/>
      </c>
      <c r="P2203" s="349" t="str">
        <v>January</v>
      </c>
      <c r="Q2203" s="357"/>
    </row>
    <row r="2204" ht="27" customHeight="1" spans="1:17">
      <c r="A2204" s="362">
        <f t="shared" si="19"/>
        <v>1273</v>
      </c>
      <c r="B2204" s="294" t="str">
        <v/>
      </c>
      <c r="C2204" s="337" t="str">
        <v/>
      </c>
      <c r="D2204" s="337" t="str">
        <v/>
      </c>
      <c r="E2204" s="337" t="str">
        <v/>
      </c>
      <c r="F2204" s="337" t="str">
        <v/>
      </c>
      <c r="G2204" s="359" t="str">
        <v/>
      </c>
      <c r="H2204" s="340" t="str">
        <v/>
      </c>
      <c r="I2204" s="337" t="str">
        <v/>
      </c>
      <c r="J2204" s="337" t="str">
        <v/>
      </c>
      <c r="K2204" s="337" t="str">
        <v/>
      </c>
      <c r="L2204" s="337" t="str">
        <v/>
      </c>
      <c r="M2204" s="329" t="str">
        <v/>
      </c>
      <c r="N2204" s="337" t="str">
        <v/>
      </c>
      <c r="O2204" s="349" t="str">
        <v/>
      </c>
      <c r="P2204" s="349" t="str">
        <v>January</v>
      </c>
      <c r="Q2204" s="358"/>
    </row>
    <row r="2205" ht="27" customHeight="1" spans="1:17">
      <c r="A2205" s="361">
        <f t="shared" si="19"/>
        <v>1274</v>
      </c>
      <c r="B2205" s="294" t="str">
        <v/>
      </c>
      <c r="C2205" s="337" t="str">
        <v/>
      </c>
      <c r="D2205" s="337" t="str">
        <v/>
      </c>
      <c r="E2205" s="337" t="str">
        <v/>
      </c>
      <c r="F2205" s="337" t="str">
        <v/>
      </c>
      <c r="G2205" s="359" t="str">
        <v/>
      </c>
      <c r="H2205" s="340" t="str">
        <v/>
      </c>
      <c r="I2205" s="337" t="str">
        <v/>
      </c>
      <c r="J2205" s="337" t="str">
        <v/>
      </c>
      <c r="K2205" s="337" t="str">
        <v/>
      </c>
      <c r="L2205" s="337" t="str">
        <v/>
      </c>
      <c r="M2205" s="334" t="str">
        <v/>
      </c>
      <c r="N2205" s="337" t="str">
        <v/>
      </c>
      <c r="O2205" s="349" t="str">
        <v/>
      </c>
      <c r="P2205" s="349" t="str">
        <v>January</v>
      </c>
      <c r="Q2205" s="357"/>
    </row>
    <row r="2206" ht="27" customHeight="1" spans="1:17">
      <c r="A2206" s="362">
        <f t="shared" si="19"/>
        <v>1275</v>
      </c>
      <c r="B2206" s="294" t="str">
        <v/>
      </c>
      <c r="C2206" s="337" t="str">
        <v/>
      </c>
      <c r="D2206" s="337" t="str">
        <v/>
      </c>
      <c r="E2206" s="337" t="str">
        <v/>
      </c>
      <c r="F2206" s="337" t="str">
        <v/>
      </c>
      <c r="G2206" s="359" t="str">
        <v/>
      </c>
      <c r="H2206" s="340" t="str">
        <v/>
      </c>
      <c r="I2206" s="337" t="str">
        <v/>
      </c>
      <c r="J2206" s="337" t="str">
        <v/>
      </c>
      <c r="K2206" s="337" t="str">
        <v/>
      </c>
      <c r="L2206" s="337" t="str">
        <v/>
      </c>
      <c r="M2206" s="329" t="str">
        <v/>
      </c>
      <c r="N2206" s="337" t="str">
        <v/>
      </c>
      <c r="O2206" s="349" t="str">
        <v/>
      </c>
      <c r="P2206" s="349" t="str">
        <v>January</v>
      </c>
      <c r="Q2206" s="358"/>
    </row>
    <row r="2207" ht="27" customHeight="1" spans="1:17">
      <c r="A2207" s="361">
        <f t="shared" si="19"/>
        <v>1276</v>
      </c>
      <c r="B2207" s="294" t="str">
        <v/>
      </c>
      <c r="C2207" s="337" t="str">
        <v/>
      </c>
      <c r="D2207" s="337" t="str">
        <v/>
      </c>
      <c r="E2207" s="337" t="str">
        <v/>
      </c>
      <c r="F2207" s="337" t="str">
        <v/>
      </c>
      <c r="G2207" s="359" t="str">
        <v/>
      </c>
      <c r="H2207" s="340" t="str">
        <v/>
      </c>
      <c r="I2207" s="337" t="str">
        <v/>
      </c>
      <c r="J2207" s="337" t="str">
        <v/>
      </c>
      <c r="K2207" s="337" t="str">
        <v/>
      </c>
      <c r="L2207" s="337" t="str">
        <v/>
      </c>
      <c r="M2207" s="334" t="str">
        <v/>
      </c>
      <c r="N2207" s="337" t="str">
        <v/>
      </c>
      <c r="O2207" s="349" t="str">
        <v/>
      </c>
      <c r="P2207" s="349" t="str">
        <v>January</v>
      </c>
      <c r="Q2207" s="357"/>
    </row>
    <row r="2208" ht="27" customHeight="1" spans="1:17">
      <c r="A2208" s="362">
        <f t="shared" si="19"/>
        <v>1277</v>
      </c>
      <c r="B2208" s="294" t="str">
        <v/>
      </c>
      <c r="C2208" s="337" t="str">
        <v/>
      </c>
      <c r="D2208" s="337" t="str">
        <v/>
      </c>
      <c r="E2208" s="337" t="str">
        <v/>
      </c>
      <c r="F2208" s="337" t="str">
        <v/>
      </c>
      <c r="G2208" s="359" t="str">
        <v/>
      </c>
      <c r="H2208" s="340" t="str">
        <v/>
      </c>
      <c r="I2208" s="337" t="str">
        <v/>
      </c>
      <c r="J2208" s="337" t="str">
        <v/>
      </c>
      <c r="K2208" s="337" t="str">
        <v/>
      </c>
      <c r="L2208" s="337" t="str">
        <v/>
      </c>
      <c r="M2208" s="329" t="str">
        <v/>
      </c>
      <c r="N2208" s="337" t="str">
        <v/>
      </c>
      <c r="O2208" s="349" t="str">
        <v/>
      </c>
      <c r="P2208" s="349" t="str">
        <v>January</v>
      </c>
      <c r="Q2208" s="358"/>
    </row>
    <row r="2209" ht="27" customHeight="1" spans="1:17">
      <c r="A2209" s="361">
        <f t="shared" si="19"/>
        <v>1278</v>
      </c>
      <c r="B2209" s="294" t="str">
        <v/>
      </c>
      <c r="C2209" s="337" t="str">
        <v/>
      </c>
      <c r="D2209" s="337" t="str">
        <v/>
      </c>
      <c r="E2209" s="337" t="str">
        <v/>
      </c>
      <c r="F2209" s="337" t="str">
        <v/>
      </c>
      <c r="G2209" s="359" t="str">
        <v/>
      </c>
      <c r="H2209" s="340" t="str">
        <v/>
      </c>
      <c r="I2209" s="337" t="str">
        <v/>
      </c>
      <c r="J2209" s="337" t="str">
        <v/>
      </c>
      <c r="K2209" s="337" t="str">
        <v/>
      </c>
      <c r="L2209" s="337" t="str">
        <v/>
      </c>
      <c r="M2209" s="334" t="str">
        <v/>
      </c>
      <c r="N2209" s="337" t="str">
        <v/>
      </c>
      <c r="O2209" s="349" t="str">
        <v/>
      </c>
      <c r="P2209" s="349" t="str">
        <v>January</v>
      </c>
      <c r="Q2209" s="357"/>
    </row>
    <row r="2210" ht="27" customHeight="1" spans="1:17">
      <c r="A2210" s="362">
        <f t="shared" si="19"/>
        <v>1279</v>
      </c>
      <c r="B2210" s="294" t="str">
        <v/>
      </c>
      <c r="C2210" s="337" t="str">
        <v/>
      </c>
      <c r="D2210" s="337" t="str">
        <v/>
      </c>
      <c r="E2210" s="337" t="str">
        <v/>
      </c>
      <c r="F2210" s="337" t="str">
        <v/>
      </c>
      <c r="G2210" s="359" t="str">
        <v/>
      </c>
      <c r="H2210" s="340" t="str">
        <v/>
      </c>
      <c r="I2210" s="337" t="str">
        <v/>
      </c>
      <c r="J2210" s="337" t="str">
        <v/>
      </c>
      <c r="K2210" s="337" t="str">
        <v/>
      </c>
      <c r="L2210" s="337" t="str">
        <v/>
      </c>
      <c r="M2210" s="329" t="str">
        <v/>
      </c>
      <c r="N2210" s="337" t="str">
        <v/>
      </c>
      <c r="O2210" s="349" t="str">
        <v/>
      </c>
      <c r="P2210" s="349" t="str">
        <v>January</v>
      </c>
      <c r="Q2210" s="358"/>
    </row>
    <row r="2211" ht="27" customHeight="1" spans="1:17">
      <c r="A2211" s="361">
        <f t="shared" si="19"/>
        <v>1280</v>
      </c>
      <c r="B2211" s="294" t="str">
        <v/>
      </c>
      <c r="C2211" s="337" t="str">
        <v/>
      </c>
      <c r="D2211" s="337" t="str">
        <v/>
      </c>
      <c r="E2211" s="337" t="str">
        <v/>
      </c>
      <c r="F2211" s="337" t="str">
        <v/>
      </c>
      <c r="G2211" s="359" t="str">
        <v/>
      </c>
      <c r="H2211" s="340" t="str">
        <v/>
      </c>
      <c r="I2211" s="337" t="str">
        <v/>
      </c>
      <c r="J2211" s="337" t="str">
        <v/>
      </c>
      <c r="K2211" s="337" t="str">
        <v/>
      </c>
      <c r="L2211" s="337" t="str">
        <v/>
      </c>
      <c r="M2211" s="334" t="str">
        <v/>
      </c>
      <c r="N2211" s="337" t="str">
        <v/>
      </c>
      <c r="O2211" s="349" t="str">
        <v/>
      </c>
      <c r="P2211" s="349" t="str">
        <v>January</v>
      </c>
      <c r="Q2211" s="357"/>
    </row>
    <row r="2212" ht="27" customHeight="1" spans="1:17">
      <c r="A2212" s="362">
        <f t="shared" si="19"/>
        <v>1281</v>
      </c>
      <c r="B2212" s="294" t="str">
        <v/>
      </c>
      <c r="C2212" s="337" t="str">
        <v/>
      </c>
      <c r="D2212" s="337" t="str">
        <v/>
      </c>
      <c r="E2212" s="337" t="str">
        <v/>
      </c>
      <c r="F2212" s="337" t="str">
        <v/>
      </c>
      <c r="G2212" s="359" t="str">
        <v/>
      </c>
      <c r="H2212" s="340" t="str">
        <v/>
      </c>
      <c r="I2212" s="337" t="str">
        <v/>
      </c>
      <c r="J2212" s="337" t="str">
        <v/>
      </c>
      <c r="K2212" s="337" t="str">
        <v/>
      </c>
      <c r="L2212" s="337" t="str">
        <v/>
      </c>
      <c r="M2212" s="329" t="str">
        <v/>
      </c>
      <c r="N2212" s="337" t="str">
        <v/>
      </c>
      <c r="O2212" s="349" t="str">
        <v/>
      </c>
      <c r="P2212" s="349" t="str">
        <v>January</v>
      </c>
      <c r="Q2212" s="358"/>
    </row>
    <row r="2213" ht="27" customHeight="1" spans="1:17">
      <c r="A2213" s="361">
        <f t="shared" ref="A2213:A2276" si="20">A2212+1</f>
        <v>1282</v>
      </c>
      <c r="B2213" s="294" t="str">
        <v/>
      </c>
      <c r="C2213" s="337" t="str">
        <v/>
      </c>
      <c r="D2213" s="337" t="str">
        <v/>
      </c>
      <c r="E2213" s="337" t="str">
        <v/>
      </c>
      <c r="F2213" s="337" t="str">
        <v/>
      </c>
      <c r="G2213" s="359" t="str">
        <v/>
      </c>
      <c r="H2213" s="340" t="str">
        <v/>
      </c>
      <c r="I2213" s="337" t="str">
        <v/>
      </c>
      <c r="J2213" s="337" t="str">
        <v/>
      </c>
      <c r="K2213" s="337" t="str">
        <v/>
      </c>
      <c r="L2213" s="337" t="str">
        <v/>
      </c>
      <c r="M2213" s="334" t="str">
        <v/>
      </c>
      <c r="N2213" s="337" t="str">
        <v/>
      </c>
      <c r="O2213" s="349" t="str">
        <v/>
      </c>
      <c r="P2213" s="349" t="str">
        <v>January</v>
      </c>
      <c r="Q2213" s="357"/>
    </row>
    <row r="2214" ht="27" customHeight="1" spans="1:17">
      <c r="A2214" s="362">
        <f t="shared" si="20"/>
        <v>1283</v>
      </c>
      <c r="B2214" s="294" t="str">
        <v/>
      </c>
      <c r="C2214" s="337" t="str">
        <v/>
      </c>
      <c r="D2214" s="337" t="str">
        <v/>
      </c>
      <c r="E2214" s="337" t="str">
        <v/>
      </c>
      <c r="F2214" s="337" t="str">
        <v/>
      </c>
      <c r="G2214" s="359" t="str">
        <v/>
      </c>
      <c r="H2214" s="340" t="str">
        <v/>
      </c>
      <c r="I2214" s="337" t="str">
        <v/>
      </c>
      <c r="J2214" s="337" t="str">
        <v/>
      </c>
      <c r="K2214" s="337" t="str">
        <v/>
      </c>
      <c r="L2214" s="337" t="str">
        <v/>
      </c>
      <c r="M2214" s="329" t="str">
        <v/>
      </c>
      <c r="N2214" s="337" t="str">
        <v/>
      </c>
      <c r="O2214" s="349" t="str">
        <v/>
      </c>
      <c r="P2214" s="349" t="str">
        <v>January</v>
      </c>
      <c r="Q2214" s="358"/>
    </row>
    <row r="2215" ht="27" customHeight="1" spans="1:17">
      <c r="A2215" s="361">
        <f t="shared" si="20"/>
        <v>1284</v>
      </c>
      <c r="B2215" s="294" t="str">
        <v/>
      </c>
      <c r="C2215" s="337" t="str">
        <v/>
      </c>
      <c r="D2215" s="337" t="str">
        <v/>
      </c>
      <c r="E2215" s="337" t="str">
        <v/>
      </c>
      <c r="F2215" s="337" t="str">
        <v/>
      </c>
      <c r="G2215" s="359" t="str">
        <v/>
      </c>
      <c r="H2215" s="340" t="str">
        <v/>
      </c>
      <c r="I2215" s="337" t="str">
        <v/>
      </c>
      <c r="J2215" s="337" t="str">
        <v/>
      </c>
      <c r="K2215" s="337" t="str">
        <v/>
      </c>
      <c r="L2215" s="337" t="str">
        <v/>
      </c>
      <c r="M2215" s="334" t="str">
        <v/>
      </c>
      <c r="N2215" s="337" t="str">
        <v/>
      </c>
      <c r="O2215" s="349" t="str">
        <v/>
      </c>
      <c r="P2215" s="349" t="str">
        <v>January</v>
      </c>
      <c r="Q2215" s="357"/>
    </row>
    <row r="2216" ht="27" customHeight="1" spans="1:17">
      <c r="A2216" s="362">
        <f t="shared" si="20"/>
        <v>1285</v>
      </c>
      <c r="B2216" s="294" t="str">
        <v/>
      </c>
      <c r="C2216" s="337" t="str">
        <v/>
      </c>
      <c r="D2216" s="337" t="str">
        <v/>
      </c>
      <c r="E2216" s="337" t="str">
        <v/>
      </c>
      <c r="F2216" s="337" t="str">
        <v/>
      </c>
      <c r="G2216" s="359" t="str">
        <v/>
      </c>
      <c r="H2216" s="340" t="str">
        <v/>
      </c>
      <c r="I2216" s="337" t="str">
        <v/>
      </c>
      <c r="J2216" s="337" t="str">
        <v/>
      </c>
      <c r="K2216" s="337" t="str">
        <v/>
      </c>
      <c r="L2216" s="337" t="str">
        <v/>
      </c>
      <c r="M2216" s="329" t="str">
        <v/>
      </c>
      <c r="N2216" s="337" t="str">
        <v/>
      </c>
      <c r="O2216" s="349" t="str">
        <v/>
      </c>
      <c r="P2216" s="349" t="str">
        <v>January</v>
      </c>
      <c r="Q2216" s="358"/>
    </row>
    <row r="2217" ht="27" customHeight="1" spans="1:17">
      <c r="A2217" s="361">
        <f t="shared" si="20"/>
        <v>1286</v>
      </c>
      <c r="B2217" s="294" t="str">
        <v/>
      </c>
      <c r="C2217" s="337" t="str">
        <v/>
      </c>
      <c r="D2217" s="337" t="str">
        <v/>
      </c>
      <c r="E2217" s="337" t="str">
        <v/>
      </c>
      <c r="F2217" s="337" t="str">
        <v/>
      </c>
      <c r="G2217" s="359" t="str">
        <v/>
      </c>
      <c r="H2217" s="340" t="str">
        <v/>
      </c>
      <c r="I2217" s="337" t="str">
        <v/>
      </c>
      <c r="J2217" s="337" t="str">
        <v/>
      </c>
      <c r="K2217" s="337" t="str">
        <v/>
      </c>
      <c r="L2217" s="337" t="str">
        <v/>
      </c>
      <c r="M2217" s="334" t="str">
        <v/>
      </c>
      <c r="N2217" s="337" t="str">
        <v/>
      </c>
      <c r="O2217" s="349" t="str">
        <v/>
      </c>
      <c r="P2217" s="349" t="str">
        <v>January</v>
      </c>
      <c r="Q2217" s="357"/>
    </row>
    <row r="2218" ht="27" customHeight="1" spans="1:17">
      <c r="A2218" s="362">
        <f t="shared" si="20"/>
        <v>1287</v>
      </c>
      <c r="B2218" s="294" t="str">
        <v/>
      </c>
      <c r="C2218" s="337" t="str">
        <v/>
      </c>
      <c r="D2218" s="337" t="str">
        <v/>
      </c>
      <c r="E2218" s="337" t="str">
        <v/>
      </c>
      <c r="F2218" s="337" t="str">
        <v/>
      </c>
      <c r="G2218" s="359" t="str">
        <v/>
      </c>
      <c r="H2218" s="340" t="str">
        <v/>
      </c>
      <c r="I2218" s="337" t="str">
        <v/>
      </c>
      <c r="J2218" s="337" t="str">
        <v/>
      </c>
      <c r="K2218" s="337" t="str">
        <v/>
      </c>
      <c r="L2218" s="337" t="str">
        <v/>
      </c>
      <c r="M2218" s="329" t="str">
        <v/>
      </c>
      <c r="N2218" s="337" t="str">
        <v/>
      </c>
      <c r="O2218" s="349" t="str">
        <v/>
      </c>
      <c r="P2218" s="349" t="str">
        <v>January</v>
      </c>
      <c r="Q2218" s="358"/>
    </row>
    <row r="2219" ht="27" customHeight="1" spans="1:17">
      <c r="A2219" s="361">
        <f t="shared" si="20"/>
        <v>1288</v>
      </c>
      <c r="B2219" s="294" t="str">
        <v/>
      </c>
      <c r="C2219" s="337" t="str">
        <v/>
      </c>
      <c r="D2219" s="337" t="str">
        <v/>
      </c>
      <c r="E2219" s="337" t="str">
        <v/>
      </c>
      <c r="F2219" s="337" t="str">
        <v/>
      </c>
      <c r="G2219" s="359" t="str">
        <v/>
      </c>
      <c r="H2219" s="340" t="str">
        <v/>
      </c>
      <c r="I2219" s="337" t="str">
        <v/>
      </c>
      <c r="J2219" s="337" t="str">
        <v/>
      </c>
      <c r="K2219" s="337" t="str">
        <v/>
      </c>
      <c r="L2219" s="337" t="str">
        <v/>
      </c>
      <c r="M2219" s="334" t="str">
        <v/>
      </c>
      <c r="N2219" s="337" t="str">
        <v/>
      </c>
      <c r="O2219" s="349" t="str">
        <v/>
      </c>
      <c r="P2219" s="349" t="str">
        <v>January</v>
      </c>
      <c r="Q2219" s="357"/>
    </row>
    <row r="2220" ht="27" customHeight="1" spans="1:17">
      <c r="A2220" s="362">
        <f t="shared" si="20"/>
        <v>1289</v>
      </c>
      <c r="B2220" s="294" t="str">
        <v/>
      </c>
      <c r="C2220" s="337" t="str">
        <v/>
      </c>
      <c r="D2220" s="337" t="str">
        <v/>
      </c>
      <c r="E2220" s="337" t="str">
        <v/>
      </c>
      <c r="F2220" s="337" t="str">
        <v/>
      </c>
      <c r="G2220" s="359" t="str">
        <v/>
      </c>
      <c r="H2220" s="340" t="str">
        <v/>
      </c>
      <c r="I2220" s="337" t="str">
        <v/>
      </c>
      <c r="J2220" s="337" t="str">
        <v/>
      </c>
      <c r="K2220" s="337" t="str">
        <v/>
      </c>
      <c r="L2220" s="337" t="str">
        <v/>
      </c>
      <c r="M2220" s="329" t="str">
        <v/>
      </c>
      <c r="N2220" s="337" t="str">
        <v/>
      </c>
      <c r="O2220" s="349" t="str">
        <v/>
      </c>
      <c r="P2220" s="349" t="str">
        <v>January</v>
      </c>
      <c r="Q2220" s="358"/>
    </row>
    <row r="2221" ht="27" customHeight="1" spans="1:17">
      <c r="A2221" s="361">
        <f t="shared" si="20"/>
        <v>1290</v>
      </c>
      <c r="B2221" s="294" t="str">
        <v/>
      </c>
      <c r="C2221" s="337" t="str">
        <v/>
      </c>
      <c r="D2221" s="337" t="str">
        <v/>
      </c>
      <c r="E2221" s="337" t="str">
        <v/>
      </c>
      <c r="F2221" s="337" t="str">
        <v/>
      </c>
      <c r="G2221" s="359" t="str">
        <v/>
      </c>
      <c r="H2221" s="340" t="str">
        <v/>
      </c>
      <c r="I2221" s="337" t="str">
        <v/>
      </c>
      <c r="J2221" s="337" t="str">
        <v/>
      </c>
      <c r="K2221" s="337" t="str">
        <v/>
      </c>
      <c r="L2221" s="337" t="str">
        <v/>
      </c>
      <c r="M2221" s="334" t="str">
        <v/>
      </c>
      <c r="N2221" s="337" t="str">
        <v/>
      </c>
      <c r="O2221" s="349" t="str">
        <v/>
      </c>
      <c r="P2221" s="349" t="str">
        <v>January</v>
      </c>
      <c r="Q2221" s="357"/>
    </row>
    <row r="2222" ht="27" customHeight="1" spans="1:17">
      <c r="A2222" s="362">
        <f t="shared" si="20"/>
        <v>1291</v>
      </c>
      <c r="B2222" s="294" t="str">
        <v/>
      </c>
      <c r="C2222" s="337" t="str">
        <v/>
      </c>
      <c r="D2222" s="337" t="str">
        <v/>
      </c>
      <c r="E2222" s="337" t="str">
        <v/>
      </c>
      <c r="F2222" s="337" t="str">
        <v/>
      </c>
      <c r="G2222" s="359" t="str">
        <v/>
      </c>
      <c r="H2222" s="340" t="str">
        <v/>
      </c>
      <c r="I2222" s="337" t="str">
        <v/>
      </c>
      <c r="J2222" s="337" t="str">
        <v/>
      </c>
      <c r="K2222" s="337" t="str">
        <v/>
      </c>
      <c r="L2222" s="337" t="str">
        <v/>
      </c>
      <c r="M2222" s="329" t="str">
        <v/>
      </c>
      <c r="N2222" s="337" t="str">
        <v/>
      </c>
      <c r="O2222" s="349" t="str">
        <v/>
      </c>
      <c r="P2222" s="349" t="str">
        <v>January</v>
      </c>
      <c r="Q2222" s="358"/>
    </row>
    <row r="2223" ht="27" customHeight="1" spans="1:17">
      <c r="A2223" s="361">
        <f t="shared" si="20"/>
        <v>1292</v>
      </c>
      <c r="B2223" s="294" t="str">
        <v/>
      </c>
      <c r="C2223" s="337" t="str">
        <v/>
      </c>
      <c r="D2223" s="337" t="str">
        <v/>
      </c>
      <c r="E2223" s="337" t="str">
        <v/>
      </c>
      <c r="F2223" s="337" t="str">
        <v/>
      </c>
      <c r="G2223" s="359" t="str">
        <v/>
      </c>
      <c r="H2223" s="340" t="str">
        <v/>
      </c>
      <c r="I2223" s="337" t="str">
        <v/>
      </c>
      <c r="J2223" s="337" t="str">
        <v/>
      </c>
      <c r="K2223" s="337" t="str">
        <v/>
      </c>
      <c r="L2223" s="337" t="str">
        <v/>
      </c>
      <c r="M2223" s="334" t="str">
        <v/>
      </c>
      <c r="N2223" s="337" t="str">
        <v/>
      </c>
      <c r="O2223" s="349" t="str">
        <v/>
      </c>
      <c r="P2223" s="349" t="str">
        <v>January</v>
      </c>
      <c r="Q2223" s="357"/>
    </row>
    <row r="2224" ht="27" customHeight="1" spans="1:17">
      <c r="A2224" s="362">
        <f t="shared" si="20"/>
        <v>1293</v>
      </c>
      <c r="B2224" s="294" t="str">
        <v/>
      </c>
      <c r="C2224" s="337" t="str">
        <v/>
      </c>
      <c r="D2224" s="337" t="str">
        <v/>
      </c>
      <c r="E2224" s="337" t="str">
        <v/>
      </c>
      <c r="F2224" s="337" t="str">
        <v/>
      </c>
      <c r="G2224" s="359" t="str">
        <v/>
      </c>
      <c r="H2224" s="340" t="str">
        <v/>
      </c>
      <c r="I2224" s="337" t="str">
        <v/>
      </c>
      <c r="J2224" s="337" t="str">
        <v/>
      </c>
      <c r="K2224" s="337" t="str">
        <v/>
      </c>
      <c r="L2224" s="337" t="str">
        <v/>
      </c>
      <c r="M2224" s="329" t="str">
        <v/>
      </c>
      <c r="N2224" s="337" t="str">
        <v/>
      </c>
      <c r="O2224" s="349" t="str">
        <v/>
      </c>
      <c r="P2224" s="349" t="str">
        <v>January</v>
      </c>
      <c r="Q2224" s="358"/>
    </row>
    <row r="2225" ht="27" customHeight="1" spans="1:17">
      <c r="A2225" s="361">
        <f t="shared" si="20"/>
        <v>1294</v>
      </c>
      <c r="B2225" s="294" t="str">
        <v/>
      </c>
      <c r="C2225" s="337" t="str">
        <v/>
      </c>
      <c r="D2225" s="337" t="str">
        <v/>
      </c>
      <c r="E2225" s="337" t="str">
        <v/>
      </c>
      <c r="F2225" s="337" t="str">
        <v/>
      </c>
      <c r="G2225" s="359" t="str">
        <v/>
      </c>
      <c r="H2225" s="340" t="str">
        <v/>
      </c>
      <c r="I2225" s="337" t="str">
        <v/>
      </c>
      <c r="J2225" s="337" t="str">
        <v/>
      </c>
      <c r="K2225" s="337" t="str">
        <v/>
      </c>
      <c r="L2225" s="337" t="str">
        <v/>
      </c>
      <c r="M2225" s="334" t="str">
        <v/>
      </c>
      <c r="N2225" s="337" t="str">
        <v/>
      </c>
      <c r="O2225" s="349" t="str">
        <v/>
      </c>
      <c r="P2225" s="349" t="str">
        <v>January</v>
      </c>
      <c r="Q2225" s="357"/>
    </row>
    <row r="2226" ht="27" customHeight="1" spans="1:17">
      <c r="A2226" s="362">
        <f t="shared" si="20"/>
        <v>1295</v>
      </c>
      <c r="B2226" s="294" t="str">
        <v/>
      </c>
      <c r="C2226" s="337" t="str">
        <v/>
      </c>
      <c r="D2226" s="337" t="str">
        <v/>
      </c>
      <c r="E2226" s="337" t="str">
        <v/>
      </c>
      <c r="F2226" s="337" t="str">
        <v/>
      </c>
      <c r="G2226" s="359" t="str">
        <v/>
      </c>
      <c r="H2226" s="340" t="str">
        <v/>
      </c>
      <c r="I2226" s="337" t="str">
        <v/>
      </c>
      <c r="J2226" s="337" t="str">
        <v/>
      </c>
      <c r="K2226" s="337" t="str">
        <v/>
      </c>
      <c r="L2226" s="337" t="str">
        <v/>
      </c>
      <c r="M2226" s="329" t="str">
        <v/>
      </c>
      <c r="N2226" s="337" t="str">
        <v/>
      </c>
      <c r="O2226" s="349" t="str">
        <v/>
      </c>
      <c r="P2226" s="349" t="str">
        <v>January</v>
      </c>
      <c r="Q2226" s="358"/>
    </row>
    <row r="2227" ht="27" customHeight="1" spans="1:17">
      <c r="A2227" s="361">
        <f t="shared" si="20"/>
        <v>1296</v>
      </c>
      <c r="B2227" s="294" t="str">
        <v/>
      </c>
      <c r="C2227" s="337" t="str">
        <v/>
      </c>
      <c r="D2227" s="337" t="str">
        <v/>
      </c>
      <c r="E2227" s="337" t="str">
        <v/>
      </c>
      <c r="F2227" s="337" t="str">
        <v/>
      </c>
      <c r="G2227" s="359" t="str">
        <v/>
      </c>
      <c r="H2227" s="340" t="str">
        <v/>
      </c>
      <c r="I2227" s="337" t="str">
        <v/>
      </c>
      <c r="J2227" s="337" t="str">
        <v/>
      </c>
      <c r="K2227" s="337" t="str">
        <v/>
      </c>
      <c r="L2227" s="337" t="str">
        <v/>
      </c>
      <c r="M2227" s="334" t="str">
        <v/>
      </c>
      <c r="N2227" s="337" t="str">
        <v/>
      </c>
      <c r="O2227" s="349" t="str">
        <v/>
      </c>
      <c r="P2227" s="349" t="str">
        <v>January</v>
      </c>
      <c r="Q2227" s="357"/>
    </row>
    <row r="2228" ht="27" customHeight="1" spans="1:17">
      <c r="A2228" s="362">
        <f t="shared" si="20"/>
        <v>1297</v>
      </c>
      <c r="B2228" s="294" t="str">
        <v/>
      </c>
      <c r="C2228" s="337" t="str">
        <v/>
      </c>
      <c r="D2228" s="337" t="str">
        <v/>
      </c>
      <c r="E2228" s="337" t="str">
        <v/>
      </c>
      <c r="F2228" s="337" t="str">
        <v/>
      </c>
      <c r="G2228" s="359" t="str">
        <v/>
      </c>
      <c r="H2228" s="340" t="str">
        <v/>
      </c>
      <c r="I2228" s="337" t="str">
        <v/>
      </c>
      <c r="J2228" s="337" t="str">
        <v/>
      </c>
      <c r="K2228" s="337" t="str">
        <v/>
      </c>
      <c r="L2228" s="337" t="str">
        <v/>
      </c>
      <c r="M2228" s="329" t="str">
        <v/>
      </c>
      <c r="N2228" s="337" t="str">
        <v/>
      </c>
      <c r="O2228" s="349" t="str">
        <v/>
      </c>
      <c r="P2228" s="349" t="str">
        <v>January</v>
      </c>
      <c r="Q2228" s="358"/>
    </row>
    <row r="2229" ht="27" customHeight="1" spans="1:17">
      <c r="A2229" s="361">
        <f t="shared" si="20"/>
        <v>1298</v>
      </c>
      <c r="B2229" s="294" t="str">
        <v/>
      </c>
      <c r="C2229" s="337" t="str">
        <v/>
      </c>
      <c r="D2229" s="337" t="str">
        <v/>
      </c>
      <c r="E2229" s="337" t="str">
        <v/>
      </c>
      <c r="F2229" s="337" t="str">
        <v/>
      </c>
      <c r="G2229" s="359" t="str">
        <v/>
      </c>
      <c r="H2229" s="340" t="str">
        <v/>
      </c>
      <c r="I2229" s="337" t="str">
        <v/>
      </c>
      <c r="J2229" s="337" t="str">
        <v/>
      </c>
      <c r="K2229" s="337" t="str">
        <v/>
      </c>
      <c r="L2229" s="337" t="str">
        <v/>
      </c>
      <c r="M2229" s="334" t="str">
        <v/>
      </c>
      <c r="N2229" s="337" t="str">
        <v/>
      </c>
      <c r="O2229" s="349" t="str">
        <v/>
      </c>
      <c r="P2229" s="349" t="str">
        <v>January</v>
      </c>
      <c r="Q2229" s="357"/>
    </row>
    <row r="2230" ht="27" customHeight="1" spans="1:17">
      <c r="A2230" s="362">
        <f t="shared" si="20"/>
        <v>1299</v>
      </c>
      <c r="B2230" s="294" t="str">
        <v/>
      </c>
      <c r="C2230" s="337" t="str">
        <v/>
      </c>
      <c r="D2230" s="337" t="str">
        <v/>
      </c>
      <c r="E2230" s="337" t="str">
        <v/>
      </c>
      <c r="F2230" s="337" t="str">
        <v/>
      </c>
      <c r="G2230" s="359" t="str">
        <v/>
      </c>
      <c r="H2230" s="340" t="str">
        <v/>
      </c>
      <c r="I2230" s="337" t="str">
        <v/>
      </c>
      <c r="J2230" s="337" t="str">
        <v/>
      </c>
      <c r="K2230" s="337" t="str">
        <v/>
      </c>
      <c r="L2230" s="337" t="str">
        <v/>
      </c>
      <c r="M2230" s="329" t="str">
        <v/>
      </c>
      <c r="N2230" s="337" t="str">
        <v/>
      </c>
      <c r="O2230" s="349" t="str">
        <v/>
      </c>
      <c r="P2230" s="349" t="str">
        <v>January</v>
      </c>
      <c r="Q2230" s="358"/>
    </row>
    <row r="2231" ht="27" customHeight="1" spans="1:17">
      <c r="A2231" s="361">
        <f t="shared" si="20"/>
        <v>1300</v>
      </c>
      <c r="B2231" s="294" t="str">
        <v/>
      </c>
      <c r="C2231" s="337" t="str">
        <v/>
      </c>
      <c r="D2231" s="337" t="str">
        <v/>
      </c>
      <c r="E2231" s="337" t="str">
        <v/>
      </c>
      <c r="F2231" s="337" t="str">
        <v/>
      </c>
      <c r="G2231" s="359" t="str">
        <v/>
      </c>
      <c r="H2231" s="340" t="str">
        <v/>
      </c>
      <c r="I2231" s="337" t="str">
        <v/>
      </c>
      <c r="J2231" s="337" t="str">
        <v/>
      </c>
      <c r="K2231" s="337" t="str">
        <v/>
      </c>
      <c r="L2231" s="337" t="str">
        <v/>
      </c>
      <c r="M2231" s="334" t="str">
        <v/>
      </c>
      <c r="N2231" s="337" t="str">
        <v/>
      </c>
      <c r="O2231" s="349" t="str">
        <v/>
      </c>
      <c r="P2231" s="349" t="str">
        <v>January</v>
      </c>
      <c r="Q2231" s="357"/>
    </row>
    <row r="2232" ht="27" customHeight="1" spans="1:17">
      <c r="A2232" s="362">
        <f t="shared" si="20"/>
        <v>1301</v>
      </c>
      <c r="B2232" s="294" t="str">
        <v/>
      </c>
      <c r="C2232" s="337" t="str">
        <v/>
      </c>
      <c r="D2232" s="337" t="str">
        <v/>
      </c>
      <c r="E2232" s="337" t="str">
        <v/>
      </c>
      <c r="F2232" s="337" t="str">
        <v/>
      </c>
      <c r="G2232" s="359" t="str">
        <v/>
      </c>
      <c r="H2232" s="340" t="str">
        <v/>
      </c>
      <c r="I2232" s="337" t="str">
        <v/>
      </c>
      <c r="J2232" s="337" t="str">
        <v/>
      </c>
      <c r="K2232" s="337" t="str">
        <v/>
      </c>
      <c r="L2232" s="337" t="str">
        <v/>
      </c>
      <c r="M2232" s="329" t="str">
        <v/>
      </c>
      <c r="N2232" s="337" t="str">
        <v/>
      </c>
      <c r="O2232" s="349" t="str">
        <v/>
      </c>
      <c r="P2232" s="349" t="str">
        <v>January</v>
      </c>
      <c r="Q2232" s="358"/>
    </row>
    <row r="2233" ht="27" customHeight="1" spans="1:17">
      <c r="A2233" s="361">
        <f t="shared" si="20"/>
        <v>1302</v>
      </c>
      <c r="B2233" s="294" t="str">
        <v/>
      </c>
      <c r="C2233" s="337" t="str">
        <v/>
      </c>
      <c r="D2233" s="337" t="str">
        <v/>
      </c>
      <c r="E2233" s="337" t="str">
        <v/>
      </c>
      <c r="F2233" s="337" t="str">
        <v/>
      </c>
      <c r="G2233" s="359" t="str">
        <v/>
      </c>
      <c r="H2233" s="340" t="str">
        <v/>
      </c>
      <c r="I2233" s="337" t="str">
        <v/>
      </c>
      <c r="J2233" s="337" t="str">
        <v/>
      </c>
      <c r="K2233" s="337" t="str">
        <v/>
      </c>
      <c r="L2233" s="337" t="str">
        <v/>
      </c>
      <c r="M2233" s="334" t="str">
        <v/>
      </c>
      <c r="N2233" s="337" t="str">
        <v/>
      </c>
      <c r="O2233" s="349" t="str">
        <v/>
      </c>
      <c r="P2233" s="349" t="str">
        <v>January</v>
      </c>
      <c r="Q2233" s="357"/>
    </row>
    <row r="2234" ht="27" customHeight="1" spans="1:17">
      <c r="A2234" s="362">
        <f t="shared" si="20"/>
        <v>1303</v>
      </c>
      <c r="B2234" s="294" t="str">
        <v/>
      </c>
      <c r="C2234" s="337" t="str">
        <v/>
      </c>
      <c r="D2234" s="337" t="str">
        <v/>
      </c>
      <c r="E2234" s="337" t="str">
        <v/>
      </c>
      <c r="F2234" s="337" t="str">
        <v/>
      </c>
      <c r="G2234" s="359" t="str">
        <v/>
      </c>
      <c r="H2234" s="340" t="str">
        <v/>
      </c>
      <c r="I2234" s="337" t="str">
        <v/>
      </c>
      <c r="J2234" s="337" t="str">
        <v/>
      </c>
      <c r="K2234" s="337" t="str">
        <v/>
      </c>
      <c r="L2234" s="337" t="str">
        <v/>
      </c>
      <c r="M2234" s="329" t="str">
        <v/>
      </c>
      <c r="N2234" s="337" t="str">
        <v/>
      </c>
      <c r="O2234" s="349" t="str">
        <v/>
      </c>
      <c r="P2234" s="349" t="str">
        <v>January</v>
      </c>
      <c r="Q2234" s="358"/>
    </row>
    <row r="2235" ht="27" customHeight="1" spans="1:17">
      <c r="A2235" s="361">
        <f t="shared" si="20"/>
        <v>1304</v>
      </c>
      <c r="B2235" s="294" t="str">
        <v/>
      </c>
      <c r="C2235" s="337" t="str">
        <v/>
      </c>
      <c r="D2235" s="337" t="str">
        <v/>
      </c>
      <c r="E2235" s="337" t="str">
        <v/>
      </c>
      <c r="F2235" s="337" t="str">
        <v/>
      </c>
      <c r="G2235" s="359" t="str">
        <v/>
      </c>
      <c r="H2235" s="340" t="str">
        <v/>
      </c>
      <c r="I2235" s="337" t="str">
        <v/>
      </c>
      <c r="J2235" s="337" t="str">
        <v/>
      </c>
      <c r="K2235" s="337" t="str">
        <v/>
      </c>
      <c r="L2235" s="337" t="str">
        <v/>
      </c>
      <c r="M2235" s="334" t="str">
        <v/>
      </c>
      <c r="N2235" s="337" t="str">
        <v/>
      </c>
      <c r="O2235" s="349" t="str">
        <v/>
      </c>
      <c r="P2235" s="349" t="str">
        <v>January</v>
      </c>
      <c r="Q2235" s="357"/>
    </row>
    <row r="2236" ht="27" customHeight="1" spans="1:17">
      <c r="A2236" s="362">
        <f t="shared" si="20"/>
        <v>1305</v>
      </c>
      <c r="B2236" s="294" t="str">
        <v/>
      </c>
      <c r="C2236" s="337" t="str">
        <v/>
      </c>
      <c r="D2236" s="337" t="str">
        <v/>
      </c>
      <c r="E2236" s="337" t="str">
        <v/>
      </c>
      <c r="F2236" s="337" t="str">
        <v/>
      </c>
      <c r="G2236" s="359" t="str">
        <v/>
      </c>
      <c r="H2236" s="340" t="str">
        <v/>
      </c>
      <c r="I2236" s="337" t="str">
        <v/>
      </c>
      <c r="J2236" s="337" t="str">
        <v/>
      </c>
      <c r="K2236" s="337" t="str">
        <v/>
      </c>
      <c r="L2236" s="337" t="str">
        <v/>
      </c>
      <c r="M2236" s="329" t="str">
        <v/>
      </c>
      <c r="N2236" s="337" t="str">
        <v/>
      </c>
      <c r="O2236" s="349" t="str">
        <v/>
      </c>
      <c r="P2236" s="349" t="str">
        <v>January</v>
      </c>
      <c r="Q2236" s="358"/>
    </row>
    <row r="2237" ht="27" customHeight="1" spans="1:17">
      <c r="A2237" s="361">
        <f t="shared" si="20"/>
        <v>1306</v>
      </c>
      <c r="B2237" s="294" t="str">
        <v/>
      </c>
      <c r="C2237" s="337" t="str">
        <v/>
      </c>
      <c r="D2237" s="337" t="str">
        <v/>
      </c>
      <c r="E2237" s="337" t="str">
        <v/>
      </c>
      <c r="F2237" s="337" t="str">
        <v/>
      </c>
      <c r="G2237" s="359" t="str">
        <v/>
      </c>
      <c r="H2237" s="340" t="str">
        <v/>
      </c>
      <c r="I2237" s="337" t="str">
        <v/>
      </c>
      <c r="J2237" s="337" t="str">
        <v/>
      </c>
      <c r="K2237" s="337" t="str">
        <v/>
      </c>
      <c r="L2237" s="337" t="str">
        <v/>
      </c>
      <c r="M2237" s="334" t="str">
        <v/>
      </c>
      <c r="N2237" s="337" t="str">
        <v/>
      </c>
      <c r="O2237" s="349" t="str">
        <v/>
      </c>
      <c r="P2237" s="349" t="str">
        <v>January</v>
      </c>
      <c r="Q2237" s="357"/>
    </row>
    <row r="2238" ht="27" customHeight="1" spans="1:17">
      <c r="A2238" s="362">
        <f t="shared" si="20"/>
        <v>1307</v>
      </c>
      <c r="B2238" s="294" t="str">
        <v/>
      </c>
      <c r="C2238" s="337" t="str">
        <v/>
      </c>
      <c r="D2238" s="337" t="str">
        <v/>
      </c>
      <c r="E2238" s="337" t="str">
        <v/>
      </c>
      <c r="F2238" s="337" t="str">
        <v/>
      </c>
      <c r="G2238" s="359" t="str">
        <v/>
      </c>
      <c r="H2238" s="340" t="str">
        <v/>
      </c>
      <c r="I2238" s="337" t="str">
        <v/>
      </c>
      <c r="J2238" s="337" t="str">
        <v/>
      </c>
      <c r="K2238" s="337" t="str">
        <v/>
      </c>
      <c r="L2238" s="337" t="str">
        <v/>
      </c>
      <c r="M2238" s="329" t="str">
        <v/>
      </c>
      <c r="N2238" s="337" t="str">
        <v/>
      </c>
      <c r="O2238" s="349" t="str">
        <v/>
      </c>
      <c r="P2238" s="349" t="str">
        <v>January</v>
      </c>
      <c r="Q2238" s="358"/>
    </row>
    <row r="2239" ht="27" customHeight="1" spans="1:17">
      <c r="A2239" s="361">
        <f t="shared" si="20"/>
        <v>1308</v>
      </c>
      <c r="B2239" s="294" t="str">
        <v/>
      </c>
      <c r="C2239" s="337" t="str">
        <v/>
      </c>
      <c r="D2239" s="337" t="str">
        <v/>
      </c>
      <c r="E2239" s="337" t="str">
        <v/>
      </c>
      <c r="F2239" s="337" t="str">
        <v/>
      </c>
      <c r="G2239" s="359" t="str">
        <v/>
      </c>
      <c r="H2239" s="340" t="str">
        <v/>
      </c>
      <c r="I2239" s="337" t="str">
        <v/>
      </c>
      <c r="J2239" s="337" t="str">
        <v/>
      </c>
      <c r="K2239" s="337" t="str">
        <v/>
      </c>
      <c r="L2239" s="337" t="str">
        <v/>
      </c>
      <c r="M2239" s="334" t="str">
        <v/>
      </c>
      <c r="N2239" s="337" t="str">
        <v/>
      </c>
      <c r="O2239" s="349" t="str">
        <v/>
      </c>
      <c r="P2239" s="349" t="str">
        <v>January</v>
      </c>
      <c r="Q2239" s="357"/>
    </row>
    <row r="2240" ht="27" customHeight="1" spans="1:17">
      <c r="A2240" s="362">
        <f t="shared" si="20"/>
        <v>1309</v>
      </c>
      <c r="B2240" s="294" t="str">
        <v/>
      </c>
      <c r="C2240" s="337" t="str">
        <v/>
      </c>
      <c r="D2240" s="337" t="str">
        <v/>
      </c>
      <c r="E2240" s="337" t="str">
        <v/>
      </c>
      <c r="F2240" s="337" t="str">
        <v/>
      </c>
      <c r="G2240" s="359" t="str">
        <v/>
      </c>
      <c r="H2240" s="340" t="str">
        <v/>
      </c>
      <c r="I2240" s="337" t="str">
        <v/>
      </c>
      <c r="J2240" s="337" t="str">
        <v/>
      </c>
      <c r="K2240" s="337" t="str">
        <v/>
      </c>
      <c r="L2240" s="337" t="str">
        <v/>
      </c>
      <c r="M2240" s="329" t="str">
        <v/>
      </c>
      <c r="N2240" s="337" t="str">
        <v/>
      </c>
      <c r="O2240" s="349" t="str">
        <v/>
      </c>
      <c r="P2240" s="349" t="str">
        <v>January</v>
      </c>
      <c r="Q2240" s="358"/>
    </row>
    <row r="2241" ht="27" customHeight="1" spans="1:17">
      <c r="A2241" s="361">
        <f t="shared" si="20"/>
        <v>1310</v>
      </c>
      <c r="B2241" s="294" t="str">
        <v/>
      </c>
      <c r="C2241" s="337" t="str">
        <v/>
      </c>
      <c r="D2241" s="337" t="str">
        <v/>
      </c>
      <c r="E2241" s="337" t="str">
        <v/>
      </c>
      <c r="F2241" s="337" t="str">
        <v/>
      </c>
      <c r="G2241" s="359" t="str">
        <v/>
      </c>
      <c r="H2241" s="340" t="str">
        <v/>
      </c>
      <c r="I2241" s="337" t="str">
        <v/>
      </c>
      <c r="J2241" s="337" t="str">
        <v/>
      </c>
      <c r="K2241" s="337" t="str">
        <v/>
      </c>
      <c r="L2241" s="337" t="str">
        <v/>
      </c>
      <c r="M2241" s="334" t="str">
        <v/>
      </c>
      <c r="N2241" s="337" t="str">
        <v/>
      </c>
      <c r="O2241" s="349" t="str">
        <v/>
      </c>
      <c r="P2241" s="349" t="str">
        <v>January</v>
      </c>
      <c r="Q2241" s="357"/>
    </row>
    <row r="2242" ht="27" customHeight="1" spans="1:17">
      <c r="A2242" s="362">
        <f t="shared" si="20"/>
        <v>1311</v>
      </c>
      <c r="B2242" s="294" t="str">
        <v/>
      </c>
      <c r="C2242" s="337" t="str">
        <v/>
      </c>
      <c r="D2242" s="337" t="str">
        <v/>
      </c>
      <c r="E2242" s="337" t="str">
        <v/>
      </c>
      <c r="F2242" s="337" t="str">
        <v/>
      </c>
      <c r="G2242" s="359" t="str">
        <v/>
      </c>
      <c r="H2242" s="340" t="str">
        <v/>
      </c>
      <c r="I2242" s="337" t="str">
        <v/>
      </c>
      <c r="J2242" s="337" t="str">
        <v/>
      </c>
      <c r="K2242" s="337" t="str">
        <v/>
      </c>
      <c r="L2242" s="337" t="str">
        <v/>
      </c>
      <c r="M2242" s="329" t="str">
        <v/>
      </c>
      <c r="N2242" s="337" t="str">
        <v/>
      </c>
      <c r="O2242" s="349" t="str">
        <v/>
      </c>
      <c r="P2242" s="349" t="str">
        <v>January</v>
      </c>
      <c r="Q2242" s="358"/>
    </row>
    <row r="2243" ht="27" customHeight="1" spans="1:17">
      <c r="A2243" s="361">
        <f t="shared" si="20"/>
        <v>1312</v>
      </c>
      <c r="B2243" s="294" t="str">
        <v/>
      </c>
      <c r="C2243" s="337" t="str">
        <v/>
      </c>
      <c r="D2243" s="337" t="str">
        <v/>
      </c>
      <c r="E2243" s="337" t="str">
        <v/>
      </c>
      <c r="F2243" s="337" t="str">
        <v/>
      </c>
      <c r="G2243" s="359" t="str">
        <v/>
      </c>
      <c r="H2243" s="340" t="str">
        <v/>
      </c>
      <c r="I2243" s="337" t="str">
        <v/>
      </c>
      <c r="J2243" s="337" t="str">
        <v/>
      </c>
      <c r="K2243" s="337" t="str">
        <v/>
      </c>
      <c r="L2243" s="337" t="str">
        <v/>
      </c>
      <c r="M2243" s="334" t="str">
        <v/>
      </c>
      <c r="N2243" s="337" t="str">
        <v/>
      </c>
      <c r="O2243" s="349" t="str">
        <v/>
      </c>
      <c r="P2243" s="349" t="str">
        <v>January</v>
      </c>
      <c r="Q2243" s="357"/>
    </row>
    <row r="2244" ht="27" customHeight="1" spans="1:17">
      <c r="A2244" s="362">
        <f t="shared" si="20"/>
        <v>1313</v>
      </c>
      <c r="B2244" s="294" t="str">
        <v/>
      </c>
      <c r="C2244" s="337" t="str">
        <v/>
      </c>
      <c r="D2244" s="337" t="str">
        <v/>
      </c>
      <c r="E2244" s="337" t="str">
        <v/>
      </c>
      <c r="F2244" s="337" t="str">
        <v/>
      </c>
      <c r="G2244" s="359" t="str">
        <v/>
      </c>
      <c r="H2244" s="340" t="str">
        <v/>
      </c>
      <c r="I2244" s="337" t="str">
        <v/>
      </c>
      <c r="J2244" s="337" t="str">
        <v/>
      </c>
      <c r="K2244" s="337" t="str">
        <v/>
      </c>
      <c r="L2244" s="337" t="str">
        <v/>
      </c>
      <c r="M2244" s="329" t="str">
        <v/>
      </c>
      <c r="N2244" s="337" t="str">
        <v/>
      </c>
      <c r="O2244" s="349" t="str">
        <v/>
      </c>
      <c r="P2244" s="349" t="str">
        <v>January</v>
      </c>
      <c r="Q2244" s="358"/>
    </row>
    <row r="2245" ht="27" customHeight="1" spans="1:17">
      <c r="A2245" s="361">
        <f t="shared" si="20"/>
        <v>1314</v>
      </c>
      <c r="B2245" s="294" t="str">
        <v/>
      </c>
      <c r="C2245" s="337" t="str">
        <v/>
      </c>
      <c r="D2245" s="337" t="str">
        <v/>
      </c>
      <c r="E2245" s="337" t="str">
        <v/>
      </c>
      <c r="F2245" s="337" t="str">
        <v/>
      </c>
      <c r="G2245" s="359" t="str">
        <v/>
      </c>
      <c r="H2245" s="340" t="str">
        <v/>
      </c>
      <c r="I2245" s="337" t="str">
        <v/>
      </c>
      <c r="J2245" s="337" t="str">
        <v/>
      </c>
      <c r="K2245" s="337" t="str">
        <v/>
      </c>
      <c r="L2245" s="337" t="str">
        <v/>
      </c>
      <c r="M2245" s="334" t="str">
        <v/>
      </c>
      <c r="N2245" s="337" t="str">
        <v/>
      </c>
      <c r="O2245" s="349" t="str">
        <v/>
      </c>
      <c r="P2245" s="349" t="str">
        <v>January</v>
      </c>
      <c r="Q2245" s="357"/>
    </row>
    <row r="2246" ht="27" customHeight="1" spans="1:17">
      <c r="A2246" s="362">
        <f t="shared" si="20"/>
        <v>1315</v>
      </c>
      <c r="B2246" s="294" t="str">
        <v/>
      </c>
      <c r="C2246" s="337" t="str">
        <v/>
      </c>
      <c r="D2246" s="337" t="str">
        <v/>
      </c>
      <c r="E2246" s="337" t="str">
        <v/>
      </c>
      <c r="F2246" s="337" t="str">
        <v/>
      </c>
      <c r="G2246" s="359" t="str">
        <v/>
      </c>
      <c r="H2246" s="340" t="str">
        <v/>
      </c>
      <c r="I2246" s="337" t="str">
        <v/>
      </c>
      <c r="J2246" s="337" t="str">
        <v/>
      </c>
      <c r="K2246" s="337" t="str">
        <v/>
      </c>
      <c r="L2246" s="337" t="str">
        <v/>
      </c>
      <c r="M2246" s="329" t="str">
        <v/>
      </c>
      <c r="N2246" s="337" t="str">
        <v/>
      </c>
      <c r="O2246" s="349" t="str">
        <v/>
      </c>
      <c r="P2246" s="349" t="str">
        <v>January</v>
      </c>
      <c r="Q2246" s="358"/>
    </row>
    <row r="2247" ht="27" customHeight="1" spans="1:17">
      <c r="A2247" s="361">
        <f t="shared" si="20"/>
        <v>1316</v>
      </c>
      <c r="B2247" s="294" t="str">
        <v/>
      </c>
      <c r="C2247" s="337" t="str">
        <v/>
      </c>
      <c r="D2247" s="337" t="str">
        <v/>
      </c>
      <c r="E2247" s="337" t="str">
        <v/>
      </c>
      <c r="F2247" s="337" t="str">
        <v/>
      </c>
      <c r="G2247" s="359" t="str">
        <v/>
      </c>
      <c r="H2247" s="340" t="str">
        <v/>
      </c>
      <c r="I2247" s="337" t="str">
        <v/>
      </c>
      <c r="J2247" s="337" t="str">
        <v/>
      </c>
      <c r="K2247" s="337" t="str">
        <v/>
      </c>
      <c r="L2247" s="337" t="str">
        <v/>
      </c>
      <c r="M2247" s="334" t="str">
        <v/>
      </c>
      <c r="N2247" s="337" t="str">
        <v/>
      </c>
      <c r="O2247" s="349" t="str">
        <v/>
      </c>
      <c r="P2247" s="349" t="str">
        <v>January</v>
      </c>
      <c r="Q2247" s="357"/>
    </row>
    <row r="2248" ht="27" customHeight="1" spans="1:17">
      <c r="A2248" s="362">
        <f t="shared" si="20"/>
        <v>1317</v>
      </c>
      <c r="B2248" s="294" t="str">
        <v/>
      </c>
      <c r="C2248" s="337" t="str">
        <v/>
      </c>
      <c r="D2248" s="337" t="str">
        <v/>
      </c>
      <c r="E2248" s="337" t="str">
        <v/>
      </c>
      <c r="F2248" s="337" t="str">
        <v/>
      </c>
      <c r="G2248" s="359" t="str">
        <v/>
      </c>
      <c r="H2248" s="340" t="str">
        <v/>
      </c>
      <c r="I2248" s="337" t="str">
        <v/>
      </c>
      <c r="J2248" s="337" t="str">
        <v/>
      </c>
      <c r="K2248" s="337" t="str">
        <v/>
      </c>
      <c r="L2248" s="337" t="str">
        <v/>
      </c>
      <c r="M2248" s="329" t="str">
        <v/>
      </c>
      <c r="N2248" s="337" t="str">
        <v/>
      </c>
      <c r="O2248" s="349" t="str">
        <v/>
      </c>
      <c r="P2248" s="349" t="str">
        <v>January</v>
      </c>
      <c r="Q2248" s="358"/>
    </row>
    <row r="2249" ht="27" customHeight="1" spans="1:17">
      <c r="A2249" s="361">
        <f t="shared" si="20"/>
        <v>1318</v>
      </c>
      <c r="B2249" s="294" t="str">
        <v/>
      </c>
      <c r="C2249" s="337" t="str">
        <v/>
      </c>
      <c r="D2249" s="337" t="str">
        <v/>
      </c>
      <c r="E2249" s="337" t="str">
        <v/>
      </c>
      <c r="F2249" s="337" t="str">
        <v/>
      </c>
      <c r="G2249" s="359" t="str">
        <v/>
      </c>
      <c r="H2249" s="340" t="str">
        <v/>
      </c>
      <c r="I2249" s="337" t="str">
        <v/>
      </c>
      <c r="J2249" s="337" t="str">
        <v/>
      </c>
      <c r="K2249" s="337" t="str">
        <v/>
      </c>
      <c r="L2249" s="337" t="str">
        <v/>
      </c>
      <c r="M2249" s="334" t="str">
        <v/>
      </c>
      <c r="N2249" s="337" t="str">
        <v/>
      </c>
      <c r="O2249" s="349" t="str">
        <v/>
      </c>
      <c r="P2249" s="349" t="str">
        <v>January</v>
      </c>
      <c r="Q2249" s="357"/>
    </row>
    <row r="2250" ht="27" customHeight="1" spans="1:17">
      <c r="A2250" s="362">
        <f t="shared" si="20"/>
        <v>1319</v>
      </c>
      <c r="B2250" s="294" t="str">
        <v/>
      </c>
      <c r="C2250" s="337" t="str">
        <v/>
      </c>
      <c r="D2250" s="337" t="str">
        <v/>
      </c>
      <c r="E2250" s="337" t="str">
        <v/>
      </c>
      <c r="F2250" s="337" t="str">
        <v/>
      </c>
      <c r="G2250" s="359" t="str">
        <v/>
      </c>
      <c r="H2250" s="340" t="str">
        <v/>
      </c>
      <c r="I2250" s="337" t="str">
        <v/>
      </c>
      <c r="J2250" s="337" t="str">
        <v/>
      </c>
      <c r="K2250" s="337" t="str">
        <v/>
      </c>
      <c r="L2250" s="337" t="str">
        <v/>
      </c>
      <c r="M2250" s="329" t="str">
        <v/>
      </c>
      <c r="N2250" s="337" t="str">
        <v/>
      </c>
      <c r="O2250" s="349" t="str">
        <v/>
      </c>
      <c r="P2250" s="349" t="str">
        <v>January</v>
      </c>
      <c r="Q2250" s="358"/>
    </row>
    <row r="2251" ht="27" customHeight="1" spans="1:17">
      <c r="A2251" s="361">
        <f t="shared" si="20"/>
        <v>1320</v>
      </c>
      <c r="B2251" s="294" t="str">
        <v/>
      </c>
      <c r="C2251" s="337" t="str">
        <v/>
      </c>
      <c r="D2251" s="337" t="str">
        <v/>
      </c>
      <c r="E2251" s="337" t="str">
        <v/>
      </c>
      <c r="F2251" s="337" t="str">
        <v/>
      </c>
      <c r="G2251" s="359" t="str">
        <v/>
      </c>
      <c r="H2251" s="340" t="str">
        <v/>
      </c>
      <c r="I2251" s="337" t="str">
        <v/>
      </c>
      <c r="J2251" s="337" t="str">
        <v/>
      </c>
      <c r="K2251" s="337" t="str">
        <v/>
      </c>
      <c r="L2251" s="337" t="str">
        <v/>
      </c>
      <c r="M2251" s="334" t="str">
        <v/>
      </c>
      <c r="N2251" s="337" t="str">
        <v/>
      </c>
      <c r="O2251" s="349" t="str">
        <v/>
      </c>
      <c r="P2251" s="349" t="str">
        <v>January</v>
      </c>
      <c r="Q2251" s="357"/>
    </row>
    <row r="2252" ht="27" customHeight="1" spans="1:17">
      <c r="A2252" s="362">
        <f t="shared" si="20"/>
        <v>1321</v>
      </c>
      <c r="B2252" s="294" t="str">
        <v/>
      </c>
      <c r="C2252" s="337" t="str">
        <v/>
      </c>
      <c r="D2252" s="337" t="str">
        <v/>
      </c>
      <c r="E2252" s="337" t="str">
        <v/>
      </c>
      <c r="F2252" s="337" t="str">
        <v/>
      </c>
      <c r="G2252" s="359" t="str">
        <v/>
      </c>
      <c r="H2252" s="340" t="str">
        <v/>
      </c>
      <c r="I2252" s="337" t="str">
        <v/>
      </c>
      <c r="J2252" s="337" t="str">
        <v/>
      </c>
      <c r="K2252" s="337" t="str">
        <v/>
      </c>
      <c r="L2252" s="337" t="str">
        <v/>
      </c>
      <c r="M2252" s="329" t="str">
        <v/>
      </c>
      <c r="N2252" s="337" t="str">
        <v/>
      </c>
      <c r="O2252" s="349" t="str">
        <v/>
      </c>
      <c r="P2252" s="349" t="str">
        <v>January</v>
      </c>
      <c r="Q2252" s="358"/>
    </row>
    <row r="2253" ht="27" customHeight="1" spans="1:17">
      <c r="A2253" s="361">
        <f t="shared" si="20"/>
        <v>1322</v>
      </c>
      <c r="B2253" s="294" t="str">
        <v/>
      </c>
      <c r="C2253" s="337" t="str">
        <v/>
      </c>
      <c r="D2253" s="337" t="str">
        <v/>
      </c>
      <c r="E2253" s="337" t="str">
        <v/>
      </c>
      <c r="F2253" s="337" t="str">
        <v/>
      </c>
      <c r="G2253" s="359" t="str">
        <v/>
      </c>
      <c r="H2253" s="340" t="str">
        <v/>
      </c>
      <c r="I2253" s="337" t="str">
        <v/>
      </c>
      <c r="J2253" s="337" t="str">
        <v/>
      </c>
      <c r="K2253" s="337" t="str">
        <v/>
      </c>
      <c r="L2253" s="337" t="str">
        <v/>
      </c>
      <c r="M2253" s="334" t="str">
        <v/>
      </c>
      <c r="N2253" s="337" t="str">
        <v/>
      </c>
      <c r="O2253" s="349" t="str">
        <v/>
      </c>
      <c r="P2253" s="349" t="str">
        <v>January</v>
      </c>
      <c r="Q2253" s="357"/>
    </row>
    <row r="2254" ht="27" customHeight="1" spans="1:17">
      <c r="A2254" s="362">
        <f t="shared" si="20"/>
        <v>1323</v>
      </c>
      <c r="B2254" s="294" t="str">
        <v/>
      </c>
      <c r="C2254" s="337" t="str">
        <v/>
      </c>
      <c r="D2254" s="337" t="str">
        <v/>
      </c>
      <c r="E2254" s="337" t="str">
        <v/>
      </c>
      <c r="F2254" s="337" t="str">
        <v/>
      </c>
      <c r="G2254" s="359" t="str">
        <v/>
      </c>
      <c r="H2254" s="340" t="str">
        <v/>
      </c>
      <c r="I2254" s="337" t="str">
        <v/>
      </c>
      <c r="J2254" s="337" t="str">
        <v/>
      </c>
      <c r="K2254" s="337" t="str">
        <v/>
      </c>
      <c r="L2254" s="337" t="str">
        <v/>
      </c>
      <c r="M2254" s="329" t="str">
        <v/>
      </c>
      <c r="N2254" s="337" t="str">
        <v/>
      </c>
      <c r="O2254" s="349" t="str">
        <v/>
      </c>
      <c r="P2254" s="349" t="str">
        <v>January</v>
      </c>
      <c r="Q2254" s="358"/>
    </row>
    <row r="2255" ht="27" customHeight="1" spans="1:17">
      <c r="A2255" s="361">
        <f t="shared" si="20"/>
        <v>1324</v>
      </c>
      <c r="B2255" s="294" t="str">
        <v/>
      </c>
      <c r="C2255" s="337" t="str">
        <v/>
      </c>
      <c r="D2255" s="337" t="str">
        <v/>
      </c>
      <c r="E2255" s="337" t="str">
        <v/>
      </c>
      <c r="F2255" s="337" t="str">
        <v/>
      </c>
      <c r="G2255" s="359" t="str">
        <v/>
      </c>
      <c r="H2255" s="340" t="str">
        <v/>
      </c>
      <c r="I2255" s="337" t="str">
        <v/>
      </c>
      <c r="J2255" s="337" t="str">
        <v/>
      </c>
      <c r="K2255" s="337" t="str">
        <v/>
      </c>
      <c r="L2255" s="337" t="str">
        <v/>
      </c>
      <c r="M2255" s="334" t="str">
        <v/>
      </c>
      <c r="N2255" s="337" t="str">
        <v/>
      </c>
      <c r="O2255" s="349" t="str">
        <v/>
      </c>
      <c r="P2255" s="349" t="str">
        <v>January</v>
      </c>
      <c r="Q2255" s="357"/>
    </row>
    <row r="2256" ht="27" customHeight="1" spans="1:17">
      <c r="A2256" s="362">
        <f t="shared" si="20"/>
        <v>1325</v>
      </c>
      <c r="B2256" s="294" t="str">
        <v/>
      </c>
      <c r="C2256" s="337" t="str">
        <v/>
      </c>
      <c r="D2256" s="337" t="str">
        <v/>
      </c>
      <c r="E2256" s="337" t="str">
        <v/>
      </c>
      <c r="F2256" s="337" t="str">
        <v/>
      </c>
      <c r="G2256" s="359" t="str">
        <v/>
      </c>
      <c r="H2256" s="340" t="str">
        <v/>
      </c>
      <c r="I2256" s="337" t="str">
        <v/>
      </c>
      <c r="J2256" s="337" t="str">
        <v/>
      </c>
      <c r="K2256" s="337" t="str">
        <v/>
      </c>
      <c r="L2256" s="337" t="str">
        <v/>
      </c>
      <c r="M2256" s="329" t="str">
        <v/>
      </c>
      <c r="N2256" s="337" t="str">
        <v/>
      </c>
      <c r="O2256" s="349" t="str">
        <v/>
      </c>
      <c r="P2256" s="349" t="str">
        <v>January</v>
      </c>
      <c r="Q2256" s="358"/>
    </row>
    <row r="2257" ht="27" customHeight="1" spans="1:17">
      <c r="A2257" s="361">
        <f t="shared" si="20"/>
        <v>1326</v>
      </c>
      <c r="B2257" s="294" t="str">
        <v/>
      </c>
      <c r="C2257" s="337" t="str">
        <v/>
      </c>
      <c r="D2257" s="337" t="str">
        <v/>
      </c>
      <c r="E2257" s="337" t="str">
        <v/>
      </c>
      <c r="F2257" s="337" t="str">
        <v/>
      </c>
      <c r="G2257" s="359" t="str">
        <v/>
      </c>
      <c r="H2257" s="340" t="str">
        <v/>
      </c>
      <c r="I2257" s="337" t="str">
        <v/>
      </c>
      <c r="J2257" s="337" t="str">
        <v/>
      </c>
      <c r="K2257" s="337" t="str">
        <v/>
      </c>
      <c r="L2257" s="337" t="str">
        <v/>
      </c>
      <c r="M2257" s="334" t="str">
        <v/>
      </c>
      <c r="N2257" s="337" t="str">
        <v/>
      </c>
      <c r="O2257" s="349" t="str">
        <v/>
      </c>
      <c r="P2257" s="349" t="str">
        <v>January</v>
      </c>
      <c r="Q2257" s="357"/>
    </row>
    <row r="2258" ht="27" customHeight="1" spans="1:17">
      <c r="A2258" s="362">
        <f t="shared" si="20"/>
        <v>1327</v>
      </c>
      <c r="B2258" s="294" t="str">
        <v/>
      </c>
      <c r="C2258" s="337" t="str">
        <v/>
      </c>
      <c r="D2258" s="341" t="str">
        <v/>
      </c>
      <c r="E2258" s="337" t="str">
        <v/>
      </c>
      <c r="F2258" s="337" t="str">
        <v/>
      </c>
      <c r="G2258" s="359" t="str">
        <v/>
      </c>
      <c r="H2258" s="340" t="str">
        <v/>
      </c>
      <c r="I2258" s="337" t="str">
        <v/>
      </c>
      <c r="J2258" s="337" t="str">
        <v/>
      </c>
      <c r="K2258" s="337" t="str">
        <v/>
      </c>
      <c r="L2258" s="337" t="str">
        <v/>
      </c>
      <c r="M2258" s="329" t="str">
        <v/>
      </c>
      <c r="N2258" s="337" t="str">
        <v/>
      </c>
      <c r="O2258" s="349" t="str">
        <v/>
      </c>
      <c r="P2258" s="349" t="str">
        <v>January</v>
      </c>
      <c r="Q2258" s="358"/>
    </row>
    <row r="2259" ht="27" customHeight="1" spans="1:17">
      <c r="A2259" s="361">
        <f t="shared" si="20"/>
        <v>1328</v>
      </c>
      <c r="B2259" s="294" t="str">
        <v/>
      </c>
      <c r="C2259" s="337" t="str">
        <v/>
      </c>
      <c r="D2259" s="341" t="str">
        <v/>
      </c>
      <c r="E2259" s="337" t="str">
        <v/>
      </c>
      <c r="F2259" s="337" t="str">
        <v/>
      </c>
      <c r="G2259" s="359" t="str">
        <v/>
      </c>
      <c r="H2259" s="340" t="str">
        <v/>
      </c>
      <c r="I2259" s="337" t="str">
        <v/>
      </c>
      <c r="J2259" s="337" t="str">
        <v/>
      </c>
      <c r="K2259" s="337" t="str">
        <v/>
      </c>
      <c r="L2259" s="337" t="str">
        <v/>
      </c>
      <c r="M2259" s="334" t="str">
        <v/>
      </c>
      <c r="N2259" s="337" t="str">
        <v/>
      </c>
      <c r="O2259" s="349" t="str">
        <v/>
      </c>
      <c r="P2259" s="349" t="str">
        <v>January</v>
      </c>
      <c r="Q2259" s="357"/>
    </row>
    <row r="2260" ht="27" customHeight="1" spans="1:17">
      <c r="A2260" s="362">
        <f t="shared" si="20"/>
        <v>1329</v>
      </c>
      <c r="B2260" s="294" t="str">
        <v/>
      </c>
      <c r="C2260" s="337" t="str">
        <v/>
      </c>
      <c r="D2260" s="337" t="str">
        <v/>
      </c>
      <c r="E2260" s="337" t="str">
        <v/>
      </c>
      <c r="F2260" s="337" t="str">
        <v/>
      </c>
      <c r="G2260" s="359" t="str">
        <v/>
      </c>
      <c r="H2260" s="340" t="str">
        <v/>
      </c>
      <c r="I2260" s="337" t="str">
        <v/>
      </c>
      <c r="J2260" s="337" t="str">
        <v/>
      </c>
      <c r="K2260" s="337" t="str">
        <v/>
      </c>
      <c r="L2260" s="337" t="str">
        <v/>
      </c>
      <c r="M2260" s="329" t="str">
        <v/>
      </c>
      <c r="N2260" s="337" t="str">
        <v/>
      </c>
      <c r="O2260" s="349" t="str">
        <v/>
      </c>
      <c r="P2260" s="349" t="str">
        <v>January</v>
      </c>
      <c r="Q2260" s="358"/>
    </row>
    <row r="2261" ht="27" customHeight="1" spans="1:17">
      <c r="A2261" s="361">
        <f t="shared" si="20"/>
        <v>1330</v>
      </c>
      <c r="B2261" s="294" t="str">
        <v/>
      </c>
      <c r="C2261" s="337" t="str">
        <v/>
      </c>
      <c r="D2261" s="337" t="str">
        <v/>
      </c>
      <c r="E2261" s="337" t="str">
        <v/>
      </c>
      <c r="F2261" s="337" t="str">
        <v/>
      </c>
      <c r="G2261" s="359" t="str">
        <v/>
      </c>
      <c r="H2261" s="340" t="str">
        <v/>
      </c>
      <c r="I2261" s="337" t="str">
        <v/>
      </c>
      <c r="J2261" s="337" t="str">
        <v/>
      </c>
      <c r="K2261" s="337" t="str">
        <v/>
      </c>
      <c r="L2261" s="337" t="str">
        <v/>
      </c>
      <c r="M2261" s="334" t="str">
        <v/>
      </c>
      <c r="N2261" s="337" t="str">
        <v/>
      </c>
      <c r="O2261" s="349" t="str">
        <v/>
      </c>
      <c r="P2261" s="349" t="str">
        <v>January</v>
      </c>
      <c r="Q2261" s="357"/>
    </row>
    <row r="2262" ht="27" customHeight="1" spans="1:17">
      <c r="A2262" s="362">
        <f t="shared" si="20"/>
        <v>1331</v>
      </c>
      <c r="B2262" s="294" t="str">
        <v/>
      </c>
      <c r="C2262" s="337" t="str">
        <v/>
      </c>
      <c r="D2262" s="337" t="str">
        <v/>
      </c>
      <c r="E2262" s="337" t="str">
        <v/>
      </c>
      <c r="F2262" s="337" t="str">
        <v/>
      </c>
      <c r="G2262" s="359" t="str">
        <v/>
      </c>
      <c r="H2262" s="340" t="str">
        <v/>
      </c>
      <c r="I2262" s="337" t="str">
        <v/>
      </c>
      <c r="J2262" s="337" t="str">
        <v/>
      </c>
      <c r="K2262" s="337" t="str">
        <v/>
      </c>
      <c r="L2262" s="337" t="str">
        <v/>
      </c>
      <c r="M2262" s="329" t="str">
        <v/>
      </c>
      <c r="N2262" s="337" t="str">
        <v/>
      </c>
      <c r="O2262" s="349" t="str">
        <v/>
      </c>
      <c r="P2262" s="349" t="str">
        <v>January</v>
      </c>
      <c r="Q2262" s="358"/>
    </row>
    <row r="2263" ht="27" customHeight="1" spans="1:17">
      <c r="A2263" s="361">
        <f t="shared" si="20"/>
        <v>1332</v>
      </c>
      <c r="B2263" s="294" t="str">
        <v/>
      </c>
      <c r="C2263" s="337" t="str">
        <v/>
      </c>
      <c r="D2263" s="337" t="str">
        <v/>
      </c>
      <c r="E2263" s="337" t="str">
        <v/>
      </c>
      <c r="F2263" s="337" t="str">
        <v/>
      </c>
      <c r="G2263" s="359" t="str">
        <v/>
      </c>
      <c r="H2263" s="340" t="str">
        <v/>
      </c>
      <c r="I2263" s="337" t="str">
        <v/>
      </c>
      <c r="J2263" s="337" t="str">
        <v/>
      </c>
      <c r="K2263" s="337" t="str">
        <v/>
      </c>
      <c r="L2263" s="337" t="str">
        <v/>
      </c>
      <c r="M2263" s="334" t="str">
        <v/>
      </c>
      <c r="N2263" s="337" t="str">
        <v/>
      </c>
      <c r="O2263" s="349" t="str">
        <v/>
      </c>
      <c r="P2263" s="349" t="str">
        <v>January</v>
      </c>
      <c r="Q2263" s="357"/>
    </row>
    <row r="2264" ht="27" customHeight="1" spans="1:17">
      <c r="A2264" s="362">
        <f t="shared" si="20"/>
        <v>1333</v>
      </c>
      <c r="B2264" s="294" t="str">
        <v/>
      </c>
      <c r="C2264" s="337" t="str">
        <v/>
      </c>
      <c r="D2264" s="337" t="str">
        <v/>
      </c>
      <c r="E2264" s="337" t="str">
        <v/>
      </c>
      <c r="F2264" s="337" t="str">
        <v/>
      </c>
      <c r="G2264" s="359" t="str">
        <v/>
      </c>
      <c r="H2264" s="340" t="str">
        <v/>
      </c>
      <c r="I2264" s="337" t="str">
        <v/>
      </c>
      <c r="J2264" s="337" t="str">
        <v/>
      </c>
      <c r="K2264" s="337" t="str">
        <v/>
      </c>
      <c r="L2264" s="337" t="str">
        <v/>
      </c>
      <c r="M2264" s="329" t="str">
        <v/>
      </c>
      <c r="N2264" s="337" t="str">
        <v/>
      </c>
      <c r="O2264" s="349" t="str">
        <v/>
      </c>
      <c r="P2264" s="349" t="str">
        <v>January</v>
      </c>
      <c r="Q2264" s="358"/>
    </row>
    <row r="2265" ht="27" customHeight="1" spans="1:17">
      <c r="A2265" s="361">
        <f t="shared" si="20"/>
        <v>1334</v>
      </c>
      <c r="B2265" s="294" t="str">
        <v/>
      </c>
      <c r="C2265" s="337" t="str">
        <v/>
      </c>
      <c r="D2265" s="337" t="str">
        <v/>
      </c>
      <c r="E2265" s="337" t="str">
        <v/>
      </c>
      <c r="F2265" s="337" t="str">
        <v/>
      </c>
      <c r="G2265" s="359" t="str">
        <v/>
      </c>
      <c r="H2265" s="340" t="str">
        <v/>
      </c>
      <c r="I2265" s="337" t="str">
        <v/>
      </c>
      <c r="J2265" s="337" t="str">
        <v/>
      </c>
      <c r="K2265" s="337" t="str">
        <v/>
      </c>
      <c r="L2265" s="337" t="str">
        <v/>
      </c>
      <c r="M2265" s="334" t="str">
        <v/>
      </c>
      <c r="N2265" s="337" t="str">
        <v/>
      </c>
      <c r="O2265" s="349" t="str">
        <v/>
      </c>
      <c r="P2265" s="349" t="str">
        <v>January</v>
      </c>
      <c r="Q2265" s="357"/>
    </row>
    <row r="2266" ht="27" customHeight="1" spans="1:17">
      <c r="A2266" s="362">
        <f t="shared" si="20"/>
        <v>1335</v>
      </c>
      <c r="B2266" s="294" t="str">
        <v/>
      </c>
      <c r="C2266" s="337" t="str">
        <v/>
      </c>
      <c r="D2266" s="337" t="str">
        <v/>
      </c>
      <c r="E2266" s="337" t="str">
        <v/>
      </c>
      <c r="F2266" s="337" t="str">
        <v/>
      </c>
      <c r="G2266" s="359" t="str">
        <v/>
      </c>
      <c r="H2266" s="340" t="str">
        <v/>
      </c>
      <c r="I2266" s="337" t="str">
        <v/>
      </c>
      <c r="J2266" s="337" t="str">
        <v/>
      </c>
      <c r="K2266" s="337" t="str">
        <v/>
      </c>
      <c r="L2266" s="337" t="str">
        <v/>
      </c>
      <c r="M2266" s="329" t="str">
        <v/>
      </c>
      <c r="N2266" s="337" t="str">
        <v/>
      </c>
      <c r="O2266" s="349" t="str">
        <v/>
      </c>
      <c r="P2266" s="349" t="str">
        <v>January</v>
      </c>
      <c r="Q2266" s="358"/>
    </row>
    <row r="2267" ht="27" customHeight="1" spans="1:17">
      <c r="A2267" s="361">
        <f t="shared" si="20"/>
        <v>1336</v>
      </c>
      <c r="B2267" s="294" t="str">
        <v/>
      </c>
      <c r="C2267" s="337" t="str">
        <v/>
      </c>
      <c r="D2267" s="337" t="str">
        <v/>
      </c>
      <c r="E2267" s="337" t="str">
        <v/>
      </c>
      <c r="F2267" s="337" t="str">
        <v/>
      </c>
      <c r="G2267" s="359" t="str">
        <v/>
      </c>
      <c r="H2267" s="340" t="str">
        <v/>
      </c>
      <c r="I2267" s="337" t="str">
        <v/>
      </c>
      <c r="J2267" s="337" t="str">
        <v/>
      </c>
      <c r="K2267" s="337" t="str">
        <v/>
      </c>
      <c r="L2267" s="337" t="str">
        <v/>
      </c>
      <c r="M2267" s="334" t="str">
        <v/>
      </c>
      <c r="N2267" s="337" t="str">
        <v/>
      </c>
      <c r="O2267" s="349" t="str">
        <v/>
      </c>
      <c r="P2267" s="349" t="str">
        <v>January</v>
      </c>
      <c r="Q2267" s="357"/>
    </row>
    <row r="2268" ht="27" customHeight="1" spans="1:17">
      <c r="A2268" s="362">
        <f t="shared" si="20"/>
        <v>1337</v>
      </c>
      <c r="B2268" s="294" t="str">
        <v/>
      </c>
      <c r="C2268" s="337" t="str">
        <v/>
      </c>
      <c r="D2268" s="337" t="str">
        <v/>
      </c>
      <c r="E2268" s="337" t="str">
        <v/>
      </c>
      <c r="F2268" s="337" t="str">
        <v/>
      </c>
      <c r="G2268" s="359" t="str">
        <v/>
      </c>
      <c r="H2268" s="340" t="str">
        <v/>
      </c>
      <c r="I2268" s="337" t="str">
        <v/>
      </c>
      <c r="J2268" s="337" t="str">
        <v/>
      </c>
      <c r="K2268" s="337" t="str">
        <v/>
      </c>
      <c r="L2268" s="337" t="str">
        <v/>
      </c>
      <c r="M2268" s="329" t="str">
        <v/>
      </c>
      <c r="N2268" s="337" t="str">
        <v/>
      </c>
      <c r="O2268" s="349" t="str">
        <v/>
      </c>
      <c r="P2268" s="349" t="str">
        <v>January</v>
      </c>
      <c r="Q2268" s="358"/>
    </row>
    <row r="2269" ht="27" customHeight="1" spans="1:17">
      <c r="A2269" s="361">
        <f t="shared" si="20"/>
        <v>1338</v>
      </c>
      <c r="B2269" s="294" t="str">
        <v/>
      </c>
      <c r="C2269" s="337" t="str">
        <v/>
      </c>
      <c r="D2269" s="337" t="str">
        <v/>
      </c>
      <c r="E2269" s="337" t="str">
        <v/>
      </c>
      <c r="F2269" s="337" t="str">
        <v/>
      </c>
      <c r="G2269" s="359" t="str">
        <v/>
      </c>
      <c r="H2269" s="340" t="str">
        <v/>
      </c>
      <c r="I2269" s="337" t="str">
        <v/>
      </c>
      <c r="J2269" s="337" t="str">
        <v/>
      </c>
      <c r="K2269" s="337" t="str">
        <v/>
      </c>
      <c r="L2269" s="337" t="str">
        <v/>
      </c>
      <c r="M2269" s="334" t="str">
        <v/>
      </c>
      <c r="N2269" s="337" t="str">
        <v/>
      </c>
      <c r="O2269" s="349" t="str">
        <v/>
      </c>
      <c r="P2269" s="349" t="str">
        <v>January</v>
      </c>
      <c r="Q2269" s="357"/>
    </row>
    <row r="2270" ht="27" customHeight="1" spans="1:17">
      <c r="A2270" s="362">
        <f t="shared" si="20"/>
        <v>1339</v>
      </c>
      <c r="B2270" s="294" t="str">
        <v/>
      </c>
      <c r="C2270" s="337" t="str">
        <v/>
      </c>
      <c r="D2270" s="337" t="str">
        <v/>
      </c>
      <c r="E2270" s="337" t="str">
        <v/>
      </c>
      <c r="F2270" s="337" t="str">
        <v/>
      </c>
      <c r="G2270" s="359" t="str">
        <v/>
      </c>
      <c r="H2270" s="340" t="str">
        <v/>
      </c>
      <c r="I2270" s="337" t="str">
        <v/>
      </c>
      <c r="J2270" s="337" t="str">
        <v/>
      </c>
      <c r="K2270" s="337" t="str">
        <v/>
      </c>
      <c r="L2270" s="337" t="str">
        <v/>
      </c>
      <c r="M2270" s="329" t="str">
        <v/>
      </c>
      <c r="N2270" s="337" t="str">
        <v/>
      </c>
      <c r="O2270" s="349" t="str">
        <v/>
      </c>
      <c r="P2270" s="349" t="str">
        <v>January</v>
      </c>
      <c r="Q2270" s="358"/>
    </row>
    <row r="2271" ht="27" customHeight="1" spans="1:17">
      <c r="A2271" s="361">
        <f t="shared" si="20"/>
        <v>1340</v>
      </c>
      <c r="B2271" s="294" t="str">
        <v/>
      </c>
      <c r="C2271" s="337" t="str">
        <v/>
      </c>
      <c r="D2271" s="337" t="str">
        <v/>
      </c>
      <c r="E2271" s="337" t="str">
        <v/>
      </c>
      <c r="F2271" s="337" t="str">
        <v/>
      </c>
      <c r="G2271" s="359" t="str">
        <v/>
      </c>
      <c r="H2271" s="340" t="str">
        <v/>
      </c>
      <c r="I2271" s="337" t="str">
        <v/>
      </c>
      <c r="J2271" s="337" t="str">
        <v/>
      </c>
      <c r="K2271" s="337" t="str">
        <v/>
      </c>
      <c r="L2271" s="337" t="str">
        <v/>
      </c>
      <c r="M2271" s="334" t="str">
        <v/>
      </c>
      <c r="N2271" s="337" t="str">
        <v/>
      </c>
      <c r="O2271" s="349" t="str">
        <v/>
      </c>
      <c r="P2271" s="349" t="str">
        <v>January</v>
      </c>
      <c r="Q2271" s="357"/>
    </row>
    <row r="2272" ht="27" customHeight="1" spans="1:17">
      <c r="A2272" s="362">
        <f t="shared" si="20"/>
        <v>1341</v>
      </c>
      <c r="B2272" s="294" t="str">
        <v/>
      </c>
      <c r="C2272" s="337" t="str">
        <v/>
      </c>
      <c r="D2272" s="337" t="str">
        <v/>
      </c>
      <c r="E2272" s="337" t="str">
        <v/>
      </c>
      <c r="F2272" s="337" t="str">
        <v/>
      </c>
      <c r="G2272" s="359" t="str">
        <v/>
      </c>
      <c r="H2272" s="340" t="str">
        <v/>
      </c>
      <c r="I2272" s="337" t="str">
        <v/>
      </c>
      <c r="J2272" s="337" t="str">
        <v/>
      </c>
      <c r="K2272" s="337" t="str">
        <v/>
      </c>
      <c r="L2272" s="337" t="str">
        <v/>
      </c>
      <c r="M2272" s="329" t="str">
        <v/>
      </c>
      <c r="N2272" s="337" t="str">
        <v/>
      </c>
      <c r="O2272" s="349" t="str">
        <v/>
      </c>
      <c r="P2272" s="349" t="str">
        <v>January</v>
      </c>
      <c r="Q2272" s="358"/>
    </row>
    <row r="2273" ht="27" customHeight="1" spans="1:17">
      <c r="A2273" s="361">
        <f t="shared" si="20"/>
        <v>1342</v>
      </c>
      <c r="B2273" s="294" t="str">
        <v/>
      </c>
      <c r="C2273" s="337" t="str">
        <v/>
      </c>
      <c r="D2273" s="337" t="str">
        <v/>
      </c>
      <c r="E2273" s="337" t="str">
        <v/>
      </c>
      <c r="F2273" s="337" t="str">
        <v/>
      </c>
      <c r="G2273" s="359" t="str">
        <v/>
      </c>
      <c r="H2273" s="340" t="str">
        <v/>
      </c>
      <c r="I2273" s="337" t="str">
        <v/>
      </c>
      <c r="J2273" s="337" t="str">
        <v/>
      </c>
      <c r="K2273" s="337" t="str">
        <v/>
      </c>
      <c r="L2273" s="337" t="str">
        <v/>
      </c>
      <c r="M2273" s="334" t="str">
        <v/>
      </c>
      <c r="N2273" s="337" t="str">
        <v/>
      </c>
      <c r="O2273" s="349" t="str">
        <v/>
      </c>
      <c r="P2273" s="349" t="str">
        <v>January</v>
      </c>
      <c r="Q2273" s="357"/>
    </row>
    <row r="2274" ht="27" customHeight="1" spans="1:17">
      <c r="A2274" s="362">
        <f t="shared" si="20"/>
        <v>1343</v>
      </c>
      <c r="B2274" s="294" t="str">
        <v/>
      </c>
      <c r="C2274" s="337" t="str">
        <v/>
      </c>
      <c r="D2274" s="341" t="str">
        <v/>
      </c>
      <c r="E2274" s="337" t="str">
        <v/>
      </c>
      <c r="F2274" s="337" t="str">
        <v/>
      </c>
      <c r="G2274" s="359" t="str">
        <v/>
      </c>
      <c r="H2274" s="340" t="str">
        <v/>
      </c>
      <c r="I2274" s="337" t="str">
        <v/>
      </c>
      <c r="J2274" s="337" t="str">
        <v/>
      </c>
      <c r="K2274" s="337" t="str">
        <v/>
      </c>
      <c r="L2274" s="337" t="str">
        <v/>
      </c>
      <c r="M2274" s="329" t="str">
        <v/>
      </c>
      <c r="N2274" s="337" t="str">
        <v/>
      </c>
      <c r="O2274" s="349" t="str">
        <v/>
      </c>
      <c r="P2274" s="349" t="str">
        <v>January</v>
      </c>
      <c r="Q2274" s="358"/>
    </row>
    <row r="2275" ht="27" customHeight="1" spans="1:17">
      <c r="A2275" s="361">
        <f t="shared" si="20"/>
        <v>1344</v>
      </c>
      <c r="B2275" s="294" t="str">
        <v/>
      </c>
      <c r="C2275" s="337" t="str">
        <v/>
      </c>
      <c r="D2275" s="337" t="str">
        <v/>
      </c>
      <c r="E2275" s="337" t="str">
        <v/>
      </c>
      <c r="F2275" s="337" t="str">
        <v/>
      </c>
      <c r="G2275" s="359" t="str">
        <v/>
      </c>
      <c r="H2275" s="340" t="str">
        <v/>
      </c>
      <c r="I2275" s="337" t="str">
        <v/>
      </c>
      <c r="J2275" s="337" t="str">
        <v/>
      </c>
      <c r="K2275" s="337" t="str">
        <v/>
      </c>
      <c r="L2275" s="337" t="str">
        <v/>
      </c>
      <c r="M2275" s="334" t="str">
        <v/>
      </c>
      <c r="N2275" s="337" t="str">
        <v/>
      </c>
      <c r="O2275" s="349" t="str">
        <v/>
      </c>
      <c r="P2275" s="349" t="str">
        <v>January</v>
      </c>
      <c r="Q2275" s="357"/>
    </row>
    <row r="2276" ht="27" customHeight="1" spans="1:17">
      <c r="A2276" s="362">
        <f t="shared" si="20"/>
        <v>1345</v>
      </c>
      <c r="B2276" s="294" t="str">
        <v/>
      </c>
      <c r="C2276" s="337" t="str">
        <v/>
      </c>
      <c r="D2276" s="337" t="str">
        <v/>
      </c>
      <c r="E2276" s="337" t="str">
        <v/>
      </c>
      <c r="F2276" s="337" t="str">
        <v/>
      </c>
      <c r="G2276" s="359" t="str">
        <v/>
      </c>
      <c r="H2276" s="340" t="str">
        <v/>
      </c>
      <c r="I2276" s="337" t="str">
        <v/>
      </c>
      <c r="J2276" s="337" t="str">
        <v/>
      </c>
      <c r="K2276" s="337" t="str">
        <v/>
      </c>
      <c r="L2276" s="337" t="str">
        <v/>
      </c>
      <c r="M2276" s="329" t="str">
        <v/>
      </c>
      <c r="N2276" s="337" t="str">
        <v/>
      </c>
      <c r="O2276" s="349" t="str">
        <v/>
      </c>
      <c r="P2276" s="349" t="str">
        <v>January</v>
      </c>
      <c r="Q2276" s="358"/>
    </row>
    <row r="2277" ht="27" customHeight="1" spans="1:17">
      <c r="A2277" s="361">
        <f t="shared" ref="A2277:A2340" si="21">A2276+1</f>
        <v>1346</v>
      </c>
      <c r="B2277" s="294" t="str">
        <v/>
      </c>
      <c r="C2277" s="337" t="str">
        <v/>
      </c>
      <c r="D2277" s="337" t="str">
        <v/>
      </c>
      <c r="E2277" s="337" t="str">
        <v/>
      </c>
      <c r="F2277" s="337" t="str">
        <v/>
      </c>
      <c r="G2277" s="359" t="str">
        <v/>
      </c>
      <c r="H2277" s="340" t="str">
        <v/>
      </c>
      <c r="I2277" s="337" t="str">
        <v/>
      </c>
      <c r="J2277" s="337" t="str">
        <v/>
      </c>
      <c r="K2277" s="337" t="str">
        <v/>
      </c>
      <c r="L2277" s="337" t="str">
        <v/>
      </c>
      <c r="M2277" s="334" t="str">
        <v/>
      </c>
      <c r="N2277" s="337" t="str">
        <v/>
      </c>
      <c r="O2277" s="349" t="str">
        <v/>
      </c>
      <c r="P2277" s="349" t="str">
        <v>January</v>
      </c>
      <c r="Q2277" s="357"/>
    </row>
    <row r="2278" ht="27" customHeight="1" spans="1:17">
      <c r="A2278" s="362">
        <f t="shared" si="21"/>
        <v>1347</v>
      </c>
      <c r="B2278" s="294" t="str">
        <v/>
      </c>
      <c r="C2278" s="337" t="str">
        <v/>
      </c>
      <c r="D2278" s="337" t="str">
        <v/>
      </c>
      <c r="E2278" s="337" t="str">
        <v/>
      </c>
      <c r="F2278" s="337" t="str">
        <v/>
      </c>
      <c r="G2278" s="359" t="str">
        <v/>
      </c>
      <c r="H2278" s="340" t="str">
        <v/>
      </c>
      <c r="I2278" s="337" t="str">
        <v/>
      </c>
      <c r="J2278" s="337" t="str">
        <v/>
      </c>
      <c r="K2278" s="337" t="str">
        <v/>
      </c>
      <c r="L2278" s="337" t="str">
        <v/>
      </c>
      <c r="M2278" s="329" t="str">
        <v/>
      </c>
      <c r="N2278" s="337" t="str">
        <v/>
      </c>
      <c r="O2278" s="349" t="str">
        <v/>
      </c>
      <c r="P2278" s="349" t="str">
        <v>January</v>
      </c>
      <c r="Q2278" s="358"/>
    </row>
    <row r="2279" ht="27" customHeight="1" spans="1:17">
      <c r="A2279" s="361">
        <f t="shared" si="21"/>
        <v>1348</v>
      </c>
      <c r="B2279" s="294" t="str">
        <v/>
      </c>
      <c r="C2279" s="337" t="str">
        <v/>
      </c>
      <c r="D2279" s="337" t="str">
        <v/>
      </c>
      <c r="E2279" s="337" t="str">
        <v/>
      </c>
      <c r="F2279" s="337" t="str">
        <v/>
      </c>
      <c r="G2279" s="359" t="str">
        <v/>
      </c>
      <c r="H2279" s="340" t="str">
        <v/>
      </c>
      <c r="I2279" s="337" t="str">
        <v/>
      </c>
      <c r="J2279" s="337" t="str">
        <v/>
      </c>
      <c r="K2279" s="337" t="str">
        <v/>
      </c>
      <c r="L2279" s="337" t="str">
        <v/>
      </c>
      <c r="M2279" s="334" t="str">
        <v/>
      </c>
      <c r="N2279" s="337" t="str">
        <v/>
      </c>
      <c r="O2279" s="349" t="str">
        <v/>
      </c>
      <c r="P2279" s="349" t="str">
        <v>January</v>
      </c>
      <c r="Q2279" s="357"/>
    </row>
    <row r="2280" ht="27" customHeight="1" spans="1:17">
      <c r="A2280" s="362">
        <f t="shared" si="21"/>
        <v>1349</v>
      </c>
      <c r="B2280" s="294" t="str">
        <v/>
      </c>
      <c r="C2280" s="337" t="str">
        <v/>
      </c>
      <c r="D2280" s="337" t="str">
        <v/>
      </c>
      <c r="E2280" s="337" t="str">
        <v/>
      </c>
      <c r="F2280" s="337" t="str">
        <v/>
      </c>
      <c r="G2280" s="359" t="str">
        <v/>
      </c>
      <c r="H2280" s="340" t="str">
        <v/>
      </c>
      <c r="I2280" s="337" t="str">
        <v/>
      </c>
      <c r="J2280" s="337" t="str">
        <v/>
      </c>
      <c r="K2280" s="337" t="str">
        <v/>
      </c>
      <c r="L2280" s="337" t="str">
        <v/>
      </c>
      <c r="M2280" s="329" t="str">
        <v/>
      </c>
      <c r="N2280" s="337" t="str">
        <v/>
      </c>
      <c r="O2280" s="349" t="str">
        <v/>
      </c>
      <c r="P2280" s="349" t="str">
        <v>January</v>
      </c>
      <c r="Q2280" s="358"/>
    </row>
    <row r="2281" ht="27" customHeight="1" spans="1:17">
      <c r="A2281" s="361">
        <f t="shared" si="21"/>
        <v>1350</v>
      </c>
      <c r="B2281" s="294" t="str">
        <v/>
      </c>
      <c r="C2281" s="337" t="str">
        <v/>
      </c>
      <c r="D2281" s="337" t="str">
        <v/>
      </c>
      <c r="E2281" s="337" t="str">
        <v/>
      </c>
      <c r="F2281" s="337" t="str">
        <v/>
      </c>
      <c r="G2281" s="359" t="str">
        <v/>
      </c>
      <c r="H2281" s="340" t="str">
        <v/>
      </c>
      <c r="I2281" s="337" t="str">
        <v/>
      </c>
      <c r="J2281" s="337" t="str">
        <v/>
      </c>
      <c r="K2281" s="337" t="str">
        <v/>
      </c>
      <c r="L2281" s="337" t="str">
        <v/>
      </c>
      <c r="M2281" s="334" t="str">
        <v/>
      </c>
      <c r="N2281" s="337" t="str">
        <v/>
      </c>
      <c r="O2281" s="349" t="str">
        <v/>
      </c>
      <c r="P2281" s="349" t="str">
        <v>January</v>
      </c>
      <c r="Q2281" s="357"/>
    </row>
    <row r="2282" ht="27" customHeight="1" spans="1:17">
      <c r="A2282" s="362">
        <f t="shared" si="21"/>
        <v>1351</v>
      </c>
      <c r="B2282" s="294" t="str">
        <v/>
      </c>
      <c r="C2282" s="337" t="str">
        <v/>
      </c>
      <c r="D2282" s="337" t="str">
        <v/>
      </c>
      <c r="E2282" s="337" t="str">
        <v/>
      </c>
      <c r="F2282" s="337" t="str">
        <v/>
      </c>
      <c r="G2282" s="359" t="str">
        <v/>
      </c>
      <c r="H2282" s="340" t="str">
        <v/>
      </c>
      <c r="I2282" s="337" t="str">
        <v/>
      </c>
      <c r="J2282" s="337" t="str">
        <v/>
      </c>
      <c r="K2282" s="337" t="str">
        <v/>
      </c>
      <c r="L2282" s="337" t="str">
        <v/>
      </c>
      <c r="M2282" s="329" t="str">
        <v/>
      </c>
      <c r="N2282" s="337" t="str">
        <v/>
      </c>
      <c r="O2282" s="349" t="str">
        <v/>
      </c>
      <c r="P2282" s="349" t="str">
        <v>January</v>
      </c>
      <c r="Q2282" s="358"/>
    </row>
    <row r="2283" ht="27" customHeight="1" spans="1:17">
      <c r="A2283" s="361">
        <f t="shared" si="21"/>
        <v>1352</v>
      </c>
      <c r="B2283" s="294" t="str">
        <v/>
      </c>
      <c r="C2283" s="337" t="str">
        <v/>
      </c>
      <c r="D2283" s="337" t="str">
        <v/>
      </c>
      <c r="E2283" s="337" t="str">
        <v/>
      </c>
      <c r="F2283" s="337" t="str">
        <v/>
      </c>
      <c r="G2283" s="359" t="str">
        <v/>
      </c>
      <c r="H2283" s="340" t="str">
        <v/>
      </c>
      <c r="I2283" s="337" t="str">
        <v/>
      </c>
      <c r="J2283" s="337" t="str">
        <v/>
      </c>
      <c r="K2283" s="337" t="str">
        <v/>
      </c>
      <c r="L2283" s="337" t="str">
        <v/>
      </c>
      <c r="M2283" s="334" t="str">
        <v/>
      </c>
      <c r="N2283" s="337" t="str">
        <v/>
      </c>
      <c r="O2283" s="349" t="str">
        <v/>
      </c>
      <c r="P2283" s="349" t="str">
        <v>January</v>
      </c>
      <c r="Q2283" s="357"/>
    </row>
    <row r="2284" ht="27" customHeight="1" spans="1:17">
      <c r="A2284" s="362">
        <f t="shared" si="21"/>
        <v>1353</v>
      </c>
      <c r="B2284" s="294" t="str">
        <v/>
      </c>
      <c r="C2284" s="337" t="str">
        <v/>
      </c>
      <c r="D2284" s="337" t="str">
        <v/>
      </c>
      <c r="E2284" s="337" t="str">
        <v/>
      </c>
      <c r="F2284" s="337" t="str">
        <v/>
      </c>
      <c r="G2284" s="359" t="str">
        <v/>
      </c>
      <c r="H2284" s="340" t="str">
        <v/>
      </c>
      <c r="I2284" s="337" t="str">
        <v/>
      </c>
      <c r="J2284" s="337" t="str">
        <v/>
      </c>
      <c r="K2284" s="337" t="str">
        <v/>
      </c>
      <c r="L2284" s="337" t="str">
        <v/>
      </c>
      <c r="M2284" s="329" t="str">
        <v/>
      </c>
      <c r="N2284" s="337" t="str">
        <v/>
      </c>
      <c r="O2284" s="349" t="str">
        <v/>
      </c>
      <c r="P2284" s="349" t="str">
        <v>January</v>
      </c>
      <c r="Q2284" s="358"/>
    </row>
    <row r="2285" ht="27" customHeight="1" spans="1:17">
      <c r="A2285" s="361">
        <f t="shared" si="21"/>
        <v>1354</v>
      </c>
      <c r="B2285" s="294" t="str">
        <v/>
      </c>
      <c r="C2285" s="337" t="str">
        <v/>
      </c>
      <c r="D2285" s="337" t="str">
        <v/>
      </c>
      <c r="E2285" s="337" t="str">
        <v/>
      </c>
      <c r="F2285" s="337" t="str">
        <v/>
      </c>
      <c r="G2285" s="359" t="str">
        <v/>
      </c>
      <c r="H2285" s="340" t="str">
        <v/>
      </c>
      <c r="I2285" s="337" t="str">
        <v/>
      </c>
      <c r="J2285" s="337" t="str">
        <v/>
      </c>
      <c r="K2285" s="337" t="str">
        <v/>
      </c>
      <c r="L2285" s="337" t="str">
        <v/>
      </c>
      <c r="M2285" s="334" t="str">
        <v/>
      </c>
      <c r="N2285" s="337" t="str">
        <v/>
      </c>
      <c r="O2285" s="349" t="str">
        <v/>
      </c>
      <c r="P2285" s="349" t="str">
        <v>January</v>
      </c>
      <c r="Q2285" s="357"/>
    </row>
    <row r="2286" ht="27" customHeight="1" spans="1:17">
      <c r="A2286" s="362">
        <f t="shared" si="21"/>
        <v>1355</v>
      </c>
      <c r="B2286" s="294" t="str">
        <v/>
      </c>
      <c r="C2286" s="337" t="str">
        <v/>
      </c>
      <c r="D2286" s="337" t="str">
        <v/>
      </c>
      <c r="E2286" s="337" t="str">
        <v/>
      </c>
      <c r="F2286" s="337" t="str">
        <v/>
      </c>
      <c r="G2286" s="359" t="str">
        <v/>
      </c>
      <c r="H2286" s="340" t="str">
        <v/>
      </c>
      <c r="I2286" s="337" t="str">
        <v/>
      </c>
      <c r="J2286" s="337" t="str">
        <v/>
      </c>
      <c r="K2286" s="337" t="str">
        <v/>
      </c>
      <c r="L2286" s="337" t="str">
        <v/>
      </c>
      <c r="M2286" s="329" t="str">
        <v/>
      </c>
      <c r="N2286" s="337" t="str">
        <v/>
      </c>
      <c r="O2286" s="349" t="str">
        <v/>
      </c>
      <c r="P2286" s="349" t="str">
        <v>January</v>
      </c>
      <c r="Q2286" s="358"/>
    </row>
    <row r="2287" ht="27" customHeight="1" spans="1:17">
      <c r="A2287" s="361">
        <f t="shared" si="21"/>
        <v>1356</v>
      </c>
      <c r="B2287" s="294" t="str">
        <v/>
      </c>
      <c r="C2287" s="337" t="str">
        <v/>
      </c>
      <c r="D2287" s="337" t="str">
        <v/>
      </c>
      <c r="E2287" s="337" t="str">
        <v/>
      </c>
      <c r="F2287" s="337" t="str">
        <v/>
      </c>
      <c r="G2287" s="359" t="str">
        <v/>
      </c>
      <c r="H2287" s="340" t="str">
        <v/>
      </c>
      <c r="I2287" s="337" t="str">
        <v/>
      </c>
      <c r="J2287" s="337" t="str">
        <v/>
      </c>
      <c r="K2287" s="337" t="str">
        <v/>
      </c>
      <c r="L2287" s="337" t="str">
        <v/>
      </c>
      <c r="M2287" s="334" t="str">
        <v/>
      </c>
      <c r="N2287" s="337" t="str">
        <v/>
      </c>
      <c r="O2287" s="349" t="str">
        <v/>
      </c>
      <c r="P2287" s="349" t="str">
        <v>January</v>
      </c>
      <c r="Q2287" s="357"/>
    </row>
    <row r="2288" ht="27" customHeight="1" spans="1:17">
      <c r="A2288" s="362">
        <f t="shared" si="21"/>
        <v>1357</v>
      </c>
      <c r="B2288" s="294" t="str">
        <v/>
      </c>
      <c r="C2288" s="337" t="str">
        <v/>
      </c>
      <c r="D2288" s="337" t="str">
        <v/>
      </c>
      <c r="E2288" s="337" t="str">
        <v/>
      </c>
      <c r="F2288" s="337" t="str">
        <v/>
      </c>
      <c r="G2288" s="359" t="str">
        <v/>
      </c>
      <c r="H2288" s="340" t="str">
        <v/>
      </c>
      <c r="I2288" s="337" t="str">
        <v/>
      </c>
      <c r="J2288" s="337" t="str">
        <v/>
      </c>
      <c r="K2288" s="337" t="str">
        <v/>
      </c>
      <c r="L2288" s="337" t="str">
        <v/>
      </c>
      <c r="M2288" s="329" t="str">
        <v/>
      </c>
      <c r="N2288" s="337" t="str">
        <v/>
      </c>
      <c r="O2288" s="349" t="str">
        <v/>
      </c>
      <c r="P2288" s="349" t="str">
        <v>January</v>
      </c>
      <c r="Q2288" s="358"/>
    </row>
    <row r="2289" ht="27" customHeight="1" spans="1:17">
      <c r="A2289" s="361">
        <f t="shared" si="21"/>
        <v>1358</v>
      </c>
      <c r="B2289" s="294" t="str">
        <v/>
      </c>
      <c r="C2289" s="337" t="str">
        <v/>
      </c>
      <c r="D2289" s="337" t="str">
        <v/>
      </c>
      <c r="E2289" s="337" t="str">
        <v/>
      </c>
      <c r="F2289" s="341" t="str">
        <v/>
      </c>
      <c r="G2289" s="359" t="str">
        <v/>
      </c>
      <c r="H2289" s="340" t="str">
        <v/>
      </c>
      <c r="I2289" s="337" t="str">
        <v/>
      </c>
      <c r="J2289" s="337" t="str">
        <v/>
      </c>
      <c r="K2289" s="337" t="str">
        <v/>
      </c>
      <c r="L2289" s="337" t="str">
        <v/>
      </c>
      <c r="M2289" s="334" t="str">
        <v/>
      </c>
      <c r="N2289" s="337" t="str">
        <v/>
      </c>
      <c r="O2289" s="349" t="str">
        <v/>
      </c>
      <c r="P2289" s="349" t="str">
        <v>January</v>
      </c>
      <c r="Q2289" s="357"/>
    </row>
    <row r="2290" ht="27" customHeight="1" spans="1:17">
      <c r="A2290" s="362">
        <f t="shared" si="21"/>
        <v>1359</v>
      </c>
      <c r="B2290" s="294" t="str">
        <v/>
      </c>
      <c r="C2290" s="337" t="str">
        <v/>
      </c>
      <c r="D2290" s="337" t="str">
        <v/>
      </c>
      <c r="E2290" s="337" t="str">
        <v/>
      </c>
      <c r="F2290" s="337" t="str">
        <v/>
      </c>
      <c r="G2290" s="359" t="str">
        <v/>
      </c>
      <c r="H2290" s="340" t="str">
        <v/>
      </c>
      <c r="I2290" s="337" t="str">
        <v/>
      </c>
      <c r="J2290" s="337" t="str">
        <v/>
      </c>
      <c r="K2290" s="337" t="str">
        <v/>
      </c>
      <c r="L2290" s="337" t="str">
        <v/>
      </c>
      <c r="M2290" s="329" t="str">
        <v/>
      </c>
      <c r="N2290" s="337" t="str">
        <v/>
      </c>
      <c r="O2290" s="349" t="str">
        <v/>
      </c>
      <c r="P2290" s="349" t="str">
        <v>January</v>
      </c>
      <c r="Q2290" s="358"/>
    </row>
    <row r="2291" ht="27" customHeight="1" spans="1:17">
      <c r="A2291" s="361">
        <f t="shared" si="21"/>
        <v>1360</v>
      </c>
      <c r="B2291" s="294" t="str">
        <v/>
      </c>
      <c r="C2291" s="337" t="str">
        <v/>
      </c>
      <c r="D2291" s="337" t="str">
        <v/>
      </c>
      <c r="E2291" s="337" t="str">
        <v/>
      </c>
      <c r="F2291" s="337" t="str">
        <v/>
      </c>
      <c r="G2291" s="359" t="str">
        <v/>
      </c>
      <c r="H2291" s="340" t="str">
        <v/>
      </c>
      <c r="I2291" s="337" t="str">
        <v/>
      </c>
      <c r="J2291" s="337" t="str">
        <v/>
      </c>
      <c r="K2291" s="337" t="str">
        <v/>
      </c>
      <c r="L2291" s="337" t="str">
        <v/>
      </c>
      <c r="M2291" s="334" t="str">
        <v/>
      </c>
      <c r="N2291" s="337" t="str">
        <v/>
      </c>
      <c r="O2291" s="349" t="str">
        <v/>
      </c>
      <c r="P2291" s="349" t="str">
        <v>January</v>
      </c>
      <c r="Q2291" s="357"/>
    </row>
    <row r="2292" ht="27" customHeight="1" spans="1:17">
      <c r="A2292" s="362">
        <f t="shared" si="21"/>
        <v>1361</v>
      </c>
      <c r="B2292" s="294" t="str">
        <v/>
      </c>
      <c r="C2292" s="337" t="str">
        <v/>
      </c>
      <c r="D2292" s="337" t="str">
        <v/>
      </c>
      <c r="E2292" s="337" t="str">
        <v/>
      </c>
      <c r="F2292" s="337" t="str">
        <v/>
      </c>
      <c r="G2292" s="359" t="str">
        <v/>
      </c>
      <c r="H2292" s="340" t="str">
        <v/>
      </c>
      <c r="I2292" s="337" t="str">
        <v/>
      </c>
      <c r="J2292" s="337" t="str">
        <v/>
      </c>
      <c r="K2292" s="337" t="str">
        <v/>
      </c>
      <c r="L2292" s="337" t="str">
        <v/>
      </c>
      <c r="M2292" s="329" t="str">
        <v/>
      </c>
      <c r="N2292" s="337" t="str">
        <v/>
      </c>
      <c r="O2292" s="349" t="str">
        <v/>
      </c>
      <c r="P2292" s="349" t="str">
        <v>January</v>
      </c>
      <c r="Q2292" s="358"/>
    </row>
    <row r="2293" ht="27" customHeight="1" spans="1:17">
      <c r="A2293" s="361">
        <f t="shared" si="21"/>
        <v>1362</v>
      </c>
      <c r="B2293" s="294" t="str">
        <v/>
      </c>
      <c r="C2293" s="337" t="str">
        <v/>
      </c>
      <c r="D2293" s="337" t="str">
        <v/>
      </c>
      <c r="E2293" s="337" t="str">
        <v/>
      </c>
      <c r="F2293" s="337" t="str">
        <v/>
      </c>
      <c r="G2293" s="359" t="str">
        <v/>
      </c>
      <c r="H2293" s="340" t="str">
        <v/>
      </c>
      <c r="I2293" s="337" t="str">
        <v/>
      </c>
      <c r="J2293" s="337" t="str">
        <v/>
      </c>
      <c r="K2293" s="337" t="str">
        <v/>
      </c>
      <c r="L2293" s="337" t="str">
        <v/>
      </c>
      <c r="M2293" s="334" t="str">
        <v/>
      </c>
      <c r="N2293" s="337" t="str">
        <v/>
      </c>
      <c r="O2293" s="349" t="str">
        <v/>
      </c>
      <c r="P2293" s="349" t="str">
        <v>January</v>
      </c>
      <c r="Q2293" s="357"/>
    </row>
    <row r="2294" ht="27" customHeight="1" spans="1:17">
      <c r="A2294" s="362">
        <f t="shared" si="21"/>
        <v>1363</v>
      </c>
      <c r="B2294" s="294" t="str">
        <v/>
      </c>
      <c r="C2294" s="337" t="str">
        <v/>
      </c>
      <c r="D2294" s="341" t="str">
        <v/>
      </c>
      <c r="E2294" s="337" t="str">
        <v/>
      </c>
      <c r="F2294" s="337" t="str">
        <v/>
      </c>
      <c r="G2294" s="359" t="str">
        <v/>
      </c>
      <c r="H2294" s="340" t="str">
        <v/>
      </c>
      <c r="I2294" s="337" t="str">
        <v/>
      </c>
      <c r="J2294" s="337" t="str">
        <v/>
      </c>
      <c r="K2294" s="337" t="str">
        <v/>
      </c>
      <c r="L2294" s="337" t="str">
        <v/>
      </c>
      <c r="M2294" s="329" t="str">
        <v/>
      </c>
      <c r="N2294" s="337" t="str">
        <v/>
      </c>
      <c r="O2294" s="349" t="str">
        <v/>
      </c>
      <c r="P2294" s="349" t="str">
        <v>January</v>
      </c>
      <c r="Q2294" s="358"/>
    </row>
    <row r="2295" ht="27" customHeight="1" spans="1:17">
      <c r="A2295" s="361">
        <f t="shared" si="21"/>
        <v>1364</v>
      </c>
      <c r="B2295" s="294" t="str">
        <v/>
      </c>
      <c r="C2295" s="337" t="str">
        <v/>
      </c>
      <c r="D2295" s="341" t="str">
        <v/>
      </c>
      <c r="E2295" s="337" t="str">
        <v/>
      </c>
      <c r="F2295" s="337" t="str">
        <v/>
      </c>
      <c r="G2295" s="359" t="str">
        <v/>
      </c>
      <c r="H2295" s="340" t="str">
        <v/>
      </c>
      <c r="I2295" s="337" t="str">
        <v/>
      </c>
      <c r="J2295" s="337" t="str">
        <v/>
      </c>
      <c r="K2295" s="337" t="str">
        <v/>
      </c>
      <c r="L2295" s="337" t="str">
        <v/>
      </c>
      <c r="M2295" s="334" t="str">
        <v/>
      </c>
      <c r="N2295" s="337" t="str">
        <v/>
      </c>
      <c r="O2295" s="349" t="str">
        <v/>
      </c>
      <c r="P2295" s="349" t="str">
        <v>January</v>
      </c>
      <c r="Q2295" s="357"/>
    </row>
    <row r="2296" ht="27" customHeight="1" spans="1:17">
      <c r="A2296" s="362">
        <f t="shared" si="21"/>
        <v>1365</v>
      </c>
      <c r="B2296" s="294" t="str">
        <v/>
      </c>
      <c r="C2296" s="337" t="str">
        <v/>
      </c>
      <c r="D2296" s="341" t="str">
        <v/>
      </c>
      <c r="E2296" s="337" t="str">
        <v/>
      </c>
      <c r="F2296" s="337" t="str">
        <v/>
      </c>
      <c r="G2296" s="359" t="str">
        <v/>
      </c>
      <c r="H2296" s="340" t="str">
        <v/>
      </c>
      <c r="I2296" s="337" t="str">
        <v/>
      </c>
      <c r="J2296" s="337" t="str">
        <v/>
      </c>
      <c r="K2296" s="337" t="str">
        <v/>
      </c>
      <c r="L2296" s="337" t="str">
        <v/>
      </c>
      <c r="M2296" s="329" t="str">
        <v/>
      </c>
      <c r="N2296" s="337" t="str">
        <v/>
      </c>
      <c r="O2296" s="349" t="str">
        <v/>
      </c>
      <c r="P2296" s="349" t="str">
        <v>January</v>
      </c>
      <c r="Q2296" s="358"/>
    </row>
    <row r="2297" ht="27" customHeight="1" spans="1:17">
      <c r="A2297" s="361">
        <f t="shared" si="21"/>
        <v>1366</v>
      </c>
      <c r="B2297" s="294" t="str">
        <v/>
      </c>
      <c r="C2297" s="337" t="str">
        <v/>
      </c>
      <c r="D2297" s="341" t="str">
        <v/>
      </c>
      <c r="E2297" s="337" t="str">
        <v/>
      </c>
      <c r="F2297" s="337" t="str">
        <v/>
      </c>
      <c r="G2297" s="359" t="str">
        <v/>
      </c>
      <c r="H2297" s="340" t="str">
        <v/>
      </c>
      <c r="I2297" s="337" t="str">
        <v/>
      </c>
      <c r="J2297" s="337" t="str">
        <v/>
      </c>
      <c r="K2297" s="337" t="str">
        <v/>
      </c>
      <c r="L2297" s="337" t="str">
        <v/>
      </c>
      <c r="M2297" s="334" t="str">
        <v/>
      </c>
      <c r="N2297" s="337" t="str">
        <v/>
      </c>
      <c r="O2297" s="349" t="str">
        <v/>
      </c>
      <c r="P2297" s="349" t="str">
        <v>January</v>
      </c>
      <c r="Q2297" s="357"/>
    </row>
    <row r="2298" ht="27" customHeight="1" spans="1:17">
      <c r="A2298" s="362">
        <f t="shared" si="21"/>
        <v>1367</v>
      </c>
      <c r="B2298" s="294" t="str">
        <v/>
      </c>
      <c r="C2298" s="337" t="str">
        <v/>
      </c>
      <c r="D2298" s="337" t="str">
        <v/>
      </c>
      <c r="E2298" s="337" t="str">
        <v/>
      </c>
      <c r="F2298" s="337" t="str">
        <v/>
      </c>
      <c r="G2298" s="359" t="str">
        <v/>
      </c>
      <c r="H2298" s="340" t="str">
        <v/>
      </c>
      <c r="I2298" s="337" t="str">
        <v/>
      </c>
      <c r="J2298" s="337" t="str">
        <v/>
      </c>
      <c r="K2298" s="337" t="str">
        <v/>
      </c>
      <c r="L2298" s="337" t="str">
        <v/>
      </c>
      <c r="M2298" s="329" t="str">
        <v/>
      </c>
      <c r="N2298" s="337" t="str">
        <v/>
      </c>
      <c r="O2298" s="349" t="str">
        <v/>
      </c>
      <c r="P2298" s="349" t="str">
        <v>January</v>
      </c>
      <c r="Q2298" s="358"/>
    </row>
    <row r="2299" ht="27" customHeight="1" spans="1:17">
      <c r="A2299" s="361">
        <f t="shared" si="21"/>
        <v>1368</v>
      </c>
      <c r="B2299" s="294" t="str">
        <v/>
      </c>
      <c r="C2299" s="337" t="str">
        <v/>
      </c>
      <c r="D2299" s="337" t="str">
        <v/>
      </c>
      <c r="E2299" s="337" t="str">
        <v/>
      </c>
      <c r="F2299" s="337" t="str">
        <v/>
      </c>
      <c r="G2299" s="359" t="str">
        <v/>
      </c>
      <c r="H2299" s="340" t="str">
        <v/>
      </c>
      <c r="I2299" s="337" t="str">
        <v/>
      </c>
      <c r="J2299" s="337" t="str">
        <v/>
      </c>
      <c r="K2299" s="337" t="str">
        <v/>
      </c>
      <c r="L2299" s="337" t="str">
        <v/>
      </c>
      <c r="M2299" s="334" t="str">
        <v/>
      </c>
      <c r="N2299" s="337" t="str">
        <v/>
      </c>
      <c r="O2299" s="349" t="str">
        <v/>
      </c>
      <c r="P2299" s="349" t="str">
        <v>January</v>
      </c>
      <c r="Q2299" s="357"/>
    </row>
    <row r="2300" ht="27" customHeight="1" spans="1:17">
      <c r="A2300" s="362">
        <f t="shared" si="21"/>
        <v>1369</v>
      </c>
      <c r="B2300" s="294" t="str">
        <v/>
      </c>
      <c r="C2300" s="337" t="str">
        <v/>
      </c>
      <c r="D2300" s="337" t="str">
        <v/>
      </c>
      <c r="E2300" s="337" t="str">
        <v/>
      </c>
      <c r="F2300" s="337" t="str">
        <v/>
      </c>
      <c r="G2300" s="359" t="str">
        <v/>
      </c>
      <c r="H2300" s="340" t="str">
        <v/>
      </c>
      <c r="I2300" s="337" t="str">
        <v/>
      </c>
      <c r="J2300" s="337" t="str">
        <v/>
      </c>
      <c r="K2300" s="337" t="str">
        <v/>
      </c>
      <c r="L2300" s="337" t="str">
        <v/>
      </c>
      <c r="M2300" s="329" t="str">
        <v/>
      </c>
      <c r="N2300" s="337" t="str">
        <v/>
      </c>
      <c r="O2300" s="349" t="str">
        <v/>
      </c>
      <c r="P2300" s="349" t="str">
        <v>January</v>
      </c>
      <c r="Q2300" s="358"/>
    </row>
    <row r="2301" ht="27" customHeight="1" spans="1:17">
      <c r="A2301" s="361">
        <f t="shared" si="21"/>
        <v>1370</v>
      </c>
      <c r="B2301" s="294" t="str">
        <v/>
      </c>
      <c r="C2301" s="337" t="str">
        <v/>
      </c>
      <c r="D2301" s="341" t="str">
        <v/>
      </c>
      <c r="E2301" s="337" t="str">
        <v/>
      </c>
      <c r="F2301" s="337" t="str">
        <v/>
      </c>
      <c r="G2301" s="359" t="str">
        <v/>
      </c>
      <c r="H2301" s="340" t="str">
        <v/>
      </c>
      <c r="I2301" s="337" t="str">
        <v/>
      </c>
      <c r="J2301" s="337" t="str">
        <v/>
      </c>
      <c r="K2301" s="337" t="str">
        <v/>
      </c>
      <c r="L2301" s="337" t="str">
        <v/>
      </c>
      <c r="M2301" s="334" t="str">
        <v/>
      </c>
      <c r="N2301" s="337" t="str">
        <v/>
      </c>
      <c r="O2301" s="349" t="str">
        <v/>
      </c>
      <c r="P2301" s="349" t="str">
        <v>January</v>
      </c>
      <c r="Q2301" s="357"/>
    </row>
    <row r="2302" ht="27" customHeight="1" spans="1:17">
      <c r="A2302" s="362">
        <f t="shared" si="21"/>
        <v>1371</v>
      </c>
      <c r="B2302" s="294" t="str">
        <v/>
      </c>
      <c r="C2302" s="337" t="str">
        <v/>
      </c>
      <c r="D2302" s="337" t="str">
        <v/>
      </c>
      <c r="E2302" s="337" t="str">
        <v/>
      </c>
      <c r="F2302" s="337" t="str">
        <v/>
      </c>
      <c r="G2302" s="359" t="str">
        <v/>
      </c>
      <c r="H2302" s="340" t="str">
        <v/>
      </c>
      <c r="I2302" s="337" t="str">
        <v/>
      </c>
      <c r="J2302" s="337" t="str">
        <v/>
      </c>
      <c r="K2302" s="337" t="str">
        <v/>
      </c>
      <c r="L2302" s="337" t="str">
        <v/>
      </c>
      <c r="M2302" s="329" t="str">
        <v/>
      </c>
      <c r="N2302" s="337" t="str">
        <v/>
      </c>
      <c r="O2302" s="349" t="str">
        <v/>
      </c>
      <c r="P2302" s="349" t="str">
        <v>January</v>
      </c>
      <c r="Q2302" s="358"/>
    </row>
    <row r="2303" ht="27" customHeight="1" spans="1:17">
      <c r="A2303" s="361">
        <f t="shared" si="21"/>
        <v>1372</v>
      </c>
      <c r="B2303" s="294" t="str">
        <v/>
      </c>
      <c r="C2303" s="337" t="str">
        <v/>
      </c>
      <c r="D2303" s="337" t="str">
        <v/>
      </c>
      <c r="E2303" s="337" t="str">
        <v/>
      </c>
      <c r="F2303" s="337" t="str">
        <v/>
      </c>
      <c r="G2303" s="359" t="str">
        <v/>
      </c>
      <c r="H2303" s="340" t="str">
        <v/>
      </c>
      <c r="I2303" s="337" t="str">
        <v/>
      </c>
      <c r="J2303" s="337" t="str">
        <v/>
      </c>
      <c r="K2303" s="337" t="str">
        <v/>
      </c>
      <c r="L2303" s="337" t="str">
        <v/>
      </c>
      <c r="M2303" s="334" t="str">
        <v/>
      </c>
      <c r="N2303" s="337" t="str">
        <v/>
      </c>
      <c r="O2303" s="349" t="str">
        <v/>
      </c>
      <c r="P2303" s="349" t="str">
        <v>January</v>
      </c>
      <c r="Q2303" s="357"/>
    </row>
    <row r="2304" ht="27" customHeight="1" spans="1:17">
      <c r="A2304" s="362">
        <f t="shared" si="21"/>
        <v>1373</v>
      </c>
      <c r="B2304" s="294" t="str">
        <v/>
      </c>
      <c r="C2304" s="337" t="str">
        <v/>
      </c>
      <c r="D2304" s="337" t="str">
        <v/>
      </c>
      <c r="E2304" s="337" t="str">
        <v/>
      </c>
      <c r="F2304" s="337" t="str">
        <v/>
      </c>
      <c r="G2304" s="359" t="str">
        <v/>
      </c>
      <c r="H2304" s="340" t="str">
        <v/>
      </c>
      <c r="I2304" s="337" t="str">
        <v/>
      </c>
      <c r="J2304" s="337" t="str">
        <v/>
      </c>
      <c r="K2304" s="337" t="str">
        <v/>
      </c>
      <c r="L2304" s="337" t="str">
        <v/>
      </c>
      <c r="M2304" s="329" t="str">
        <v/>
      </c>
      <c r="N2304" s="337" t="str">
        <v/>
      </c>
      <c r="O2304" s="349" t="str">
        <v/>
      </c>
      <c r="P2304" s="349" t="str">
        <v>January</v>
      </c>
      <c r="Q2304" s="358"/>
    </row>
    <row r="2305" ht="27" customHeight="1" spans="1:17">
      <c r="A2305" s="361">
        <f t="shared" si="21"/>
        <v>1374</v>
      </c>
      <c r="B2305" s="294" t="str">
        <v/>
      </c>
      <c r="C2305" s="337" t="str">
        <v/>
      </c>
      <c r="D2305" s="337" t="str">
        <v/>
      </c>
      <c r="E2305" s="337" t="str">
        <v/>
      </c>
      <c r="F2305" s="337" t="str">
        <v/>
      </c>
      <c r="G2305" s="359" t="str">
        <v/>
      </c>
      <c r="H2305" s="340" t="str">
        <v/>
      </c>
      <c r="I2305" s="337" t="str">
        <v/>
      </c>
      <c r="J2305" s="337" t="str">
        <v/>
      </c>
      <c r="K2305" s="337" t="str">
        <v/>
      </c>
      <c r="L2305" s="337" t="str">
        <v/>
      </c>
      <c r="M2305" s="334" t="str">
        <v/>
      </c>
      <c r="N2305" s="337" t="str">
        <v/>
      </c>
      <c r="O2305" s="349" t="str">
        <v/>
      </c>
      <c r="P2305" s="349" t="str">
        <v>January</v>
      </c>
      <c r="Q2305" s="357"/>
    </row>
    <row r="2306" ht="27" customHeight="1" spans="1:17">
      <c r="A2306" s="362">
        <f t="shared" si="21"/>
        <v>1375</v>
      </c>
      <c r="B2306" s="294" t="str">
        <v/>
      </c>
      <c r="C2306" s="337" t="str">
        <v/>
      </c>
      <c r="D2306" s="337" t="str">
        <v/>
      </c>
      <c r="E2306" s="337" t="str">
        <v/>
      </c>
      <c r="F2306" s="337" t="str">
        <v/>
      </c>
      <c r="G2306" s="359" t="str">
        <v/>
      </c>
      <c r="H2306" s="340" t="str">
        <v/>
      </c>
      <c r="I2306" s="337" t="str">
        <v/>
      </c>
      <c r="J2306" s="337" t="str">
        <v/>
      </c>
      <c r="K2306" s="337" t="str">
        <v/>
      </c>
      <c r="L2306" s="337" t="str">
        <v/>
      </c>
      <c r="M2306" s="329" t="str">
        <v/>
      </c>
      <c r="N2306" s="337" t="str">
        <v/>
      </c>
      <c r="O2306" s="349" t="str">
        <v/>
      </c>
      <c r="P2306" s="349" t="str">
        <v>January</v>
      </c>
      <c r="Q2306" s="358"/>
    </row>
    <row r="2307" ht="27" customHeight="1" spans="1:17">
      <c r="A2307" s="361">
        <f t="shared" si="21"/>
        <v>1376</v>
      </c>
      <c r="B2307" s="294" t="str">
        <v/>
      </c>
      <c r="C2307" s="337" t="str">
        <v/>
      </c>
      <c r="D2307" s="337" t="str">
        <v/>
      </c>
      <c r="E2307" s="337" t="str">
        <v/>
      </c>
      <c r="F2307" s="337" t="str">
        <v/>
      </c>
      <c r="G2307" s="359" t="str">
        <v/>
      </c>
      <c r="H2307" s="340" t="str">
        <v/>
      </c>
      <c r="I2307" s="337" t="str">
        <v/>
      </c>
      <c r="J2307" s="337" t="str">
        <v/>
      </c>
      <c r="K2307" s="337" t="str">
        <v/>
      </c>
      <c r="L2307" s="337" t="str">
        <v/>
      </c>
      <c r="M2307" s="334" t="str">
        <v/>
      </c>
      <c r="N2307" s="337" t="str">
        <v/>
      </c>
      <c r="O2307" s="349" t="str">
        <v/>
      </c>
      <c r="P2307" s="349" t="str">
        <v>January</v>
      </c>
      <c r="Q2307" s="357"/>
    </row>
    <row r="2308" ht="27" customHeight="1" spans="1:17">
      <c r="A2308" s="362">
        <f t="shared" si="21"/>
        <v>1377</v>
      </c>
      <c r="B2308" s="294" t="str">
        <v/>
      </c>
      <c r="C2308" s="337" t="str">
        <v/>
      </c>
      <c r="D2308" s="337" t="str">
        <v/>
      </c>
      <c r="E2308" s="337" t="str">
        <v/>
      </c>
      <c r="F2308" s="337" t="str">
        <v/>
      </c>
      <c r="G2308" s="359" t="str">
        <v/>
      </c>
      <c r="H2308" s="340" t="str">
        <v/>
      </c>
      <c r="I2308" s="337" t="str">
        <v/>
      </c>
      <c r="J2308" s="337" t="str">
        <v/>
      </c>
      <c r="K2308" s="337" t="str">
        <v/>
      </c>
      <c r="L2308" s="337" t="str">
        <v/>
      </c>
      <c r="M2308" s="329" t="str">
        <v/>
      </c>
      <c r="N2308" s="337" t="str">
        <v/>
      </c>
      <c r="O2308" s="349" t="str">
        <v/>
      </c>
      <c r="P2308" s="349" t="str">
        <v>January</v>
      </c>
      <c r="Q2308" s="358"/>
    </row>
    <row r="2309" ht="27" customHeight="1" spans="1:17">
      <c r="A2309" s="361">
        <f t="shared" si="21"/>
        <v>1378</v>
      </c>
      <c r="B2309" s="294" t="str">
        <v/>
      </c>
      <c r="C2309" s="337" t="str">
        <v/>
      </c>
      <c r="D2309" s="337" t="str">
        <v/>
      </c>
      <c r="E2309" s="337" t="str">
        <v/>
      </c>
      <c r="F2309" s="337" t="str">
        <v/>
      </c>
      <c r="G2309" s="359" t="str">
        <v/>
      </c>
      <c r="H2309" s="340" t="str">
        <v/>
      </c>
      <c r="I2309" s="337" t="str">
        <v/>
      </c>
      <c r="J2309" s="337" t="str">
        <v/>
      </c>
      <c r="K2309" s="337" t="str">
        <v/>
      </c>
      <c r="L2309" s="337" t="str">
        <v/>
      </c>
      <c r="M2309" s="334" t="str">
        <v/>
      </c>
      <c r="N2309" s="337" t="str">
        <v/>
      </c>
      <c r="O2309" s="349" t="str">
        <v/>
      </c>
      <c r="P2309" s="349" t="str">
        <v>January</v>
      </c>
      <c r="Q2309" s="357"/>
    </row>
    <row r="2310" ht="27" customHeight="1" spans="1:17">
      <c r="A2310" s="362">
        <f t="shared" si="21"/>
        <v>1379</v>
      </c>
      <c r="B2310" s="294" t="str">
        <v/>
      </c>
      <c r="C2310" s="337" t="str">
        <v/>
      </c>
      <c r="D2310" s="337" t="str">
        <v/>
      </c>
      <c r="E2310" s="337" t="str">
        <v/>
      </c>
      <c r="F2310" s="337" t="str">
        <v/>
      </c>
      <c r="G2310" s="359" t="str">
        <v/>
      </c>
      <c r="H2310" s="340" t="str">
        <v/>
      </c>
      <c r="I2310" s="337" t="str">
        <v/>
      </c>
      <c r="J2310" s="337" t="str">
        <v/>
      </c>
      <c r="K2310" s="337" t="str">
        <v/>
      </c>
      <c r="L2310" s="337" t="str">
        <v/>
      </c>
      <c r="M2310" s="329" t="str">
        <v/>
      </c>
      <c r="N2310" s="337" t="str">
        <v/>
      </c>
      <c r="O2310" s="349" t="str">
        <v/>
      </c>
      <c r="P2310" s="349" t="str">
        <v>January</v>
      </c>
      <c r="Q2310" s="358"/>
    </row>
    <row r="2311" ht="27" customHeight="1" spans="1:17">
      <c r="A2311" s="361">
        <f t="shared" si="21"/>
        <v>1380</v>
      </c>
      <c r="B2311" s="294" t="str">
        <v/>
      </c>
      <c r="C2311" s="337" t="str">
        <v/>
      </c>
      <c r="D2311" s="337" t="str">
        <v/>
      </c>
      <c r="E2311" s="337" t="str">
        <v/>
      </c>
      <c r="F2311" s="337" t="str">
        <v/>
      </c>
      <c r="G2311" s="359" t="str">
        <v/>
      </c>
      <c r="H2311" s="340" t="str">
        <v/>
      </c>
      <c r="I2311" s="337" t="str">
        <v/>
      </c>
      <c r="J2311" s="337" t="str">
        <v/>
      </c>
      <c r="K2311" s="337" t="str">
        <v/>
      </c>
      <c r="L2311" s="337" t="str">
        <v/>
      </c>
      <c r="M2311" s="334" t="str">
        <v/>
      </c>
      <c r="N2311" s="337" t="str">
        <v/>
      </c>
      <c r="O2311" s="349" t="str">
        <v/>
      </c>
      <c r="P2311" s="349" t="str">
        <v>January</v>
      </c>
      <c r="Q2311" s="357"/>
    </row>
    <row r="2312" ht="27" customHeight="1" spans="1:17">
      <c r="A2312" s="362">
        <f t="shared" si="21"/>
        <v>1381</v>
      </c>
      <c r="B2312" s="294" t="str">
        <v/>
      </c>
      <c r="C2312" s="337" t="str">
        <v/>
      </c>
      <c r="D2312" s="337" t="str">
        <v/>
      </c>
      <c r="E2312" s="337" t="str">
        <v/>
      </c>
      <c r="F2312" s="337" t="str">
        <v/>
      </c>
      <c r="G2312" s="359" t="str">
        <v/>
      </c>
      <c r="H2312" s="340" t="str">
        <v/>
      </c>
      <c r="I2312" s="337" t="str">
        <v/>
      </c>
      <c r="J2312" s="337" t="str">
        <v/>
      </c>
      <c r="K2312" s="337" t="str">
        <v/>
      </c>
      <c r="L2312" s="337" t="str">
        <v/>
      </c>
      <c r="M2312" s="329" t="str">
        <v/>
      </c>
      <c r="N2312" s="337" t="str">
        <v/>
      </c>
      <c r="O2312" s="349" t="str">
        <v/>
      </c>
      <c r="P2312" s="349" t="str">
        <v>January</v>
      </c>
      <c r="Q2312" s="358"/>
    </row>
    <row r="2313" ht="27" customHeight="1" spans="1:17">
      <c r="A2313" s="361">
        <f t="shared" si="21"/>
        <v>1382</v>
      </c>
      <c r="B2313" s="294" t="str">
        <v/>
      </c>
      <c r="C2313" s="337" t="str">
        <v/>
      </c>
      <c r="D2313" s="337" t="str">
        <v/>
      </c>
      <c r="E2313" s="337" t="str">
        <v/>
      </c>
      <c r="F2313" s="337" t="str">
        <v/>
      </c>
      <c r="G2313" s="359" t="str">
        <v/>
      </c>
      <c r="H2313" s="340" t="str">
        <v/>
      </c>
      <c r="I2313" s="337" t="str">
        <v/>
      </c>
      <c r="J2313" s="337" t="str">
        <v/>
      </c>
      <c r="K2313" s="337" t="str">
        <v/>
      </c>
      <c r="L2313" s="337" t="str">
        <v/>
      </c>
      <c r="M2313" s="334" t="str">
        <v/>
      </c>
      <c r="N2313" s="337" t="str">
        <v/>
      </c>
      <c r="O2313" s="349" t="str">
        <v/>
      </c>
      <c r="P2313" s="349" t="str">
        <v>January</v>
      </c>
      <c r="Q2313" s="357"/>
    </row>
    <row r="2314" ht="27" customHeight="1" spans="1:17">
      <c r="A2314" s="362">
        <f t="shared" si="21"/>
        <v>1383</v>
      </c>
      <c r="B2314" s="294" t="str">
        <v/>
      </c>
      <c r="C2314" s="337" t="str">
        <v/>
      </c>
      <c r="D2314" s="337" t="str">
        <v/>
      </c>
      <c r="E2314" s="337" t="str">
        <v/>
      </c>
      <c r="F2314" s="337" t="str">
        <v/>
      </c>
      <c r="G2314" s="359" t="str">
        <v/>
      </c>
      <c r="H2314" s="340" t="str">
        <v/>
      </c>
      <c r="I2314" s="337" t="str">
        <v/>
      </c>
      <c r="J2314" s="337" t="str">
        <v/>
      </c>
      <c r="K2314" s="337" t="str">
        <v/>
      </c>
      <c r="L2314" s="337" t="str">
        <v/>
      </c>
      <c r="M2314" s="329" t="str">
        <v/>
      </c>
      <c r="N2314" s="337" t="str">
        <v/>
      </c>
      <c r="O2314" s="349" t="str">
        <v/>
      </c>
      <c r="P2314" s="349" t="str">
        <v>January</v>
      </c>
      <c r="Q2314" s="358"/>
    </row>
    <row r="2315" ht="27" customHeight="1" spans="1:17">
      <c r="A2315" s="361">
        <f t="shared" si="21"/>
        <v>1384</v>
      </c>
      <c r="B2315" s="294" t="str">
        <v/>
      </c>
      <c r="C2315" s="337" t="str">
        <v/>
      </c>
      <c r="D2315" s="337" t="str">
        <v/>
      </c>
      <c r="E2315" s="337" t="str">
        <v/>
      </c>
      <c r="F2315" s="337" t="str">
        <v/>
      </c>
      <c r="G2315" s="359" t="str">
        <v/>
      </c>
      <c r="H2315" s="340" t="str">
        <v/>
      </c>
      <c r="I2315" s="337" t="str">
        <v/>
      </c>
      <c r="J2315" s="337" t="str">
        <v/>
      </c>
      <c r="K2315" s="337" t="str">
        <v/>
      </c>
      <c r="L2315" s="337" t="str">
        <v/>
      </c>
      <c r="M2315" s="334" t="str">
        <v/>
      </c>
      <c r="N2315" s="337" t="str">
        <v/>
      </c>
      <c r="O2315" s="349" t="str">
        <v/>
      </c>
      <c r="P2315" s="349" t="str">
        <v>January</v>
      </c>
      <c r="Q2315" s="357"/>
    </row>
    <row r="2316" ht="27" customHeight="1" spans="1:17">
      <c r="A2316" s="362">
        <f t="shared" si="21"/>
        <v>1385</v>
      </c>
      <c r="B2316" s="294" t="str">
        <v/>
      </c>
      <c r="C2316" s="337" t="str">
        <v/>
      </c>
      <c r="D2316" s="337" t="str">
        <v/>
      </c>
      <c r="E2316" s="337" t="str">
        <v/>
      </c>
      <c r="F2316" s="337" t="str">
        <v/>
      </c>
      <c r="G2316" s="359" t="str">
        <v/>
      </c>
      <c r="H2316" s="340" t="str">
        <v/>
      </c>
      <c r="I2316" s="337" t="str">
        <v/>
      </c>
      <c r="J2316" s="337" t="str">
        <v/>
      </c>
      <c r="K2316" s="337" t="str">
        <v/>
      </c>
      <c r="L2316" s="337" t="str">
        <v/>
      </c>
      <c r="M2316" s="329" t="str">
        <v/>
      </c>
      <c r="N2316" s="337" t="str">
        <v/>
      </c>
      <c r="O2316" s="349" t="str">
        <v/>
      </c>
      <c r="P2316" s="349" t="str">
        <v>January</v>
      </c>
      <c r="Q2316" s="358"/>
    </row>
    <row r="2317" ht="27" customHeight="1" spans="1:17">
      <c r="A2317" s="361">
        <f t="shared" si="21"/>
        <v>1386</v>
      </c>
      <c r="B2317" s="294" t="str">
        <v/>
      </c>
      <c r="C2317" s="337" t="str">
        <v/>
      </c>
      <c r="D2317" s="337" t="str">
        <v/>
      </c>
      <c r="E2317" s="337" t="str">
        <v/>
      </c>
      <c r="F2317" s="337" t="str">
        <v/>
      </c>
      <c r="G2317" s="359" t="str">
        <v/>
      </c>
      <c r="H2317" s="340" t="str">
        <v/>
      </c>
      <c r="I2317" s="337" t="str">
        <v/>
      </c>
      <c r="J2317" s="337" t="str">
        <v/>
      </c>
      <c r="K2317" s="337" t="str">
        <v/>
      </c>
      <c r="L2317" s="337" t="str">
        <v/>
      </c>
      <c r="M2317" s="334" t="str">
        <v/>
      </c>
      <c r="N2317" s="337" t="str">
        <v/>
      </c>
      <c r="O2317" s="349" t="str">
        <v/>
      </c>
      <c r="P2317" s="349" t="str">
        <v>January</v>
      </c>
      <c r="Q2317" s="357"/>
    </row>
    <row r="2318" ht="27" customHeight="1" spans="1:17">
      <c r="A2318" s="362">
        <f t="shared" si="21"/>
        <v>1387</v>
      </c>
      <c r="B2318" s="294" t="str">
        <v/>
      </c>
      <c r="C2318" s="337" t="str">
        <v/>
      </c>
      <c r="D2318" s="337" t="str">
        <v/>
      </c>
      <c r="E2318" s="337" t="str">
        <v/>
      </c>
      <c r="F2318" s="337" t="str">
        <v/>
      </c>
      <c r="G2318" s="359" t="str">
        <v/>
      </c>
      <c r="H2318" s="340" t="str">
        <v/>
      </c>
      <c r="I2318" s="337" t="str">
        <v/>
      </c>
      <c r="J2318" s="337" t="str">
        <v/>
      </c>
      <c r="K2318" s="337" t="str">
        <v/>
      </c>
      <c r="L2318" s="337" t="str">
        <v/>
      </c>
      <c r="M2318" s="329" t="str">
        <v/>
      </c>
      <c r="N2318" s="337" t="str">
        <v/>
      </c>
      <c r="O2318" s="349" t="str">
        <v/>
      </c>
      <c r="P2318" s="349" t="str">
        <v>January</v>
      </c>
      <c r="Q2318" s="358"/>
    </row>
    <row r="2319" ht="27" customHeight="1" spans="1:17">
      <c r="A2319" s="361">
        <f t="shared" si="21"/>
        <v>1388</v>
      </c>
      <c r="B2319" s="294" t="str">
        <v/>
      </c>
      <c r="C2319" s="337" t="str">
        <v/>
      </c>
      <c r="D2319" s="337" t="str">
        <v/>
      </c>
      <c r="E2319" s="337" t="str">
        <v/>
      </c>
      <c r="F2319" s="337" t="str">
        <v/>
      </c>
      <c r="G2319" s="359" t="str">
        <v/>
      </c>
      <c r="H2319" s="340" t="str">
        <v/>
      </c>
      <c r="I2319" s="337" t="str">
        <v/>
      </c>
      <c r="J2319" s="337" t="str">
        <v/>
      </c>
      <c r="K2319" s="337" t="str">
        <v/>
      </c>
      <c r="L2319" s="337" t="str">
        <v/>
      </c>
      <c r="M2319" s="334" t="str">
        <v/>
      </c>
      <c r="N2319" s="337" t="str">
        <v/>
      </c>
      <c r="O2319" s="349" t="str">
        <v/>
      </c>
      <c r="P2319" s="349" t="str">
        <v>January</v>
      </c>
      <c r="Q2319" s="357"/>
    </row>
    <row r="2320" ht="27" customHeight="1" spans="1:17">
      <c r="A2320" s="362">
        <f t="shared" si="21"/>
        <v>1389</v>
      </c>
      <c r="B2320" s="294" t="str">
        <v/>
      </c>
      <c r="C2320" s="337" t="str">
        <v/>
      </c>
      <c r="D2320" s="337" t="str">
        <v/>
      </c>
      <c r="E2320" s="337" t="str">
        <v/>
      </c>
      <c r="F2320" s="337" t="str">
        <v/>
      </c>
      <c r="G2320" s="359" t="str">
        <v/>
      </c>
      <c r="H2320" s="340" t="str">
        <v/>
      </c>
      <c r="I2320" s="337" t="str">
        <v/>
      </c>
      <c r="J2320" s="337" t="str">
        <v/>
      </c>
      <c r="K2320" s="337" t="str">
        <v/>
      </c>
      <c r="L2320" s="337" t="str">
        <v/>
      </c>
      <c r="M2320" s="329" t="str">
        <v/>
      </c>
      <c r="N2320" s="337" t="str">
        <v/>
      </c>
      <c r="O2320" s="349" t="str">
        <v/>
      </c>
      <c r="P2320" s="349" t="str">
        <v>January</v>
      </c>
      <c r="Q2320" s="358"/>
    </row>
    <row r="2321" ht="27" customHeight="1" spans="1:17">
      <c r="A2321" s="361">
        <f t="shared" si="21"/>
        <v>1390</v>
      </c>
      <c r="B2321" s="294" t="str">
        <v/>
      </c>
      <c r="C2321" s="337" t="str">
        <v/>
      </c>
      <c r="D2321" s="337" t="str">
        <v/>
      </c>
      <c r="E2321" s="337" t="str">
        <v/>
      </c>
      <c r="F2321" s="337" t="str">
        <v/>
      </c>
      <c r="G2321" s="359" t="str">
        <v/>
      </c>
      <c r="H2321" s="340" t="str">
        <v/>
      </c>
      <c r="I2321" s="337" t="str">
        <v/>
      </c>
      <c r="J2321" s="337" t="str">
        <v/>
      </c>
      <c r="K2321" s="337" t="str">
        <v/>
      </c>
      <c r="L2321" s="337" t="str">
        <v/>
      </c>
      <c r="M2321" s="334" t="str">
        <v/>
      </c>
      <c r="N2321" s="337" t="str">
        <v/>
      </c>
      <c r="O2321" s="349" t="str">
        <v/>
      </c>
      <c r="P2321" s="349" t="str">
        <v>January</v>
      </c>
      <c r="Q2321" s="357"/>
    </row>
    <row r="2322" ht="27" customHeight="1" spans="1:17">
      <c r="A2322" s="362">
        <f t="shared" si="21"/>
        <v>1391</v>
      </c>
      <c r="B2322" s="294" t="str">
        <v/>
      </c>
      <c r="C2322" s="337" t="str">
        <v/>
      </c>
      <c r="D2322" s="337" t="str">
        <v/>
      </c>
      <c r="E2322" s="337" t="str">
        <v/>
      </c>
      <c r="F2322" s="337" t="str">
        <v/>
      </c>
      <c r="G2322" s="359" t="str">
        <v/>
      </c>
      <c r="H2322" s="340" t="str">
        <v/>
      </c>
      <c r="I2322" s="337" t="str">
        <v/>
      </c>
      <c r="J2322" s="337" t="str">
        <v/>
      </c>
      <c r="K2322" s="337" t="str">
        <v/>
      </c>
      <c r="L2322" s="337" t="str">
        <v/>
      </c>
      <c r="M2322" s="329" t="str">
        <v/>
      </c>
      <c r="N2322" s="337" t="str">
        <v/>
      </c>
      <c r="O2322" s="349" t="str">
        <v/>
      </c>
      <c r="P2322" s="349" t="str">
        <v>January</v>
      </c>
      <c r="Q2322" s="358"/>
    </row>
    <row r="2323" ht="27" customHeight="1" spans="1:17">
      <c r="A2323" s="361">
        <f t="shared" si="21"/>
        <v>1392</v>
      </c>
      <c r="B2323" s="294" t="str">
        <v/>
      </c>
      <c r="C2323" s="337" t="str">
        <v/>
      </c>
      <c r="D2323" s="337" t="str">
        <v/>
      </c>
      <c r="E2323" s="337" t="str">
        <v/>
      </c>
      <c r="F2323" s="337" t="str">
        <v/>
      </c>
      <c r="G2323" s="359" t="str">
        <v/>
      </c>
      <c r="H2323" s="340" t="str">
        <v/>
      </c>
      <c r="I2323" s="337" t="str">
        <v/>
      </c>
      <c r="J2323" s="337" t="str">
        <v/>
      </c>
      <c r="K2323" s="337" t="str">
        <v/>
      </c>
      <c r="L2323" s="337" t="str">
        <v/>
      </c>
      <c r="M2323" s="334" t="str">
        <v/>
      </c>
      <c r="N2323" s="337" t="str">
        <v/>
      </c>
      <c r="O2323" s="349" t="str">
        <v/>
      </c>
      <c r="P2323" s="349" t="str">
        <v>January</v>
      </c>
      <c r="Q2323" s="357"/>
    </row>
    <row r="2324" ht="27" customHeight="1" spans="1:17">
      <c r="A2324" s="362">
        <f t="shared" si="21"/>
        <v>1393</v>
      </c>
      <c r="B2324" s="294" t="str">
        <v/>
      </c>
      <c r="C2324" s="337" t="str">
        <v/>
      </c>
      <c r="D2324" s="337" t="str">
        <v/>
      </c>
      <c r="E2324" s="337" t="str">
        <v/>
      </c>
      <c r="F2324" s="337" t="str">
        <v/>
      </c>
      <c r="G2324" s="359" t="str">
        <v/>
      </c>
      <c r="H2324" s="340" t="str">
        <v/>
      </c>
      <c r="I2324" s="337" t="str">
        <v/>
      </c>
      <c r="J2324" s="337" t="str">
        <v/>
      </c>
      <c r="K2324" s="337" t="str">
        <v/>
      </c>
      <c r="L2324" s="337" t="str">
        <v/>
      </c>
      <c r="M2324" s="329" t="str">
        <v/>
      </c>
      <c r="N2324" s="337" t="str">
        <v/>
      </c>
      <c r="O2324" s="349" t="str">
        <v/>
      </c>
      <c r="P2324" s="349" t="str">
        <v>January</v>
      </c>
      <c r="Q2324" s="358"/>
    </row>
    <row r="2325" ht="27" customHeight="1" spans="1:17">
      <c r="A2325" s="361">
        <f t="shared" si="21"/>
        <v>1394</v>
      </c>
      <c r="B2325" s="294" t="str">
        <v/>
      </c>
      <c r="C2325" s="337" t="str">
        <v/>
      </c>
      <c r="D2325" s="337" t="str">
        <v/>
      </c>
      <c r="E2325" s="337" t="str">
        <v/>
      </c>
      <c r="F2325" s="337" t="str">
        <v/>
      </c>
      <c r="G2325" s="359" t="str">
        <v/>
      </c>
      <c r="H2325" s="340" t="str">
        <v/>
      </c>
      <c r="I2325" s="337" t="str">
        <v/>
      </c>
      <c r="J2325" s="337" t="str">
        <v/>
      </c>
      <c r="K2325" s="337" t="str">
        <v/>
      </c>
      <c r="L2325" s="337" t="str">
        <v/>
      </c>
      <c r="M2325" s="334" t="str">
        <v/>
      </c>
      <c r="N2325" s="337" t="str">
        <v/>
      </c>
      <c r="O2325" s="349" t="str">
        <v/>
      </c>
      <c r="P2325" s="349" t="str">
        <v>January</v>
      </c>
      <c r="Q2325" s="357"/>
    </row>
    <row r="2326" ht="27" customHeight="1" spans="1:17">
      <c r="A2326" s="362">
        <f t="shared" si="21"/>
        <v>1395</v>
      </c>
      <c r="B2326" s="294" t="str">
        <v/>
      </c>
      <c r="C2326" s="337" t="str">
        <v/>
      </c>
      <c r="D2326" s="337" t="str">
        <v/>
      </c>
      <c r="E2326" s="337" t="str">
        <v/>
      </c>
      <c r="F2326" s="337" t="str">
        <v/>
      </c>
      <c r="G2326" s="359" t="str">
        <v/>
      </c>
      <c r="H2326" s="340" t="str">
        <v/>
      </c>
      <c r="I2326" s="337" t="str">
        <v/>
      </c>
      <c r="J2326" s="337" t="str">
        <v/>
      </c>
      <c r="K2326" s="337" t="str">
        <v/>
      </c>
      <c r="L2326" s="337" t="str">
        <v/>
      </c>
      <c r="M2326" s="329" t="str">
        <v/>
      </c>
      <c r="N2326" s="337" t="str">
        <v/>
      </c>
      <c r="O2326" s="349" t="str">
        <v/>
      </c>
      <c r="P2326" s="349" t="str">
        <v>January</v>
      </c>
      <c r="Q2326" s="358"/>
    </row>
    <row r="2327" ht="27" customHeight="1" spans="1:17">
      <c r="A2327" s="361">
        <f t="shared" si="21"/>
        <v>1396</v>
      </c>
      <c r="B2327" s="294" t="str">
        <v/>
      </c>
      <c r="C2327" s="337" t="str">
        <v/>
      </c>
      <c r="D2327" s="337" t="str">
        <v/>
      </c>
      <c r="E2327" s="337" t="str">
        <v/>
      </c>
      <c r="F2327" s="337" t="str">
        <v/>
      </c>
      <c r="G2327" s="359" t="str">
        <v/>
      </c>
      <c r="H2327" s="340" t="str">
        <v/>
      </c>
      <c r="I2327" s="337" t="str">
        <v/>
      </c>
      <c r="J2327" s="337" t="str">
        <v/>
      </c>
      <c r="K2327" s="337" t="str">
        <v/>
      </c>
      <c r="L2327" s="337" t="str">
        <v/>
      </c>
      <c r="M2327" s="334" t="str">
        <v/>
      </c>
      <c r="N2327" s="337" t="str">
        <v/>
      </c>
      <c r="O2327" s="349" t="str">
        <v/>
      </c>
      <c r="P2327" s="349" t="str">
        <v>January</v>
      </c>
      <c r="Q2327" s="357"/>
    </row>
    <row r="2328" ht="27" customHeight="1" spans="1:17">
      <c r="A2328" s="362">
        <f t="shared" si="21"/>
        <v>1397</v>
      </c>
      <c r="B2328" s="294" t="str">
        <v/>
      </c>
      <c r="C2328" s="337" t="str">
        <v/>
      </c>
      <c r="D2328" s="337" t="str">
        <v/>
      </c>
      <c r="E2328" s="337" t="str">
        <v/>
      </c>
      <c r="F2328" s="337" t="str">
        <v/>
      </c>
      <c r="G2328" s="359" t="str">
        <v/>
      </c>
      <c r="H2328" s="340" t="str">
        <v/>
      </c>
      <c r="I2328" s="337" t="str">
        <v/>
      </c>
      <c r="J2328" s="337" t="str">
        <v/>
      </c>
      <c r="K2328" s="337" t="str">
        <v/>
      </c>
      <c r="L2328" s="337" t="str">
        <v/>
      </c>
      <c r="M2328" s="329" t="str">
        <v/>
      </c>
      <c r="N2328" s="337" t="str">
        <v/>
      </c>
      <c r="O2328" s="349" t="str">
        <v/>
      </c>
      <c r="P2328" s="349" t="str">
        <v>January</v>
      </c>
      <c r="Q2328" s="358"/>
    </row>
    <row r="2329" ht="27" customHeight="1" spans="1:17">
      <c r="A2329" s="361">
        <f t="shared" si="21"/>
        <v>1398</v>
      </c>
      <c r="B2329" s="294" t="str">
        <v/>
      </c>
      <c r="C2329" s="337" t="str">
        <v/>
      </c>
      <c r="D2329" s="337" t="str">
        <v/>
      </c>
      <c r="E2329" s="337" t="str">
        <v/>
      </c>
      <c r="F2329" s="337" t="str">
        <v/>
      </c>
      <c r="G2329" s="359" t="str">
        <v/>
      </c>
      <c r="H2329" s="340" t="str">
        <v/>
      </c>
      <c r="I2329" s="337" t="str">
        <v/>
      </c>
      <c r="J2329" s="337" t="str">
        <v/>
      </c>
      <c r="K2329" s="337" t="str">
        <v/>
      </c>
      <c r="L2329" s="337" t="str">
        <v/>
      </c>
      <c r="M2329" s="334" t="str">
        <v/>
      </c>
      <c r="N2329" s="337" t="str">
        <v/>
      </c>
      <c r="O2329" s="349" t="str">
        <v/>
      </c>
      <c r="P2329" s="349" t="str">
        <v>January</v>
      </c>
      <c r="Q2329" s="357"/>
    </row>
    <row r="2330" ht="27" customHeight="1" spans="1:17">
      <c r="A2330" s="362">
        <f t="shared" si="21"/>
        <v>1399</v>
      </c>
      <c r="B2330" s="294" t="str">
        <v/>
      </c>
      <c r="C2330" s="337" t="str">
        <v/>
      </c>
      <c r="D2330" s="337" t="str">
        <v/>
      </c>
      <c r="E2330" s="337" t="str">
        <v/>
      </c>
      <c r="F2330" s="337" t="str">
        <v/>
      </c>
      <c r="G2330" s="359" t="str">
        <v/>
      </c>
      <c r="H2330" s="340" t="str">
        <v/>
      </c>
      <c r="I2330" s="337" t="str">
        <v/>
      </c>
      <c r="J2330" s="337" t="str">
        <v/>
      </c>
      <c r="K2330" s="337" t="str">
        <v/>
      </c>
      <c r="L2330" s="337" t="str">
        <v/>
      </c>
      <c r="M2330" s="329" t="str">
        <v/>
      </c>
      <c r="N2330" s="337" t="str">
        <v/>
      </c>
      <c r="O2330" s="349" t="str">
        <v/>
      </c>
      <c r="P2330" s="349" t="str">
        <v>January</v>
      </c>
      <c r="Q2330" s="358"/>
    </row>
    <row r="2331" ht="27" customHeight="1" spans="1:17">
      <c r="A2331" s="361">
        <f t="shared" si="21"/>
        <v>1400</v>
      </c>
      <c r="B2331" s="294" t="str">
        <v/>
      </c>
      <c r="C2331" s="337" t="str">
        <v/>
      </c>
      <c r="D2331" s="337" t="str">
        <v/>
      </c>
      <c r="E2331" s="337" t="str">
        <v/>
      </c>
      <c r="F2331" s="337" t="str">
        <v/>
      </c>
      <c r="G2331" s="359" t="str">
        <v/>
      </c>
      <c r="H2331" s="340" t="str">
        <v/>
      </c>
      <c r="I2331" s="337" t="str">
        <v/>
      </c>
      <c r="J2331" s="337" t="str">
        <v/>
      </c>
      <c r="K2331" s="337" t="str">
        <v/>
      </c>
      <c r="L2331" s="337" t="str">
        <v/>
      </c>
      <c r="M2331" s="334" t="str">
        <v/>
      </c>
      <c r="N2331" s="337" t="str">
        <v/>
      </c>
      <c r="O2331" s="349" t="str">
        <v/>
      </c>
      <c r="P2331" s="349" t="str">
        <v>January</v>
      </c>
      <c r="Q2331" s="357"/>
    </row>
    <row r="2332" ht="27" customHeight="1" spans="1:17">
      <c r="A2332" s="362">
        <f t="shared" si="21"/>
        <v>1401</v>
      </c>
      <c r="B2332" s="294" t="str">
        <v/>
      </c>
      <c r="C2332" s="337" t="str">
        <v/>
      </c>
      <c r="D2332" s="337" t="str">
        <v/>
      </c>
      <c r="E2332" s="337" t="str">
        <v/>
      </c>
      <c r="F2332" s="337" t="str">
        <v/>
      </c>
      <c r="G2332" s="359" t="str">
        <v/>
      </c>
      <c r="H2332" s="340" t="str">
        <v/>
      </c>
      <c r="I2332" s="337" t="str">
        <v/>
      </c>
      <c r="J2332" s="337" t="str">
        <v/>
      </c>
      <c r="K2332" s="337" t="str">
        <v/>
      </c>
      <c r="L2332" s="337" t="str">
        <v/>
      </c>
      <c r="M2332" s="329" t="str">
        <v/>
      </c>
      <c r="N2332" s="337" t="str">
        <v/>
      </c>
      <c r="O2332" s="349" t="str">
        <v/>
      </c>
      <c r="P2332" s="349" t="str">
        <v>January</v>
      </c>
      <c r="Q2332" s="358"/>
    </row>
    <row r="2333" ht="27" customHeight="1" spans="1:17">
      <c r="A2333" s="361">
        <f t="shared" si="21"/>
        <v>1402</v>
      </c>
      <c r="B2333" s="294" t="str">
        <v/>
      </c>
      <c r="C2333" s="337" t="str">
        <v/>
      </c>
      <c r="D2333" s="337" t="str">
        <v/>
      </c>
      <c r="E2333" s="337" t="str">
        <v/>
      </c>
      <c r="F2333" s="337" t="str">
        <v/>
      </c>
      <c r="G2333" s="359" t="str">
        <v/>
      </c>
      <c r="H2333" s="340" t="str">
        <v/>
      </c>
      <c r="I2333" s="337" t="str">
        <v/>
      </c>
      <c r="J2333" s="337" t="str">
        <v/>
      </c>
      <c r="K2333" s="337" t="str">
        <v/>
      </c>
      <c r="L2333" s="337" t="str">
        <v/>
      </c>
      <c r="M2333" s="334" t="str">
        <v/>
      </c>
      <c r="N2333" s="337" t="str">
        <v/>
      </c>
      <c r="O2333" s="349" t="str">
        <v/>
      </c>
      <c r="P2333" s="349" t="str">
        <v>January</v>
      </c>
      <c r="Q2333" s="357"/>
    </row>
    <row r="2334" ht="27" customHeight="1" spans="1:17">
      <c r="A2334" s="362">
        <f t="shared" si="21"/>
        <v>1403</v>
      </c>
      <c r="B2334" s="294" t="str">
        <v/>
      </c>
      <c r="C2334" s="337" t="str">
        <v/>
      </c>
      <c r="D2334" s="337" t="str">
        <v/>
      </c>
      <c r="E2334" s="337" t="str">
        <v/>
      </c>
      <c r="F2334" s="337" t="str">
        <v/>
      </c>
      <c r="G2334" s="359" t="str">
        <v/>
      </c>
      <c r="H2334" s="340" t="str">
        <v/>
      </c>
      <c r="I2334" s="337" t="str">
        <v/>
      </c>
      <c r="J2334" s="337" t="str">
        <v/>
      </c>
      <c r="K2334" s="337" t="str">
        <v/>
      </c>
      <c r="L2334" s="337" t="str">
        <v/>
      </c>
      <c r="M2334" s="329" t="str">
        <v/>
      </c>
      <c r="N2334" s="337" t="str">
        <v/>
      </c>
      <c r="O2334" s="349" t="str">
        <v/>
      </c>
      <c r="P2334" s="349" t="str">
        <v>January</v>
      </c>
      <c r="Q2334" s="358"/>
    </row>
    <row r="2335" ht="27" customHeight="1" spans="1:17">
      <c r="A2335" s="361">
        <f t="shared" si="21"/>
        <v>1404</v>
      </c>
      <c r="B2335" s="294" t="str">
        <v/>
      </c>
      <c r="C2335" s="337" t="str">
        <v/>
      </c>
      <c r="D2335" s="341" t="str">
        <v/>
      </c>
      <c r="E2335" s="337" t="str">
        <v/>
      </c>
      <c r="F2335" s="337" t="str">
        <v/>
      </c>
      <c r="G2335" s="359" t="str">
        <v/>
      </c>
      <c r="H2335" s="340" t="str">
        <v/>
      </c>
      <c r="I2335" s="337" t="str">
        <v/>
      </c>
      <c r="J2335" s="337" t="str">
        <v/>
      </c>
      <c r="K2335" s="337" t="str">
        <v/>
      </c>
      <c r="L2335" s="337" t="str">
        <v/>
      </c>
      <c r="M2335" s="334" t="str">
        <v/>
      </c>
      <c r="N2335" s="337" t="str">
        <v/>
      </c>
      <c r="O2335" s="349" t="str">
        <v/>
      </c>
      <c r="P2335" s="349" t="str">
        <v>January</v>
      </c>
      <c r="Q2335" s="357"/>
    </row>
    <row r="2336" ht="27" customHeight="1" spans="1:17">
      <c r="A2336" s="362">
        <f t="shared" si="21"/>
        <v>1405</v>
      </c>
      <c r="B2336" s="294" t="str">
        <v/>
      </c>
      <c r="C2336" s="337" t="str">
        <v/>
      </c>
      <c r="D2336" s="341" t="str">
        <v/>
      </c>
      <c r="E2336" s="337" t="str">
        <v/>
      </c>
      <c r="F2336" s="337" t="str">
        <v/>
      </c>
      <c r="G2336" s="359" t="str">
        <v/>
      </c>
      <c r="H2336" s="340" t="str">
        <v/>
      </c>
      <c r="I2336" s="337" t="str">
        <v/>
      </c>
      <c r="J2336" s="337" t="str">
        <v/>
      </c>
      <c r="K2336" s="337" t="str">
        <v/>
      </c>
      <c r="L2336" s="337" t="str">
        <v/>
      </c>
      <c r="M2336" s="329" t="str">
        <v/>
      </c>
      <c r="N2336" s="337" t="str">
        <v/>
      </c>
      <c r="O2336" s="349" t="str">
        <v/>
      </c>
      <c r="P2336" s="349" t="str">
        <v>January</v>
      </c>
      <c r="Q2336" s="358"/>
    </row>
    <row r="2337" ht="27" customHeight="1" spans="1:17">
      <c r="A2337" s="361">
        <f t="shared" si="21"/>
        <v>1406</v>
      </c>
      <c r="B2337" s="294" t="str">
        <v/>
      </c>
      <c r="C2337" s="337" t="str">
        <v/>
      </c>
      <c r="D2337" s="337" t="str">
        <v/>
      </c>
      <c r="E2337" s="337" t="str">
        <v/>
      </c>
      <c r="F2337" s="337" t="str">
        <v/>
      </c>
      <c r="G2337" s="359" t="str">
        <v/>
      </c>
      <c r="H2337" s="340" t="str">
        <v/>
      </c>
      <c r="I2337" s="337" t="str">
        <v/>
      </c>
      <c r="J2337" s="337" t="str">
        <v/>
      </c>
      <c r="K2337" s="337" t="str">
        <v/>
      </c>
      <c r="L2337" s="337" t="str">
        <v/>
      </c>
      <c r="M2337" s="334" t="str">
        <v/>
      </c>
      <c r="N2337" s="337" t="str">
        <v/>
      </c>
      <c r="O2337" s="349" t="str">
        <v/>
      </c>
      <c r="P2337" s="349" t="str">
        <v>January</v>
      </c>
      <c r="Q2337" s="357"/>
    </row>
    <row r="2338" ht="27" customHeight="1" spans="1:17">
      <c r="A2338" s="362">
        <f t="shared" si="21"/>
        <v>1407</v>
      </c>
      <c r="B2338" s="294" t="str">
        <v/>
      </c>
      <c r="C2338" s="337" t="str">
        <v/>
      </c>
      <c r="D2338" s="337" t="str">
        <v/>
      </c>
      <c r="E2338" s="337" t="str">
        <v/>
      </c>
      <c r="F2338" s="337" t="str">
        <v/>
      </c>
      <c r="G2338" s="359" t="str">
        <v/>
      </c>
      <c r="H2338" s="340" t="str">
        <v/>
      </c>
      <c r="I2338" s="337" t="str">
        <v/>
      </c>
      <c r="J2338" s="337" t="str">
        <v/>
      </c>
      <c r="K2338" s="337" t="str">
        <v/>
      </c>
      <c r="L2338" s="337" t="str">
        <v/>
      </c>
      <c r="M2338" s="329" t="str">
        <v/>
      </c>
      <c r="N2338" s="337" t="str">
        <v/>
      </c>
      <c r="O2338" s="349" t="str">
        <v/>
      </c>
      <c r="P2338" s="349" t="str">
        <v>January</v>
      </c>
      <c r="Q2338" s="358"/>
    </row>
    <row r="2339" ht="27" customHeight="1" spans="1:17">
      <c r="A2339" s="361">
        <f t="shared" si="21"/>
        <v>1408</v>
      </c>
      <c r="B2339" s="294" t="str">
        <v/>
      </c>
      <c r="C2339" s="337" t="str">
        <v/>
      </c>
      <c r="D2339" s="337" t="str">
        <v/>
      </c>
      <c r="E2339" s="337" t="str">
        <v/>
      </c>
      <c r="F2339" s="337" t="str">
        <v/>
      </c>
      <c r="G2339" s="359" t="str">
        <v/>
      </c>
      <c r="H2339" s="340" t="str">
        <v/>
      </c>
      <c r="I2339" s="337" t="str">
        <v/>
      </c>
      <c r="J2339" s="337" t="str">
        <v/>
      </c>
      <c r="K2339" s="337" t="str">
        <v/>
      </c>
      <c r="L2339" s="337" t="str">
        <v/>
      </c>
      <c r="M2339" s="334" t="str">
        <v/>
      </c>
      <c r="N2339" s="337" t="str">
        <v/>
      </c>
      <c r="O2339" s="349" t="str">
        <v/>
      </c>
      <c r="P2339" s="349" t="str">
        <v>January</v>
      </c>
      <c r="Q2339" s="357"/>
    </row>
    <row r="2340" ht="27" customHeight="1" spans="1:17">
      <c r="A2340" s="362">
        <f t="shared" si="21"/>
        <v>1409</v>
      </c>
      <c r="B2340" s="294" t="str">
        <v/>
      </c>
      <c r="C2340" s="337" t="str">
        <v/>
      </c>
      <c r="D2340" s="337" t="str">
        <v/>
      </c>
      <c r="E2340" s="337" t="str">
        <v/>
      </c>
      <c r="F2340" s="337" t="str">
        <v/>
      </c>
      <c r="G2340" s="359" t="str">
        <v/>
      </c>
      <c r="H2340" s="340" t="str">
        <v/>
      </c>
      <c r="I2340" s="337" t="str">
        <v/>
      </c>
      <c r="J2340" s="337" t="str">
        <v/>
      </c>
      <c r="K2340" s="337" t="str">
        <v/>
      </c>
      <c r="L2340" s="337" t="str">
        <v/>
      </c>
      <c r="M2340" s="329" t="str">
        <v/>
      </c>
      <c r="N2340" s="337" t="str">
        <v/>
      </c>
      <c r="O2340" s="349" t="str">
        <v/>
      </c>
      <c r="P2340" s="349" t="str">
        <v>January</v>
      </c>
      <c r="Q2340" s="358"/>
    </row>
    <row r="2341" ht="27" customHeight="1" spans="1:17">
      <c r="A2341" s="361">
        <f t="shared" ref="A2341:A2404" si="22">A2340+1</f>
        <v>1410</v>
      </c>
      <c r="B2341" s="294" t="str">
        <v/>
      </c>
      <c r="C2341" s="337" t="str">
        <v/>
      </c>
      <c r="D2341" s="337" t="str">
        <v/>
      </c>
      <c r="E2341" s="337" t="str">
        <v/>
      </c>
      <c r="F2341" s="337" t="str">
        <v/>
      </c>
      <c r="G2341" s="359" t="str">
        <v/>
      </c>
      <c r="H2341" s="340" t="str">
        <v/>
      </c>
      <c r="I2341" s="337" t="str">
        <v/>
      </c>
      <c r="J2341" s="337" t="str">
        <v/>
      </c>
      <c r="K2341" s="337" t="str">
        <v/>
      </c>
      <c r="L2341" s="337" t="str">
        <v/>
      </c>
      <c r="M2341" s="334" t="str">
        <v/>
      </c>
      <c r="N2341" s="337" t="str">
        <v/>
      </c>
      <c r="O2341" s="349" t="str">
        <v/>
      </c>
      <c r="P2341" s="349" t="str">
        <v>January</v>
      </c>
      <c r="Q2341" s="357"/>
    </row>
    <row r="2342" ht="27" customHeight="1" spans="1:17">
      <c r="A2342" s="362">
        <f t="shared" si="22"/>
        <v>1411</v>
      </c>
      <c r="B2342" s="294" t="str">
        <v/>
      </c>
      <c r="C2342" s="337" t="str">
        <v/>
      </c>
      <c r="D2342" s="337" t="str">
        <v/>
      </c>
      <c r="E2342" s="337" t="str">
        <v/>
      </c>
      <c r="F2342" s="337" t="str">
        <v/>
      </c>
      <c r="G2342" s="359" t="str">
        <v/>
      </c>
      <c r="H2342" s="340" t="str">
        <v/>
      </c>
      <c r="I2342" s="337" t="str">
        <v/>
      </c>
      <c r="J2342" s="337" t="str">
        <v/>
      </c>
      <c r="K2342" s="337" t="str">
        <v/>
      </c>
      <c r="L2342" s="337" t="str">
        <v/>
      </c>
      <c r="M2342" s="329" t="str">
        <v/>
      </c>
      <c r="N2342" s="337" t="str">
        <v/>
      </c>
      <c r="O2342" s="349" t="str">
        <v/>
      </c>
      <c r="P2342" s="349" t="str">
        <v>January</v>
      </c>
      <c r="Q2342" s="358"/>
    </row>
    <row r="2343" ht="27" customHeight="1" spans="1:17">
      <c r="A2343" s="361">
        <f t="shared" si="22"/>
        <v>1412</v>
      </c>
      <c r="B2343" s="294" t="str">
        <v/>
      </c>
      <c r="C2343" s="337" t="str">
        <v/>
      </c>
      <c r="D2343" s="337" t="str">
        <v/>
      </c>
      <c r="E2343" s="337" t="str">
        <v/>
      </c>
      <c r="F2343" s="337" t="str">
        <v/>
      </c>
      <c r="G2343" s="359" t="str">
        <v/>
      </c>
      <c r="H2343" s="340" t="str">
        <v/>
      </c>
      <c r="I2343" s="337" t="str">
        <v/>
      </c>
      <c r="J2343" s="337" t="str">
        <v/>
      </c>
      <c r="K2343" s="337" t="str">
        <v/>
      </c>
      <c r="L2343" s="337" t="str">
        <v/>
      </c>
      <c r="M2343" s="334" t="str">
        <v/>
      </c>
      <c r="N2343" s="337" t="str">
        <v/>
      </c>
      <c r="O2343" s="349" t="str">
        <v/>
      </c>
      <c r="P2343" s="349" t="str">
        <v>January</v>
      </c>
      <c r="Q2343" s="357"/>
    </row>
    <row r="2344" ht="27" customHeight="1" spans="1:17">
      <c r="A2344" s="362">
        <f t="shared" si="22"/>
        <v>1413</v>
      </c>
      <c r="B2344" s="294" t="str">
        <v/>
      </c>
      <c r="C2344" s="337" t="str">
        <v/>
      </c>
      <c r="D2344" s="337" t="str">
        <v/>
      </c>
      <c r="E2344" s="337" t="str">
        <v/>
      </c>
      <c r="F2344" s="337" t="str">
        <v/>
      </c>
      <c r="G2344" s="359" t="str">
        <v/>
      </c>
      <c r="H2344" s="340" t="str">
        <v/>
      </c>
      <c r="I2344" s="337" t="str">
        <v/>
      </c>
      <c r="J2344" s="337" t="str">
        <v/>
      </c>
      <c r="K2344" s="337" t="str">
        <v/>
      </c>
      <c r="L2344" s="337" t="str">
        <v/>
      </c>
      <c r="M2344" s="329" t="str">
        <v/>
      </c>
      <c r="N2344" s="337" t="str">
        <v/>
      </c>
      <c r="O2344" s="349" t="str">
        <v/>
      </c>
      <c r="P2344" s="349" t="str">
        <v>January</v>
      </c>
      <c r="Q2344" s="358"/>
    </row>
    <row r="2345" ht="27" customHeight="1" spans="1:17">
      <c r="A2345" s="361">
        <f t="shared" si="22"/>
        <v>1414</v>
      </c>
      <c r="B2345" s="294" t="str">
        <v/>
      </c>
      <c r="C2345" s="337" t="str">
        <v/>
      </c>
      <c r="D2345" s="337" t="str">
        <v/>
      </c>
      <c r="E2345" s="337" t="str">
        <v/>
      </c>
      <c r="F2345" s="337" t="str">
        <v/>
      </c>
      <c r="G2345" s="359" t="str">
        <v/>
      </c>
      <c r="H2345" s="340" t="str">
        <v/>
      </c>
      <c r="I2345" s="337" t="str">
        <v/>
      </c>
      <c r="J2345" s="337" t="str">
        <v/>
      </c>
      <c r="K2345" s="337" t="str">
        <v/>
      </c>
      <c r="L2345" s="337" t="str">
        <v/>
      </c>
      <c r="M2345" s="334" t="str">
        <v/>
      </c>
      <c r="N2345" s="337" t="str">
        <v/>
      </c>
      <c r="O2345" s="349" t="str">
        <v/>
      </c>
      <c r="P2345" s="349" t="str">
        <v>January</v>
      </c>
      <c r="Q2345" s="357"/>
    </row>
    <row r="2346" ht="27" customHeight="1" spans="1:17">
      <c r="A2346" s="362">
        <f t="shared" si="22"/>
        <v>1415</v>
      </c>
      <c r="B2346" s="294" t="str">
        <v/>
      </c>
      <c r="C2346" s="337" t="str">
        <v/>
      </c>
      <c r="D2346" s="337" t="str">
        <v/>
      </c>
      <c r="E2346" s="337" t="str">
        <v/>
      </c>
      <c r="F2346" s="337" t="str">
        <v/>
      </c>
      <c r="G2346" s="359" t="str">
        <v/>
      </c>
      <c r="H2346" s="340" t="str">
        <v/>
      </c>
      <c r="I2346" s="337" t="str">
        <v/>
      </c>
      <c r="J2346" s="337" t="str">
        <v/>
      </c>
      <c r="K2346" s="337" t="str">
        <v/>
      </c>
      <c r="L2346" s="337" t="str">
        <v/>
      </c>
      <c r="M2346" s="329" t="str">
        <v/>
      </c>
      <c r="N2346" s="337" t="str">
        <v/>
      </c>
      <c r="O2346" s="349" t="str">
        <v/>
      </c>
      <c r="P2346" s="349" t="str">
        <v>January</v>
      </c>
      <c r="Q2346" s="358"/>
    </row>
    <row r="2347" ht="27" customHeight="1" spans="1:17">
      <c r="A2347" s="361">
        <f t="shared" si="22"/>
        <v>1416</v>
      </c>
      <c r="B2347" s="294" t="str">
        <v/>
      </c>
      <c r="C2347" s="337" t="str">
        <v/>
      </c>
      <c r="D2347" s="337" t="str">
        <v/>
      </c>
      <c r="E2347" s="337" t="str">
        <v/>
      </c>
      <c r="F2347" s="337" t="str">
        <v/>
      </c>
      <c r="G2347" s="359" t="str">
        <v/>
      </c>
      <c r="H2347" s="340" t="str">
        <v/>
      </c>
      <c r="I2347" s="337" t="str">
        <v/>
      </c>
      <c r="J2347" s="337" t="str">
        <v/>
      </c>
      <c r="K2347" s="337" t="str">
        <v/>
      </c>
      <c r="L2347" s="337" t="str">
        <v/>
      </c>
      <c r="M2347" s="334" t="str">
        <v/>
      </c>
      <c r="N2347" s="337" t="str">
        <v/>
      </c>
      <c r="O2347" s="349" t="str">
        <v/>
      </c>
      <c r="P2347" s="349" t="str">
        <v>January</v>
      </c>
      <c r="Q2347" s="357"/>
    </row>
    <row r="2348" ht="27" customHeight="1" spans="1:17">
      <c r="A2348" s="362">
        <f t="shared" si="22"/>
        <v>1417</v>
      </c>
      <c r="B2348" s="294" t="str">
        <v/>
      </c>
      <c r="C2348" s="337" t="str">
        <v/>
      </c>
      <c r="D2348" s="337" t="str">
        <v/>
      </c>
      <c r="E2348" s="337" t="str">
        <v/>
      </c>
      <c r="F2348" s="337" t="str">
        <v/>
      </c>
      <c r="G2348" s="359" t="str">
        <v/>
      </c>
      <c r="H2348" s="340" t="str">
        <v/>
      </c>
      <c r="I2348" s="337" t="str">
        <v/>
      </c>
      <c r="J2348" s="337" t="str">
        <v/>
      </c>
      <c r="K2348" s="337" t="str">
        <v/>
      </c>
      <c r="L2348" s="337" t="str">
        <v/>
      </c>
      <c r="M2348" s="329" t="str">
        <v/>
      </c>
      <c r="N2348" s="337" t="str">
        <v/>
      </c>
      <c r="O2348" s="349" t="str">
        <v/>
      </c>
      <c r="P2348" s="349" t="str">
        <v>January</v>
      </c>
      <c r="Q2348" s="358"/>
    </row>
    <row r="2349" ht="27" customHeight="1" spans="1:17">
      <c r="A2349" s="361">
        <f t="shared" si="22"/>
        <v>1418</v>
      </c>
      <c r="B2349" s="294" t="str">
        <v/>
      </c>
      <c r="C2349" s="337" t="str">
        <v/>
      </c>
      <c r="D2349" s="337" t="str">
        <v/>
      </c>
      <c r="E2349" s="337" t="str">
        <v/>
      </c>
      <c r="F2349" s="337" t="str">
        <v/>
      </c>
      <c r="G2349" s="359" t="str">
        <v/>
      </c>
      <c r="H2349" s="340" t="str">
        <v/>
      </c>
      <c r="I2349" s="337" t="str">
        <v/>
      </c>
      <c r="J2349" s="337" t="str">
        <v/>
      </c>
      <c r="K2349" s="337" t="str">
        <v/>
      </c>
      <c r="L2349" s="337" t="str">
        <v/>
      </c>
      <c r="M2349" s="334" t="str">
        <v/>
      </c>
      <c r="N2349" s="337" t="str">
        <v/>
      </c>
      <c r="O2349" s="349" t="str">
        <v/>
      </c>
      <c r="P2349" s="349" t="str">
        <v>January</v>
      </c>
      <c r="Q2349" s="357"/>
    </row>
    <row r="2350" ht="27" customHeight="1" spans="1:17">
      <c r="A2350" s="362">
        <f t="shared" si="22"/>
        <v>1419</v>
      </c>
      <c r="B2350" s="294" t="str">
        <v/>
      </c>
      <c r="C2350" s="337" t="str">
        <v/>
      </c>
      <c r="D2350" s="337" t="str">
        <v/>
      </c>
      <c r="E2350" s="337" t="str">
        <v/>
      </c>
      <c r="F2350" s="337" t="str">
        <v/>
      </c>
      <c r="G2350" s="359" t="str">
        <v/>
      </c>
      <c r="H2350" s="340" t="str">
        <v/>
      </c>
      <c r="I2350" s="337" t="str">
        <v/>
      </c>
      <c r="J2350" s="337" t="str">
        <v/>
      </c>
      <c r="K2350" s="337" t="str">
        <v/>
      </c>
      <c r="L2350" s="337" t="str">
        <v/>
      </c>
      <c r="M2350" s="329" t="str">
        <v/>
      </c>
      <c r="N2350" s="337" t="str">
        <v/>
      </c>
      <c r="O2350" s="349" t="str">
        <v/>
      </c>
      <c r="P2350" s="349" t="str">
        <v>January</v>
      </c>
      <c r="Q2350" s="358"/>
    </row>
    <row r="2351" ht="27" customHeight="1" spans="1:17">
      <c r="A2351" s="361">
        <f t="shared" si="22"/>
        <v>1420</v>
      </c>
      <c r="B2351" s="294" t="str">
        <v/>
      </c>
      <c r="C2351" s="337" t="str">
        <v/>
      </c>
      <c r="D2351" s="337" t="str">
        <v/>
      </c>
      <c r="E2351" s="337" t="str">
        <v/>
      </c>
      <c r="F2351" s="337" t="str">
        <v/>
      </c>
      <c r="G2351" s="359" t="str">
        <v/>
      </c>
      <c r="H2351" s="340" t="str">
        <v/>
      </c>
      <c r="I2351" s="337" t="str">
        <v/>
      </c>
      <c r="J2351" s="337" t="str">
        <v/>
      </c>
      <c r="K2351" s="337" t="str">
        <v/>
      </c>
      <c r="L2351" s="337" t="str">
        <v/>
      </c>
      <c r="M2351" s="334" t="str">
        <v/>
      </c>
      <c r="N2351" s="337" t="str">
        <v/>
      </c>
      <c r="O2351" s="349" t="str">
        <v/>
      </c>
      <c r="P2351" s="349" t="str">
        <v>January</v>
      </c>
      <c r="Q2351" s="357"/>
    </row>
    <row r="2352" ht="27" customHeight="1" spans="1:17">
      <c r="A2352" s="362">
        <f t="shared" si="22"/>
        <v>1421</v>
      </c>
      <c r="B2352" s="294" t="str">
        <v/>
      </c>
      <c r="C2352" s="337" t="str">
        <v/>
      </c>
      <c r="D2352" s="337" t="str">
        <v/>
      </c>
      <c r="E2352" s="337" t="str">
        <v/>
      </c>
      <c r="F2352" s="337" t="str">
        <v/>
      </c>
      <c r="G2352" s="359" t="str">
        <v/>
      </c>
      <c r="H2352" s="340" t="str">
        <v/>
      </c>
      <c r="I2352" s="337" t="str">
        <v/>
      </c>
      <c r="J2352" s="337" t="str">
        <v/>
      </c>
      <c r="K2352" s="337" t="str">
        <v/>
      </c>
      <c r="L2352" s="337" t="str">
        <v/>
      </c>
      <c r="M2352" s="329" t="str">
        <v/>
      </c>
      <c r="N2352" s="337" t="str">
        <v/>
      </c>
      <c r="O2352" s="349" t="str">
        <v/>
      </c>
      <c r="P2352" s="349" t="str">
        <v>January</v>
      </c>
      <c r="Q2352" s="358"/>
    </row>
    <row r="2353" ht="27" customHeight="1" spans="1:17">
      <c r="A2353" s="361">
        <f t="shared" si="22"/>
        <v>1422</v>
      </c>
      <c r="B2353" s="294" t="str">
        <v/>
      </c>
      <c r="C2353" s="337" t="str">
        <v/>
      </c>
      <c r="D2353" s="337" t="str">
        <v/>
      </c>
      <c r="E2353" s="337" t="str">
        <v/>
      </c>
      <c r="F2353" s="337" t="str">
        <v/>
      </c>
      <c r="G2353" s="359" t="str">
        <v/>
      </c>
      <c r="H2353" s="340" t="str">
        <v/>
      </c>
      <c r="I2353" s="337" t="str">
        <v/>
      </c>
      <c r="J2353" s="337" t="str">
        <v/>
      </c>
      <c r="K2353" s="337" t="str">
        <v/>
      </c>
      <c r="L2353" s="337" t="str">
        <v/>
      </c>
      <c r="M2353" s="334" t="str">
        <v/>
      </c>
      <c r="N2353" s="337" t="str">
        <v/>
      </c>
      <c r="O2353" s="349" t="str">
        <v/>
      </c>
      <c r="P2353" s="349" t="str">
        <v>January</v>
      </c>
      <c r="Q2353" s="357"/>
    </row>
    <row r="2354" ht="27" customHeight="1" spans="1:17">
      <c r="A2354" s="362">
        <f t="shared" si="22"/>
        <v>1423</v>
      </c>
      <c r="B2354" s="294" t="str">
        <v/>
      </c>
      <c r="C2354" s="337" t="str">
        <v/>
      </c>
      <c r="D2354" s="337" t="str">
        <v/>
      </c>
      <c r="E2354" s="337" t="str">
        <v/>
      </c>
      <c r="F2354" s="337" t="str">
        <v/>
      </c>
      <c r="G2354" s="359" t="str">
        <v/>
      </c>
      <c r="H2354" s="340" t="str">
        <v/>
      </c>
      <c r="I2354" s="337" t="str">
        <v/>
      </c>
      <c r="J2354" s="337" t="str">
        <v/>
      </c>
      <c r="K2354" s="337" t="str">
        <v/>
      </c>
      <c r="L2354" s="337" t="str">
        <v/>
      </c>
      <c r="M2354" s="329" t="str">
        <v/>
      </c>
      <c r="N2354" s="337" t="str">
        <v/>
      </c>
      <c r="O2354" s="349" t="str">
        <v/>
      </c>
      <c r="P2354" s="349" t="str">
        <v>January</v>
      </c>
      <c r="Q2354" s="358"/>
    </row>
    <row r="2355" ht="27" customHeight="1" spans="1:17">
      <c r="A2355" s="361">
        <f t="shared" si="22"/>
        <v>1424</v>
      </c>
      <c r="B2355" s="294" t="str">
        <v/>
      </c>
      <c r="C2355" s="337" t="str">
        <v/>
      </c>
      <c r="D2355" s="337" t="str">
        <v/>
      </c>
      <c r="E2355" s="337" t="str">
        <v/>
      </c>
      <c r="F2355" s="337" t="str">
        <v/>
      </c>
      <c r="G2355" s="359" t="str">
        <v/>
      </c>
      <c r="H2355" s="340" t="str">
        <v/>
      </c>
      <c r="I2355" s="337" t="str">
        <v/>
      </c>
      <c r="J2355" s="337" t="str">
        <v/>
      </c>
      <c r="K2355" s="337" t="str">
        <v/>
      </c>
      <c r="L2355" s="337" t="str">
        <v/>
      </c>
      <c r="M2355" s="334" t="str">
        <v/>
      </c>
      <c r="N2355" s="337" t="str">
        <v/>
      </c>
      <c r="O2355" s="349" t="str">
        <v/>
      </c>
      <c r="P2355" s="349" t="str">
        <v>January</v>
      </c>
      <c r="Q2355" s="357"/>
    </row>
    <row r="2356" ht="27" customHeight="1" spans="1:17">
      <c r="A2356" s="362">
        <f t="shared" si="22"/>
        <v>1425</v>
      </c>
      <c r="B2356" s="294" t="str">
        <v/>
      </c>
      <c r="C2356" s="337" t="str">
        <v/>
      </c>
      <c r="D2356" s="337" t="str">
        <v/>
      </c>
      <c r="E2356" s="337" t="str">
        <v/>
      </c>
      <c r="F2356" s="337" t="str">
        <v/>
      </c>
      <c r="G2356" s="359" t="str">
        <v/>
      </c>
      <c r="H2356" s="340" t="str">
        <v/>
      </c>
      <c r="I2356" s="341" t="str">
        <v/>
      </c>
      <c r="J2356" s="337" t="str">
        <v/>
      </c>
      <c r="K2356" s="337" t="str">
        <v/>
      </c>
      <c r="L2356" s="337" t="str">
        <v/>
      </c>
      <c r="M2356" s="329" t="str">
        <v/>
      </c>
      <c r="N2356" s="337" t="str">
        <v/>
      </c>
      <c r="O2356" s="349" t="str">
        <v/>
      </c>
      <c r="P2356" s="349" t="str">
        <v>January</v>
      </c>
      <c r="Q2356" s="358"/>
    </row>
    <row r="2357" ht="27" customHeight="1" spans="1:17">
      <c r="A2357" s="361">
        <f t="shared" si="22"/>
        <v>1426</v>
      </c>
      <c r="B2357" s="294" t="str">
        <v/>
      </c>
      <c r="C2357" s="337" t="str">
        <v/>
      </c>
      <c r="D2357" s="337" t="str">
        <v/>
      </c>
      <c r="E2357" s="337" t="str">
        <v/>
      </c>
      <c r="F2357" s="337" t="str">
        <v/>
      </c>
      <c r="G2357" s="359" t="str">
        <v/>
      </c>
      <c r="H2357" s="340" t="str">
        <v/>
      </c>
      <c r="I2357" s="337" t="str">
        <v/>
      </c>
      <c r="J2357" s="337" t="str">
        <v/>
      </c>
      <c r="K2357" s="337" t="str">
        <v/>
      </c>
      <c r="L2357" s="337" t="str">
        <v/>
      </c>
      <c r="M2357" s="334" t="str">
        <v/>
      </c>
      <c r="N2357" s="337" t="str">
        <v/>
      </c>
      <c r="O2357" s="349" t="str">
        <v/>
      </c>
      <c r="P2357" s="349" t="str">
        <v>January</v>
      </c>
      <c r="Q2357" s="357"/>
    </row>
    <row r="2358" ht="27" customHeight="1" spans="1:17">
      <c r="A2358" s="362">
        <f t="shared" si="22"/>
        <v>1427</v>
      </c>
      <c r="B2358" s="294" t="str">
        <v/>
      </c>
      <c r="C2358" s="337" t="str">
        <v/>
      </c>
      <c r="D2358" s="337" t="str">
        <v/>
      </c>
      <c r="E2358" s="337" t="str">
        <v/>
      </c>
      <c r="F2358" s="341" t="str">
        <v/>
      </c>
      <c r="G2358" s="359" t="str">
        <v/>
      </c>
      <c r="H2358" s="340" t="str">
        <v/>
      </c>
      <c r="I2358" s="337" t="str">
        <v/>
      </c>
      <c r="J2358" s="337" t="str">
        <v/>
      </c>
      <c r="K2358" s="337" t="str">
        <v/>
      </c>
      <c r="L2358" s="337" t="str">
        <v/>
      </c>
      <c r="M2358" s="329" t="str">
        <v/>
      </c>
      <c r="N2358" s="337" t="str">
        <v/>
      </c>
      <c r="O2358" s="349" t="str">
        <v/>
      </c>
      <c r="P2358" s="349" t="str">
        <v>January</v>
      </c>
      <c r="Q2358" s="358"/>
    </row>
    <row r="2359" ht="27" customHeight="1" spans="1:17">
      <c r="A2359" s="361">
        <f t="shared" si="22"/>
        <v>1428</v>
      </c>
      <c r="B2359" s="294" t="str">
        <v/>
      </c>
      <c r="C2359" s="337" t="str">
        <v/>
      </c>
      <c r="D2359" s="337" t="str">
        <v/>
      </c>
      <c r="E2359" s="337" t="str">
        <v/>
      </c>
      <c r="F2359" s="337" t="str">
        <v/>
      </c>
      <c r="G2359" s="359" t="str">
        <v/>
      </c>
      <c r="H2359" s="340" t="str">
        <v/>
      </c>
      <c r="I2359" s="337" t="str">
        <v/>
      </c>
      <c r="J2359" s="337" t="str">
        <v/>
      </c>
      <c r="K2359" s="337" t="str">
        <v/>
      </c>
      <c r="L2359" s="337" t="str">
        <v/>
      </c>
      <c r="M2359" s="334" t="str">
        <v/>
      </c>
      <c r="N2359" s="337" t="str">
        <v/>
      </c>
      <c r="O2359" s="349" t="str">
        <v/>
      </c>
      <c r="P2359" s="349" t="str">
        <v>January</v>
      </c>
      <c r="Q2359" s="357"/>
    </row>
    <row r="2360" ht="27" customHeight="1" spans="1:17">
      <c r="A2360" s="362">
        <f t="shared" si="22"/>
        <v>1429</v>
      </c>
      <c r="B2360" s="294" t="str">
        <v/>
      </c>
      <c r="C2360" s="337" t="str">
        <v/>
      </c>
      <c r="D2360" s="337" t="str">
        <v/>
      </c>
      <c r="E2360" s="337" t="str">
        <v/>
      </c>
      <c r="F2360" s="341" t="str">
        <v/>
      </c>
      <c r="G2360" s="359" t="str">
        <v/>
      </c>
      <c r="H2360" s="340" t="str">
        <v/>
      </c>
      <c r="I2360" s="337" t="str">
        <v/>
      </c>
      <c r="J2360" s="337" t="str">
        <v/>
      </c>
      <c r="K2360" s="337" t="str">
        <v/>
      </c>
      <c r="L2360" s="337" t="str">
        <v/>
      </c>
      <c r="M2360" s="329" t="str">
        <v/>
      </c>
      <c r="N2360" s="337" t="str">
        <v/>
      </c>
      <c r="O2360" s="349" t="str">
        <v/>
      </c>
      <c r="P2360" s="349" t="str">
        <v>January</v>
      </c>
      <c r="Q2360" s="358"/>
    </row>
    <row r="2361" ht="27" customHeight="1" spans="1:17">
      <c r="A2361" s="361">
        <f t="shared" si="22"/>
        <v>1430</v>
      </c>
      <c r="B2361" s="294" t="str">
        <v/>
      </c>
      <c r="C2361" s="337" t="str">
        <v/>
      </c>
      <c r="D2361" s="337" t="str">
        <v/>
      </c>
      <c r="E2361" s="337" t="str">
        <v/>
      </c>
      <c r="F2361" s="337" t="str">
        <v/>
      </c>
      <c r="G2361" s="359" t="str">
        <v/>
      </c>
      <c r="H2361" s="340" t="str">
        <v/>
      </c>
      <c r="I2361" s="337" t="str">
        <v/>
      </c>
      <c r="J2361" s="337" t="str">
        <v/>
      </c>
      <c r="K2361" s="337" t="str">
        <v/>
      </c>
      <c r="L2361" s="337" t="str">
        <v/>
      </c>
      <c r="M2361" s="334" t="str">
        <v/>
      </c>
      <c r="N2361" s="337" t="str">
        <v/>
      </c>
      <c r="O2361" s="349" t="str">
        <v/>
      </c>
      <c r="P2361" s="349" t="str">
        <v>January</v>
      </c>
      <c r="Q2361" s="357"/>
    </row>
    <row r="2362" ht="27" customHeight="1" spans="1:17">
      <c r="A2362" s="362">
        <f t="shared" si="22"/>
        <v>1431</v>
      </c>
      <c r="B2362" s="294" t="str">
        <v/>
      </c>
      <c r="C2362" s="337" t="str">
        <v/>
      </c>
      <c r="D2362" s="337" t="str">
        <v/>
      </c>
      <c r="E2362" s="337" t="str">
        <v/>
      </c>
      <c r="F2362" s="337" t="str">
        <v/>
      </c>
      <c r="G2362" s="359" t="str">
        <v/>
      </c>
      <c r="H2362" s="340" t="str">
        <v/>
      </c>
      <c r="I2362" s="337" t="str">
        <v/>
      </c>
      <c r="J2362" s="337" t="str">
        <v/>
      </c>
      <c r="K2362" s="337" t="str">
        <v/>
      </c>
      <c r="L2362" s="337" t="str">
        <v/>
      </c>
      <c r="M2362" s="329" t="str">
        <v/>
      </c>
      <c r="N2362" s="337" t="str">
        <v/>
      </c>
      <c r="O2362" s="349" t="str">
        <v/>
      </c>
      <c r="P2362" s="349" t="str">
        <v>January</v>
      </c>
      <c r="Q2362" s="358"/>
    </row>
    <row r="2363" ht="27" customHeight="1" spans="1:17">
      <c r="A2363" s="361">
        <f t="shared" si="22"/>
        <v>1432</v>
      </c>
      <c r="B2363" s="294" t="str">
        <v/>
      </c>
      <c r="C2363" s="337" t="str">
        <v/>
      </c>
      <c r="D2363" s="337" t="str">
        <v/>
      </c>
      <c r="E2363" s="337" t="str">
        <v/>
      </c>
      <c r="F2363" s="337" t="str">
        <v/>
      </c>
      <c r="G2363" s="359" t="str">
        <v/>
      </c>
      <c r="H2363" s="340" t="str">
        <v/>
      </c>
      <c r="I2363" s="337" t="str">
        <v/>
      </c>
      <c r="J2363" s="337" t="str">
        <v/>
      </c>
      <c r="K2363" s="337" t="str">
        <v/>
      </c>
      <c r="L2363" s="337" t="str">
        <v/>
      </c>
      <c r="M2363" s="334" t="str">
        <v/>
      </c>
      <c r="N2363" s="337" t="str">
        <v/>
      </c>
      <c r="O2363" s="349" t="str">
        <v/>
      </c>
      <c r="P2363" s="349" t="str">
        <v>January</v>
      </c>
      <c r="Q2363" s="357"/>
    </row>
    <row r="2364" ht="27" customHeight="1" spans="1:17">
      <c r="A2364" s="362">
        <f t="shared" si="22"/>
        <v>1433</v>
      </c>
      <c r="B2364" s="294" t="str">
        <v/>
      </c>
      <c r="C2364" s="337" t="str">
        <v/>
      </c>
      <c r="D2364" s="337" t="str">
        <v/>
      </c>
      <c r="E2364" s="337" t="str">
        <v/>
      </c>
      <c r="F2364" s="337" t="str">
        <v/>
      </c>
      <c r="G2364" s="359" t="str">
        <v/>
      </c>
      <c r="H2364" s="340" t="str">
        <v/>
      </c>
      <c r="I2364" s="337" t="str">
        <v/>
      </c>
      <c r="J2364" s="337" t="str">
        <v/>
      </c>
      <c r="K2364" s="337" t="str">
        <v/>
      </c>
      <c r="L2364" s="337" t="str">
        <v/>
      </c>
      <c r="M2364" s="329" t="str">
        <v/>
      </c>
      <c r="N2364" s="337" t="str">
        <v/>
      </c>
      <c r="O2364" s="349" t="str">
        <v/>
      </c>
      <c r="P2364" s="349" t="str">
        <v>January</v>
      </c>
      <c r="Q2364" s="358"/>
    </row>
    <row r="2365" ht="27" customHeight="1" spans="1:17">
      <c r="A2365" s="361">
        <f t="shared" si="22"/>
        <v>1434</v>
      </c>
      <c r="B2365" s="294" t="str">
        <v/>
      </c>
      <c r="C2365" s="337" t="str">
        <v/>
      </c>
      <c r="D2365" s="337" t="str">
        <v/>
      </c>
      <c r="E2365" s="337" t="str">
        <v/>
      </c>
      <c r="F2365" s="337" t="str">
        <v/>
      </c>
      <c r="G2365" s="359" t="str">
        <v/>
      </c>
      <c r="H2365" s="340" t="str">
        <v/>
      </c>
      <c r="I2365" s="337" t="str">
        <v/>
      </c>
      <c r="J2365" s="337" t="str">
        <v/>
      </c>
      <c r="K2365" s="337" t="str">
        <v/>
      </c>
      <c r="L2365" s="337" t="str">
        <v/>
      </c>
      <c r="M2365" s="334" t="str">
        <v/>
      </c>
      <c r="N2365" s="337" t="str">
        <v/>
      </c>
      <c r="O2365" s="349" t="str">
        <v/>
      </c>
      <c r="P2365" s="349" t="str">
        <v>January</v>
      </c>
      <c r="Q2365" s="357"/>
    </row>
    <row r="2366" ht="27" customHeight="1" spans="1:17">
      <c r="A2366" s="362">
        <f t="shared" si="22"/>
        <v>1435</v>
      </c>
      <c r="B2366" s="294" t="str">
        <v/>
      </c>
      <c r="C2366" s="337" t="str">
        <v/>
      </c>
      <c r="D2366" s="337" t="str">
        <v/>
      </c>
      <c r="E2366" s="337" t="str">
        <v/>
      </c>
      <c r="F2366" s="337" t="str">
        <v/>
      </c>
      <c r="G2366" s="359" t="str">
        <v/>
      </c>
      <c r="H2366" s="340" t="str">
        <v/>
      </c>
      <c r="I2366" s="337" t="str">
        <v/>
      </c>
      <c r="J2366" s="337" t="str">
        <v/>
      </c>
      <c r="K2366" s="337" t="str">
        <v/>
      </c>
      <c r="L2366" s="337" t="str">
        <v/>
      </c>
      <c r="M2366" s="329" t="str">
        <v/>
      </c>
      <c r="N2366" s="337" t="str">
        <v/>
      </c>
      <c r="O2366" s="349" t="str">
        <v/>
      </c>
      <c r="P2366" s="349" t="str">
        <v>January</v>
      </c>
      <c r="Q2366" s="358"/>
    </row>
    <row r="2367" ht="27" customHeight="1" spans="1:17">
      <c r="A2367" s="361">
        <f t="shared" si="22"/>
        <v>1436</v>
      </c>
      <c r="B2367" s="294" t="str">
        <v/>
      </c>
      <c r="C2367" s="337" t="str">
        <v/>
      </c>
      <c r="D2367" s="337" t="str">
        <v/>
      </c>
      <c r="E2367" s="337" t="str">
        <v/>
      </c>
      <c r="F2367" s="337" t="str">
        <v/>
      </c>
      <c r="G2367" s="359" t="str">
        <v/>
      </c>
      <c r="H2367" s="340" t="str">
        <v/>
      </c>
      <c r="I2367" s="337" t="str">
        <v/>
      </c>
      <c r="J2367" s="337" t="str">
        <v/>
      </c>
      <c r="K2367" s="337" t="str">
        <v/>
      </c>
      <c r="L2367" s="337" t="str">
        <v/>
      </c>
      <c r="M2367" s="334" t="str">
        <v/>
      </c>
      <c r="N2367" s="337" t="str">
        <v/>
      </c>
      <c r="O2367" s="349" t="str">
        <v/>
      </c>
      <c r="P2367" s="349" t="str">
        <v>January</v>
      </c>
      <c r="Q2367" s="357"/>
    </row>
    <row r="2368" ht="27" customHeight="1" spans="1:17">
      <c r="A2368" s="362">
        <f t="shared" si="22"/>
        <v>1437</v>
      </c>
      <c r="B2368" s="294" t="str">
        <v/>
      </c>
      <c r="C2368" s="337" t="str">
        <v/>
      </c>
      <c r="D2368" s="337" t="str">
        <v/>
      </c>
      <c r="E2368" s="337" t="str">
        <v/>
      </c>
      <c r="F2368" s="337" t="str">
        <v/>
      </c>
      <c r="G2368" s="359" t="str">
        <v/>
      </c>
      <c r="H2368" s="340" t="str">
        <v/>
      </c>
      <c r="I2368" s="337" t="str">
        <v/>
      </c>
      <c r="J2368" s="337" t="str">
        <v/>
      </c>
      <c r="K2368" s="337" t="str">
        <v/>
      </c>
      <c r="L2368" s="337" t="str">
        <v/>
      </c>
      <c r="M2368" s="329" t="str">
        <v/>
      </c>
      <c r="N2368" s="337" t="str">
        <v/>
      </c>
      <c r="O2368" s="349" t="str">
        <v/>
      </c>
      <c r="P2368" s="349" t="str">
        <v>January</v>
      </c>
      <c r="Q2368" s="358"/>
    </row>
    <row r="2369" ht="27" customHeight="1" spans="1:17">
      <c r="A2369" s="361">
        <f t="shared" si="22"/>
        <v>1438</v>
      </c>
      <c r="B2369" s="294" t="str">
        <v/>
      </c>
      <c r="C2369" s="337" t="str">
        <v/>
      </c>
      <c r="D2369" s="337" t="str">
        <v/>
      </c>
      <c r="E2369" s="337" t="str">
        <v/>
      </c>
      <c r="F2369" s="337" t="str">
        <v/>
      </c>
      <c r="G2369" s="359" t="str">
        <v/>
      </c>
      <c r="H2369" s="340" t="str">
        <v/>
      </c>
      <c r="I2369" s="337" t="str">
        <v/>
      </c>
      <c r="J2369" s="337" t="str">
        <v/>
      </c>
      <c r="K2369" s="337" t="str">
        <v/>
      </c>
      <c r="L2369" s="337" t="str">
        <v/>
      </c>
      <c r="M2369" s="334" t="str">
        <v/>
      </c>
      <c r="N2369" s="337" t="str">
        <v/>
      </c>
      <c r="O2369" s="349" t="str">
        <v/>
      </c>
      <c r="P2369" s="349" t="str">
        <v>January</v>
      </c>
      <c r="Q2369" s="357"/>
    </row>
    <row r="2370" ht="27" customHeight="1" spans="1:17">
      <c r="A2370" s="362">
        <f t="shared" si="22"/>
        <v>1439</v>
      </c>
      <c r="B2370" s="294" t="str">
        <v/>
      </c>
      <c r="C2370" s="337" t="str">
        <v/>
      </c>
      <c r="D2370" s="337" t="str">
        <v/>
      </c>
      <c r="E2370" s="337" t="str">
        <v/>
      </c>
      <c r="F2370" s="337" t="str">
        <v/>
      </c>
      <c r="G2370" s="359" t="str">
        <v/>
      </c>
      <c r="H2370" s="340" t="str">
        <v/>
      </c>
      <c r="I2370" s="337" t="str">
        <v/>
      </c>
      <c r="J2370" s="337" t="str">
        <v/>
      </c>
      <c r="K2370" s="337" t="str">
        <v/>
      </c>
      <c r="L2370" s="337" t="str">
        <v/>
      </c>
      <c r="M2370" s="329" t="str">
        <v/>
      </c>
      <c r="N2370" s="337" t="str">
        <v/>
      </c>
      <c r="O2370" s="349" t="str">
        <v/>
      </c>
      <c r="P2370" s="349" t="str">
        <v>January</v>
      </c>
      <c r="Q2370" s="358"/>
    </row>
    <row r="2371" ht="27" customHeight="1" spans="1:17">
      <c r="A2371" s="361">
        <f t="shared" si="22"/>
        <v>1440</v>
      </c>
      <c r="B2371" s="294" t="str">
        <v/>
      </c>
      <c r="C2371" s="337" t="str">
        <v/>
      </c>
      <c r="D2371" s="337" t="str">
        <v/>
      </c>
      <c r="E2371" s="337" t="str">
        <v/>
      </c>
      <c r="F2371" s="337" t="str">
        <v/>
      </c>
      <c r="G2371" s="359" t="str">
        <v/>
      </c>
      <c r="H2371" s="340" t="str">
        <v/>
      </c>
      <c r="I2371" s="337" t="str">
        <v/>
      </c>
      <c r="J2371" s="337" t="str">
        <v/>
      </c>
      <c r="K2371" s="337" t="str">
        <v/>
      </c>
      <c r="L2371" s="337" t="str">
        <v/>
      </c>
      <c r="M2371" s="334" t="str">
        <v/>
      </c>
      <c r="N2371" s="337" t="str">
        <v/>
      </c>
      <c r="O2371" s="349" t="str">
        <v/>
      </c>
      <c r="P2371" s="349" t="str">
        <v>January</v>
      </c>
      <c r="Q2371" s="357"/>
    </row>
    <row r="2372" ht="27" customHeight="1" spans="1:17">
      <c r="A2372" s="362">
        <f t="shared" si="22"/>
        <v>1441</v>
      </c>
      <c r="B2372" s="294" t="str">
        <v/>
      </c>
      <c r="C2372" s="337" t="str">
        <v/>
      </c>
      <c r="D2372" s="337" t="str">
        <v/>
      </c>
      <c r="E2372" s="337" t="str">
        <v/>
      </c>
      <c r="F2372" s="337" t="str">
        <v/>
      </c>
      <c r="G2372" s="359" t="str">
        <v/>
      </c>
      <c r="H2372" s="340" t="str">
        <v/>
      </c>
      <c r="I2372" s="337" t="str">
        <v/>
      </c>
      <c r="J2372" s="337" t="str">
        <v/>
      </c>
      <c r="K2372" s="337" t="str">
        <v/>
      </c>
      <c r="L2372" s="337" t="str">
        <v/>
      </c>
      <c r="M2372" s="329" t="str">
        <v/>
      </c>
      <c r="N2372" s="337" t="str">
        <v/>
      </c>
      <c r="O2372" s="349" t="str">
        <v/>
      </c>
      <c r="P2372" s="349" t="str">
        <v>January</v>
      </c>
      <c r="Q2372" s="358"/>
    </row>
    <row r="2373" ht="27" customHeight="1" spans="1:17">
      <c r="A2373" s="361">
        <f t="shared" si="22"/>
        <v>1442</v>
      </c>
      <c r="B2373" s="294" t="str">
        <v/>
      </c>
      <c r="C2373" s="337" t="str">
        <v/>
      </c>
      <c r="D2373" s="337" t="str">
        <v/>
      </c>
      <c r="E2373" s="337" t="str">
        <v/>
      </c>
      <c r="F2373" s="337" t="str">
        <v/>
      </c>
      <c r="G2373" s="359" t="str">
        <v/>
      </c>
      <c r="H2373" s="340" t="str">
        <v/>
      </c>
      <c r="I2373" s="337" t="str">
        <v/>
      </c>
      <c r="J2373" s="337" t="str">
        <v/>
      </c>
      <c r="K2373" s="337" t="str">
        <v/>
      </c>
      <c r="L2373" s="337" t="str">
        <v/>
      </c>
      <c r="M2373" s="334" t="str">
        <v/>
      </c>
      <c r="N2373" s="337" t="str">
        <v/>
      </c>
      <c r="O2373" s="349" t="str">
        <v/>
      </c>
      <c r="P2373" s="349" t="str">
        <v>January</v>
      </c>
      <c r="Q2373" s="357"/>
    </row>
    <row r="2374" ht="27" customHeight="1" spans="1:17">
      <c r="A2374" s="362">
        <f t="shared" si="22"/>
        <v>1443</v>
      </c>
      <c r="B2374" s="294" t="str">
        <v/>
      </c>
      <c r="C2374" s="337" t="str">
        <v/>
      </c>
      <c r="D2374" s="337" t="str">
        <v/>
      </c>
      <c r="E2374" s="337" t="str">
        <v/>
      </c>
      <c r="F2374" s="337" t="str">
        <v/>
      </c>
      <c r="G2374" s="359" t="str">
        <v/>
      </c>
      <c r="H2374" s="340" t="str">
        <v/>
      </c>
      <c r="I2374" s="337" t="str">
        <v/>
      </c>
      <c r="J2374" s="337" t="str">
        <v/>
      </c>
      <c r="K2374" s="337" t="str">
        <v/>
      </c>
      <c r="L2374" s="337" t="str">
        <v/>
      </c>
      <c r="M2374" s="329" t="str">
        <v/>
      </c>
      <c r="N2374" s="337" t="str">
        <v/>
      </c>
      <c r="O2374" s="349" t="str">
        <v/>
      </c>
      <c r="P2374" s="349" t="str">
        <v>January</v>
      </c>
      <c r="Q2374" s="358"/>
    </row>
    <row r="2375" ht="27" customHeight="1" spans="1:17">
      <c r="A2375" s="361">
        <f t="shared" si="22"/>
        <v>1444</v>
      </c>
      <c r="B2375" s="294" t="str">
        <v/>
      </c>
      <c r="C2375" s="337" t="str">
        <v/>
      </c>
      <c r="D2375" s="337" t="str">
        <v/>
      </c>
      <c r="E2375" s="337" t="str">
        <v/>
      </c>
      <c r="F2375" s="337" t="str">
        <v/>
      </c>
      <c r="G2375" s="359" t="str">
        <v/>
      </c>
      <c r="H2375" s="340" t="str">
        <v/>
      </c>
      <c r="I2375" s="337" t="str">
        <v/>
      </c>
      <c r="J2375" s="337" t="str">
        <v/>
      </c>
      <c r="K2375" s="337" t="str">
        <v/>
      </c>
      <c r="L2375" s="337" t="str">
        <v/>
      </c>
      <c r="M2375" s="334" t="str">
        <v/>
      </c>
      <c r="N2375" s="337" t="str">
        <v/>
      </c>
      <c r="O2375" s="349" t="str">
        <v/>
      </c>
      <c r="P2375" s="349" t="str">
        <v>January</v>
      </c>
      <c r="Q2375" s="357"/>
    </row>
    <row r="2376" ht="27" customHeight="1" spans="1:17">
      <c r="A2376" s="362">
        <f t="shared" si="22"/>
        <v>1445</v>
      </c>
      <c r="B2376" s="294" t="str">
        <v/>
      </c>
      <c r="C2376" s="337" t="str">
        <v/>
      </c>
      <c r="D2376" s="337" t="str">
        <v/>
      </c>
      <c r="E2376" s="337" t="str">
        <v/>
      </c>
      <c r="F2376" s="337" t="str">
        <v/>
      </c>
      <c r="G2376" s="359" t="str">
        <v/>
      </c>
      <c r="H2376" s="340" t="str">
        <v/>
      </c>
      <c r="I2376" s="337" t="str">
        <v/>
      </c>
      <c r="J2376" s="337" t="str">
        <v/>
      </c>
      <c r="K2376" s="337" t="str">
        <v/>
      </c>
      <c r="L2376" s="337" t="str">
        <v/>
      </c>
      <c r="M2376" s="329" t="str">
        <v/>
      </c>
      <c r="N2376" s="337" t="str">
        <v/>
      </c>
      <c r="O2376" s="349" t="str">
        <v/>
      </c>
      <c r="P2376" s="349" t="str">
        <v>January</v>
      </c>
      <c r="Q2376" s="358"/>
    </row>
    <row r="2377" ht="27" customHeight="1" spans="1:17">
      <c r="A2377" s="361">
        <f t="shared" si="22"/>
        <v>1446</v>
      </c>
      <c r="B2377" s="294" t="str">
        <v/>
      </c>
      <c r="C2377" s="337" t="str">
        <v/>
      </c>
      <c r="D2377" s="337" t="str">
        <v/>
      </c>
      <c r="E2377" s="337" t="str">
        <v/>
      </c>
      <c r="F2377" s="337" t="str">
        <v/>
      </c>
      <c r="G2377" s="359" t="str">
        <v/>
      </c>
      <c r="H2377" s="340" t="str">
        <v/>
      </c>
      <c r="I2377" s="337" t="str">
        <v/>
      </c>
      <c r="J2377" s="337" t="str">
        <v/>
      </c>
      <c r="K2377" s="337" t="str">
        <v/>
      </c>
      <c r="L2377" s="337" t="str">
        <v/>
      </c>
      <c r="M2377" s="334" t="str">
        <v/>
      </c>
      <c r="N2377" s="337" t="str">
        <v/>
      </c>
      <c r="O2377" s="349" t="str">
        <v/>
      </c>
      <c r="P2377" s="349" t="str">
        <v>January</v>
      </c>
      <c r="Q2377" s="357"/>
    </row>
    <row r="2378" ht="27" customHeight="1" spans="1:17">
      <c r="A2378" s="362">
        <f t="shared" si="22"/>
        <v>1447</v>
      </c>
      <c r="B2378" s="294" t="str">
        <v/>
      </c>
      <c r="C2378" s="337" t="str">
        <v/>
      </c>
      <c r="D2378" s="337" t="str">
        <v/>
      </c>
      <c r="E2378" s="337" t="str">
        <v/>
      </c>
      <c r="F2378" s="337" t="str">
        <v/>
      </c>
      <c r="G2378" s="359" t="str">
        <v/>
      </c>
      <c r="H2378" s="340" t="str">
        <v/>
      </c>
      <c r="I2378" s="337" t="str">
        <v/>
      </c>
      <c r="J2378" s="337" t="str">
        <v/>
      </c>
      <c r="K2378" s="337" t="str">
        <v/>
      </c>
      <c r="L2378" s="337" t="str">
        <v/>
      </c>
      <c r="M2378" s="329" t="str">
        <v/>
      </c>
      <c r="N2378" s="337" t="str">
        <v/>
      </c>
      <c r="O2378" s="349" t="str">
        <v/>
      </c>
      <c r="P2378" s="349" t="str">
        <v>January</v>
      </c>
      <c r="Q2378" s="358"/>
    </row>
    <row r="2379" ht="27" customHeight="1" spans="1:17">
      <c r="A2379" s="361">
        <f t="shared" si="22"/>
        <v>1448</v>
      </c>
      <c r="B2379" s="294" t="str">
        <v/>
      </c>
      <c r="C2379" s="337" t="str">
        <v/>
      </c>
      <c r="D2379" s="337" t="str">
        <v/>
      </c>
      <c r="E2379" s="337" t="str">
        <v/>
      </c>
      <c r="F2379" s="337" t="str">
        <v/>
      </c>
      <c r="G2379" s="359" t="str">
        <v/>
      </c>
      <c r="H2379" s="340" t="str">
        <v/>
      </c>
      <c r="I2379" s="337" t="str">
        <v/>
      </c>
      <c r="J2379" s="337" t="str">
        <v/>
      </c>
      <c r="K2379" s="337" t="str">
        <v/>
      </c>
      <c r="L2379" s="337" t="str">
        <v/>
      </c>
      <c r="M2379" s="334" t="str">
        <v/>
      </c>
      <c r="N2379" s="337" t="str">
        <v/>
      </c>
      <c r="O2379" s="349" t="str">
        <v/>
      </c>
      <c r="P2379" s="349" t="str">
        <v>January</v>
      </c>
      <c r="Q2379" s="357"/>
    </row>
    <row r="2380" ht="27" customHeight="1" spans="1:17">
      <c r="A2380" s="362">
        <f t="shared" si="22"/>
        <v>1449</v>
      </c>
      <c r="B2380" s="294" t="str">
        <v/>
      </c>
      <c r="C2380" s="337" t="str">
        <v/>
      </c>
      <c r="D2380" s="337" t="str">
        <v/>
      </c>
      <c r="E2380" s="337" t="str">
        <v/>
      </c>
      <c r="F2380" s="337" t="str">
        <v/>
      </c>
      <c r="G2380" s="359" t="str">
        <v/>
      </c>
      <c r="H2380" s="340" t="str">
        <v/>
      </c>
      <c r="I2380" s="337" t="str">
        <v/>
      </c>
      <c r="J2380" s="337" t="str">
        <v/>
      </c>
      <c r="K2380" s="337" t="str">
        <v/>
      </c>
      <c r="L2380" s="337" t="str">
        <v/>
      </c>
      <c r="M2380" s="329" t="str">
        <v/>
      </c>
      <c r="N2380" s="337" t="str">
        <v/>
      </c>
      <c r="O2380" s="349" t="str">
        <v/>
      </c>
      <c r="P2380" s="349" t="str">
        <v>January</v>
      </c>
      <c r="Q2380" s="358"/>
    </row>
    <row r="2381" ht="27" customHeight="1" spans="1:17">
      <c r="A2381" s="361">
        <f t="shared" si="22"/>
        <v>1450</v>
      </c>
      <c r="B2381" s="294" t="str">
        <v/>
      </c>
      <c r="C2381" s="337" t="str">
        <v/>
      </c>
      <c r="D2381" s="337" t="str">
        <v/>
      </c>
      <c r="E2381" s="337" t="str">
        <v/>
      </c>
      <c r="F2381" s="337" t="str">
        <v/>
      </c>
      <c r="G2381" s="359" t="str">
        <v/>
      </c>
      <c r="H2381" s="340" t="str">
        <v/>
      </c>
      <c r="I2381" s="337" t="str">
        <v/>
      </c>
      <c r="J2381" s="337" t="str">
        <v/>
      </c>
      <c r="K2381" s="337" t="str">
        <v/>
      </c>
      <c r="L2381" s="337" t="str">
        <v/>
      </c>
      <c r="M2381" s="334" t="str">
        <v/>
      </c>
      <c r="N2381" s="337" t="str">
        <v/>
      </c>
      <c r="O2381" s="349" t="str">
        <v/>
      </c>
      <c r="P2381" s="349" t="str">
        <v>January</v>
      </c>
      <c r="Q2381" s="357"/>
    </row>
    <row r="2382" ht="27" customHeight="1" spans="1:17">
      <c r="A2382" s="362">
        <f t="shared" si="22"/>
        <v>1451</v>
      </c>
      <c r="B2382" s="294" t="str">
        <v/>
      </c>
      <c r="C2382" s="337" t="str">
        <v/>
      </c>
      <c r="D2382" s="337" t="str">
        <v/>
      </c>
      <c r="E2382" s="337" t="str">
        <v/>
      </c>
      <c r="F2382" s="337" t="str">
        <v/>
      </c>
      <c r="G2382" s="359" t="str">
        <v/>
      </c>
      <c r="H2382" s="340" t="str">
        <v/>
      </c>
      <c r="I2382" s="337" t="str">
        <v/>
      </c>
      <c r="J2382" s="337" t="str">
        <v/>
      </c>
      <c r="K2382" s="337" t="str">
        <v/>
      </c>
      <c r="L2382" s="337" t="str">
        <v/>
      </c>
      <c r="M2382" s="329" t="str">
        <v/>
      </c>
      <c r="N2382" s="337" t="str">
        <v/>
      </c>
      <c r="O2382" s="349" t="str">
        <v/>
      </c>
      <c r="P2382" s="349" t="str">
        <v>January</v>
      </c>
      <c r="Q2382" s="358"/>
    </row>
    <row r="2383" ht="27" customHeight="1" spans="1:17">
      <c r="A2383" s="361">
        <f t="shared" si="22"/>
        <v>1452</v>
      </c>
      <c r="B2383" s="294" t="str">
        <v/>
      </c>
      <c r="C2383" s="337" t="str">
        <v/>
      </c>
      <c r="D2383" s="337" t="str">
        <v/>
      </c>
      <c r="E2383" s="337" t="str">
        <v/>
      </c>
      <c r="F2383" s="337" t="str">
        <v/>
      </c>
      <c r="G2383" s="359" t="str">
        <v/>
      </c>
      <c r="H2383" s="340" t="str">
        <v/>
      </c>
      <c r="I2383" s="337" t="str">
        <v/>
      </c>
      <c r="J2383" s="337" t="str">
        <v/>
      </c>
      <c r="K2383" s="337" t="str">
        <v/>
      </c>
      <c r="L2383" s="337" t="str">
        <v/>
      </c>
      <c r="M2383" s="334" t="str">
        <v/>
      </c>
      <c r="N2383" s="337" t="str">
        <v/>
      </c>
      <c r="O2383" s="349" t="str">
        <v/>
      </c>
      <c r="P2383" s="349" t="str">
        <v>January</v>
      </c>
      <c r="Q2383" s="357"/>
    </row>
    <row r="2384" ht="27" customHeight="1" spans="1:17">
      <c r="A2384" s="362">
        <f t="shared" si="22"/>
        <v>1453</v>
      </c>
      <c r="B2384" s="294" t="str">
        <v/>
      </c>
      <c r="C2384" s="337" t="str">
        <v/>
      </c>
      <c r="D2384" s="337" t="str">
        <v/>
      </c>
      <c r="E2384" s="337" t="str">
        <v/>
      </c>
      <c r="F2384" s="337" t="str">
        <v/>
      </c>
      <c r="G2384" s="359" t="str">
        <v/>
      </c>
      <c r="H2384" s="340" t="str">
        <v/>
      </c>
      <c r="I2384" s="337" t="str">
        <v/>
      </c>
      <c r="J2384" s="337" t="str">
        <v/>
      </c>
      <c r="K2384" s="337" t="str">
        <v/>
      </c>
      <c r="L2384" s="337" t="str">
        <v/>
      </c>
      <c r="M2384" s="329" t="str">
        <v/>
      </c>
      <c r="N2384" s="337" t="str">
        <v/>
      </c>
      <c r="O2384" s="349" t="str">
        <v/>
      </c>
      <c r="P2384" s="349" t="str">
        <v>January</v>
      </c>
      <c r="Q2384" s="358"/>
    </row>
    <row r="2385" ht="27" customHeight="1" spans="1:17">
      <c r="A2385" s="361">
        <f t="shared" si="22"/>
        <v>1454</v>
      </c>
      <c r="B2385" s="294" t="str">
        <v/>
      </c>
      <c r="C2385" s="337" t="str">
        <v/>
      </c>
      <c r="D2385" s="337" t="str">
        <v/>
      </c>
      <c r="E2385" s="337" t="str">
        <v/>
      </c>
      <c r="F2385" s="337" t="str">
        <v/>
      </c>
      <c r="G2385" s="359" t="str">
        <v/>
      </c>
      <c r="H2385" s="340" t="str">
        <v/>
      </c>
      <c r="I2385" s="337" t="str">
        <v/>
      </c>
      <c r="J2385" s="337" t="str">
        <v/>
      </c>
      <c r="K2385" s="337" t="str">
        <v/>
      </c>
      <c r="L2385" s="337" t="str">
        <v/>
      </c>
      <c r="M2385" s="334" t="str">
        <v/>
      </c>
      <c r="N2385" s="337" t="str">
        <v/>
      </c>
      <c r="O2385" s="349" t="str">
        <v/>
      </c>
      <c r="P2385" s="349" t="str">
        <v>January</v>
      </c>
      <c r="Q2385" s="357"/>
    </row>
    <row r="2386" ht="27" customHeight="1" spans="1:17">
      <c r="A2386" s="362">
        <f t="shared" si="22"/>
        <v>1455</v>
      </c>
      <c r="B2386" s="294" t="str">
        <v/>
      </c>
      <c r="C2386" s="337" t="str">
        <v/>
      </c>
      <c r="D2386" s="337" t="str">
        <v/>
      </c>
      <c r="E2386" s="337" t="str">
        <v/>
      </c>
      <c r="F2386" s="337" t="str">
        <v/>
      </c>
      <c r="G2386" s="359" t="str">
        <v/>
      </c>
      <c r="H2386" s="340" t="str">
        <v/>
      </c>
      <c r="I2386" s="337" t="str">
        <v/>
      </c>
      <c r="J2386" s="337" t="str">
        <v/>
      </c>
      <c r="K2386" s="337" t="str">
        <v/>
      </c>
      <c r="L2386" s="337" t="str">
        <v/>
      </c>
      <c r="M2386" s="329" t="str">
        <v/>
      </c>
      <c r="N2386" s="337" t="str">
        <v/>
      </c>
      <c r="O2386" s="349" t="str">
        <v/>
      </c>
      <c r="P2386" s="349" t="str">
        <v>January</v>
      </c>
      <c r="Q2386" s="358"/>
    </row>
    <row r="2387" ht="27" customHeight="1" spans="1:17">
      <c r="A2387" s="361">
        <f t="shared" si="22"/>
        <v>1456</v>
      </c>
      <c r="B2387" s="294" t="str">
        <v/>
      </c>
      <c r="C2387" s="337" t="str">
        <v/>
      </c>
      <c r="D2387" s="337" t="str">
        <v/>
      </c>
      <c r="E2387" s="337" t="str">
        <v/>
      </c>
      <c r="F2387" s="337" t="str">
        <v/>
      </c>
      <c r="G2387" s="359" t="str">
        <v/>
      </c>
      <c r="H2387" s="340" t="str">
        <v/>
      </c>
      <c r="I2387" s="337" t="str">
        <v/>
      </c>
      <c r="J2387" s="337" t="str">
        <v/>
      </c>
      <c r="K2387" s="337" t="str">
        <v/>
      </c>
      <c r="L2387" s="337" t="str">
        <v/>
      </c>
      <c r="M2387" s="334" t="str">
        <v/>
      </c>
      <c r="N2387" s="337" t="str">
        <v/>
      </c>
      <c r="O2387" s="349" t="str">
        <v/>
      </c>
      <c r="P2387" s="349" t="str">
        <v>January</v>
      </c>
      <c r="Q2387" s="357"/>
    </row>
    <row r="2388" ht="27" customHeight="1" spans="1:17">
      <c r="A2388" s="362">
        <f t="shared" si="22"/>
        <v>1457</v>
      </c>
      <c r="B2388" s="294" t="str">
        <v/>
      </c>
      <c r="C2388" s="337" t="str">
        <v/>
      </c>
      <c r="D2388" s="337" t="str">
        <v/>
      </c>
      <c r="E2388" s="337" t="str">
        <v/>
      </c>
      <c r="F2388" s="337" t="str">
        <v/>
      </c>
      <c r="G2388" s="359" t="str">
        <v/>
      </c>
      <c r="H2388" s="340" t="str">
        <v/>
      </c>
      <c r="I2388" s="337" t="str">
        <v/>
      </c>
      <c r="J2388" s="337" t="str">
        <v/>
      </c>
      <c r="K2388" s="337" t="str">
        <v/>
      </c>
      <c r="L2388" s="337" t="str">
        <v/>
      </c>
      <c r="M2388" s="329" t="str">
        <v/>
      </c>
      <c r="N2388" s="337" t="str">
        <v/>
      </c>
      <c r="O2388" s="349" t="str">
        <v/>
      </c>
      <c r="P2388" s="349" t="str">
        <v>January</v>
      </c>
      <c r="Q2388" s="358"/>
    </row>
    <row r="2389" ht="27" customHeight="1" spans="1:17">
      <c r="A2389" s="361">
        <f t="shared" si="22"/>
        <v>1458</v>
      </c>
      <c r="B2389" s="294" t="str">
        <v/>
      </c>
      <c r="C2389" s="337" t="str">
        <v/>
      </c>
      <c r="D2389" s="337" t="str">
        <v/>
      </c>
      <c r="E2389" s="337" t="str">
        <v/>
      </c>
      <c r="F2389" s="337" t="str">
        <v/>
      </c>
      <c r="G2389" s="359" t="str">
        <v/>
      </c>
      <c r="H2389" s="340" t="str">
        <v/>
      </c>
      <c r="I2389" s="337" t="str">
        <v/>
      </c>
      <c r="J2389" s="337" t="str">
        <v/>
      </c>
      <c r="K2389" s="337" t="str">
        <v/>
      </c>
      <c r="L2389" s="337" t="str">
        <v/>
      </c>
      <c r="M2389" s="334" t="str">
        <v/>
      </c>
      <c r="N2389" s="337" t="str">
        <v/>
      </c>
      <c r="O2389" s="349" t="str">
        <v/>
      </c>
      <c r="P2389" s="349" t="str">
        <v>January</v>
      </c>
      <c r="Q2389" s="357"/>
    </row>
    <row r="2390" ht="27" customHeight="1" spans="1:17">
      <c r="A2390" s="362">
        <f t="shared" si="22"/>
        <v>1459</v>
      </c>
      <c r="B2390" s="294" t="str">
        <v/>
      </c>
      <c r="C2390" s="337" t="str">
        <v/>
      </c>
      <c r="D2390" s="337" t="str">
        <v/>
      </c>
      <c r="E2390" s="337" t="str">
        <v/>
      </c>
      <c r="F2390" s="337" t="str">
        <v/>
      </c>
      <c r="G2390" s="359" t="str">
        <v/>
      </c>
      <c r="H2390" s="340" t="str">
        <v/>
      </c>
      <c r="I2390" s="337" t="str">
        <v/>
      </c>
      <c r="J2390" s="337" t="str">
        <v/>
      </c>
      <c r="K2390" s="337" t="str">
        <v/>
      </c>
      <c r="L2390" s="337" t="str">
        <v/>
      </c>
      <c r="M2390" s="329" t="str">
        <v/>
      </c>
      <c r="N2390" s="337" t="str">
        <v/>
      </c>
      <c r="O2390" s="349" t="str">
        <v/>
      </c>
      <c r="P2390" s="349" t="str">
        <v>January</v>
      </c>
      <c r="Q2390" s="358"/>
    </row>
    <row r="2391" ht="27" customHeight="1" spans="1:17">
      <c r="A2391" s="361">
        <f t="shared" si="22"/>
        <v>1460</v>
      </c>
      <c r="B2391" s="294" t="str">
        <v/>
      </c>
      <c r="C2391" s="337" t="str">
        <v/>
      </c>
      <c r="D2391" s="337" t="str">
        <v/>
      </c>
      <c r="E2391" s="337" t="str">
        <v/>
      </c>
      <c r="F2391" s="337" t="str">
        <v/>
      </c>
      <c r="G2391" s="359" t="str">
        <v/>
      </c>
      <c r="H2391" s="340" t="str">
        <v/>
      </c>
      <c r="I2391" s="337" t="str">
        <v/>
      </c>
      <c r="J2391" s="337" t="str">
        <v/>
      </c>
      <c r="K2391" s="337" t="str">
        <v/>
      </c>
      <c r="L2391" s="337" t="str">
        <v/>
      </c>
      <c r="M2391" s="334" t="str">
        <v/>
      </c>
      <c r="N2391" s="337" t="str">
        <v/>
      </c>
      <c r="O2391" s="349" t="str">
        <v/>
      </c>
      <c r="P2391" s="349" t="str">
        <v>January</v>
      </c>
      <c r="Q2391" s="357"/>
    </row>
    <row r="2392" ht="27" customHeight="1" spans="1:17">
      <c r="A2392" s="362">
        <f t="shared" si="22"/>
        <v>1461</v>
      </c>
      <c r="B2392" s="294" t="str">
        <v/>
      </c>
      <c r="C2392" s="337" t="str">
        <v/>
      </c>
      <c r="D2392" s="337" t="str">
        <v/>
      </c>
      <c r="E2392" s="337" t="str">
        <v/>
      </c>
      <c r="F2392" s="337" t="str">
        <v/>
      </c>
      <c r="G2392" s="359" t="str">
        <v/>
      </c>
      <c r="H2392" s="340" t="str">
        <v/>
      </c>
      <c r="I2392" s="337" t="str">
        <v/>
      </c>
      <c r="J2392" s="337" t="str">
        <v/>
      </c>
      <c r="K2392" s="337" t="str">
        <v/>
      </c>
      <c r="L2392" s="337" t="str">
        <v/>
      </c>
      <c r="M2392" s="329" t="str">
        <v/>
      </c>
      <c r="N2392" s="337" t="str">
        <v/>
      </c>
      <c r="O2392" s="349" t="str">
        <v/>
      </c>
      <c r="P2392" s="349" t="str">
        <v>January</v>
      </c>
      <c r="Q2392" s="358"/>
    </row>
    <row r="2393" ht="27" customHeight="1" spans="1:17">
      <c r="A2393" s="361">
        <f t="shared" si="22"/>
        <v>1462</v>
      </c>
      <c r="B2393" s="294" t="str">
        <v/>
      </c>
      <c r="C2393" s="337" t="str">
        <v/>
      </c>
      <c r="D2393" s="337" t="str">
        <v/>
      </c>
      <c r="E2393" s="337" t="str">
        <v/>
      </c>
      <c r="F2393" s="337" t="str">
        <v/>
      </c>
      <c r="G2393" s="359" t="str">
        <v/>
      </c>
      <c r="H2393" s="340" t="str">
        <v/>
      </c>
      <c r="I2393" s="337" t="str">
        <v/>
      </c>
      <c r="J2393" s="337" t="str">
        <v/>
      </c>
      <c r="K2393" s="337" t="str">
        <v/>
      </c>
      <c r="L2393" s="337" t="str">
        <v/>
      </c>
      <c r="M2393" s="334" t="str">
        <v/>
      </c>
      <c r="N2393" s="337" t="str">
        <v/>
      </c>
      <c r="O2393" s="349" t="str">
        <v/>
      </c>
      <c r="P2393" s="349" t="str">
        <v>January</v>
      </c>
      <c r="Q2393" s="357"/>
    </row>
    <row r="2394" ht="27" customHeight="1" spans="1:17">
      <c r="A2394" s="362">
        <f t="shared" si="22"/>
        <v>1463</v>
      </c>
      <c r="B2394" s="294" t="str">
        <v/>
      </c>
      <c r="C2394" s="337" t="str">
        <v/>
      </c>
      <c r="D2394" s="337" t="str">
        <v/>
      </c>
      <c r="E2394" s="337" t="str">
        <v/>
      </c>
      <c r="F2394" s="337" t="str">
        <v/>
      </c>
      <c r="G2394" s="359" t="str">
        <v/>
      </c>
      <c r="H2394" s="340" t="str">
        <v/>
      </c>
      <c r="I2394" s="337" t="str">
        <v/>
      </c>
      <c r="J2394" s="337" t="str">
        <v/>
      </c>
      <c r="K2394" s="337" t="str">
        <v/>
      </c>
      <c r="L2394" s="337" t="str">
        <v/>
      </c>
      <c r="M2394" s="329" t="str">
        <v/>
      </c>
      <c r="N2394" s="337" t="str">
        <v/>
      </c>
      <c r="O2394" s="349" t="str">
        <v/>
      </c>
      <c r="P2394" s="349" t="str">
        <v>January</v>
      </c>
      <c r="Q2394" s="358"/>
    </row>
    <row r="2395" ht="27" customHeight="1" spans="1:17">
      <c r="A2395" s="361">
        <f t="shared" si="22"/>
        <v>1464</v>
      </c>
      <c r="B2395" s="294" t="str">
        <v/>
      </c>
      <c r="C2395" s="337" t="str">
        <v/>
      </c>
      <c r="D2395" s="337" t="str">
        <v/>
      </c>
      <c r="E2395" s="337" t="str">
        <v/>
      </c>
      <c r="F2395" s="337" t="str">
        <v/>
      </c>
      <c r="G2395" s="359" t="str">
        <v/>
      </c>
      <c r="H2395" s="340" t="str">
        <v/>
      </c>
      <c r="I2395" s="337" t="str">
        <v/>
      </c>
      <c r="J2395" s="337" t="str">
        <v/>
      </c>
      <c r="K2395" s="337" t="str">
        <v/>
      </c>
      <c r="L2395" s="337" t="str">
        <v/>
      </c>
      <c r="M2395" s="334" t="str">
        <v/>
      </c>
      <c r="N2395" s="337" t="str">
        <v/>
      </c>
      <c r="O2395" s="349" t="str">
        <v/>
      </c>
      <c r="P2395" s="349" t="str">
        <v>January</v>
      </c>
      <c r="Q2395" s="357"/>
    </row>
    <row r="2396" ht="27" customHeight="1" spans="1:17">
      <c r="A2396" s="362">
        <f t="shared" si="22"/>
        <v>1465</v>
      </c>
      <c r="B2396" s="294" t="str">
        <v/>
      </c>
      <c r="C2396" s="337" t="str">
        <v/>
      </c>
      <c r="D2396" s="337" t="str">
        <v/>
      </c>
      <c r="E2396" s="337" t="str">
        <v/>
      </c>
      <c r="F2396" s="337" t="str">
        <v/>
      </c>
      <c r="G2396" s="359" t="str">
        <v/>
      </c>
      <c r="H2396" s="340" t="str">
        <v/>
      </c>
      <c r="I2396" s="337" t="str">
        <v/>
      </c>
      <c r="J2396" s="337" t="str">
        <v/>
      </c>
      <c r="K2396" s="337" t="str">
        <v/>
      </c>
      <c r="L2396" s="337" t="str">
        <v/>
      </c>
      <c r="M2396" s="329" t="str">
        <v/>
      </c>
      <c r="N2396" s="337" t="str">
        <v/>
      </c>
      <c r="O2396" s="349" t="str">
        <v/>
      </c>
      <c r="P2396" s="349" t="str">
        <v>January</v>
      </c>
      <c r="Q2396" s="358"/>
    </row>
    <row r="2397" ht="27" customHeight="1" spans="1:17">
      <c r="A2397" s="361">
        <f t="shared" si="22"/>
        <v>1466</v>
      </c>
      <c r="B2397" s="294" t="str">
        <v/>
      </c>
      <c r="C2397" s="337" t="str">
        <v/>
      </c>
      <c r="D2397" s="337" t="str">
        <v/>
      </c>
      <c r="E2397" s="337" t="str">
        <v/>
      </c>
      <c r="F2397" s="337" t="str">
        <v/>
      </c>
      <c r="G2397" s="359" t="str">
        <v/>
      </c>
      <c r="H2397" s="340" t="str">
        <v/>
      </c>
      <c r="I2397" s="337" t="str">
        <v/>
      </c>
      <c r="J2397" s="337" t="str">
        <v/>
      </c>
      <c r="K2397" s="337" t="str">
        <v/>
      </c>
      <c r="L2397" s="337" t="str">
        <v/>
      </c>
      <c r="M2397" s="334" t="str">
        <v/>
      </c>
      <c r="N2397" s="337" t="str">
        <v/>
      </c>
      <c r="O2397" s="349" t="str">
        <v/>
      </c>
      <c r="P2397" s="349" t="str">
        <v>January</v>
      </c>
      <c r="Q2397" s="357"/>
    </row>
    <row r="2398" ht="27" customHeight="1" spans="1:17">
      <c r="A2398" s="362">
        <f t="shared" si="22"/>
        <v>1467</v>
      </c>
      <c r="B2398" s="294" t="str">
        <v/>
      </c>
      <c r="C2398" s="337" t="str">
        <v/>
      </c>
      <c r="D2398" s="337" t="str">
        <v/>
      </c>
      <c r="E2398" s="337" t="str">
        <v/>
      </c>
      <c r="F2398" s="337" t="str">
        <v/>
      </c>
      <c r="G2398" s="359" t="str">
        <v/>
      </c>
      <c r="H2398" s="340" t="str">
        <v/>
      </c>
      <c r="I2398" s="337" t="str">
        <v/>
      </c>
      <c r="J2398" s="337" t="str">
        <v/>
      </c>
      <c r="K2398" s="337" t="str">
        <v/>
      </c>
      <c r="L2398" s="337" t="str">
        <v/>
      </c>
      <c r="M2398" s="329" t="str">
        <v/>
      </c>
      <c r="N2398" s="337" t="str">
        <v/>
      </c>
      <c r="O2398" s="349" t="str">
        <v/>
      </c>
      <c r="P2398" s="349" t="str">
        <v>January</v>
      </c>
      <c r="Q2398" s="358"/>
    </row>
    <row r="2399" ht="27" customHeight="1" spans="1:17">
      <c r="A2399" s="361">
        <f t="shared" si="22"/>
        <v>1468</v>
      </c>
      <c r="B2399" s="294" t="str">
        <v/>
      </c>
      <c r="C2399" s="337" t="str">
        <v/>
      </c>
      <c r="D2399" s="337" t="str">
        <v/>
      </c>
      <c r="E2399" s="337" t="str">
        <v/>
      </c>
      <c r="F2399" s="337" t="str">
        <v/>
      </c>
      <c r="G2399" s="359" t="str">
        <v/>
      </c>
      <c r="H2399" s="340" t="str">
        <v/>
      </c>
      <c r="I2399" s="337" t="str">
        <v/>
      </c>
      <c r="J2399" s="337" t="str">
        <v/>
      </c>
      <c r="K2399" s="337" t="str">
        <v/>
      </c>
      <c r="L2399" s="337" t="str">
        <v/>
      </c>
      <c r="M2399" s="334" t="str">
        <v/>
      </c>
      <c r="N2399" s="337" t="str">
        <v/>
      </c>
      <c r="O2399" s="349" t="str">
        <v/>
      </c>
      <c r="P2399" s="349" t="str">
        <v>January</v>
      </c>
      <c r="Q2399" s="357"/>
    </row>
    <row r="2400" ht="27" customHeight="1" spans="1:17">
      <c r="A2400" s="362">
        <f t="shared" si="22"/>
        <v>1469</v>
      </c>
      <c r="B2400" s="294" t="str">
        <v/>
      </c>
      <c r="C2400" s="337" t="str">
        <v/>
      </c>
      <c r="D2400" s="337" t="str">
        <v/>
      </c>
      <c r="E2400" s="337" t="str">
        <v/>
      </c>
      <c r="F2400" s="337" t="str">
        <v/>
      </c>
      <c r="G2400" s="359" t="str">
        <v/>
      </c>
      <c r="H2400" s="340" t="str">
        <v/>
      </c>
      <c r="I2400" s="337" t="str">
        <v/>
      </c>
      <c r="J2400" s="337" t="str">
        <v/>
      </c>
      <c r="K2400" s="337" t="str">
        <v/>
      </c>
      <c r="L2400" s="337" t="str">
        <v/>
      </c>
      <c r="M2400" s="329" t="str">
        <v/>
      </c>
      <c r="N2400" s="337" t="str">
        <v/>
      </c>
      <c r="O2400" s="349" t="str">
        <v/>
      </c>
      <c r="P2400" s="349" t="str">
        <v>January</v>
      </c>
      <c r="Q2400" s="358"/>
    </row>
    <row r="2401" ht="27" customHeight="1" spans="1:17">
      <c r="A2401" s="361">
        <f t="shared" si="22"/>
        <v>1470</v>
      </c>
      <c r="B2401" s="294" t="str">
        <v/>
      </c>
      <c r="C2401" s="337" t="str">
        <v/>
      </c>
      <c r="D2401" s="337" t="str">
        <v/>
      </c>
      <c r="E2401" s="337" t="str">
        <v/>
      </c>
      <c r="F2401" s="337" t="str">
        <v/>
      </c>
      <c r="G2401" s="359" t="str">
        <v/>
      </c>
      <c r="H2401" s="340" t="str">
        <v/>
      </c>
      <c r="I2401" s="337" t="str">
        <v/>
      </c>
      <c r="J2401" s="337" t="str">
        <v/>
      </c>
      <c r="K2401" s="337" t="str">
        <v/>
      </c>
      <c r="L2401" s="337" t="str">
        <v/>
      </c>
      <c r="M2401" s="334" t="str">
        <v/>
      </c>
      <c r="N2401" s="337" t="str">
        <v/>
      </c>
      <c r="O2401" s="349" t="str">
        <v/>
      </c>
      <c r="P2401" s="349" t="str">
        <v>January</v>
      </c>
      <c r="Q2401" s="357"/>
    </row>
    <row r="2402" ht="27" customHeight="1" spans="1:17">
      <c r="A2402" s="362">
        <f t="shared" si="22"/>
        <v>1471</v>
      </c>
      <c r="B2402" s="294" t="str">
        <v/>
      </c>
      <c r="C2402" s="337" t="str">
        <v/>
      </c>
      <c r="D2402" s="337" t="str">
        <v/>
      </c>
      <c r="E2402" s="337" t="str">
        <v/>
      </c>
      <c r="F2402" s="337" t="str">
        <v/>
      </c>
      <c r="G2402" s="359" t="str">
        <v/>
      </c>
      <c r="H2402" s="340" t="str">
        <v/>
      </c>
      <c r="I2402" s="337" t="str">
        <v/>
      </c>
      <c r="J2402" s="337" t="str">
        <v/>
      </c>
      <c r="K2402" s="337" t="str">
        <v/>
      </c>
      <c r="L2402" s="337" t="str">
        <v/>
      </c>
      <c r="M2402" s="329" t="str">
        <v/>
      </c>
      <c r="N2402" s="337" t="str">
        <v/>
      </c>
      <c r="O2402" s="349" t="str">
        <v/>
      </c>
      <c r="P2402" s="349" t="str">
        <v>January</v>
      </c>
      <c r="Q2402" s="358"/>
    </row>
    <row r="2403" ht="27" customHeight="1" spans="1:17">
      <c r="A2403" s="361">
        <f t="shared" si="22"/>
        <v>1472</v>
      </c>
      <c r="B2403" s="294" t="str">
        <v/>
      </c>
      <c r="C2403" s="337" t="str">
        <v/>
      </c>
      <c r="D2403" s="337" t="str">
        <v/>
      </c>
      <c r="E2403" s="337" t="str">
        <v/>
      </c>
      <c r="F2403" s="337" t="str">
        <v/>
      </c>
      <c r="G2403" s="359" t="str">
        <v/>
      </c>
      <c r="H2403" s="340" t="str">
        <v/>
      </c>
      <c r="I2403" s="337" t="str">
        <v/>
      </c>
      <c r="J2403" s="337" t="str">
        <v/>
      </c>
      <c r="K2403" s="337" t="str">
        <v/>
      </c>
      <c r="L2403" s="337" t="str">
        <v/>
      </c>
      <c r="M2403" s="334" t="str">
        <v/>
      </c>
      <c r="N2403" s="337" t="str">
        <v/>
      </c>
      <c r="O2403" s="349" t="str">
        <v/>
      </c>
      <c r="P2403" s="349" t="str">
        <v>January</v>
      </c>
      <c r="Q2403" s="357"/>
    </row>
    <row r="2404" ht="27" customHeight="1" spans="1:17">
      <c r="A2404" s="362">
        <f t="shared" si="22"/>
        <v>1473</v>
      </c>
      <c r="B2404" s="294" t="str">
        <v/>
      </c>
      <c r="C2404" s="337" t="str">
        <v/>
      </c>
      <c r="D2404" s="337" t="str">
        <v/>
      </c>
      <c r="E2404" s="337" t="str">
        <v/>
      </c>
      <c r="F2404" s="337" t="str">
        <v/>
      </c>
      <c r="G2404" s="359" t="str">
        <v/>
      </c>
      <c r="H2404" s="340" t="str">
        <v/>
      </c>
      <c r="I2404" s="337" t="str">
        <v/>
      </c>
      <c r="J2404" s="337" t="str">
        <v/>
      </c>
      <c r="K2404" s="337" t="str">
        <v/>
      </c>
      <c r="L2404" s="337" t="str">
        <v/>
      </c>
      <c r="M2404" s="329" t="str">
        <v/>
      </c>
      <c r="N2404" s="337" t="str">
        <v/>
      </c>
      <c r="O2404" s="349" t="str">
        <v/>
      </c>
      <c r="P2404" s="349" t="str">
        <v>January</v>
      </c>
      <c r="Q2404" s="358"/>
    </row>
    <row r="2405" ht="27" customHeight="1" spans="1:17">
      <c r="A2405" s="361">
        <f t="shared" ref="A2405:A2468" si="23">A2404+1</f>
        <v>1474</v>
      </c>
      <c r="B2405" s="294" t="str">
        <v/>
      </c>
      <c r="C2405" s="337" t="str">
        <v/>
      </c>
      <c r="D2405" s="337" t="str">
        <v/>
      </c>
      <c r="E2405" s="337" t="str">
        <v/>
      </c>
      <c r="F2405" s="337" t="str">
        <v/>
      </c>
      <c r="G2405" s="359" t="str">
        <v/>
      </c>
      <c r="H2405" s="340" t="str">
        <v/>
      </c>
      <c r="I2405" s="337" t="str">
        <v/>
      </c>
      <c r="J2405" s="337" t="str">
        <v/>
      </c>
      <c r="K2405" s="337" t="str">
        <v/>
      </c>
      <c r="L2405" s="337" t="str">
        <v/>
      </c>
      <c r="M2405" s="334" t="str">
        <v/>
      </c>
      <c r="N2405" s="337" t="str">
        <v/>
      </c>
      <c r="O2405" s="349" t="str">
        <v/>
      </c>
      <c r="P2405" s="349" t="str">
        <v>January</v>
      </c>
      <c r="Q2405" s="357"/>
    </row>
    <row r="2406" ht="27" customHeight="1" spans="1:17">
      <c r="A2406" s="362">
        <f t="shared" si="23"/>
        <v>1475</v>
      </c>
      <c r="B2406" s="294" t="str">
        <v/>
      </c>
      <c r="C2406" s="337" t="str">
        <v/>
      </c>
      <c r="D2406" s="337" t="str">
        <v/>
      </c>
      <c r="E2406" s="337" t="str">
        <v/>
      </c>
      <c r="F2406" s="337" t="str">
        <v/>
      </c>
      <c r="G2406" s="359" t="str">
        <v/>
      </c>
      <c r="H2406" s="340" t="str">
        <v/>
      </c>
      <c r="I2406" s="337" t="str">
        <v/>
      </c>
      <c r="J2406" s="337" t="str">
        <v/>
      </c>
      <c r="K2406" s="337" t="str">
        <v/>
      </c>
      <c r="L2406" s="337" t="str">
        <v/>
      </c>
      <c r="M2406" s="329" t="str">
        <v/>
      </c>
      <c r="N2406" s="337" t="str">
        <v/>
      </c>
      <c r="O2406" s="349" t="str">
        <v/>
      </c>
      <c r="P2406" s="349" t="str">
        <v>January</v>
      </c>
      <c r="Q2406" s="358"/>
    </row>
    <row r="2407" ht="27" customHeight="1" spans="1:17">
      <c r="A2407" s="361">
        <f t="shared" si="23"/>
        <v>1476</v>
      </c>
      <c r="B2407" s="294" t="str">
        <v/>
      </c>
      <c r="C2407" s="337" t="str">
        <v/>
      </c>
      <c r="D2407" s="337" t="str">
        <v/>
      </c>
      <c r="E2407" s="337" t="str">
        <v/>
      </c>
      <c r="F2407" s="337" t="str">
        <v/>
      </c>
      <c r="G2407" s="359" t="str">
        <v/>
      </c>
      <c r="H2407" s="340" t="str">
        <v/>
      </c>
      <c r="I2407" s="337" t="str">
        <v/>
      </c>
      <c r="J2407" s="337" t="str">
        <v/>
      </c>
      <c r="K2407" s="337" t="str">
        <v/>
      </c>
      <c r="L2407" s="337" t="str">
        <v/>
      </c>
      <c r="M2407" s="334" t="str">
        <v/>
      </c>
      <c r="N2407" s="337" t="str">
        <v/>
      </c>
      <c r="O2407" s="349" t="str">
        <v/>
      </c>
      <c r="P2407" s="349" t="str">
        <v>January</v>
      </c>
      <c r="Q2407" s="357"/>
    </row>
    <row r="2408" ht="27" customHeight="1" spans="1:17">
      <c r="A2408" s="362">
        <f t="shared" si="23"/>
        <v>1477</v>
      </c>
      <c r="B2408" s="294" t="str">
        <v/>
      </c>
      <c r="C2408" s="337" t="str">
        <v/>
      </c>
      <c r="D2408" s="337" t="str">
        <v/>
      </c>
      <c r="E2408" s="337" t="str">
        <v/>
      </c>
      <c r="F2408" s="337" t="str">
        <v/>
      </c>
      <c r="G2408" s="359" t="str">
        <v/>
      </c>
      <c r="H2408" s="340" t="str">
        <v/>
      </c>
      <c r="I2408" s="337" t="str">
        <v/>
      </c>
      <c r="J2408" s="337" t="str">
        <v/>
      </c>
      <c r="K2408" s="337" t="str">
        <v/>
      </c>
      <c r="L2408" s="337" t="str">
        <v/>
      </c>
      <c r="M2408" s="329" t="str">
        <v/>
      </c>
      <c r="N2408" s="337" t="str">
        <v/>
      </c>
      <c r="O2408" s="349" t="str">
        <v/>
      </c>
      <c r="P2408" s="349" t="str">
        <v>January</v>
      </c>
      <c r="Q2408" s="358"/>
    </row>
    <row r="2409" ht="27" customHeight="1" spans="1:17">
      <c r="A2409" s="361">
        <f t="shared" si="23"/>
        <v>1478</v>
      </c>
      <c r="B2409" s="294" t="str">
        <v/>
      </c>
      <c r="C2409" s="337" t="str">
        <v/>
      </c>
      <c r="D2409" s="337" t="str">
        <v/>
      </c>
      <c r="E2409" s="337" t="str">
        <v/>
      </c>
      <c r="F2409" s="337" t="str">
        <v/>
      </c>
      <c r="G2409" s="359" t="str">
        <v/>
      </c>
      <c r="H2409" s="340" t="str">
        <v/>
      </c>
      <c r="I2409" s="337" t="str">
        <v/>
      </c>
      <c r="J2409" s="337" t="str">
        <v/>
      </c>
      <c r="K2409" s="337" t="str">
        <v/>
      </c>
      <c r="L2409" s="337" t="str">
        <v/>
      </c>
      <c r="M2409" s="334" t="str">
        <v/>
      </c>
      <c r="N2409" s="337" t="str">
        <v/>
      </c>
      <c r="O2409" s="349" t="str">
        <v/>
      </c>
      <c r="P2409" s="349" t="str">
        <v>January</v>
      </c>
      <c r="Q2409" s="357"/>
    </row>
    <row r="2410" ht="27" customHeight="1" spans="1:17">
      <c r="A2410" s="362">
        <f t="shared" si="23"/>
        <v>1479</v>
      </c>
      <c r="B2410" s="294" t="str">
        <v/>
      </c>
      <c r="C2410" s="337" t="str">
        <v/>
      </c>
      <c r="D2410" s="337" t="str">
        <v/>
      </c>
      <c r="E2410" s="337" t="str">
        <v/>
      </c>
      <c r="F2410" s="337" t="str">
        <v/>
      </c>
      <c r="G2410" s="359" t="str">
        <v/>
      </c>
      <c r="H2410" s="340" t="str">
        <v/>
      </c>
      <c r="I2410" s="337" t="str">
        <v/>
      </c>
      <c r="J2410" s="337" t="str">
        <v/>
      </c>
      <c r="K2410" s="337" t="str">
        <v/>
      </c>
      <c r="L2410" s="337" t="str">
        <v/>
      </c>
      <c r="M2410" s="329" t="str">
        <v/>
      </c>
      <c r="N2410" s="337" t="str">
        <v/>
      </c>
      <c r="O2410" s="349" t="str">
        <v/>
      </c>
      <c r="P2410" s="349" t="str">
        <v>January</v>
      </c>
      <c r="Q2410" s="358"/>
    </row>
    <row r="2411" ht="27" customHeight="1" spans="1:17">
      <c r="A2411" s="361">
        <f t="shared" si="23"/>
        <v>1480</v>
      </c>
      <c r="B2411" s="294" t="str">
        <v/>
      </c>
      <c r="C2411" s="337" t="str">
        <v/>
      </c>
      <c r="D2411" s="337" t="str">
        <v/>
      </c>
      <c r="E2411" s="337" t="str">
        <v/>
      </c>
      <c r="F2411" s="337" t="str">
        <v/>
      </c>
      <c r="G2411" s="359" t="str">
        <v/>
      </c>
      <c r="H2411" s="340" t="str">
        <v/>
      </c>
      <c r="I2411" s="337" t="str">
        <v/>
      </c>
      <c r="J2411" s="337" t="str">
        <v/>
      </c>
      <c r="K2411" s="337" t="str">
        <v/>
      </c>
      <c r="L2411" s="337" t="str">
        <v/>
      </c>
      <c r="M2411" s="334" t="str">
        <v/>
      </c>
      <c r="N2411" s="337" t="str">
        <v/>
      </c>
      <c r="O2411" s="349" t="str">
        <v/>
      </c>
      <c r="P2411" s="349" t="str">
        <v>January</v>
      </c>
      <c r="Q2411" s="357"/>
    </row>
    <row r="2412" ht="27" customHeight="1" spans="1:17">
      <c r="A2412" s="362">
        <f t="shared" si="23"/>
        <v>1481</v>
      </c>
      <c r="B2412" s="294" t="str">
        <v/>
      </c>
      <c r="C2412" s="337" t="str">
        <v/>
      </c>
      <c r="D2412" s="337" t="str">
        <v/>
      </c>
      <c r="E2412" s="337" t="str">
        <v/>
      </c>
      <c r="F2412" s="337" t="str">
        <v/>
      </c>
      <c r="G2412" s="359" t="str">
        <v/>
      </c>
      <c r="H2412" s="340" t="str">
        <v/>
      </c>
      <c r="I2412" s="337" t="str">
        <v/>
      </c>
      <c r="J2412" s="337" t="str">
        <v/>
      </c>
      <c r="K2412" s="337" t="str">
        <v/>
      </c>
      <c r="L2412" s="337" t="str">
        <v/>
      </c>
      <c r="M2412" s="329" t="str">
        <v/>
      </c>
      <c r="N2412" s="337" t="str">
        <v/>
      </c>
      <c r="O2412" s="349" t="str">
        <v/>
      </c>
      <c r="P2412" s="349" t="str">
        <v>January</v>
      </c>
      <c r="Q2412" s="358"/>
    </row>
    <row r="2413" ht="27" customHeight="1" spans="1:17">
      <c r="A2413" s="361">
        <f t="shared" si="23"/>
        <v>1482</v>
      </c>
      <c r="B2413" s="294" t="str">
        <v/>
      </c>
      <c r="C2413" s="337" t="str">
        <v/>
      </c>
      <c r="D2413" s="337" t="str">
        <v/>
      </c>
      <c r="E2413" s="337" t="str">
        <v/>
      </c>
      <c r="F2413" s="337" t="str">
        <v/>
      </c>
      <c r="G2413" s="359" t="str">
        <v/>
      </c>
      <c r="H2413" s="340" t="str">
        <v/>
      </c>
      <c r="I2413" s="337" t="str">
        <v/>
      </c>
      <c r="J2413" s="337" t="str">
        <v/>
      </c>
      <c r="K2413" s="337" t="str">
        <v/>
      </c>
      <c r="L2413" s="337" t="str">
        <v/>
      </c>
      <c r="M2413" s="334" t="str">
        <v/>
      </c>
      <c r="N2413" s="337" t="str">
        <v/>
      </c>
      <c r="O2413" s="349" t="str">
        <v/>
      </c>
      <c r="P2413" s="349" t="str">
        <v>January</v>
      </c>
      <c r="Q2413" s="357"/>
    </row>
    <row r="2414" ht="27" customHeight="1" spans="1:17">
      <c r="A2414" s="362">
        <f t="shared" si="23"/>
        <v>1483</v>
      </c>
      <c r="B2414" s="294" t="str">
        <v/>
      </c>
      <c r="C2414" s="337" t="str">
        <v/>
      </c>
      <c r="D2414" s="337" t="str">
        <v/>
      </c>
      <c r="E2414" s="337" t="str">
        <v/>
      </c>
      <c r="F2414" s="337" t="str">
        <v/>
      </c>
      <c r="G2414" s="359" t="str">
        <v/>
      </c>
      <c r="H2414" s="340" t="str">
        <v/>
      </c>
      <c r="I2414" s="337" t="str">
        <v/>
      </c>
      <c r="J2414" s="337" t="str">
        <v/>
      </c>
      <c r="K2414" s="337" t="str">
        <v/>
      </c>
      <c r="L2414" s="337" t="str">
        <v/>
      </c>
      <c r="M2414" s="329" t="str">
        <v/>
      </c>
      <c r="N2414" s="337" t="str">
        <v/>
      </c>
      <c r="O2414" s="349" t="str">
        <v/>
      </c>
      <c r="P2414" s="349" t="str">
        <v>January</v>
      </c>
      <c r="Q2414" s="358"/>
    </row>
    <row r="2415" ht="27" customHeight="1" spans="1:17">
      <c r="A2415" s="361">
        <f t="shared" si="23"/>
        <v>1484</v>
      </c>
      <c r="B2415" s="294" t="str">
        <v/>
      </c>
      <c r="C2415" s="337" t="str">
        <v/>
      </c>
      <c r="D2415" s="337" t="str">
        <v/>
      </c>
      <c r="E2415" s="337" t="str">
        <v/>
      </c>
      <c r="F2415" s="337" t="str">
        <v/>
      </c>
      <c r="G2415" s="359" t="str">
        <v/>
      </c>
      <c r="H2415" s="340" t="str">
        <v/>
      </c>
      <c r="I2415" s="337" t="str">
        <v/>
      </c>
      <c r="J2415" s="337" t="str">
        <v/>
      </c>
      <c r="K2415" s="337" t="str">
        <v/>
      </c>
      <c r="L2415" s="337" t="str">
        <v/>
      </c>
      <c r="M2415" s="334" t="str">
        <v/>
      </c>
      <c r="N2415" s="337" t="str">
        <v/>
      </c>
      <c r="O2415" s="349" t="str">
        <v/>
      </c>
      <c r="P2415" s="349" t="str">
        <v>January</v>
      </c>
      <c r="Q2415" s="357"/>
    </row>
    <row r="2416" ht="27" customHeight="1" spans="1:17">
      <c r="A2416" s="362">
        <f t="shared" si="23"/>
        <v>1485</v>
      </c>
      <c r="B2416" s="294" t="str">
        <v/>
      </c>
      <c r="C2416" s="337" t="str">
        <v/>
      </c>
      <c r="D2416" s="337" t="str">
        <v/>
      </c>
      <c r="E2416" s="337" t="str">
        <v/>
      </c>
      <c r="F2416" s="337" t="str">
        <v/>
      </c>
      <c r="G2416" s="359" t="str">
        <v/>
      </c>
      <c r="H2416" s="340" t="str">
        <v/>
      </c>
      <c r="I2416" s="337" t="str">
        <v/>
      </c>
      <c r="J2416" s="337" t="str">
        <v/>
      </c>
      <c r="K2416" s="337" t="str">
        <v/>
      </c>
      <c r="L2416" s="337" t="str">
        <v/>
      </c>
      <c r="M2416" s="329" t="str">
        <v/>
      </c>
      <c r="N2416" s="337" t="str">
        <v/>
      </c>
      <c r="O2416" s="349" t="str">
        <v/>
      </c>
      <c r="P2416" s="349" t="str">
        <v>January</v>
      </c>
      <c r="Q2416" s="358"/>
    </row>
    <row r="2417" ht="27" customHeight="1" spans="1:17">
      <c r="A2417" s="361">
        <f t="shared" si="23"/>
        <v>1486</v>
      </c>
      <c r="B2417" s="294" t="str">
        <v/>
      </c>
      <c r="C2417" s="337" t="str">
        <v/>
      </c>
      <c r="D2417" s="337" t="str">
        <v/>
      </c>
      <c r="E2417" s="337" t="str">
        <v/>
      </c>
      <c r="F2417" s="337" t="str">
        <v/>
      </c>
      <c r="G2417" s="359" t="str">
        <v/>
      </c>
      <c r="H2417" s="340" t="str">
        <v/>
      </c>
      <c r="I2417" s="337" t="str">
        <v/>
      </c>
      <c r="J2417" s="337" t="str">
        <v/>
      </c>
      <c r="K2417" s="337" t="str">
        <v/>
      </c>
      <c r="L2417" s="337" t="str">
        <v/>
      </c>
      <c r="M2417" s="334" t="str">
        <v/>
      </c>
      <c r="N2417" s="337" t="str">
        <v/>
      </c>
      <c r="O2417" s="349" t="str">
        <v/>
      </c>
      <c r="P2417" s="349" t="str">
        <v>January</v>
      </c>
      <c r="Q2417" s="357"/>
    </row>
    <row r="2418" ht="27" customHeight="1" spans="1:17">
      <c r="A2418" s="362">
        <f t="shared" si="23"/>
        <v>1487</v>
      </c>
      <c r="B2418" s="294" t="str">
        <v/>
      </c>
      <c r="C2418" s="337" t="str">
        <v/>
      </c>
      <c r="D2418" s="337" t="str">
        <v/>
      </c>
      <c r="E2418" s="337" t="str">
        <v/>
      </c>
      <c r="F2418" s="337" t="str">
        <v/>
      </c>
      <c r="G2418" s="359" t="str">
        <v/>
      </c>
      <c r="H2418" s="340" t="str">
        <v/>
      </c>
      <c r="I2418" s="337" t="str">
        <v/>
      </c>
      <c r="J2418" s="337" t="str">
        <v/>
      </c>
      <c r="K2418" s="337" t="str">
        <v/>
      </c>
      <c r="L2418" s="337" t="str">
        <v/>
      </c>
      <c r="M2418" s="329" t="str">
        <v/>
      </c>
      <c r="N2418" s="337" t="str">
        <v/>
      </c>
      <c r="O2418" s="349" t="str">
        <v/>
      </c>
      <c r="P2418" s="349" t="str">
        <v>January</v>
      </c>
      <c r="Q2418" s="358"/>
    </row>
    <row r="2419" ht="27" customHeight="1" spans="1:17">
      <c r="A2419" s="361">
        <f t="shared" si="23"/>
        <v>1488</v>
      </c>
      <c r="B2419" s="294" t="str">
        <v/>
      </c>
      <c r="C2419" s="337" t="str">
        <v/>
      </c>
      <c r="D2419" s="337" t="str">
        <v/>
      </c>
      <c r="E2419" s="337" t="str">
        <v/>
      </c>
      <c r="F2419" s="337" t="str">
        <v/>
      </c>
      <c r="G2419" s="359" t="str">
        <v/>
      </c>
      <c r="H2419" s="340" t="str">
        <v/>
      </c>
      <c r="I2419" s="337" t="str">
        <v/>
      </c>
      <c r="J2419" s="337" t="str">
        <v/>
      </c>
      <c r="K2419" s="337" t="str">
        <v/>
      </c>
      <c r="L2419" s="337" t="str">
        <v/>
      </c>
      <c r="M2419" s="334" t="str">
        <v/>
      </c>
      <c r="N2419" s="337" t="str">
        <v/>
      </c>
      <c r="O2419" s="349" t="str">
        <v/>
      </c>
      <c r="P2419" s="349" t="str">
        <v>January</v>
      </c>
      <c r="Q2419" s="357"/>
    </row>
    <row r="2420" ht="27" customHeight="1" spans="1:17">
      <c r="A2420" s="362">
        <f t="shared" si="23"/>
        <v>1489</v>
      </c>
      <c r="B2420" s="294" t="str">
        <v/>
      </c>
      <c r="C2420" s="337" t="str">
        <v/>
      </c>
      <c r="D2420" s="337" t="str">
        <v/>
      </c>
      <c r="E2420" s="337" t="str">
        <v/>
      </c>
      <c r="F2420" s="337" t="str">
        <v/>
      </c>
      <c r="G2420" s="359" t="str">
        <v/>
      </c>
      <c r="H2420" s="340" t="str">
        <v/>
      </c>
      <c r="I2420" s="337" t="str">
        <v/>
      </c>
      <c r="J2420" s="337" t="str">
        <v/>
      </c>
      <c r="K2420" s="337" t="str">
        <v/>
      </c>
      <c r="L2420" s="337" t="str">
        <v/>
      </c>
      <c r="M2420" s="329" t="str">
        <v/>
      </c>
      <c r="N2420" s="337" t="str">
        <v/>
      </c>
      <c r="O2420" s="349" t="str">
        <v/>
      </c>
      <c r="P2420" s="349" t="str">
        <v>January</v>
      </c>
      <c r="Q2420" s="358"/>
    </row>
    <row r="2421" ht="27" customHeight="1" spans="1:17">
      <c r="A2421" s="361">
        <f t="shared" si="23"/>
        <v>1490</v>
      </c>
      <c r="B2421" s="294" t="str">
        <v/>
      </c>
      <c r="C2421" s="337" t="str">
        <v/>
      </c>
      <c r="D2421" s="341" t="str">
        <v/>
      </c>
      <c r="E2421" s="337" t="str">
        <v/>
      </c>
      <c r="F2421" s="337" t="str">
        <v/>
      </c>
      <c r="G2421" s="359" t="str">
        <v/>
      </c>
      <c r="H2421" s="340" t="str">
        <v/>
      </c>
      <c r="I2421" s="337" t="str">
        <v/>
      </c>
      <c r="J2421" s="337" t="str">
        <v/>
      </c>
      <c r="K2421" s="337" t="str">
        <v/>
      </c>
      <c r="L2421" s="337" t="str">
        <v/>
      </c>
      <c r="M2421" s="334" t="str">
        <v/>
      </c>
      <c r="N2421" s="337" t="str">
        <v/>
      </c>
      <c r="O2421" s="349" t="str">
        <v/>
      </c>
      <c r="P2421" s="349" t="str">
        <v>January</v>
      </c>
      <c r="Q2421" s="357"/>
    </row>
    <row r="2422" ht="27" customHeight="1" spans="1:17">
      <c r="A2422" s="362">
        <f t="shared" si="23"/>
        <v>1491</v>
      </c>
      <c r="B2422" s="294" t="str">
        <v/>
      </c>
      <c r="C2422" s="337" t="str">
        <v/>
      </c>
      <c r="D2422" s="341" t="str">
        <v/>
      </c>
      <c r="E2422" s="337" t="str">
        <v/>
      </c>
      <c r="F2422" s="337" t="str">
        <v/>
      </c>
      <c r="G2422" s="359" t="str">
        <v/>
      </c>
      <c r="H2422" s="340" t="str">
        <v/>
      </c>
      <c r="I2422" s="337" t="str">
        <v/>
      </c>
      <c r="J2422" s="337" t="str">
        <v/>
      </c>
      <c r="K2422" s="337" t="str">
        <v/>
      </c>
      <c r="L2422" s="337" t="str">
        <v/>
      </c>
      <c r="M2422" s="329" t="str">
        <v/>
      </c>
      <c r="N2422" s="337" t="str">
        <v/>
      </c>
      <c r="O2422" s="349" t="str">
        <v/>
      </c>
      <c r="P2422" s="349" t="str">
        <v>January</v>
      </c>
      <c r="Q2422" s="358"/>
    </row>
    <row r="2423" ht="27" customHeight="1" spans="1:17">
      <c r="A2423" s="361">
        <f t="shared" si="23"/>
        <v>1492</v>
      </c>
      <c r="B2423" s="294" t="str">
        <v/>
      </c>
      <c r="C2423" s="337" t="str">
        <v/>
      </c>
      <c r="D2423" s="337" t="str">
        <v/>
      </c>
      <c r="E2423" s="337" t="str">
        <v/>
      </c>
      <c r="F2423" s="337" t="str">
        <v/>
      </c>
      <c r="G2423" s="359" t="str">
        <v/>
      </c>
      <c r="H2423" s="340" t="str">
        <v/>
      </c>
      <c r="I2423" s="337" t="str">
        <v/>
      </c>
      <c r="J2423" s="337" t="str">
        <v/>
      </c>
      <c r="K2423" s="337" t="str">
        <v/>
      </c>
      <c r="L2423" s="337" t="str">
        <v/>
      </c>
      <c r="M2423" s="334" t="str">
        <v/>
      </c>
      <c r="N2423" s="337" t="str">
        <v/>
      </c>
      <c r="O2423" s="349" t="str">
        <v/>
      </c>
      <c r="P2423" s="349" t="str">
        <v>January</v>
      </c>
      <c r="Q2423" s="357"/>
    </row>
    <row r="2424" ht="27" customHeight="1" spans="1:17">
      <c r="A2424" s="362">
        <f t="shared" si="23"/>
        <v>1493</v>
      </c>
      <c r="B2424" s="294" t="str">
        <v/>
      </c>
      <c r="C2424" s="337" t="str">
        <v/>
      </c>
      <c r="D2424" s="337" t="str">
        <v/>
      </c>
      <c r="E2424" s="337" t="str">
        <v/>
      </c>
      <c r="F2424" s="337" t="str">
        <v/>
      </c>
      <c r="G2424" s="359" t="str">
        <v/>
      </c>
      <c r="H2424" s="340" t="str">
        <v/>
      </c>
      <c r="I2424" s="337" t="str">
        <v/>
      </c>
      <c r="J2424" s="337" t="str">
        <v/>
      </c>
      <c r="K2424" s="337" t="str">
        <v/>
      </c>
      <c r="L2424" s="337" t="str">
        <v/>
      </c>
      <c r="M2424" s="329" t="str">
        <v/>
      </c>
      <c r="N2424" s="337" t="str">
        <v/>
      </c>
      <c r="O2424" s="349" t="str">
        <v/>
      </c>
      <c r="P2424" s="349" t="str">
        <v>January</v>
      </c>
      <c r="Q2424" s="358"/>
    </row>
    <row r="2425" ht="27" customHeight="1" spans="1:17">
      <c r="A2425" s="361">
        <f t="shared" si="23"/>
        <v>1494</v>
      </c>
      <c r="B2425" s="294" t="str">
        <v/>
      </c>
      <c r="C2425" s="337" t="str">
        <v/>
      </c>
      <c r="D2425" s="337" t="str">
        <v/>
      </c>
      <c r="E2425" s="337" t="str">
        <v/>
      </c>
      <c r="F2425" s="337" t="str">
        <v/>
      </c>
      <c r="G2425" s="359" t="str">
        <v/>
      </c>
      <c r="H2425" s="340" t="str">
        <v/>
      </c>
      <c r="I2425" s="337" t="str">
        <v/>
      </c>
      <c r="J2425" s="337" t="str">
        <v/>
      </c>
      <c r="K2425" s="337" t="str">
        <v/>
      </c>
      <c r="L2425" s="337" t="str">
        <v/>
      </c>
      <c r="M2425" s="334" t="str">
        <v/>
      </c>
      <c r="N2425" s="337" t="str">
        <v/>
      </c>
      <c r="O2425" s="349" t="str">
        <v/>
      </c>
      <c r="P2425" s="349" t="str">
        <v>January</v>
      </c>
      <c r="Q2425" s="357"/>
    </row>
    <row r="2426" ht="27" customHeight="1" spans="1:17">
      <c r="A2426" s="362">
        <f t="shared" si="23"/>
        <v>1495</v>
      </c>
      <c r="B2426" s="294" t="str">
        <v/>
      </c>
      <c r="C2426" s="337" t="str">
        <v/>
      </c>
      <c r="D2426" s="337" t="str">
        <v/>
      </c>
      <c r="E2426" s="337" t="str">
        <v/>
      </c>
      <c r="F2426" s="337" t="str">
        <v/>
      </c>
      <c r="G2426" s="359" t="str">
        <v/>
      </c>
      <c r="H2426" s="340" t="str">
        <v/>
      </c>
      <c r="I2426" s="337" t="str">
        <v/>
      </c>
      <c r="J2426" s="337" t="str">
        <v/>
      </c>
      <c r="K2426" s="337" t="str">
        <v/>
      </c>
      <c r="L2426" s="337" t="str">
        <v/>
      </c>
      <c r="M2426" s="329" t="str">
        <v/>
      </c>
      <c r="N2426" s="337" t="str">
        <v/>
      </c>
      <c r="O2426" s="349" t="str">
        <v/>
      </c>
      <c r="P2426" s="349" t="str">
        <v>January</v>
      </c>
      <c r="Q2426" s="358"/>
    </row>
    <row r="2427" ht="27" customHeight="1" spans="1:17">
      <c r="A2427" s="361">
        <f t="shared" si="23"/>
        <v>1496</v>
      </c>
      <c r="B2427" s="294" t="str">
        <v/>
      </c>
      <c r="C2427" s="337" t="str">
        <v/>
      </c>
      <c r="D2427" s="337" t="str">
        <v/>
      </c>
      <c r="E2427" s="337" t="str">
        <v/>
      </c>
      <c r="F2427" s="337" t="str">
        <v/>
      </c>
      <c r="G2427" s="359" t="str">
        <v/>
      </c>
      <c r="H2427" s="340" t="str">
        <v/>
      </c>
      <c r="I2427" s="337" t="str">
        <v/>
      </c>
      <c r="J2427" s="337" t="str">
        <v/>
      </c>
      <c r="K2427" s="337" t="str">
        <v/>
      </c>
      <c r="L2427" s="337" t="str">
        <v/>
      </c>
      <c r="M2427" s="334" t="str">
        <v/>
      </c>
      <c r="N2427" s="337" t="str">
        <v/>
      </c>
      <c r="O2427" s="349" t="str">
        <v/>
      </c>
      <c r="P2427" s="349" t="str">
        <v>January</v>
      </c>
      <c r="Q2427" s="357"/>
    </row>
    <row r="2428" ht="27" customHeight="1" spans="1:17">
      <c r="A2428" s="362">
        <f t="shared" si="23"/>
        <v>1497</v>
      </c>
      <c r="B2428" s="294" t="str">
        <v/>
      </c>
      <c r="C2428" s="337" t="str">
        <v/>
      </c>
      <c r="D2428" s="337" t="str">
        <v/>
      </c>
      <c r="E2428" s="337" t="str">
        <v/>
      </c>
      <c r="F2428" s="337" t="str">
        <v/>
      </c>
      <c r="G2428" s="359" t="str">
        <v/>
      </c>
      <c r="H2428" s="340" t="str">
        <v/>
      </c>
      <c r="I2428" s="337" t="str">
        <v/>
      </c>
      <c r="J2428" s="337" t="str">
        <v/>
      </c>
      <c r="K2428" s="337" t="str">
        <v/>
      </c>
      <c r="L2428" s="337" t="str">
        <v/>
      </c>
      <c r="M2428" s="329" t="str">
        <v/>
      </c>
      <c r="N2428" s="337" t="str">
        <v/>
      </c>
      <c r="O2428" s="349" t="str">
        <v/>
      </c>
      <c r="P2428" s="349" t="str">
        <v>January</v>
      </c>
      <c r="Q2428" s="358"/>
    </row>
    <row r="2429" ht="27" customHeight="1" spans="1:17">
      <c r="A2429" s="361">
        <f t="shared" si="23"/>
        <v>1498</v>
      </c>
      <c r="B2429" s="294" t="str">
        <v/>
      </c>
      <c r="C2429" s="337" t="str">
        <v/>
      </c>
      <c r="D2429" s="337" t="str">
        <v/>
      </c>
      <c r="E2429" s="337" t="str">
        <v/>
      </c>
      <c r="F2429" s="337" t="str">
        <v/>
      </c>
      <c r="G2429" s="359" t="str">
        <v/>
      </c>
      <c r="H2429" s="340" t="str">
        <v/>
      </c>
      <c r="I2429" s="337" t="str">
        <v/>
      </c>
      <c r="J2429" s="337" t="str">
        <v/>
      </c>
      <c r="K2429" s="337" t="str">
        <v/>
      </c>
      <c r="L2429" s="337" t="str">
        <v/>
      </c>
      <c r="M2429" s="334" t="str">
        <v/>
      </c>
      <c r="N2429" s="337" t="str">
        <v/>
      </c>
      <c r="O2429" s="349" t="str">
        <v/>
      </c>
      <c r="P2429" s="349" t="str">
        <v>January</v>
      </c>
      <c r="Q2429" s="357"/>
    </row>
    <row r="2430" ht="27" customHeight="1" spans="1:17">
      <c r="A2430" s="362">
        <f t="shared" si="23"/>
        <v>1499</v>
      </c>
      <c r="B2430" s="294" t="str">
        <v/>
      </c>
      <c r="C2430" s="337" t="str">
        <v/>
      </c>
      <c r="D2430" s="337" t="str">
        <v/>
      </c>
      <c r="E2430" s="337" t="str">
        <v/>
      </c>
      <c r="F2430" s="337" t="str">
        <v/>
      </c>
      <c r="G2430" s="359" t="str">
        <v/>
      </c>
      <c r="H2430" s="340" t="str">
        <v/>
      </c>
      <c r="I2430" s="337" t="str">
        <v/>
      </c>
      <c r="J2430" s="337" t="str">
        <v/>
      </c>
      <c r="K2430" s="337" t="str">
        <v/>
      </c>
      <c r="L2430" s="337" t="str">
        <v/>
      </c>
      <c r="M2430" s="329" t="str">
        <v/>
      </c>
      <c r="N2430" s="337" t="str">
        <v/>
      </c>
      <c r="O2430" s="349" t="str">
        <v/>
      </c>
      <c r="P2430" s="349" t="str">
        <v>January</v>
      </c>
      <c r="Q2430" s="358"/>
    </row>
    <row r="2431" ht="27" customHeight="1" spans="1:17">
      <c r="A2431" s="361">
        <f t="shared" si="23"/>
        <v>1500</v>
      </c>
      <c r="B2431" s="294" t="str">
        <v/>
      </c>
      <c r="C2431" s="337" t="str">
        <v/>
      </c>
      <c r="D2431" s="337" t="str">
        <v/>
      </c>
      <c r="E2431" s="337" t="str">
        <v/>
      </c>
      <c r="F2431" s="337" t="str">
        <v/>
      </c>
      <c r="G2431" s="359" t="str">
        <v/>
      </c>
      <c r="H2431" s="340" t="str">
        <v/>
      </c>
      <c r="I2431" s="337" t="str">
        <v/>
      </c>
      <c r="J2431" s="337" t="str">
        <v/>
      </c>
      <c r="K2431" s="337" t="str">
        <v/>
      </c>
      <c r="L2431" s="337" t="str">
        <v/>
      </c>
      <c r="M2431" s="334" t="str">
        <v/>
      </c>
      <c r="N2431" s="337" t="str">
        <v/>
      </c>
      <c r="O2431" s="349" t="str">
        <v/>
      </c>
      <c r="P2431" s="349" t="str">
        <v>January</v>
      </c>
      <c r="Q2431" s="357"/>
    </row>
    <row r="2432" ht="27" customHeight="1" spans="1:17">
      <c r="A2432" s="362">
        <f t="shared" si="23"/>
        <v>1501</v>
      </c>
      <c r="B2432" s="294" t="str">
        <v/>
      </c>
      <c r="C2432" s="337" t="str">
        <v/>
      </c>
      <c r="D2432" s="337" t="str">
        <v/>
      </c>
      <c r="E2432" s="337" t="str">
        <v/>
      </c>
      <c r="F2432" s="337" t="str">
        <v/>
      </c>
      <c r="G2432" s="359" t="str">
        <v/>
      </c>
      <c r="H2432" s="340" t="str">
        <v/>
      </c>
      <c r="I2432" s="337" t="str">
        <v/>
      </c>
      <c r="J2432" s="337" t="str">
        <v/>
      </c>
      <c r="K2432" s="337" t="str">
        <v/>
      </c>
      <c r="L2432" s="337" t="str">
        <v/>
      </c>
      <c r="M2432" s="329" t="str">
        <v/>
      </c>
      <c r="N2432" s="337" t="str">
        <v/>
      </c>
      <c r="O2432" s="349" t="str">
        <v/>
      </c>
      <c r="P2432" s="349" t="str">
        <v>January</v>
      </c>
      <c r="Q2432" s="358"/>
    </row>
    <row r="2433" ht="27" customHeight="1" spans="1:17">
      <c r="A2433" s="361">
        <f t="shared" si="23"/>
        <v>1502</v>
      </c>
      <c r="B2433" s="294" t="str">
        <v/>
      </c>
      <c r="C2433" s="337" t="str">
        <v/>
      </c>
      <c r="D2433" s="337" t="str">
        <v/>
      </c>
      <c r="E2433" s="337" t="str">
        <v/>
      </c>
      <c r="F2433" s="337" t="str">
        <v/>
      </c>
      <c r="G2433" s="359" t="str">
        <v/>
      </c>
      <c r="H2433" s="340" t="str">
        <v/>
      </c>
      <c r="I2433" s="337" t="str">
        <v/>
      </c>
      <c r="J2433" s="337" t="str">
        <v/>
      </c>
      <c r="K2433" s="337" t="str">
        <v/>
      </c>
      <c r="L2433" s="337" t="str">
        <v/>
      </c>
      <c r="M2433" s="334" t="str">
        <v/>
      </c>
      <c r="N2433" s="337" t="str">
        <v/>
      </c>
      <c r="O2433" s="349" t="str">
        <v/>
      </c>
      <c r="P2433" s="349" t="str">
        <v>January</v>
      </c>
      <c r="Q2433" s="357"/>
    </row>
    <row r="2434" ht="27" customHeight="1" spans="1:17">
      <c r="A2434" s="362">
        <f t="shared" si="23"/>
        <v>1503</v>
      </c>
      <c r="B2434" s="294" t="str">
        <v/>
      </c>
      <c r="C2434" s="337" t="str">
        <v/>
      </c>
      <c r="D2434" s="337" t="str">
        <v/>
      </c>
      <c r="E2434" s="337" t="str">
        <v/>
      </c>
      <c r="F2434" s="337" t="str">
        <v/>
      </c>
      <c r="G2434" s="359" t="str">
        <v/>
      </c>
      <c r="H2434" s="340" t="str">
        <v/>
      </c>
      <c r="I2434" s="337" t="str">
        <v/>
      </c>
      <c r="J2434" s="337" t="str">
        <v/>
      </c>
      <c r="K2434" s="337" t="str">
        <v/>
      </c>
      <c r="L2434" s="337" t="str">
        <v/>
      </c>
      <c r="M2434" s="329" t="str">
        <v/>
      </c>
      <c r="N2434" s="337" t="str">
        <v/>
      </c>
      <c r="O2434" s="349" t="str">
        <v/>
      </c>
      <c r="P2434" s="349" t="str">
        <v>January</v>
      </c>
      <c r="Q2434" s="358"/>
    </row>
    <row r="2435" ht="27" customHeight="1" spans="1:17">
      <c r="A2435" s="361">
        <f t="shared" si="23"/>
        <v>1504</v>
      </c>
      <c r="B2435" s="294" t="str">
        <v/>
      </c>
      <c r="C2435" s="337" t="str">
        <v/>
      </c>
      <c r="D2435" s="337" t="str">
        <v/>
      </c>
      <c r="E2435" s="337" t="str">
        <v/>
      </c>
      <c r="F2435" s="337" t="str">
        <v/>
      </c>
      <c r="G2435" s="359" t="str">
        <v/>
      </c>
      <c r="H2435" s="340" t="str">
        <v/>
      </c>
      <c r="I2435" s="337" t="str">
        <v/>
      </c>
      <c r="J2435" s="337" t="str">
        <v/>
      </c>
      <c r="K2435" s="337" t="str">
        <v/>
      </c>
      <c r="L2435" s="337" t="str">
        <v/>
      </c>
      <c r="M2435" s="334" t="str">
        <v/>
      </c>
      <c r="N2435" s="337" t="str">
        <v/>
      </c>
      <c r="O2435" s="349" t="str">
        <v/>
      </c>
      <c r="P2435" s="349" t="str">
        <v>January</v>
      </c>
      <c r="Q2435" s="357"/>
    </row>
    <row r="2436" ht="27" customHeight="1" spans="1:17">
      <c r="A2436" s="362">
        <f t="shared" si="23"/>
        <v>1505</v>
      </c>
      <c r="B2436" s="294" t="str">
        <v/>
      </c>
      <c r="C2436" s="337" t="str">
        <v/>
      </c>
      <c r="D2436" s="337" t="str">
        <v/>
      </c>
      <c r="E2436" s="337" t="str">
        <v/>
      </c>
      <c r="F2436" s="337" t="str">
        <v/>
      </c>
      <c r="G2436" s="359" t="str">
        <v/>
      </c>
      <c r="H2436" s="340" t="str">
        <v/>
      </c>
      <c r="I2436" s="337" t="str">
        <v/>
      </c>
      <c r="J2436" s="337" t="str">
        <v/>
      </c>
      <c r="K2436" s="337" t="str">
        <v/>
      </c>
      <c r="L2436" s="337" t="str">
        <v/>
      </c>
      <c r="M2436" s="329" t="str">
        <v/>
      </c>
      <c r="N2436" s="337" t="str">
        <v/>
      </c>
      <c r="O2436" s="349" t="str">
        <v/>
      </c>
      <c r="P2436" s="349" t="str">
        <v>January</v>
      </c>
      <c r="Q2436" s="358"/>
    </row>
    <row r="2437" ht="27" customHeight="1" spans="1:17">
      <c r="A2437" s="361">
        <f t="shared" si="23"/>
        <v>1506</v>
      </c>
      <c r="B2437" s="294" t="str">
        <v/>
      </c>
      <c r="C2437" s="337" t="str">
        <v/>
      </c>
      <c r="D2437" s="337" t="str">
        <v/>
      </c>
      <c r="E2437" s="337" t="str">
        <v/>
      </c>
      <c r="F2437" s="337" t="str">
        <v/>
      </c>
      <c r="G2437" s="359" t="str">
        <v/>
      </c>
      <c r="H2437" s="340" t="str">
        <v/>
      </c>
      <c r="I2437" s="337" t="str">
        <v/>
      </c>
      <c r="J2437" s="337" t="str">
        <v/>
      </c>
      <c r="K2437" s="337" t="str">
        <v/>
      </c>
      <c r="L2437" s="337" t="str">
        <v/>
      </c>
      <c r="M2437" s="334" t="str">
        <v/>
      </c>
      <c r="N2437" s="337" t="str">
        <v/>
      </c>
      <c r="O2437" s="349" t="str">
        <v/>
      </c>
      <c r="P2437" s="349" t="str">
        <v>January</v>
      </c>
      <c r="Q2437" s="357"/>
    </row>
    <row r="2438" ht="27" customHeight="1" spans="1:17">
      <c r="A2438" s="362">
        <f t="shared" si="23"/>
        <v>1507</v>
      </c>
      <c r="B2438" s="294" t="str">
        <v/>
      </c>
      <c r="C2438" s="337" t="str">
        <v/>
      </c>
      <c r="D2438" s="337" t="str">
        <v/>
      </c>
      <c r="E2438" s="337" t="str">
        <v/>
      </c>
      <c r="F2438" s="337" t="str">
        <v/>
      </c>
      <c r="G2438" s="359" t="str">
        <v/>
      </c>
      <c r="H2438" s="340" t="str">
        <v/>
      </c>
      <c r="I2438" s="337" t="str">
        <v/>
      </c>
      <c r="J2438" s="337" t="str">
        <v/>
      </c>
      <c r="K2438" s="337" t="str">
        <v/>
      </c>
      <c r="L2438" s="337" t="str">
        <v/>
      </c>
      <c r="M2438" s="329" t="str">
        <v/>
      </c>
      <c r="N2438" s="337" t="str">
        <v/>
      </c>
      <c r="O2438" s="349" t="str">
        <v/>
      </c>
      <c r="P2438" s="349" t="str">
        <v>January</v>
      </c>
      <c r="Q2438" s="358"/>
    </row>
    <row r="2439" ht="27" customHeight="1" spans="1:17">
      <c r="A2439" s="361">
        <f t="shared" si="23"/>
        <v>1508</v>
      </c>
      <c r="B2439" s="294" t="str">
        <v/>
      </c>
      <c r="C2439" s="337" t="str">
        <v/>
      </c>
      <c r="D2439" s="337" t="str">
        <v/>
      </c>
      <c r="E2439" s="337" t="str">
        <v/>
      </c>
      <c r="F2439" s="337" t="str">
        <v/>
      </c>
      <c r="G2439" s="359" t="str">
        <v/>
      </c>
      <c r="H2439" s="340" t="str">
        <v/>
      </c>
      <c r="I2439" s="337" t="str">
        <v/>
      </c>
      <c r="J2439" s="337" t="str">
        <v/>
      </c>
      <c r="K2439" s="337" t="str">
        <v/>
      </c>
      <c r="L2439" s="337" t="str">
        <v/>
      </c>
      <c r="M2439" s="334" t="str">
        <v/>
      </c>
      <c r="N2439" s="337" t="str">
        <v/>
      </c>
      <c r="O2439" s="349" t="str">
        <v/>
      </c>
      <c r="P2439" s="349" t="str">
        <v>January</v>
      </c>
      <c r="Q2439" s="357"/>
    </row>
    <row r="2440" ht="27" customHeight="1" spans="1:17">
      <c r="A2440" s="362">
        <f t="shared" si="23"/>
        <v>1509</v>
      </c>
      <c r="B2440" s="294" t="str">
        <v/>
      </c>
      <c r="C2440" s="337" t="str">
        <v/>
      </c>
      <c r="D2440" s="341" t="str">
        <v/>
      </c>
      <c r="E2440" s="337" t="str">
        <v/>
      </c>
      <c r="F2440" s="337" t="str">
        <v/>
      </c>
      <c r="G2440" s="359" t="str">
        <v/>
      </c>
      <c r="H2440" s="340" t="str">
        <v/>
      </c>
      <c r="I2440" s="337" t="str">
        <v/>
      </c>
      <c r="J2440" s="337" t="str">
        <v/>
      </c>
      <c r="K2440" s="337" t="str">
        <v/>
      </c>
      <c r="L2440" s="337" t="str">
        <v/>
      </c>
      <c r="M2440" s="329" t="str">
        <v/>
      </c>
      <c r="N2440" s="337" t="str">
        <v/>
      </c>
      <c r="O2440" s="349" t="str">
        <v/>
      </c>
      <c r="P2440" s="349" t="str">
        <v>January</v>
      </c>
      <c r="Q2440" s="358"/>
    </row>
    <row r="2441" ht="27" customHeight="1" spans="1:17">
      <c r="A2441" s="361">
        <f t="shared" si="23"/>
        <v>1510</v>
      </c>
      <c r="B2441" s="294" t="str">
        <v/>
      </c>
      <c r="C2441" s="337" t="str">
        <v/>
      </c>
      <c r="D2441" s="337" t="str">
        <v/>
      </c>
      <c r="E2441" s="337" t="str">
        <v/>
      </c>
      <c r="F2441" s="337" t="str">
        <v/>
      </c>
      <c r="G2441" s="359" t="str">
        <v/>
      </c>
      <c r="H2441" s="340" t="str">
        <v/>
      </c>
      <c r="I2441" s="337" t="str">
        <v/>
      </c>
      <c r="J2441" s="337" t="str">
        <v/>
      </c>
      <c r="K2441" s="337" t="str">
        <v/>
      </c>
      <c r="L2441" s="337" t="str">
        <v/>
      </c>
      <c r="M2441" s="334" t="str">
        <v/>
      </c>
      <c r="N2441" s="337" t="str">
        <v/>
      </c>
      <c r="O2441" s="349" t="str">
        <v/>
      </c>
      <c r="P2441" s="349" t="str">
        <v>January</v>
      </c>
      <c r="Q2441" s="357"/>
    </row>
    <row r="2442" ht="27" customHeight="1" spans="1:17">
      <c r="A2442" s="362">
        <f t="shared" si="23"/>
        <v>1511</v>
      </c>
      <c r="B2442" s="294" t="str">
        <v/>
      </c>
      <c r="C2442" s="337" t="str">
        <v/>
      </c>
      <c r="D2442" s="337" t="str">
        <v/>
      </c>
      <c r="E2442" s="337" t="str">
        <v/>
      </c>
      <c r="F2442" s="337" t="str">
        <v/>
      </c>
      <c r="G2442" s="359" t="str">
        <v/>
      </c>
      <c r="H2442" s="340" t="str">
        <v/>
      </c>
      <c r="I2442" s="337" t="str">
        <v/>
      </c>
      <c r="J2442" s="337" t="str">
        <v/>
      </c>
      <c r="K2442" s="337" t="str">
        <v/>
      </c>
      <c r="L2442" s="337" t="str">
        <v/>
      </c>
      <c r="M2442" s="329" t="str">
        <v/>
      </c>
      <c r="N2442" s="337" t="str">
        <v/>
      </c>
      <c r="O2442" s="349" t="str">
        <v/>
      </c>
      <c r="P2442" s="349" t="str">
        <v>January</v>
      </c>
      <c r="Q2442" s="358"/>
    </row>
    <row r="2443" ht="27" customHeight="1" spans="1:17">
      <c r="A2443" s="361">
        <f t="shared" si="23"/>
        <v>1512</v>
      </c>
      <c r="B2443" s="294" t="str">
        <v/>
      </c>
      <c r="C2443" s="337" t="str">
        <v/>
      </c>
      <c r="D2443" s="337" t="str">
        <v/>
      </c>
      <c r="E2443" s="337" t="str">
        <v/>
      </c>
      <c r="F2443" s="337" t="str">
        <v/>
      </c>
      <c r="G2443" s="359" t="str">
        <v/>
      </c>
      <c r="H2443" s="340" t="str">
        <v/>
      </c>
      <c r="I2443" s="337" t="str">
        <v/>
      </c>
      <c r="J2443" s="337" t="str">
        <v/>
      </c>
      <c r="K2443" s="337" t="str">
        <v/>
      </c>
      <c r="L2443" s="337" t="str">
        <v/>
      </c>
      <c r="M2443" s="334" t="str">
        <v/>
      </c>
      <c r="N2443" s="337" t="str">
        <v/>
      </c>
      <c r="O2443" s="349" t="str">
        <v/>
      </c>
      <c r="P2443" s="349" t="str">
        <v>January</v>
      </c>
      <c r="Q2443" s="357"/>
    </row>
    <row r="2444" ht="27" customHeight="1" spans="1:17">
      <c r="A2444" s="362">
        <f t="shared" si="23"/>
        <v>1513</v>
      </c>
      <c r="B2444" s="294" t="str">
        <v/>
      </c>
      <c r="C2444" s="337" t="str">
        <v/>
      </c>
      <c r="D2444" s="337" t="str">
        <v/>
      </c>
      <c r="E2444" s="337" t="str">
        <v/>
      </c>
      <c r="F2444" s="337" t="str">
        <v/>
      </c>
      <c r="G2444" s="359" t="str">
        <v/>
      </c>
      <c r="H2444" s="340" t="str">
        <v/>
      </c>
      <c r="I2444" s="337" t="str">
        <v/>
      </c>
      <c r="J2444" s="337" t="str">
        <v/>
      </c>
      <c r="K2444" s="337" t="str">
        <v/>
      </c>
      <c r="L2444" s="337" t="str">
        <v/>
      </c>
      <c r="M2444" s="329" t="str">
        <v/>
      </c>
      <c r="N2444" s="337" t="str">
        <v/>
      </c>
      <c r="O2444" s="349" t="str">
        <v/>
      </c>
      <c r="P2444" s="349" t="str">
        <v>January</v>
      </c>
      <c r="Q2444" s="358"/>
    </row>
    <row r="2445" ht="27" customHeight="1" spans="1:17">
      <c r="A2445" s="361">
        <f t="shared" si="23"/>
        <v>1514</v>
      </c>
      <c r="B2445" s="294" t="str">
        <v/>
      </c>
      <c r="C2445" s="337" t="str">
        <v/>
      </c>
      <c r="D2445" s="337" t="str">
        <v/>
      </c>
      <c r="E2445" s="337" t="str">
        <v/>
      </c>
      <c r="F2445" s="337" t="str">
        <v/>
      </c>
      <c r="G2445" s="359" t="str">
        <v/>
      </c>
      <c r="H2445" s="340" t="str">
        <v/>
      </c>
      <c r="I2445" s="337" t="str">
        <v/>
      </c>
      <c r="J2445" s="337" t="str">
        <v/>
      </c>
      <c r="K2445" s="337" t="str">
        <v/>
      </c>
      <c r="L2445" s="337" t="str">
        <v/>
      </c>
      <c r="M2445" s="334" t="str">
        <v/>
      </c>
      <c r="N2445" s="337" t="str">
        <v/>
      </c>
      <c r="O2445" s="349" t="str">
        <v/>
      </c>
      <c r="P2445" s="349" t="str">
        <v>January</v>
      </c>
      <c r="Q2445" s="357"/>
    </row>
    <row r="2446" ht="27" customHeight="1" spans="1:17">
      <c r="A2446" s="362">
        <f t="shared" si="23"/>
        <v>1515</v>
      </c>
      <c r="B2446" s="294" t="str">
        <v/>
      </c>
      <c r="C2446" s="337" t="str">
        <v/>
      </c>
      <c r="D2446" s="337" t="str">
        <v/>
      </c>
      <c r="E2446" s="337" t="str">
        <v/>
      </c>
      <c r="F2446" s="337" t="str">
        <v/>
      </c>
      <c r="G2446" s="359" t="str">
        <v/>
      </c>
      <c r="H2446" s="340" t="str">
        <v/>
      </c>
      <c r="I2446" s="337" t="str">
        <v/>
      </c>
      <c r="J2446" s="337" t="str">
        <v/>
      </c>
      <c r="K2446" s="337" t="str">
        <v/>
      </c>
      <c r="L2446" s="337" t="str">
        <v/>
      </c>
      <c r="M2446" s="329" t="str">
        <v/>
      </c>
      <c r="N2446" s="337" t="str">
        <v/>
      </c>
      <c r="O2446" s="349" t="str">
        <v/>
      </c>
      <c r="P2446" s="349" t="str">
        <v>January</v>
      </c>
      <c r="Q2446" s="358"/>
    </row>
    <row r="2447" ht="27" customHeight="1" spans="1:17">
      <c r="A2447" s="361">
        <f t="shared" si="23"/>
        <v>1516</v>
      </c>
      <c r="B2447" s="294" t="str">
        <v/>
      </c>
      <c r="C2447" s="337" t="str">
        <v/>
      </c>
      <c r="D2447" s="337" t="str">
        <v/>
      </c>
      <c r="E2447" s="337" t="str">
        <v/>
      </c>
      <c r="F2447" s="337" t="str">
        <v/>
      </c>
      <c r="G2447" s="359" t="str">
        <v/>
      </c>
      <c r="H2447" s="340" t="str">
        <v/>
      </c>
      <c r="I2447" s="337" t="str">
        <v/>
      </c>
      <c r="J2447" s="337" t="str">
        <v/>
      </c>
      <c r="K2447" s="337" t="str">
        <v/>
      </c>
      <c r="L2447" s="337" t="str">
        <v/>
      </c>
      <c r="M2447" s="334" t="str">
        <v/>
      </c>
      <c r="N2447" s="337" t="str">
        <v/>
      </c>
      <c r="O2447" s="349" t="str">
        <v/>
      </c>
      <c r="P2447" s="349" t="str">
        <v>January</v>
      </c>
      <c r="Q2447" s="357"/>
    </row>
    <row r="2448" ht="27" customHeight="1" spans="1:17">
      <c r="A2448" s="362">
        <f t="shared" si="23"/>
        <v>1517</v>
      </c>
      <c r="B2448" s="294" t="str">
        <v/>
      </c>
      <c r="C2448" s="337" t="str">
        <v/>
      </c>
      <c r="D2448" s="337" t="str">
        <v/>
      </c>
      <c r="E2448" s="337" t="str">
        <v/>
      </c>
      <c r="F2448" s="337" t="str">
        <v/>
      </c>
      <c r="G2448" s="359" t="str">
        <v/>
      </c>
      <c r="H2448" s="340" t="str">
        <v/>
      </c>
      <c r="I2448" s="337" t="str">
        <v/>
      </c>
      <c r="J2448" s="337" t="str">
        <v/>
      </c>
      <c r="K2448" s="337" t="str">
        <v/>
      </c>
      <c r="L2448" s="337" t="str">
        <v/>
      </c>
      <c r="M2448" s="329" t="str">
        <v/>
      </c>
      <c r="N2448" s="337" t="str">
        <v/>
      </c>
      <c r="O2448" s="349" t="str">
        <v/>
      </c>
      <c r="P2448" s="349" t="str">
        <v>January</v>
      </c>
      <c r="Q2448" s="358"/>
    </row>
    <row r="2449" ht="27" customHeight="1" spans="1:17">
      <c r="A2449" s="361">
        <f t="shared" si="23"/>
        <v>1518</v>
      </c>
      <c r="B2449" s="294" t="str">
        <v/>
      </c>
      <c r="C2449" s="337" t="str">
        <v/>
      </c>
      <c r="D2449" s="337" t="str">
        <v/>
      </c>
      <c r="E2449" s="337" t="str">
        <v/>
      </c>
      <c r="F2449" s="337" t="str">
        <v/>
      </c>
      <c r="G2449" s="359" t="str">
        <v/>
      </c>
      <c r="H2449" s="340" t="str">
        <v/>
      </c>
      <c r="I2449" s="337" t="str">
        <v/>
      </c>
      <c r="J2449" s="337" t="str">
        <v/>
      </c>
      <c r="K2449" s="337" t="str">
        <v/>
      </c>
      <c r="L2449" s="337" t="str">
        <v/>
      </c>
      <c r="M2449" s="334" t="str">
        <v/>
      </c>
      <c r="N2449" s="337" t="str">
        <v/>
      </c>
      <c r="O2449" s="349" t="str">
        <v/>
      </c>
      <c r="P2449" s="349" t="str">
        <v>January</v>
      </c>
      <c r="Q2449" s="357"/>
    </row>
    <row r="2450" ht="27" customHeight="1" spans="1:17">
      <c r="A2450" s="362">
        <f t="shared" si="23"/>
        <v>1519</v>
      </c>
      <c r="B2450" s="294" t="str">
        <v/>
      </c>
      <c r="C2450" s="337" t="str">
        <v/>
      </c>
      <c r="D2450" s="337" t="str">
        <v/>
      </c>
      <c r="E2450" s="337" t="str">
        <v/>
      </c>
      <c r="F2450" s="337" t="str">
        <v/>
      </c>
      <c r="G2450" s="356" t="str">
        <v/>
      </c>
      <c r="H2450" s="340" t="str">
        <v/>
      </c>
      <c r="I2450" s="337" t="str">
        <v/>
      </c>
      <c r="J2450" s="337" t="str">
        <v/>
      </c>
      <c r="K2450" s="337" t="str">
        <v/>
      </c>
      <c r="L2450" s="337" t="str">
        <v/>
      </c>
      <c r="M2450" s="329" t="str">
        <v/>
      </c>
      <c r="N2450" s="337" t="str">
        <v/>
      </c>
      <c r="O2450" s="349" t="str">
        <v/>
      </c>
      <c r="P2450" s="349" t="str">
        <v>January</v>
      </c>
      <c r="Q2450" s="358"/>
    </row>
    <row r="2451" ht="27" customHeight="1" spans="1:17">
      <c r="A2451" s="361">
        <f t="shared" si="23"/>
        <v>1520</v>
      </c>
      <c r="B2451" s="294" t="str">
        <v/>
      </c>
      <c r="C2451" s="337" t="str">
        <v/>
      </c>
      <c r="D2451" s="337" t="str">
        <v/>
      </c>
      <c r="E2451" s="337" t="str">
        <v/>
      </c>
      <c r="F2451" s="337" t="str">
        <v/>
      </c>
      <c r="G2451" s="356" t="str">
        <v/>
      </c>
      <c r="H2451" s="340" t="str">
        <v/>
      </c>
      <c r="I2451" s="337" t="str">
        <v/>
      </c>
      <c r="J2451" s="337" t="str">
        <v/>
      </c>
      <c r="K2451" s="337" t="str">
        <v/>
      </c>
      <c r="L2451" s="337" t="str">
        <v/>
      </c>
      <c r="M2451" s="334" t="str">
        <v/>
      </c>
      <c r="N2451" s="337" t="str">
        <v/>
      </c>
      <c r="O2451" s="349" t="str">
        <v/>
      </c>
      <c r="P2451" s="349" t="str">
        <v>January</v>
      </c>
      <c r="Q2451" s="357"/>
    </row>
    <row r="2452" ht="27" customHeight="1" spans="1:17">
      <c r="A2452" s="362">
        <f t="shared" si="23"/>
        <v>1521</v>
      </c>
      <c r="B2452" s="294" t="str">
        <v/>
      </c>
      <c r="C2452" s="337" t="str">
        <v/>
      </c>
      <c r="D2452" s="337" t="str">
        <v/>
      </c>
      <c r="E2452" s="337" t="str">
        <v/>
      </c>
      <c r="F2452" s="337" t="str">
        <v/>
      </c>
      <c r="G2452" s="356" t="str">
        <v/>
      </c>
      <c r="H2452" s="340" t="str">
        <v/>
      </c>
      <c r="I2452" s="337" t="str">
        <v/>
      </c>
      <c r="J2452" s="337" t="str">
        <v/>
      </c>
      <c r="K2452" s="337" t="str">
        <v/>
      </c>
      <c r="L2452" s="337" t="str">
        <v/>
      </c>
      <c r="M2452" s="329" t="str">
        <v/>
      </c>
      <c r="N2452" s="337" t="str">
        <v/>
      </c>
      <c r="O2452" s="349" t="str">
        <v/>
      </c>
      <c r="P2452" s="349" t="str">
        <v>January</v>
      </c>
      <c r="Q2452" s="358"/>
    </row>
    <row r="2453" ht="27" customHeight="1" spans="1:17">
      <c r="A2453" s="361">
        <f t="shared" si="23"/>
        <v>1522</v>
      </c>
      <c r="B2453" s="294" t="str">
        <v/>
      </c>
      <c r="C2453" s="337" t="str">
        <v/>
      </c>
      <c r="D2453" s="337" t="str">
        <v/>
      </c>
      <c r="E2453" s="337" t="str">
        <v/>
      </c>
      <c r="F2453" s="337" t="str">
        <v/>
      </c>
      <c r="G2453" s="356" t="str">
        <v/>
      </c>
      <c r="H2453" s="340" t="str">
        <v/>
      </c>
      <c r="I2453" s="337" t="str">
        <v/>
      </c>
      <c r="J2453" s="337" t="str">
        <v/>
      </c>
      <c r="K2453" s="337" t="str">
        <v/>
      </c>
      <c r="L2453" s="337" t="str">
        <v/>
      </c>
      <c r="M2453" s="334" t="str">
        <v/>
      </c>
      <c r="N2453" s="337" t="str">
        <v/>
      </c>
      <c r="O2453" s="349" t="str">
        <v/>
      </c>
      <c r="P2453" s="349" t="str">
        <v>January</v>
      </c>
      <c r="Q2453" s="357"/>
    </row>
    <row r="2454" ht="27" customHeight="1" spans="1:17">
      <c r="A2454" s="362">
        <f t="shared" si="23"/>
        <v>1523</v>
      </c>
      <c r="B2454" s="294" t="str">
        <v/>
      </c>
      <c r="C2454" s="337" t="str">
        <v/>
      </c>
      <c r="D2454" s="337" t="str">
        <v/>
      </c>
      <c r="E2454" s="337" t="str">
        <v/>
      </c>
      <c r="F2454" s="337" t="str">
        <v/>
      </c>
      <c r="G2454" s="356" t="str">
        <v/>
      </c>
      <c r="H2454" s="340" t="str">
        <v/>
      </c>
      <c r="I2454" s="337" t="str">
        <v/>
      </c>
      <c r="J2454" s="337" t="str">
        <v/>
      </c>
      <c r="K2454" s="337" t="str">
        <v/>
      </c>
      <c r="L2454" s="337" t="str">
        <v/>
      </c>
      <c r="M2454" s="329" t="str">
        <v/>
      </c>
      <c r="N2454" s="337" t="str">
        <v/>
      </c>
      <c r="O2454" s="349" t="str">
        <v/>
      </c>
      <c r="P2454" s="349" t="str">
        <v>January</v>
      </c>
      <c r="Q2454" s="358"/>
    </row>
    <row r="2455" ht="27" customHeight="1" spans="1:17">
      <c r="A2455" s="361">
        <f t="shared" si="23"/>
        <v>1524</v>
      </c>
      <c r="B2455" s="294" t="str">
        <v/>
      </c>
      <c r="C2455" s="337" t="str">
        <v/>
      </c>
      <c r="D2455" s="337" t="str">
        <v/>
      </c>
      <c r="E2455" s="337" t="str">
        <v/>
      </c>
      <c r="F2455" s="337" t="str">
        <v/>
      </c>
      <c r="G2455" s="356" t="str">
        <v/>
      </c>
      <c r="H2455" s="340" t="str">
        <v/>
      </c>
      <c r="I2455" s="337" t="str">
        <v/>
      </c>
      <c r="J2455" s="337" t="str">
        <v/>
      </c>
      <c r="K2455" s="337" t="str">
        <v/>
      </c>
      <c r="L2455" s="337" t="str">
        <v/>
      </c>
      <c r="M2455" s="334" t="str">
        <v/>
      </c>
      <c r="N2455" s="337" t="str">
        <v/>
      </c>
      <c r="O2455" s="349" t="str">
        <v/>
      </c>
      <c r="P2455" s="349" t="str">
        <v>January</v>
      </c>
      <c r="Q2455" s="357"/>
    </row>
    <row r="2456" ht="27" customHeight="1" spans="1:17">
      <c r="A2456" s="362">
        <f t="shared" si="23"/>
        <v>1525</v>
      </c>
      <c r="B2456" s="294" t="str">
        <v/>
      </c>
      <c r="C2456" s="337" t="str">
        <v/>
      </c>
      <c r="D2456" s="337" t="str">
        <v/>
      </c>
      <c r="E2456" s="337" t="str">
        <v/>
      </c>
      <c r="F2456" s="337" t="str">
        <v/>
      </c>
      <c r="G2456" s="356" t="str">
        <v/>
      </c>
      <c r="H2456" s="340" t="str">
        <v/>
      </c>
      <c r="I2456" s="337" t="str">
        <v/>
      </c>
      <c r="J2456" s="337" t="str">
        <v/>
      </c>
      <c r="K2456" s="337" t="str">
        <v/>
      </c>
      <c r="L2456" s="337" t="str">
        <v/>
      </c>
      <c r="M2456" s="329" t="str">
        <v/>
      </c>
      <c r="N2456" s="337" t="str">
        <v/>
      </c>
      <c r="O2456" s="349" t="str">
        <v/>
      </c>
      <c r="P2456" s="349" t="str">
        <v>January</v>
      </c>
      <c r="Q2456" s="358"/>
    </row>
    <row r="2457" ht="27" customHeight="1" spans="1:17">
      <c r="A2457" s="361">
        <f t="shared" si="23"/>
        <v>1526</v>
      </c>
      <c r="B2457" s="294" t="str">
        <v/>
      </c>
      <c r="C2457" s="337" t="str">
        <v/>
      </c>
      <c r="D2457" s="337" t="str">
        <v/>
      </c>
      <c r="E2457" s="337" t="str">
        <v/>
      </c>
      <c r="F2457" s="337" t="str">
        <v/>
      </c>
      <c r="G2457" s="356" t="str">
        <v/>
      </c>
      <c r="H2457" s="340" t="str">
        <v/>
      </c>
      <c r="I2457" s="337" t="str">
        <v/>
      </c>
      <c r="J2457" s="337" t="str">
        <v/>
      </c>
      <c r="K2457" s="337" t="str">
        <v/>
      </c>
      <c r="L2457" s="337" t="str">
        <v/>
      </c>
      <c r="M2457" s="334" t="str">
        <v/>
      </c>
      <c r="N2457" s="337" t="str">
        <v/>
      </c>
      <c r="O2457" s="349" t="str">
        <v/>
      </c>
      <c r="P2457" s="349" t="str">
        <v>January</v>
      </c>
      <c r="Q2457" s="357"/>
    </row>
    <row r="2458" ht="27" customHeight="1" spans="1:17">
      <c r="A2458" s="362">
        <f t="shared" si="23"/>
        <v>1527</v>
      </c>
      <c r="B2458" s="294" t="str">
        <v/>
      </c>
      <c r="C2458" s="337" t="str">
        <v/>
      </c>
      <c r="D2458" s="337" t="str">
        <v/>
      </c>
      <c r="E2458" s="337" t="str">
        <v/>
      </c>
      <c r="F2458" s="337" t="str">
        <v/>
      </c>
      <c r="G2458" s="356" t="str">
        <v/>
      </c>
      <c r="H2458" s="340" t="str">
        <v/>
      </c>
      <c r="I2458" s="337" t="str">
        <v/>
      </c>
      <c r="J2458" s="337" t="str">
        <v/>
      </c>
      <c r="K2458" s="337" t="str">
        <v/>
      </c>
      <c r="L2458" s="337" t="str">
        <v/>
      </c>
      <c r="M2458" s="329" t="str">
        <v/>
      </c>
      <c r="N2458" s="337" t="str">
        <v/>
      </c>
      <c r="O2458" s="349" t="str">
        <v/>
      </c>
      <c r="P2458" s="349" t="str">
        <v>January</v>
      </c>
      <c r="Q2458" s="358"/>
    </row>
    <row r="2459" ht="27" customHeight="1" spans="1:17">
      <c r="A2459" s="361">
        <f t="shared" si="23"/>
        <v>1528</v>
      </c>
      <c r="B2459" s="294" t="str">
        <v/>
      </c>
      <c r="C2459" s="337" t="str">
        <v/>
      </c>
      <c r="D2459" s="337" t="str">
        <v/>
      </c>
      <c r="E2459" s="337" t="str">
        <v/>
      </c>
      <c r="F2459" s="337" t="str">
        <v/>
      </c>
      <c r="G2459" s="356" t="str">
        <v/>
      </c>
      <c r="H2459" s="340" t="str">
        <v/>
      </c>
      <c r="I2459" s="337" t="str">
        <v/>
      </c>
      <c r="J2459" s="337" t="str">
        <v/>
      </c>
      <c r="K2459" s="337" t="str">
        <v/>
      </c>
      <c r="L2459" s="337" t="str">
        <v/>
      </c>
      <c r="M2459" s="334" t="str">
        <v/>
      </c>
      <c r="N2459" s="337" t="str">
        <v/>
      </c>
      <c r="O2459" s="349" t="str">
        <v/>
      </c>
      <c r="P2459" s="349" t="str">
        <v>January</v>
      </c>
      <c r="Q2459" s="357"/>
    </row>
    <row r="2460" ht="27" customHeight="1" spans="1:17">
      <c r="A2460" s="362">
        <f t="shared" si="23"/>
        <v>1529</v>
      </c>
      <c r="B2460" s="294" t="str">
        <v/>
      </c>
      <c r="C2460" s="337" t="str">
        <v/>
      </c>
      <c r="D2460" s="337" t="str">
        <v/>
      </c>
      <c r="E2460" s="337" t="str">
        <v/>
      </c>
      <c r="F2460" s="337" t="str">
        <v/>
      </c>
      <c r="G2460" s="356" t="str">
        <v/>
      </c>
      <c r="H2460" s="340" t="str">
        <v/>
      </c>
      <c r="I2460" s="337" t="str">
        <v/>
      </c>
      <c r="J2460" s="337" t="str">
        <v/>
      </c>
      <c r="K2460" s="337" t="str">
        <v/>
      </c>
      <c r="L2460" s="337" t="str">
        <v/>
      </c>
      <c r="M2460" s="329" t="str">
        <v/>
      </c>
      <c r="N2460" s="337" t="str">
        <v/>
      </c>
      <c r="O2460" s="349" t="str">
        <v/>
      </c>
      <c r="P2460" s="349" t="str">
        <v>January</v>
      </c>
      <c r="Q2460" s="358"/>
    </row>
    <row r="2461" ht="27" customHeight="1" spans="1:17">
      <c r="A2461" s="361">
        <f t="shared" si="23"/>
        <v>1530</v>
      </c>
      <c r="B2461" s="294" t="str">
        <v/>
      </c>
      <c r="C2461" s="337" t="str">
        <v/>
      </c>
      <c r="D2461" s="337" t="str">
        <v/>
      </c>
      <c r="E2461" s="337" t="str">
        <v/>
      </c>
      <c r="F2461" s="337" t="str">
        <v/>
      </c>
      <c r="G2461" s="356" t="str">
        <v/>
      </c>
      <c r="H2461" s="340" t="str">
        <v/>
      </c>
      <c r="I2461" s="337" t="str">
        <v/>
      </c>
      <c r="J2461" s="337" t="str">
        <v/>
      </c>
      <c r="K2461" s="337" t="str">
        <v/>
      </c>
      <c r="L2461" s="337" t="str">
        <v/>
      </c>
      <c r="M2461" s="334" t="str">
        <v/>
      </c>
      <c r="N2461" s="337" t="str">
        <v/>
      </c>
      <c r="O2461" s="349" t="str">
        <v/>
      </c>
      <c r="P2461" s="349" t="str">
        <v>January</v>
      </c>
      <c r="Q2461" s="357"/>
    </row>
    <row r="2462" ht="27" customHeight="1" spans="1:17">
      <c r="A2462" s="362">
        <f t="shared" si="23"/>
        <v>1531</v>
      </c>
      <c r="B2462" s="294" t="str">
        <v/>
      </c>
      <c r="C2462" s="337" t="str">
        <v/>
      </c>
      <c r="D2462" s="337" t="str">
        <v/>
      </c>
      <c r="E2462" s="337" t="str">
        <v/>
      </c>
      <c r="F2462" s="337" t="str">
        <v/>
      </c>
      <c r="G2462" s="356" t="str">
        <v/>
      </c>
      <c r="H2462" s="340" t="str">
        <v/>
      </c>
      <c r="I2462" s="337" t="str">
        <v/>
      </c>
      <c r="J2462" s="337" t="str">
        <v/>
      </c>
      <c r="K2462" s="337" t="str">
        <v/>
      </c>
      <c r="L2462" s="337" t="str">
        <v/>
      </c>
      <c r="M2462" s="329" t="str">
        <v/>
      </c>
      <c r="N2462" s="337" t="str">
        <v/>
      </c>
      <c r="O2462" s="349" t="str">
        <v/>
      </c>
      <c r="P2462" s="349" t="str">
        <v>January</v>
      </c>
      <c r="Q2462" s="358"/>
    </row>
    <row r="2463" ht="27" customHeight="1" spans="1:17">
      <c r="A2463" s="361">
        <f t="shared" si="23"/>
        <v>1532</v>
      </c>
      <c r="B2463" s="294" t="str">
        <v/>
      </c>
      <c r="C2463" s="337" t="str">
        <v/>
      </c>
      <c r="D2463" s="337" t="str">
        <v/>
      </c>
      <c r="E2463" s="337" t="str">
        <v/>
      </c>
      <c r="F2463" s="337" t="str">
        <v/>
      </c>
      <c r="G2463" s="356" t="str">
        <v/>
      </c>
      <c r="H2463" s="340" t="str">
        <v/>
      </c>
      <c r="I2463" s="337" t="str">
        <v/>
      </c>
      <c r="J2463" s="337" t="str">
        <v/>
      </c>
      <c r="K2463" s="337" t="str">
        <v/>
      </c>
      <c r="L2463" s="337" t="str">
        <v/>
      </c>
      <c r="M2463" s="334" t="str">
        <v/>
      </c>
      <c r="N2463" s="337" t="str">
        <v/>
      </c>
      <c r="O2463" s="349" t="str">
        <v/>
      </c>
      <c r="P2463" s="349" t="str">
        <v>January</v>
      </c>
      <c r="Q2463" s="357"/>
    </row>
    <row r="2464" ht="27" customHeight="1" spans="1:17">
      <c r="A2464" s="362">
        <f t="shared" si="23"/>
        <v>1533</v>
      </c>
      <c r="B2464" s="294" t="str">
        <v/>
      </c>
      <c r="C2464" s="337" t="str">
        <v/>
      </c>
      <c r="D2464" s="337" t="str">
        <v/>
      </c>
      <c r="E2464" s="337" t="str">
        <v/>
      </c>
      <c r="F2464" s="337" t="str">
        <v/>
      </c>
      <c r="G2464" s="356" t="str">
        <v/>
      </c>
      <c r="H2464" s="340" t="str">
        <v/>
      </c>
      <c r="I2464" s="337" t="str">
        <v/>
      </c>
      <c r="J2464" s="337" t="str">
        <v/>
      </c>
      <c r="K2464" s="337" t="str">
        <v/>
      </c>
      <c r="L2464" s="337" t="str">
        <v/>
      </c>
      <c r="M2464" s="329" t="str">
        <v/>
      </c>
      <c r="N2464" s="337" t="str">
        <v/>
      </c>
      <c r="O2464" s="349" t="str">
        <v/>
      </c>
      <c r="P2464" s="349" t="str">
        <v>January</v>
      </c>
      <c r="Q2464" s="358"/>
    </row>
    <row r="2465" ht="27" customHeight="1" spans="1:17">
      <c r="A2465" s="361">
        <f t="shared" si="23"/>
        <v>1534</v>
      </c>
      <c r="B2465" s="294" t="str">
        <v/>
      </c>
      <c r="C2465" s="337" t="str">
        <v/>
      </c>
      <c r="D2465" s="337" t="str">
        <v/>
      </c>
      <c r="E2465" s="337" t="str">
        <v/>
      </c>
      <c r="F2465" s="337" t="str">
        <v/>
      </c>
      <c r="G2465" s="356" t="str">
        <v/>
      </c>
      <c r="H2465" s="340" t="str">
        <v/>
      </c>
      <c r="I2465" s="337" t="str">
        <v/>
      </c>
      <c r="J2465" s="337" t="str">
        <v/>
      </c>
      <c r="K2465" s="337" t="str">
        <v/>
      </c>
      <c r="L2465" s="337" t="str">
        <v/>
      </c>
      <c r="M2465" s="334" t="str">
        <v/>
      </c>
      <c r="N2465" s="337" t="str">
        <v/>
      </c>
      <c r="O2465" s="349" t="str">
        <v/>
      </c>
      <c r="P2465" s="349" t="str">
        <v>January</v>
      </c>
      <c r="Q2465" s="357"/>
    </row>
    <row r="2466" ht="27" customHeight="1" spans="1:17">
      <c r="A2466" s="362">
        <f t="shared" si="23"/>
        <v>1535</v>
      </c>
      <c r="B2466" s="294" t="str">
        <v/>
      </c>
      <c r="C2466" s="337" t="str">
        <v/>
      </c>
      <c r="D2466" s="337" t="str">
        <v/>
      </c>
      <c r="E2466" s="337" t="str">
        <v/>
      </c>
      <c r="F2466" s="337" t="str">
        <v/>
      </c>
      <c r="G2466" s="356" t="str">
        <v/>
      </c>
      <c r="H2466" s="340" t="str">
        <v/>
      </c>
      <c r="I2466" s="337" t="str">
        <v/>
      </c>
      <c r="J2466" s="337" t="str">
        <v/>
      </c>
      <c r="K2466" s="337" t="str">
        <v/>
      </c>
      <c r="L2466" s="337" t="str">
        <v/>
      </c>
      <c r="M2466" s="329" t="str">
        <v/>
      </c>
      <c r="N2466" s="337" t="str">
        <v/>
      </c>
      <c r="O2466" s="349" t="str">
        <v/>
      </c>
      <c r="P2466" s="349" t="str">
        <v>January</v>
      </c>
      <c r="Q2466" s="358"/>
    </row>
    <row r="2467" ht="27" customHeight="1" spans="1:17">
      <c r="A2467" s="361">
        <f t="shared" si="23"/>
        <v>1536</v>
      </c>
      <c r="B2467" s="294" t="str">
        <v/>
      </c>
      <c r="C2467" s="337" t="str">
        <v/>
      </c>
      <c r="D2467" s="337" t="str">
        <v/>
      </c>
      <c r="E2467" s="337" t="str">
        <v/>
      </c>
      <c r="F2467" s="337" t="str">
        <v/>
      </c>
      <c r="G2467" s="356" t="str">
        <v/>
      </c>
      <c r="H2467" s="340" t="str">
        <v/>
      </c>
      <c r="I2467" s="337" t="str">
        <v/>
      </c>
      <c r="J2467" s="337" t="str">
        <v/>
      </c>
      <c r="K2467" s="337" t="str">
        <v/>
      </c>
      <c r="L2467" s="337" t="str">
        <v/>
      </c>
      <c r="M2467" s="334" t="str">
        <v/>
      </c>
      <c r="N2467" s="337" t="str">
        <v/>
      </c>
      <c r="O2467" s="349" t="str">
        <v/>
      </c>
      <c r="P2467" s="349" t="str">
        <v>January</v>
      </c>
      <c r="Q2467" s="357"/>
    </row>
    <row r="2468" ht="27" customHeight="1" spans="1:17">
      <c r="A2468" s="362">
        <f t="shared" si="23"/>
        <v>1537</v>
      </c>
      <c r="B2468" s="294" t="str">
        <v/>
      </c>
      <c r="C2468" s="337" t="str">
        <v/>
      </c>
      <c r="D2468" s="337" t="str">
        <v/>
      </c>
      <c r="E2468" s="337" t="str">
        <v/>
      </c>
      <c r="F2468" s="337" t="str">
        <v/>
      </c>
      <c r="G2468" s="356" t="str">
        <v/>
      </c>
      <c r="H2468" s="340" t="str">
        <v/>
      </c>
      <c r="I2468" s="337" t="str">
        <v/>
      </c>
      <c r="J2468" s="337" t="str">
        <v/>
      </c>
      <c r="K2468" s="337" t="str">
        <v/>
      </c>
      <c r="L2468" s="337" t="str">
        <v/>
      </c>
      <c r="M2468" s="329" t="str">
        <v/>
      </c>
      <c r="N2468" s="337" t="str">
        <v/>
      </c>
      <c r="O2468" s="349" t="str">
        <v/>
      </c>
      <c r="P2468" s="349" t="str">
        <v>January</v>
      </c>
      <c r="Q2468" s="358"/>
    </row>
    <row r="2469" ht="27" customHeight="1" spans="1:17">
      <c r="A2469" s="361">
        <f t="shared" ref="A2469:A2532" si="24">A2468+1</f>
        <v>1538</v>
      </c>
      <c r="B2469" s="294" t="str">
        <v/>
      </c>
      <c r="C2469" s="337" t="str">
        <v/>
      </c>
      <c r="D2469" s="337" t="str">
        <v/>
      </c>
      <c r="E2469" s="337" t="str">
        <v/>
      </c>
      <c r="F2469" s="337" t="str">
        <v/>
      </c>
      <c r="G2469" s="356" t="str">
        <v/>
      </c>
      <c r="H2469" s="340" t="str">
        <v/>
      </c>
      <c r="I2469" s="337" t="str">
        <v/>
      </c>
      <c r="J2469" s="337" t="str">
        <v/>
      </c>
      <c r="K2469" s="337" t="str">
        <v/>
      </c>
      <c r="L2469" s="337" t="str">
        <v/>
      </c>
      <c r="M2469" s="334" t="str">
        <v/>
      </c>
      <c r="N2469" s="337" t="str">
        <v/>
      </c>
      <c r="O2469" s="349" t="str">
        <v/>
      </c>
      <c r="P2469" s="349" t="str">
        <v>January</v>
      </c>
      <c r="Q2469" s="357"/>
    </row>
    <row r="2470" ht="27" customHeight="1" spans="1:17">
      <c r="A2470" s="362">
        <f t="shared" si="24"/>
        <v>1539</v>
      </c>
      <c r="B2470" s="294" t="str">
        <v/>
      </c>
      <c r="C2470" s="337" t="str">
        <v/>
      </c>
      <c r="D2470" s="337" t="str">
        <v/>
      </c>
      <c r="E2470" s="337" t="str">
        <v/>
      </c>
      <c r="F2470" s="337" t="str">
        <v/>
      </c>
      <c r="G2470" s="356" t="str">
        <v/>
      </c>
      <c r="H2470" s="340" t="str">
        <v/>
      </c>
      <c r="I2470" s="337" t="str">
        <v/>
      </c>
      <c r="J2470" s="337" t="str">
        <v/>
      </c>
      <c r="K2470" s="337" t="str">
        <v/>
      </c>
      <c r="L2470" s="337" t="str">
        <v/>
      </c>
      <c r="M2470" s="329" t="str">
        <v/>
      </c>
      <c r="N2470" s="337" t="str">
        <v/>
      </c>
      <c r="O2470" s="349" t="str">
        <v/>
      </c>
      <c r="P2470" s="349" t="str">
        <v>January</v>
      </c>
      <c r="Q2470" s="358"/>
    </row>
    <row r="2471" ht="27" customHeight="1" spans="1:17">
      <c r="A2471" s="361">
        <f t="shared" si="24"/>
        <v>1540</v>
      </c>
      <c r="B2471" s="294" t="str">
        <v/>
      </c>
      <c r="C2471" s="337" t="str">
        <v/>
      </c>
      <c r="D2471" s="337" t="str">
        <v/>
      </c>
      <c r="E2471" s="337" t="str">
        <v/>
      </c>
      <c r="F2471" s="337" t="str">
        <v/>
      </c>
      <c r="G2471" s="356" t="str">
        <v/>
      </c>
      <c r="H2471" s="340" t="str">
        <v/>
      </c>
      <c r="I2471" s="337" t="str">
        <v/>
      </c>
      <c r="J2471" s="337" t="str">
        <v/>
      </c>
      <c r="K2471" s="337" t="str">
        <v/>
      </c>
      <c r="L2471" s="337" t="str">
        <v/>
      </c>
      <c r="M2471" s="334" t="str">
        <v/>
      </c>
      <c r="N2471" s="337" t="str">
        <v/>
      </c>
      <c r="O2471" s="349" t="str">
        <v/>
      </c>
      <c r="P2471" s="349" t="str">
        <v>January</v>
      </c>
      <c r="Q2471" s="357"/>
    </row>
    <row r="2472" ht="27" customHeight="1" spans="1:17">
      <c r="A2472" s="362">
        <f t="shared" si="24"/>
        <v>1541</v>
      </c>
      <c r="B2472" s="294" t="str">
        <v/>
      </c>
      <c r="C2472" s="337" t="str">
        <v/>
      </c>
      <c r="D2472" s="337" t="str">
        <v/>
      </c>
      <c r="E2472" s="337" t="str">
        <v/>
      </c>
      <c r="F2472" s="337" t="str">
        <v/>
      </c>
      <c r="G2472" s="356" t="str">
        <v/>
      </c>
      <c r="H2472" s="340" t="str">
        <v/>
      </c>
      <c r="I2472" s="337" t="str">
        <v/>
      </c>
      <c r="J2472" s="337" t="str">
        <v/>
      </c>
      <c r="K2472" s="337" t="str">
        <v/>
      </c>
      <c r="L2472" s="337" t="str">
        <v/>
      </c>
      <c r="M2472" s="329" t="str">
        <v/>
      </c>
      <c r="N2472" s="337" t="str">
        <v/>
      </c>
      <c r="O2472" s="349" t="str">
        <v/>
      </c>
      <c r="P2472" s="349" t="str">
        <v>January</v>
      </c>
      <c r="Q2472" s="358"/>
    </row>
    <row r="2473" ht="27" customHeight="1" spans="1:17">
      <c r="A2473" s="361">
        <f t="shared" si="24"/>
        <v>1542</v>
      </c>
      <c r="B2473" s="294" t="str">
        <v/>
      </c>
      <c r="C2473" s="337" t="str">
        <v/>
      </c>
      <c r="D2473" s="337" t="str">
        <v/>
      </c>
      <c r="E2473" s="337" t="str">
        <v/>
      </c>
      <c r="F2473" s="337" t="str">
        <v/>
      </c>
      <c r="G2473" s="356" t="str">
        <v/>
      </c>
      <c r="H2473" s="340" t="str">
        <v/>
      </c>
      <c r="I2473" s="337" t="str">
        <v/>
      </c>
      <c r="J2473" s="337" t="str">
        <v/>
      </c>
      <c r="K2473" s="337" t="str">
        <v/>
      </c>
      <c r="L2473" s="337" t="str">
        <v/>
      </c>
      <c r="M2473" s="334" t="str">
        <v/>
      </c>
      <c r="N2473" s="337" t="str">
        <v/>
      </c>
      <c r="O2473" s="349" t="str">
        <v/>
      </c>
      <c r="P2473" s="349" t="str">
        <v>January</v>
      </c>
      <c r="Q2473" s="357"/>
    </row>
    <row r="2474" ht="27" customHeight="1" spans="1:17">
      <c r="A2474" s="362">
        <f t="shared" si="24"/>
        <v>1543</v>
      </c>
      <c r="B2474" s="294" t="str">
        <v/>
      </c>
      <c r="C2474" s="337" t="str">
        <v/>
      </c>
      <c r="D2474" s="337" t="str">
        <v/>
      </c>
      <c r="E2474" s="337" t="str">
        <v/>
      </c>
      <c r="F2474" s="337" t="str">
        <v/>
      </c>
      <c r="G2474" s="356" t="str">
        <v/>
      </c>
      <c r="H2474" s="340" t="str">
        <v/>
      </c>
      <c r="I2474" s="337" t="str">
        <v/>
      </c>
      <c r="J2474" s="337" t="str">
        <v/>
      </c>
      <c r="K2474" s="337" t="str">
        <v/>
      </c>
      <c r="L2474" s="337" t="str">
        <v/>
      </c>
      <c r="M2474" s="329" t="str">
        <v/>
      </c>
      <c r="N2474" s="337" t="str">
        <v/>
      </c>
      <c r="O2474" s="349" t="str">
        <v/>
      </c>
      <c r="P2474" s="349" t="str">
        <v>January</v>
      </c>
      <c r="Q2474" s="358"/>
    </row>
    <row r="2475" ht="27" customHeight="1" spans="1:17">
      <c r="A2475" s="361">
        <f t="shared" si="24"/>
        <v>1544</v>
      </c>
      <c r="B2475" s="294" t="str">
        <v/>
      </c>
      <c r="C2475" s="337" t="str">
        <v/>
      </c>
      <c r="D2475" s="337" t="str">
        <v/>
      </c>
      <c r="E2475" s="337" t="str">
        <v/>
      </c>
      <c r="F2475" s="337" t="str">
        <v/>
      </c>
      <c r="G2475" s="356" t="str">
        <v/>
      </c>
      <c r="H2475" s="340" t="str">
        <v/>
      </c>
      <c r="I2475" s="337" t="str">
        <v/>
      </c>
      <c r="J2475" s="337" t="str">
        <v/>
      </c>
      <c r="K2475" s="337" t="str">
        <v/>
      </c>
      <c r="L2475" s="337" t="str">
        <v/>
      </c>
      <c r="M2475" s="334" t="str">
        <v/>
      </c>
      <c r="N2475" s="337" t="str">
        <v/>
      </c>
      <c r="O2475" s="349" t="str">
        <v/>
      </c>
      <c r="P2475" s="349" t="str">
        <v>January</v>
      </c>
      <c r="Q2475" s="357"/>
    </row>
    <row r="2476" ht="27" customHeight="1" spans="1:17">
      <c r="A2476" s="362">
        <f t="shared" si="24"/>
        <v>1545</v>
      </c>
      <c r="B2476" s="294" t="str">
        <v/>
      </c>
      <c r="C2476" s="337" t="str">
        <v/>
      </c>
      <c r="D2476" s="337" t="str">
        <v/>
      </c>
      <c r="E2476" s="337" t="str">
        <v/>
      </c>
      <c r="F2476" s="337" t="str">
        <v/>
      </c>
      <c r="G2476" s="356" t="str">
        <v/>
      </c>
      <c r="H2476" s="340" t="str">
        <v/>
      </c>
      <c r="I2476" s="337" t="str">
        <v/>
      </c>
      <c r="J2476" s="337" t="str">
        <v/>
      </c>
      <c r="K2476" s="337" t="str">
        <v/>
      </c>
      <c r="L2476" s="337" t="str">
        <v/>
      </c>
      <c r="M2476" s="329" t="str">
        <v/>
      </c>
      <c r="N2476" s="337" t="str">
        <v/>
      </c>
      <c r="O2476" s="349" t="str">
        <v/>
      </c>
      <c r="P2476" s="349" t="str">
        <v>January</v>
      </c>
      <c r="Q2476" s="358"/>
    </row>
    <row r="2477" ht="27" customHeight="1" spans="1:17">
      <c r="A2477" s="361">
        <f t="shared" si="24"/>
        <v>1546</v>
      </c>
      <c r="B2477" s="294" t="str">
        <v/>
      </c>
      <c r="C2477" s="337" t="str">
        <v/>
      </c>
      <c r="D2477" s="337" t="str">
        <v/>
      </c>
      <c r="E2477" s="337" t="str">
        <v/>
      </c>
      <c r="F2477" s="337" t="str">
        <v/>
      </c>
      <c r="G2477" s="356" t="str">
        <v/>
      </c>
      <c r="H2477" s="340" t="str">
        <v/>
      </c>
      <c r="I2477" s="337" t="str">
        <v/>
      </c>
      <c r="J2477" s="337" t="str">
        <v/>
      </c>
      <c r="K2477" s="337" t="str">
        <v/>
      </c>
      <c r="L2477" s="337" t="str">
        <v/>
      </c>
      <c r="M2477" s="334" t="str">
        <v/>
      </c>
      <c r="N2477" s="337" t="str">
        <v/>
      </c>
      <c r="O2477" s="349" t="str">
        <v/>
      </c>
      <c r="P2477" s="349" t="str">
        <v>January</v>
      </c>
      <c r="Q2477" s="357"/>
    </row>
    <row r="2478" ht="27" customHeight="1" spans="1:17">
      <c r="A2478" s="362">
        <f t="shared" si="24"/>
        <v>1547</v>
      </c>
      <c r="B2478" s="294" t="str">
        <v/>
      </c>
      <c r="C2478" s="337" t="str">
        <v/>
      </c>
      <c r="D2478" s="337" t="str">
        <v/>
      </c>
      <c r="E2478" s="337" t="str">
        <v/>
      </c>
      <c r="F2478" s="337" t="str">
        <v/>
      </c>
      <c r="G2478" s="356" t="str">
        <v/>
      </c>
      <c r="H2478" s="340" t="str">
        <v/>
      </c>
      <c r="I2478" s="337" t="str">
        <v/>
      </c>
      <c r="J2478" s="337" t="str">
        <v/>
      </c>
      <c r="K2478" s="337" t="str">
        <v/>
      </c>
      <c r="L2478" s="337" t="str">
        <v/>
      </c>
      <c r="M2478" s="329" t="str">
        <v/>
      </c>
      <c r="N2478" s="337" t="str">
        <v/>
      </c>
      <c r="O2478" s="349" t="str">
        <v/>
      </c>
      <c r="P2478" s="349" t="str">
        <v>January</v>
      </c>
      <c r="Q2478" s="358"/>
    </row>
    <row r="2479" ht="27" customHeight="1" spans="1:17">
      <c r="A2479" s="361">
        <f t="shared" si="24"/>
        <v>1548</v>
      </c>
      <c r="B2479" s="294" t="str">
        <v/>
      </c>
      <c r="C2479" s="337" t="str">
        <v/>
      </c>
      <c r="D2479" s="337" t="str">
        <v/>
      </c>
      <c r="E2479" s="337" t="str">
        <v/>
      </c>
      <c r="F2479" s="337" t="str">
        <v/>
      </c>
      <c r="G2479" s="356" t="str">
        <v/>
      </c>
      <c r="H2479" s="340" t="str">
        <v/>
      </c>
      <c r="I2479" s="337" t="str">
        <v/>
      </c>
      <c r="J2479" s="337" t="str">
        <v/>
      </c>
      <c r="K2479" s="337" t="str">
        <v/>
      </c>
      <c r="L2479" s="337" t="str">
        <v/>
      </c>
      <c r="M2479" s="334" t="str">
        <v/>
      </c>
      <c r="N2479" s="337" t="str">
        <v/>
      </c>
      <c r="O2479" s="349" t="str">
        <v/>
      </c>
      <c r="P2479" s="349" t="str">
        <v>January</v>
      </c>
      <c r="Q2479" s="357"/>
    </row>
    <row r="2480" ht="27" customHeight="1" spans="1:17">
      <c r="A2480" s="362">
        <f t="shared" si="24"/>
        <v>1549</v>
      </c>
      <c r="B2480" s="294" t="str">
        <v/>
      </c>
      <c r="C2480" s="337" t="str">
        <v/>
      </c>
      <c r="D2480" s="337" t="str">
        <v/>
      </c>
      <c r="E2480" s="337" t="str">
        <v/>
      </c>
      <c r="F2480" s="337" t="str">
        <v/>
      </c>
      <c r="G2480" s="356" t="str">
        <v/>
      </c>
      <c r="H2480" s="340" t="str">
        <v/>
      </c>
      <c r="I2480" s="337" t="str">
        <v/>
      </c>
      <c r="J2480" s="337" t="str">
        <v/>
      </c>
      <c r="K2480" s="337" t="str">
        <v/>
      </c>
      <c r="L2480" s="337" t="str">
        <v/>
      </c>
      <c r="M2480" s="329" t="str">
        <v/>
      </c>
      <c r="N2480" s="337" t="str">
        <v/>
      </c>
      <c r="O2480" s="349" t="str">
        <v/>
      </c>
      <c r="P2480" s="349" t="str">
        <v>January</v>
      </c>
      <c r="Q2480" s="358"/>
    </row>
    <row r="2481" ht="27" customHeight="1" spans="1:17">
      <c r="A2481" s="361">
        <f t="shared" si="24"/>
        <v>1550</v>
      </c>
      <c r="B2481" s="294" t="str">
        <v/>
      </c>
      <c r="C2481" s="337" t="str">
        <v/>
      </c>
      <c r="D2481" s="337" t="str">
        <v/>
      </c>
      <c r="E2481" s="337" t="str">
        <v/>
      </c>
      <c r="F2481" s="337" t="str">
        <v/>
      </c>
      <c r="G2481" s="356" t="str">
        <v/>
      </c>
      <c r="H2481" s="340" t="str">
        <v/>
      </c>
      <c r="I2481" s="337" t="str">
        <v/>
      </c>
      <c r="J2481" s="337" t="str">
        <v/>
      </c>
      <c r="K2481" s="337" t="str">
        <v/>
      </c>
      <c r="L2481" s="337" t="str">
        <v/>
      </c>
      <c r="M2481" s="334" t="str">
        <v/>
      </c>
      <c r="N2481" s="337" t="str">
        <v/>
      </c>
      <c r="O2481" s="349" t="str">
        <v/>
      </c>
      <c r="P2481" s="349" t="str">
        <v>January</v>
      </c>
      <c r="Q2481" s="357"/>
    </row>
    <row r="2482" ht="27" customHeight="1" spans="1:17">
      <c r="A2482" s="362">
        <f t="shared" si="24"/>
        <v>1551</v>
      </c>
      <c r="B2482" s="294" t="str">
        <v/>
      </c>
      <c r="C2482" s="337" t="str">
        <v/>
      </c>
      <c r="D2482" s="337" t="str">
        <v/>
      </c>
      <c r="E2482" s="337" t="str">
        <v/>
      </c>
      <c r="F2482" s="337" t="str">
        <v/>
      </c>
      <c r="G2482" s="356" t="str">
        <v/>
      </c>
      <c r="H2482" s="340" t="str">
        <v/>
      </c>
      <c r="I2482" s="337" t="str">
        <v/>
      </c>
      <c r="J2482" s="337" t="str">
        <v/>
      </c>
      <c r="K2482" s="337" t="str">
        <v/>
      </c>
      <c r="L2482" s="337" t="str">
        <v/>
      </c>
      <c r="M2482" s="329" t="str">
        <v/>
      </c>
      <c r="N2482" s="337" t="str">
        <v/>
      </c>
      <c r="O2482" s="349" t="str">
        <v/>
      </c>
      <c r="P2482" s="349" t="str">
        <v>January</v>
      </c>
      <c r="Q2482" s="358"/>
    </row>
    <row r="2483" ht="27" customHeight="1" spans="1:17">
      <c r="A2483" s="361">
        <f t="shared" si="24"/>
        <v>1552</v>
      </c>
      <c r="B2483" s="294" t="str">
        <v/>
      </c>
      <c r="C2483" s="337" t="str">
        <v/>
      </c>
      <c r="D2483" s="337" t="str">
        <v/>
      </c>
      <c r="E2483" s="337" t="str">
        <v/>
      </c>
      <c r="F2483" s="337" t="str">
        <v/>
      </c>
      <c r="G2483" s="356" t="str">
        <v/>
      </c>
      <c r="H2483" s="340" t="str">
        <v/>
      </c>
      <c r="I2483" s="337" t="str">
        <v/>
      </c>
      <c r="J2483" s="337" t="str">
        <v/>
      </c>
      <c r="K2483" s="337" t="str">
        <v/>
      </c>
      <c r="L2483" s="337" t="str">
        <v/>
      </c>
      <c r="M2483" s="334" t="str">
        <v/>
      </c>
      <c r="N2483" s="337" t="str">
        <v/>
      </c>
      <c r="O2483" s="349" t="str">
        <v/>
      </c>
      <c r="P2483" s="349" t="str">
        <v>January</v>
      </c>
      <c r="Q2483" s="357"/>
    </row>
    <row r="2484" ht="27" customHeight="1" spans="1:17">
      <c r="A2484" s="362">
        <f t="shared" si="24"/>
        <v>1553</v>
      </c>
      <c r="B2484" s="294" t="str">
        <v/>
      </c>
      <c r="C2484" s="337" t="str">
        <v/>
      </c>
      <c r="D2484" s="337" t="str">
        <v/>
      </c>
      <c r="E2484" s="337" t="str">
        <v/>
      </c>
      <c r="F2484" s="337" t="str">
        <v/>
      </c>
      <c r="G2484" s="356" t="str">
        <v/>
      </c>
      <c r="H2484" s="340" t="str">
        <v/>
      </c>
      <c r="I2484" s="337" t="str">
        <v/>
      </c>
      <c r="J2484" s="337" t="str">
        <v/>
      </c>
      <c r="K2484" s="337" t="str">
        <v/>
      </c>
      <c r="L2484" s="337" t="str">
        <v/>
      </c>
      <c r="M2484" s="329" t="str">
        <v/>
      </c>
      <c r="N2484" s="337" t="str">
        <v/>
      </c>
      <c r="O2484" s="349" t="str">
        <v/>
      </c>
      <c r="P2484" s="349" t="str">
        <v>January</v>
      </c>
      <c r="Q2484" s="358"/>
    </row>
    <row r="2485" ht="27" customHeight="1" spans="1:17">
      <c r="A2485" s="361">
        <f t="shared" si="24"/>
        <v>1554</v>
      </c>
      <c r="B2485" s="294" t="str">
        <v/>
      </c>
      <c r="C2485" s="337" t="str">
        <v/>
      </c>
      <c r="D2485" s="337" t="str">
        <v/>
      </c>
      <c r="E2485" s="337" t="str">
        <v/>
      </c>
      <c r="F2485" s="337" t="str">
        <v/>
      </c>
      <c r="G2485" s="356" t="str">
        <v/>
      </c>
      <c r="H2485" s="340" t="str">
        <v/>
      </c>
      <c r="I2485" s="337" t="str">
        <v/>
      </c>
      <c r="J2485" s="337" t="str">
        <v/>
      </c>
      <c r="K2485" s="337" t="str">
        <v/>
      </c>
      <c r="L2485" s="337" t="str">
        <v/>
      </c>
      <c r="M2485" s="334" t="str">
        <v/>
      </c>
      <c r="N2485" s="337" t="str">
        <v/>
      </c>
      <c r="O2485" s="349" t="str">
        <v/>
      </c>
      <c r="P2485" s="349" t="str">
        <v>January</v>
      </c>
      <c r="Q2485" s="357"/>
    </row>
    <row r="2486" ht="27" customHeight="1" spans="1:17">
      <c r="A2486" s="362">
        <f t="shared" si="24"/>
        <v>1555</v>
      </c>
      <c r="B2486" s="294" t="str">
        <v/>
      </c>
      <c r="C2486" s="337" t="str">
        <v/>
      </c>
      <c r="D2486" s="337" t="str">
        <v/>
      </c>
      <c r="E2486" s="337" t="str">
        <v/>
      </c>
      <c r="F2486" s="337" t="str">
        <v/>
      </c>
      <c r="G2486" s="356" t="str">
        <v/>
      </c>
      <c r="H2486" s="340" t="str">
        <v/>
      </c>
      <c r="I2486" s="337" t="str">
        <v/>
      </c>
      <c r="J2486" s="337" t="str">
        <v/>
      </c>
      <c r="K2486" s="337" t="str">
        <v/>
      </c>
      <c r="L2486" s="337" t="str">
        <v/>
      </c>
      <c r="M2486" s="329" t="str">
        <v/>
      </c>
      <c r="N2486" s="337" t="str">
        <v/>
      </c>
      <c r="O2486" s="349" t="str">
        <v/>
      </c>
      <c r="P2486" s="349" t="str">
        <v>January</v>
      </c>
      <c r="Q2486" s="358"/>
    </row>
    <row r="2487" ht="27" customHeight="1" spans="1:17">
      <c r="A2487" s="361">
        <f t="shared" si="24"/>
        <v>1556</v>
      </c>
      <c r="B2487" s="294" t="str">
        <v/>
      </c>
      <c r="C2487" s="337" t="str">
        <v/>
      </c>
      <c r="D2487" s="341" t="str">
        <v/>
      </c>
      <c r="E2487" s="337" t="str">
        <v/>
      </c>
      <c r="F2487" s="337" t="str">
        <v/>
      </c>
      <c r="G2487" s="356" t="str">
        <v/>
      </c>
      <c r="H2487" s="340" t="str">
        <v/>
      </c>
      <c r="I2487" s="337" t="str">
        <v/>
      </c>
      <c r="J2487" s="337" t="str">
        <v/>
      </c>
      <c r="K2487" s="337" t="str">
        <v/>
      </c>
      <c r="L2487" s="337" t="str">
        <v/>
      </c>
      <c r="M2487" s="334" t="str">
        <v/>
      </c>
      <c r="N2487" s="337" t="str">
        <v/>
      </c>
      <c r="O2487" s="349" t="str">
        <v/>
      </c>
      <c r="P2487" s="349" t="str">
        <v>January</v>
      </c>
      <c r="Q2487" s="357"/>
    </row>
    <row r="2488" ht="27" customHeight="1" spans="1:17">
      <c r="A2488" s="362">
        <f t="shared" si="24"/>
        <v>1557</v>
      </c>
      <c r="B2488" s="294" t="str">
        <v/>
      </c>
      <c r="C2488" s="337" t="str">
        <v/>
      </c>
      <c r="D2488" s="337" t="str">
        <v/>
      </c>
      <c r="E2488" s="337" t="str">
        <v/>
      </c>
      <c r="F2488" s="337" t="str">
        <v/>
      </c>
      <c r="G2488" s="356" t="str">
        <v/>
      </c>
      <c r="H2488" s="340" t="str">
        <v/>
      </c>
      <c r="I2488" s="337" t="str">
        <v/>
      </c>
      <c r="J2488" s="337" t="str">
        <v/>
      </c>
      <c r="K2488" s="337" t="str">
        <v/>
      </c>
      <c r="L2488" s="337" t="str">
        <v/>
      </c>
      <c r="M2488" s="329" t="str">
        <v/>
      </c>
      <c r="N2488" s="337" t="str">
        <v/>
      </c>
      <c r="O2488" s="349" t="str">
        <v/>
      </c>
      <c r="P2488" s="349" t="str">
        <v>January</v>
      </c>
      <c r="Q2488" s="358"/>
    </row>
    <row r="2489" ht="27" customHeight="1" spans="1:17">
      <c r="A2489" s="361">
        <f t="shared" si="24"/>
        <v>1558</v>
      </c>
      <c r="B2489" s="294" t="str">
        <v/>
      </c>
      <c r="C2489" s="337" t="str">
        <v/>
      </c>
      <c r="D2489" s="337" t="str">
        <v/>
      </c>
      <c r="E2489" s="337" t="str">
        <v/>
      </c>
      <c r="F2489" s="337" t="str">
        <v/>
      </c>
      <c r="G2489" s="356" t="str">
        <v/>
      </c>
      <c r="H2489" s="340" t="str">
        <v/>
      </c>
      <c r="I2489" s="337" t="str">
        <v/>
      </c>
      <c r="J2489" s="337" t="str">
        <v/>
      </c>
      <c r="K2489" s="337" t="str">
        <v/>
      </c>
      <c r="L2489" s="337" t="str">
        <v/>
      </c>
      <c r="M2489" s="334" t="str">
        <v/>
      </c>
      <c r="N2489" s="337" t="str">
        <v/>
      </c>
      <c r="O2489" s="349" t="str">
        <v/>
      </c>
      <c r="P2489" s="349" t="str">
        <v>January</v>
      </c>
      <c r="Q2489" s="357"/>
    </row>
    <row r="2490" ht="27" customHeight="1" spans="1:17">
      <c r="A2490" s="362">
        <f t="shared" si="24"/>
        <v>1559</v>
      </c>
      <c r="B2490" s="294" t="str">
        <v/>
      </c>
      <c r="C2490" s="337" t="str">
        <v/>
      </c>
      <c r="D2490" s="337" t="str">
        <v/>
      </c>
      <c r="E2490" s="337" t="str">
        <v/>
      </c>
      <c r="F2490" s="337" t="str">
        <v/>
      </c>
      <c r="G2490" s="356" t="str">
        <v/>
      </c>
      <c r="H2490" s="340" t="str">
        <v/>
      </c>
      <c r="I2490" s="337" t="str">
        <v/>
      </c>
      <c r="J2490" s="337" t="str">
        <v/>
      </c>
      <c r="K2490" s="337" t="str">
        <v/>
      </c>
      <c r="L2490" s="337" t="str">
        <v/>
      </c>
      <c r="M2490" s="329" t="str">
        <v/>
      </c>
      <c r="N2490" s="337" t="str">
        <v/>
      </c>
      <c r="O2490" s="349" t="str">
        <v/>
      </c>
      <c r="P2490" s="349" t="str">
        <v>January</v>
      </c>
      <c r="Q2490" s="358"/>
    </row>
    <row r="2491" ht="27" customHeight="1" spans="1:17">
      <c r="A2491" s="361">
        <f t="shared" si="24"/>
        <v>1560</v>
      </c>
      <c r="B2491" s="294" t="str">
        <v/>
      </c>
      <c r="C2491" s="337" t="str">
        <v/>
      </c>
      <c r="D2491" s="337" t="str">
        <v/>
      </c>
      <c r="E2491" s="337" t="str">
        <v/>
      </c>
      <c r="F2491" s="337" t="str">
        <v/>
      </c>
      <c r="G2491" s="356" t="str">
        <v/>
      </c>
      <c r="H2491" s="340" t="str">
        <v/>
      </c>
      <c r="I2491" s="337" t="str">
        <v/>
      </c>
      <c r="J2491" s="337" t="str">
        <v/>
      </c>
      <c r="K2491" s="337" t="str">
        <v/>
      </c>
      <c r="L2491" s="337" t="str">
        <v/>
      </c>
      <c r="M2491" s="334" t="str">
        <v/>
      </c>
      <c r="N2491" s="337" t="str">
        <v/>
      </c>
      <c r="O2491" s="349" t="str">
        <v/>
      </c>
      <c r="P2491" s="349" t="str">
        <v>January</v>
      </c>
      <c r="Q2491" s="357"/>
    </row>
    <row r="2492" ht="27" customHeight="1" spans="1:17">
      <c r="A2492" s="362">
        <f t="shared" si="24"/>
        <v>1561</v>
      </c>
      <c r="B2492" s="294" t="str">
        <v/>
      </c>
      <c r="C2492" s="337" t="str">
        <v/>
      </c>
      <c r="D2492" s="337" t="str">
        <v/>
      </c>
      <c r="E2492" s="337" t="str">
        <v/>
      </c>
      <c r="F2492" s="341" t="str">
        <v/>
      </c>
      <c r="G2492" s="356" t="str">
        <v/>
      </c>
      <c r="H2492" s="340" t="str">
        <v/>
      </c>
      <c r="I2492" s="337" t="str">
        <v/>
      </c>
      <c r="J2492" s="337" t="str">
        <v/>
      </c>
      <c r="K2492" s="337" t="str">
        <v/>
      </c>
      <c r="L2492" s="337" t="str">
        <v/>
      </c>
      <c r="M2492" s="329" t="str">
        <v/>
      </c>
      <c r="N2492" s="337" t="str">
        <v/>
      </c>
      <c r="O2492" s="349" t="str">
        <v/>
      </c>
      <c r="P2492" s="349" t="str">
        <v>January</v>
      </c>
      <c r="Q2492" s="358"/>
    </row>
    <row r="2493" ht="27" customHeight="1" spans="1:17">
      <c r="A2493" s="361">
        <f t="shared" si="24"/>
        <v>1562</v>
      </c>
      <c r="B2493" s="294" t="str">
        <v/>
      </c>
      <c r="C2493" s="337" t="str">
        <v/>
      </c>
      <c r="D2493" s="337" t="str">
        <v/>
      </c>
      <c r="E2493" s="337" t="str">
        <v/>
      </c>
      <c r="F2493" s="337" t="str">
        <v/>
      </c>
      <c r="G2493" s="356" t="str">
        <v/>
      </c>
      <c r="H2493" s="340" t="str">
        <v/>
      </c>
      <c r="I2493" s="337" t="str">
        <v/>
      </c>
      <c r="J2493" s="337" t="str">
        <v/>
      </c>
      <c r="K2493" s="337" t="str">
        <v/>
      </c>
      <c r="L2493" s="337" t="str">
        <v/>
      </c>
      <c r="M2493" s="334" t="str">
        <v/>
      </c>
      <c r="N2493" s="337" t="str">
        <v/>
      </c>
      <c r="O2493" s="349" t="str">
        <v/>
      </c>
      <c r="P2493" s="349" t="str">
        <v>January</v>
      </c>
      <c r="Q2493" s="357"/>
    </row>
    <row r="2494" ht="27" customHeight="1" spans="1:17">
      <c r="A2494" s="362">
        <f t="shared" si="24"/>
        <v>1563</v>
      </c>
      <c r="B2494" s="294" t="str">
        <v/>
      </c>
      <c r="C2494" s="337" t="str">
        <v/>
      </c>
      <c r="D2494" s="337" t="str">
        <v/>
      </c>
      <c r="E2494" s="337" t="str">
        <v/>
      </c>
      <c r="F2494" s="337" t="str">
        <v/>
      </c>
      <c r="G2494" s="356" t="str">
        <v/>
      </c>
      <c r="H2494" s="340" t="str">
        <v/>
      </c>
      <c r="I2494" s="337" t="str">
        <v/>
      </c>
      <c r="J2494" s="337" t="str">
        <v/>
      </c>
      <c r="K2494" s="337" t="str">
        <v/>
      </c>
      <c r="L2494" s="337" t="str">
        <v/>
      </c>
      <c r="M2494" s="329" t="str">
        <v/>
      </c>
      <c r="N2494" s="337" t="str">
        <v/>
      </c>
      <c r="O2494" s="349" t="str">
        <v/>
      </c>
      <c r="P2494" s="349" t="str">
        <v>January</v>
      </c>
      <c r="Q2494" s="358"/>
    </row>
    <row r="2495" ht="27" customHeight="1" spans="1:17">
      <c r="A2495" s="361">
        <f t="shared" si="24"/>
        <v>1564</v>
      </c>
      <c r="B2495" s="294" t="str">
        <v/>
      </c>
      <c r="C2495" s="337" t="str">
        <v/>
      </c>
      <c r="D2495" s="337" t="str">
        <v/>
      </c>
      <c r="E2495" s="337" t="str">
        <v/>
      </c>
      <c r="F2495" s="337" t="str">
        <v/>
      </c>
      <c r="G2495" s="356" t="str">
        <v/>
      </c>
      <c r="H2495" s="340" t="str">
        <v/>
      </c>
      <c r="I2495" s="337" t="str">
        <v/>
      </c>
      <c r="J2495" s="337" t="str">
        <v/>
      </c>
      <c r="K2495" s="337" t="str">
        <v/>
      </c>
      <c r="L2495" s="337" t="str">
        <v/>
      </c>
      <c r="M2495" s="334" t="str">
        <v/>
      </c>
      <c r="N2495" s="337" t="str">
        <v/>
      </c>
      <c r="O2495" s="349" t="str">
        <v/>
      </c>
      <c r="P2495" s="349" t="str">
        <v>January</v>
      </c>
      <c r="Q2495" s="357"/>
    </row>
    <row r="2496" ht="27" customHeight="1" spans="1:17">
      <c r="A2496" s="362">
        <f t="shared" si="24"/>
        <v>1565</v>
      </c>
      <c r="B2496" s="294" t="str">
        <v/>
      </c>
      <c r="C2496" s="337" t="str">
        <v/>
      </c>
      <c r="D2496" s="337" t="str">
        <v/>
      </c>
      <c r="E2496" s="337" t="str">
        <v/>
      </c>
      <c r="F2496" s="337" t="str">
        <v/>
      </c>
      <c r="G2496" s="356" t="str">
        <v/>
      </c>
      <c r="H2496" s="340" t="str">
        <v/>
      </c>
      <c r="I2496" s="337" t="str">
        <v/>
      </c>
      <c r="J2496" s="337" t="str">
        <v/>
      </c>
      <c r="K2496" s="337" t="str">
        <v/>
      </c>
      <c r="L2496" s="337" t="str">
        <v/>
      </c>
      <c r="M2496" s="329" t="str">
        <v/>
      </c>
      <c r="N2496" s="337" t="str">
        <v/>
      </c>
      <c r="O2496" s="349" t="str">
        <v/>
      </c>
      <c r="P2496" s="349" t="str">
        <v>January</v>
      </c>
      <c r="Q2496" s="358"/>
    </row>
    <row r="2497" ht="27" customHeight="1" spans="1:17">
      <c r="A2497" s="361">
        <f t="shared" si="24"/>
        <v>1566</v>
      </c>
      <c r="B2497" s="294" t="str">
        <v/>
      </c>
      <c r="C2497" s="337" t="str">
        <v/>
      </c>
      <c r="D2497" s="337" t="str">
        <v/>
      </c>
      <c r="E2497" s="337" t="str">
        <v/>
      </c>
      <c r="F2497" s="341" t="str">
        <v/>
      </c>
      <c r="G2497" s="356" t="str">
        <v/>
      </c>
      <c r="H2497" s="340" t="str">
        <v/>
      </c>
      <c r="I2497" s="337" t="str">
        <v/>
      </c>
      <c r="J2497" s="337" t="str">
        <v/>
      </c>
      <c r="K2497" s="337" t="str">
        <v/>
      </c>
      <c r="L2497" s="337" t="str">
        <v/>
      </c>
      <c r="M2497" s="334" t="str">
        <v/>
      </c>
      <c r="N2497" s="337" t="str">
        <v/>
      </c>
      <c r="O2497" s="349" t="str">
        <v/>
      </c>
      <c r="P2497" s="349" t="str">
        <v>January</v>
      </c>
      <c r="Q2497" s="357"/>
    </row>
    <row r="2498" ht="27" customHeight="1" spans="1:17">
      <c r="A2498" s="362">
        <f t="shared" si="24"/>
        <v>1567</v>
      </c>
      <c r="B2498" s="294" t="str">
        <v/>
      </c>
      <c r="C2498" s="337" t="str">
        <v/>
      </c>
      <c r="D2498" s="337" t="str">
        <v/>
      </c>
      <c r="E2498" s="337" t="str">
        <v/>
      </c>
      <c r="F2498" s="341" t="str">
        <v/>
      </c>
      <c r="G2498" s="356" t="str">
        <v/>
      </c>
      <c r="H2498" s="340" t="str">
        <v/>
      </c>
      <c r="I2498" s="337" t="str">
        <v/>
      </c>
      <c r="J2498" s="337" t="str">
        <v/>
      </c>
      <c r="K2498" s="337" t="str">
        <v/>
      </c>
      <c r="L2498" s="337" t="str">
        <v/>
      </c>
      <c r="M2498" s="329" t="str">
        <v/>
      </c>
      <c r="N2498" s="337" t="str">
        <v/>
      </c>
      <c r="O2498" s="349" t="str">
        <v/>
      </c>
      <c r="P2498" s="349" t="str">
        <v>January</v>
      </c>
      <c r="Q2498" s="358"/>
    </row>
    <row r="2499" ht="27" customHeight="1" spans="1:17">
      <c r="A2499" s="361">
        <f t="shared" si="24"/>
        <v>1568</v>
      </c>
      <c r="B2499" s="294" t="str">
        <v/>
      </c>
      <c r="C2499" s="337" t="str">
        <v/>
      </c>
      <c r="D2499" s="337" t="str">
        <v/>
      </c>
      <c r="E2499" s="337" t="str">
        <v/>
      </c>
      <c r="F2499" s="337" t="str">
        <v/>
      </c>
      <c r="G2499" s="356" t="str">
        <v/>
      </c>
      <c r="H2499" s="340" t="str">
        <v/>
      </c>
      <c r="I2499" s="337" t="str">
        <v/>
      </c>
      <c r="J2499" s="337" t="str">
        <v/>
      </c>
      <c r="K2499" s="337" t="str">
        <v/>
      </c>
      <c r="L2499" s="337" t="str">
        <v/>
      </c>
      <c r="M2499" s="334" t="str">
        <v/>
      </c>
      <c r="N2499" s="337" t="str">
        <v/>
      </c>
      <c r="O2499" s="349" t="str">
        <v/>
      </c>
      <c r="P2499" s="349" t="str">
        <v>January</v>
      </c>
      <c r="Q2499" s="357"/>
    </row>
    <row r="2500" ht="27" customHeight="1" spans="1:17">
      <c r="A2500" s="362">
        <f t="shared" si="24"/>
        <v>1569</v>
      </c>
      <c r="B2500" s="294" t="str">
        <v/>
      </c>
      <c r="C2500" s="337" t="str">
        <v/>
      </c>
      <c r="D2500" s="337" t="str">
        <v/>
      </c>
      <c r="E2500" s="337" t="str">
        <v/>
      </c>
      <c r="F2500" s="337" t="str">
        <v/>
      </c>
      <c r="G2500" s="356" t="str">
        <v/>
      </c>
      <c r="H2500" s="340" t="str">
        <v/>
      </c>
      <c r="I2500" s="337" t="str">
        <v/>
      </c>
      <c r="J2500" s="337" t="str">
        <v/>
      </c>
      <c r="K2500" s="337" t="str">
        <v/>
      </c>
      <c r="L2500" s="337" t="str">
        <v/>
      </c>
      <c r="M2500" s="329" t="str">
        <v/>
      </c>
      <c r="N2500" s="337" t="str">
        <v/>
      </c>
      <c r="O2500" s="349" t="str">
        <v/>
      </c>
      <c r="P2500" s="349" t="str">
        <v>January</v>
      </c>
      <c r="Q2500" s="358"/>
    </row>
    <row r="2501" ht="27" customHeight="1" spans="1:17">
      <c r="A2501" s="361">
        <f t="shared" si="24"/>
        <v>1570</v>
      </c>
      <c r="B2501" s="294" t="str">
        <v/>
      </c>
      <c r="C2501" s="337" t="str">
        <v/>
      </c>
      <c r="D2501" s="337" t="str">
        <v/>
      </c>
      <c r="E2501" s="337" t="str">
        <v/>
      </c>
      <c r="F2501" s="341" t="str">
        <v/>
      </c>
      <c r="G2501" s="356" t="str">
        <v/>
      </c>
      <c r="H2501" s="340" t="str">
        <v/>
      </c>
      <c r="I2501" s="337" t="str">
        <v/>
      </c>
      <c r="J2501" s="337" t="str">
        <v/>
      </c>
      <c r="K2501" s="337" t="str">
        <v/>
      </c>
      <c r="L2501" s="337" t="str">
        <v/>
      </c>
      <c r="M2501" s="334" t="str">
        <v/>
      </c>
      <c r="N2501" s="337" t="str">
        <v/>
      </c>
      <c r="O2501" s="349" t="str">
        <v/>
      </c>
      <c r="P2501" s="349" t="str">
        <v>January</v>
      </c>
      <c r="Q2501" s="357"/>
    </row>
    <row r="2502" ht="27" customHeight="1" spans="1:17">
      <c r="A2502" s="362">
        <f t="shared" si="24"/>
        <v>1571</v>
      </c>
      <c r="B2502" s="294" t="str">
        <v/>
      </c>
      <c r="C2502" s="337" t="str">
        <v/>
      </c>
      <c r="D2502" s="337" t="str">
        <v/>
      </c>
      <c r="E2502" s="337" t="str">
        <v/>
      </c>
      <c r="F2502" s="337" t="str">
        <v/>
      </c>
      <c r="G2502" s="356" t="str">
        <v/>
      </c>
      <c r="H2502" s="340" t="str">
        <v/>
      </c>
      <c r="I2502" s="337" t="str">
        <v/>
      </c>
      <c r="J2502" s="337" t="str">
        <v/>
      </c>
      <c r="K2502" s="337" t="str">
        <v/>
      </c>
      <c r="L2502" s="337" t="str">
        <v/>
      </c>
      <c r="M2502" s="329" t="str">
        <v/>
      </c>
      <c r="N2502" s="337" t="str">
        <v/>
      </c>
      <c r="O2502" s="349" t="str">
        <v/>
      </c>
      <c r="P2502" s="349" t="str">
        <v>January</v>
      </c>
      <c r="Q2502" s="358"/>
    </row>
    <row r="2503" ht="27" customHeight="1" spans="1:17">
      <c r="A2503" s="361">
        <f t="shared" si="24"/>
        <v>1572</v>
      </c>
      <c r="B2503" s="294" t="str">
        <v/>
      </c>
      <c r="C2503" s="337" t="str">
        <v/>
      </c>
      <c r="D2503" s="337" t="str">
        <v/>
      </c>
      <c r="E2503" s="337" t="str">
        <v/>
      </c>
      <c r="F2503" s="341" t="str">
        <v/>
      </c>
      <c r="G2503" s="356" t="str">
        <v/>
      </c>
      <c r="H2503" s="340" t="str">
        <v/>
      </c>
      <c r="I2503" s="337" t="str">
        <v/>
      </c>
      <c r="J2503" s="337" t="str">
        <v/>
      </c>
      <c r="K2503" s="337" t="str">
        <v/>
      </c>
      <c r="L2503" s="337" t="str">
        <v/>
      </c>
      <c r="M2503" s="334" t="str">
        <v/>
      </c>
      <c r="N2503" s="337" t="str">
        <v/>
      </c>
      <c r="O2503" s="349" t="str">
        <v/>
      </c>
      <c r="P2503" s="349" t="str">
        <v>January</v>
      </c>
      <c r="Q2503" s="357"/>
    </row>
    <row r="2504" ht="27" customHeight="1" spans="1:17">
      <c r="A2504" s="362">
        <f t="shared" si="24"/>
        <v>1573</v>
      </c>
      <c r="B2504" s="294" t="str">
        <v/>
      </c>
      <c r="C2504" s="337" t="str">
        <v/>
      </c>
      <c r="D2504" s="337" t="str">
        <v/>
      </c>
      <c r="E2504" s="337" t="str">
        <v/>
      </c>
      <c r="F2504" s="337" t="str">
        <v/>
      </c>
      <c r="G2504" s="356" t="str">
        <v/>
      </c>
      <c r="H2504" s="340" t="str">
        <v/>
      </c>
      <c r="I2504" s="337" t="str">
        <v/>
      </c>
      <c r="J2504" s="337" t="str">
        <v/>
      </c>
      <c r="K2504" s="337" t="str">
        <v/>
      </c>
      <c r="L2504" s="337" t="str">
        <v/>
      </c>
      <c r="M2504" s="329" t="str">
        <v/>
      </c>
      <c r="N2504" s="337" t="str">
        <v/>
      </c>
      <c r="O2504" s="349" t="str">
        <v/>
      </c>
      <c r="P2504" s="349" t="str">
        <v>January</v>
      </c>
      <c r="Q2504" s="358"/>
    </row>
    <row r="2505" ht="27" customHeight="1" spans="1:17">
      <c r="A2505" s="361">
        <f t="shared" si="24"/>
        <v>1574</v>
      </c>
      <c r="B2505" s="294" t="str">
        <v/>
      </c>
      <c r="C2505" s="337" t="str">
        <v/>
      </c>
      <c r="D2505" s="337" t="str">
        <v/>
      </c>
      <c r="E2505" s="337" t="str">
        <v/>
      </c>
      <c r="F2505" s="337" t="str">
        <v/>
      </c>
      <c r="G2505" s="356" t="str">
        <v/>
      </c>
      <c r="H2505" s="340" t="str">
        <v/>
      </c>
      <c r="I2505" s="337" t="str">
        <v/>
      </c>
      <c r="J2505" s="337" t="str">
        <v/>
      </c>
      <c r="K2505" s="337" t="str">
        <v/>
      </c>
      <c r="L2505" s="337" t="str">
        <v/>
      </c>
      <c r="M2505" s="334" t="str">
        <v/>
      </c>
      <c r="N2505" s="337" t="str">
        <v/>
      </c>
      <c r="O2505" s="349" t="str">
        <v/>
      </c>
      <c r="P2505" s="349" t="str">
        <v>January</v>
      </c>
      <c r="Q2505" s="357"/>
    </row>
    <row r="2506" ht="27" customHeight="1" spans="1:17">
      <c r="A2506" s="362">
        <f t="shared" si="24"/>
        <v>1575</v>
      </c>
      <c r="B2506" s="294" t="str">
        <v/>
      </c>
      <c r="C2506" s="337" t="str">
        <v/>
      </c>
      <c r="D2506" s="337" t="str">
        <v/>
      </c>
      <c r="E2506" s="337" t="str">
        <v/>
      </c>
      <c r="F2506" s="337" t="str">
        <v/>
      </c>
      <c r="G2506" s="356" t="str">
        <v/>
      </c>
      <c r="H2506" s="340" t="str">
        <v/>
      </c>
      <c r="I2506" s="337" t="str">
        <v/>
      </c>
      <c r="J2506" s="337" t="str">
        <v/>
      </c>
      <c r="K2506" s="337" t="str">
        <v/>
      </c>
      <c r="L2506" s="337" t="str">
        <v/>
      </c>
      <c r="M2506" s="329" t="str">
        <v/>
      </c>
      <c r="N2506" s="337" t="str">
        <v/>
      </c>
      <c r="O2506" s="349" t="str">
        <v/>
      </c>
      <c r="P2506" s="349" t="str">
        <v>January</v>
      </c>
      <c r="Q2506" s="358"/>
    </row>
    <row r="2507" ht="27" customHeight="1" spans="1:17">
      <c r="A2507" s="361">
        <f t="shared" si="24"/>
        <v>1576</v>
      </c>
      <c r="B2507" s="294" t="str">
        <v/>
      </c>
      <c r="C2507" s="337" t="str">
        <v/>
      </c>
      <c r="D2507" s="341" t="str">
        <v/>
      </c>
      <c r="E2507" s="337" t="str">
        <v/>
      </c>
      <c r="F2507" s="337" t="str">
        <v/>
      </c>
      <c r="G2507" s="356" t="str">
        <v/>
      </c>
      <c r="H2507" s="340" t="str">
        <v/>
      </c>
      <c r="I2507" s="337" t="str">
        <v/>
      </c>
      <c r="J2507" s="337" t="str">
        <v/>
      </c>
      <c r="K2507" s="337" t="str">
        <v/>
      </c>
      <c r="L2507" s="337" t="str">
        <v/>
      </c>
      <c r="M2507" s="334" t="str">
        <v/>
      </c>
      <c r="N2507" s="337" t="str">
        <v/>
      </c>
      <c r="O2507" s="349" t="str">
        <v/>
      </c>
      <c r="P2507" s="349" t="str">
        <v>January</v>
      </c>
      <c r="Q2507" s="357"/>
    </row>
    <row r="2508" ht="27" customHeight="1" spans="1:17">
      <c r="A2508" s="362">
        <f t="shared" si="24"/>
        <v>1577</v>
      </c>
      <c r="B2508" s="294" t="str">
        <v/>
      </c>
      <c r="C2508" s="337" t="str">
        <v/>
      </c>
      <c r="D2508" s="341" t="str">
        <v/>
      </c>
      <c r="E2508" s="337" t="str">
        <v/>
      </c>
      <c r="F2508" s="337" t="str">
        <v/>
      </c>
      <c r="G2508" s="356" t="str">
        <v/>
      </c>
      <c r="H2508" s="340" t="str">
        <v/>
      </c>
      <c r="I2508" s="337" t="str">
        <v/>
      </c>
      <c r="J2508" s="337" t="str">
        <v/>
      </c>
      <c r="K2508" s="337" t="str">
        <v/>
      </c>
      <c r="L2508" s="337" t="str">
        <v/>
      </c>
      <c r="M2508" s="329" t="str">
        <v/>
      </c>
      <c r="N2508" s="337" t="str">
        <v/>
      </c>
      <c r="O2508" s="349" t="str">
        <v/>
      </c>
      <c r="P2508" s="349" t="str">
        <v>January</v>
      </c>
      <c r="Q2508" s="358"/>
    </row>
    <row r="2509" ht="27" customHeight="1" spans="1:17">
      <c r="A2509" s="361">
        <f t="shared" si="24"/>
        <v>1578</v>
      </c>
      <c r="B2509" s="294" t="str">
        <v/>
      </c>
      <c r="C2509" s="337" t="str">
        <v/>
      </c>
      <c r="D2509" s="341" t="str">
        <v/>
      </c>
      <c r="E2509" s="337" t="str">
        <v/>
      </c>
      <c r="F2509" s="337" t="str">
        <v/>
      </c>
      <c r="G2509" s="356" t="str">
        <v/>
      </c>
      <c r="H2509" s="340" t="str">
        <v/>
      </c>
      <c r="I2509" s="337" t="str">
        <v/>
      </c>
      <c r="J2509" s="337" t="str">
        <v/>
      </c>
      <c r="K2509" s="337" t="str">
        <v/>
      </c>
      <c r="L2509" s="337" t="str">
        <v/>
      </c>
      <c r="M2509" s="334" t="str">
        <v/>
      </c>
      <c r="N2509" s="337" t="str">
        <v/>
      </c>
      <c r="O2509" s="349" t="str">
        <v/>
      </c>
      <c r="P2509" s="349" t="str">
        <v>January</v>
      </c>
      <c r="Q2509" s="357"/>
    </row>
    <row r="2510" ht="27" customHeight="1" spans="1:17">
      <c r="A2510" s="362">
        <f t="shared" si="24"/>
        <v>1579</v>
      </c>
      <c r="B2510" s="294" t="str">
        <v/>
      </c>
      <c r="C2510" s="337" t="str">
        <v/>
      </c>
      <c r="D2510" s="337" t="str">
        <v/>
      </c>
      <c r="E2510" s="337" t="str">
        <v/>
      </c>
      <c r="F2510" s="337" t="str">
        <v/>
      </c>
      <c r="G2510" s="356" t="str">
        <v/>
      </c>
      <c r="H2510" s="340" t="str">
        <v/>
      </c>
      <c r="I2510" s="337" t="str">
        <v/>
      </c>
      <c r="J2510" s="337" t="str">
        <v/>
      </c>
      <c r="K2510" s="337" t="str">
        <v/>
      </c>
      <c r="L2510" s="337" t="str">
        <v/>
      </c>
      <c r="M2510" s="329" t="str">
        <v/>
      </c>
      <c r="N2510" s="337" t="str">
        <v/>
      </c>
      <c r="O2510" s="349" t="str">
        <v/>
      </c>
      <c r="P2510" s="349" t="str">
        <v>January</v>
      </c>
      <c r="Q2510" s="358"/>
    </row>
    <row r="2511" ht="27" customHeight="1" spans="1:17">
      <c r="A2511" s="361">
        <f t="shared" si="24"/>
        <v>1580</v>
      </c>
      <c r="B2511" s="294" t="str">
        <v/>
      </c>
      <c r="C2511" s="337" t="str">
        <v/>
      </c>
      <c r="D2511" s="337" t="str">
        <v/>
      </c>
      <c r="E2511" s="337" t="str">
        <v/>
      </c>
      <c r="F2511" s="337" t="str">
        <v/>
      </c>
      <c r="G2511" s="356" t="str">
        <v/>
      </c>
      <c r="H2511" s="340" t="str">
        <v/>
      </c>
      <c r="I2511" s="337" t="str">
        <v/>
      </c>
      <c r="J2511" s="337" t="str">
        <v/>
      </c>
      <c r="K2511" s="337" t="str">
        <v/>
      </c>
      <c r="L2511" s="337" t="str">
        <v/>
      </c>
      <c r="M2511" s="334" t="str">
        <v/>
      </c>
      <c r="N2511" s="337" t="str">
        <v/>
      </c>
      <c r="O2511" s="349" t="str">
        <v/>
      </c>
      <c r="P2511" s="349" t="str">
        <v>January</v>
      </c>
      <c r="Q2511" s="357"/>
    </row>
    <row r="2512" ht="27" customHeight="1" spans="1:17">
      <c r="A2512" s="362">
        <f t="shared" si="24"/>
        <v>1581</v>
      </c>
      <c r="B2512" s="294" t="str">
        <v/>
      </c>
      <c r="C2512" s="337" t="str">
        <v/>
      </c>
      <c r="D2512" s="337" t="str">
        <v/>
      </c>
      <c r="E2512" s="337" t="str">
        <v/>
      </c>
      <c r="F2512" s="337" t="str">
        <v/>
      </c>
      <c r="G2512" s="356" t="str">
        <v/>
      </c>
      <c r="H2512" s="340" t="str">
        <v/>
      </c>
      <c r="I2512" s="337" t="str">
        <v/>
      </c>
      <c r="J2512" s="337" t="str">
        <v/>
      </c>
      <c r="K2512" s="337" t="str">
        <v/>
      </c>
      <c r="L2512" s="337" t="str">
        <v/>
      </c>
      <c r="M2512" s="329" t="str">
        <v/>
      </c>
      <c r="N2512" s="337" t="str">
        <v/>
      </c>
      <c r="O2512" s="349" t="str">
        <v/>
      </c>
      <c r="P2512" s="349" t="str">
        <v>January</v>
      </c>
      <c r="Q2512" s="358"/>
    </row>
    <row r="2513" ht="27" customHeight="1" spans="1:17">
      <c r="A2513" s="361">
        <f t="shared" si="24"/>
        <v>1582</v>
      </c>
      <c r="B2513" s="294" t="str">
        <v/>
      </c>
      <c r="C2513" s="337" t="str">
        <v/>
      </c>
      <c r="D2513" s="337" t="str">
        <v/>
      </c>
      <c r="E2513" s="337" t="str">
        <v/>
      </c>
      <c r="F2513" s="337" t="str">
        <v/>
      </c>
      <c r="G2513" s="356" t="str">
        <v/>
      </c>
      <c r="H2513" s="340" t="str">
        <v/>
      </c>
      <c r="I2513" s="337" t="str">
        <v/>
      </c>
      <c r="J2513" s="337" t="str">
        <v/>
      </c>
      <c r="K2513" s="337" t="str">
        <v/>
      </c>
      <c r="L2513" s="337" t="str">
        <v/>
      </c>
      <c r="M2513" s="334" t="str">
        <v/>
      </c>
      <c r="N2513" s="337" t="str">
        <v/>
      </c>
      <c r="O2513" s="349" t="str">
        <v/>
      </c>
      <c r="P2513" s="349" t="str">
        <v>January</v>
      </c>
      <c r="Q2513" s="357"/>
    </row>
    <row r="2514" ht="27" customHeight="1" spans="1:17">
      <c r="A2514" s="362">
        <f t="shared" si="24"/>
        <v>1583</v>
      </c>
      <c r="B2514" s="294" t="str">
        <v/>
      </c>
      <c r="C2514" s="337" t="str">
        <v/>
      </c>
      <c r="D2514" s="337" t="str">
        <v/>
      </c>
      <c r="E2514" s="337" t="str">
        <v/>
      </c>
      <c r="F2514" s="337" t="str">
        <v/>
      </c>
      <c r="G2514" s="356" t="str">
        <v/>
      </c>
      <c r="H2514" s="340" t="str">
        <v/>
      </c>
      <c r="I2514" s="337" t="str">
        <v/>
      </c>
      <c r="J2514" s="337" t="str">
        <v/>
      </c>
      <c r="K2514" s="337" t="str">
        <v/>
      </c>
      <c r="L2514" s="337" t="str">
        <v/>
      </c>
      <c r="M2514" s="329" t="str">
        <v/>
      </c>
      <c r="N2514" s="337" t="str">
        <v/>
      </c>
      <c r="O2514" s="349" t="str">
        <v/>
      </c>
      <c r="P2514" s="349" t="str">
        <v>January</v>
      </c>
      <c r="Q2514" s="358"/>
    </row>
    <row r="2515" ht="27" customHeight="1" spans="1:17">
      <c r="A2515" s="361">
        <f t="shared" si="24"/>
        <v>1584</v>
      </c>
      <c r="B2515" s="294" t="str">
        <v/>
      </c>
      <c r="C2515" s="337" t="str">
        <v/>
      </c>
      <c r="D2515" s="337" t="str">
        <v/>
      </c>
      <c r="E2515" s="337" t="str">
        <v/>
      </c>
      <c r="F2515" s="337" t="str">
        <v/>
      </c>
      <c r="G2515" s="356" t="str">
        <v/>
      </c>
      <c r="H2515" s="340" t="str">
        <v/>
      </c>
      <c r="I2515" s="337" t="str">
        <v/>
      </c>
      <c r="J2515" s="337" t="str">
        <v/>
      </c>
      <c r="K2515" s="337" t="str">
        <v/>
      </c>
      <c r="L2515" s="337" t="str">
        <v/>
      </c>
      <c r="M2515" s="334" t="str">
        <v/>
      </c>
      <c r="N2515" s="337" t="str">
        <v/>
      </c>
      <c r="O2515" s="349" t="str">
        <v/>
      </c>
      <c r="P2515" s="349" t="str">
        <v>January</v>
      </c>
      <c r="Q2515" s="357"/>
    </row>
    <row r="2516" ht="27" customHeight="1" spans="1:17">
      <c r="A2516" s="362">
        <f t="shared" si="24"/>
        <v>1585</v>
      </c>
      <c r="B2516" s="294" t="str">
        <v/>
      </c>
      <c r="C2516" s="337" t="str">
        <v/>
      </c>
      <c r="D2516" s="337" t="str">
        <v/>
      </c>
      <c r="E2516" s="337" t="str">
        <v/>
      </c>
      <c r="F2516" s="337" t="str">
        <v/>
      </c>
      <c r="G2516" s="356" t="str">
        <v/>
      </c>
      <c r="H2516" s="340" t="str">
        <v/>
      </c>
      <c r="I2516" s="337" t="str">
        <v/>
      </c>
      <c r="J2516" s="337" t="str">
        <v/>
      </c>
      <c r="K2516" s="337" t="str">
        <v/>
      </c>
      <c r="L2516" s="337" t="str">
        <v/>
      </c>
      <c r="M2516" s="329" t="str">
        <v/>
      </c>
      <c r="N2516" s="337" t="str">
        <v/>
      </c>
      <c r="O2516" s="349" t="str">
        <v/>
      </c>
      <c r="P2516" s="349" t="str">
        <v>January</v>
      </c>
      <c r="Q2516" s="358"/>
    </row>
    <row r="2517" ht="27" customHeight="1" spans="1:17">
      <c r="A2517" s="361">
        <f t="shared" si="24"/>
        <v>1586</v>
      </c>
      <c r="B2517" s="294" t="str">
        <v/>
      </c>
      <c r="C2517" s="337" t="str">
        <v/>
      </c>
      <c r="D2517" s="337" t="str">
        <v/>
      </c>
      <c r="E2517" s="337" t="str">
        <v/>
      </c>
      <c r="F2517" s="337" t="str">
        <v/>
      </c>
      <c r="G2517" s="356" t="str">
        <v/>
      </c>
      <c r="H2517" s="340" t="str">
        <v/>
      </c>
      <c r="I2517" s="337" t="str">
        <v/>
      </c>
      <c r="J2517" s="337" t="str">
        <v/>
      </c>
      <c r="K2517" s="337" t="str">
        <v/>
      </c>
      <c r="L2517" s="337" t="str">
        <v/>
      </c>
      <c r="M2517" s="334" t="str">
        <v/>
      </c>
      <c r="N2517" s="337" t="str">
        <v/>
      </c>
      <c r="O2517" s="349" t="str">
        <v/>
      </c>
      <c r="P2517" s="349" t="str">
        <v>January</v>
      </c>
      <c r="Q2517" s="357"/>
    </row>
    <row r="2518" ht="27" customHeight="1" spans="1:17">
      <c r="A2518" s="362">
        <f t="shared" si="24"/>
        <v>1587</v>
      </c>
      <c r="B2518" s="294" t="str">
        <v/>
      </c>
      <c r="C2518" s="337" t="str">
        <v/>
      </c>
      <c r="D2518" s="337" t="str">
        <v/>
      </c>
      <c r="E2518" s="337" t="str">
        <v/>
      </c>
      <c r="F2518" s="337" t="str">
        <v/>
      </c>
      <c r="G2518" s="356" t="str">
        <v/>
      </c>
      <c r="H2518" s="340" t="str">
        <v/>
      </c>
      <c r="I2518" s="337" t="str">
        <v/>
      </c>
      <c r="J2518" s="337" t="str">
        <v/>
      </c>
      <c r="K2518" s="337" t="str">
        <v/>
      </c>
      <c r="L2518" s="337" t="str">
        <v/>
      </c>
      <c r="M2518" s="329" t="str">
        <v/>
      </c>
      <c r="N2518" s="337" t="str">
        <v/>
      </c>
      <c r="O2518" s="349" t="str">
        <v/>
      </c>
      <c r="P2518" s="349" t="str">
        <v>January</v>
      </c>
      <c r="Q2518" s="358"/>
    </row>
    <row r="2519" ht="27" customHeight="1" spans="1:17">
      <c r="A2519" s="361">
        <f t="shared" si="24"/>
        <v>1588</v>
      </c>
      <c r="B2519" s="294" t="str">
        <v/>
      </c>
      <c r="C2519" s="337" t="str">
        <v/>
      </c>
      <c r="D2519" s="337" t="str">
        <v/>
      </c>
      <c r="E2519" s="337" t="str">
        <v/>
      </c>
      <c r="F2519" s="337" t="str">
        <v/>
      </c>
      <c r="G2519" s="356" t="str">
        <v/>
      </c>
      <c r="H2519" s="340" t="str">
        <v/>
      </c>
      <c r="I2519" s="337" t="str">
        <v/>
      </c>
      <c r="J2519" s="337" t="str">
        <v/>
      </c>
      <c r="K2519" s="337" t="str">
        <v/>
      </c>
      <c r="L2519" s="337" t="str">
        <v/>
      </c>
      <c r="M2519" s="334" t="str">
        <v/>
      </c>
      <c r="N2519" s="337" t="str">
        <v/>
      </c>
      <c r="O2519" s="349" t="str">
        <v/>
      </c>
      <c r="P2519" s="349" t="str">
        <v>January</v>
      </c>
      <c r="Q2519" s="357"/>
    </row>
    <row r="2520" ht="27" customHeight="1" spans="1:17">
      <c r="A2520" s="362">
        <f t="shared" si="24"/>
        <v>1589</v>
      </c>
      <c r="B2520" s="294" t="str">
        <v/>
      </c>
      <c r="C2520" s="337" t="str">
        <v/>
      </c>
      <c r="D2520" s="337" t="str">
        <v/>
      </c>
      <c r="E2520" s="337" t="str">
        <v/>
      </c>
      <c r="F2520" s="337" t="str">
        <v/>
      </c>
      <c r="G2520" s="356" t="str">
        <v/>
      </c>
      <c r="H2520" s="340" t="str">
        <v/>
      </c>
      <c r="I2520" s="337" t="str">
        <v/>
      </c>
      <c r="J2520" s="337" t="str">
        <v/>
      </c>
      <c r="K2520" s="337" t="str">
        <v/>
      </c>
      <c r="L2520" s="337" t="str">
        <v/>
      </c>
      <c r="M2520" s="329" t="str">
        <v/>
      </c>
      <c r="N2520" s="337" t="str">
        <v/>
      </c>
      <c r="O2520" s="349" t="str">
        <v/>
      </c>
      <c r="P2520" s="349" t="str">
        <v>January</v>
      </c>
      <c r="Q2520" s="358"/>
    </row>
    <row r="2521" ht="27" customHeight="1" spans="1:17">
      <c r="A2521" s="361">
        <f t="shared" si="24"/>
        <v>1590</v>
      </c>
      <c r="B2521" s="294" t="str">
        <v/>
      </c>
      <c r="C2521" s="337" t="str">
        <v/>
      </c>
      <c r="D2521" s="337" t="str">
        <v/>
      </c>
      <c r="E2521" s="337" t="str">
        <v/>
      </c>
      <c r="F2521" s="337" t="str">
        <v/>
      </c>
      <c r="G2521" s="356" t="str">
        <v/>
      </c>
      <c r="H2521" s="340" t="str">
        <v/>
      </c>
      <c r="I2521" s="337" t="str">
        <v/>
      </c>
      <c r="J2521" s="337" t="str">
        <v/>
      </c>
      <c r="K2521" s="337" t="str">
        <v/>
      </c>
      <c r="L2521" s="337" t="str">
        <v/>
      </c>
      <c r="M2521" s="334" t="str">
        <v/>
      </c>
      <c r="N2521" s="337" t="str">
        <v/>
      </c>
      <c r="O2521" s="349" t="str">
        <v/>
      </c>
      <c r="P2521" s="349" t="str">
        <v>January</v>
      </c>
      <c r="Q2521" s="357"/>
    </row>
    <row r="2522" ht="27" customHeight="1" spans="1:17">
      <c r="A2522" s="362">
        <f t="shared" si="24"/>
        <v>1591</v>
      </c>
      <c r="B2522" s="294" t="str">
        <v/>
      </c>
      <c r="C2522" s="337" t="str">
        <v/>
      </c>
      <c r="D2522" s="337" t="str">
        <v/>
      </c>
      <c r="E2522" s="337" t="str">
        <v/>
      </c>
      <c r="F2522" s="337" t="str">
        <v/>
      </c>
      <c r="G2522" s="356" t="str">
        <v/>
      </c>
      <c r="H2522" s="340" t="str">
        <v/>
      </c>
      <c r="I2522" s="337" t="str">
        <v/>
      </c>
      <c r="J2522" s="337" t="str">
        <v/>
      </c>
      <c r="K2522" s="337" t="str">
        <v/>
      </c>
      <c r="L2522" s="337" t="str">
        <v/>
      </c>
      <c r="M2522" s="329" t="str">
        <v/>
      </c>
      <c r="N2522" s="337" t="str">
        <v/>
      </c>
      <c r="O2522" s="349" t="str">
        <v/>
      </c>
      <c r="P2522" s="349" t="str">
        <v>January</v>
      </c>
      <c r="Q2522" s="358"/>
    </row>
    <row r="2523" ht="27" customHeight="1" spans="1:17">
      <c r="A2523" s="361">
        <f t="shared" si="24"/>
        <v>1592</v>
      </c>
      <c r="B2523" s="294" t="str">
        <v/>
      </c>
      <c r="C2523" s="337" t="str">
        <v/>
      </c>
      <c r="D2523" s="337" t="str">
        <v/>
      </c>
      <c r="E2523" s="337" t="str">
        <v/>
      </c>
      <c r="F2523" s="337" t="str">
        <v/>
      </c>
      <c r="G2523" s="356" t="str">
        <v/>
      </c>
      <c r="H2523" s="340" t="str">
        <v/>
      </c>
      <c r="I2523" s="337" t="str">
        <v/>
      </c>
      <c r="J2523" s="337" t="str">
        <v/>
      </c>
      <c r="K2523" s="337" t="str">
        <v/>
      </c>
      <c r="L2523" s="337" t="str">
        <v/>
      </c>
      <c r="M2523" s="334" t="str">
        <v/>
      </c>
      <c r="N2523" s="337" t="str">
        <v/>
      </c>
      <c r="O2523" s="349" t="str">
        <v/>
      </c>
      <c r="P2523" s="349" t="str">
        <v>January</v>
      </c>
      <c r="Q2523" s="357"/>
    </row>
    <row r="2524" ht="27" customHeight="1" spans="1:17">
      <c r="A2524" s="362">
        <f t="shared" si="24"/>
        <v>1593</v>
      </c>
      <c r="B2524" s="294" t="str">
        <v/>
      </c>
      <c r="C2524" s="337" t="str">
        <v/>
      </c>
      <c r="D2524" s="337" t="str">
        <v/>
      </c>
      <c r="E2524" s="337" t="str">
        <v/>
      </c>
      <c r="F2524" s="337" t="str">
        <v/>
      </c>
      <c r="G2524" s="356" t="str">
        <v/>
      </c>
      <c r="H2524" s="340" t="str">
        <v/>
      </c>
      <c r="I2524" s="337" t="str">
        <v/>
      </c>
      <c r="J2524" s="337" t="str">
        <v/>
      </c>
      <c r="K2524" s="337" t="str">
        <v/>
      </c>
      <c r="L2524" s="337" t="str">
        <v/>
      </c>
      <c r="M2524" s="329" t="str">
        <v/>
      </c>
      <c r="N2524" s="337" t="str">
        <v/>
      </c>
      <c r="O2524" s="349" t="str">
        <v/>
      </c>
      <c r="P2524" s="349" t="str">
        <v>January</v>
      </c>
      <c r="Q2524" s="358"/>
    </row>
    <row r="2525" ht="27" customHeight="1" spans="1:17">
      <c r="A2525" s="361">
        <f t="shared" si="24"/>
        <v>1594</v>
      </c>
      <c r="B2525" s="294" t="str">
        <v/>
      </c>
      <c r="C2525" s="337" t="str">
        <v/>
      </c>
      <c r="D2525" s="337" t="str">
        <v/>
      </c>
      <c r="E2525" s="337" t="str">
        <v/>
      </c>
      <c r="F2525" s="337" t="str">
        <v/>
      </c>
      <c r="G2525" s="356" t="str">
        <v/>
      </c>
      <c r="H2525" s="340" t="str">
        <v/>
      </c>
      <c r="I2525" s="337" t="str">
        <v/>
      </c>
      <c r="J2525" s="337" t="str">
        <v/>
      </c>
      <c r="K2525" s="337" t="str">
        <v/>
      </c>
      <c r="L2525" s="337" t="str">
        <v/>
      </c>
      <c r="M2525" s="334" t="str">
        <v/>
      </c>
      <c r="N2525" s="337" t="str">
        <v/>
      </c>
      <c r="O2525" s="349" t="str">
        <v/>
      </c>
      <c r="P2525" s="349" t="str">
        <v>January</v>
      </c>
      <c r="Q2525" s="357"/>
    </row>
    <row r="2526" ht="27" customHeight="1" spans="1:17">
      <c r="A2526" s="362">
        <f t="shared" si="24"/>
        <v>1595</v>
      </c>
      <c r="B2526" s="294" t="str">
        <v/>
      </c>
      <c r="C2526" s="337" t="str">
        <v/>
      </c>
      <c r="D2526" s="337" t="str">
        <v/>
      </c>
      <c r="E2526" s="337" t="str">
        <v/>
      </c>
      <c r="F2526" s="337" t="str">
        <v/>
      </c>
      <c r="G2526" s="356" t="str">
        <v/>
      </c>
      <c r="H2526" s="340" t="str">
        <v/>
      </c>
      <c r="I2526" s="337" t="str">
        <v/>
      </c>
      <c r="J2526" s="337" t="str">
        <v/>
      </c>
      <c r="K2526" s="337" t="str">
        <v/>
      </c>
      <c r="L2526" s="337" t="str">
        <v/>
      </c>
      <c r="M2526" s="329" t="str">
        <v/>
      </c>
      <c r="N2526" s="337" t="str">
        <v/>
      </c>
      <c r="O2526" s="349" t="str">
        <v/>
      </c>
      <c r="P2526" s="349" t="str">
        <v>January</v>
      </c>
      <c r="Q2526" s="358"/>
    </row>
    <row r="2527" ht="27" customHeight="1" spans="1:17">
      <c r="A2527" s="361">
        <f t="shared" si="24"/>
        <v>1596</v>
      </c>
      <c r="B2527" s="294" t="str">
        <v/>
      </c>
      <c r="C2527" s="337" t="str">
        <v/>
      </c>
      <c r="D2527" s="337" t="str">
        <v/>
      </c>
      <c r="E2527" s="337" t="str">
        <v/>
      </c>
      <c r="F2527" s="337" t="str">
        <v/>
      </c>
      <c r="G2527" s="356" t="str">
        <v/>
      </c>
      <c r="H2527" s="340" t="str">
        <v/>
      </c>
      <c r="I2527" s="337" t="str">
        <v/>
      </c>
      <c r="J2527" s="337" t="str">
        <v/>
      </c>
      <c r="K2527" s="337" t="str">
        <v/>
      </c>
      <c r="L2527" s="337" t="str">
        <v/>
      </c>
      <c r="M2527" s="334" t="str">
        <v/>
      </c>
      <c r="N2527" s="337" t="str">
        <v/>
      </c>
      <c r="O2527" s="349" t="str">
        <v/>
      </c>
      <c r="P2527" s="349" t="str">
        <v>January</v>
      </c>
      <c r="Q2527" s="357"/>
    </row>
    <row r="2528" ht="27" customHeight="1" spans="1:17">
      <c r="A2528" s="362">
        <f t="shared" si="24"/>
        <v>1597</v>
      </c>
      <c r="B2528" s="294" t="str">
        <v/>
      </c>
      <c r="C2528" s="337" t="str">
        <v/>
      </c>
      <c r="D2528" s="337" t="str">
        <v/>
      </c>
      <c r="E2528" s="337" t="str">
        <v/>
      </c>
      <c r="F2528" s="337" t="str">
        <v/>
      </c>
      <c r="G2528" s="356" t="str">
        <v/>
      </c>
      <c r="H2528" s="340" t="str">
        <v/>
      </c>
      <c r="I2528" s="337" t="str">
        <v/>
      </c>
      <c r="J2528" s="337" t="str">
        <v/>
      </c>
      <c r="K2528" s="337" t="str">
        <v/>
      </c>
      <c r="L2528" s="337" t="str">
        <v/>
      </c>
      <c r="M2528" s="329" t="str">
        <v/>
      </c>
      <c r="N2528" s="337" t="str">
        <v/>
      </c>
      <c r="O2528" s="349" t="str">
        <v/>
      </c>
      <c r="P2528" s="349" t="str">
        <v>January</v>
      </c>
      <c r="Q2528" s="358"/>
    </row>
    <row r="2529" ht="27" customHeight="1" spans="1:17">
      <c r="A2529" s="361">
        <f t="shared" si="24"/>
        <v>1598</v>
      </c>
      <c r="B2529" s="294" t="str">
        <v/>
      </c>
      <c r="C2529" s="337" t="str">
        <v/>
      </c>
      <c r="D2529" s="337" t="str">
        <v/>
      </c>
      <c r="E2529" s="337" t="str">
        <v/>
      </c>
      <c r="F2529" s="337" t="str">
        <v/>
      </c>
      <c r="G2529" s="356" t="str">
        <v/>
      </c>
      <c r="H2529" s="340" t="str">
        <v/>
      </c>
      <c r="I2529" s="337" t="str">
        <v/>
      </c>
      <c r="J2529" s="337" t="str">
        <v/>
      </c>
      <c r="K2529" s="337" t="str">
        <v/>
      </c>
      <c r="L2529" s="337" t="str">
        <v/>
      </c>
      <c r="M2529" s="334" t="str">
        <v/>
      </c>
      <c r="N2529" s="337" t="str">
        <v/>
      </c>
      <c r="O2529" s="349" t="str">
        <v/>
      </c>
      <c r="P2529" s="349" t="str">
        <v>January</v>
      </c>
      <c r="Q2529" s="357"/>
    </row>
    <row r="2530" ht="27" customHeight="1" spans="1:17">
      <c r="A2530" s="362">
        <f t="shared" si="24"/>
        <v>1599</v>
      </c>
      <c r="B2530" s="294" t="str">
        <v/>
      </c>
      <c r="C2530" s="337" t="str">
        <v/>
      </c>
      <c r="D2530" s="337" t="str">
        <v/>
      </c>
      <c r="E2530" s="337" t="str">
        <v/>
      </c>
      <c r="F2530" s="337" t="str">
        <v/>
      </c>
      <c r="G2530" s="356" t="str">
        <v/>
      </c>
      <c r="H2530" s="340" t="str">
        <v/>
      </c>
      <c r="I2530" s="337" t="str">
        <v/>
      </c>
      <c r="J2530" s="337" t="str">
        <v/>
      </c>
      <c r="K2530" s="337" t="str">
        <v/>
      </c>
      <c r="L2530" s="337" t="str">
        <v/>
      </c>
      <c r="M2530" s="329" t="str">
        <v/>
      </c>
      <c r="N2530" s="337" t="str">
        <v/>
      </c>
      <c r="O2530" s="349" t="str">
        <v/>
      </c>
      <c r="P2530" s="349" t="str">
        <v>January</v>
      </c>
      <c r="Q2530" s="358"/>
    </row>
    <row r="2531" ht="27" customHeight="1" spans="1:17">
      <c r="A2531" s="361">
        <f t="shared" si="24"/>
        <v>1600</v>
      </c>
      <c r="B2531" s="294" t="str">
        <v/>
      </c>
      <c r="C2531" s="337" t="str">
        <v/>
      </c>
      <c r="D2531" s="337" t="str">
        <v/>
      </c>
      <c r="E2531" s="337" t="str">
        <v/>
      </c>
      <c r="F2531" s="337" t="str">
        <v/>
      </c>
      <c r="G2531" s="356" t="str">
        <v/>
      </c>
      <c r="H2531" s="340" t="str">
        <v/>
      </c>
      <c r="I2531" s="337" t="str">
        <v/>
      </c>
      <c r="J2531" s="337" t="str">
        <v/>
      </c>
      <c r="K2531" s="337" t="str">
        <v/>
      </c>
      <c r="L2531" s="337" t="str">
        <v/>
      </c>
      <c r="M2531" s="334" t="str">
        <v/>
      </c>
      <c r="N2531" s="337" t="str">
        <v/>
      </c>
      <c r="O2531" s="349" t="str">
        <v/>
      </c>
      <c r="P2531" s="349" t="str">
        <v>January</v>
      </c>
      <c r="Q2531" s="357"/>
    </row>
    <row r="2532" ht="27" customHeight="1" spans="1:17">
      <c r="A2532" s="362">
        <f t="shared" si="24"/>
        <v>1601</v>
      </c>
      <c r="B2532" s="294" t="str">
        <v/>
      </c>
      <c r="C2532" s="337" t="str">
        <v/>
      </c>
      <c r="D2532" s="337" t="str">
        <v/>
      </c>
      <c r="E2532" s="337" t="str">
        <v/>
      </c>
      <c r="F2532" s="337" t="str">
        <v/>
      </c>
      <c r="G2532" s="356" t="str">
        <v/>
      </c>
      <c r="H2532" s="340" t="str">
        <v/>
      </c>
      <c r="I2532" s="337" t="str">
        <v/>
      </c>
      <c r="J2532" s="337" t="str">
        <v/>
      </c>
      <c r="K2532" s="337" t="str">
        <v/>
      </c>
      <c r="L2532" s="337" t="str">
        <v/>
      </c>
      <c r="M2532" s="329" t="str">
        <v/>
      </c>
      <c r="N2532" s="337" t="str">
        <v/>
      </c>
      <c r="O2532" s="349" t="str">
        <v/>
      </c>
      <c r="P2532" s="349" t="str">
        <v>January</v>
      </c>
      <c r="Q2532" s="358"/>
    </row>
    <row r="2533" ht="27" customHeight="1" spans="1:17">
      <c r="A2533" s="361">
        <f t="shared" ref="A2533:A2596" si="25">A2532+1</f>
        <v>1602</v>
      </c>
      <c r="B2533" s="294" t="str">
        <v/>
      </c>
      <c r="C2533" s="337" t="str">
        <v/>
      </c>
      <c r="D2533" s="337" t="str">
        <v/>
      </c>
      <c r="E2533" s="337" t="str">
        <v/>
      </c>
      <c r="F2533" s="337" t="str">
        <v/>
      </c>
      <c r="G2533" s="356" t="str">
        <v/>
      </c>
      <c r="H2533" s="340" t="str">
        <v/>
      </c>
      <c r="I2533" s="337" t="str">
        <v/>
      </c>
      <c r="J2533" s="337" t="str">
        <v/>
      </c>
      <c r="K2533" s="337" t="str">
        <v/>
      </c>
      <c r="L2533" s="337" t="str">
        <v/>
      </c>
      <c r="M2533" s="334" t="str">
        <v/>
      </c>
      <c r="N2533" s="337" t="str">
        <v/>
      </c>
      <c r="O2533" s="349" t="str">
        <v/>
      </c>
      <c r="P2533" s="349" t="str">
        <v>January</v>
      </c>
      <c r="Q2533" s="357"/>
    </row>
    <row r="2534" ht="27" customHeight="1" spans="1:17">
      <c r="A2534" s="362">
        <f t="shared" si="25"/>
        <v>1603</v>
      </c>
      <c r="B2534" s="294" t="str">
        <v/>
      </c>
      <c r="C2534" s="337" t="str">
        <v/>
      </c>
      <c r="D2534" s="337" t="str">
        <v/>
      </c>
      <c r="E2534" s="337" t="str">
        <v/>
      </c>
      <c r="F2534" s="337" t="str">
        <v/>
      </c>
      <c r="G2534" s="356" t="str">
        <v/>
      </c>
      <c r="H2534" s="340" t="str">
        <v/>
      </c>
      <c r="I2534" s="337" t="str">
        <v/>
      </c>
      <c r="J2534" s="337" t="str">
        <v/>
      </c>
      <c r="K2534" s="337" t="str">
        <v/>
      </c>
      <c r="L2534" s="337" t="str">
        <v/>
      </c>
      <c r="M2534" s="329" t="str">
        <v/>
      </c>
      <c r="N2534" s="337" t="str">
        <v/>
      </c>
      <c r="O2534" s="349" t="str">
        <v/>
      </c>
      <c r="P2534" s="349" t="str">
        <v>January</v>
      </c>
      <c r="Q2534" s="358"/>
    </row>
    <row r="2535" ht="27" customHeight="1" spans="1:17">
      <c r="A2535" s="361">
        <f t="shared" si="25"/>
        <v>1604</v>
      </c>
      <c r="B2535" s="294" t="str">
        <v/>
      </c>
      <c r="C2535" s="337" t="str">
        <v/>
      </c>
      <c r="D2535" s="337" t="str">
        <v/>
      </c>
      <c r="E2535" s="337" t="str">
        <v/>
      </c>
      <c r="F2535" s="337" t="str">
        <v/>
      </c>
      <c r="G2535" s="356" t="str">
        <v/>
      </c>
      <c r="H2535" s="340" t="str">
        <v/>
      </c>
      <c r="I2535" s="337" t="str">
        <v/>
      </c>
      <c r="J2535" s="337" t="str">
        <v/>
      </c>
      <c r="K2535" s="337" t="str">
        <v/>
      </c>
      <c r="L2535" s="337" t="str">
        <v/>
      </c>
      <c r="M2535" s="334" t="str">
        <v/>
      </c>
      <c r="N2535" s="337" t="str">
        <v/>
      </c>
      <c r="O2535" s="349" t="str">
        <v/>
      </c>
      <c r="P2535" s="349" t="str">
        <v>January</v>
      </c>
      <c r="Q2535" s="357"/>
    </row>
    <row r="2536" ht="27" customHeight="1" spans="1:17">
      <c r="A2536" s="362">
        <f t="shared" si="25"/>
        <v>1605</v>
      </c>
      <c r="B2536" s="294" t="str">
        <v/>
      </c>
      <c r="C2536" s="337" t="str">
        <v/>
      </c>
      <c r="D2536" s="337" t="str">
        <v/>
      </c>
      <c r="E2536" s="337" t="str">
        <v/>
      </c>
      <c r="F2536" s="337" t="str">
        <v/>
      </c>
      <c r="G2536" s="356" t="str">
        <v/>
      </c>
      <c r="H2536" s="340" t="str">
        <v/>
      </c>
      <c r="I2536" s="337" t="str">
        <v/>
      </c>
      <c r="J2536" s="337" t="str">
        <v/>
      </c>
      <c r="K2536" s="337" t="str">
        <v/>
      </c>
      <c r="L2536" s="337" t="str">
        <v/>
      </c>
      <c r="M2536" s="329" t="str">
        <v/>
      </c>
      <c r="N2536" s="337" t="str">
        <v/>
      </c>
      <c r="O2536" s="349" t="str">
        <v/>
      </c>
      <c r="P2536" s="349" t="str">
        <v>January</v>
      </c>
      <c r="Q2536" s="358"/>
    </row>
    <row r="2537" ht="27" customHeight="1" spans="1:17">
      <c r="A2537" s="361">
        <f t="shared" si="25"/>
        <v>1606</v>
      </c>
      <c r="B2537" s="294" t="str">
        <v/>
      </c>
      <c r="C2537" s="337" t="str">
        <v/>
      </c>
      <c r="D2537" s="337" t="str">
        <v/>
      </c>
      <c r="E2537" s="337" t="str">
        <v/>
      </c>
      <c r="F2537" s="337" t="str">
        <v/>
      </c>
      <c r="G2537" s="356" t="str">
        <v/>
      </c>
      <c r="H2537" s="340" t="str">
        <v/>
      </c>
      <c r="I2537" s="337" t="str">
        <v/>
      </c>
      <c r="J2537" s="337" t="str">
        <v/>
      </c>
      <c r="K2537" s="337" t="str">
        <v/>
      </c>
      <c r="L2537" s="337" t="str">
        <v/>
      </c>
      <c r="M2537" s="334" t="str">
        <v/>
      </c>
      <c r="N2537" s="337" t="str">
        <v/>
      </c>
      <c r="O2537" s="349" t="str">
        <v/>
      </c>
      <c r="P2537" s="349" t="str">
        <v>January</v>
      </c>
      <c r="Q2537" s="357"/>
    </row>
    <row r="2538" ht="27" customHeight="1" spans="1:17">
      <c r="A2538" s="362">
        <f t="shared" si="25"/>
        <v>1607</v>
      </c>
      <c r="B2538" s="294" t="str">
        <v/>
      </c>
      <c r="C2538" s="337" t="str">
        <v/>
      </c>
      <c r="D2538" s="337" t="str">
        <v/>
      </c>
      <c r="E2538" s="337" t="str">
        <v/>
      </c>
      <c r="F2538" s="337" t="str">
        <v/>
      </c>
      <c r="G2538" s="356" t="str">
        <v/>
      </c>
      <c r="H2538" s="340" t="str">
        <v/>
      </c>
      <c r="I2538" s="337" t="str">
        <v/>
      </c>
      <c r="J2538" s="337" t="str">
        <v/>
      </c>
      <c r="K2538" s="337" t="str">
        <v/>
      </c>
      <c r="L2538" s="337" t="str">
        <v/>
      </c>
      <c r="M2538" s="329" t="str">
        <v/>
      </c>
      <c r="N2538" s="337" t="str">
        <v/>
      </c>
      <c r="O2538" s="349" t="str">
        <v/>
      </c>
      <c r="P2538" s="349" t="str">
        <v>January</v>
      </c>
      <c r="Q2538" s="358"/>
    </row>
    <row r="2539" ht="27" customHeight="1" spans="1:17">
      <c r="A2539" s="361">
        <f t="shared" si="25"/>
        <v>1608</v>
      </c>
      <c r="B2539" s="294" t="str">
        <v/>
      </c>
      <c r="C2539" s="337" t="str">
        <v/>
      </c>
      <c r="D2539" s="337" t="str">
        <v/>
      </c>
      <c r="E2539" s="337" t="str">
        <v/>
      </c>
      <c r="F2539" s="337" t="str">
        <v/>
      </c>
      <c r="G2539" s="356" t="str">
        <v/>
      </c>
      <c r="H2539" s="340" t="str">
        <v/>
      </c>
      <c r="I2539" s="337" t="str">
        <v/>
      </c>
      <c r="J2539" s="337" t="str">
        <v/>
      </c>
      <c r="K2539" s="337" t="str">
        <v/>
      </c>
      <c r="L2539" s="337" t="str">
        <v/>
      </c>
      <c r="M2539" s="334" t="str">
        <v/>
      </c>
      <c r="N2539" s="337" t="str">
        <v/>
      </c>
      <c r="O2539" s="349" t="str">
        <v/>
      </c>
      <c r="P2539" s="349" t="str">
        <v>January</v>
      </c>
      <c r="Q2539" s="357"/>
    </row>
    <row r="2540" ht="27" customHeight="1" spans="1:17">
      <c r="A2540" s="362">
        <f t="shared" si="25"/>
        <v>1609</v>
      </c>
      <c r="B2540" s="294" t="str">
        <v/>
      </c>
      <c r="C2540" s="337" t="str">
        <v/>
      </c>
      <c r="D2540" s="337" t="str">
        <v/>
      </c>
      <c r="E2540" s="337" t="str">
        <v/>
      </c>
      <c r="F2540" s="337" t="str">
        <v/>
      </c>
      <c r="G2540" s="356" t="str">
        <v/>
      </c>
      <c r="H2540" s="340" t="str">
        <v/>
      </c>
      <c r="I2540" s="337" t="str">
        <v/>
      </c>
      <c r="J2540" s="337" t="str">
        <v/>
      </c>
      <c r="K2540" s="337" t="str">
        <v/>
      </c>
      <c r="L2540" s="337" t="str">
        <v/>
      </c>
      <c r="M2540" s="329" t="str">
        <v/>
      </c>
      <c r="N2540" s="337" t="str">
        <v/>
      </c>
      <c r="O2540" s="349" t="str">
        <v/>
      </c>
      <c r="P2540" s="349" t="str">
        <v>January</v>
      </c>
      <c r="Q2540" s="358"/>
    </row>
    <row r="2541" ht="27" customHeight="1" spans="1:17">
      <c r="A2541" s="361">
        <f t="shared" si="25"/>
        <v>1610</v>
      </c>
      <c r="B2541" s="294" t="str">
        <v/>
      </c>
      <c r="C2541" s="337" t="str">
        <v/>
      </c>
      <c r="D2541" s="337" t="str">
        <v/>
      </c>
      <c r="E2541" s="337" t="str">
        <v/>
      </c>
      <c r="F2541" s="337" t="str">
        <v/>
      </c>
      <c r="G2541" s="356" t="str">
        <v/>
      </c>
      <c r="H2541" s="340" t="str">
        <v/>
      </c>
      <c r="I2541" s="337" t="str">
        <v/>
      </c>
      <c r="J2541" s="337" t="str">
        <v/>
      </c>
      <c r="K2541" s="337" t="str">
        <v/>
      </c>
      <c r="L2541" s="337" t="str">
        <v/>
      </c>
      <c r="M2541" s="334" t="str">
        <v/>
      </c>
      <c r="N2541" s="337" t="str">
        <v/>
      </c>
      <c r="O2541" s="349" t="str">
        <v/>
      </c>
      <c r="P2541" s="349" t="str">
        <v>January</v>
      </c>
      <c r="Q2541" s="357"/>
    </row>
    <row r="2542" ht="27" customHeight="1" spans="1:17">
      <c r="A2542" s="362">
        <f t="shared" si="25"/>
        <v>1611</v>
      </c>
      <c r="B2542" s="294" t="str">
        <v/>
      </c>
      <c r="C2542" s="337" t="str">
        <v/>
      </c>
      <c r="D2542" s="337" t="str">
        <v/>
      </c>
      <c r="E2542" s="337" t="str">
        <v/>
      </c>
      <c r="F2542" s="337" t="str">
        <v/>
      </c>
      <c r="G2542" s="356" t="str">
        <v/>
      </c>
      <c r="H2542" s="340" t="str">
        <v/>
      </c>
      <c r="I2542" s="337" t="str">
        <v/>
      </c>
      <c r="J2542" s="337" t="str">
        <v/>
      </c>
      <c r="K2542" s="337" t="str">
        <v/>
      </c>
      <c r="L2542" s="337" t="str">
        <v/>
      </c>
      <c r="M2542" s="329" t="str">
        <v/>
      </c>
      <c r="N2542" s="337" t="str">
        <v/>
      </c>
      <c r="O2542" s="349" t="str">
        <v/>
      </c>
      <c r="P2542" s="349" t="str">
        <v>January</v>
      </c>
      <c r="Q2542" s="358"/>
    </row>
    <row r="2543" ht="27" customHeight="1" spans="1:17">
      <c r="A2543" s="361">
        <f t="shared" si="25"/>
        <v>1612</v>
      </c>
      <c r="B2543" s="294" t="str">
        <v/>
      </c>
      <c r="C2543" s="337" t="str">
        <v/>
      </c>
      <c r="D2543" s="337" t="str">
        <v/>
      </c>
      <c r="E2543" s="337" t="str">
        <v/>
      </c>
      <c r="F2543" s="337" t="str">
        <v/>
      </c>
      <c r="G2543" s="356" t="str">
        <v/>
      </c>
      <c r="H2543" s="340" t="str">
        <v/>
      </c>
      <c r="I2543" s="337" t="str">
        <v/>
      </c>
      <c r="J2543" s="337" t="str">
        <v/>
      </c>
      <c r="K2543" s="337" t="str">
        <v/>
      </c>
      <c r="L2543" s="337" t="str">
        <v/>
      </c>
      <c r="M2543" s="334" t="str">
        <v/>
      </c>
      <c r="N2543" s="337" t="str">
        <v/>
      </c>
      <c r="O2543" s="349" t="str">
        <v/>
      </c>
      <c r="P2543" s="349" t="str">
        <v>January</v>
      </c>
      <c r="Q2543" s="357"/>
    </row>
    <row r="2544" ht="27" customHeight="1" spans="1:17">
      <c r="A2544" s="362">
        <f t="shared" si="25"/>
        <v>1613</v>
      </c>
      <c r="B2544" s="294" t="str">
        <v/>
      </c>
      <c r="C2544" s="337" t="str">
        <v/>
      </c>
      <c r="D2544" s="337" t="str">
        <v/>
      </c>
      <c r="E2544" s="337" t="str">
        <v/>
      </c>
      <c r="F2544" s="337" t="str">
        <v/>
      </c>
      <c r="G2544" s="356" t="str">
        <v/>
      </c>
      <c r="H2544" s="340" t="str">
        <v/>
      </c>
      <c r="I2544" s="337" t="str">
        <v/>
      </c>
      <c r="J2544" s="337" t="str">
        <v/>
      </c>
      <c r="K2544" s="337" t="str">
        <v/>
      </c>
      <c r="L2544" s="337" t="str">
        <v/>
      </c>
      <c r="M2544" s="329" t="str">
        <v/>
      </c>
      <c r="N2544" s="337" t="str">
        <v/>
      </c>
      <c r="O2544" s="349" t="str">
        <v/>
      </c>
      <c r="P2544" s="349" t="str">
        <v>January</v>
      </c>
      <c r="Q2544" s="358"/>
    </row>
    <row r="2545" ht="27" customHeight="1" spans="1:17">
      <c r="A2545" s="361">
        <f t="shared" si="25"/>
        <v>1614</v>
      </c>
      <c r="B2545" s="294" t="str">
        <v/>
      </c>
      <c r="C2545" s="337" t="str">
        <v/>
      </c>
      <c r="D2545" s="337" t="str">
        <v/>
      </c>
      <c r="E2545" s="337" t="str">
        <v/>
      </c>
      <c r="F2545" s="337" t="str">
        <v/>
      </c>
      <c r="G2545" s="356" t="str">
        <v/>
      </c>
      <c r="H2545" s="340" t="str">
        <v/>
      </c>
      <c r="I2545" s="337" t="str">
        <v/>
      </c>
      <c r="J2545" s="337" t="str">
        <v/>
      </c>
      <c r="K2545" s="337" t="str">
        <v/>
      </c>
      <c r="L2545" s="337" t="str">
        <v/>
      </c>
      <c r="M2545" s="334" t="str">
        <v/>
      </c>
      <c r="N2545" s="337" t="str">
        <v/>
      </c>
      <c r="O2545" s="349" t="str">
        <v/>
      </c>
      <c r="P2545" s="349" t="str">
        <v>January</v>
      </c>
      <c r="Q2545" s="357"/>
    </row>
    <row r="2546" ht="27" customHeight="1" spans="1:17">
      <c r="A2546" s="362">
        <f t="shared" si="25"/>
        <v>1615</v>
      </c>
      <c r="B2546" s="294" t="str">
        <v/>
      </c>
      <c r="C2546" s="337" t="str">
        <v/>
      </c>
      <c r="D2546" s="337" t="str">
        <v/>
      </c>
      <c r="E2546" s="337" t="str">
        <v/>
      </c>
      <c r="F2546" s="337" t="str">
        <v/>
      </c>
      <c r="G2546" s="356" t="str">
        <v/>
      </c>
      <c r="H2546" s="340" t="str">
        <v/>
      </c>
      <c r="I2546" s="337" t="str">
        <v/>
      </c>
      <c r="J2546" s="337" t="str">
        <v/>
      </c>
      <c r="K2546" s="337" t="str">
        <v/>
      </c>
      <c r="L2546" s="337" t="str">
        <v/>
      </c>
      <c r="M2546" s="329" t="str">
        <v/>
      </c>
      <c r="N2546" s="337" t="str">
        <v/>
      </c>
      <c r="O2546" s="349" t="str">
        <v/>
      </c>
      <c r="P2546" s="349" t="str">
        <v>January</v>
      </c>
      <c r="Q2546" s="358"/>
    </row>
    <row r="2547" ht="27" customHeight="1" spans="1:17">
      <c r="A2547" s="361">
        <f t="shared" si="25"/>
        <v>1616</v>
      </c>
      <c r="B2547" s="294" t="str">
        <v/>
      </c>
      <c r="C2547" s="337" t="str">
        <v/>
      </c>
      <c r="D2547" s="337" t="str">
        <v/>
      </c>
      <c r="E2547" s="337" t="str">
        <v/>
      </c>
      <c r="F2547" s="337" t="str">
        <v/>
      </c>
      <c r="G2547" s="356" t="str">
        <v/>
      </c>
      <c r="H2547" s="340" t="str">
        <v/>
      </c>
      <c r="I2547" s="337" t="str">
        <v/>
      </c>
      <c r="J2547" s="337" t="str">
        <v/>
      </c>
      <c r="K2547" s="337" t="str">
        <v/>
      </c>
      <c r="L2547" s="337" t="str">
        <v/>
      </c>
      <c r="M2547" s="334" t="str">
        <v/>
      </c>
      <c r="N2547" s="337" t="str">
        <v/>
      </c>
      <c r="O2547" s="349" t="str">
        <v/>
      </c>
      <c r="P2547" s="349" t="str">
        <v>January</v>
      </c>
      <c r="Q2547" s="357"/>
    </row>
    <row r="2548" ht="27" customHeight="1" spans="1:17">
      <c r="A2548" s="362">
        <f t="shared" si="25"/>
        <v>1617</v>
      </c>
      <c r="B2548" s="294" t="str">
        <v/>
      </c>
      <c r="C2548" s="337" t="str">
        <v/>
      </c>
      <c r="D2548" s="337" t="str">
        <v/>
      </c>
      <c r="E2548" s="337" t="str">
        <v/>
      </c>
      <c r="F2548" s="337" t="str">
        <v/>
      </c>
      <c r="G2548" s="356" t="str">
        <v/>
      </c>
      <c r="H2548" s="340" t="str">
        <v/>
      </c>
      <c r="I2548" s="337" t="str">
        <v/>
      </c>
      <c r="J2548" s="337" t="str">
        <v/>
      </c>
      <c r="K2548" s="337" t="str">
        <v/>
      </c>
      <c r="L2548" s="337" t="str">
        <v/>
      </c>
      <c r="M2548" s="329" t="str">
        <v/>
      </c>
      <c r="N2548" s="337" t="str">
        <v/>
      </c>
      <c r="O2548" s="349" t="str">
        <v/>
      </c>
      <c r="P2548" s="349" t="str">
        <v>January</v>
      </c>
      <c r="Q2548" s="358"/>
    </row>
    <row r="2549" ht="27" customHeight="1" spans="1:17">
      <c r="A2549" s="361">
        <f t="shared" si="25"/>
        <v>1618</v>
      </c>
      <c r="B2549" s="294" t="str">
        <v/>
      </c>
      <c r="C2549" s="337" t="str">
        <v/>
      </c>
      <c r="D2549" s="337" t="str">
        <v/>
      </c>
      <c r="E2549" s="337" t="str">
        <v/>
      </c>
      <c r="F2549" s="337" t="str">
        <v/>
      </c>
      <c r="G2549" s="356" t="str">
        <v/>
      </c>
      <c r="H2549" s="340" t="str">
        <v/>
      </c>
      <c r="I2549" s="337" t="str">
        <v/>
      </c>
      <c r="J2549" s="337" t="str">
        <v/>
      </c>
      <c r="K2549" s="337" t="str">
        <v/>
      </c>
      <c r="L2549" s="337" t="str">
        <v/>
      </c>
      <c r="M2549" s="334" t="str">
        <v/>
      </c>
      <c r="N2549" s="337" t="str">
        <v/>
      </c>
      <c r="O2549" s="349" t="str">
        <v/>
      </c>
      <c r="P2549" s="349" t="str">
        <v>January</v>
      </c>
      <c r="Q2549" s="357"/>
    </row>
    <row r="2550" ht="27" customHeight="1" spans="1:17">
      <c r="A2550" s="362">
        <f t="shared" si="25"/>
        <v>1619</v>
      </c>
      <c r="B2550" s="294" t="str">
        <v/>
      </c>
      <c r="C2550" s="337" t="str">
        <v/>
      </c>
      <c r="D2550" s="337" t="str">
        <v/>
      </c>
      <c r="E2550" s="337" t="str">
        <v/>
      </c>
      <c r="F2550" s="337" t="str">
        <v/>
      </c>
      <c r="G2550" s="356" t="str">
        <v/>
      </c>
      <c r="H2550" s="340" t="str">
        <v/>
      </c>
      <c r="I2550" s="337" t="str">
        <v/>
      </c>
      <c r="J2550" s="337" t="str">
        <v/>
      </c>
      <c r="K2550" s="337" t="str">
        <v/>
      </c>
      <c r="L2550" s="337" t="str">
        <v/>
      </c>
      <c r="M2550" s="329" t="str">
        <v/>
      </c>
      <c r="N2550" s="337" t="str">
        <v/>
      </c>
      <c r="O2550" s="349" t="str">
        <v/>
      </c>
      <c r="P2550" s="349" t="str">
        <v>January</v>
      </c>
      <c r="Q2550" s="358"/>
    </row>
    <row r="2551" ht="27" customHeight="1" spans="1:17">
      <c r="A2551" s="361">
        <f t="shared" si="25"/>
        <v>1620</v>
      </c>
      <c r="B2551" s="294" t="str">
        <v/>
      </c>
      <c r="C2551" s="337" t="str">
        <v/>
      </c>
      <c r="D2551" s="337" t="str">
        <v/>
      </c>
      <c r="E2551" s="337" t="str">
        <v/>
      </c>
      <c r="F2551" s="337" t="str">
        <v/>
      </c>
      <c r="G2551" s="356" t="str">
        <v/>
      </c>
      <c r="H2551" s="340" t="str">
        <v/>
      </c>
      <c r="I2551" s="337" t="str">
        <v/>
      </c>
      <c r="J2551" s="337" t="str">
        <v/>
      </c>
      <c r="K2551" s="337" t="str">
        <v/>
      </c>
      <c r="L2551" s="337" t="str">
        <v/>
      </c>
      <c r="M2551" s="334" t="str">
        <v/>
      </c>
      <c r="N2551" s="337" t="str">
        <v/>
      </c>
      <c r="O2551" s="349" t="str">
        <v/>
      </c>
      <c r="P2551" s="349" t="str">
        <v>January</v>
      </c>
      <c r="Q2551" s="357"/>
    </row>
    <row r="2552" ht="27" customHeight="1" spans="1:17">
      <c r="A2552" s="362">
        <f t="shared" si="25"/>
        <v>1621</v>
      </c>
      <c r="B2552" s="294" t="str">
        <v/>
      </c>
      <c r="C2552" s="337" t="str">
        <v/>
      </c>
      <c r="D2552" s="337" t="str">
        <v/>
      </c>
      <c r="E2552" s="337" t="str">
        <v/>
      </c>
      <c r="F2552" s="337" t="str">
        <v/>
      </c>
      <c r="G2552" s="356" t="str">
        <v/>
      </c>
      <c r="H2552" s="340" t="str">
        <v/>
      </c>
      <c r="I2552" s="337" t="str">
        <v/>
      </c>
      <c r="J2552" s="337" t="str">
        <v/>
      </c>
      <c r="K2552" s="337" t="str">
        <v/>
      </c>
      <c r="L2552" s="337" t="str">
        <v/>
      </c>
      <c r="M2552" s="329" t="str">
        <v/>
      </c>
      <c r="N2552" s="337" t="str">
        <v/>
      </c>
      <c r="O2552" s="349" t="str">
        <v/>
      </c>
      <c r="P2552" s="349" t="str">
        <v>January</v>
      </c>
      <c r="Q2552" s="358"/>
    </row>
    <row r="2553" ht="27" customHeight="1" spans="1:17">
      <c r="A2553" s="361">
        <f t="shared" si="25"/>
        <v>1622</v>
      </c>
      <c r="B2553" s="294" t="str">
        <v/>
      </c>
      <c r="C2553" s="337" t="str">
        <v/>
      </c>
      <c r="D2553" s="337" t="str">
        <v/>
      </c>
      <c r="E2553" s="337" t="str">
        <v/>
      </c>
      <c r="F2553" s="337" t="str">
        <v/>
      </c>
      <c r="G2553" s="356" t="str">
        <v/>
      </c>
      <c r="H2553" s="340" t="str">
        <v/>
      </c>
      <c r="I2553" s="337" t="str">
        <v/>
      </c>
      <c r="J2553" s="337" t="str">
        <v/>
      </c>
      <c r="K2553" s="337" t="str">
        <v/>
      </c>
      <c r="L2553" s="337" t="str">
        <v/>
      </c>
      <c r="M2553" s="334" t="str">
        <v/>
      </c>
      <c r="N2553" s="337" t="str">
        <v/>
      </c>
      <c r="O2553" s="349" t="str">
        <v/>
      </c>
      <c r="P2553" s="349" t="str">
        <v>January</v>
      </c>
      <c r="Q2553" s="357"/>
    </row>
    <row r="2554" ht="27" customHeight="1" spans="1:17">
      <c r="A2554" s="362">
        <f t="shared" si="25"/>
        <v>1623</v>
      </c>
      <c r="B2554" s="294" t="str">
        <v/>
      </c>
      <c r="C2554" s="337" t="str">
        <v/>
      </c>
      <c r="D2554" s="337" t="str">
        <v/>
      </c>
      <c r="E2554" s="337" t="str">
        <v/>
      </c>
      <c r="F2554" s="337" t="str">
        <v/>
      </c>
      <c r="G2554" s="356" t="str">
        <v/>
      </c>
      <c r="H2554" s="340" t="str">
        <v/>
      </c>
      <c r="I2554" s="337" t="str">
        <v/>
      </c>
      <c r="J2554" s="337" t="str">
        <v/>
      </c>
      <c r="K2554" s="337" t="str">
        <v/>
      </c>
      <c r="L2554" s="337" t="str">
        <v/>
      </c>
      <c r="M2554" s="329" t="str">
        <v/>
      </c>
      <c r="N2554" s="337" t="str">
        <v/>
      </c>
      <c r="O2554" s="349" t="str">
        <v/>
      </c>
      <c r="P2554" s="349" t="str">
        <v>January</v>
      </c>
      <c r="Q2554" s="358"/>
    </row>
    <row r="2555" ht="27" customHeight="1" spans="1:17">
      <c r="A2555" s="361">
        <f t="shared" si="25"/>
        <v>1624</v>
      </c>
      <c r="B2555" s="294" t="str">
        <v/>
      </c>
      <c r="C2555" s="337" t="str">
        <v/>
      </c>
      <c r="D2555" s="337" t="str">
        <v/>
      </c>
      <c r="E2555" s="337" t="str">
        <v/>
      </c>
      <c r="F2555" s="337" t="str">
        <v/>
      </c>
      <c r="G2555" s="356" t="str">
        <v/>
      </c>
      <c r="H2555" s="340" t="str">
        <v/>
      </c>
      <c r="I2555" s="337" t="str">
        <v/>
      </c>
      <c r="J2555" s="337" t="str">
        <v/>
      </c>
      <c r="K2555" s="337" t="str">
        <v/>
      </c>
      <c r="L2555" s="337" t="str">
        <v/>
      </c>
      <c r="M2555" s="334" t="str">
        <v/>
      </c>
      <c r="N2555" s="337" t="str">
        <v/>
      </c>
      <c r="O2555" s="349" t="str">
        <v/>
      </c>
      <c r="P2555" s="349" t="str">
        <v>January</v>
      </c>
      <c r="Q2555" s="357"/>
    </row>
    <row r="2556" ht="27" customHeight="1" spans="1:17">
      <c r="A2556" s="362">
        <f t="shared" si="25"/>
        <v>1625</v>
      </c>
      <c r="B2556" s="294" t="str">
        <v/>
      </c>
      <c r="C2556" s="337" t="str">
        <v/>
      </c>
      <c r="D2556" s="337" t="str">
        <v/>
      </c>
      <c r="E2556" s="337" t="str">
        <v/>
      </c>
      <c r="F2556" s="341" t="str">
        <v/>
      </c>
      <c r="G2556" s="356" t="str">
        <v/>
      </c>
      <c r="H2556" s="340" t="str">
        <v/>
      </c>
      <c r="I2556" s="337" t="str">
        <v/>
      </c>
      <c r="J2556" s="337" t="str">
        <v/>
      </c>
      <c r="K2556" s="337" t="str">
        <v/>
      </c>
      <c r="L2556" s="337" t="str">
        <v/>
      </c>
      <c r="M2556" s="329" t="str">
        <v/>
      </c>
      <c r="N2556" s="337" t="str">
        <v/>
      </c>
      <c r="O2556" s="349" t="str">
        <v/>
      </c>
      <c r="P2556" s="349" t="str">
        <v>January</v>
      </c>
      <c r="Q2556" s="358"/>
    </row>
    <row r="2557" ht="27" customHeight="1" spans="1:17">
      <c r="A2557" s="361">
        <f t="shared" si="25"/>
        <v>1626</v>
      </c>
      <c r="B2557" s="294" t="str">
        <v/>
      </c>
      <c r="C2557" s="337" t="str">
        <v/>
      </c>
      <c r="D2557" s="337" t="str">
        <v/>
      </c>
      <c r="E2557" s="337" t="str">
        <v/>
      </c>
      <c r="F2557" s="337" t="str">
        <v/>
      </c>
      <c r="G2557" s="356" t="str">
        <v/>
      </c>
      <c r="H2557" s="340" t="str">
        <v/>
      </c>
      <c r="I2557" s="337" t="str">
        <v/>
      </c>
      <c r="J2557" s="337" t="str">
        <v/>
      </c>
      <c r="K2557" s="337" t="str">
        <v/>
      </c>
      <c r="L2557" s="337" t="str">
        <v/>
      </c>
      <c r="M2557" s="334" t="str">
        <v/>
      </c>
      <c r="N2557" s="337" t="str">
        <v/>
      </c>
      <c r="O2557" s="349" t="str">
        <v/>
      </c>
      <c r="P2557" s="349" t="str">
        <v>January</v>
      </c>
      <c r="Q2557" s="357"/>
    </row>
    <row r="2558" ht="27" customHeight="1" spans="1:17">
      <c r="A2558" s="362">
        <f t="shared" si="25"/>
        <v>1627</v>
      </c>
      <c r="B2558" s="294" t="str">
        <v/>
      </c>
      <c r="C2558" s="337" t="str">
        <v/>
      </c>
      <c r="D2558" s="337" t="str">
        <v/>
      </c>
      <c r="E2558" s="337" t="str">
        <v/>
      </c>
      <c r="F2558" s="337" t="str">
        <v/>
      </c>
      <c r="G2558" s="356" t="str">
        <v/>
      </c>
      <c r="H2558" s="340" t="str">
        <v/>
      </c>
      <c r="I2558" s="337" t="str">
        <v/>
      </c>
      <c r="J2558" s="337" t="str">
        <v/>
      </c>
      <c r="K2558" s="337" t="str">
        <v/>
      </c>
      <c r="L2558" s="337" t="str">
        <v/>
      </c>
      <c r="M2558" s="329" t="str">
        <v/>
      </c>
      <c r="N2558" s="337" t="str">
        <v/>
      </c>
      <c r="O2558" s="349" t="str">
        <v/>
      </c>
      <c r="P2558" s="349" t="str">
        <v>January</v>
      </c>
      <c r="Q2558" s="358"/>
    </row>
    <row r="2559" ht="27" customHeight="1" spans="1:17">
      <c r="A2559" s="361">
        <f t="shared" si="25"/>
        <v>1628</v>
      </c>
      <c r="B2559" s="294" t="str">
        <v/>
      </c>
      <c r="C2559" s="337" t="str">
        <v/>
      </c>
      <c r="D2559" s="337" t="str">
        <v/>
      </c>
      <c r="E2559" s="337" t="str">
        <v/>
      </c>
      <c r="F2559" s="337" t="str">
        <v/>
      </c>
      <c r="G2559" s="356" t="str">
        <v/>
      </c>
      <c r="H2559" s="340" t="str">
        <v/>
      </c>
      <c r="I2559" s="337" t="str">
        <v/>
      </c>
      <c r="J2559" s="337" t="str">
        <v/>
      </c>
      <c r="K2559" s="337" t="str">
        <v/>
      </c>
      <c r="L2559" s="337" t="str">
        <v/>
      </c>
      <c r="M2559" s="334" t="str">
        <v/>
      </c>
      <c r="N2559" s="337" t="str">
        <v/>
      </c>
      <c r="O2559" s="349" t="str">
        <v/>
      </c>
      <c r="P2559" s="349" t="str">
        <v>January</v>
      </c>
      <c r="Q2559" s="357"/>
    </row>
    <row r="2560" ht="27" customHeight="1" spans="1:17">
      <c r="A2560" s="362">
        <f t="shared" si="25"/>
        <v>1629</v>
      </c>
      <c r="B2560" s="294" t="str">
        <v/>
      </c>
      <c r="C2560" s="337" t="str">
        <v/>
      </c>
      <c r="D2560" s="337" t="str">
        <v/>
      </c>
      <c r="E2560" s="337" t="str">
        <v/>
      </c>
      <c r="F2560" s="337" t="str">
        <v/>
      </c>
      <c r="G2560" s="356" t="str">
        <v/>
      </c>
      <c r="H2560" s="340" t="str">
        <v/>
      </c>
      <c r="I2560" s="337" t="str">
        <v/>
      </c>
      <c r="J2560" s="337" t="str">
        <v/>
      </c>
      <c r="K2560" s="337" t="str">
        <v/>
      </c>
      <c r="L2560" s="337" t="str">
        <v/>
      </c>
      <c r="M2560" s="329" t="str">
        <v/>
      </c>
      <c r="N2560" s="337" t="str">
        <v/>
      </c>
      <c r="O2560" s="349" t="str">
        <v/>
      </c>
      <c r="P2560" s="349" t="str">
        <v>January</v>
      </c>
      <c r="Q2560" s="358"/>
    </row>
    <row r="2561" ht="27" customHeight="1" spans="1:17">
      <c r="A2561" s="361">
        <f t="shared" si="25"/>
        <v>1630</v>
      </c>
      <c r="B2561" s="294" t="str">
        <v/>
      </c>
      <c r="C2561" s="337" t="str">
        <v/>
      </c>
      <c r="D2561" s="337" t="str">
        <v/>
      </c>
      <c r="E2561" s="337" t="str">
        <v/>
      </c>
      <c r="F2561" s="337" t="str">
        <v/>
      </c>
      <c r="G2561" s="356" t="str">
        <v/>
      </c>
      <c r="H2561" s="340" t="str">
        <v/>
      </c>
      <c r="I2561" s="337" t="str">
        <v/>
      </c>
      <c r="J2561" s="337" t="str">
        <v/>
      </c>
      <c r="K2561" s="337" t="str">
        <v/>
      </c>
      <c r="L2561" s="337" t="str">
        <v/>
      </c>
      <c r="M2561" s="334" t="str">
        <v/>
      </c>
      <c r="N2561" s="337" t="str">
        <v/>
      </c>
      <c r="O2561" s="349" t="str">
        <v/>
      </c>
      <c r="P2561" s="349" t="str">
        <v>January</v>
      </c>
      <c r="Q2561" s="357"/>
    </row>
    <row r="2562" ht="27" customHeight="1" spans="1:17">
      <c r="A2562" s="362">
        <f t="shared" si="25"/>
        <v>1631</v>
      </c>
      <c r="B2562" s="294" t="str">
        <v/>
      </c>
      <c r="C2562" s="337" t="str">
        <v/>
      </c>
      <c r="D2562" s="337" t="str">
        <v/>
      </c>
      <c r="E2562" s="337" t="str">
        <v/>
      </c>
      <c r="F2562" s="337" t="str">
        <v/>
      </c>
      <c r="G2562" s="356" t="str">
        <v/>
      </c>
      <c r="H2562" s="340" t="str">
        <v/>
      </c>
      <c r="I2562" s="337" t="str">
        <v/>
      </c>
      <c r="J2562" s="337" t="str">
        <v/>
      </c>
      <c r="K2562" s="337" t="str">
        <v/>
      </c>
      <c r="L2562" s="337" t="str">
        <v/>
      </c>
      <c r="M2562" s="329" t="str">
        <v/>
      </c>
      <c r="N2562" s="337" t="str">
        <v/>
      </c>
      <c r="O2562" s="349" t="str">
        <v/>
      </c>
      <c r="P2562" s="349" t="str">
        <v>January</v>
      </c>
      <c r="Q2562" s="358"/>
    </row>
    <row r="2563" ht="27" customHeight="1" spans="1:17">
      <c r="A2563" s="361">
        <f t="shared" si="25"/>
        <v>1632</v>
      </c>
      <c r="B2563" s="294" t="str">
        <v/>
      </c>
      <c r="C2563" s="337" t="str">
        <v/>
      </c>
      <c r="D2563" s="337" t="str">
        <v/>
      </c>
      <c r="E2563" s="337" t="str">
        <v/>
      </c>
      <c r="F2563" s="337" t="str">
        <v/>
      </c>
      <c r="G2563" s="356" t="str">
        <v/>
      </c>
      <c r="H2563" s="340" t="str">
        <v/>
      </c>
      <c r="I2563" s="337" t="str">
        <v/>
      </c>
      <c r="J2563" s="337" t="str">
        <v/>
      </c>
      <c r="K2563" s="337" t="str">
        <v/>
      </c>
      <c r="L2563" s="337" t="str">
        <v/>
      </c>
      <c r="M2563" s="334" t="str">
        <v/>
      </c>
      <c r="N2563" s="337" t="str">
        <v/>
      </c>
      <c r="O2563" s="349" t="str">
        <v/>
      </c>
      <c r="P2563" s="349" t="str">
        <v>January</v>
      </c>
      <c r="Q2563" s="357"/>
    </row>
    <row r="2564" ht="27" customHeight="1" spans="1:17">
      <c r="A2564" s="362">
        <f t="shared" si="25"/>
        <v>1633</v>
      </c>
      <c r="B2564" s="294" t="str">
        <v/>
      </c>
      <c r="C2564" s="337" t="str">
        <v/>
      </c>
      <c r="D2564" s="337" t="str">
        <v/>
      </c>
      <c r="E2564" s="337" t="str">
        <v/>
      </c>
      <c r="F2564" s="337" t="str">
        <v/>
      </c>
      <c r="G2564" s="356" t="str">
        <v/>
      </c>
      <c r="H2564" s="340" t="str">
        <v/>
      </c>
      <c r="I2564" s="337" t="str">
        <v/>
      </c>
      <c r="J2564" s="337" t="str">
        <v/>
      </c>
      <c r="K2564" s="337" t="str">
        <v/>
      </c>
      <c r="L2564" s="337" t="str">
        <v/>
      </c>
      <c r="M2564" s="329" t="str">
        <v/>
      </c>
      <c r="N2564" s="337" t="str">
        <v/>
      </c>
      <c r="O2564" s="349" t="str">
        <v/>
      </c>
      <c r="P2564" s="349" t="str">
        <v>January</v>
      </c>
      <c r="Q2564" s="358"/>
    </row>
    <row r="2565" ht="27" customHeight="1" spans="1:17">
      <c r="A2565" s="361">
        <f t="shared" si="25"/>
        <v>1634</v>
      </c>
      <c r="B2565" s="294" t="str">
        <v/>
      </c>
      <c r="C2565" s="337" t="str">
        <v/>
      </c>
      <c r="D2565" s="337" t="str">
        <v/>
      </c>
      <c r="E2565" s="337" t="str">
        <v/>
      </c>
      <c r="F2565" s="337" t="str">
        <v/>
      </c>
      <c r="G2565" s="356" t="str">
        <v/>
      </c>
      <c r="H2565" s="340" t="str">
        <v/>
      </c>
      <c r="I2565" s="337" t="str">
        <v/>
      </c>
      <c r="J2565" s="337" t="str">
        <v/>
      </c>
      <c r="K2565" s="337" t="str">
        <v/>
      </c>
      <c r="L2565" s="337" t="str">
        <v/>
      </c>
      <c r="M2565" s="334" t="str">
        <v/>
      </c>
      <c r="N2565" s="337" t="str">
        <v/>
      </c>
      <c r="O2565" s="349" t="str">
        <v/>
      </c>
      <c r="P2565" s="349" t="str">
        <v>January</v>
      </c>
      <c r="Q2565" s="357"/>
    </row>
    <row r="2566" ht="27" customHeight="1" spans="1:17">
      <c r="A2566" s="362">
        <f t="shared" si="25"/>
        <v>1635</v>
      </c>
      <c r="B2566" s="294" t="str">
        <v/>
      </c>
      <c r="C2566" s="337" t="str">
        <v/>
      </c>
      <c r="D2566" s="337" t="str">
        <v/>
      </c>
      <c r="E2566" s="337" t="str">
        <v/>
      </c>
      <c r="F2566" s="337" t="str">
        <v/>
      </c>
      <c r="G2566" s="356" t="str">
        <v/>
      </c>
      <c r="H2566" s="340" t="str">
        <v/>
      </c>
      <c r="I2566" s="337" t="str">
        <v/>
      </c>
      <c r="J2566" s="337" t="str">
        <v/>
      </c>
      <c r="K2566" s="337" t="str">
        <v/>
      </c>
      <c r="L2566" s="337" t="str">
        <v/>
      </c>
      <c r="M2566" s="329" t="str">
        <v/>
      </c>
      <c r="N2566" s="337" t="str">
        <v/>
      </c>
      <c r="O2566" s="349" t="str">
        <v/>
      </c>
      <c r="P2566" s="349" t="str">
        <v>January</v>
      </c>
      <c r="Q2566" s="358"/>
    </row>
    <row r="2567" ht="27" customHeight="1" spans="1:17">
      <c r="A2567" s="361">
        <f t="shared" si="25"/>
        <v>1636</v>
      </c>
      <c r="B2567" s="294" t="str">
        <v/>
      </c>
      <c r="C2567" s="337" t="str">
        <v/>
      </c>
      <c r="D2567" s="337" t="str">
        <v/>
      </c>
      <c r="E2567" s="337" t="str">
        <v/>
      </c>
      <c r="F2567" s="337" t="str">
        <v/>
      </c>
      <c r="G2567" s="356" t="str">
        <v/>
      </c>
      <c r="H2567" s="340" t="str">
        <v/>
      </c>
      <c r="I2567" s="337" t="str">
        <v/>
      </c>
      <c r="J2567" s="337" t="str">
        <v/>
      </c>
      <c r="K2567" s="337" t="str">
        <v/>
      </c>
      <c r="L2567" s="337" t="str">
        <v/>
      </c>
      <c r="M2567" s="334" t="str">
        <v/>
      </c>
      <c r="N2567" s="337" t="str">
        <v/>
      </c>
      <c r="O2567" s="349" t="str">
        <v/>
      </c>
      <c r="P2567" s="349" t="str">
        <v>January</v>
      </c>
      <c r="Q2567" s="357"/>
    </row>
    <row r="2568" ht="27" customHeight="1" spans="1:17">
      <c r="A2568" s="362">
        <f t="shared" si="25"/>
        <v>1637</v>
      </c>
      <c r="B2568" s="294" t="str">
        <v/>
      </c>
      <c r="C2568" s="337" t="str">
        <v/>
      </c>
      <c r="D2568" s="337" t="str">
        <v/>
      </c>
      <c r="E2568" s="337" t="str">
        <v/>
      </c>
      <c r="F2568" s="337" t="str">
        <v/>
      </c>
      <c r="G2568" s="356" t="str">
        <v/>
      </c>
      <c r="H2568" s="340" t="str">
        <v/>
      </c>
      <c r="I2568" s="337" t="str">
        <v/>
      </c>
      <c r="J2568" s="337" t="str">
        <v/>
      </c>
      <c r="K2568" s="337" t="str">
        <v/>
      </c>
      <c r="L2568" s="337" t="str">
        <v/>
      </c>
      <c r="M2568" s="329" t="str">
        <v/>
      </c>
      <c r="N2568" s="337" t="str">
        <v/>
      </c>
      <c r="O2568" s="349" t="str">
        <v/>
      </c>
      <c r="P2568" s="349" t="str">
        <v>January</v>
      </c>
      <c r="Q2568" s="358"/>
    </row>
    <row r="2569" ht="27" customHeight="1" spans="1:17">
      <c r="A2569" s="361">
        <f t="shared" si="25"/>
        <v>1638</v>
      </c>
      <c r="B2569" s="294" t="str">
        <v/>
      </c>
      <c r="C2569" s="337" t="str">
        <v/>
      </c>
      <c r="D2569" s="337" t="str">
        <v/>
      </c>
      <c r="E2569" s="337" t="str">
        <v/>
      </c>
      <c r="F2569" s="337" t="str">
        <v/>
      </c>
      <c r="G2569" s="356" t="str">
        <v/>
      </c>
      <c r="H2569" s="340" t="str">
        <v/>
      </c>
      <c r="I2569" s="337" t="str">
        <v/>
      </c>
      <c r="J2569" s="337" t="str">
        <v/>
      </c>
      <c r="K2569" s="337" t="str">
        <v/>
      </c>
      <c r="L2569" s="337" t="str">
        <v/>
      </c>
      <c r="M2569" s="334" t="str">
        <v/>
      </c>
      <c r="N2569" s="337" t="str">
        <v/>
      </c>
      <c r="O2569" s="349" t="str">
        <v/>
      </c>
      <c r="P2569" s="349" t="str">
        <v>January</v>
      </c>
      <c r="Q2569" s="357"/>
    </row>
    <row r="2570" ht="27" customHeight="1" spans="1:17">
      <c r="A2570" s="362">
        <f t="shared" si="25"/>
        <v>1639</v>
      </c>
      <c r="B2570" s="294" t="str">
        <v/>
      </c>
      <c r="C2570" s="337" t="str">
        <v/>
      </c>
      <c r="D2570" s="337" t="str">
        <v/>
      </c>
      <c r="E2570" s="337" t="str">
        <v/>
      </c>
      <c r="F2570" s="337" t="str">
        <v/>
      </c>
      <c r="G2570" s="356" t="str">
        <v/>
      </c>
      <c r="H2570" s="340" t="str">
        <v/>
      </c>
      <c r="I2570" s="337" t="str">
        <v/>
      </c>
      <c r="J2570" s="337" t="str">
        <v/>
      </c>
      <c r="K2570" s="337" t="str">
        <v/>
      </c>
      <c r="L2570" s="337" t="str">
        <v/>
      </c>
      <c r="M2570" s="329" t="str">
        <v/>
      </c>
      <c r="N2570" s="337" t="str">
        <v/>
      </c>
      <c r="O2570" s="349" t="str">
        <v/>
      </c>
      <c r="P2570" s="349" t="str">
        <v>January</v>
      </c>
      <c r="Q2570" s="358"/>
    </row>
    <row r="2571" ht="27" customHeight="1" spans="1:17">
      <c r="A2571" s="361">
        <f t="shared" si="25"/>
        <v>1640</v>
      </c>
      <c r="B2571" s="294" t="str">
        <v/>
      </c>
      <c r="C2571" s="337" t="str">
        <v/>
      </c>
      <c r="D2571" s="337" t="str">
        <v/>
      </c>
      <c r="E2571" s="337" t="str">
        <v/>
      </c>
      <c r="F2571" s="337" t="str">
        <v/>
      </c>
      <c r="G2571" s="356" t="str">
        <v/>
      </c>
      <c r="H2571" s="340" t="str">
        <v/>
      </c>
      <c r="I2571" s="337" t="str">
        <v/>
      </c>
      <c r="J2571" s="337" t="str">
        <v/>
      </c>
      <c r="K2571" s="337" t="str">
        <v/>
      </c>
      <c r="L2571" s="337" t="str">
        <v/>
      </c>
      <c r="M2571" s="334" t="str">
        <v/>
      </c>
      <c r="N2571" s="337" t="str">
        <v/>
      </c>
      <c r="O2571" s="349" t="str">
        <v/>
      </c>
      <c r="P2571" s="349" t="str">
        <v>January</v>
      </c>
      <c r="Q2571" s="357"/>
    </row>
    <row r="2572" ht="27" customHeight="1" spans="1:17">
      <c r="A2572" s="362">
        <f t="shared" si="25"/>
        <v>1641</v>
      </c>
      <c r="B2572" s="294" t="str">
        <v/>
      </c>
      <c r="C2572" s="337" t="str">
        <v/>
      </c>
      <c r="D2572" s="337" t="str">
        <v/>
      </c>
      <c r="E2572" s="337" t="str">
        <v/>
      </c>
      <c r="F2572" s="337" t="str">
        <v/>
      </c>
      <c r="G2572" s="356" t="str">
        <v/>
      </c>
      <c r="H2572" s="340" t="str">
        <v/>
      </c>
      <c r="I2572" s="337" t="str">
        <v/>
      </c>
      <c r="J2572" s="337" t="str">
        <v/>
      </c>
      <c r="K2572" s="337" t="str">
        <v/>
      </c>
      <c r="L2572" s="337" t="str">
        <v/>
      </c>
      <c r="M2572" s="329" t="str">
        <v/>
      </c>
      <c r="N2572" s="337" t="str">
        <v/>
      </c>
      <c r="O2572" s="349" t="str">
        <v/>
      </c>
      <c r="P2572" s="349" t="str">
        <v>January</v>
      </c>
      <c r="Q2572" s="358"/>
    </row>
    <row r="2573" ht="27" customHeight="1" spans="1:17">
      <c r="A2573" s="361">
        <f t="shared" si="25"/>
        <v>1642</v>
      </c>
      <c r="B2573" s="294" t="str">
        <v/>
      </c>
      <c r="C2573" s="337" t="str">
        <v/>
      </c>
      <c r="D2573" s="337" t="str">
        <v/>
      </c>
      <c r="E2573" s="337" t="str">
        <v/>
      </c>
      <c r="F2573" s="337" t="str">
        <v/>
      </c>
      <c r="G2573" s="356" t="str">
        <v/>
      </c>
      <c r="H2573" s="340" t="str">
        <v/>
      </c>
      <c r="I2573" s="337" t="str">
        <v/>
      </c>
      <c r="J2573" s="337" t="str">
        <v/>
      </c>
      <c r="K2573" s="337" t="str">
        <v/>
      </c>
      <c r="L2573" s="337" t="str">
        <v/>
      </c>
      <c r="M2573" s="334" t="str">
        <v/>
      </c>
      <c r="N2573" s="337" t="str">
        <v/>
      </c>
      <c r="O2573" s="349" t="str">
        <v/>
      </c>
      <c r="P2573" s="349" t="str">
        <v>January</v>
      </c>
      <c r="Q2573" s="357"/>
    </row>
    <row r="2574" ht="27" customHeight="1" spans="1:17">
      <c r="A2574" s="362">
        <f t="shared" si="25"/>
        <v>1643</v>
      </c>
      <c r="B2574" s="294" t="str">
        <v/>
      </c>
      <c r="C2574" s="337" t="str">
        <v/>
      </c>
      <c r="D2574" s="341" t="str">
        <v/>
      </c>
      <c r="E2574" s="337" t="str">
        <v/>
      </c>
      <c r="F2574" s="337" t="str">
        <v/>
      </c>
      <c r="G2574" s="356" t="str">
        <v/>
      </c>
      <c r="H2574" s="340" t="str">
        <v/>
      </c>
      <c r="I2574" s="337" t="str">
        <v/>
      </c>
      <c r="J2574" s="337" t="str">
        <v/>
      </c>
      <c r="K2574" s="337" t="str">
        <v/>
      </c>
      <c r="L2574" s="337" t="str">
        <v/>
      </c>
      <c r="M2574" s="329" t="str">
        <v/>
      </c>
      <c r="N2574" s="337" t="str">
        <v/>
      </c>
      <c r="O2574" s="349" t="str">
        <v/>
      </c>
      <c r="P2574" s="349" t="str">
        <v>January</v>
      </c>
      <c r="Q2574" s="358"/>
    </row>
    <row r="2575" ht="27" customHeight="1" spans="1:17">
      <c r="A2575" s="361">
        <f t="shared" si="25"/>
        <v>1644</v>
      </c>
      <c r="B2575" s="294" t="str">
        <v/>
      </c>
      <c r="C2575" s="337" t="str">
        <v/>
      </c>
      <c r="D2575" s="341" t="str">
        <v/>
      </c>
      <c r="E2575" s="337" t="str">
        <v/>
      </c>
      <c r="F2575" s="337" t="str">
        <v/>
      </c>
      <c r="G2575" s="356" t="str">
        <v/>
      </c>
      <c r="H2575" s="340" t="str">
        <v/>
      </c>
      <c r="I2575" s="337" t="str">
        <v/>
      </c>
      <c r="J2575" s="337" t="str">
        <v/>
      </c>
      <c r="K2575" s="337" t="str">
        <v/>
      </c>
      <c r="L2575" s="337" t="str">
        <v/>
      </c>
      <c r="M2575" s="334" t="str">
        <v/>
      </c>
      <c r="N2575" s="337" t="str">
        <v/>
      </c>
      <c r="O2575" s="349" t="str">
        <v/>
      </c>
      <c r="P2575" s="349" t="str">
        <v>January</v>
      </c>
      <c r="Q2575" s="357"/>
    </row>
    <row r="2576" ht="27" customHeight="1" spans="1:17">
      <c r="A2576" s="362">
        <f t="shared" si="25"/>
        <v>1645</v>
      </c>
      <c r="B2576" s="294" t="str">
        <v/>
      </c>
      <c r="C2576" s="337" t="str">
        <v/>
      </c>
      <c r="D2576" s="341" t="str">
        <v/>
      </c>
      <c r="E2576" s="337" t="str">
        <v/>
      </c>
      <c r="F2576" s="337" t="str">
        <v/>
      </c>
      <c r="G2576" s="356" t="str">
        <v/>
      </c>
      <c r="H2576" s="340" t="str">
        <v/>
      </c>
      <c r="I2576" s="337" t="str">
        <v/>
      </c>
      <c r="J2576" s="337" t="str">
        <v/>
      </c>
      <c r="K2576" s="337" t="str">
        <v/>
      </c>
      <c r="L2576" s="337" t="str">
        <v/>
      </c>
      <c r="M2576" s="329" t="str">
        <v/>
      </c>
      <c r="N2576" s="337" t="str">
        <v/>
      </c>
      <c r="O2576" s="349" t="str">
        <v/>
      </c>
      <c r="P2576" s="349" t="str">
        <v>January</v>
      </c>
      <c r="Q2576" s="358"/>
    </row>
    <row r="2577" ht="27" customHeight="1" spans="1:17">
      <c r="A2577" s="361">
        <f t="shared" si="25"/>
        <v>1646</v>
      </c>
      <c r="B2577" s="294" t="str">
        <v/>
      </c>
      <c r="C2577" s="337" t="str">
        <v/>
      </c>
      <c r="D2577" s="341" t="str">
        <v/>
      </c>
      <c r="E2577" s="337" t="str">
        <v/>
      </c>
      <c r="F2577" s="337" t="str">
        <v/>
      </c>
      <c r="G2577" s="356" t="str">
        <v/>
      </c>
      <c r="H2577" s="340" t="str">
        <v/>
      </c>
      <c r="I2577" s="337" t="str">
        <v/>
      </c>
      <c r="J2577" s="337" t="str">
        <v/>
      </c>
      <c r="K2577" s="337" t="str">
        <v/>
      </c>
      <c r="L2577" s="337" t="str">
        <v/>
      </c>
      <c r="M2577" s="334" t="str">
        <v/>
      </c>
      <c r="N2577" s="337" t="str">
        <v/>
      </c>
      <c r="O2577" s="349" t="str">
        <v/>
      </c>
      <c r="P2577" s="349" t="str">
        <v>January</v>
      </c>
      <c r="Q2577" s="357"/>
    </row>
    <row r="2578" ht="27" customHeight="1" spans="1:17">
      <c r="A2578" s="362">
        <f t="shared" si="25"/>
        <v>1647</v>
      </c>
      <c r="B2578" s="294" t="str">
        <v/>
      </c>
      <c r="C2578" s="337" t="str">
        <v/>
      </c>
      <c r="D2578" s="341" t="str">
        <v/>
      </c>
      <c r="E2578" s="337" t="str">
        <v/>
      </c>
      <c r="F2578" s="337" t="str">
        <v/>
      </c>
      <c r="G2578" s="356" t="str">
        <v/>
      </c>
      <c r="H2578" s="340" t="str">
        <v/>
      </c>
      <c r="I2578" s="337" t="str">
        <v/>
      </c>
      <c r="J2578" s="337" t="str">
        <v/>
      </c>
      <c r="K2578" s="337" t="str">
        <v/>
      </c>
      <c r="L2578" s="337" t="str">
        <v/>
      </c>
      <c r="M2578" s="329" t="str">
        <v/>
      </c>
      <c r="N2578" s="337" t="str">
        <v/>
      </c>
      <c r="O2578" s="349" t="str">
        <v/>
      </c>
      <c r="P2578" s="349" t="str">
        <v>January</v>
      </c>
      <c r="Q2578" s="358"/>
    </row>
    <row r="2579" ht="27" customHeight="1" spans="1:17">
      <c r="A2579" s="361">
        <f t="shared" si="25"/>
        <v>1648</v>
      </c>
      <c r="B2579" s="294" t="str">
        <v/>
      </c>
      <c r="C2579" s="337" t="str">
        <v/>
      </c>
      <c r="D2579" s="341" t="str">
        <v/>
      </c>
      <c r="E2579" s="337" t="str">
        <v/>
      </c>
      <c r="F2579" s="337" t="str">
        <v/>
      </c>
      <c r="G2579" s="356" t="str">
        <v/>
      </c>
      <c r="H2579" s="340" t="str">
        <v/>
      </c>
      <c r="I2579" s="337" t="str">
        <v/>
      </c>
      <c r="J2579" s="337" t="str">
        <v/>
      </c>
      <c r="K2579" s="337" t="str">
        <v/>
      </c>
      <c r="L2579" s="337" t="str">
        <v/>
      </c>
      <c r="M2579" s="334" t="str">
        <v/>
      </c>
      <c r="N2579" s="337" t="str">
        <v/>
      </c>
      <c r="O2579" s="349" t="str">
        <v/>
      </c>
      <c r="P2579" s="349" t="str">
        <v>January</v>
      </c>
      <c r="Q2579" s="357"/>
    </row>
    <row r="2580" ht="27" customHeight="1" spans="1:17">
      <c r="A2580" s="362">
        <f t="shared" si="25"/>
        <v>1649</v>
      </c>
      <c r="B2580" s="294" t="str">
        <v/>
      </c>
      <c r="C2580" s="337" t="str">
        <v/>
      </c>
      <c r="D2580" s="341" t="str">
        <v/>
      </c>
      <c r="E2580" s="337" t="str">
        <v/>
      </c>
      <c r="F2580" s="337" t="str">
        <v/>
      </c>
      <c r="G2580" s="356" t="str">
        <v/>
      </c>
      <c r="H2580" s="340" t="str">
        <v/>
      </c>
      <c r="I2580" s="337" t="str">
        <v/>
      </c>
      <c r="J2580" s="337" t="str">
        <v/>
      </c>
      <c r="K2580" s="337" t="str">
        <v/>
      </c>
      <c r="L2580" s="337" t="str">
        <v/>
      </c>
      <c r="M2580" s="329" t="str">
        <v/>
      </c>
      <c r="N2580" s="337" t="str">
        <v/>
      </c>
      <c r="O2580" s="349" t="str">
        <v/>
      </c>
      <c r="P2580" s="349" t="str">
        <v>January</v>
      </c>
      <c r="Q2580" s="358"/>
    </row>
    <row r="2581" ht="27" customHeight="1" spans="1:17">
      <c r="A2581" s="361">
        <f t="shared" si="25"/>
        <v>1650</v>
      </c>
      <c r="B2581" s="294" t="str">
        <v/>
      </c>
      <c r="C2581" s="337" t="str">
        <v/>
      </c>
      <c r="D2581" s="341" t="str">
        <v/>
      </c>
      <c r="E2581" s="337" t="str">
        <v/>
      </c>
      <c r="F2581" s="337" t="str">
        <v/>
      </c>
      <c r="G2581" s="356" t="str">
        <v/>
      </c>
      <c r="H2581" s="340" t="str">
        <v/>
      </c>
      <c r="I2581" s="337" t="str">
        <v/>
      </c>
      <c r="J2581" s="337" t="str">
        <v/>
      </c>
      <c r="K2581" s="337" t="str">
        <v/>
      </c>
      <c r="L2581" s="337" t="str">
        <v/>
      </c>
      <c r="M2581" s="334" t="str">
        <v/>
      </c>
      <c r="N2581" s="337" t="str">
        <v/>
      </c>
      <c r="O2581" s="349" t="str">
        <v/>
      </c>
      <c r="P2581" s="349" t="str">
        <v>January</v>
      </c>
      <c r="Q2581" s="357"/>
    </row>
    <row r="2582" ht="27" customHeight="1" spans="1:17">
      <c r="A2582" s="362">
        <f t="shared" si="25"/>
        <v>1651</v>
      </c>
      <c r="B2582" s="294" t="str">
        <v/>
      </c>
      <c r="C2582" s="337" t="str">
        <v/>
      </c>
      <c r="D2582" s="341" t="str">
        <v/>
      </c>
      <c r="E2582" s="337" t="str">
        <v/>
      </c>
      <c r="F2582" s="337" t="str">
        <v/>
      </c>
      <c r="G2582" s="356" t="str">
        <v/>
      </c>
      <c r="H2582" s="340" t="str">
        <v/>
      </c>
      <c r="I2582" s="337" t="str">
        <v/>
      </c>
      <c r="J2582" s="337" t="str">
        <v/>
      </c>
      <c r="K2582" s="337" t="str">
        <v/>
      </c>
      <c r="L2582" s="337" t="str">
        <v/>
      </c>
      <c r="M2582" s="329" t="str">
        <v/>
      </c>
      <c r="N2582" s="337" t="str">
        <v/>
      </c>
      <c r="O2582" s="349" t="str">
        <v/>
      </c>
      <c r="P2582" s="349" t="str">
        <v>January</v>
      </c>
      <c r="Q2582" s="358"/>
    </row>
    <row r="2583" ht="27" customHeight="1" spans="1:17">
      <c r="A2583" s="361">
        <f t="shared" si="25"/>
        <v>1652</v>
      </c>
      <c r="B2583" s="294" t="str">
        <v/>
      </c>
      <c r="C2583" s="337" t="str">
        <v/>
      </c>
      <c r="D2583" s="341" t="str">
        <v/>
      </c>
      <c r="E2583" s="337" t="str">
        <v/>
      </c>
      <c r="F2583" s="337" t="str">
        <v/>
      </c>
      <c r="G2583" s="356" t="str">
        <v/>
      </c>
      <c r="H2583" s="340" t="str">
        <v/>
      </c>
      <c r="I2583" s="337" t="str">
        <v/>
      </c>
      <c r="J2583" s="337" t="str">
        <v/>
      </c>
      <c r="K2583" s="337" t="str">
        <v/>
      </c>
      <c r="L2583" s="337" t="str">
        <v/>
      </c>
      <c r="M2583" s="334" t="str">
        <v/>
      </c>
      <c r="N2583" s="337" t="str">
        <v/>
      </c>
      <c r="O2583" s="349" t="str">
        <v/>
      </c>
      <c r="P2583" s="349" t="str">
        <v>January</v>
      </c>
      <c r="Q2583" s="357"/>
    </row>
    <row r="2584" ht="27" customHeight="1" spans="1:17">
      <c r="A2584" s="362">
        <f t="shared" si="25"/>
        <v>1653</v>
      </c>
      <c r="B2584" s="294" t="str">
        <v/>
      </c>
      <c r="C2584" s="337" t="str">
        <v/>
      </c>
      <c r="D2584" s="341" t="str">
        <v/>
      </c>
      <c r="E2584" s="337" t="str">
        <v/>
      </c>
      <c r="F2584" s="337" t="str">
        <v/>
      </c>
      <c r="G2584" s="356" t="str">
        <v/>
      </c>
      <c r="H2584" s="340" t="str">
        <v/>
      </c>
      <c r="I2584" s="337" t="str">
        <v/>
      </c>
      <c r="J2584" s="337" t="str">
        <v/>
      </c>
      <c r="K2584" s="337" t="str">
        <v/>
      </c>
      <c r="L2584" s="337" t="str">
        <v/>
      </c>
      <c r="M2584" s="329" t="str">
        <v/>
      </c>
      <c r="N2584" s="337" t="str">
        <v/>
      </c>
      <c r="O2584" s="349" t="str">
        <v/>
      </c>
      <c r="P2584" s="349" t="str">
        <v>January</v>
      </c>
      <c r="Q2584" s="358"/>
    </row>
    <row r="2585" ht="27" customHeight="1" spans="1:17">
      <c r="A2585" s="361">
        <f t="shared" si="25"/>
        <v>1654</v>
      </c>
      <c r="B2585" s="294" t="str">
        <v/>
      </c>
      <c r="C2585" s="337" t="str">
        <v/>
      </c>
      <c r="D2585" s="341" t="str">
        <v/>
      </c>
      <c r="E2585" s="337" t="str">
        <v/>
      </c>
      <c r="F2585" s="337" t="str">
        <v/>
      </c>
      <c r="G2585" s="356" t="str">
        <v/>
      </c>
      <c r="H2585" s="340" t="str">
        <v/>
      </c>
      <c r="I2585" s="337" t="str">
        <v/>
      </c>
      <c r="J2585" s="337" t="str">
        <v/>
      </c>
      <c r="K2585" s="337" t="str">
        <v/>
      </c>
      <c r="L2585" s="337" t="str">
        <v/>
      </c>
      <c r="M2585" s="334" t="str">
        <v/>
      </c>
      <c r="N2585" s="337" t="str">
        <v/>
      </c>
      <c r="O2585" s="349" t="str">
        <v/>
      </c>
      <c r="P2585" s="349" t="str">
        <v>January</v>
      </c>
      <c r="Q2585" s="357"/>
    </row>
    <row r="2586" ht="27" customHeight="1" spans="1:17">
      <c r="A2586" s="362">
        <f t="shared" si="25"/>
        <v>1655</v>
      </c>
      <c r="B2586" s="294" t="str">
        <v/>
      </c>
      <c r="C2586" s="337" t="str">
        <v/>
      </c>
      <c r="D2586" s="341" t="str">
        <v/>
      </c>
      <c r="E2586" s="337" t="str">
        <v/>
      </c>
      <c r="F2586" s="337" t="str">
        <v/>
      </c>
      <c r="G2586" s="356" t="str">
        <v/>
      </c>
      <c r="H2586" s="340" t="str">
        <v/>
      </c>
      <c r="I2586" s="337" t="str">
        <v/>
      </c>
      <c r="J2586" s="337" t="str">
        <v/>
      </c>
      <c r="K2586" s="337" t="str">
        <v/>
      </c>
      <c r="L2586" s="337" t="str">
        <v/>
      </c>
      <c r="M2586" s="329" t="str">
        <v/>
      </c>
      <c r="N2586" s="337" t="str">
        <v/>
      </c>
      <c r="O2586" s="349" t="str">
        <v/>
      </c>
      <c r="P2586" s="349" t="str">
        <v>January</v>
      </c>
      <c r="Q2586" s="358"/>
    </row>
    <row r="2587" ht="27" customHeight="1" spans="1:17">
      <c r="A2587" s="361">
        <f t="shared" si="25"/>
        <v>1656</v>
      </c>
      <c r="B2587" s="294" t="str">
        <v/>
      </c>
      <c r="C2587" s="337" t="str">
        <v/>
      </c>
      <c r="D2587" s="341" t="str">
        <v/>
      </c>
      <c r="E2587" s="337" t="str">
        <v/>
      </c>
      <c r="F2587" s="337" t="str">
        <v/>
      </c>
      <c r="G2587" s="356" t="str">
        <v/>
      </c>
      <c r="H2587" s="340" t="str">
        <v/>
      </c>
      <c r="I2587" s="337" t="str">
        <v/>
      </c>
      <c r="J2587" s="337" t="str">
        <v/>
      </c>
      <c r="K2587" s="337" t="str">
        <v/>
      </c>
      <c r="L2587" s="337" t="str">
        <v/>
      </c>
      <c r="M2587" s="334" t="str">
        <v/>
      </c>
      <c r="N2587" s="337" t="str">
        <v/>
      </c>
      <c r="O2587" s="349" t="str">
        <v/>
      </c>
      <c r="P2587" s="349" t="str">
        <v>January</v>
      </c>
      <c r="Q2587" s="357"/>
    </row>
    <row r="2588" ht="27" customHeight="1" spans="1:17">
      <c r="A2588" s="362">
        <f t="shared" si="25"/>
        <v>1657</v>
      </c>
      <c r="B2588" s="294" t="str">
        <v/>
      </c>
      <c r="C2588" s="337" t="str">
        <v/>
      </c>
      <c r="D2588" s="341" t="str">
        <v/>
      </c>
      <c r="E2588" s="337" t="str">
        <v/>
      </c>
      <c r="F2588" s="337" t="str">
        <v/>
      </c>
      <c r="G2588" s="356" t="str">
        <v/>
      </c>
      <c r="H2588" s="340" t="str">
        <v/>
      </c>
      <c r="I2588" s="337" t="str">
        <v/>
      </c>
      <c r="J2588" s="337" t="str">
        <v/>
      </c>
      <c r="K2588" s="337" t="str">
        <v/>
      </c>
      <c r="L2588" s="337" t="str">
        <v/>
      </c>
      <c r="M2588" s="329" t="str">
        <v/>
      </c>
      <c r="N2588" s="337" t="str">
        <v/>
      </c>
      <c r="O2588" s="349" t="str">
        <v/>
      </c>
      <c r="P2588" s="349" t="str">
        <v>January</v>
      </c>
      <c r="Q2588" s="358"/>
    </row>
    <row r="2589" ht="27" customHeight="1" spans="1:17">
      <c r="A2589" s="361">
        <f t="shared" si="25"/>
        <v>1658</v>
      </c>
      <c r="B2589" s="294" t="str">
        <v/>
      </c>
      <c r="C2589" s="337" t="str">
        <v/>
      </c>
      <c r="D2589" s="341" t="str">
        <v/>
      </c>
      <c r="E2589" s="337" t="str">
        <v/>
      </c>
      <c r="F2589" s="337" t="str">
        <v/>
      </c>
      <c r="G2589" s="356" t="str">
        <v/>
      </c>
      <c r="H2589" s="340" t="str">
        <v/>
      </c>
      <c r="I2589" s="341" t="str">
        <v/>
      </c>
      <c r="J2589" s="337" t="str">
        <v/>
      </c>
      <c r="K2589" s="337" t="str">
        <v/>
      </c>
      <c r="L2589" s="337" t="str">
        <v/>
      </c>
      <c r="M2589" s="334" t="str">
        <v/>
      </c>
      <c r="N2589" s="337" t="str">
        <v/>
      </c>
      <c r="O2589" s="349" t="str">
        <v/>
      </c>
      <c r="P2589" s="349" t="str">
        <v>January</v>
      </c>
      <c r="Q2589" s="357"/>
    </row>
    <row r="2590" ht="27" customHeight="1" spans="1:17">
      <c r="A2590" s="362">
        <f t="shared" si="25"/>
        <v>1659</v>
      </c>
      <c r="B2590" s="294" t="str">
        <v/>
      </c>
      <c r="C2590" s="337" t="str">
        <v/>
      </c>
      <c r="D2590" s="341" t="str">
        <v/>
      </c>
      <c r="E2590" s="337" t="str">
        <v/>
      </c>
      <c r="F2590" s="337" t="str">
        <v/>
      </c>
      <c r="G2590" s="356" t="str">
        <v/>
      </c>
      <c r="H2590" s="340" t="str">
        <v/>
      </c>
      <c r="I2590" s="337" t="str">
        <v/>
      </c>
      <c r="J2590" s="337" t="str">
        <v/>
      </c>
      <c r="K2590" s="337" t="str">
        <v/>
      </c>
      <c r="L2590" s="337" t="str">
        <v/>
      </c>
      <c r="M2590" s="329" t="str">
        <v/>
      </c>
      <c r="N2590" s="337" t="str">
        <v/>
      </c>
      <c r="O2590" s="349" t="str">
        <v/>
      </c>
      <c r="P2590" s="349" t="str">
        <v>January</v>
      </c>
      <c r="Q2590" s="358"/>
    </row>
    <row r="2591" ht="27" customHeight="1" spans="1:17">
      <c r="A2591" s="361">
        <f t="shared" si="25"/>
        <v>1660</v>
      </c>
      <c r="B2591" s="294" t="str">
        <v/>
      </c>
      <c r="C2591" s="337" t="str">
        <v/>
      </c>
      <c r="D2591" s="341" t="str">
        <v/>
      </c>
      <c r="E2591" s="337" t="str">
        <v/>
      </c>
      <c r="F2591" s="337" t="str">
        <v/>
      </c>
      <c r="G2591" s="356" t="str">
        <v/>
      </c>
      <c r="H2591" s="340" t="str">
        <v/>
      </c>
      <c r="I2591" s="337" t="str">
        <v/>
      </c>
      <c r="J2591" s="337" t="str">
        <v/>
      </c>
      <c r="K2591" s="337" t="str">
        <v/>
      </c>
      <c r="L2591" s="337" t="str">
        <v/>
      </c>
      <c r="M2591" s="334" t="str">
        <v/>
      </c>
      <c r="N2591" s="337" t="str">
        <v/>
      </c>
      <c r="O2591" s="349" t="str">
        <v/>
      </c>
      <c r="P2591" s="349" t="str">
        <v>January</v>
      </c>
      <c r="Q2591" s="357"/>
    </row>
    <row r="2592" ht="27" customHeight="1" spans="1:17">
      <c r="A2592" s="362">
        <f t="shared" si="25"/>
        <v>1661</v>
      </c>
      <c r="B2592" s="294" t="str">
        <v/>
      </c>
      <c r="C2592" s="337" t="str">
        <v/>
      </c>
      <c r="D2592" s="341" t="str">
        <v/>
      </c>
      <c r="E2592" s="337" t="str">
        <v/>
      </c>
      <c r="F2592" s="337" t="str">
        <v/>
      </c>
      <c r="G2592" s="356" t="str">
        <v/>
      </c>
      <c r="H2592" s="340" t="str">
        <v/>
      </c>
      <c r="I2592" s="337" t="str">
        <v/>
      </c>
      <c r="J2592" s="337" t="str">
        <v/>
      </c>
      <c r="K2592" s="337" t="str">
        <v/>
      </c>
      <c r="L2592" s="337" t="str">
        <v/>
      </c>
      <c r="M2592" s="329" t="str">
        <v/>
      </c>
      <c r="N2592" s="337" t="str">
        <v/>
      </c>
      <c r="O2592" s="349" t="str">
        <v/>
      </c>
      <c r="P2592" s="349" t="str">
        <v>January</v>
      </c>
      <c r="Q2592" s="358"/>
    </row>
    <row r="2593" ht="27" customHeight="1" spans="1:17">
      <c r="A2593" s="361">
        <f t="shared" si="25"/>
        <v>1662</v>
      </c>
      <c r="B2593" s="294" t="str">
        <v/>
      </c>
      <c r="C2593" s="337" t="str">
        <v/>
      </c>
      <c r="D2593" s="341" t="str">
        <v/>
      </c>
      <c r="E2593" s="337" t="str">
        <v/>
      </c>
      <c r="F2593" s="337" t="str">
        <v/>
      </c>
      <c r="G2593" s="356" t="str">
        <v/>
      </c>
      <c r="H2593" s="340" t="str">
        <v/>
      </c>
      <c r="I2593" s="337" t="str">
        <v/>
      </c>
      <c r="J2593" s="337" t="str">
        <v/>
      </c>
      <c r="K2593" s="337" t="str">
        <v/>
      </c>
      <c r="L2593" s="337" t="str">
        <v/>
      </c>
      <c r="M2593" s="334" t="str">
        <v/>
      </c>
      <c r="N2593" s="337" t="str">
        <v/>
      </c>
      <c r="O2593" s="349" t="str">
        <v/>
      </c>
      <c r="P2593" s="349" t="str">
        <v>January</v>
      </c>
      <c r="Q2593" s="357"/>
    </row>
    <row r="2594" ht="27" customHeight="1" spans="1:17">
      <c r="A2594" s="362">
        <f t="shared" si="25"/>
        <v>1663</v>
      </c>
      <c r="B2594" s="294" t="str">
        <v/>
      </c>
      <c r="C2594" s="337" t="str">
        <v/>
      </c>
      <c r="D2594" s="337" t="str">
        <v/>
      </c>
      <c r="E2594" s="337" t="str">
        <v/>
      </c>
      <c r="F2594" s="337" t="str">
        <v/>
      </c>
      <c r="G2594" s="356" t="str">
        <v/>
      </c>
      <c r="H2594" s="340" t="str">
        <v/>
      </c>
      <c r="I2594" s="337" t="str">
        <v/>
      </c>
      <c r="J2594" s="337" t="str">
        <v/>
      </c>
      <c r="K2594" s="337" t="str">
        <v/>
      </c>
      <c r="L2594" s="337" t="str">
        <v/>
      </c>
      <c r="M2594" s="329" t="str">
        <v/>
      </c>
      <c r="N2594" s="337" t="str">
        <v/>
      </c>
      <c r="O2594" s="349" t="str">
        <v/>
      </c>
      <c r="P2594" s="349" t="str">
        <v>January</v>
      </c>
      <c r="Q2594" s="358"/>
    </row>
    <row r="2595" ht="27" customHeight="1" spans="1:17">
      <c r="A2595" s="361">
        <f t="shared" si="25"/>
        <v>1664</v>
      </c>
      <c r="B2595" s="294" t="str">
        <v/>
      </c>
      <c r="C2595" s="337" t="str">
        <v/>
      </c>
      <c r="D2595" s="337" t="str">
        <v/>
      </c>
      <c r="E2595" s="337" t="str">
        <v/>
      </c>
      <c r="F2595" s="337" t="str">
        <v/>
      </c>
      <c r="G2595" s="356" t="str">
        <v/>
      </c>
      <c r="H2595" s="340" t="str">
        <v/>
      </c>
      <c r="I2595" s="337" t="str">
        <v/>
      </c>
      <c r="J2595" s="337" t="str">
        <v/>
      </c>
      <c r="K2595" s="337" t="str">
        <v/>
      </c>
      <c r="L2595" s="337" t="str">
        <v/>
      </c>
      <c r="M2595" s="334" t="str">
        <v/>
      </c>
      <c r="N2595" s="337" t="str">
        <v/>
      </c>
      <c r="O2595" s="349" t="str">
        <v/>
      </c>
      <c r="P2595" s="349" t="str">
        <v>January</v>
      </c>
      <c r="Q2595" s="357"/>
    </row>
    <row r="2596" ht="27" customHeight="1" spans="1:17">
      <c r="A2596" s="362">
        <f t="shared" si="25"/>
        <v>1665</v>
      </c>
      <c r="B2596" s="294" t="str">
        <v/>
      </c>
      <c r="C2596" s="337" t="str">
        <v/>
      </c>
      <c r="D2596" s="337" t="str">
        <v/>
      </c>
      <c r="E2596" s="337" t="str">
        <v/>
      </c>
      <c r="F2596" s="337" t="str">
        <v/>
      </c>
      <c r="G2596" s="356" t="str">
        <v/>
      </c>
      <c r="H2596" s="340" t="str">
        <v/>
      </c>
      <c r="I2596" s="337" t="str">
        <v/>
      </c>
      <c r="J2596" s="337" t="str">
        <v/>
      </c>
      <c r="K2596" s="337" t="str">
        <v/>
      </c>
      <c r="L2596" s="337" t="str">
        <v/>
      </c>
      <c r="M2596" s="329" t="str">
        <v/>
      </c>
      <c r="N2596" s="337" t="str">
        <v/>
      </c>
      <c r="O2596" s="349" t="str">
        <v/>
      </c>
      <c r="P2596" s="349" t="str">
        <v>January</v>
      </c>
      <c r="Q2596" s="358"/>
    </row>
    <row r="2597" ht="27" customHeight="1" spans="1:17">
      <c r="A2597" s="361">
        <f t="shared" ref="A2597:A2660" si="26">A2596+1</f>
        <v>1666</v>
      </c>
      <c r="B2597" s="294" t="str">
        <v/>
      </c>
      <c r="C2597" s="337" t="str">
        <v/>
      </c>
      <c r="D2597" s="337" t="str">
        <v/>
      </c>
      <c r="E2597" s="337" t="str">
        <v/>
      </c>
      <c r="F2597" s="337" t="str">
        <v/>
      </c>
      <c r="G2597" s="356" t="str">
        <v/>
      </c>
      <c r="H2597" s="340" t="str">
        <v/>
      </c>
      <c r="I2597" s="337" t="str">
        <v/>
      </c>
      <c r="J2597" s="337" t="str">
        <v/>
      </c>
      <c r="K2597" s="337" t="str">
        <v/>
      </c>
      <c r="L2597" s="337" t="str">
        <v/>
      </c>
      <c r="M2597" s="334" t="str">
        <v/>
      </c>
      <c r="N2597" s="337" t="str">
        <v/>
      </c>
      <c r="O2597" s="349" t="str">
        <v/>
      </c>
      <c r="P2597" s="349" t="str">
        <v>January</v>
      </c>
      <c r="Q2597" s="357"/>
    </row>
    <row r="2598" ht="27" customHeight="1" spans="1:17">
      <c r="A2598" s="362">
        <f t="shared" si="26"/>
        <v>1667</v>
      </c>
      <c r="B2598" s="294" t="str">
        <v/>
      </c>
      <c r="C2598" s="337" t="str">
        <v/>
      </c>
      <c r="D2598" s="337" t="str">
        <v/>
      </c>
      <c r="E2598" s="337" t="str">
        <v/>
      </c>
      <c r="F2598" s="337" t="str">
        <v/>
      </c>
      <c r="G2598" s="356" t="str">
        <v/>
      </c>
      <c r="H2598" s="340" t="str">
        <v/>
      </c>
      <c r="I2598" s="337" t="str">
        <v/>
      </c>
      <c r="J2598" s="337" t="str">
        <v/>
      </c>
      <c r="K2598" s="337" t="str">
        <v/>
      </c>
      <c r="L2598" s="337" t="str">
        <v/>
      </c>
      <c r="M2598" s="329" t="str">
        <v/>
      </c>
      <c r="N2598" s="337" t="str">
        <v/>
      </c>
      <c r="O2598" s="349" t="str">
        <v/>
      </c>
      <c r="P2598" s="349" t="str">
        <v>January</v>
      </c>
      <c r="Q2598" s="358"/>
    </row>
    <row r="2599" ht="27" customHeight="1" spans="1:17">
      <c r="A2599" s="361">
        <f t="shared" si="26"/>
        <v>1668</v>
      </c>
      <c r="B2599" s="294" t="str">
        <v/>
      </c>
      <c r="C2599" s="337" t="str">
        <v/>
      </c>
      <c r="D2599" s="337" t="str">
        <v/>
      </c>
      <c r="E2599" s="337" t="str">
        <v/>
      </c>
      <c r="F2599" s="337" t="str">
        <v/>
      </c>
      <c r="G2599" s="356" t="str">
        <v/>
      </c>
      <c r="H2599" s="340" t="str">
        <v/>
      </c>
      <c r="I2599" s="337" t="str">
        <v/>
      </c>
      <c r="J2599" s="337" t="str">
        <v/>
      </c>
      <c r="K2599" s="337" t="str">
        <v/>
      </c>
      <c r="L2599" s="337" t="str">
        <v/>
      </c>
      <c r="M2599" s="334" t="str">
        <v/>
      </c>
      <c r="N2599" s="337" t="str">
        <v/>
      </c>
      <c r="O2599" s="349" t="str">
        <v/>
      </c>
      <c r="P2599" s="349" t="str">
        <v>January</v>
      </c>
      <c r="Q2599" s="357"/>
    </row>
    <row r="2600" ht="27" customHeight="1" spans="1:17">
      <c r="A2600" s="362">
        <f t="shared" si="26"/>
        <v>1669</v>
      </c>
      <c r="B2600" s="294" t="str">
        <v/>
      </c>
      <c r="C2600" s="337" t="str">
        <v/>
      </c>
      <c r="D2600" s="337" t="str">
        <v/>
      </c>
      <c r="E2600" s="337" t="str">
        <v/>
      </c>
      <c r="F2600" s="337" t="str">
        <v/>
      </c>
      <c r="G2600" s="356" t="str">
        <v/>
      </c>
      <c r="H2600" s="340" t="str">
        <v/>
      </c>
      <c r="I2600" s="337" t="str">
        <v/>
      </c>
      <c r="J2600" s="337" t="str">
        <v/>
      </c>
      <c r="K2600" s="337" t="str">
        <v/>
      </c>
      <c r="L2600" s="337" t="str">
        <v/>
      </c>
      <c r="M2600" s="329" t="str">
        <v/>
      </c>
      <c r="N2600" s="337" t="str">
        <v/>
      </c>
      <c r="O2600" s="349" t="str">
        <v/>
      </c>
      <c r="P2600" s="349" t="str">
        <v>January</v>
      </c>
      <c r="Q2600" s="358"/>
    </row>
    <row r="2601" ht="27" customHeight="1" spans="1:17">
      <c r="A2601" s="361">
        <f t="shared" si="26"/>
        <v>1670</v>
      </c>
      <c r="B2601" s="294" t="str">
        <v/>
      </c>
      <c r="C2601" s="337" t="str">
        <v/>
      </c>
      <c r="D2601" s="337" t="str">
        <v/>
      </c>
      <c r="E2601" s="337" t="str">
        <v/>
      </c>
      <c r="F2601" s="337" t="str">
        <v/>
      </c>
      <c r="G2601" s="356" t="str">
        <v/>
      </c>
      <c r="H2601" s="340" t="str">
        <v/>
      </c>
      <c r="I2601" s="337" t="str">
        <v/>
      </c>
      <c r="J2601" s="337" t="str">
        <v/>
      </c>
      <c r="K2601" s="337" t="str">
        <v/>
      </c>
      <c r="L2601" s="337" t="str">
        <v/>
      </c>
      <c r="M2601" s="334" t="str">
        <v/>
      </c>
      <c r="N2601" s="337" t="str">
        <v/>
      </c>
      <c r="O2601" s="349" t="str">
        <v/>
      </c>
      <c r="P2601" s="349" t="str">
        <v>January</v>
      </c>
      <c r="Q2601" s="357"/>
    </row>
    <row r="2602" ht="27" customHeight="1" spans="1:17">
      <c r="A2602" s="362">
        <f t="shared" si="26"/>
        <v>1671</v>
      </c>
      <c r="B2602" s="294" t="str">
        <v/>
      </c>
      <c r="C2602" s="337" t="str">
        <v/>
      </c>
      <c r="D2602" s="337" t="str">
        <v/>
      </c>
      <c r="E2602" s="337" t="str">
        <v/>
      </c>
      <c r="F2602" s="337" t="str">
        <v/>
      </c>
      <c r="G2602" s="356" t="str">
        <v/>
      </c>
      <c r="H2602" s="340" t="str">
        <v/>
      </c>
      <c r="I2602" s="337" t="str">
        <v/>
      </c>
      <c r="J2602" s="337" t="str">
        <v/>
      </c>
      <c r="K2602" s="337" t="str">
        <v/>
      </c>
      <c r="L2602" s="337" t="str">
        <v/>
      </c>
      <c r="M2602" s="329" t="str">
        <v/>
      </c>
      <c r="N2602" s="337" t="str">
        <v/>
      </c>
      <c r="O2602" s="349" t="str">
        <v/>
      </c>
      <c r="P2602" s="349" t="str">
        <v>January</v>
      </c>
      <c r="Q2602" s="358"/>
    </row>
    <row r="2603" ht="27" customHeight="1" spans="1:17">
      <c r="A2603" s="361">
        <f t="shared" si="26"/>
        <v>1672</v>
      </c>
      <c r="B2603" s="294" t="str">
        <v/>
      </c>
      <c r="C2603" s="365" t="str">
        <v/>
      </c>
      <c r="D2603" s="337" t="str">
        <v/>
      </c>
      <c r="E2603" s="337" t="str">
        <v/>
      </c>
      <c r="F2603" s="337" t="str">
        <v/>
      </c>
      <c r="G2603" s="356" t="str">
        <v/>
      </c>
      <c r="H2603" s="340" t="str">
        <v/>
      </c>
      <c r="I2603" s="337" t="str">
        <v/>
      </c>
      <c r="J2603" s="337" t="str">
        <v/>
      </c>
      <c r="K2603" s="337" t="str">
        <v/>
      </c>
      <c r="L2603" s="337" t="str">
        <v/>
      </c>
      <c r="M2603" s="334" t="str">
        <v/>
      </c>
      <c r="N2603" s="337" t="str">
        <v/>
      </c>
      <c r="O2603" s="349" t="str">
        <v/>
      </c>
      <c r="P2603" s="349" t="str">
        <v>January</v>
      </c>
      <c r="Q2603" s="357"/>
    </row>
    <row r="2604" ht="27" customHeight="1" spans="1:17">
      <c r="A2604" s="362">
        <f t="shared" si="26"/>
        <v>1673</v>
      </c>
      <c r="B2604" s="294" t="str">
        <v/>
      </c>
      <c r="C2604" s="337" t="str">
        <v/>
      </c>
      <c r="D2604" s="337" t="str">
        <v/>
      </c>
      <c r="E2604" s="337" t="str">
        <v/>
      </c>
      <c r="F2604" s="337" t="str">
        <v/>
      </c>
      <c r="G2604" s="356" t="str">
        <v/>
      </c>
      <c r="H2604" s="340" t="str">
        <v/>
      </c>
      <c r="I2604" s="337" t="str">
        <v/>
      </c>
      <c r="J2604" s="337" t="str">
        <v/>
      </c>
      <c r="K2604" s="337" t="str">
        <v/>
      </c>
      <c r="L2604" s="337" t="str">
        <v/>
      </c>
      <c r="M2604" s="329" t="str">
        <v/>
      </c>
      <c r="N2604" s="337" t="str">
        <v/>
      </c>
      <c r="O2604" s="349" t="str">
        <v/>
      </c>
      <c r="P2604" s="349" t="str">
        <v>January</v>
      </c>
      <c r="Q2604" s="358"/>
    </row>
    <row r="2605" ht="27" customHeight="1" spans="1:17">
      <c r="A2605" s="361">
        <f t="shared" si="26"/>
        <v>1674</v>
      </c>
      <c r="B2605" s="294" t="str">
        <v/>
      </c>
      <c r="C2605" s="337" t="str">
        <v/>
      </c>
      <c r="D2605" s="337" t="str">
        <v/>
      </c>
      <c r="E2605" s="337" t="str">
        <v/>
      </c>
      <c r="F2605" s="337" t="str">
        <v/>
      </c>
      <c r="G2605" s="356" t="str">
        <v/>
      </c>
      <c r="H2605" s="340" t="str">
        <v/>
      </c>
      <c r="I2605" s="337" t="str">
        <v/>
      </c>
      <c r="J2605" s="337" t="str">
        <v/>
      </c>
      <c r="K2605" s="337" t="str">
        <v/>
      </c>
      <c r="L2605" s="337" t="str">
        <v/>
      </c>
      <c r="M2605" s="334" t="str">
        <v/>
      </c>
      <c r="N2605" s="337" t="str">
        <v/>
      </c>
      <c r="O2605" s="349" t="str">
        <v/>
      </c>
      <c r="P2605" s="349" t="str">
        <v>January</v>
      </c>
      <c r="Q2605" s="357"/>
    </row>
    <row r="2606" ht="27" customHeight="1" spans="1:17">
      <c r="A2606" s="362">
        <f t="shared" si="26"/>
        <v>1675</v>
      </c>
      <c r="B2606" s="294" t="str">
        <v/>
      </c>
      <c r="C2606" s="337" t="str">
        <v/>
      </c>
      <c r="D2606" s="337" t="str">
        <v/>
      </c>
      <c r="E2606" s="337" t="str">
        <v/>
      </c>
      <c r="F2606" s="337" t="str">
        <v/>
      </c>
      <c r="G2606" s="356" t="str">
        <v/>
      </c>
      <c r="H2606" s="340" t="str">
        <v/>
      </c>
      <c r="I2606" s="337" t="str">
        <v/>
      </c>
      <c r="J2606" s="337" t="str">
        <v/>
      </c>
      <c r="K2606" s="337" t="str">
        <v/>
      </c>
      <c r="L2606" s="337" t="str">
        <v/>
      </c>
      <c r="M2606" s="329" t="str">
        <v/>
      </c>
      <c r="N2606" s="337" t="str">
        <v/>
      </c>
      <c r="O2606" s="349" t="str">
        <v/>
      </c>
      <c r="P2606" s="349" t="str">
        <v>January</v>
      </c>
      <c r="Q2606" s="358"/>
    </row>
    <row r="2607" ht="27" customHeight="1" spans="1:17">
      <c r="A2607" s="361">
        <f t="shared" si="26"/>
        <v>1676</v>
      </c>
      <c r="B2607" s="294" t="str">
        <v/>
      </c>
      <c r="C2607" s="337" t="str">
        <v/>
      </c>
      <c r="D2607" s="341" t="str">
        <v/>
      </c>
      <c r="E2607" s="337" t="str">
        <v/>
      </c>
      <c r="F2607" s="337" t="str">
        <v/>
      </c>
      <c r="G2607" s="356" t="str">
        <v/>
      </c>
      <c r="H2607" s="340" t="str">
        <v/>
      </c>
      <c r="I2607" s="337" t="str">
        <v/>
      </c>
      <c r="J2607" s="337" t="str">
        <v/>
      </c>
      <c r="K2607" s="337" t="str">
        <v/>
      </c>
      <c r="L2607" s="337" t="str">
        <v/>
      </c>
      <c r="M2607" s="334" t="str">
        <v/>
      </c>
      <c r="N2607" s="337" t="str">
        <v/>
      </c>
      <c r="O2607" s="349" t="str">
        <v/>
      </c>
      <c r="P2607" s="349" t="str">
        <v>January</v>
      </c>
      <c r="Q2607" s="357"/>
    </row>
    <row r="2608" ht="27" customHeight="1" spans="1:17">
      <c r="A2608" s="362">
        <f t="shared" si="26"/>
        <v>1677</v>
      </c>
      <c r="B2608" s="294" t="str">
        <v/>
      </c>
      <c r="C2608" s="337" t="str">
        <v/>
      </c>
      <c r="D2608" s="337" t="str">
        <v/>
      </c>
      <c r="E2608" s="337" t="str">
        <v/>
      </c>
      <c r="F2608" s="337" t="str">
        <v/>
      </c>
      <c r="G2608" s="356" t="str">
        <v/>
      </c>
      <c r="H2608" s="340" t="str">
        <v/>
      </c>
      <c r="I2608" s="337" t="str">
        <v/>
      </c>
      <c r="J2608" s="337" t="str">
        <v/>
      </c>
      <c r="K2608" s="337" t="str">
        <v/>
      </c>
      <c r="L2608" s="337" t="str">
        <v/>
      </c>
      <c r="M2608" s="329" t="str">
        <v/>
      </c>
      <c r="N2608" s="337" t="str">
        <v/>
      </c>
      <c r="O2608" s="349" t="str">
        <v/>
      </c>
      <c r="P2608" s="349" t="str">
        <v>January</v>
      </c>
      <c r="Q2608" s="358"/>
    </row>
    <row r="2609" ht="27" customHeight="1" spans="1:17">
      <c r="A2609" s="361">
        <f t="shared" si="26"/>
        <v>1678</v>
      </c>
      <c r="B2609" s="294" t="str">
        <v/>
      </c>
      <c r="C2609" s="337" t="str">
        <v/>
      </c>
      <c r="D2609" s="337" t="str">
        <v/>
      </c>
      <c r="E2609" s="337" t="str">
        <v/>
      </c>
      <c r="F2609" s="337" t="str">
        <v/>
      </c>
      <c r="G2609" s="356" t="str">
        <v/>
      </c>
      <c r="H2609" s="340" t="str">
        <v/>
      </c>
      <c r="I2609" s="337" t="str">
        <v/>
      </c>
      <c r="J2609" s="337" t="str">
        <v/>
      </c>
      <c r="K2609" s="337" t="str">
        <v/>
      </c>
      <c r="L2609" s="337" t="str">
        <v/>
      </c>
      <c r="M2609" s="334" t="str">
        <v/>
      </c>
      <c r="N2609" s="337" t="str">
        <v/>
      </c>
      <c r="O2609" s="349" t="str">
        <v/>
      </c>
      <c r="P2609" s="349" t="str">
        <v>January</v>
      </c>
      <c r="Q2609" s="357"/>
    </row>
    <row r="2610" ht="27" customHeight="1" spans="1:17">
      <c r="A2610" s="362">
        <f t="shared" si="26"/>
        <v>1679</v>
      </c>
      <c r="B2610" s="294" t="str">
        <v/>
      </c>
      <c r="C2610" s="337" t="str">
        <v/>
      </c>
      <c r="D2610" s="337" t="str">
        <v/>
      </c>
      <c r="E2610" s="337" t="str">
        <v/>
      </c>
      <c r="F2610" s="337" t="str">
        <v/>
      </c>
      <c r="G2610" s="356" t="str">
        <v/>
      </c>
      <c r="H2610" s="340" t="str">
        <v/>
      </c>
      <c r="I2610" s="337" t="str">
        <v/>
      </c>
      <c r="J2610" s="337" t="str">
        <v/>
      </c>
      <c r="K2610" s="337" t="str">
        <v/>
      </c>
      <c r="L2610" s="337" t="str">
        <v/>
      </c>
      <c r="M2610" s="329" t="str">
        <v/>
      </c>
      <c r="N2610" s="337" t="str">
        <v/>
      </c>
      <c r="O2610" s="349" t="str">
        <v/>
      </c>
      <c r="P2610" s="349" t="str">
        <v>January</v>
      </c>
      <c r="Q2610" s="358"/>
    </row>
    <row r="2611" ht="27" customHeight="1" spans="1:17">
      <c r="A2611" s="361">
        <f t="shared" si="26"/>
        <v>1680</v>
      </c>
      <c r="B2611" s="294" t="str">
        <v/>
      </c>
      <c r="C2611" s="337" t="str">
        <v/>
      </c>
      <c r="D2611" s="337" t="str">
        <v/>
      </c>
      <c r="E2611" s="337" t="str">
        <v/>
      </c>
      <c r="F2611" s="337" t="str">
        <v/>
      </c>
      <c r="G2611" s="356" t="str">
        <v/>
      </c>
      <c r="H2611" s="340" t="str">
        <v/>
      </c>
      <c r="I2611" s="337" t="str">
        <v/>
      </c>
      <c r="J2611" s="337" t="str">
        <v/>
      </c>
      <c r="K2611" s="337" t="str">
        <v/>
      </c>
      <c r="L2611" s="337" t="str">
        <v/>
      </c>
      <c r="M2611" s="334" t="str">
        <v/>
      </c>
      <c r="N2611" s="337" t="str">
        <v/>
      </c>
      <c r="O2611" s="349" t="str">
        <v/>
      </c>
      <c r="P2611" s="349" t="str">
        <v>January</v>
      </c>
      <c r="Q2611" s="357"/>
    </row>
    <row r="2612" ht="27" customHeight="1" spans="1:17">
      <c r="A2612" s="362">
        <f t="shared" si="26"/>
        <v>1681</v>
      </c>
      <c r="B2612" s="294" t="str">
        <v/>
      </c>
      <c r="C2612" s="337" t="str">
        <v/>
      </c>
      <c r="D2612" s="337" t="str">
        <v/>
      </c>
      <c r="E2612" s="337" t="str">
        <v/>
      </c>
      <c r="F2612" s="337" t="str">
        <v/>
      </c>
      <c r="G2612" s="356" t="str">
        <v/>
      </c>
      <c r="H2612" s="340" t="str">
        <v/>
      </c>
      <c r="I2612" s="337" t="str">
        <v/>
      </c>
      <c r="J2612" s="337" t="str">
        <v/>
      </c>
      <c r="K2612" s="337" t="str">
        <v/>
      </c>
      <c r="L2612" s="337" t="str">
        <v/>
      </c>
      <c r="M2612" s="329" t="str">
        <v/>
      </c>
      <c r="N2612" s="337" t="str">
        <v/>
      </c>
      <c r="O2612" s="349" t="str">
        <v/>
      </c>
      <c r="P2612" s="349" t="str">
        <v>January</v>
      </c>
      <c r="Q2612" s="358"/>
    </row>
    <row r="2613" ht="27" customHeight="1" spans="1:17">
      <c r="A2613" s="361">
        <f t="shared" si="26"/>
        <v>1682</v>
      </c>
      <c r="B2613" s="294" t="str">
        <v/>
      </c>
      <c r="C2613" s="337" t="str">
        <v/>
      </c>
      <c r="D2613" s="337" t="str">
        <v/>
      </c>
      <c r="E2613" s="337" t="str">
        <v/>
      </c>
      <c r="F2613" s="337" t="str">
        <v/>
      </c>
      <c r="G2613" s="356" t="str">
        <v/>
      </c>
      <c r="H2613" s="340" t="str">
        <v/>
      </c>
      <c r="I2613" s="337" t="str">
        <v/>
      </c>
      <c r="J2613" s="337" t="str">
        <v/>
      </c>
      <c r="K2613" s="337" t="str">
        <v/>
      </c>
      <c r="L2613" s="337" t="str">
        <v/>
      </c>
      <c r="M2613" s="334" t="str">
        <v/>
      </c>
      <c r="N2613" s="337" t="str">
        <v/>
      </c>
      <c r="O2613" s="349" t="str">
        <v/>
      </c>
      <c r="P2613" s="349" t="str">
        <v>January</v>
      </c>
      <c r="Q2613" s="357"/>
    </row>
    <row r="2614" ht="27" customHeight="1" spans="1:17">
      <c r="A2614" s="362">
        <f t="shared" si="26"/>
        <v>1683</v>
      </c>
      <c r="B2614" s="294" t="str">
        <v/>
      </c>
      <c r="C2614" s="294" t="str">
        <v/>
      </c>
      <c r="D2614" s="337" t="str">
        <v/>
      </c>
      <c r="E2614" s="337" t="str">
        <v/>
      </c>
      <c r="F2614" s="341" t="str">
        <v/>
      </c>
      <c r="G2614" s="356" t="str">
        <v/>
      </c>
      <c r="H2614" s="340" t="str">
        <v/>
      </c>
      <c r="I2614" s="337" t="str">
        <v/>
      </c>
      <c r="J2614" s="337" t="str">
        <v/>
      </c>
      <c r="K2614" s="337" t="str">
        <v/>
      </c>
      <c r="L2614" s="337" t="str">
        <v/>
      </c>
      <c r="M2614" s="329" t="str">
        <v/>
      </c>
      <c r="N2614" s="337" t="str">
        <v/>
      </c>
      <c r="O2614" s="349" t="str">
        <v/>
      </c>
      <c r="P2614" s="349" t="str">
        <v>January</v>
      </c>
      <c r="Q2614" s="358"/>
    </row>
    <row r="2615" ht="27" customHeight="1" spans="1:17">
      <c r="A2615" s="361">
        <f t="shared" si="26"/>
        <v>1684</v>
      </c>
      <c r="B2615" s="294" t="str">
        <v/>
      </c>
      <c r="C2615" s="294" t="str">
        <v/>
      </c>
      <c r="D2615" s="337" t="str">
        <v/>
      </c>
      <c r="E2615" s="337" t="str">
        <v/>
      </c>
      <c r="F2615" s="337" t="str">
        <v/>
      </c>
      <c r="G2615" s="356" t="str">
        <v/>
      </c>
      <c r="H2615" s="340" t="str">
        <v/>
      </c>
      <c r="I2615" s="337" t="str">
        <v/>
      </c>
      <c r="J2615" s="337" t="str">
        <v/>
      </c>
      <c r="K2615" s="337" t="str">
        <v/>
      </c>
      <c r="L2615" s="337" t="str">
        <v/>
      </c>
      <c r="M2615" s="334" t="str">
        <v/>
      </c>
      <c r="N2615" s="337" t="str">
        <v/>
      </c>
      <c r="O2615" s="349" t="str">
        <v/>
      </c>
      <c r="P2615" s="349" t="str">
        <v>January</v>
      </c>
      <c r="Q2615" s="357"/>
    </row>
    <row r="2616" ht="27" customHeight="1" spans="1:17">
      <c r="A2616" s="362">
        <f t="shared" si="26"/>
        <v>1685</v>
      </c>
      <c r="B2616" s="294" t="str">
        <v/>
      </c>
      <c r="C2616" s="294" t="str">
        <v/>
      </c>
      <c r="D2616" s="337" t="str">
        <v/>
      </c>
      <c r="E2616" s="337" t="str">
        <v/>
      </c>
      <c r="F2616" s="337" t="str">
        <v/>
      </c>
      <c r="G2616" s="356" t="str">
        <v/>
      </c>
      <c r="H2616" s="340" t="str">
        <v/>
      </c>
      <c r="I2616" s="337" t="str">
        <v/>
      </c>
      <c r="J2616" s="337" t="str">
        <v/>
      </c>
      <c r="K2616" s="337" t="str">
        <v/>
      </c>
      <c r="L2616" s="337" t="str">
        <v/>
      </c>
      <c r="M2616" s="329" t="str">
        <v/>
      </c>
      <c r="N2616" s="337" t="str">
        <v/>
      </c>
      <c r="O2616" s="349" t="str">
        <v/>
      </c>
      <c r="P2616" s="349" t="str">
        <v>January</v>
      </c>
      <c r="Q2616" s="358"/>
    </row>
    <row r="2617" ht="27" customHeight="1" spans="1:17">
      <c r="A2617" s="361">
        <f t="shared" si="26"/>
        <v>1686</v>
      </c>
      <c r="B2617" s="294" t="str">
        <v/>
      </c>
      <c r="C2617" s="294" t="str">
        <v/>
      </c>
      <c r="D2617" s="337" t="str">
        <v/>
      </c>
      <c r="E2617" s="337" t="str">
        <v/>
      </c>
      <c r="F2617" s="337" t="str">
        <v/>
      </c>
      <c r="G2617" s="356" t="str">
        <v/>
      </c>
      <c r="H2617" s="340" t="str">
        <v/>
      </c>
      <c r="I2617" s="337" t="str">
        <v/>
      </c>
      <c r="J2617" s="337" t="str">
        <v/>
      </c>
      <c r="K2617" s="337" t="str">
        <v/>
      </c>
      <c r="L2617" s="337" t="str">
        <v/>
      </c>
      <c r="M2617" s="334" t="str">
        <v/>
      </c>
      <c r="N2617" s="337" t="str">
        <v/>
      </c>
      <c r="O2617" s="349" t="str">
        <v/>
      </c>
      <c r="P2617" s="349" t="str">
        <v>January</v>
      </c>
      <c r="Q2617" s="357"/>
    </row>
    <row r="2618" ht="27" customHeight="1" spans="1:17">
      <c r="A2618" s="362">
        <f t="shared" si="26"/>
        <v>1687</v>
      </c>
      <c r="B2618" s="294" t="str">
        <v/>
      </c>
      <c r="C2618" s="294" t="str">
        <v/>
      </c>
      <c r="D2618" s="337" t="str">
        <v/>
      </c>
      <c r="E2618" s="337" t="str">
        <v/>
      </c>
      <c r="F2618" s="337" t="str">
        <v/>
      </c>
      <c r="G2618" s="356" t="str">
        <v/>
      </c>
      <c r="H2618" s="340" t="str">
        <v/>
      </c>
      <c r="I2618" s="337" t="str">
        <v/>
      </c>
      <c r="J2618" s="337" t="str">
        <v/>
      </c>
      <c r="K2618" s="337" t="str">
        <v/>
      </c>
      <c r="L2618" s="337" t="str">
        <v/>
      </c>
      <c r="M2618" s="329" t="str">
        <v/>
      </c>
      <c r="N2618" s="337" t="str">
        <v/>
      </c>
      <c r="O2618" s="349" t="str">
        <v/>
      </c>
      <c r="P2618" s="349" t="str">
        <v>January</v>
      </c>
      <c r="Q2618" s="358"/>
    </row>
    <row r="2619" ht="27" customHeight="1" spans="1:17">
      <c r="A2619" s="361">
        <f t="shared" si="26"/>
        <v>1688</v>
      </c>
      <c r="B2619" s="294" t="str">
        <v/>
      </c>
      <c r="C2619" s="337" t="str">
        <v/>
      </c>
      <c r="D2619" s="337" t="str">
        <v/>
      </c>
      <c r="E2619" s="337" t="str">
        <v/>
      </c>
      <c r="F2619" s="337" t="str">
        <v/>
      </c>
      <c r="G2619" s="356" t="str">
        <v/>
      </c>
      <c r="H2619" s="340" t="str">
        <v/>
      </c>
      <c r="I2619" s="337" t="str">
        <v/>
      </c>
      <c r="J2619" s="337" t="str">
        <v/>
      </c>
      <c r="K2619" s="337" t="str">
        <v/>
      </c>
      <c r="L2619" s="337" t="str">
        <v/>
      </c>
      <c r="M2619" s="334" t="str">
        <v/>
      </c>
      <c r="N2619" s="337" t="str">
        <v/>
      </c>
      <c r="O2619" s="349" t="str">
        <v/>
      </c>
      <c r="P2619" s="349" t="str">
        <v>January</v>
      </c>
      <c r="Q2619" s="357"/>
    </row>
    <row r="2620" ht="27" customHeight="1" spans="1:17">
      <c r="A2620" s="362">
        <f t="shared" si="26"/>
        <v>1689</v>
      </c>
      <c r="B2620" s="294" t="str">
        <v/>
      </c>
      <c r="C2620" s="337" t="str">
        <v/>
      </c>
      <c r="D2620" s="337" t="str">
        <v/>
      </c>
      <c r="E2620" s="337" t="str">
        <v/>
      </c>
      <c r="F2620" s="337" t="str">
        <v/>
      </c>
      <c r="G2620" s="356" t="str">
        <v/>
      </c>
      <c r="H2620" s="340" t="str">
        <v/>
      </c>
      <c r="I2620" s="337" t="str">
        <v/>
      </c>
      <c r="J2620" s="337" t="str">
        <v/>
      </c>
      <c r="K2620" s="337" t="str">
        <v/>
      </c>
      <c r="L2620" s="337" t="str">
        <v/>
      </c>
      <c r="M2620" s="329" t="str">
        <v/>
      </c>
      <c r="N2620" s="337" t="str">
        <v/>
      </c>
      <c r="O2620" s="349" t="str">
        <v/>
      </c>
      <c r="P2620" s="349" t="str">
        <v>January</v>
      </c>
      <c r="Q2620" s="358"/>
    </row>
    <row r="2621" ht="27" customHeight="1" spans="1:17">
      <c r="A2621" s="361">
        <f t="shared" si="26"/>
        <v>1690</v>
      </c>
      <c r="B2621" s="294" t="str">
        <v/>
      </c>
      <c r="C2621" s="337" t="str">
        <v/>
      </c>
      <c r="D2621" s="337" t="str">
        <v/>
      </c>
      <c r="E2621" s="337" t="str">
        <v/>
      </c>
      <c r="F2621" s="337" t="str">
        <v/>
      </c>
      <c r="G2621" s="356" t="str">
        <v/>
      </c>
      <c r="H2621" s="340" t="str">
        <v/>
      </c>
      <c r="I2621" s="337" t="str">
        <v/>
      </c>
      <c r="J2621" s="337" t="str">
        <v/>
      </c>
      <c r="K2621" s="337" t="str">
        <v/>
      </c>
      <c r="L2621" s="337" t="str">
        <v/>
      </c>
      <c r="M2621" s="334" t="str">
        <v/>
      </c>
      <c r="N2621" s="337" t="str">
        <v/>
      </c>
      <c r="O2621" s="349" t="str">
        <v/>
      </c>
      <c r="P2621" s="349" t="str">
        <v>January</v>
      </c>
      <c r="Q2621" s="357"/>
    </row>
    <row r="2622" ht="27" customHeight="1" spans="1:17">
      <c r="A2622" s="362">
        <f t="shared" si="26"/>
        <v>1691</v>
      </c>
      <c r="B2622" s="294" t="str">
        <v/>
      </c>
      <c r="C2622" s="337" t="str">
        <v/>
      </c>
      <c r="D2622" s="337" t="str">
        <v/>
      </c>
      <c r="E2622" s="337" t="str">
        <v/>
      </c>
      <c r="F2622" s="337" t="str">
        <v/>
      </c>
      <c r="G2622" s="356" t="str">
        <v/>
      </c>
      <c r="H2622" s="340" t="str">
        <v/>
      </c>
      <c r="I2622" s="337" t="str">
        <v/>
      </c>
      <c r="J2622" s="337" t="str">
        <v/>
      </c>
      <c r="K2622" s="337" t="str">
        <v/>
      </c>
      <c r="L2622" s="337" t="str">
        <v/>
      </c>
      <c r="M2622" s="329" t="str">
        <v/>
      </c>
      <c r="N2622" s="337" t="str">
        <v/>
      </c>
      <c r="O2622" s="349" t="str">
        <v/>
      </c>
      <c r="P2622" s="349" t="str">
        <v>January</v>
      </c>
      <c r="Q2622" s="358"/>
    </row>
    <row r="2623" ht="27" customHeight="1" spans="1:17">
      <c r="A2623" s="361">
        <f t="shared" si="26"/>
        <v>1692</v>
      </c>
      <c r="B2623" s="294" t="str">
        <v/>
      </c>
      <c r="C2623" s="337" t="str">
        <v/>
      </c>
      <c r="D2623" s="337" t="str">
        <v/>
      </c>
      <c r="E2623" s="337" t="str">
        <v/>
      </c>
      <c r="F2623" s="337" t="str">
        <v/>
      </c>
      <c r="G2623" s="356" t="str">
        <v/>
      </c>
      <c r="H2623" s="340" t="str">
        <v/>
      </c>
      <c r="I2623" s="337" t="str">
        <v/>
      </c>
      <c r="J2623" s="337" t="str">
        <v/>
      </c>
      <c r="K2623" s="337" t="str">
        <v/>
      </c>
      <c r="L2623" s="337" t="str">
        <v/>
      </c>
      <c r="M2623" s="334" t="str">
        <v/>
      </c>
      <c r="N2623" s="337" t="str">
        <v/>
      </c>
      <c r="O2623" s="349" t="str">
        <v/>
      </c>
      <c r="P2623" s="349" t="str">
        <v>January</v>
      </c>
      <c r="Q2623" s="357"/>
    </row>
    <row r="2624" ht="27" customHeight="1" spans="1:17">
      <c r="A2624" s="362">
        <f t="shared" si="26"/>
        <v>1693</v>
      </c>
      <c r="B2624" s="294" t="str">
        <v/>
      </c>
      <c r="C2624" s="337" t="str">
        <v/>
      </c>
      <c r="D2624" s="337" t="str">
        <v/>
      </c>
      <c r="E2624" s="337" t="str">
        <v/>
      </c>
      <c r="F2624" s="341" t="str">
        <v/>
      </c>
      <c r="G2624" s="356" t="str">
        <v/>
      </c>
      <c r="H2624" s="340" t="str">
        <v/>
      </c>
      <c r="I2624" s="337" t="str">
        <v/>
      </c>
      <c r="J2624" s="337" t="str">
        <v/>
      </c>
      <c r="K2624" s="337" t="str">
        <v/>
      </c>
      <c r="L2624" s="337" t="str">
        <v/>
      </c>
      <c r="M2624" s="329" t="str">
        <v/>
      </c>
      <c r="N2624" s="337" t="str">
        <v/>
      </c>
      <c r="O2624" s="349" t="str">
        <v/>
      </c>
      <c r="P2624" s="349" t="str">
        <v>January</v>
      </c>
      <c r="Q2624" s="358"/>
    </row>
    <row r="2625" ht="27" customHeight="1" spans="1:17">
      <c r="A2625" s="361">
        <f t="shared" si="26"/>
        <v>1694</v>
      </c>
      <c r="B2625" s="294" t="str">
        <v/>
      </c>
      <c r="C2625" s="337" t="str">
        <v/>
      </c>
      <c r="D2625" s="337" t="str">
        <v/>
      </c>
      <c r="E2625" s="337" t="str">
        <v/>
      </c>
      <c r="F2625" s="341" t="str">
        <v/>
      </c>
      <c r="G2625" s="356" t="str">
        <v/>
      </c>
      <c r="H2625" s="340" t="str">
        <v/>
      </c>
      <c r="I2625" s="337" t="str">
        <v/>
      </c>
      <c r="J2625" s="337" t="str">
        <v/>
      </c>
      <c r="K2625" s="337" t="str">
        <v/>
      </c>
      <c r="L2625" s="337" t="str">
        <v/>
      </c>
      <c r="M2625" s="334" t="str">
        <v/>
      </c>
      <c r="N2625" s="337" t="str">
        <v/>
      </c>
      <c r="O2625" s="349" t="str">
        <v/>
      </c>
      <c r="P2625" s="349" t="str">
        <v>January</v>
      </c>
      <c r="Q2625" s="357"/>
    </row>
    <row r="2626" ht="27" customHeight="1" spans="1:17">
      <c r="A2626" s="362">
        <f t="shared" si="26"/>
        <v>1695</v>
      </c>
      <c r="B2626" s="294" t="str">
        <v/>
      </c>
      <c r="C2626" s="337" t="str">
        <v/>
      </c>
      <c r="D2626" s="337" t="str">
        <v/>
      </c>
      <c r="E2626" s="337" t="str">
        <v/>
      </c>
      <c r="F2626" s="341" t="str">
        <v/>
      </c>
      <c r="G2626" s="356" t="str">
        <v/>
      </c>
      <c r="H2626" s="340" t="str">
        <v/>
      </c>
      <c r="I2626" s="337" t="str">
        <v/>
      </c>
      <c r="J2626" s="337" t="str">
        <v/>
      </c>
      <c r="K2626" s="337" t="str">
        <v/>
      </c>
      <c r="L2626" s="337" t="str">
        <v/>
      </c>
      <c r="M2626" s="329" t="str">
        <v/>
      </c>
      <c r="N2626" s="337" t="str">
        <v/>
      </c>
      <c r="O2626" s="349" t="str">
        <v/>
      </c>
      <c r="P2626" s="349" t="str">
        <v>January</v>
      </c>
      <c r="Q2626" s="358"/>
    </row>
    <row r="2627" ht="27" customHeight="1" spans="1:17">
      <c r="A2627" s="361">
        <f t="shared" si="26"/>
        <v>1696</v>
      </c>
      <c r="B2627" s="294" t="str">
        <v/>
      </c>
      <c r="C2627" s="337" t="str">
        <v/>
      </c>
      <c r="D2627" s="337" t="str">
        <v/>
      </c>
      <c r="E2627" s="337" t="str">
        <v/>
      </c>
      <c r="F2627" s="341" t="str">
        <v/>
      </c>
      <c r="G2627" s="356" t="str">
        <v/>
      </c>
      <c r="H2627" s="340" t="str">
        <v/>
      </c>
      <c r="I2627" s="337" t="str">
        <v/>
      </c>
      <c r="J2627" s="337" t="str">
        <v/>
      </c>
      <c r="K2627" s="337" t="str">
        <v/>
      </c>
      <c r="L2627" s="337" t="str">
        <v/>
      </c>
      <c r="M2627" s="334" t="str">
        <v/>
      </c>
      <c r="N2627" s="337" t="str">
        <v/>
      </c>
      <c r="O2627" s="349" t="str">
        <v/>
      </c>
      <c r="P2627" s="349" t="str">
        <v>January</v>
      </c>
      <c r="Q2627" s="357"/>
    </row>
    <row r="2628" ht="27" customHeight="1" spans="1:17">
      <c r="A2628" s="362">
        <f t="shared" si="26"/>
        <v>1697</v>
      </c>
      <c r="B2628" s="294" t="str">
        <v/>
      </c>
      <c r="C2628" s="337" t="str">
        <v/>
      </c>
      <c r="D2628" s="337" t="str">
        <v/>
      </c>
      <c r="E2628" s="337" t="str">
        <v/>
      </c>
      <c r="F2628" s="341" t="str">
        <v/>
      </c>
      <c r="G2628" s="356" t="str">
        <v/>
      </c>
      <c r="H2628" s="340" t="str">
        <v/>
      </c>
      <c r="I2628" s="337" t="str">
        <v/>
      </c>
      <c r="J2628" s="337" t="str">
        <v/>
      </c>
      <c r="K2628" s="337" t="str">
        <v/>
      </c>
      <c r="L2628" s="337" t="str">
        <v/>
      </c>
      <c r="M2628" s="329" t="str">
        <v/>
      </c>
      <c r="N2628" s="337" t="str">
        <v/>
      </c>
      <c r="O2628" s="349" t="str">
        <v/>
      </c>
      <c r="P2628" s="349" t="str">
        <v>January</v>
      </c>
      <c r="Q2628" s="358"/>
    </row>
    <row r="2629" ht="27" customHeight="1" spans="1:17">
      <c r="A2629" s="361">
        <f t="shared" si="26"/>
        <v>1698</v>
      </c>
      <c r="B2629" s="294" t="str">
        <v/>
      </c>
      <c r="C2629" s="337" t="str">
        <v/>
      </c>
      <c r="D2629" s="337" t="str">
        <v/>
      </c>
      <c r="E2629" s="337" t="str">
        <v/>
      </c>
      <c r="F2629" s="337" t="str">
        <v/>
      </c>
      <c r="G2629" s="356" t="str">
        <v/>
      </c>
      <c r="H2629" s="340" t="str">
        <v/>
      </c>
      <c r="I2629" s="337" t="str">
        <v/>
      </c>
      <c r="J2629" s="337" t="str">
        <v/>
      </c>
      <c r="K2629" s="337" t="str">
        <v/>
      </c>
      <c r="L2629" s="337" t="str">
        <v/>
      </c>
      <c r="M2629" s="334" t="str">
        <v/>
      </c>
      <c r="N2629" s="337" t="str">
        <v/>
      </c>
      <c r="O2629" s="349" t="str">
        <v/>
      </c>
      <c r="P2629" s="349" t="str">
        <v>January</v>
      </c>
      <c r="Q2629" s="357"/>
    </row>
    <row r="2630" ht="27" customHeight="1" spans="1:17">
      <c r="A2630" s="362">
        <f t="shared" si="26"/>
        <v>1699</v>
      </c>
      <c r="B2630" s="294" t="str">
        <v/>
      </c>
      <c r="C2630" s="337" t="str">
        <v/>
      </c>
      <c r="D2630" s="337" t="str">
        <v/>
      </c>
      <c r="E2630" s="337" t="str">
        <v/>
      </c>
      <c r="F2630" s="337" t="str">
        <v/>
      </c>
      <c r="G2630" s="356" t="str">
        <v/>
      </c>
      <c r="H2630" s="340" t="str">
        <v/>
      </c>
      <c r="I2630" s="337" t="str">
        <v/>
      </c>
      <c r="J2630" s="337" t="str">
        <v/>
      </c>
      <c r="K2630" s="337" t="str">
        <v/>
      </c>
      <c r="L2630" s="337" t="str">
        <v/>
      </c>
      <c r="M2630" s="329" t="str">
        <v/>
      </c>
      <c r="N2630" s="337" t="str">
        <v/>
      </c>
      <c r="O2630" s="349" t="str">
        <v/>
      </c>
      <c r="P2630" s="349" t="str">
        <v>January</v>
      </c>
      <c r="Q2630" s="358"/>
    </row>
    <row r="2631" ht="27" customHeight="1" spans="1:17">
      <c r="A2631" s="361">
        <f t="shared" si="26"/>
        <v>1700</v>
      </c>
      <c r="B2631" s="294" t="str">
        <v/>
      </c>
      <c r="C2631" s="337" t="str">
        <v/>
      </c>
      <c r="D2631" s="337" t="str">
        <v/>
      </c>
      <c r="E2631" s="337" t="str">
        <v/>
      </c>
      <c r="F2631" s="337" t="str">
        <v/>
      </c>
      <c r="G2631" s="356" t="str">
        <v/>
      </c>
      <c r="H2631" s="340" t="str">
        <v/>
      </c>
      <c r="I2631" s="337" t="str">
        <v/>
      </c>
      <c r="J2631" s="337" t="str">
        <v/>
      </c>
      <c r="K2631" s="337" t="str">
        <v/>
      </c>
      <c r="L2631" s="337" t="str">
        <v/>
      </c>
      <c r="M2631" s="334" t="str">
        <v/>
      </c>
      <c r="N2631" s="337" t="str">
        <v/>
      </c>
      <c r="O2631" s="349" t="str">
        <v/>
      </c>
      <c r="P2631" s="349" t="str">
        <v>January</v>
      </c>
      <c r="Q2631" s="357"/>
    </row>
    <row r="2632" ht="27" customHeight="1" spans="1:17">
      <c r="A2632" s="362">
        <f t="shared" si="26"/>
        <v>1701</v>
      </c>
      <c r="B2632" s="294" t="str">
        <v/>
      </c>
      <c r="C2632" s="337" t="str">
        <v/>
      </c>
      <c r="D2632" s="337" t="str">
        <v/>
      </c>
      <c r="E2632" s="337" t="str">
        <v/>
      </c>
      <c r="F2632" s="337" t="str">
        <v/>
      </c>
      <c r="G2632" s="356" t="str">
        <v/>
      </c>
      <c r="H2632" s="340" t="str">
        <v/>
      </c>
      <c r="I2632" s="337" t="str">
        <v/>
      </c>
      <c r="J2632" s="337" t="str">
        <v/>
      </c>
      <c r="K2632" s="337" t="str">
        <v/>
      </c>
      <c r="L2632" s="337" t="str">
        <v/>
      </c>
      <c r="M2632" s="329" t="str">
        <v/>
      </c>
      <c r="N2632" s="337" t="str">
        <v/>
      </c>
      <c r="O2632" s="349" t="str">
        <v/>
      </c>
      <c r="P2632" s="349" t="str">
        <v>January</v>
      </c>
      <c r="Q2632" s="358"/>
    </row>
    <row r="2633" ht="27" customHeight="1" spans="1:17">
      <c r="A2633" s="361">
        <f t="shared" si="26"/>
        <v>1702</v>
      </c>
      <c r="B2633" s="294" t="str">
        <v/>
      </c>
      <c r="C2633" s="337" t="str">
        <v/>
      </c>
      <c r="D2633" s="337" t="str">
        <v/>
      </c>
      <c r="E2633" s="337" t="str">
        <v/>
      </c>
      <c r="F2633" s="337" t="str">
        <v/>
      </c>
      <c r="G2633" s="356" t="str">
        <v/>
      </c>
      <c r="H2633" s="340" t="str">
        <v/>
      </c>
      <c r="I2633" s="337" t="str">
        <v/>
      </c>
      <c r="J2633" s="337" t="str">
        <v/>
      </c>
      <c r="K2633" s="337" t="str">
        <v/>
      </c>
      <c r="L2633" s="337" t="str">
        <v/>
      </c>
      <c r="M2633" s="334" t="str">
        <v/>
      </c>
      <c r="N2633" s="337" t="str">
        <v/>
      </c>
      <c r="O2633" s="349" t="str">
        <v/>
      </c>
      <c r="P2633" s="349" t="str">
        <v>January</v>
      </c>
      <c r="Q2633" s="357"/>
    </row>
    <row r="2634" ht="27" customHeight="1" spans="1:17">
      <c r="A2634" s="362">
        <f t="shared" si="26"/>
        <v>1703</v>
      </c>
      <c r="B2634" s="294" t="str">
        <v/>
      </c>
      <c r="C2634" s="337" t="str">
        <v/>
      </c>
      <c r="D2634" s="337" t="str">
        <v/>
      </c>
      <c r="E2634" s="337" t="str">
        <v/>
      </c>
      <c r="F2634" s="337" t="str">
        <v/>
      </c>
      <c r="G2634" s="356" t="str">
        <v/>
      </c>
      <c r="H2634" s="340" t="str">
        <v/>
      </c>
      <c r="I2634" s="337" t="str">
        <v/>
      </c>
      <c r="J2634" s="337" t="str">
        <v/>
      </c>
      <c r="K2634" s="337" t="str">
        <v/>
      </c>
      <c r="L2634" s="337" t="str">
        <v/>
      </c>
      <c r="M2634" s="329" t="str">
        <v/>
      </c>
      <c r="N2634" s="337" t="str">
        <v/>
      </c>
      <c r="O2634" s="349" t="str">
        <v/>
      </c>
      <c r="P2634" s="349" t="str">
        <v>January</v>
      </c>
      <c r="Q2634" s="358"/>
    </row>
    <row r="2635" ht="27" customHeight="1" spans="1:17">
      <c r="A2635" s="361">
        <f t="shared" si="26"/>
        <v>1704</v>
      </c>
      <c r="B2635" s="294" t="str">
        <v/>
      </c>
      <c r="C2635" s="337" t="str">
        <v/>
      </c>
      <c r="D2635" s="337" t="str">
        <v/>
      </c>
      <c r="E2635" s="337" t="str">
        <v/>
      </c>
      <c r="F2635" s="337" t="str">
        <v/>
      </c>
      <c r="G2635" s="356" t="str">
        <v/>
      </c>
      <c r="H2635" s="340" t="str">
        <v/>
      </c>
      <c r="I2635" s="337" t="str">
        <v/>
      </c>
      <c r="J2635" s="337" t="str">
        <v/>
      </c>
      <c r="K2635" s="337" t="str">
        <v/>
      </c>
      <c r="L2635" s="337" t="str">
        <v/>
      </c>
      <c r="M2635" s="334" t="str">
        <v/>
      </c>
      <c r="N2635" s="337" t="str">
        <v/>
      </c>
      <c r="O2635" s="349" t="str">
        <v/>
      </c>
      <c r="P2635" s="349" t="str">
        <v>January</v>
      </c>
      <c r="Q2635" s="357"/>
    </row>
    <row r="2636" ht="27" customHeight="1" spans="1:17">
      <c r="A2636" s="362">
        <f t="shared" si="26"/>
        <v>1705</v>
      </c>
      <c r="B2636" s="294" t="str">
        <v/>
      </c>
      <c r="C2636" s="337" t="str">
        <v/>
      </c>
      <c r="D2636" s="337" t="str">
        <v/>
      </c>
      <c r="E2636" s="337" t="str">
        <v/>
      </c>
      <c r="F2636" s="337" t="str">
        <v/>
      </c>
      <c r="G2636" s="356" t="str">
        <v/>
      </c>
      <c r="H2636" s="340" t="str">
        <v/>
      </c>
      <c r="I2636" s="337" t="str">
        <v/>
      </c>
      <c r="J2636" s="337" t="str">
        <v/>
      </c>
      <c r="K2636" s="337" t="str">
        <v/>
      </c>
      <c r="L2636" s="337" t="str">
        <v/>
      </c>
      <c r="M2636" s="329" t="str">
        <v/>
      </c>
      <c r="N2636" s="337" t="str">
        <v/>
      </c>
      <c r="O2636" s="349" t="str">
        <v/>
      </c>
      <c r="P2636" s="349" t="str">
        <v>January</v>
      </c>
      <c r="Q2636" s="358"/>
    </row>
    <row r="2637" ht="27" customHeight="1" spans="1:17">
      <c r="A2637" s="361">
        <f t="shared" si="26"/>
        <v>1706</v>
      </c>
      <c r="B2637" s="294" t="str">
        <v/>
      </c>
      <c r="C2637" s="337" t="str">
        <v/>
      </c>
      <c r="D2637" s="337" t="str">
        <v/>
      </c>
      <c r="E2637" s="337" t="str">
        <v/>
      </c>
      <c r="F2637" s="337" t="str">
        <v/>
      </c>
      <c r="G2637" s="356" t="str">
        <v/>
      </c>
      <c r="H2637" s="340" t="str">
        <v/>
      </c>
      <c r="I2637" s="337" t="str">
        <v/>
      </c>
      <c r="J2637" s="337" t="str">
        <v/>
      </c>
      <c r="K2637" s="337" t="str">
        <v/>
      </c>
      <c r="L2637" s="337" t="str">
        <v/>
      </c>
      <c r="M2637" s="334" t="str">
        <v/>
      </c>
      <c r="N2637" s="337" t="str">
        <v/>
      </c>
      <c r="O2637" s="349" t="str">
        <v/>
      </c>
      <c r="P2637" s="349" t="str">
        <v>January</v>
      </c>
      <c r="Q2637" s="357"/>
    </row>
    <row r="2638" ht="27" customHeight="1" spans="1:17">
      <c r="A2638" s="362">
        <f t="shared" si="26"/>
        <v>1707</v>
      </c>
      <c r="B2638" s="294" t="str">
        <v/>
      </c>
      <c r="C2638" s="337" t="str">
        <v/>
      </c>
      <c r="D2638" s="337" t="str">
        <v/>
      </c>
      <c r="E2638" s="337" t="str">
        <v/>
      </c>
      <c r="F2638" s="337" t="str">
        <v/>
      </c>
      <c r="G2638" s="356" t="str">
        <v/>
      </c>
      <c r="H2638" s="340" t="str">
        <v/>
      </c>
      <c r="I2638" s="337" t="str">
        <v/>
      </c>
      <c r="J2638" s="337" t="str">
        <v/>
      </c>
      <c r="K2638" s="337" t="str">
        <v/>
      </c>
      <c r="L2638" s="337" t="str">
        <v/>
      </c>
      <c r="M2638" s="329" t="str">
        <v/>
      </c>
      <c r="N2638" s="337" t="str">
        <v/>
      </c>
      <c r="O2638" s="349" t="str">
        <v/>
      </c>
      <c r="P2638" s="349" t="str">
        <v>January</v>
      </c>
      <c r="Q2638" s="358"/>
    </row>
    <row r="2639" ht="27" customHeight="1" spans="1:17">
      <c r="A2639" s="361">
        <f t="shared" si="26"/>
        <v>1708</v>
      </c>
      <c r="B2639" s="294" t="str">
        <v/>
      </c>
      <c r="C2639" s="337" t="str">
        <v/>
      </c>
      <c r="D2639" s="337" t="str">
        <v/>
      </c>
      <c r="E2639" s="337" t="str">
        <v/>
      </c>
      <c r="F2639" s="337" t="str">
        <v/>
      </c>
      <c r="G2639" s="356" t="str">
        <v/>
      </c>
      <c r="H2639" s="340" t="str">
        <v/>
      </c>
      <c r="I2639" s="337" t="str">
        <v/>
      </c>
      <c r="J2639" s="337" t="str">
        <v/>
      </c>
      <c r="K2639" s="337" t="str">
        <v/>
      </c>
      <c r="L2639" s="337" t="str">
        <v/>
      </c>
      <c r="M2639" s="334" t="str">
        <v/>
      </c>
      <c r="N2639" s="337" t="str">
        <v/>
      </c>
      <c r="O2639" s="349" t="str">
        <v/>
      </c>
      <c r="P2639" s="349" t="str">
        <v>January</v>
      </c>
      <c r="Q2639" s="357"/>
    </row>
    <row r="2640" ht="27" customHeight="1" spans="1:17">
      <c r="A2640" s="362">
        <f t="shared" si="26"/>
        <v>1709</v>
      </c>
      <c r="B2640" s="294" t="str">
        <v/>
      </c>
      <c r="C2640" s="337" t="str">
        <v/>
      </c>
      <c r="D2640" s="337" t="str">
        <v/>
      </c>
      <c r="E2640" s="337" t="str">
        <v/>
      </c>
      <c r="F2640" s="337" t="str">
        <v/>
      </c>
      <c r="G2640" s="356" t="str">
        <v/>
      </c>
      <c r="H2640" s="340" t="str">
        <v/>
      </c>
      <c r="I2640" s="337" t="str">
        <v/>
      </c>
      <c r="J2640" s="337" t="str">
        <v/>
      </c>
      <c r="K2640" s="337" t="str">
        <v/>
      </c>
      <c r="L2640" s="337" t="str">
        <v/>
      </c>
      <c r="M2640" s="329" t="str">
        <v/>
      </c>
      <c r="N2640" s="337" t="str">
        <v/>
      </c>
      <c r="O2640" s="349" t="str">
        <v/>
      </c>
      <c r="P2640" s="349" t="str">
        <v>January</v>
      </c>
      <c r="Q2640" s="358"/>
    </row>
    <row r="2641" ht="27" customHeight="1" spans="1:17">
      <c r="A2641" s="361">
        <f t="shared" si="26"/>
        <v>1710</v>
      </c>
      <c r="B2641" s="294" t="str">
        <v/>
      </c>
      <c r="C2641" s="337" t="str">
        <v/>
      </c>
      <c r="D2641" s="337" t="str">
        <v/>
      </c>
      <c r="E2641" s="337" t="str">
        <v/>
      </c>
      <c r="F2641" s="337" t="str">
        <v/>
      </c>
      <c r="G2641" s="356" t="str">
        <v/>
      </c>
      <c r="H2641" s="340" t="str">
        <v/>
      </c>
      <c r="I2641" s="337" t="str">
        <v/>
      </c>
      <c r="J2641" s="337" t="str">
        <v/>
      </c>
      <c r="K2641" s="337" t="str">
        <v/>
      </c>
      <c r="L2641" s="337" t="str">
        <v/>
      </c>
      <c r="M2641" s="334" t="str">
        <v/>
      </c>
      <c r="N2641" s="337" t="str">
        <v/>
      </c>
      <c r="O2641" s="349" t="str">
        <v/>
      </c>
      <c r="P2641" s="349" t="str">
        <v>January</v>
      </c>
      <c r="Q2641" s="357"/>
    </row>
    <row r="2642" ht="27" customHeight="1" spans="1:17">
      <c r="A2642" s="362">
        <f t="shared" si="26"/>
        <v>1711</v>
      </c>
      <c r="B2642" s="294" t="str">
        <v/>
      </c>
      <c r="C2642" s="337" t="str">
        <v/>
      </c>
      <c r="D2642" s="337" t="str">
        <v/>
      </c>
      <c r="E2642" s="337" t="str">
        <v/>
      </c>
      <c r="F2642" s="337" t="str">
        <v/>
      </c>
      <c r="G2642" s="356" t="str">
        <v/>
      </c>
      <c r="H2642" s="340" t="str">
        <v/>
      </c>
      <c r="I2642" s="337" t="str">
        <v/>
      </c>
      <c r="J2642" s="337" t="str">
        <v/>
      </c>
      <c r="K2642" s="337" t="str">
        <v/>
      </c>
      <c r="L2642" s="337" t="str">
        <v/>
      </c>
      <c r="M2642" s="329" t="str">
        <v/>
      </c>
      <c r="N2642" s="337" t="str">
        <v/>
      </c>
      <c r="O2642" s="349" t="str">
        <v/>
      </c>
      <c r="P2642" s="349" t="str">
        <v>January</v>
      </c>
      <c r="Q2642" s="358"/>
    </row>
    <row r="2643" ht="27" customHeight="1" spans="1:17">
      <c r="A2643" s="361">
        <f t="shared" si="26"/>
        <v>1712</v>
      </c>
      <c r="B2643" s="294" t="str">
        <v/>
      </c>
      <c r="C2643" s="337" t="str">
        <v/>
      </c>
      <c r="D2643" s="337" t="str">
        <v/>
      </c>
      <c r="E2643" s="337" t="str">
        <v/>
      </c>
      <c r="F2643" s="337" t="str">
        <v/>
      </c>
      <c r="G2643" s="356" t="str">
        <v/>
      </c>
      <c r="H2643" s="340" t="str">
        <v/>
      </c>
      <c r="I2643" s="337" t="str">
        <v/>
      </c>
      <c r="J2643" s="337" t="str">
        <v/>
      </c>
      <c r="K2643" s="337" t="str">
        <v/>
      </c>
      <c r="L2643" s="337" t="str">
        <v/>
      </c>
      <c r="M2643" s="334" t="str">
        <v/>
      </c>
      <c r="N2643" s="337" t="str">
        <v/>
      </c>
      <c r="O2643" s="349" t="str">
        <v/>
      </c>
      <c r="P2643" s="349" t="str">
        <v>January</v>
      </c>
      <c r="Q2643" s="357"/>
    </row>
    <row r="2644" ht="27" customHeight="1" spans="1:17">
      <c r="A2644" s="362">
        <f t="shared" si="26"/>
        <v>1713</v>
      </c>
      <c r="B2644" s="294" t="str">
        <v/>
      </c>
      <c r="C2644" s="337" t="str">
        <v/>
      </c>
      <c r="D2644" s="337" t="str">
        <v/>
      </c>
      <c r="E2644" s="337" t="str">
        <v/>
      </c>
      <c r="F2644" s="337" t="str">
        <v/>
      </c>
      <c r="G2644" s="356" t="str">
        <v/>
      </c>
      <c r="H2644" s="340" t="str">
        <v/>
      </c>
      <c r="I2644" s="337" t="str">
        <v/>
      </c>
      <c r="J2644" s="337" t="str">
        <v/>
      </c>
      <c r="K2644" s="337" t="str">
        <v/>
      </c>
      <c r="L2644" s="337" t="str">
        <v/>
      </c>
      <c r="M2644" s="329" t="str">
        <v/>
      </c>
      <c r="N2644" s="337" t="str">
        <v/>
      </c>
      <c r="O2644" s="349" t="str">
        <v/>
      </c>
      <c r="P2644" s="349" t="str">
        <v>January</v>
      </c>
      <c r="Q2644" s="358"/>
    </row>
    <row r="2645" ht="27" customHeight="1" spans="1:17">
      <c r="A2645" s="361">
        <f t="shared" si="26"/>
        <v>1714</v>
      </c>
      <c r="B2645" s="294" t="str">
        <v/>
      </c>
      <c r="C2645" s="337" t="str">
        <v/>
      </c>
      <c r="D2645" s="337" t="str">
        <v/>
      </c>
      <c r="E2645" s="337" t="str">
        <v/>
      </c>
      <c r="F2645" s="337" t="str">
        <v/>
      </c>
      <c r="G2645" s="356" t="str">
        <v/>
      </c>
      <c r="H2645" s="340" t="str">
        <v/>
      </c>
      <c r="I2645" s="337" t="str">
        <v/>
      </c>
      <c r="J2645" s="337" t="str">
        <v/>
      </c>
      <c r="K2645" s="337" t="str">
        <v/>
      </c>
      <c r="L2645" s="337" t="str">
        <v/>
      </c>
      <c r="M2645" s="334" t="str">
        <v/>
      </c>
      <c r="N2645" s="337" t="str">
        <v/>
      </c>
      <c r="O2645" s="349" t="str">
        <v/>
      </c>
      <c r="P2645" s="349" t="str">
        <v>January</v>
      </c>
      <c r="Q2645" s="357"/>
    </row>
    <row r="2646" ht="27" customHeight="1" spans="1:17">
      <c r="A2646" s="362">
        <f t="shared" si="26"/>
        <v>1715</v>
      </c>
      <c r="B2646" s="294" t="str">
        <v/>
      </c>
      <c r="C2646" s="337" t="str">
        <v/>
      </c>
      <c r="D2646" s="337" t="str">
        <v/>
      </c>
      <c r="E2646" s="337" t="str">
        <v/>
      </c>
      <c r="F2646" s="337" t="str">
        <v/>
      </c>
      <c r="G2646" s="356" t="str">
        <v/>
      </c>
      <c r="H2646" s="340" t="str">
        <v/>
      </c>
      <c r="I2646" s="337" t="str">
        <v/>
      </c>
      <c r="J2646" s="337" t="str">
        <v/>
      </c>
      <c r="K2646" s="337" t="str">
        <v/>
      </c>
      <c r="L2646" s="337" t="str">
        <v/>
      </c>
      <c r="M2646" s="329" t="str">
        <v/>
      </c>
      <c r="N2646" s="337" t="str">
        <v/>
      </c>
      <c r="O2646" s="349" t="str">
        <v/>
      </c>
      <c r="P2646" s="349" t="str">
        <v>January</v>
      </c>
      <c r="Q2646" s="358"/>
    </row>
    <row r="2647" ht="27" customHeight="1" spans="1:17">
      <c r="A2647" s="361">
        <f t="shared" si="26"/>
        <v>1716</v>
      </c>
      <c r="B2647" s="294" t="str">
        <v/>
      </c>
      <c r="C2647" s="337" t="str">
        <v/>
      </c>
      <c r="D2647" s="337" t="str">
        <v/>
      </c>
      <c r="E2647" s="337" t="str">
        <v/>
      </c>
      <c r="F2647" s="337" t="str">
        <v/>
      </c>
      <c r="G2647" s="356" t="str">
        <v/>
      </c>
      <c r="H2647" s="340" t="str">
        <v/>
      </c>
      <c r="I2647" s="337" t="str">
        <v/>
      </c>
      <c r="J2647" s="337" t="str">
        <v/>
      </c>
      <c r="K2647" s="337" t="str">
        <v/>
      </c>
      <c r="L2647" s="337" t="str">
        <v/>
      </c>
      <c r="M2647" s="334" t="str">
        <v/>
      </c>
      <c r="N2647" s="337" t="str">
        <v/>
      </c>
      <c r="O2647" s="349" t="str">
        <v/>
      </c>
      <c r="P2647" s="349" t="str">
        <v>January</v>
      </c>
      <c r="Q2647" s="357"/>
    </row>
    <row r="2648" ht="27" customHeight="1" spans="1:17">
      <c r="A2648" s="362">
        <f t="shared" si="26"/>
        <v>1717</v>
      </c>
      <c r="B2648" s="294" t="str">
        <v/>
      </c>
      <c r="C2648" s="337" t="str">
        <v/>
      </c>
      <c r="D2648" s="337" t="str">
        <v/>
      </c>
      <c r="E2648" s="337" t="str">
        <v/>
      </c>
      <c r="F2648" s="337" t="str">
        <v/>
      </c>
      <c r="G2648" s="356" t="str">
        <v/>
      </c>
      <c r="H2648" s="340" t="str">
        <v/>
      </c>
      <c r="I2648" s="337" t="str">
        <v/>
      </c>
      <c r="J2648" s="337" t="str">
        <v/>
      </c>
      <c r="K2648" s="337" t="str">
        <v/>
      </c>
      <c r="L2648" s="337" t="str">
        <v/>
      </c>
      <c r="M2648" s="329" t="str">
        <v/>
      </c>
      <c r="N2648" s="337" t="str">
        <v/>
      </c>
      <c r="O2648" s="349" t="str">
        <v/>
      </c>
      <c r="P2648" s="349" t="str">
        <v>January</v>
      </c>
      <c r="Q2648" s="358"/>
    </row>
    <row r="2649" ht="27" customHeight="1" spans="1:17">
      <c r="A2649" s="361">
        <f t="shared" si="26"/>
        <v>1718</v>
      </c>
      <c r="B2649" s="294" t="str">
        <v/>
      </c>
      <c r="C2649" s="337" t="str">
        <v/>
      </c>
      <c r="D2649" s="337" t="str">
        <v/>
      </c>
      <c r="E2649" s="337" t="str">
        <v/>
      </c>
      <c r="F2649" s="337" t="str">
        <v/>
      </c>
      <c r="G2649" s="356" t="str">
        <v/>
      </c>
      <c r="H2649" s="340" t="str">
        <v/>
      </c>
      <c r="I2649" s="337" t="str">
        <v/>
      </c>
      <c r="J2649" s="337" t="str">
        <v/>
      </c>
      <c r="K2649" s="337" t="str">
        <v/>
      </c>
      <c r="L2649" s="337" t="str">
        <v/>
      </c>
      <c r="M2649" s="334" t="str">
        <v/>
      </c>
      <c r="N2649" s="337" t="str">
        <v/>
      </c>
      <c r="O2649" s="349" t="str">
        <v/>
      </c>
      <c r="P2649" s="349" t="str">
        <v>January</v>
      </c>
      <c r="Q2649" s="357"/>
    </row>
    <row r="2650" ht="27" customHeight="1" spans="1:17">
      <c r="A2650" s="362">
        <f t="shared" si="26"/>
        <v>1719</v>
      </c>
      <c r="B2650" s="294" t="str">
        <v/>
      </c>
      <c r="C2650" s="337" t="str">
        <v/>
      </c>
      <c r="D2650" s="337" t="str">
        <v/>
      </c>
      <c r="E2650" s="337" t="str">
        <v/>
      </c>
      <c r="F2650" s="337" t="str">
        <v/>
      </c>
      <c r="G2650" s="356" t="str">
        <v/>
      </c>
      <c r="H2650" s="340" t="str">
        <v/>
      </c>
      <c r="I2650" s="337" t="str">
        <v/>
      </c>
      <c r="J2650" s="337" t="str">
        <v/>
      </c>
      <c r="K2650" s="337" t="str">
        <v/>
      </c>
      <c r="L2650" s="337" t="str">
        <v/>
      </c>
      <c r="M2650" s="329" t="str">
        <v/>
      </c>
      <c r="N2650" s="337" t="str">
        <v/>
      </c>
      <c r="O2650" s="349" t="str">
        <v/>
      </c>
      <c r="P2650" s="349" t="str">
        <v>January</v>
      </c>
      <c r="Q2650" s="358"/>
    </row>
    <row r="2651" ht="27" customHeight="1" spans="1:17">
      <c r="A2651" s="361">
        <f t="shared" si="26"/>
        <v>1720</v>
      </c>
      <c r="B2651" s="294" t="str">
        <v/>
      </c>
      <c r="C2651" s="337" t="str">
        <v/>
      </c>
      <c r="D2651" s="337" t="str">
        <v/>
      </c>
      <c r="E2651" s="337" t="str">
        <v/>
      </c>
      <c r="F2651" s="337" t="str">
        <v/>
      </c>
      <c r="G2651" s="356" t="str">
        <v/>
      </c>
      <c r="H2651" s="340" t="str">
        <v/>
      </c>
      <c r="I2651" s="337" t="str">
        <v/>
      </c>
      <c r="J2651" s="337" t="str">
        <v/>
      </c>
      <c r="K2651" s="337" t="str">
        <v/>
      </c>
      <c r="L2651" s="337" t="str">
        <v/>
      </c>
      <c r="M2651" s="334" t="str">
        <v/>
      </c>
      <c r="N2651" s="337" t="str">
        <v/>
      </c>
      <c r="O2651" s="349" t="str">
        <v/>
      </c>
      <c r="P2651" s="349" t="str">
        <v>January</v>
      </c>
      <c r="Q2651" s="357"/>
    </row>
    <row r="2652" ht="27" customHeight="1" spans="1:17">
      <c r="A2652" s="362">
        <f t="shared" si="26"/>
        <v>1721</v>
      </c>
      <c r="B2652" s="294" t="str">
        <v/>
      </c>
      <c r="C2652" s="337" t="str">
        <v/>
      </c>
      <c r="D2652" s="337" t="str">
        <v/>
      </c>
      <c r="E2652" s="337" t="str">
        <v/>
      </c>
      <c r="F2652" s="337" t="str">
        <v/>
      </c>
      <c r="G2652" s="356" t="str">
        <v/>
      </c>
      <c r="H2652" s="340" t="str">
        <v/>
      </c>
      <c r="I2652" s="337" t="str">
        <v/>
      </c>
      <c r="J2652" s="337" t="str">
        <v/>
      </c>
      <c r="K2652" s="337" t="str">
        <v/>
      </c>
      <c r="L2652" s="337" t="str">
        <v/>
      </c>
      <c r="M2652" s="329" t="str">
        <v/>
      </c>
      <c r="N2652" s="337" t="str">
        <v/>
      </c>
      <c r="O2652" s="349" t="str">
        <v/>
      </c>
      <c r="P2652" s="349" t="str">
        <v>January</v>
      </c>
      <c r="Q2652" s="358"/>
    </row>
    <row r="2653" ht="27" customHeight="1" spans="1:17">
      <c r="A2653" s="361">
        <f t="shared" si="26"/>
        <v>1722</v>
      </c>
      <c r="B2653" s="294" t="str">
        <v/>
      </c>
      <c r="C2653" s="337" t="str">
        <v/>
      </c>
      <c r="D2653" s="337" t="str">
        <v/>
      </c>
      <c r="E2653" s="337" t="str">
        <v/>
      </c>
      <c r="F2653" s="337" t="str">
        <v/>
      </c>
      <c r="G2653" s="356" t="str">
        <v/>
      </c>
      <c r="H2653" s="340" t="str">
        <v/>
      </c>
      <c r="I2653" s="337" t="str">
        <v/>
      </c>
      <c r="J2653" s="337" t="str">
        <v/>
      </c>
      <c r="K2653" s="337" t="str">
        <v/>
      </c>
      <c r="L2653" s="337" t="str">
        <v/>
      </c>
      <c r="M2653" s="334" t="str">
        <v/>
      </c>
      <c r="N2653" s="337" t="str">
        <v/>
      </c>
      <c r="O2653" s="349" t="str">
        <v/>
      </c>
      <c r="P2653" s="349" t="str">
        <v>January</v>
      </c>
      <c r="Q2653" s="357"/>
    </row>
    <row r="2654" ht="27" customHeight="1" spans="1:17">
      <c r="A2654" s="362">
        <f t="shared" si="26"/>
        <v>1723</v>
      </c>
      <c r="B2654" s="294" t="str">
        <v/>
      </c>
      <c r="C2654" s="337" t="str">
        <v/>
      </c>
      <c r="D2654" s="337" t="str">
        <v/>
      </c>
      <c r="E2654" s="337" t="str">
        <v/>
      </c>
      <c r="F2654" s="337" t="str">
        <v/>
      </c>
      <c r="G2654" s="356" t="str">
        <v/>
      </c>
      <c r="H2654" s="340" t="str">
        <v/>
      </c>
      <c r="I2654" s="337" t="str">
        <v/>
      </c>
      <c r="J2654" s="337" t="str">
        <v/>
      </c>
      <c r="K2654" s="337" t="str">
        <v/>
      </c>
      <c r="L2654" s="337" t="str">
        <v/>
      </c>
      <c r="M2654" s="329" t="str">
        <v/>
      </c>
      <c r="N2654" s="337" t="str">
        <v/>
      </c>
      <c r="O2654" s="349" t="str">
        <v/>
      </c>
      <c r="P2654" s="349" t="str">
        <v>January</v>
      </c>
      <c r="Q2654" s="358"/>
    </row>
    <row r="2655" ht="27" customHeight="1" spans="1:17">
      <c r="A2655" s="361">
        <f t="shared" si="26"/>
        <v>1724</v>
      </c>
      <c r="B2655" s="294" t="str">
        <v/>
      </c>
      <c r="C2655" s="337" t="str">
        <v/>
      </c>
      <c r="D2655" s="337" t="str">
        <v/>
      </c>
      <c r="E2655" s="337" t="str">
        <v/>
      </c>
      <c r="F2655" s="337" t="str">
        <v/>
      </c>
      <c r="G2655" s="356" t="str">
        <v/>
      </c>
      <c r="H2655" s="340" t="str">
        <v/>
      </c>
      <c r="I2655" s="337" t="str">
        <v/>
      </c>
      <c r="J2655" s="337" t="str">
        <v/>
      </c>
      <c r="K2655" s="337" t="str">
        <v/>
      </c>
      <c r="L2655" s="337" t="str">
        <v/>
      </c>
      <c r="M2655" s="334" t="str">
        <v/>
      </c>
      <c r="N2655" s="337" t="str">
        <v/>
      </c>
      <c r="O2655" s="349" t="str">
        <v/>
      </c>
      <c r="P2655" s="349" t="str">
        <v>January</v>
      </c>
      <c r="Q2655" s="357"/>
    </row>
    <row r="2656" ht="27" customHeight="1" spans="1:17">
      <c r="A2656" s="362">
        <f t="shared" si="26"/>
        <v>1725</v>
      </c>
      <c r="B2656" s="294" t="str">
        <v/>
      </c>
      <c r="C2656" s="294" t="str">
        <v/>
      </c>
      <c r="D2656" s="337" t="str">
        <v/>
      </c>
      <c r="E2656" s="337" t="str">
        <v/>
      </c>
      <c r="F2656" s="341" t="str">
        <v/>
      </c>
      <c r="G2656" s="356" t="str">
        <v/>
      </c>
      <c r="H2656" s="340" t="str">
        <v/>
      </c>
      <c r="I2656" s="337" t="str">
        <v/>
      </c>
      <c r="J2656" s="337" t="str">
        <v/>
      </c>
      <c r="K2656" s="337" t="str">
        <v/>
      </c>
      <c r="L2656" s="337" t="str">
        <v/>
      </c>
      <c r="M2656" s="329" t="str">
        <v/>
      </c>
      <c r="N2656" s="337" t="str">
        <v/>
      </c>
      <c r="O2656" s="349" t="str">
        <v/>
      </c>
      <c r="P2656" s="349" t="str">
        <v>January</v>
      </c>
      <c r="Q2656" s="358"/>
    </row>
    <row r="2657" ht="27" customHeight="1" spans="1:17">
      <c r="A2657" s="361">
        <f t="shared" si="26"/>
        <v>1726</v>
      </c>
      <c r="B2657" s="294" t="str">
        <v/>
      </c>
      <c r="C2657" s="337" t="str">
        <v/>
      </c>
      <c r="D2657" s="337" t="str">
        <v/>
      </c>
      <c r="E2657" s="337" t="str">
        <v/>
      </c>
      <c r="F2657" s="341" t="str">
        <v/>
      </c>
      <c r="G2657" s="356" t="str">
        <v/>
      </c>
      <c r="H2657" s="340" t="str">
        <v/>
      </c>
      <c r="I2657" s="337" t="str">
        <v/>
      </c>
      <c r="J2657" s="337" t="str">
        <v/>
      </c>
      <c r="K2657" s="337" t="str">
        <v/>
      </c>
      <c r="L2657" s="337" t="str">
        <v/>
      </c>
      <c r="M2657" s="334" t="str">
        <v/>
      </c>
      <c r="N2657" s="337" t="str">
        <v/>
      </c>
      <c r="O2657" s="349" t="str">
        <v/>
      </c>
      <c r="P2657" s="349" t="str">
        <v>January</v>
      </c>
      <c r="Q2657" s="357"/>
    </row>
    <row r="2658" ht="27" customHeight="1" spans="1:17">
      <c r="A2658" s="362">
        <f t="shared" si="26"/>
        <v>1727</v>
      </c>
      <c r="B2658" s="294" t="str">
        <v/>
      </c>
      <c r="C2658" s="337" t="str">
        <v/>
      </c>
      <c r="D2658" s="337" t="str">
        <v/>
      </c>
      <c r="E2658" s="337" t="str">
        <v/>
      </c>
      <c r="F2658" s="341" t="str">
        <v/>
      </c>
      <c r="G2658" s="356" t="str">
        <v/>
      </c>
      <c r="H2658" s="340" t="str">
        <v/>
      </c>
      <c r="I2658" s="337" t="str">
        <v/>
      </c>
      <c r="J2658" s="337" t="str">
        <v/>
      </c>
      <c r="K2658" s="337" t="str">
        <v/>
      </c>
      <c r="L2658" s="337" t="str">
        <v/>
      </c>
      <c r="M2658" s="329" t="str">
        <v/>
      </c>
      <c r="N2658" s="337" t="str">
        <v/>
      </c>
      <c r="O2658" s="349" t="str">
        <v/>
      </c>
      <c r="P2658" s="349" t="str">
        <v>January</v>
      </c>
      <c r="Q2658" s="358"/>
    </row>
    <row r="2659" ht="27" customHeight="1" spans="1:17">
      <c r="A2659" s="361">
        <f t="shared" si="26"/>
        <v>1728</v>
      </c>
      <c r="B2659" s="294" t="str">
        <v/>
      </c>
      <c r="C2659" s="337" t="str">
        <v/>
      </c>
      <c r="D2659" s="337" t="str">
        <v/>
      </c>
      <c r="E2659" s="337" t="str">
        <v/>
      </c>
      <c r="F2659" s="341" t="str">
        <v/>
      </c>
      <c r="G2659" s="356" t="str">
        <v/>
      </c>
      <c r="H2659" s="340" t="str">
        <v/>
      </c>
      <c r="I2659" s="337" t="str">
        <v/>
      </c>
      <c r="J2659" s="337" t="str">
        <v/>
      </c>
      <c r="K2659" s="337" t="str">
        <v/>
      </c>
      <c r="L2659" s="337" t="str">
        <v/>
      </c>
      <c r="M2659" s="334" t="str">
        <v/>
      </c>
      <c r="N2659" s="337" t="str">
        <v/>
      </c>
      <c r="O2659" s="349" t="str">
        <v/>
      </c>
      <c r="P2659" s="349" t="str">
        <v>January</v>
      </c>
      <c r="Q2659" s="357"/>
    </row>
    <row r="2660" ht="27" customHeight="1" spans="1:17">
      <c r="A2660" s="362">
        <f t="shared" si="26"/>
        <v>1729</v>
      </c>
      <c r="B2660" s="294" t="str">
        <v/>
      </c>
      <c r="C2660" s="337" t="str">
        <v/>
      </c>
      <c r="D2660" s="337" t="str">
        <v/>
      </c>
      <c r="E2660" s="337" t="str">
        <v/>
      </c>
      <c r="F2660" s="341" t="str">
        <v/>
      </c>
      <c r="G2660" s="356" t="str">
        <v/>
      </c>
      <c r="H2660" s="340" t="str">
        <v/>
      </c>
      <c r="I2660" s="337" t="str">
        <v/>
      </c>
      <c r="J2660" s="337" t="str">
        <v/>
      </c>
      <c r="K2660" s="337" t="str">
        <v/>
      </c>
      <c r="L2660" s="337" t="str">
        <v/>
      </c>
      <c r="M2660" s="329" t="str">
        <v/>
      </c>
      <c r="N2660" s="337" t="str">
        <v/>
      </c>
      <c r="O2660" s="349" t="str">
        <v/>
      </c>
      <c r="P2660" s="349" t="str">
        <v>January</v>
      </c>
      <c r="Q2660" s="358"/>
    </row>
    <row r="2661" ht="27" customHeight="1" spans="1:17">
      <c r="A2661" s="361">
        <f t="shared" ref="A2661:A2724" si="27">A2660+1</f>
        <v>1730</v>
      </c>
      <c r="B2661" s="294" t="str">
        <v/>
      </c>
      <c r="C2661" s="337" t="str">
        <v/>
      </c>
      <c r="D2661" s="337" t="str">
        <v/>
      </c>
      <c r="E2661" s="337" t="str">
        <v/>
      </c>
      <c r="F2661" s="337" t="str">
        <v/>
      </c>
      <c r="G2661" s="356" t="str">
        <v/>
      </c>
      <c r="H2661" s="340" t="str">
        <v/>
      </c>
      <c r="I2661" s="337" t="str">
        <v/>
      </c>
      <c r="J2661" s="337" t="str">
        <v/>
      </c>
      <c r="K2661" s="337" t="str">
        <v/>
      </c>
      <c r="L2661" s="337" t="str">
        <v/>
      </c>
      <c r="M2661" s="334" t="str">
        <v/>
      </c>
      <c r="N2661" s="337" t="str">
        <v/>
      </c>
      <c r="O2661" s="349" t="str">
        <v/>
      </c>
      <c r="P2661" s="349" t="str">
        <v>January</v>
      </c>
      <c r="Q2661" s="357"/>
    </row>
    <row r="2662" ht="27" customHeight="1" spans="1:17">
      <c r="A2662" s="362">
        <f t="shared" si="27"/>
        <v>1731</v>
      </c>
      <c r="B2662" s="294" t="str">
        <v/>
      </c>
      <c r="C2662" s="337" t="str">
        <v/>
      </c>
      <c r="D2662" s="337" t="str">
        <v/>
      </c>
      <c r="E2662" s="337" t="str">
        <v/>
      </c>
      <c r="F2662" s="337" t="str">
        <v/>
      </c>
      <c r="G2662" s="356" t="str">
        <v/>
      </c>
      <c r="H2662" s="340" t="str">
        <v/>
      </c>
      <c r="I2662" s="337" t="str">
        <v/>
      </c>
      <c r="J2662" s="337" t="str">
        <v/>
      </c>
      <c r="K2662" s="337" t="str">
        <v/>
      </c>
      <c r="L2662" s="337" t="str">
        <v/>
      </c>
      <c r="M2662" s="329" t="str">
        <v/>
      </c>
      <c r="N2662" s="337" t="str">
        <v/>
      </c>
      <c r="O2662" s="349" t="str">
        <v/>
      </c>
      <c r="P2662" s="349" t="str">
        <v>January</v>
      </c>
      <c r="Q2662" s="358"/>
    </row>
    <row r="2663" ht="27" customHeight="1" spans="1:17">
      <c r="A2663" s="361">
        <f t="shared" si="27"/>
        <v>1732</v>
      </c>
      <c r="B2663" s="294" t="str">
        <v/>
      </c>
      <c r="C2663" s="337" t="str">
        <v/>
      </c>
      <c r="D2663" s="337" t="str">
        <v/>
      </c>
      <c r="E2663" s="337" t="str">
        <v/>
      </c>
      <c r="F2663" s="337" t="str">
        <v/>
      </c>
      <c r="G2663" s="356" t="str">
        <v/>
      </c>
      <c r="H2663" s="340" t="str">
        <v/>
      </c>
      <c r="I2663" s="337" t="str">
        <v/>
      </c>
      <c r="J2663" s="337" t="str">
        <v/>
      </c>
      <c r="K2663" s="337" t="str">
        <v/>
      </c>
      <c r="L2663" s="337" t="str">
        <v/>
      </c>
      <c r="M2663" s="334" t="str">
        <v/>
      </c>
      <c r="N2663" s="337" t="str">
        <v/>
      </c>
      <c r="O2663" s="349" t="str">
        <v/>
      </c>
      <c r="P2663" s="349" t="str">
        <v>January</v>
      </c>
      <c r="Q2663" s="357"/>
    </row>
    <row r="2664" ht="27" customHeight="1" spans="1:17">
      <c r="A2664" s="362">
        <f t="shared" si="27"/>
        <v>1733</v>
      </c>
      <c r="B2664" s="294" t="str">
        <v/>
      </c>
      <c r="C2664" s="337" t="str">
        <v/>
      </c>
      <c r="D2664" s="337" t="str">
        <v/>
      </c>
      <c r="E2664" s="337" t="str">
        <v/>
      </c>
      <c r="F2664" s="337" t="str">
        <v/>
      </c>
      <c r="G2664" s="356" t="str">
        <v/>
      </c>
      <c r="H2664" s="340" t="str">
        <v/>
      </c>
      <c r="I2664" s="337" t="str">
        <v/>
      </c>
      <c r="J2664" s="337" t="str">
        <v/>
      </c>
      <c r="K2664" s="337" t="str">
        <v/>
      </c>
      <c r="L2664" s="337" t="str">
        <v/>
      </c>
      <c r="M2664" s="329" t="str">
        <v/>
      </c>
      <c r="N2664" s="337" t="str">
        <v/>
      </c>
      <c r="O2664" s="349" t="str">
        <v/>
      </c>
      <c r="P2664" s="349" t="str">
        <v>January</v>
      </c>
      <c r="Q2664" s="358"/>
    </row>
    <row r="2665" ht="27" customHeight="1" spans="1:17">
      <c r="A2665" s="361">
        <f t="shared" si="27"/>
        <v>1734</v>
      </c>
      <c r="B2665" s="294" t="str">
        <v/>
      </c>
      <c r="C2665" s="337" t="str">
        <v/>
      </c>
      <c r="D2665" s="337" t="str">
        <v/>
      </c>
      <c r="E2665" s="337" t="str">
        <v/>
      </c>
      <c r="F2665" s="337" t="str">
        <v/>
      </c>
      <c r="G2665" s="356" t="str">
        <v/>
      </c>
      <c r="H2665" s="340" t="str">
        <v/>
      </c>
      <c r="I2665" s="337" t="str">
        <v/>
      </c>
      <c r="J2665" s="337" t="str">
        <v/>
      </c>
      <c r="K2665" s="337" t="str">
        <v/>
      </c>
      <c r="L2665" s="337" t="str">
        <v/>
      </c>
      <c r="M2665" s="334" t="str">
        <v/>
      </c>
      <c r="N2665" s="337" t="str">
        <v/>
      </c>
      <c r="O2665" s="349" t="str">
        <v/>
      </c>
      <c r="P2665" s="349" t="str">
        <v>January</v>
      </c>
      <c r="Q2665" s="357"/>
    </row>
    <row r="2666" ht="27" customHeight="1" spans="1:17">
      <c r="A2666" s="362">
        <f t="shared" si="27"/>
        <v>1735</v>
      </c>
      <c r="B2666" s="294" t="str">
        <v/>
      </c>
      <c r="C2666" s="337" t="str">
        <v/>
      </c>
      <c r="D2666" s="337" t="str">
        <v/>
      </c>
      <c r="E2666" s="337" t="str">
        <v/>
      </c>
      <c r="F2666" s="337" t="str">
        <v/>
      </c>
      <c r="G2666" s="356" t="str">
        <v/>
      </c>
      <c r="H2666" s="340" t="str">
        <v/>
      </c>
      <c r="I2666" s="337" t="str">
        <v/>
      </c>
      <c r="J2666" s="337" t="str">
        <v/>
      </c>
      <c r="K2666" s="337" t="str">
        <v/>
      </c>
      <c r="L2666" s="337" t="str">
        <v/>
      </c>
      <c r="M2666" s="329" t="str">
        <v/>
      </c>
      <c r="N2666" s="337" t="str">
        <v/>
      </c>
      <c r="O2666" s="349" t="str">
        <v/>
      </c>
      <c r="P2666" s="349" t="str">
        <v>January</v>
      </c>
      <c r="Q2666" s="358"/>
    </row>
    <row r="2667" ht="27" customHeight="1" spans="1:17">
      <c r="A2667" s="361">
        <f t="shared" si="27"/>
        <v>1736</v>
      </c>
      <c r="B2667" s="294" t="str">
        <v/>
      </c>
      <c r="C2667" s="337" t="str">
        <v/>
      </c>
      <c r="D2667" s="337" t="str">
        <v/>
      </c>
      <c r="E2667" s="337" t="str">
        <v/>
      </c>
      <c r="F2667" s="337" t="str">
        <v/>
      </c>
      <c r="G2667" s="356" t="str">
        <v/>
      </c>
      <c r="H2667" s="340" t="str">
        <v/>
      </c>
      <c r="I2667" s="337" t="str">
        <v/>
      </c>
      <c r="J2667" s="337" t="str">
        <v/>
      </c>
      <c r="K2667" s="337" t="str">
        <v/>
      </c>
      <c r="L2667" s="337" t="str">
        <v/>
      </c>
      <c r="M2667" s="334" t="str">
        <v/>
      </c>
      <c r="N2667" s="337" t="str">
        <v/>
      </c>
      <c r="O2667" s="349" t="str">
        <v/>
      </c>
      <c r="P2667" s="349" t="str">
        <v>January</v>
      </c>
      <c r="Q2667" s="357"/>
    </row>
    <row r="2668" ht="27" customHeight="1" spans="1:17">
      <c r="A2668" s="362">
        <f t="shared" si="27"/>
        <v>1737</v>
      </c>
      <c r="B2668" s="294" t="str">
        <v/>
      </c>
      <c r="C2668" s="337" t="str">
        <v/>
      </c>
      <c r="D2668" s="337" t="str">
        <v/>
      </c>
      <c r="E2668" s="337" t="str">
        <v/>
      </c>
      <c r="F2668" s="337" t="str">
        <v/>
      </c>
      <c r="G2668" s="356" t="str">
        <v/>
      </c>
      <c r="H2668" s="340" t="str">
        <v/>
      </c>
      <c r="I2668" s="337" t="str">
        <v/>
      </c>
      <c r="J2668" s="337" t="str">
        <v/>
      </c>
      <c r="K2668" s="337" t="str">
        <v/>
      </c>
      <c r="L2668" s="337" t="str">
        <v/>
      </c>
      <c r="M2668" s="329" t="str">
        <v/>
      </c>
      <c r="N2668" s="337" t="str">
        <v/>
      </c>
      <c r="O2668" s="349" t="str">
        <v/>
      </c>
      <c r="P2668" s="349" t="str">
        <v>January</v>
      </c>
      <c r="Q2668" s="358"/>
    </row>
    <row r="2669" ht="27" customHeight="1" spans="1:17">
      <c r="A2669" s="361">
        <f t="shared" si="27"/>
        <v>1738</v>
      </c>
      <c r="B2669" s="294" t="str">
        <v/>
      </c>
      <c r="C2669" s="337" t="str">
        <v/>
      </c>
      <c r="D2669" s="337" t="str">
        <v/>
      </c>
      <c r="E2669" s="337" t="str">
        <v/>
      </c>
      <c r="F2669" s="337" t="str">
        <v/>
      </c>
      <c r="G2669" s="356" t="str">
        <v/>
      </c>
      <c r="H2669" s="340" t="str">
        <v/>
      </c>
      <c r="I2669" s="337" t="str">
        <v/>
      </c>
      <c r="J2669" s="337" t="str">
        <v/>
      </c>
      <c r="K2669" s="337" t="str">
        <v/>
      </c>
      <c r="L2669" s="337" t="str">
        <v/>
      </c>
      <c r="M2669" s="334" t="str">
        <v/>
      </c>
      <c r="N2669" s="337" t="str">
        <v/>
      </c>
      <c r="O2669" s="349" t="str">
        <v/>
      </c>
      <c r="P2669" s="349" t="str">
        <v>January</v>
      </c>
      <c r="Q2669" s="357"/>
    </row>
    <row r="2670" ht="27" customHeight="1" spans="1:17">
      <c r="A2670" s="362">
        <f t="shared" si="27"/>
        <v>1739</v>
      </c>
      <c r="B2670" s="294" t="str">
        <v/>
      </c>
      <c r="C2670" s="337" t="str">
        <v/>
      </c>
      <c r="D2670" s="341" t="str">
        <v/>
      </c>
      <c r="E2670" s="337" t="str">
        <v/>
      </c>
      <c r="F2670" s="337" t="str">
        <v/>
      </c>
      <c r="G2670" s="356" t="str">
        <v/>
      </c>
      <c r="H2670" s="340" t="str">
        <v/>
      </c>
      <c r="I2670" s="337" t="str">
        <v/>
      </c>
      <c r="J2670" s="337" t="str">
        <v/>
      </c>
      <c r="K2670" s="337" t="str">
        <v/>
      </c>
      <c r="L2670" s="337" t="str">
        <v/>
      </c>
      <c r="M2670" s="329" t="str">
        <v/>
      </c>
      <c r="N2670" s="337" t="str">
        <v/>
      </c>
      <c r="O2670" s="349" t="str">
        <v/>
      </c>
      <c r="P2670" s="349" t="str">
        <v>January</v>
      </c>
      <c r="Q2670" s="358"/>
    </row>
    <row r="2671" ht="27" customHeight="1" spans="1:17">
      <c r="A2671" s="361">
        <f t="shared" si="27"/>
        <v>1740</v>
      </c>
      <c r="B2671" s="294" t="str">
        <v/>
      </c>
      <c r="C2671" s="337" t="str">
        <v/>
      </c>
      <c r="D2671" s="337" t="str">
        <v/>
      </c>
      <c r="E2671" s="337" t="str">
        <v/>
      </c>
      <c r="F2671" s="337" t="str">
        <v/>
      </c>
      <c r="G2671" s="356" t="str">
        <v/>
      </c>
      <c r="H2671" s="340" t="str">
        <v/>
      </c>
      <c r="I2671" s="337" t="str">
        <v/>
      </c>
      <c r="J2671" s="337" t="str">
        <v/>
      </c>
      <c r="K2671" s="337" t="str">
        <v/>
      </c>
      <c r="L2671" s="337" t="str">
        <v/>
      </c>
      <c r="M2671" s="334" t="str">
        <v/>
      </c>
      <c r="N2671" s="337" t="str">
        <v/>
      </c>
      <c r="O2671" s="349" t="str">
        <v/>
      </c>
      <c r="P2671" s="349" t="str">
        <v>January</v>
      </c>
      <c r="Q2671" s="357"/>
    </row>
    <row r="2672" ht="27" customHeight="1" spans="1:17">
      <c r="A2672" s="362">
        <f t="shared" si="27"/>
        <v>1741</v>
      </c>
      <c r="B2672" s="294" t="str">
        <v/>
      </c>
      <c r="C2672" s="337" t="str">
        <v/>
      </c>
      <c r="D2672" s="337" t="str">
        <v/>
      </c>
      <c r="E2672" s="337" t="str">
        <v/>
      </c>
      <c r="F2672" s="337" t="str">
        <v/>
      </c>
      <c r="G2672" s="356" t="str">
        <v/>
      </c>
      <c r="H2672" s="340" t="str">
        <v/>
      </c>
      <c r="I2672" s="337" t="str">
        <v/>
      </c>
      <c r="J2672" s="337" t="str">
        <v/>
      </c>
      <c r="K2672" s="337" t="str">
        <v/>
      </c>
      <c r="L2672" s="337" t="str">
        <v/>
      </c>
      <c r="M2672" s="329" t="str">
        <v/>
      </c>
      <c r="N2672" s="337" t="str">
        <v/>
      </c>
      <c r="O2672" s="349" t="str">
        <v/>
      </c>
      <c r="P2672" s="349" t="str">
        <v>January</v>
      </c>
      <c r="Q2672" s="358"/>
    </row>
    <row r="2673" ht="27" customHeight="1" spans="1:17">
      <c r="A2673" s="361">
        <f t="shared" si="27"/>
        <v>1742</v>
      </c>
      <c r="B2673" s="294" t="str">
        <v/>
      </c>
      <c r="C2673" s="337" t="str">
        <v/>
      </c>
      <c r="D2673" s="337" t="str">
        <v/>
      </c>
      <c r="E2673" s="337" t="str">
        <v/>
      </c>
      <c r="F2673" s="337" t="str">
        <v/>
      </c>
      <c r="G2673" s="356" t="str">
        <v/>
      </c>
      <c r="H2673" s="340" t="str">
        <v/>
      </c>
      <c r="I2673" s="337" t="str">
        <v/>
      </c>
      <c r="J2673" s="337" t="str">
        <v/>
      </c>
      <c r="K2673" s="337" t="str">
        <v/>
      </c>
      <c r="L2673" s="337" t="str">
        <v/>
      </c>
      <c r="M2673" s="334" t="str">
        <v/>
      </c>
      <c r="N2673" s="337" t="str">
        <v/>
      </c>
      <c r="O2673" s="349" t="str">
        <v/>
      </c>
      <c r="P2673" s="349" t="str">
        <v>January</v>
      </c>
      <c r="Q2673" s="357"/>
    </row>
    <row r="2674" ht="27" customHeight="1" spans="1:17">
      <c r="A2674" s="362">
        <f t="shared" si="27"/>
        <v>1743</v>
      </c>
      <c r="B2674" s="294" t="str">
        <v/>
      </c>
      <c r="C2674" s="337" t="str">
        <v/>
      </c>
      <c r="D2674" s="337" t="str">
        <v/>
      </c>
      <c r="E2674" s="337" t="str">
        <v/>
      </c>
      <c r="F2674" s="337" t="str">
        <v/>
      </c>
      <c r="G2674" s="356" t="str">
        <v/>
      </c>
      <c r="H2674" s="340" t="str">
        <v/>
      </c>
      <c r="I2674" s="337" t="str">
        <v/>
      </c>
      <c r="J2674" s="337" t="str">
        <v/>
      </c>
      <c r="K2674" s="337" t="str">
        <v/>
      </c>
      <c r="L2674" s="337" t="str">
        <v/>
      </c>
      <c r="M2674" s="329" t="str">
        <v/>
      </c>
      <c r="N2674" s="337" t="str">
        <v/>
      </c>
      <c r="O2674" s="349" t="str">
        <v/>
      </c>
      <c r="P2674" s="349" t="str">
        <v>January</v>
      </c>
      <c r="Q2674" s="358"/>
    </row>
    <row r="2675" ht="27" customHeight="1" spans="1:17">
      <c r="A2675" s="361">
        <f t="shared" si="27"/>
        <v>1744</v>
      </c>
      <c r="B2675" s="294" t="str">
        <v/>
      </c>
      <c r="C2675" s="337" t="str">
        <v/>
      </c>
      <c r="D2675" s="337" t="str">
        <v/>
      </c>
      <c r="E2675" s="337" t="str">
        <v/>
      </c>
      <c r="F2675" s="341" t="str">
        <v/>
      </c>
      <c r="G2675" s="356" t="str">
        <v/>
      </c>
      <c r="H2675" s="340" t="str">
        <v/>
      </c>
      <c r="I2675" s="337" t="str">
        <v/>
      </c>
      <c r="J2675" s="337" t="str">
        <v/>
      </c>
      <c r="K2675" s="337" t="str">
        <v/>
      </c>
      <c r="L2675" s="337" t="str">
        <v/>
      </c>
      <c r="M2675" s="334" t="str">
        <v/>
      </c>
      <c r="N2675" s="337" t="str">
        <v/>
      </c>
      <c r="O2675" s="349" t="str">
        <v/>
      </c>
      <c r="P2675" s="349" t="str">
        <v>January</v>
      </c>
      <c r="Q2675" s="357"/>
    </row>
    <row r="2676" ht="27" customHeight="1" spans="1:17">
      <c r="A2676" s="362">
        <f t="shared" si="27"/>
        <v>1745</v>
      </c>
      <c r="B2676" s="294" t="str">
        <v/>
      </c>
      <c r="C2676" s="337" t="str">
        <v/>
      </c>
      <c r="D2676" s="337" t="str">
        <v/>
      </c>
      <c r="E2676" s="337" t="str">
        <v/>
      </c>
      <c r="F2676" s="337" t="str">
        <v/>
      </c>
      <c r="G2676" s="356" t="str">
        <v/>
      </c>
      <c r="H2676" s="340" t="str">
        <v/>
      </c>
      <c r="I2676" s="337" t="str">
        <v/>
      </c>
      <c r="J2676" s="337" t="str">
        <v/>
      </c>
      <c r="K2676" s="337" t="str">
        <v/>
      </c>
      <c r="L2676" s="337" t="str">
        <v/>
      </c>
      <c r="M2676" s="329" t="str">
        <v/>
      </c>
      <c r="N2676" s="337" t="str">
        <v/>
      </c>
      <c r="O2676" s="349" t="str">
        <v/>
      </c>
      <c r="P2676" s="349" t="str">
        <v>January</v>
      </c>
      <c r="Q2676" s="358"/>
    </row>
    <row r="2677" ht="27" customHeight="1" spans="1:17">
      <c r="A2677" s="361">
        <f t="shared" si="27"/>
        <v>1746</v>
      </c>
      <c r="B2677" s="294" t="str">
        <v/>
      </c>
      <c r="C2677" s="337" t="str">
        <v/>
      </c>
      <c r="D2677" s="337" t="str">
        <v/>
      </c>
      <c r="E2677" s="337" t="str">
        <v/>
      </c>
      <c r="F2677" s="337" t="str">
        <v/>
      </c>
      <c r="G2677" s="356" t="str">
        <v/>
      </c>
      <c r="H2677" s="340" t="str">
        <v/>
      </c>
      <c r="I2677" s="337" t="str">
        <v/>
      </c>
      <c r="J2677" s="337" t="str">
        <v/>
      </c>
      <c r="K2677" s="337" t="str">
        <v/>
      </c>
      <c r="L2677" s="337" t="str">
        <v/>
      </c>
      <c r="M2677" s="334" t="str">
        <v/>
      </c>
      <c r="N2677" s="337" t="str">
        <v/>
      </c>
      <c r="O2677" s="349" t="str">
        <v/>
      </c>
      <c r="P2677" s="349" t="str">
        <v>January</v>
      </c>
      <c r="Q2677" s="357"/>
    </row>
    <row r="2678" ht="27" customHeight="1" spans="1:17">
      <c r="A2678" s="362">
        <f t="shared" si="27"/>
        <v>1747</v>
      </c>
      <c r="B2678" s="294" t="str">
        <v/>
      </c>
      <c r="C2678" s="337" t="str">
        <v/>
      </c>
      <c r="D2678" s="337" t="str">
        <v/>
      </c>
      <c r="E2678" s="337" t="str">
        <v/>
      </c>
      <c r="F2678" s="337" t="str">
        <v/>
      </c>
      <c r="G2678" s="356" t="str">
        <v/>
      </c>
      <c r="H2678" s="340" t="str">
        <v/>
      </c>
      <c r="I2678" s="337" t="str">
        <v/>
      </c>
      <c r="J2678" s="337" t="str">
        <v/>
      </c>
      <c r="K2678" s="337" t="str">
        <v/>
      </c>
      <c r="L2678" s="337" t="str">
        <v/>
      </c>
      <c r="M2678" s="329" t="str">
        <v/>
      </c>
      <c r="N2678" s="337" t="str">
        <v/>
      </c>
      <c r="O2678" s="349" t="str">
        <v/>
      </c>
      <c r="P2678" s="349" t="str">
        <v>January</v>
      </c>
      <c r="Q2678" s="358"/>
    </row>
    <row r="2679" ht="27" customHeight="1" spans="1:17">
      <c r="A2679" s="361">
        <f t="shared" si="27"/>
        <v>1748</v>
      </c>
      <c r="B2679" s="294" t="str">
        <v/>
      </c>
      <c r="C2679" s="337" t="str">
        <v/>
      </c>
      <c r="D2679" s="337" t="str">
        <v/>
      </c>
      <c r="E2679" s="337" t="str">
        <v/>
      </c>
      <c r="F2679" s="341" t="str">
        <v/>
      </c>
      <c r="G2679" s="356" t="str">
        <v/>
      </c>
      <c r="H2679" s="340" t="str">
        <v/>
      </c>
      <c r="I2679" s="337" t="str">
        <v/>
      </c>
      <c r="J2679" s="337" t="str">
        <v/>
      </c>
      <c r="K2679" s="337" t="str">
        <v/>
      </c>
      <c r="L2679" s="337" t="str">
        <v/>
      </c>
      <c r="M2679" s="334" t="str">
        <v/>
      </c>
      <c r="N2679" s="337" t="str">
        <v/>
      </c>
      <c r="O2679" s="349" t="str">
        <v/>
      </c>
      <c r="P2679" s="349" t="str">
        <v>January</v>
      </c>
      <c r="Q2679" s="357"/>
    </row>
    <row r="2680" ht="27" customHeight="1" spans="1:17">
      <c r="A2680" s="362">
        <f t="shared" si="27"/>
        <v>1749</v>
      </c>
      <c r="B2680" s="294" t="str">
        <v/>
      </c>
      <c r="C2680" s="337" t="str">
        <v/>
      </c>
      <c r="D2680" s="337" t="str">
        <v/>
      </c>
      <c r="E2680" s="337" t="str">
        <v/>
      </c>
      <c r="F2680" s="341" t="str">
        <v/>
      </c>
      <c r="G2680" s="356" t="str">
        <v/>
      </c>
      <c r="H2680" s="340" t="str">
        <v/>
      </c>
      <c r="I2680" s="337" t="str">
        <v/>
      </c>
      <c r="J2680" s="337" t="str">
        <v/>
      </c>
      <c r="K2680" s="337" t="str">
        <v/>
      </c>
      <c r="L2680" s="337" t="str">
        <v/>
      </c>
      <c r="M2680" s="329" t="str">
        <v/>
      </c>
      <c r="N2680" s="337" t="str">
        <v/>
      </c>
      <c r="O2680" s="349" t="str">
        <v/>
      </c>
      <c r="P2680" s="349" t="str">
        <v>January</v>
      </c>
      <c r="Q2680" s="358"/>
    </row>
    <row r="2681" ht="27" customHeight="1" spans="1:17">
      <c r="A2681" s="361">
        <f t="shared" si="27"/>
        <v>1750</v>
      </c>
      <c r="B2681" s="294" t="str">
        <v/>
      </c>
      <c r="C2681" s="337" t="str">
        <v/>
      </c>
      <c r="D2681" s="337" t="str">
        <v/>
      </c>
      <c r="E2681" s="337" t="str">
        <v/>
      </c>
      <c r="F2681" s="337" t="str">
        <v/>
      </c>
      <c r="G2681" s="356" t="str">
        <v/>
      </c>
      <c r="H2681" s="340" t="str">
        <v/>
      </c>
      <c r="I2681" s="337" t="str">
        <v/>
      </c>
      <c r="J2681" s="337" t="str">
        <v/>
      </c>
      <c r="K2681" s="337" t="str">
        <v/>
      </c>
      <c r="L2681" s="337" t="str">
        <v/>
      </c>
      <c r="M2681" s="334" t="str">
        <v/>
      </c>
      <c r="N2681" s="337" t="str">
        <v/>
      </c>
      <c r="O2681" s="349" t="str">
        <v/>
      </c>
      <c r="P2681" s="349" t="str">
        <v>January</v>
      </c>
      <c r="Q2681" s="357"/>
    </row>
    <row r="2682" ht="27" customHeight="1" spans="1:17">
      <c r="A2682" s="362">
        <f t="shared" si="27"/>
        <v>1751</v>
      </c>
      <c r="B2682" s="294" t="str">
        <v/>
      </c>
      <c r="C2682" s="337" t="str">
        <v/>
      </c>
      <c r="D2682" s="337" t="str">
        <v/>
      </c>
      <c r="E2682" s="337" t="str">
        <v/>
      </c>
      <c r="F2682" s="337" t="str">
        <v/>
      </c>
      <c r="G2682" s="356" t="str">
        <v/>
      </c>
      <c r="H2682" s="340" t="str">
        <v/>
      </c>
      <c r="I2682" s="337" t="str">
        <v/>
      </c>
      <c r="J2682" s="337" t="str">
        <v/>
      </c>
      <c r="K2682" s="337" t="str">
        <v/>
      </c>
      <c r="L2682" s="337" t="str">
        <v/>
      </c>
      <c r="M2682" s="329" t="str">
        <v/>
      </c>
      <c r="N2682" s="337" t="str">
        <v/>
      </c>
      <c r="O2682" s="349" t="str">
        <v/>
      </c>
      <c r="P2682" s="349" t="str">
        <v>January</v>
      </c>
      <c r="Q2682" s="358"/>
    </row>
    <row r="2683" ht="27" customHeight="1" spans="1:17">
      <c r="A2683" s="361">
        <f t="shared" si="27"/>
        <v>1752</v>
      </c>
      <c r="B2683" s="294" t="str">
        <v/>
      </c>
      <c r="C2683" s="337" t="str">
        <v/>
      </c>
      <c r="D2683" s="337" t="str">
        <v/>
      </c>
      <c r="E2683" s="337" t="str">
        <v/>
      </c>
      <c r="F2683" s="341" t="str">
        <v/>
      </c>
      <c r="G2683" s="356" t="str">
        <v/>
      </c>
      <c r="H2683" s="340" t="str">
        <v/>
      </c>
      <c r="I2683" s="337" t="str">
        <v/>
      </c>
      <c r="J2683" s="337" t="str">
        <v/>
      </c>
      <c r="K2683" s="337" t="str">
        <v/>
      </c>
      <c r="L2683" s="337" t="str">
        <v/>
      </c>
      <c r="M2683" s="334" t="str">
        <v/>
      </c>
      <c r="N2683" s="337" t="str">
        <v/>
      </c>
      <c r="O2683" s="349" t="str">
        <v/>
      </c>
      <c r="P2683" s="349" t="str">
        <v>January</v>
      </c>
      <c r="Q2683" s="357"/>
    </row>
    <row r="2684" ht="27" customHeight="1" spans="1:17">
      <c r="A2684" s="362">
        <f t="shared" si="27"/>
        <v>1753</v>
      </c>
      <c r="B2684" s="294" t="str">
        <v/>
      </c>
      <c r="C2684" s="337" t="str">
        <v/>
      </c>
      <c r="D2684" s="337" t="str">
        <v/>
      </c>
      <c r="E2684" s="337" t="str">
        <v/>
      </c>
      <c r="F2684" s="337" t="str">
        <v/>
      </c>
      <c r="G2684" s="356" t="str">
        <v/>
      </c>
      <c r="H2684" s="340" t="str">
        <v/>
      </c>
      <c r="I2684" s="337" t="str">
        <v/>
      </c>
      <c r="J2684" s="337" t="str">
        <v/>
      </c>
      <c r="K2684" s="337" t="str">
        <v/>
      </c>
      <c r="L2684" s="337" t="str">
        <v/>
      </c>
      <c r="M2684" s="329" t="str">
        <v/>
      </c>
      <c r="N2684" s="337" t="str">
        <v/>
      </c>
      <c r="O2684" s="349" t="str">
        <v/>
      </c>
      <c r="P2684" s="349" t="str">
        <v>January</v>
      </c>
      <c r="Q2684" s="358"/>
    </row>
    <row r="2685" ht="27" customHeight="1" spans="1:17">
      <c r="A2685" s="361">
        <f t="shared" si="27"/>
        <v>1754</v>
      </c>
      <c r="B2685" s="294" t="str">
        <v/>
      </c>
      <c r="C2685" s="337" t="str">
        <v/>
      </c>
      <c r="D2685" s="337" t="str">
        <v/>
      </c>
      <c r="E2685" s="337" t="str">
        <v/>
      </c>
      <c r="F2685" s="337" t="str">
        <v/>
      </c>
      <c r="G2685" s="356" t="str">
        <v/>
      </c>
      <c r="H2685" s="340" t="str">
        <v/>
      </c>
      <c r="I2685" s="337" t="str">
        <v/>
      </c>
      <c r="J2685" s="337" t="str">
        <v/>
      </c>
      <c r="K2685" s="337" t="str">
        <v/>
      </c>
      <c r="L2685" s="337" t="str">
        <v/>
      </c>
      <c r="M2685" s="334" t="str">
        <v/>
      </c>
      <c r="N2685" s="337" t="str">
        <v/>
      </c>
      <c r="O2685" s="349" t="str">
        <v/>
      </c>
      <c r="P2685" s="349" t="str">
        <v>January</v>
      </c>
      <c r="Q2685" s="357"/>
    </row>
    <row r="2686" ht="27" customHeight="1" spans="1:17">
      <c r="A2686" s="362">
        <f t="shared" si="27"/>
        <v>1755</v>
      </c>
      <c r="B2686" s="294" t="str">
        <v/>
      </c>
      <c r="C2686" s="337" t="str">
        <v/>
      </c>
      <c r="D2686" s="337" t="str">
        <v/>
      </c>
      <c r="E2686" s="337" t="str">
        <v/>
      </c>
      <c r="F2686" s="337" t="str">
        <v/>
      </c>
      <c r="G2686" s="356" t="str">
        <v/>
      </c>
      <c r="H2686" s="340" t="str">
        <v/>
      </c>
      <c r="I2686" s="337" t="str">
        <v/>
      </c>
      <c r="J2686" s="337" t="str">
        <v/>
      </c>
      <c r="K2686" s="337" t="str">
        <v/>
      </c>
      <c r="L2686" s="337" t="str">
        <v/>
      </c>
      <c r="M2686" s="329" t="str">
        <v/>
      </c>
      <c r="N2686" s="337" t="str">
        <v/>
      </c>
      <c r="O2686" s="349" t="str">
        <v/>
      </c>
      <c r="P2686" s="349" t="str">
        <v>January</v>
      </c>
      <c r="Q2686" s="358"/>
    </row>
    <row r="2687" ht="27" customHeight="1" spans="1:17">
      <c r="A2687" s="361">
        <f t="shared" si="27"/>
        <v>1756</v>
      </c>
      <c r="B2687" s="294" t="str">
        <v/>
      </c>
      <c r="C2687" s="337" t="str">
        <v/>
      </c>
      <c r="D2687" s="337" t="str">
        <v/>
      </c>
      <c r="E2687" s="337" t="str">
        <v/>
      </c>
      <c r="F2687" s="337" t="str">
        <v/>
      </c>
      <c r="G2687" s="356" t="str">
        <v/>
      </c>
      <c r="H2687" s="340" t="str">
        <v/>
      </c>
      <c r="I2687" s="337" t="str">
        <v/>
      </c>
      <c r="J2687" s="337" t="str">
        <v/>
      </c>
      <c r="K2687" s="337" t="str">
        <v/>
      </c>
      <c r="L2687" s="337" t="str">
        <v/>
      </c>
      <c r="M2687" s="334" t="str">
        <v/>
      </c>
      <c r="N2687" s="337" t="str">
        <v/>
      </c>
      <c r="O2687" s="349" t="str">
        <v/>
      </c>
      <c r="P2687" s="349" t="str">
        <v>January</v>
      </c>
      <c r="Q2687" s="357"/>
    </row>
    <row r="2688" ht="27" customHeight="1" spans="1:17">
      <c r="A2688" s="362">
        <f t="shared" si="27"/>
        <v>1757</v>
      </c>
      <c r="B2688" s="294" t="str">
        <v/>
      </c>
      <c r="C2688" s="337" t="str">
        <v/>
      </c>
      <c r="D2688" s="337" t="str">
        <v/>
      </c>
      <c r="E2688" s="337" t="str">
        <v/>
      </c>
      <c r="F2688" s="337" t="str">
        <v/>
      </c>
      <c r="G2688" s="356" t="str">
        <v/>
      </c>
      <c r="H2688" s="340" t="str">
        <v/>
      </c>
      <c r="I2688" s="337" t="str">
        <v/>
      </c>
      <c r="J2688" s="337" t="str">
        <v/>
      </c>
      <c r="K2688" s="337" t="str">
        <v/>
      </c>
      <c r="L2688" s="337" t="str">
        <v/>
      </c>
      <c r="M2688" s="329" t="str">
        <v/>
      </c>
      <c r="N2688" s="337" t="str">
        <v/>
      </c>
      <c r="O2688" s="349" t="str">
        <v/>
      </c>
      <c r="P2688" s="349" t="str">
        <v>January</v>
      </c>
      <c r="Q2688" s="358"/>
    </row>
    <row r="2689" ht="27" customHeight="1" spans="1:17">
      <c r="A2689" s="361">
        <f t="shared" si="27"/>
        <v>1758</v>
      </c>
      <c r="B2689" s="294" t="str">
        <v/>
      </c>
      <c r="C2689" s="337" t="str">
        <v/>
      </c>
      <c r="D2689" s="337" t="str">
        <v/>
      </c>
      <c r="E2689" s="337" t="str">
        <v/>
      </c>
      <c r="F2689" s="337" t="str">
        <v/>
      </c>
      <c r="G2689" s="356" t="str">
        <v/>
      </c>
      <c r="H2689" s="340" t="str">
        <v/>
      </c>
      <c r="I2689" s="337" t="str">
        <v/>
      </c>
      <c r="J2689" s="337" t="str">
        <v/>
      </c>
      <c r="K2689" s="337" t="str">
        <v/>
      </c>
      <c r="L2689" s="337" t="str">
        <v/>
      </c>
      <c r="M2689" s="334" t="str">
        <v/>
      </c>
      <c r="N2689" s="337" t="str">
        <v/>
      </c>
      <c r="O2689" s="349" t="str">
        <v/>
      </c>
      <c r="P2689" s="349" t="str">
        <v>January</v>
      </c>
      <c r="Q2689" s="357"/>
    </row>
    <row r="2690" ht="27" customHeight="1" spans="1:17">
      <c r="A2690" s="362">
        <f t="shared" si="27"/>
        <v>1759</v>
      </c>
      <c r="B2690" s="294" t="str">
        <v/>
      </c>
      <c r="C2690" s="337" t="str">
        <v/>
      </c>
      <c r="D2690" s="341" t="str">
        <v/>
      </c>
      <c r="E2690" s="337" t="str">
        <v/>
      </c>
      <c r="F2690" s="337" t="str">
        <v/>
      </c>
      <c r="G2690" s="356" t="str">
        <v/>
      </c>
      <c r="H2690" s="340" t="str">
        <v/>
      </c>
      <c r="I2690" s="337" t="str">
        <v/>
      </c>
      <c r="J2690" s="337" t="str">
        <v/>
      </c>
      <c r="K2690" s="337" t="str">
        <v/>
      </c>
      <c r="L2690" s="337" t="str">
        <v/>
      </c>
      <c r="M2690" s="329" t="str">
        <v/>
      </c>
      <c r="N2690" s="337" t="str">
        <v/>
      </c>
      <c r="O2690" s="349" t="str">
        <v/>
      </c>
      <c r="P2690" s="349" t="str">
        <v>January</v>
      </c>
      <c r="Q2690" s="358"/>
    </row>
    <row r="2691" ht="27" customHeight="1" spans="1:17">
      <c r="A2691" s="361">
        <f t="shared" si="27"/>
        <v>1760</v>
      </c>
      <c r="B2691" s="294" t="str">
        <v/>
      </c>
      <c r="C2691" s="337" t="str">
        <v/>
      </c>
      <c r="D2691" s="341" t="str">
        <v/>
      </c>
      <c r="E2691" s="337" t="str">
        <v/>
      </c>
      <c r="F2691" s="337" t="str">
        <v/>
      </c>
      <c r="G2691" s="356" t="str">
        <v/>
      </c>
      <c r="H2691" s="340" t="str">
        <v/>
      </c>
      <c r="I2691" s="337" t="str">
        <v/>
      </c>
      <c r="J2691" s="337" t="str">
        <v/>
      </c>
      <c r="K2691" s="337" t="str">
        <v/>
      </c>
      <c r="L2691" s="337" t="str">
        <v/>
      </c>
      <c r="M2691" s="334" t="str">
        <v/>
      </c>
      <c r="N2691" s="337" t="str">
        <v/>
      </c>
      <c r="O2691" s="349" t="str">
        <v/>
      </c>
      <c r="P2691" s="349" t="str">
        <v>January</v>
      </c>
      <c r="Q2691" s="357"/>
    </row>
    <row r="2692" ht="27" customHeight="1" spans="1:17">
      <c r="A2692" s="362">
        <f t="shared" si="27"/>
        <v>1761</v>
      </c>
      <c r="B2692" s="294" t="str">
        <v/>
      </c>
      <c r="C2692" s="337" t="str">
        <v/>
      </c>
      <c r="D2692" s="337" t="str">
        <v/>
      </c>
      <c r="E2692" s="337" t="str">
        <v/>
      </c>
      <c r="F2692" s="337" t="str">
        <v/>
      </c>
      <c r="G2692" s="356" t="str">
        <v/>
      </c>
      <c r="H2692" s="340" t="str">
        <v/>
      </c>
      <c r="I2692" s="337" t="str">
        <v/>
      </c>
      <c r="J2692" s="337" t="str">
        <v/>
      </c>
      <c r="K2692" s="337" t="str">
        <v/>
      </c>
      <c r="L2692" s="337" t="str">
        <v/>
      </c>
      <c r="M2692" s="329" t="str">
        <v/>
      </c>
      <c r="N2692" s="337" t="str">
        <v/>
      </c>
      <c r="O2692" s="349" t="str">
        <v/>
      </c>
      <c r="P2692" s="349" t="str">
        <v>January</v>
      </c>
      <c r="Q2692" s="358"/>
    </row>
    <row r="2693" ht="27" customHeight="1" spans="1:17">
      <c r="A2693" s="361">
        <f t="shared" si="27"/>
        <v>1762</v>
      </c>
      <c r="B2693" s="294" t="str">
        <v/>
      </c>
      <c r="C2693" s="337" t="str">
        <v/>
      </c>
      <c r="D2693" s="337" t="str">
        <v/>
      </c>
      <c r="E2693" s="337" t="str">
        <v/>
      </c>
      <c r="F2693" s="337" t="str">
        <v/>
      </c>
      <c r="G2693" s="356" t="str">
        <v/>
      </c>
      <c r="H2693" s="340" t="str">
        <v/>
      </c>
      <c r="I2693" s="337" t="str">
        <v/>
      </c>
      <c r="J2693" s="337" t="str">
        <v/>
      </c>
      <c r="K2693" s="337" t="str">
        <v/>
      </c>
      <c r="L2693" s="337" t="str">
        <v/>
      </c>
      <c r="M2693" s="334" t="str">
        <v/>
      </c>
      <c r="N2693" s="337" t="str">
        <v/>
      </c>
      <c r="O2693" s="349" t="str">
        <v/>
      </c>
      <c r="P2693" s="349" t="str">
        <v>January</v>
      </c>
      <c r="Q2693" s="357"/>
    </row>
    <row r="2694" ht="27" customHeight="1" spans="1:17">
      <c r="A2694" s="362">
        <f t="shared" si="27"/>
        <v>1763</v>
      </c>
      <c r="B2694" s="294" t="str">
        <v/>
      </c>
      <c r="C2694" s="337" t="str">
        <v/>
      </c>
      <c r="D2694" s="337" t="str">
        <v/>
      </c>
      <c r="E2694" s="337" t="str">
        <v/>
      </c>
      <c r="F2694" s="337" t="str">
        <v/>
      </c>
      <c r="G2694" s="356" t="str">
        <v/>
      </c>
      <c r="H2694" s="340" t="str">
        <v/>
      </c>
      <c r="I2694" s="337" t="str">
        <v/>
      </c>
      <c r="J2694" s="337" t="str">
        <v/>
      </c>
      <c r="K2694" s="337" t="str">
        <v/>
      </c>
      <c r="L2694" s="337" t="str">
        <v/>
      </c>
      <c r="M2694" s="329" t="str">
        <v/>
      </c>
      <c r="N2694" s="337" t="str">
        <v/>
      </c>
      <c r="O2694" s="349" t="str">
        <v/>
      </c>
      <c r="P2694" s="349" t="str">
        <v>January</v>
      </c>
      <c r="Q2694" s="358"/>
    </row>
    <row r="2695" ht="27" customHeight="1" spans="1:17">
      <c r="A2695" s="361">
        <f t="shared" si="27"/>
        <v>1764</v>
      </c>
      <c r="B2695" s="294" t="str">
        <v/>
      </c>
      <c r="C2695" s="337" t="str">
        <v/>
      </c>
      <c r="D2695" s="337" t="str">
        <v/>
      </c>
      <c r="E2695" s="337" t="str">
        <v/>
      </c>
      <c r="F2695" s="337" t="str">
        <v/>
      </c>
      <c r="G2695" s="356" t="str">
        <v/>
      </c>
      <c r="H2695" s="340" t="str">
        <v/>
      </c>
      <c r="I2695" s="337" t="str">
        <v/>
      </c>
      <c r="J2695" s="337" t="str">
        <v/>
      </c>
      <c r="K2695" s="337" t="str">
        <v/>
      </c>
      <c r="L2695" s="337" t="str">
        <v/>
      </c>
      <c r="M2695" s="334" t="str">
        <v/>
      </c>
      <c r="N2695" s="337" t="str">
        <v/>
      </c>
      <c r="O2695" s="349" t="str">
        <v/>
      </c>
      <c r="P2695" s="349" t="str">
        <v>January</v>
      </c>
      <c r="Q2695" s="357"/>
    </row>
    <row r="2696" ht="27" customHeight="1" spans="1:17">
      <c r="A2696" s="362">
        <f t="shared" si="27"/>
        <v>1765</v>
      </c>
      <c r="B2696" s="294" t="str">
        <v/>
      </c>
      <c r="C2696" s="337" t="str">
        <v/>
      </c>
      <c r="D2696" s="337" t="str">
        <v/>
      </c>
      <c r="E2696" s="337" t="str">
        <v/>
      </c>
      <c r="F2696" s="337" t="str">
        <v/>
      </c>
      <c r="G2696" s="356" t="str">
        <v/>
      </c>
      <c r="H2696" s="340" t="str">
        <v/>
      </c>
      <c r="I2696" s="337" t="str">
        <v/>
      </c>
      <c r="J2696" s="337" t="str">
        <v/>
      </c>
      <c r="K2696" s="337" t="str">
        <v/>
      </c>
      <c r="L2696" s="337" t="str">
        <v/>
      </c>
      <c r="M2696" s="329" t="str">
        <v/>
      </c>
      <c r="N2696" s="337" t="str">
        <v/>
      </c>
      <c r="O2696" s="349" t="str">
        <v/>
      </c>
      <c r="P2696" s="349" t="str">
        <v>January</v>
      </c>
      <c r="Q2696" s="358"/>
    </row>
    <row r="2697" ht="27" customHeight="1" spans="1:17">
      <c r="A2697" s="361">
        <f t="shared" si="27"/>
        <v>1766</v>
      </c>
      <c r="B2697" s="294" t="str">
        <v/>
      </c>
      <c r="C2697" s="337" t="str">
        <v/>
      </c>
      <c r="D2697" s="337" t="str">
        <v/>
      </c>
      <c r="E2697" s="337" t="str">
        <v/>
      </c>
      <c r="F2697" s="337" t="str">
        <v/>
      </c>
      <c r="G2697" s="356" t="str">
        <v/>
      </c>
      <c r="H2697" s="340" t="str">
        <v/>
      </c>
      <c r="I2697" s="337" t="str">
        <v/>
      </c>
      <c r="J2697" s="337" t="str">
        <v/>
      </c>
      <c r="K2697" s="337" t="str">
        <v/>
      </c>
      <c r="L2697" s="337" t="str">
        <v/>
      </c>
      <c r="M2697" s="334" t="str">
        <v/>
      </c>
      <c r="N2697" s="337" t="str">
        <v/>
      </c>
      <c r="O2697" s="349" t="str">
        <v/>
      </c>
      <c r="P2697" s="349" t="str">
        <v>January</v>
      </c>
      <c r="Q2697" s="357"/>
    </row>
    <row r="2698" ht="27" customHeight="1" spans="1:17">
      <c r="A2698" s="362">
        <f t="shared" si="27"/>
        <v>1767</v>
      </c>
      <c r="B2698" s="294" t="str">
        <v/>
      </c>
      <c r="C2698" s="337" t="str">
        <v/>
      </c>
      <c r="D2698" s="337" t="str">
        <v/>
      </c>
      <c r="E2698" s="337" t="str">
        <v/>
      </c>
      <c r="F2698" s="337" t="str">
        <v/>
      </c>
      <c r="G2698" s="356" t="str">
        <v/>
      </c>
      <c r="H2698" s="340" t="str">
        <v/>
      </c>
      <c r="I2698" s="337" t="str">
        <v/>
      </c>
      <c r="J2698" s="337" t="str">
        <v/>
      </c>
      <c r="K2698" s="337" t="str">
        <v/>
      </c>
      <c r="L2698" s="337" t="str">
        <v/>
      </c>
      <c r="M2698" s="329" t="str">
        <v/>
      </c>
      <c r="N2698" s="337" t="str">
        <v/>
      </c>
      <c r="O2698" s="349" t="str">
        <v/>
      </c>
      <c r="P2698" s="349" t="str">
        <v>January</v>
      </c>
      <c r="Q2698" s="358"/>
    </row>
    <row r="2699" ht="27" customHeight="1" spans="1:17">
      <c r="A2699" s="361">
        <f t="shared" si="27"/>
        <v>1768</v>
      </c>
      <c r="B2699" s="294" t="str">
        <v/>
      </c>
      <c r="C2699" s="337" t="str">
        <v/>
      </c>
      <c r="D2699" s="337" t="str">
        <v/>
      </c>
      <c r="E2699" s="337" t="str">
        <v/>
      </c>
      <c r="F2699" s="337" t="str">
        <v/>
      </c>
      <c r="G2699" s="356" t="str">
        <v/>
      </c>
      <c r="H2699" s="340" t="str">
        <v/>
      </c>
      <c r="I2699" s="337" t="str">
        <v/>
      </c>
      <c r="J2699" s="337" t="str">
        <v/>
      </c>
      <c r="K2699" s="337" t="str">
        <v/>
      </c>
      <c r="L2699" s="337" t="str">
        <v/>
      </c>
      <c r="M2699" s="334" t="str">
        <v/>
      </c>
      <c r="N2699" s="337" t="str">
        <v/>
      </c>
      <c r="O2699" s="349" t="str">
        <v/>
      </c>
      <c r="P2699" s="349" t="str">
        <v>January</v>
      </c>
      <c r="Q2699" s="357"/>
    </row>
    <row r="2700" ht="27" customHeight="1" spans="1:17">
      <c r="A2700" s="362">
        <f t="shared" si="27"/>
        <v>1769</v>
      </c>
      <c r="B2700" s="294" t="str">
        <v/>
      </c>
      <c r="C2700" s="337" t="str">
        <v/>
      </c>
      <c r="D2700" s="337" t="str">
        <v/>
      </c>
      <c r="E2700" s="337" t="str">
        <v/>
      </c>
      <c r="F2700" s="337" t="str">
        <v/>
      </c>
      <c r="G2700" s="356" t="str">
        <v/>
      </c>
      <c r="H2700" s="340" t="str">
        <v/>
      </c>
      <c r="I2700" s="337" t="str">
        <v/>
      </c>
      <c r="J2700" s="337" t="str">
        <v/>
      </c>
      <c r="K2700" s="337" t="str">
        <v/>
      </c>
      <c r="L2700" s="337" t="str">
        <v/>
      </c>
      <c r="M2700" s="329" t="str">
        <v/>
      </c>
      <c r="N2700" s="337" t="str">
        <v/>
      </c>
      <c r="O2700" s="349" t="str">
        <v/>
      </c>
      <c r="P2700" s="349" t="str">
        <v>January</v>
      </c>
      <c r="Q2700" s="358"/>
    </row>
    <row r="2701" ht="27" customHeight="1" spans="1:17">
      <c r="A2701" s="361">
        <f t="shared" si="27"/>
        <v>1770</v>
      </c>
      <c r="B2701" s="294" t="str">
        <v/>
      </c>
      <c r="C2701" s="337" t="str">
        <v/>
      </c>
      <c r="D2701" s="337" t="str">
        <v/>
      </c>
      <c r="E2701" s="337" t="str">
        <v/>
      </c>
      <c r="F2701" s="337" t="str">
        <v/>
      </c>
      <c r="G2701" s="356" t="str">
        <v/>
      </c>
      <c r="H2701" s="340" t="str">
        <v/>
      </c>
      <c r="I2701" s="337" t="str">
        <v/>
      </c>
      <c r="J2701" s="337" t="str">
        <v/>
      </c>
      <c r="K2701" s="337" t="str">
        <v/>
      </c>
      <c r="L2701" s="337" t="str">
        <v/>
      </c>
      <c r="M2701" s="334" t="str">
        <v/>
      </c>
      <c r="N2701" s="337" t="str">
        <v/>
      </c>
      <c r="O2701" s="349" t="str">
        <v/>
      </c>
      <c r="P2701" s="349" t="str">
        <v>January</v>
      </c>
      <c r="Q2701" s="357"/>
    </row>
    <row r="2702" ht="27" customHeight="1" spans="1:17">
      <c r="A2702" s="362">
        <f t="shared" si="27"/>
        <v>1771</v>
      </c>
      <c r="B2702" s="294" t="str">
        <v/>
      </c>
      <c r="C2702" s="337" t="str">
        <v/>
      </c>
      <c r="D2702" s="337" t="str">
        <v/>
      </c>
      <c r="E2702" s="337" t="str">
        <v/>
      </c>
      <c r="F2702" s="337" t="str">
        <v/>
      </c>
      <c r="G2702" s="356" t="str">
        <v/>
      </c>
      <c r="H2702" s="340" t="str">
        <v/>
      </c>
      <c r="I2702" s="337" t="str">
        <v/>
      </c>
      <c r="J2702" s="337" t="str">
        <v/>
      </c>
      <c r="K2702" s="337" t="str">
        <v/>
      </c>
      <c r="L2702" s="337" t="str">
        <v/>
      </c>
      <c r="M2702" s="329" t="str">
        <v/>
      </c>
      <c r="N2702" s="337" t="str">
        <v/>
      </c>
      <c r="O2702" s="349" t="str">
        <v/>
      </c>
      <c r="P2702" s="349" t="str">
        <v>January</v>
      </c>
      <c r="Q2702" s="358"/>
    </row>
    <row r="2703" ht="27" customHeight="1" spans="1:17">
      <c r="A2703" s="361">
        <f t="shared" si="27"/>
        <v>1772</v>
      </c>
      <c r="B2703" s="294" t="str">
        <v/>
      </c>
      <c r="C2703" s="337" t="str">
        <v/>
      </c>
      <c r="D2703" s="337" t="str">
        <v/>
      </c>
      <c r="E2703" s="337" t="str">
        <v/>
      </c>
      <c r="F2703" s="337" t="str">
        <v/>
      </c>
      <c r="G2703" s="356" t="str">
        <v/>
      </c>
      <c r="H2703" s="340" t="str">
        <v/>
      </c>
      <c r="I2703" s="337" t="str">
        <v/>
      </c>
      <c r="J2703" s="337" t="str">
        <v/>
      </c>
      <c r="K2703" s="337" t="str">
        <v/>
      </c>
      <c r="L2703" s="337" t="str">
        <v/>
      </c>
      <c r="M2703" s="334" t="str">
        <v/>
      </c>
      <c r="N2703" s="337" t="str">
        <v/>
      </c>
      <c r="O2703" s="349" t="str">
        <v/>
      </c>
      <c r="P2703" s="349" t="str">
        <v>January</v>
      </c>
      <c r="Q2703" s="357"/>
    </row>
    <row r="2704" ht="27" customHeight="1" spans="1:17">
      <c r="A2704" s="362">
        <f t="shared" si="27"/>
        <v>1773</v>
      </c>
      <c r="B2704" s="294" t="str">
        <v/>
      </c>
      <c r="C2704" s="337" t="str">
        <v/>
      </c>
      <c r="D2704" s="337" t="str">
        <v/>
      </c>
      <c r="E2704" s="337" t="str">
        <v/>
      </c>
      <c r="F2704" s="337" t="str">
        <v/>
      </c>
      <c r="G2704" s="356" t="str">
        <v/>
      </c>
      <c r="H2704" s="340" t="str">
        <v/>
      </c>
      <c r="I2704" s="337" t="str">
        <v/>
      </c>
      <c r="J2704" s="337" t="str">
        <v/>
      </c>
      <c r="K2704" s="337" t="str">
        <v/>
      </c>
      <c r="L2704" s="337" t="str">
        <v/>
      </c>
      <c r="M2704" s="329" t="str">
        <v/>
      </c>
      <c r="N2704" s="337" t="str">
        <v/>
      </c>
      <c r="O2704" s="349" t="str">
        <v/>
      </c>
      <c r="P2704" s="349" t="str">
        <v>January</v>
      </c>
      <c r="Q2704" s="358"/>
    </row>
    <row r="2705" ht="27" customHeight="1" spans="1:17">
      <c r="A2705" s="361">
        <f t="shared" si="27"/>
        <v>1774</v>
      </c>
      <c r="B2705" s="294" t="str">
        <v/>
      </c>
      <c r="C2705" s="337" t="str">
        <v/>
      </c>
      <c r="D2705" s="337" t="str">
        <v/>
      </c>
      <c r="E2705" s="337" t="str">
        <v/>
      </c>
      <c r="F2705" s="337" t="str">
        <v/>
      </c>
      <c r="G2705" s="356" t="str">
        <v/>
      </c>
      <c r="H2705" s="340" t="str">
        <v/>
      </c>
      <c r="I2705" s="337" t="str">
        <v/>
      </c>
      <c r="J2705" s="337" t="str">
        <v/>
      </c>
      <c r="K2705" s="337" t="str">
        <v/>
      </c>
      <c r="L2705" s="337" t="str">
        <v/>
      </c>
      <c r="M2705" s="334" t="str">
        <v/>
      </c>
      <c r="N2705" s="337" t="str">
        <v/>
      </c>
      <c r="O2705" s="349" t="str">
        <v/>
      </c>
      <c r="P2705" s="349" t="str">
        <v>January</v>
      </c>
      <c r="Q2705" s="357"/>
    </row>
    <row r="2706" ht="27" customHeight="1" spans="1:17">
      <c r="A2706" s="362">
        <f t="shared" si="27"/>
        <v>1775</v>
      </c>
      <c r="B2706" s="294" t="str">
        <v/>
      </c>
      <c r="C2706" s="337" t="str">
        <v/>
      </c>
      <c r="D2706" s="337" t="str">
        <v/>
      </c>
      <c r="E2706" s="337" t="str">
        <v/>
      </c>
      <c r="F2706" s="337" t="str">
        <v/>
      </c>
      <c r="G2706" s="356" t="str">
        <v/>
      </c>
      <c r="H2706" s="340" t="str">
        <v/>
      </c>
      <c r="I2706" s="337" t="str">
        <v/>
      </c>
      <c r="J2706" s="337" t="str">
        <v/>
      </c>
      <c r="K2706" s="337" t="str">
        <v/>
      </c>
      <c r="L2706" s="337" t="str">
        <v/>
      </c>
      <c r="M2706" s="329" t="str">
        <v/>
      </c>
      <c r="N2706" s="337" t="str">
        <v/>
      </c>
      <c r="O2706" s="349" t="str">
        <v/>
      </c>
      <c r="P2706" s="349" t="str">
        <v>January</v>
      </c>
      <c r="Q2706" s="358"/>
    </row>
    <row r="2707" ht="27" customHeight="1" spans="1:17">
      <c r="A2707" s="361">
        <f t="shared" si="27"/>
        <v>1776</v>
      </c>
      <c r="B2707" s="294" t="str">
        <v/>
      </c>
      <c r="C2707" s="337" t="str">
        <v/>
      </c>
      <c r="D2707" s="337" t="str">
        <v/>
      </c>
      <c r="E2707" s="337" t="str">
        <v/>
      </c>
      <c r="F2707" s="337" t="str">
        <v/>
      </c>
      <c r="G2707" s="356" t="str">
        <v/>
      </c>
      <c r="H2707" s="340" t="str">
        <v/>
      </c>
      <c r="I2707" s="337" t="str">
        <v/>
      </c>
      <c r="J2707" s="337" t="str">
        <v/>
      </c>
      <c r="K2707" s="337" t="str">
        <v/>
      </c>
      <c r="L2707" s="337" t="str">
        <v/>
      </c>
      <c r="M2707" s="334" t="str">
        <v/>
      </c>
      <c r="N2707" s="337" t="str">
        <v/>
      </c>
      <c r="O2707" s="349" t="str">
        <v/>
      </c>
      <c r="P2707" s="349" t="str">
        <v>January</v>
      </c>
      <c r="Q2707" s="357"/>
    </row>
    <row r="2708" ht="27" customHeight="1" spans="1:17">
      <c r="A2708" s="362">
        <f t="shared" si="27"/>
        <v>1777</v>
      </c>
      <c r="B2708" s="294" t="str">
        <v/>
      </c>
      <c r="C2708" s="337" t="str">
        <v/>
      </c>
      <c r="D2708" s="337" t="str">
        <v/>
      </c>
      <c r="E2708" s="337" t="str">
        <v/>
      </c>
      <c r="F2708" s="337" t="str">
        <v/>
      </c>
      <c r="G2708" s="356" t="str">
        <v/>
      </c>
      <c r="H2708" s="340" t="str">
        <v/>
      </c>
      <c r="I2708" s="337" t="str">
        <v/>
      </c>
      <c r="J2708" s="337" t="str">
        <v/>
      </c>
      <c r="K2708" s="337" t="str">
        <v/>
      </c>
      <c r="L2708" s="337" t="str">
        <v/>
      </c>
      <c r="M2708" s="329" t="str">
        <v/>
      </c>
      <c r="N2708" s="337" t="str">
        <v/>
      </c>
      <c r="O2708" s="349" t="str">
        <v/>
      </c>
      <c r="P2708" s="349" t="str">
        <v>January</v>
      </c>
      <c r="Q2708" s="358"/>
    </row>
    <row r="2709" ht="27" customHeight="1" spans="1:17">
      <c r="A2709" s="361">
        <f t="shared" si="27"/>
        <v>1778</v>
      </c>
      <c r="B2709" s="294" t="str">
        <v/>
      </c>
      <c r="C2709" s="337" t="str">
        <v/>
      </c>
      <c r="D2709" s="337" t="str">
        <v/>
      </c>
      <c r="E2709" s="337" t="str">
        <v/>
      </c>
      <c r="F2709" s="337" t="str">
        <v/>
      </c>
      <c r="G2709" s="356" t="str">
        <v/>
      </c>
      <c r="H2709" s="340" t="str">
        <v/>
      </c>
      <c r="I2709" s="337" t="str">
        <v/>
      </c>
      <c r="J2709" s="337" t="str">
        <v/>
      </c>
      <c r="K2709" s="337" t="str">
        <v/>
      </c>
      <c r="L2709" s="337" t="str">
        <v/>
      </c>
      <c r="M2709" s="334" t="str">
        <v/>
      </c>
      <c r="N2709" s="337" t="str">
        <v/>
      </c>
      <c r="O2709" s="349" t="str">
        <v/>
      </c>
      <c r="P2709" s="349" t="str">
        <v>January</v>
      </c>
      <c r="Q2709" s="357"/>
    </row>
    <row r="2710" ht="27" customHeight="1" spans="1:17">
      <c r="A2710" s="362">
        <f t="shared" si="27"/>
        <v>1779</v>
      </c>
      <c r="B2710" s="294" t="str">
        <v/>
      </c>
      <c r="C2710" s="337" t="str">
        <v/>
      </c>
      <c r="D2710" s="337" t="str">
        <v/>
      </c>
      <c r="E2710" s="337" t="str">
        <v/>
      </c>
      <c r="F2710" s="337" t="str">
        <v/>
      </c>
      <c r="G2710" s="356" t="str">
        <v/>
      </c>
      <c r="H2710" s="340" t="str">
        <v/>
      </c>
      <c r="I2710" s="337" t="str">
        <v/>
      </c>
      <c r="J2710" s="337" t="str">
        <v/>
      </c>
      <c r="K2710" s="337" t="str">
        <v/>
      </c>
      <c r="L2710" s="337" t="str">
        <v/>
      </c>
      <c r="M2710" s="329" t="str">
        <v/>
      </c>
      <c r="N2710" s="337" t="str">
        <v/>
      </c>
      <c r="O2710" s="349" t="str">
        <v/>
      </c>
      <c r="P2710" s="349" t="str">
        <v>January</v>
      </c>
      <c r="Q2710" s="358"/>
    </row>
    <row r="2711" ht="27" customHeight="1" spans="1:17">
      <c r="A2711" s="361">
        <f t="shared" si="27"/>
        <v>1780</v>
      </c>
      <c r="B2711" s="294" t="str">
        <v/>
      </c>
      <c r="C2711" s="337" t="str">
        <v/>
      </c>
      <c r="D2711" s="337" t="str">
        <v/>
      </c>
      <c r="E2711" s="337" t="str">
        <v/>
      </c>
      <c r="F2711" s="337" t="str">
        <v/>
      </c>
      <c r="G2711" s="356" t="str">
        <v/>
      </c>
      <c r="H2711" s="340" t="str">
        <v/>
      </c>
      <c r="I2711" s="337" t="str">
        <v/>
      </c>
      <c r="J2711" s="337" t="str">
        <v/>
      </c>
      <c r="K2711" s="337" t="str">
        <v/>
      </c>
      <c r="L2711" s="337" t="str">
        <v/>
      </c>
      <c r="M2711" s="334" t="str">
        <v/>
      </c>
      <c r="N2711" s="337" t="str">
        <v/>
      </c>
      <c r="O2711" s="349" t="str">
        <v/>
      </c>
      <c r="P2711" s="349" t="str">
        <v>January</v>
      </c>
      <c r="Q2711" s="357"/>
    </row>
    <row r="2712" ht="27" customHeight="1" spans="1:17">
      <c r="A2712" s="362">
        <f t="shared" si="27"/>
        <v>1781</v>
      </c>
      <c r="B2712" s="294" t="str">
        <v/>
      </c>
      <c r="C2712" s="337" t="str">
        <v/>
      </c>
      <c r="D2712" s="337" t="str">
        <v/>
      </c>
      <c r="E2712" s="337" t="str">
        <v/>
      </c>
      <c r="F2712" s="337" t="str">
        <v/>
      </c>
      <c r="G2712" s="356" t="str">
        <v/>
      </c>
      <c r="H2712" s="340" t="str">
        <v/>
      </c>
      <c r="I2712" s="337" t="str">
        <v/>
      </c>
      <c r="J2712" s="337" t="str">
        <v/>
      </c>
      <c r="K2712" s="337" t="str">
        <v/>
      </c>
      <c r="L2712" s="337" t="str">
        <v/>
      </c>
      <c r="M2712" s="329" t="str">
        <v/>
      </c>
      <c r="N2712" s="337" t="str">
        <v/>
      </c>
      <c r="O2712" s="349" t="str">
        <v/>
      </c>
      <c r="P2712" s="349" t="str">
        <v>January</v>
      </c>
      <c r="Q2712" s="358"/>
    </row>
    <row r="2713" ht="27" customHeight="1" spans="1:17">
      <c r="A2713" s="361">
        <f t="shared" si="27"/>
        <v>1782</v>
      </c>
      <c r="B2713" s="294" t="str">
        <v/>
      </c>
      <c r="C2713" s="337" t="str">
        <v/>
      </c>
      <c r="D2713" s="337" t="str">
        <v/>
      </c>
      <c r="E2713" s="337" t="str">
        <v/>
      </c>
      <c r="F2713" s="337" t="str">
        <v/>
      </c>
      <c r="G2713" s="356" t="str">
        <v/>
      </c>
      <c r="H2713" s="340" t="str">
        <v/>
      </c>
      <c r="I2713" s="337" t="str">
        <v/>
      </c>
      <c r="J2713" s="337" t="str">
        <v/>
      </c>
      <c r="K2713" s="337" t="str">
        <v/>
      </c>
      <c r="L2713" s="337" t="str">
        <v/>
      </c>
      <c r="M2713" s="334" t="str">
        <v/>
      </c>
      <c r="N2713" s="337" t="str">
        <v/>
      </c>
      <c r="O2713" s="349" t="str">
        <v/>
      </c>
      <c r="P2713" s="349" t="str">
        <v>January</v>
      </c>
      <c r="Q2713" s="357"/>
    </row>
    <row r="2714" ht="27" customHeight="1" spans="1:17">
      <c r="A2714" s="362">
        <f t="shared" si="27"/>
        <v>1783</v>
      </c>
      <c r="B2714" s="294" t="str">
        <v/>
      </c>
      <c r="C2714" s="337" t="str">
        <v/>
      </c>
      <c r="D2714" s="337" t="str">
        <v/>
      </c>
      <c r="E2714" s="337" t="str">
        <v/>
      </c>
      <c r="F2714" s="337" t="str">
        <v/>
      </c>
      <c r="G2714" s="356" t="str">
        <v/>
      </c>
      <c r="H2714" s="340" t="str">
        <v/>
      </c>
      <c r="I2714" s="337" t="str">
        <v/>
      </c>
      <c r="J2714" s="337" t="str">
        <v/>
      </c>
      <c r="K2714" s="337" t="str">
        <v/>
      </c>
      <c r="L2714" s="337" t="str">
        <v/>
      </c>
      <c r="M2714" s="329" t="str">
        <v/>
      </c>
      <c r="N2714" s="337" t="str">
        <v/>
      </c>
      <c r="O2714" s="349" t="str">
        <v/>
      </c>
      <c r="P2714" s="349" t="str">
        <v>January</v>
      </c>
      <c r="Q2714" s="358"/>
    </row>
    <row r="2715" ht="27" customHeight="1" spans="1:17">
      <c r="A2715" s="361">
        <f t="shared" si="27"/>
        <v>1784</v>
      </c>
      <c r="B2715" s="294" t="str">
        <v/>
      </c>
      <c r="C2715" s="337" t="str">
        <v/>
      </c>
      <c r="D2715" s="337" t="str">
        <v/>
      </c>
      <c r="E2715" s="337" t="str">
        <v/>
      </c>
      <c r="F2715" s="337" t="str">
        <v/>
      </c>
      <c r="G2715" s="356" t="str">
        <v/>
      </c>
      <c r="H2715" s="340" t="str">
        <v/>
      </c>
      <c r="I2715" s="337" t="str">
        <v/>
      </c>
      <c r="J2715" s="337" t="str">
        <v/>
      </c>
      <c r="K2715" s="337" t="str">
        <v/>
      </c>
      <c r="L2715" s="337" t="str">
        <v/>
      </c>
      <c r="M2715" s="334" t="str">
        <v/>
      </c>
      <c r="N2715" s="337" t="str">
        <v/>
      </c>
      <c r="O2715" s="349" t="str">
        <v/>
      </c>
      <c r="P2715" s="349" t="str">
        <v>January</v>
      </c>
      <c r="Q2715" s="357"/>
    </row>
    <row r="2716" ht="27" customHeight="1" spans="1:17">
      <c r="A2716" s="362">
        <f t="shared" si="27"/>
        <v>1785</v>
      </c>
      <c r="B2716" s="294" t="str">
        <v/>
      </c>
      <c r="C2716" s="337" t="str">
        <v/>
      </c>
      <c r="D2716" s="337" t="str">
        <v/>
      </c>
      <c r="E2716" s="337" t="str">
        <v/>
      </c>
      <c r="F2716" s="337" t="str">
        <v/>
      </c>
      <c r="G2716" s="356" t="str">
        <v/>
      </c>
      <c r="H2716" s="340" t="str">
        <v/>
      </c>
      <c r="I2716" s="337" t="str">
        <v/>
      </c>
      <c r="J2716" s="337" t="str">
        <v/>
      </c>
      <c r="K2716" s="337" t="str">
        <v/>
      </c>
      <c r="L2716" s="337" t="str">
        <v/>
      </c>
      <c r="M2716" s="329" t="str">
        <v/>
      </c>
      <c r="N2716" s="337" t="str">
        <v/>
      </c>
      <c r="O2716" s="349" t="str">
        <v/>
      </c>
      <c r="P2716" s="349" t="str">
        <v>January</v>
      </c>
      <c r="Q2716" s="358"/>
    </row>
    <row r="2717" ht="27" customHeight="1" spans="1:17">
      <c r="A2717" s="361">
        <f t="shared" si="27"/>
        <v>1786</v>
      </c>
      <c r="B2717" s="294" t="str">
        <v/>
      </c>
      <c r="C2717" s="337" t="str">
        <v/>
      </c>
      <c r="D2717" s="337" t="str">
        <v/>
      </c>
      <c r="E2717" s="337" t="str">
        <v/>
      </c>
      <c r="F2717" s="337" t="str">
        <v/>
      </c>
      <c r="G2717" s="356" t="str">
        <v/>
      </c>
      <c r="H2717" s="340" t="str">
        <v/>
      </c>
      <c r="I2717" s="337" t="str">
        <v/>
      </c>
      <c r="J2717" s="337" t="str">
        <v/>
      </c>
      <c r="K2717" s="337" t="str">
        <v/>
      </c>
      <c r="L2717" s="337" t="str">
        <v/>
      </c>
      <c r="M2717" s="334" t="str">
        <v/>
      </c>
      <c r="N2717" s="337" t="str">
        <v/>
      </c>
      <c r="O2717" s="349" t="str">
        <v/>
      </c>
      <c r="P2717" s="349" t="str">
        <v>January</v>
      </c>
      <c r="Q2717" s="357"/>
    </row>
    <row r="2718" ht="27" customHeight="1" spans="1:17">
      <c r="A2718" s="362">
        <f t="shared" si="27"/>
        <v>1787</v>
      </c>
      <c r="B2718" s="294" t="str">
        <v/>
      </c>
      <c r="C2718" s="337" t="str">
        <v/>
      </c>
      <c r="D2718" s="337" t="str">
        <v/>
      </c>
      <c r="E2718" s="337" t="str">
        <v/>
      </c>
      <c r="F2718" s="337" t="str">
        <v/>
      </c>
      <c r="G2718" s="356" t="str">
        <v/>
      </c>
      <c r="H2718" s="340" t="str">
        <v/>
      </c>
      <c r="I2718" s="337" t="str">
        <v/>
      </c>
      <c r="J2718" s="337" t="str">
        <v/>
      </c>
      <c r="K2718" s="337" t="str">
        <v/>
      </c>
      <c r="L2718" s="337" t="str">
        <v/>
      </c>
      <c r="M2718" s="329" t="str">
        <v/>
      </c>
      <c r="N2718" s="337" t="str">
        <v/>
      </c>
      <c r="O2718" s="349" t="str">
        <v/>
      </c>
      <c r="P2718" s="349" t="str">
        <v>January</v>
      </c>
      <c r="Q2718" s="358"/>
    </row>
    <row r="2719" ht="27" customHeight="1" spans="1:17">
      <c r="A2719" s="361">
        <f t="shared" si="27"/>
        <v>1788</v>
      </c>
      <c r="B2719" s="294" t="str">
        <v/>
      </c>
      <c r="C2719" s="337" t="str">
        <v/>
      </c>
      <c r="D2719" s="337" t="str">
        <v/>
      </c>
      <c r="E2719" s="337" t="str">
        <v/>
      </c>
      <c r="F2719" s="337" t="str">
        <v/>
      </c>
      <c r="G2719" s="356" t="str">
        <v/>
      </c>
      <c r="H2719" s="340" t="str">
        <v/>
      </c>
      <c r="I2719" s="337" t="str">
        <v/>
      </c>
      <c r="J2719" s="337" t="str">
        <v/>
      </c>
      <c r="K2719" s="337" t="str">
        <v/>
      </c>
      <c r="L2719" s="337" t="str">
        <v/>
      </c>
      <c r="M2719" s="334" t="str">
        <v/>
      </c>
      <c r="N2719" s="337" t="str">
        <v/>
      </c>
      <c r="O2719" s="349" t="str">
        <v/>
      </c>
      <c r="P2719" s="349" t="str">
        <v>January</v>
      </c>
      <c r="Q2719" s="357"/>
    </row>
    <row r="2720" ht="27" customHeight="1" spans="1:17">
      <c r="A2720" s="362">
        <f t="shared" si="27"/>
        <v>1789</v>
      </c>
      <c r="B2720" s="294" t="str">
        <v/>
      </c>
      <c r="C2720" s="337" t="str">
        <v/>
      </c>
      <c r="D2720" s="337" t="str">
        <v/>
      </c>
      <c r="E2720" s="337" t="str">
        <v/>
      </c>
      <c r="F2720" s="337" t="str">
        <v/>
      </c>
      <c r="G2720" s="356" t="str">
        <v/>
      </c>
      <c r="H2720" s="340" t="str">
        <v/>
      </c>
      <c r="I2720" s="337" t="str">
        <v/>
      </c>
      <c r="J2720" s="337" t="str">
        <v/>
      </c>
      <c r="K2720" s="337" t="str">
        <v/>
      </c>
      <c r="L2720" s="337" t="str">
        <v/>
      </c>
      <c r="M2720" s="329" t="str">
        <v/>
      </c>
      <c r="N2720" s="337" t="str">
        <v/>
      </c>
      <c r="O2720" s="349" t="str">
        <v/>
      </c>
      <c r="P2720" s="349" t="str">
        <v>January</v>
      </c>
      <c r="Q2720" s="358"/>
    </row>
    <row r="2721" ht="27" customHeight="1" spans="1:17">
      <c r="A2721" s="361">
        <f t="shared" si="27"/>
        <v>1790</v>
      </c>
      <c r="B2721" s="294" t="str">
        <v/>
      </c>
      <c r="C2721" s="337" t="str">
        <v/>
      </c>
      <c r="D2721" s="337" t="str">
        <v/>
      </c>
      <c r="E2721" s="337" t="str">
        <v/>
      </c>
      <c r="F2721" s="337" t="str">
        <v/>
      </c>
      <c r="G2721" s="356" t="str">
        <v/>
      </c>
      <c r="H2721" s="340" t="str">
        <v/>
      </c>
      <c r="I2721" s="337" t="str">
        <v/>
      </c>
      <c r="J2721" s="337" t="str">
        <v/>
      </c>
      <c r="K2721" s="337" t="str">
        <v/>
      </c>
      <c r="L2721" s="337" t="str">
        <v/>
      </c>
      <c r="M2721" s="334" t="str">
        <v/>
      </c>
      <c r="N2721" s="337" t="str">
        <v/>
      </c>
      <c r="O2721" s="349" t="str">
        <v/>
      </c>
      <c r="P2721" s="349" t="str">
        <v>January</v>
      </c>
      <c r="Q2721" s="357"/>
    </row>
    <row r="2722" ht="27" customHeight="1" spans="1:17">
      <c r="A2722" s="362">
        <f t="shared" si="27"/>
        <v>1791</v>
      </c>
      <c r="B2722" s="294" t="str">
        <v/>
      </c>
      <c r="C2722" s="337" t="str">
        <v/>
      </c>
      <c r="D2722" s="337" t="str">
        <v/>
      </c>
      <c r="E2722" s="337" t="str">
        <v/>
      </c>
      <c r="F2722" s="337" t="str">
        <v/>
      </c>
      <c r="G2722" s="356" t="str">
        <v/>
      </c>
      <c r="H2722" s="340" t="str">
        <v/>
      </c>
      <c r="I2722" s="337" t="str">
        <v/>
      </c>
      <c r="J2722" s="337" t="str">
        <v/>
      </c>
      <c r="K2722" s="337" t="str">
        <v/>
      </c>
      <c r="L2722" s="337" t="str">
        <v/>
      </c>
      <c r="M2722" s="329" t="str">
        <v/>
      </c>
      <c r="N2722" s="337" t="str">
        <v/>
      </c>
      <c r="O2722" s="349" t="str">
        <v/>
      </c>
      <c r="P2722" s="349" t="str">
        <v>January</v>
      </c>
      <c r="Q2722" s="358"/>
    </row>
    <row r="2723" ht="27" customHeight="1" spans="1:17">
      <c r="A2723" s="361">
        <f t="shared" si="27"/>
        <v>1792</v>
      </c>
      <c r="B2723" s="294" t="str">
        <v/>
      </c>
      <c r="C2723" s="337" t="str">
        <v/>
      </c>
      <c r="D2723" s="337" t="str">
        <v/>
      </c>
      <c r="E2723" s="337" t="str">
        <v/>
      </c>
      <c r="F2723" s="337" t="str">
        <v/>
      </c>
      <c r="G2723" s="356" t="str">
        <v/>
      </c>
      <c r="H2723" s="340" t="str">
        <v/>
      </c>
      <c r="I2723" s="337" t="str">
        <v/>
      </c>
      <c r="J2723" s="337" t="str">
        <v/>
      </c>
      <c r="K2723" s="337" t="str">
        <v/>
      </c>
      <c r="L2723" s="337" t="str">
        <v/>
      </c>
      <c r="M2723" s="334" t="str">
        <v/>
      </c>
      <c r="N2723" s="337" t="str">
        <v/>
      </c>
      <c r="O2723" s="349" t="str">
        <v/>
      </c>
      <c r="P2723" s="349" t="str">
        <v>January</v>
      </c>
      <c r="Q2723" s="357"/>
    </row>
    <row r="2724" ht="27" customHeight="1" spans="1:17">
      <c r="A2724" s="362">
        <f t="shared" si="27"/>
        <v>1793</v>
      </c>
      <c r="B2724" s="294" t="str">
        <v/>
      </c>
      <c r="C2724" s="337" t="str">
        <v/>
      </c>
      <c r="D2724" s="337" t="str">
        <v/>
      </c>
      <c r="E2724" s="337" t="str">
        <v/>
      </c>
      <c r="F2724" s="337" t="str">
        <v/>
      </c>
      <c r="G2724" s="356" t="str">
        <v/>
      </c>
      <c r="H2724" s="340" t="str">
        <v/>
      </c>
      <c r="I2724" s="337" t="str">
        <v/>
      </c>
      <c r="J2724" s="337" t="str">
        <v/>
      </c>
      <c r="K2724" s="337" t="str">
        <v/>
      </c>
      <c r="L2724" s="337" t="str">
        <v/>
      </c>
      <c r="M2724" s="329" t="str">
        <v/>
      </c>
      <c r="N2724" s="337" t="str">
        <v/>
      </c>
      <c r="O2724" s="349" t="str">
        <v/>
      </c>
      <c r="P2724" s="349" t="str">
        <v>January</v>
      </c>
      <c r="Q2724" s="358"/>
    </row>
    <row r="2725" ht="27" customHeight="1" spans="1:17">
      <c r="A2725" s="361">
        <f t="shared" ref="A2725:A2788" si="28">A2724+1</f>
        <v>1794</v>
      </c>
      <c r="B2725" s="294" t="str">
        <v/>
      </c>
      <c r="C2725" s="337" t="str">
        <v/>
      </c>
      <c r="D2725" s="337" t="str">
        <v/>
      </c>
      <c r="E2725" s="337" t="str">
        <v/>
      </c>
      <c r="F2725" s="337" t="str">
        <v/>
      </c>
      <c r="G2725" s="356" t="str">
        <v/>
      </c>
      <c r="H2725" s="340" t="str">
        <v/>
      </c>
      <c r="I2725" s="337" t="str">
        <v/>
      </c>
      <c r="J2725" s="337" t="str">
        <v/>
      </c>
      <c r="K2725" s="337" t="str">
        <v/>
      </c>
      <c r="L2725" s="337" t="str">
        <v/>
      </c>
      <c r="M2725" s="334" t="str">
        <v/>
      </c>
      <c r="N2725" s="337" t="str">
        <v/>
      </c>
      <c r="O2725" s="349" t="str">
        <v/>
      </c>
      <c r="P2725" s="349" t="str">
        <v>January</v>
      </c>
      <c r="Q2725" s="357"/>
    </row>
    <row r="2726" ht="27" customHeight="1" spans="1:17">
      <c r="A2726" s="362">
        <f t="shared" si="28"/>
        <v>1795</v>
      </c>
      <c r="B2726" s="294" t="str">
        <v/>
      </c>
      <c r="C2726" s="337" t="str">
        <v/>
      </c>
      <c r="D2726" s="337" t="str">
        <v/>
      </c>
      <c r="E2726" s="337" t="str">
        <v/>
      </c>
      <c r="F2726" s="337" t="str">
        <v/>
      </c>
      <c r="G2726" s="356" t="str">
        <v/>
      </c>
      <c r="H2726" s="340" t="str">
        <v/>
      </c>
      <c r="I2726" s="337" t="str">
        <v/>
      </c>
      <c r="J2726" s="337" t="str">
        <v/>
      </c>
      <c r="K2726" s="337" t="str">
        <v/>
      </c>
      <c r="L2726" s="337" t="str">
        <v/>
      </c>
      <c r="M2726" s="329" t="str">
        <v/>
      </c>
      <c r="N2726" s="337" t="str">
        <v/>
      </c>
      <c r="O2726" s="349" t="str">
        <v/>
      </c>
      <c r="P2726" s="349" t="str">
        <v>January</v>
      </c>
      <c r="Q2726" s="358"/>
    </row>
    <row r="2727" ht="27" customHeight="1" spans="1:17">
      <c r="A2727" s="361">
        <f t="shared" si="28"/>
        <v>1796</v>
      </c>
      <c r="B2727" s="294" t="str">
        <v/>
      </c>
      <c r="C2727" s="337" t="str">
        <v/>
      </c>
      <c r="D2727" s="337" t="str">
        <v/>
      </c>
      <c r="E2727" s="337" t="str">
        <v/>
      </c>
      <c r="F2727" s="337" t="str">
        <v/>
      </c>
      <c r="G2727" s="356" t="str">
        <v/>
      </c>
      <c r="H2727" s="340" t="str">
        <v/>
      </c>
      <c r="I2727" s="337" t="str">
        <v/>
      </c>
      <c r="J2727" s="337" t="str">
        <v/>
      </c>
      <c r="K2727" s="337" t="str">
        <v/>
      </c>
      <c r="L2727" s="337" t="str">
        <v/>
      </c>
      <c r="M2727" s="334" t="str">
        <v/>
      </c>
      <c r="N2727" s="337" t="str">
        <v/>
      </c>
      <c r="O2727" s="349" t="str">
        <v/>
      </c>
      <c r="P2727" s="349" t="str">
        <v>January</v>
      </c>
      <c r="Q2727" s="357"/>
    </row>
    <row r="2728" ht="27" customHeight="1" spans="1:17">
      <c r="A2728" s="362">
        <f t="shared" si="28"/>
        <v>1797</v>
      </c>
      <c r="B2728" s="294" t="str">
        <v/>
      </c>
      <c r="C2728" s="337" t="str">
        <v/>
      </c>
      <c r="D2728" s="337" t="str">
        <v/>
      </c>
      <c r="E2728" s="337" t="str">
        <v/>
      </c>
      <c r="F2728" s="337" t="str">
        <v/>
      </c>
      <c r="G2728" s="356" t="str">
        <v/>
      </c>
      <c r="H2728" s="340" t="str">
        <v/>
      </c>
      <c r="I2728" s="337" t="str">
        <v/>
      </c>
      <c r="J2728" s="337" t="str">
        <v/>
      </c>
      <c r="K2728" s="337" t="str">
        <v/>
      </c>
      <c r="L2728" s="337" t="str">
        <v/>
      </c>
      <c r="M2728" s="329" t="str">
        <v/>
      </c>
      <c r="N2728" s="337" t="str">
        <v/>
      </c>
      <c r="O2728" s="349" t="str">
        <v/>
      </c>
      <c r="P2728" s="349" t="str">
        <v>January</v>
      </c>
      <c r="Q2728" s="358"/>
    </row>
    <row r="2729" ht="27" customHeight="1" spans="1:17">
      <c r="A2729" s="361">
        <f t="shared" si="28"/>
        <v>1798</v>
      </c>
      <c r="B2729" s="294" t="str">
        <v/>
      </c>
      <c r="C2729" s="337" t="str">
        <v/>
      </c>
      <c r="D2729" s="337" t="str">
        <v/>
      </c>
      <c r="E2729" s="337" t="str">
        <v/>
      </c>
      <c r="F2729" s="337" t="str">
        <v/>
      </c>
      <c r="G2729" s="356" t="str">
        <v/>
      </c>
      <c r="H2729" s="340" t="str">
        <v/>
      </c>
      <c r="I2729" s="337" t="str">
        <v/>
      </c>
      <c r="J2729" s="337" t="str">
        <v/>
      </c>
      <c r="K2729" s="337" t="str">
        <v/>
      </c>
      <c r="L2729" s="337" t="str">
        <v/>
      </c>
      <c r="M2729" s="334" t="str">
        <v/>
      </c>
      <c r="N2729" s="337" t="str">
        <v/>
      </c>
      <c r="O2729" s="349" t="str">
        <v/>
      </c>
      <c r="P2729" s="349" t="str">
        <v>January</v>
      </c>
      <c r="Q2729" s="357"/>
    </row>
    <row r="2730" ht="27" customHeight="1" spans="1:17">
      <c r="A2730" s="362">
        <f t="shared" si="28"/>
        <v>1799</v>
      </c>
      <c r="B2730" s="294" t="str">
        <v/>
      </c>
      <c r="C2730" s="337" t="str">
        <v/>
      </c>
      <c r="D2730" s="337" t="str">
        <v/>
      </c>
      <c r="E2730" s="337" t="str">
        <v/>
      </c>
      <c r="F2730" s="337" t="str">
        <v/>
      </c>
      <c r="G2730" s="356" t="str">
        <v/>
      </c>
      <c r="H2730" s="340" t="str">
        <v/>
      </c>
      <c r="I2730" s="337" t="str">
        <v/>
      </c>
      <c r="J2730" s="337" t="str">
        <v/>
      </c>
      <c r="K2730" s="337" t="str">
        <v/>
      </c>
      <c r="L2730" s="337" t="str">
        <v/>
      </c>
      <c r="M2730" s="329" t="str">
        <v/>
      </c>
      <c r="N2730" s="337" t="str">
        <v/>
      </c>
      <c r="O2730" s="349" t="str">
        <v/>
      </c>
      <c r="P2730" s="349" t="str">
        <v>January</v>
      </c>
      <c r="Q2730" s="358"/>
    </row>
    <row r="2731" ht="27" customHeight="1" spans="1:17">
      <c r="A2731" s="361">
        <f t="shared" si="28"/>
        <v>1800</v>
      </c>
      <c r="B2731" s="294" t="str">
        <v/>
      </c>
      <c r="C2731" s="337" t="str">
        <v/>
      </c>
      <c r="D2731" s="337" t="str">
        <v/>
      </c>
      <c r="E2731" s="337" t="str">
        <v/>
      </c>
      <c r="F2731" s="337" t="str">
        <v/>
      </c>
      <c r="G2731" s="356" t="str">
        <v/>
      </c>
      <c r="H2731" s="340" t="str">
        <v/>
      </c>
      <c r="I2731" s="337" t="str">
        <v/>
      </c>
      <c r="J2731" s="337" t="str">
        <v/>
      </c>
      <c r="K2731" s="337" t="str">
        <v/>
      </c>
      <c r="L2731" s="337" t="str">
        <v/>
      </c>
      <c r="M2731" s="334" t="str">
        <v/>
      </c>
      <c r="N2731" s="337" t="str">
        <v/>
      </c>
      <c r="O2731" s="349" t="str">
        <v/>
      </c>
      <c r="P2731" s="349" t="str">
        <v>January</v>
      </c>
      <c r="Q2731" s="357"/>
    </row>
    <row r="2732" ht="27" customHeight="1" spans="1:17">
      <c r="A2732" s="362">
        <f t="shared" si="28"/>
        <v>1801</v>
      </c>
      <c r="B2732" s="294" t="str">
        <v/>
      </c>
      <c r="C2732" s="337" t="str">
        <v/>
      </c>
      <c r="D2732" s="337" t="str">
        <v/>
      </c>
      <c r="E2732" s="337" t="str">
        <v/>
      </c>
      <c r="F2732" s="337" t="str">
        <v/>
      </c>
      <c r="G2732" s="356" t="str">
        <v/>
      </c>
      <c r="H2732" s="340" t="str">
        <v/>
      </c>
      <c r="I2732" s="337" t="str">
        <v/>
      </c>
      <c r="J2732" s="337" t="str">
        <v/>
      </c>
      <c r="K2732" s="337" t="str">
        <v/>
      </c>
      <c r="L2732" s="337" t="str">
        <v/>
      </c>
      <c r="M2732" s="329" t="str">
        <v/>
      </c>
      <c r="N2732" s="337" t="str">
        <v/>
      </c>
      <c r="O2732" s="349" t="str">
        <v/>
      </c>
      <c r="P2732" s="349" t="str">
        <v>January</v>
      </c>
      <c r="Q2732" s="358"/>
    </row>
    <row r="2733" ht="27" customHeight="1" spans="1:17">
      <c r="A2733" s="361">
        <f t="shared" si="28"/>
        <v>1802</v>
      </c>
      <c r="B2733" s="294" t="str">
        <v/>
      </c>
      <c r="C2733" s="337" t="str">
        <v/>
      </c>
      <c r="D2733" s="337" t="str">
        <v/>
      </c>
      <c r="E2733" s="337" t="str">
        <v/>
      </c>
      <c r="F2733" s="337" t="str">
        <v/>
      </c>
      <c r="G2733" s="356" t="str">
        <v/>
      </c>
      <c r="H2733" s="340" t="str">
        <v/>
      </c>
      <c r="I2733" s="337" t="str">
        <v/>
      </c>
      <c r="J2733" s="337" t="str">
        <v/>
      </c>
      <c r="K2733" s="337" t="str">
        <v/>
      </c>
      <c r="L2733" s="337" t="str">
        <v/>
      </c>
      <c r="M2733" s="334" t="str">
        <v/>
      </c>
      <c r="N2733" s="337" t="str">
        <v/>
      </c>
      <c r="O2733" s="349" t="str">
        <v/>
      </c>
      <c r="P2733" s="349" t="str">
        <v>January</v>
      </c>
      <c r="Q2733" s="357"/>
    </row>
    <row r="2734" ht="27" customHeight="1" spans="1:17">
      <c r="A2734" s="362">
        <f t="shared" si="28"/>
        <v>1803</v>
      </c>
      <c r="B2734" s="294" t="str">
        <v/>
      </c>
      <c r="C2734" s="337" t="str">
        <v/>
      </c>
      <c r="D2734" s="337" t="str">
        <v/>
      </c>
      <c r="E2734" s="337" t="str">
        <v/>
      </c>
      <c r="F2734" s="337" t="str">
        <v/>
      </c>
      <c r="G2734" s="356" t="str">
        <v/>
      </c>
      <c r="H2734" s="340" t="str">
        <v/>
      </c>
      <c r="I2734" s="337" t="str">
        <v/>
      </c>
      <c r="J2734" s="337" t="str">
        <v/>
      </c>
      <c r="K2734" s="337" t="str">
        <v/>
      </c>
      <c r="L2734" s="337" t="str">
        <v/>
      </c>
      <c r="M2734" s="329" t="str">
        <v/>
      </c>
      <c r="N2734" s="337" t="str">
        <v/>
      </c>
      <c r="O2734" s="349" t="str">
        <v/>
      </c>
      <c r="P2734" s="349" t="str">
        <v>January</v>
      </c>
      <c r="Q2734" s="358"/>
    </row>
    <row r="2735" ht="27" customHeight="1" spans="1:17">
      <c r="A2735" s="361">
        <f t="shared" si="28"/>
        <v>1804</v>
      </c>
      <c r="B2735" s="294" t="str">
        <v/>
      </c>
      <c r="C2735" s="337" t="str">
        <v/>
      </c>
      <c r="D2735" s="337" t="str">
        <v/>
      </c>
      <c r="E2735" s="337" t="str">
        <v/>
      </c>
      <c r="F2735" s="337" t="str">
        <v/>
      </c>
      <c r="G2735" s="356" t="str">
        <v/>
      </c>
      <c r="H2735" s="340" t="str">
        <v/>
      </c>
      <c r="I2735" s="337" t="str">
        <v/>
      </c>
      <c r="J2735" s="337" t="str">
        <v/>
      </c>
      <c r="K2735" s="337" t="str">
        <v/>
      </c>
      <c r="L2735" s="337" t="str">
        <v/>
      </c>
      <c r="M2735" s="334" t="str">
        <v/>
      </c>
      <c r="N2735" s="337" t="str">
        <v/>
      </c>
      <c r="O2735" s="349" t="str">
        <v/>
      </c>
      <c r="P2735" s="349" t="str">
        <v>January</v>
      </c>
      <c r="Q2735" s="357"/>
    </row>
    <row r="2736" ht="27" customHeight="1" spans="1:17">
      <c r="A2736" s="362">
        <f t="shared" si="28"/>
        <v>1805</v>
      </c>
      <c r="B2736" s="294" t="str">
        <v/>
      </c>
      <c r="C2736" s="337" t="str">
        <v/>
      </c>
      <c r="D2736" s="337" t="str">
        <v/>
      </c>
      <c r="E2736" s="337" t="str">
        <v/>
      </c>
      <c r="F2736" s="337" t="str">
        <v/>
      </c>
      <c r="G2736" s="356" t="str">
        <v/>
      </c>
      <c r="H2736" s="340" t="str">
        <v/>
      </c>
      <c r="I2736" s="337" t="str">
        <v/>
      </c>
      <c r="J2736" s="337" t="str">
        <v/>
      </c>
      <c r="K2736" s="337" t="str">
        <v/>
      </c>
      <c r="L2736" s="337" t="str">
        <v/>
      </c>
      <c r="M2736" s="329" t="str">
        <v/>
      </c>
      <c r="N2736" s="337" t="str">
        <v/>
      </c>
      <c r="O2736" s="349" t="str">
        <v/>
      </c>
      <c r="P2736" s="349" t="str">
        <v>January</v>
      </c>
      <c r="Q2736" s="358"/>
    </row>
    <row r="2737" ht="27" customHeight="1" spans="1:17">
      <c r="A2737" s="361">
        <f t="shared" si="28"/>
        <v>1806</v>
      </c>
      <c r="B2737" s="294" t="str">
        <v/>
      </c>
      <c r="C2737" s="337" t="str">
        <v/>
      </c>
      <c r="D2737" s="337" t="str">
        <v/>
      </c>
      <c r="E2737" s="337" t="str">
        <v/>
      </c>
      <c r="F2737" s="337" t="str">
        <v/>
      </c>
      <c r="G2737" s="356" t="str">
        <v/>
      </c>
      <c r="H2737" s="340" t="str">
        <v/>
      </c>
      <c r="I2737" s="337" t="str">
        <v/>
      </c>
      <c r="J2737" s="337" t="str">
        <v/>
      </c>
      <c r="K2737" s="337" t="str">
        <v/>
      </c>
      <c r="L2737" s="337" t="str">
        <v/>
      </c>
      <c r="M2737" s="334" t="str">
        <v/>
      </c>
      <c r="N2737" s="337" t="str">
        <v/>
      </c>
      <c r="O2737" s="349" t="str">
        <v/>
      </c>
      <c r="P2737" s="349" t="str">
        <v>January</v>
      </c>
      <c r="Q2737" s="357"/>
    </row>
    <row r="2738" ht="27" customHeight="1" spans="1:17">
      <c r="A2738" s="362">
        <f t="shared" si="28"/>
        <v>1807</v>
      </c>
      <c r="B2738" s="294" t="str">
        <v/>
      </c>
      <c r="C2738" s="337" t="str">
        <v/>
      </c>
      <c r="D2738" s="337" t="str">
        <v/>
      </c>
      <c r="E2738" s="337" t="str">
        <v/>
      </c>
      <c r="F2738" s="341" t="str">
        <v/>
      </c>
      <c r="G2738" s="356" t="str">
        <v/>
      </c>
      <c r="H2738" s="340" t="str">
        <v/>
      </c>
      <c r="I2738" s="337" t="str">
        <v/>
      </c>
      <c r="J2738" s="337" t="str">
        <v/>
      </c>
      <c r="K2738" s="337" t="str">
        <v/>
      </c>
      <c r="L2738" s="337" t="str">
        <v/>
      </c>
      <c r="M2738" s="329" t="str">
        <v/>
      </c>
      <c r="N2738" s="337" t="str">
        <v/>
      </c>
      <c r="O2738" s="349" t="str">
        <v/>
      </c>
      <c r="P2738" s="349" t="str">
        <v>January</v>
      </c>
      <c r="Q2738" s="358"/>
    </row>
    <row r="2739" ht="27" customHeight="1" spans="1:17">
      <c r="A2739" s="361">
        <f t="shared" si="28"/>
        <v>1808</v>
      </c>
      <c r="B2739" s="294" t="str">
        <v/>
      </c>
      <c r="C2739" s="337" t="str">
        <v/>
      </c>
      <c r="D2739" s="337" t="str">
        <v/>
      </c>
      <c r="E2739" s="337" t="str">
        <v/>
      </c>
      <c r="F2739" s="337" t="str">
        <v/>
      </c>
      <c r="G2739" s="356" t="str">
        <v/>
      </c>
      <c r="H2739" s="340" t="str">
        <v/>
      </c>
      <c r="I2739" s="337" t="str">
        <v/>
      </c>
      <c r="J2739" s="337" t="str">
        <v/>
      </c>
      <c r="K2739" s="337" t="str">
        <v/>
      </c>
      <c r="L2739" s="337" t="str">
        <v/>
      </c>
      <c r="M2739" s="334" t="str">
        <v/>
      </c>
      <c r="N2739" s="337" t="str">
        <v/>
      </c>
      <c r="O2739" s="349" t="str">
        <v/>
      </c>
      <c r="P2739" s="349" t="str">
        <v>January</v>
      </c>
      <c r="Q2739" s="357"/>
    </row>
    <row r="2740" ht="27" customHeight="1" spans="1:17">
      <c r="A2740" s="362">
        <f t="shared" si="28"/>
        <v>1809</v>
      </c>
      <c r="B2740" s="294" t="str">
        <v/>
      </c>
      <c r="C2740" s="337" t="str">
        <v/>
      </c>
      <c r="D2740" s="337" t="str">
        <v/>
      </c>
      <c r="E2740" s="337" t="str">
        <v/>
      </c>
      <c r="F2740" s="337" t="str">
        <v/>
      </c>
      <c r="G2740" s="356" t="str">
        <v/>
      </c>
      <c r="H2740" s="340" t="str">
        <v/>
      </c>
      <c r="I2740" s="337" t="str">
        <v/>
      </c>
      <c r="J2740" s="337" t="str">
        <v/>
      </c>
      <c r="K2740" s="337" t="str">
        <v/>
      </c>
      <c r="L2740" s="337" t="str">
        <v/>
      </c>
      <c r="M2740" s="329" t="str">
        <v/>
      </c>
      <c r="N2740" s="337" t="str">
        <v/>
      </c>
      <c r="O2740" s="349" t="str">
        <v/>
      </c>
      <c r="P2740" s="349" t="str">
        <v>January</v>
      </c>
      <c r="Q2740" s="358"/>
    </row>
    <row r="2741" ht="27" customHeight="1" spans="1:17">
      <c r="A2741" s="361">
        <f t="shared" si="28"/>
        <v>1810</v>
      </c>
      <c r="B2741" s="294" t="str">
        <v/>
      </c>
      <c r="C2741" s="337" t="str">
        <v/>
      </c>
      <c r="D2741" s="337" t="str">
        <v/>
      </c>
      <c r="E2741" s="337" t="str">
        <v/>
      </c>
      <c r="F2741" s="337" t="str">
        <v/>
      </c>
      <c r="G2741" s="356" t="str">
        <v/>
      </c>
      <c r="H2741" s="340" t="str">
        <v/>
      </c>
      <c r="I2741" s="337" t="str">
        <v/>
      </c>
      <c r="J2741" s="337" t="str">
        <v/>
      </c>
      <c r="K2741" s="337" t="str">
        <v/>
      </c>
      <c r="L2741" s="337" t="str">
        <v/>
      </c>
      <c r="M2741" s="334" t="str">
        <v/>
      </c>
      <c r="N2741" s="337" t="str">
        <v/>
      </c>
      <c r="O2741" s="349" t="str">
        <v/>
      </c>
      <c r="P2741" s="349" t="str">
        <v>January</v>
      </c>
      <c r="Q2741" s="357"/>
    </row>
    <row r="2742" ht="27" customHeight="1" spans="1:17">
      <c r="A2742" s="362">
        <f t="shared" si="28"/>
        <v>1811</v>
      </c>
      <c r="B2742" s="294" t="str">
        <v/>
      </c>
      <c r="C2742" s="337" t="str">
        <v/>
      </c>
      <c r="D2742" s="337" t="str">
        <v/>
      </c>
      <c r="E2742" s="337" t="str">
        <v/>
      </c>
      <c r="F2742" s="337" t="str">
        <v/>
      </c>
      <c r="G2742" s="356" t="str">
        <v/>
      </c>
      <c r="H2742" s="340" t="str">
        <v/>
      </c>
      <c r="I2742" s="337" t="str">
        <v/>
      </c>
      <c r="J2742" s="337" t="str">
        <v/>
      </c>
      <c r="K2742" s="337" t="str">
        <v/>
      </c>
      <c r="L2742" s="337" t="str">
        <v/>
      </c>
      <c r="M2742" s="329" t="str">
        <v/>
      </c>
      <c r="N2742" s="337" t="str">
        <v/>
      </c>
      <c r="O2742" s="349" t="str">
        <v/>
      </c>
      <c r="P2742" s="349" t="str">
        <v>January</v>
      </c>
      <c r="Q2742" s="358"/>
    </row>
    <row r="2743" ht="27" customHeight="1" spans="1:17">
      <c r="A2743" s="361">
        <f t="shared" si="28"/>
        <v>1812</v>
      </c>
      <c r="B2743" s="294" t="str">
        <v/>
      </c>
      <c r="C2743" s="337" t="str">
        <v/>
      </c>
      <c r="D2743" s="337" t="str">
        <v/>
      </c>
      <c r="E2743" s="337" t="str">
        <v/>
      </c>
      <c r="F2743" s="337" t="str">
        <v/>
      </c>
      <c r="G2743" s="356" t="str">
        <v/>
      </c>
      <c r="H2743" s="340" t="str">
        <v/>
      </c>
      <c r="I2743" s="337" t="str">
        <v/>
      </c>
      <c r="J2743" s="337" t="str">
        <v/>
      </c>
      <c r="K2743" s="337" t="str">
        <v/>
      </c>
      <c r="L2743" s="337" t="str">
        <v/>
      </c>
      <c r="M2743" s="334" t="str">
        <v/>
      </c>
      <c r="N2743" s="337" t="str">
        <v/>
      </c>
      <c r="O2743" s="349" t="str">
        <v/>
      </c>
      <c r="P2743" s="349" t="str">
        <v>January</v>
      </c>
      <c r="Q2743" s="357"/>
    </row>
    <row r="2744" ht="27" customHeight="1" spans="1:17">
      <c r="A2744" s="362">
        <f t="shared" si="28"/>
        <v>1813</v>
      </c>
      <c r="B2744" s="294" t="str">
        <v/>
      </c>
      <c r="C2744" s="337" t="str">
        <v/>
      </c>
      <c r="D2744" s="337" t="str">
        <v/>
      </c>
      <c r="E2744" s="337" t="str">
        <v/>
      </c>
      <c r="F2744" s="337" t="str">
        <v/>
      </c>
      <c r="G2744" s="356" t="str">
        <v/>
      </c>
      <c r="H2744" s="340" t="str">
        <v/>
      </c>
      <c r="I2744" s="337" t="str">
        <v/>
      </c>
      <c r="J2744" s="337" t="str">
        <v/>
      </c>
      <c r="K2744" s="337" t="str">
        <v/>
      </c>
      <c r="L2744" s="337" t="str">
        <v/>
      </c>
      <c r="M2744" s="329" t="str">
        <v/>
      </c>
      <c r="N2744" s="337" t="str">
        <v/>
      </c>
      <c r="O2744" s="349" t="str">
        <v/>
      </c>
      <c r="P2744" s="349" t="str">
        <v>January</v>
      </c>
      <c r="Q2744" s="358"/>
    </row>
    <row r="2745" ht="27" customHeight="1" spans="1:17">
      <c r="A2745" s="361">
        <f t="shared" si="28"/>
        <v>1814</v>
      </c>
      <c r="B2745" s="294" t="str">
        <v/>
      </c>
      <c r="C2745" s="337" t="str">
        <v/>
      </c>
      <c r="D2745" s="337" t="str">
        <v/>
      </c>
      <c r="E2745" s="337" t="str">
        <v/>
      </c>
      <c r="F2745" s="337" t="str">
        <v/>
      </c>
      <c r="G2745" s="356" t="str">
        <v/>
      </c>
      <c r="H2745" s="340" t="str">
        <v/>
      </c>
      <c r="I2745" s="337" t="str">
        <v/>
      </c>
      <c r="J2745" s="337" t="str">
        <v/>
      </c>
      <c r="K2745" s="337" t="str">
        <v/>
      </c>
      <c r="L2745" s="337" t="str">
        <v/>
      </c>
      <c r="M2745" s="334" t="str">
        <v/>
      </c>
      <c r="N2745" s="337" t="str">
        <v/>
      </c>
      <c r="O2745" s="349" t="str">
        <v/>
      </c>
      <c r="P2745" s="349" t="str">
        <v>January</v>
      </c>
      <c r="Q2745" s="357"/>
    </row>
    <row r="2746" ht="27" customHeight="1" spans="1:17">
      <c r="A2746" s="362">
        <f t="shared" si="28"/>
        <v>1815</v>
      </c>
      <c r="B2746" s="294" t="str">
        <v/>
      </c>
      <c r="C2746" s="337" t="str">
        <v/>
      </c>
      <c r="D2746" s="337" t="str">
        <v/>
      </c>
      <c r="E2746" s="337" t="str">
        <v/>
      </c>
      <c r="F2746" s="337" t="str">
        <v/>
      </c>
      <c r="G2746" s="356" t="str">
        <v/>
      </c>
      <c r="H2746" s="340" t="str">
        <v/>
      </c>
      <c r="I2746" s="337" t="str">
        <v/>
      </c>
      <c r="J2746" s="337" t="str">
        <v/>
      </c>
      <c r="K2746" s="337" t="str">
        <v/>
      </c>
      <c r="L2746" s="337" t="str">
        <v/>
      </c>
      <c r="M2746" s="329" t="str">
        <v/>
      </c>
      <c r="N2746" s="337" t="str">
        <v/>
      </c>
      <c r="O2746" s="349" t="str">
        <v/>
      </c>
      <c r="P2746" s="349" t="str">
        <v>January</v>
      </c>
      <c r="Q2746" s="358"/>
    </row>
    <row r="2747" ht="27" customHeight="1" spans="1:17">
      <c r="A2747" s="361">
        <f t="shared" si="28"/>
        <v>1816</v>
      </c>
      <c r="B2747" s="294" t="str">
        <v/>
      </c>
      <c r="C2747" s="337" t="str">
        <v/>
      </c>
      <c r="D2747" s="337" t="str">
        <v/>
      </c>
      <c r="E2747" s="337" t="str">
        <v/>
      </c>
      <c r="F2747" s="337" t="str">
        <v/>
      </c>
      <c r="G2747" s="356" t="str">
        <v/>
      </c>
      <c r="H2747" s="340" t="str">
        <v/>
      </c>
      <c r="I2747" s="337" t="str">
        <v/>
      </c>
      <c r="J2747" s="337" t="str">
        <v/>
      </c>
      <c r="K2747" s="337" t="str">
        <v/>
      </c>
      <c r="L2747" s="337" t="str">
        <v/>
      </c>
      <c r="M2747" s="334" t="str">
        <v/>
      </c>
      <c r="N2747" s="337" t="str">
        <v/>
      </c>
      <c r="O2747" s="349" t="str">
        <v/>
      </c>
      <c r="P2747" s="349" t="str">
        <v>January</v>
      </c>
      <c r="Q2747" s="357"/>
    </row>
    <row r="2748" ht="27" customHeight="1" spans="1:17">
      <c r="A2748" s="362">
        <f t="shared" si="28"/>
        <v>1817</v>
      </c>
      <c r="B2748" s="294" t="str">
        <v/>
      </c>
      <c r="C2748" s="337" t="str">
        <v/>
      </c>
      <c r="D2748" s="337" t="str">
        <v/>
      </c>
      <c r="E2748" s="337" t="str">
        <v/>
      </c>
      <c r="F2748" s="337" t="str">
        <v/>
      </c>
      <c r="G2748" s="356" t="str">
        <v/>
      </c>
      <c r="H2748" s="340" t="str">
        <v/>
      </c>
      <c r="I2748" s="337" t="str">
        <v/>
      </c>
      <c r="J2748" s="337" t="str">
        <v/>
      </c>
      <c r="K2748" s="337" t="str">
        <v/>
      </c>
      <c r="L2748" s="337" t="str">
        <v/>
      </c>
      <c r="M2748" s="329" t="str">
        <v/>
      </c>
      <c r="N2748" s="337" t="str">
        <v/>
      </c>
      <c r="O2748" s="349" t="str">
        <v/>
      </c>
      <c r="P2748" s="349" t="str">
        <v>January</v>
      </c>
      <c r="Q2748" s="358"/>
    </row>
    <row r="2749" ht="27" customHeight="1" spans="1:17">
      <c r="A2749" s="361">
        <f t="shared" si="28"/>
        <v>1818</v>
      </c>
      <c r="B2749" s="294" t="str">
        <v/>
      </c>
      <c r="C2749" s="337" t="str">
        <v/>
      </c>
      <c r="D2749" s="337" t="str">
        <v/>
      </c>
      <c r="E2749" s="337" t="str">
        <v/>
      </c>
      <c r="F2749" s="337" t="str">
        <v/>
      </c>
      <c r="G2749" s="356" t="str">
        <v/>
      </c>
      <c r="H2749" s="340" t="str">
        <v/>
      </c>
      <c r="I2749" s="337" t="str">
        <v/>
      </c>
      <c r="J2749" s="337" t="str">
        <v/>
      </c>
      <c r="K2749" s="337" t="str">
        <v/>
      </c>
      <c r="L2749" s="337" t="str">
        <v/>
      </c>
      <c r="M2749" s="334" t="str">
        <v/>
      </c>
      <c r="N2749" s="337" t="str">
        <v/>
      </c>
      <c r="O2749" s="349" t="str">
        <v/>
      </c>
      <c r="P2749" s="349" t="str">
        <v>January</v>
      </c>
      <c r="Q2749" s="357"/>
    </row>
    <row r="2750" ht="27" customHeight="1" spans="1:17">
      <c r="A2750" s="362">
        <f t="shared" si="28"/>
        <v>1819</v>
      </c>
      <c r="B2750" s="294" t="str">
        <v/>
      </c>
      <c r="C2750" s="337" t="str">
        <v/>
      </c>
      <c r="D2750" s="337" t="str">
        <v/>
      </c>
      <c r="E2750" s="337" t="str">
        <v/>
      </c>
      <c r="F2750" s="337" t="str">
        <v/>
      </c>
      <c r="G2750" s="356" t="str">
        <v/>
      </c>
      <c r="H2750" s="340" t="str">
        <v/>
      </c>
      <c r="I2750" s="337" t="str">
        <v/>
      </c>
      <c r="J2750" s="337" t="str">
        <v/>
      </c>
      <c r="K2750" s="337" t="str">
        <v/>
      </c>
      <c r="L2750" s="337" t="str">
        <v/>
      </c>
      <c r="M2750" s="329" t="str">
        <v/>
      </c>
      <c r="N2750" s="337" t="str">
        <v/>
      </c>
      <c r="O2750" s="349" t="str">
        <v/>
      </c>
      <c r="P2750" s="349" t="str">
        <v>January</v>
      </c>
      <c r="Q2750" s="358"/>
    </row>
    <row r="2751" ht="27" customHeight="1" spans="1:17">
      <c r="A2751" s="361">
        <f t="shared" si="28"/>
        <v>1820</v>
      </c>
      <c r="B2751" s="294" t="str">
        <v/>
      </c>
      <c r="C2751" s="337" t="str">
        <v/>
      </c>
      <c r="D2751" s="337" t="str">
        <v/>
      </c>
      <c r="E2751" s="337" t="str">
        <v/>
      </c>
      <c r="F2751" s="337" t="str">
        <v/>
      </c>
      <c r="G2751" s="356" t="str">
        <v/>
      </c>
      <c r="H2751" s="340" t="str">
        <v/>
      </c>
      <c r="I2751" s="337" t="str">
        <v/>
      </c>
      <c r="J2751" s="337" t="str">
        <v/>
      </c>
      <c r="K2751" s="337" t="str">
        <v/>
      </c>
      <c r="L2751" s="337" t="str">
        <v/>
      </c>
      <c r="M2751" s="334" t="str">
        <v/>
      </c>
      <c r="N2751" s="337" t="str">
        <v/>
      </c>
      <c r="O2751" s="349" t="str">
        <v/>
      </c>
      <c r="P2751" s="349" t="str">
        <v>January</v>
      </c>
      <c r="Q2751" s="357"/>
    </row>
    <row r="2752" ht="27" customHeight="1" spans="1:17">
      <c r="A2752" s="362">
        <f t="shared" si="28"/>
        <v>1821</v>
      </c>
      <c r="B2752" s="294" t="str">
        <v/>
      </c>
      <c r="C2752" s="337" t="str">
        <v/>
      </c>
      <c r="D2752" s="337" t="str">
        <v/>
      </c>
      <c r="E2752" s="337" t="str">
        <v/>
      </c>
      <c r="F2752" s="337" t="str">
        <v/>
      </c>
      <c r="G2752" s="356" t="str">
        <v/>
      </c>
      <c r="H2752" s="340" t="str">
        <v/>
      </c>
      <c r="I2752" s="337" t="str">
        <v/>
      </c>
      <c r="J2752" s="337" t="str">
        <v/>
      </c>
      <c r="K2752" s="337" t="str">
        <v/>
      </c>
      <c r="L2752" s="337" t="str">
        <v/>
      </c>
      <c r="M2752" s="329" t="str">
        <v/>
      </c>
      <c r="N2752" s="337" t="str">
        <v/>
      </c>
      <c r="O2752" s="349" t="str">
        <v/>
      </c>
      <c r="P2752" s="349" t="str">
        <v>January</v>
      </c>
      <c r="Q2752" s="358"/>
    </row>
    <row r="2753" ht="27" customHeight="1" spans="1:17">
      <c r="A2753" s="361">
        <f t="shared" si="28"/>
        <v>1822</v>
      </c>
      <c r="B2753" s="294" t="str">
        <v/>
      </c>
      <c r="C2753" s="337" t="str">
        <v/>
      </c>
      <c r="D2753" s="337" t="str">
        <v/>
      </c>
      <c r="E2753" s="337" t="str">
        <v/>
      </c>
      <c r="F2753" s="337" t="str">
        <v/>
      </c>
      <c r="G2753" s="356" t="str">
        <v/>
      </c>
      <c r="H2753" s="340" t="str">
        <v/>
      </c>
      <c r="I2753" s="337" t="str">
        <v/>
      </c>
      <c r="J2753" s="337" t="str">
        <v/>
      </c>
      <c r="K2753" s="337" t="str">
        <v/>
      </c>
      <c r="L2753" s="337" t="str">
        <v/>
      </c>
      <c r="M2753" s="334" t="str">
        <v/>
      </c>
      <c r="N2753" s="337" t="str">
        <v/>
      </c>
      <c r="O2753" s="349" t="str">
        <v/>
      </c>
      <c r="P2753" s="349" t="str">
        <v>January</v>
      </c>
      <c r="Q2753" s="357"/>
    </row>
    <row r="2754" ht="27" customHeight="1" spans="1:17">
      <c r="A2754" s="362">
        <f t="shared" si="28"/>
        <v>1823</v>
      </c>
      <c r="B2754" s="294" t="str">
        <v/>
      </c>
      <c r="C2754" s="337" t="str">
        <v/>
      </c>
      <c r="D2754" s="337" t="str">
        <v/>
      </c>
      <c r="E2754" s="337" t="str">
        <v/>
      </c>
      <c r="F2754" s="337" t="str">
        <v/>
      </c>
      <c r="G2754" s="356" t="str">
        <v/>
      </c>
      <c r="H2754" s="340" t="str">
        <v/>
      </c>
      <c r="I2754" s="337" t="str">
        <v/>
      </c>
      <c r="J2754" s="337" t="str">
        <v/>
      </c>
      <c r="K2754" s="337" t="str">
        <v/>
      </c>
      <c r="L2754" s="337" t="str">
        <v/>
      </c>
      <c r="M2754" s="329" t="str">
        <v/>
      </c>
      <c r="N2754" s="337" t="str">
        <v/>
      </c>
      <c r="O2754" s="349" t="str">
        <v/>
      </c>
      <c r="P2754" s="349" t="str">
        <v>January</v>
      </c>
      <c r="Q2754" s="358"/>
    </row>
    <row r="2755" ht="27" customHeight="1" spans="1:17">
      <c r="A2755" s="361">
        <f t="shared" si="28"/>
        <v>1824</v>
      </c>
      <c r="B2755" s="294" t="str">
        <v/>
      </c>
      <c r="C2755" s="337" t="str">
        <v/>
      </c>
      <c r="D2755" s="337" t="str">
        <v/>
      </c>
      <c r="E2755" s="337" t="str">
        <v/>
      </c>
      <c r="F2755" s="337" t="str">
        <v/>
      </c>
      <c r="G2755" s="356" t="str">
        <v/>
      </c>
      <c r="H2755" s="340" t="str">
        <v/>
      </c>
      <c r="I2755" s="337" t="str">
        <v/>
      </c>
      <c r="J2755" s="337" t="str">
        <v/>
      </c>
      <c r="K2755" s="337" t="str">
        <v/>
      </c>
      <c r="L2755" s="337" t="str">
        <v/>
      </c>
      <c r="M2755" s="334" t="str">
        <v/>
      </c>
      <c r="N2755" s="337" t="str">
        <v/>
      </c>
      <c r="O2755" s="349" t="str">
        <v/>
      </c>
      <c r="P2755" s="349" t="str">
        <v>January</v>
      </c>
      <c r="Q2755" s="357"/>
    </row>
    <row r="2756" ht="27" customHeight="1" spans="1:17">
      <c r="A2756" s="362">
        <f t="shared" si="28"/>
        <v>1825</v>
      </c>
      <c r="B2756" s="294" t="str">
        <v/>
      </c>
      <c r="C2756" s="337" t="str">
        <v/>
      </c>
      <c r="D2756" s="341" t="str">
        <v/>
      </c>
      <c r="E2756" s="337" t="str">
        <v/>
      </c>
      <c r="F2756" s="337" t="str">
        <v/>
      </c>
      <c r="G2756" s="356" t="str">
        <v/>
      </c>
      <c r="H2756" s="340" t="str">
        <v/>
      </c>
      <c r="I2756" s="337" t="str">
        <v/>
      </c>
      <c r="J2756" s="337" t="str">
        <v/>
      </c>
      <c r="K2756" s="337" t="str">
        <v/>
      </c>
      <c r="L2756" s="337" t="str">
        <v/>
      </c>
      <c r="M2756" s="329" t="str">
        <v/>
      </c>
      <c r="N2756" s="337" t="str">
        <v/>
      </c>
      <c r="O2756" s="349" t="str">
        <v/>
      </c>
      <c r="P2756" s="349" t="str">
        <v>January</v>
      </c>
      <c r="Q2756" s="358"/>
    </row>
    <row r="2757" ht="27" customHeight="1" spans="1:17">
      <c r="A2757" s="361">
        <f t="shared" si="28"/>
        <v>1826</v>
      </c>
      <c r="B2757" s="294" t="str">
        <v/>
      </c>
      <c r="C2757" s="337" t="str">
        <v/>
      </c>
      <c r="D2757" s="341" t="str">
        <v/>
      </c>
      <c r="E2757" s="337" t="str">
        <v/>
      </c>
      <c r="F2757" s="337" t="str">
        <v/>
      </c>
      <c r="G2757" s="356" t="str">
        <v/>
      </c>
      <c r="H2757" s="340" t="str">
        <v/>
      </c>
      <c r="I2757" s="337" t="str">
        <v/>
      </c>
      <c r="J2757" s="337" t="str">
        <v/>
      </c>
      <c r="K2757" s="337" t="str">
        <v/>
      </c>
      <c r="L2757" s="337" t="str">
        <v/>
      </c>
      <c r="M2757" s="334" t="str">
        <v/>
      </c>
      <c r="N2757" s="337" t="str">
        <v/>
      </c>
      <c r="O2757" s="349" t="str">
        <v/>
      </c>
      <c r="P2757" s="349" t="str">
        <v>January</v>
      </c>
      <c r="Q2757" s="357"/>
    </row>
    <row r="2758" ht="27" customHeight="1" spans="1:17">
      <c r="A2758" s="362">
        <f t="shared" si="28"/>
        <v>1827</v>
      </c>
      <c r="B2758" s="294" t="str">
        <v/>
      </c>
      <c r="C2758" s="337" t="str">
        <v/>
      </c>
      <c r="D2758" s="341" t="str">
        <v/>
      </c>
      <c r="E2758" s="337" t="str">
        <v/>
      </c>
      <c r="F2758" s="337" t="str">
        <v/>
      </c>
      <c r="G2758" s="356" t="str">
        <v/>
      </c>
      <c r="H2758" s="340" t="str">
        <v/>
      </c>
      <c r="I2758" s="337" t="str">
        <v/>
      </c>
      <c r="J2758" s="337" t="str">
        <v/>
      </c>
      <c r="K2758" s="337" t="str">
        <v/>
      </c>
      <c r="L2758" s="337" t="str">
        <v/>
      </c>
      <c r="M2758" s="329" t="str">
        <v/>
      </c>
      <c r="N2758" s="337" t="str">
        <v/>
      </c>
      <c r="O2758" s="349" t="str">
        <v/>
      </c>
      <c r="P2758" s="349" t="str">
        <v>January</v>
      </c>
      <c r="Q2758" s="358"/>
    </row>
    <row r="2759" ht="27" customHeight="1" spans="1:17">
      <c r="A2759" s="361">
        <f t="shared" si="28"/>
        <v>1828</v>
      </c>
      <c r="B2759" s="294" t="str">
        <v/>
      </c>
      <c r="C2759" s="337" t="str">
        <v/>
      </c>
      <c r="D2759" s="341" t="str">
        <v/>
      </c>
      <c r="E2759" s="337" t="str">
        <v/>
      </c>
      <c r="F2759" s="337" t="str">
        <v/>
      </c>
      <c r="G2759" s="356" t="str">
        <v/>
      </c>
      <c r="H2759" s="340" t="str">
        <v/>
      </c>
      <c r="I2759" s="337" t="str">
        <v/>
      </c>
      <c r="J2759" s="337" t="str">
        <v/>
      </c>
      <c r="K2759" s="337" t="str">
        <v/>
      </c>
      <c r="L2759" s="337" t="str">
        <v/>
      </c>
      <c r="M2759" s="334" t="str">
        <v/>
      </c>
      <c r="N2759" s="337" t="str">
        <v/>
      </c>
      <c r="O2759" s="349" t="str">
        <v/>
      </c>
      <c r="P2759" s="349" t="str">
        <v>January</v>
      </c>
      <c r="Q2759" s="357"/>
    </row>
    <row r="2760" ht="27" customHeight="1" spans="1:17">
      <c r="A2760" s="362">
        <f t="shared" si="28"/>
        <v>1829</v>
      </c>
      <c r="B2760" s="294" t="str">
        <v/>
      </c>
      <c r="C2760" s="337" t="str">
        <v/>
      </c>
      <c r="D2760" s="341" t="str">
        <v/>
      </c>
      <c r="E2760" s="337" t="str">
        <v/>
      </c>
      <c r="F2760" s="337" t="str">
        <v/>
      </c>
      <c r="G2760" s="356" t="str">
        <v/>
      </c>
      <c r="H2760" s="340" t="str">
        <v/>
      </c>
      <c r="I2760" s="337" t="str">
        <v/>
      </c>
      <c r="J2760" s="337" t="str">
        <v/>
      </c>
      <c r="K2760" s="337" t="str">
        <v/>
      </c>
      <c r="L2760" s="337" t="str">
        <v/>
      </c>
      <c r="M2760" s="329" t="str">
        <v/>
      </c>
      <c r="N2760" s="337" t="str">
        <v/>
      </c>
      <c r="O2760" s="349" t="str">
        <v/>
      </c>
      <c r="P2760" s="349" t="str">
        <v>January</v>
      </c>
      <c r="Q2760" s="358"/>
    </row>
    <row r="2761" ht="27" customHeight="1" spans="1:17">
      <c r="A2761" s="361">
        <f t="shared" si="28"/>
        <v>1830</v>
      </c>
      <c r="B2761" s="294" t="str">
        <v/>
      </c>
      <c r="C2761" s="337" t="str">
        <v/>
      </c>
      <c r="D2761" s="341" t="str">
        <v/>
      </c>
      <c r="E2761" s="337" t="str">
        <v/>
      </c>
      <c r="F2761" s="337" t="str">
        <v/>
      </c>
      <c r="G2761" s="356" t="str">
        <v/>
      </c>
      <c r="H2761" s="340" t="str">
        <v/>
      </c>
      <c r="I2761" s="337" t="str">
        <v/>
      </c>
      <c r="J2761" s="337" t="str">
        <v/>
      </c>
      <c r="K2761" s="337" t="str">
        <v/>
      </c>
      <c r="L2761" s="337" t="str">
        <v/>
      </c>
      <c r="M2761" s="334" t="str">
        <v/>
      </c>
      <c r="N2761" s="337" t="str">
        <v/>
      </c>
      <c r="O2761" s="349" t="str">
        <v/>
      </c>
      <c r="P2761" s="349" t="str">
        <v>January</v>
      </c>
      <c r="Q2761" s="357"/>
    </row>
    <row r="2762" ht="27" customHeight="1" spans="1:17">
      <c r="A2762" s="362">
        <f t="shared" si="28"/>
        <v>1831</v>
      </c>
      <c r="B2762" s="294" t="str">
        <v/>
      </c>
      <c r="C2762" s="337" t="str">
        <v/>
      </c>
      <c r="D2762" s="341" t="str">
        <v/>
      </c>
      <c r="E2762" s="337" t="str">
        <v/>
      </c>
      <c r="F2762" s="337" t="str">
        <v/>
      </c>
      <c r="G2762" s="356" t="str">
        <v/>
      </c>
      <c r="H2762" s="340" t="str">
        <v/>
      </c>
      <c r="I2762" s="337" t="str">
        <v/>
      </c>
      <c r="J2762" s="337" t="str">
        <v/>
      </c>
      <c r="K2762" s="337" t="str">
        <v/>
      </c>
      <c r="L2762" s="337" t="str">
        <v/>
      </c>
      <c r="M2762" s="329" t="str">
        <v/>
      </c>
      <c r="N2762" s="337" t="str">
        <v/>
      </c>
      <c r="O2762" s="349" t="str">
        <v/>
      </c>
      <c r="P2762" s="349" t="str">
        <v>January</v>
      </c>
      <c r="Q2762" s="358"/>
    </row>
    <row r="2763" ht="27" customHeight="1" spans="1:17">
      <c r="A2763" s="361">
        <f t="shared" si="28"/>
        <v>1832</v>
      </c>
      <c r="B2763" s="294" t="str">
        <v/>
      </c>
      <c r="C2763" s="337" t="str">
        <v/>
      </c>
      <c r="D2763" s="341" t="str">
        <v/>
      </c>
      <c r="E2763" s="337" t="str">
        <v/>
      </c>
      <c r="F2763" s="337" t="str">
        <v/>
      </c>
      <c r="G2763" s="356" t="str">
        <v/>
      </c>
      <c r="H2763" s="340" t="str">
        <v/>
      </c>
      <c r="I2763" s="337" t="str">
        <v/>
      </c>
      <c r="J2763" s="337" t="str">
        <v/>
      </c>
      <c r="K2763" s="337" t="str">
        <v/>
      </c>
      <c r="L2763" s="337" t="str">
        <v/>
      </c>
      <c r="M2763" s="334" t="str">
        <v/>
      </c>
      <c r="N2763" s="337" t="str">
        <v/>
      </c>
      <c r="O2763" s="349" t="str">
        <v/>
      </c>
      <c r="P2763" s="349" t="str">
        <v>January</v>
      </c>
      <c r="Q2763" s="357"/>
    </row>
    <row r="2764" ht="27" customHeight="1" spans="1:17">
      <c r="A2764" s="362">
        <f t="shared" si="28"/>
        <v>1833</v>
      </c>
      <c r="B2764" s="294" t="str">
        <v/>
      </c>
      <c r="C2764" s="337" t="str">
        <v/>
      </c>
      <c r="D2764" s="341" t="str">
        <v/>
      </c>
      <c r="E2764" s="337" t="str">
        <v/>
      </c>
      <c r="F2764" s="337" t="str">
        <v/>
      </c>
      <c r="G2764" s="356" t="str">
        <v/>
      </c>
      <c r="H2764" s="340" t="str">
        <v/>
      </c>
      <c r="I2764" s="337" t="str">
        <v/>
      </c>
      <c r="J2764" s="337" t="str">
        <v/>
      </c>
      <c r="K2764" s="337" t="str">
        <v/>
      </c>
      <c r="L2764" s="337" t="str">
        <v/>
      </c>
      <c r="M2764" s="329" t="str">
        <v/>
      </c>
      <c r="N2764" s="337" t="str">
        <v/>
      </c>
      <c r="O2764" s="349" t="str">
        <v/>
      </c>
      <c r="P2764" s="349" t="str">
        <v>January</v>
      </c>
      <c r="Q2764" s="358"/>
    </row>
    <row r="2765" ht="27" customHeight="1" spans="1:17">
      <c r="A2765" s="361">
        <f t="shared" si="28"/>
        <v>1834</v>
      </c>
      <c r="B2765" s="294" t="str">
        <v/>
      </c>
      <c r="C2765" s="337" t="str">
        <v/>
      </c>
      <c r="D2765" s="341" t="str">
        <v/>
      </c>
      <c r="E2765" s="337" t="str">
        <v/>
      </c>
      <c r="F2765" s="337" t="str">
        <v/>
      </c>
      <c r="G2765" s="356" t="str">
        <v/>
      </c>
      <c r="H2765" s="340" t="str">
        <v/>
      </c>
      <c r="I2765" s="337" t="str">
        <v/>
      </c>
      <c r="J2765" s="337" t="str">
        <v/>
      </c>
      <c r="K2765" s="337" t="str">
        <v/>
      </c>
      <c r="L2765" s="337" t="str">
        <v/>
      </c>
      <c r="M2765" s="334" t="str">
        <v/>
      </c>
      <c r="N2765" s="337" t="str">
        <v/>
      </c>
      <c r="O2765" s="349" t="str">
        <v/>
      </c>
      <c r="P2765" s="349" t="str">
        <v>January</v>
      </c>
      <c r="Q2765" s="357"/>
    </row>
    <row r="2766" ht="27" customHeight="1" spans="1:17">
      <c r="A2766" s="362">
        <f t="shared" si="28"/>
        <v>1835</v>
      </c>
      <c r="B2766" s="294" t="str">
        <v/>
      </c>
      <c r="C2766" s="337" t="str">
        <v/>
      </c>
      <c r="D2766" s="341" t="str">
        <v/>
      </c>
      <c r="E2766" s="337" t="str">
        <v/>
      </c>
      <c r="F2766" s="337" t="str">
        <v/>
      </c>
      <c r="G2766" s="356" t="str">
        <v/>
      </c>
      <c r="H2766" s="340" t="str">
        <v/>
      </c>
      <c r="I2766" s="337" t="str">
        <v/>
      </c>
      <c r="J2766" s="337" t="str">
        <v/>
      </c>
      <c r="K2766" s="337" t="str">
        <v/>
      </c>
      <c r="L2766" s="337" t="str">
        <v/>
      </c>
      <c r="M2766" s="329" t="str">
        <v/>
      </c>
      <c r="N2766" s="337" t="str">
        <v/>
      </c>
      <c r="O2766" s="349" t="str">
        <v/>
      </c>
      <c r="P2766" s="349" t="str">
        <v>January</v>
      </c>
      <c r="Q2766" s="358"/>
    </row>
    <row r="2767" ht="27" customHeight="1" spans="1:17">
      <c r="A2767" s="361">
        <f t="shared" si="28"/>
        <v>1836</v>
      </c>
      <c r="B2767" s="294" t="str">
        <v/>
      </c>
      <c r="C2767" s="337" t="str">
        <v/>
      </c>
      <c r="D2767" s="337" t="str">
        <v/>
      </c>
      <c r="E2767" s="337" t="str">
        <v/>
      </c>
      <c r="F2767" s="337" t="str">
        <v/>
      </c>
      <c r="G2767" s="356" t="str">
        <v/>
      </c>
      <c r="H2767" s="340" t="str">
        <v/>
      </c>
      <c r="I2767" s="337" t="str">
        <v/>
      </c>
      <c r="J2767" s="337" t="str">
        <v/>
      </c>
      <c r="K2767" s="337" t="str">
        <v/>
      </c>
      <c r="L2767" s="337" t="str">
        <v/>
      </c>
      <c r="M2767" s="334" t="str">
        <v/>
      </c>
      <c r="N2767" s="337" t="str">
        <v/>
      </c>
      <c r="O2767" s="349" t="str">
        <v/>
      </c>
      <c r="P2767" s="349" t="str">
        <v>January</v>
      </c>
      <c r="Q2767" s="357"/>
    </row>
    <row r="2768" ht="27" customHeight="1" spans="1:17">
      <c r="A2768" s="362">
        <f t="shared" si="28"/>
        <v>1837</v>
      </c>
      <c r="B2768" s="294" t="str">
        <v/>
      </c>
      <c r="C2768" s="337" t="str">
        <v/>
      </c>
      <c r="D2768" s="337" t="str">
        <v/>
      </c>
      <c r="E2768" s="337" t="str">
        <v/>
      </c>
      <c r="F2768" s="337" t="str">
        <v/>
      </c>
      <c r="G2768" s="356" t="str">
        <v/>
      </c>
      <c r="H2768" s="340" t="str">
        <v/>
      </c>
      <c r="I2768" s="337" t="str">
        <v/>
      </c>
      <c r="J2768" s="337" t="str">
        <v/>
      </c>
      <c r="K2768" s="337" t="str">
        <v/>
      </c>
      <c r="L2768" s="337" t="str">
        <v/>
      </c>
      <c r="M2768" s="329" t="str">
        <v/>
      </c>
      <c r="N2768" s="337" t="str">
        <v/>
      </c>
      <c r="O2768" s="349" t="str">
        <v/>
      </c>
      <c r="P2768" s="349" t="str">
        <v>January</v>
      </c>
      <c r="Q2768" s="358"/>
    </row>
    <row r="2769" ht="27" customHeight="1" spans="1:17">
      <c r="A2769" s="361">
        <f t="shared" si="28"/>
        <v>1838</v>
      </c>
      <c r="B2769" s="294" t="str">
        <v/>
      </c>
      <c r="C2769" s="337" t="str">
        <v/>
      </c>
      <c r="D2769" s="341" t="str">
        <v/>
      </c>
      <c r="E2769" s="337" t="str">
        <v/>
      </c>
      <c r="F2769" s="337" t="str">
        <v/>
      </c>
      <c r="G2769" s="356" t="str">
        <v/>
      </c>
      <c r="H2769" s="340" t="str">
        <v/>
      </c>
      <c r="I2769" s="337" t="str">
        <v/>
      </c>
      <c r="J2769" s="337" t="str">
        <v/>
      </c>
      <c r="K2769" s="337" t="str">
        <v/>
      </c>
      <c r="L2769" s="337" t="str">
        <v/>
      </c>
      <c r="M2769" s="334" t="str">
        <v/>
      </c>
      <c r="N2769" s="337" t="str">
        <v/>
      </c>
      <c r="O2769" s="349" t="str">
        <v/>
      </c>
      <c r="P2769" s="349" t="str">
        <v>January</v>
      </c>
      <c r="Q2769" s="357"/>
    </row>
    <row r="2770" ht="27" customHeight="1" spans="1:17">
      <c r="A2770" s="362">
        <f t="shared" si="28"/>
        <v>1839</v>
      </c>
      <c r="B2770" s="294" t="str">
        <v/>
      </c>
      <c r="C2770" s="337" t="str">
        <v/>
      </c>
      <c r="D2770" s="341" t="str">
        <v/>
      </c>
      <c r="E2770" s="337" t="str">
        <v/>
      </c>
      <c r="F2770" s="337" t="str">
        <v/>
      </c>
      <c r="G2770" s="356" t="str">
        <v/>
      </c>
      <c r="H2770" s="340" t="str">
        <v/>
      </c>
      <c r="I2770" s="337" t="str">
        <v/>
      </c>
      <c r="J2770" s="337" t="str">
        <v/>
      </c>
      <c r="K2770" s="337" t="str">
        <v/>
      </c>
      <c r="L2770" s="337" t="str">
        <v/>
      </c>
      <c r="M2770" s="329" t="str">
        <v/>
      </c>
      <c r="N2770" s="337" t="str">
        <v/>
      </c>
      <c r="O2770" s="349" t="str">
        <v/>
      </c>
      <c r="P2770" s="349" t="str">
        <v>January</v>
      </c>
      <c r="Q2770" s="358"/>
    </row>
    <row r="2771" ht="27" customHeight="1" spans="1:17">
      <c r="A2771" s="361">
        <f t="shared" si="28"/>
        <v>1840</v>
      </c>
      <c r="B2771" s="294" t="str">
        <v/>
      </c>
      <c r="C2771" s="337" t="str">
        <v/>
      </c>
      <c r="D2771" s="341" t="str">
        <v/>
      </c>
      <c r="E2771" s="337" t="str">
        <v/>
      </c>
      <c r="F2771" s="337" t="str">
        <v/>
      </c>
      <c r="G2771" s="356" t="str">
        <v/>
      </c>
      <c r="H2771" s="340" t="str">
        <v/>
      </c>
      <c r="I2771" s="341" t="str">
        <v/>
      </c>
      <c r="J2771" s="337" t="str">
        <v/>
      </c>
      <c r="K2771" s="337" t="str">
        <v/>
      </c>
      <c r="L2771" s="337" t="str">
        <v/>
      </c>
      <c r="M2771" s="334" t="str">
        <v/>
      </c>
      <c r="N2771" s="337" t="str">
        <v/>
      </c>
      <c r="O2771" s="349" t="str">
        <v/>
      </c>
      <c r="P2771" s="349" t="str">
        <v>January</v>
      </c>
      <c r="Q2771" s="357"/>
    </row>
    <row r="2772" ht="27" customHeight="1" spans="1:17">
      <c r="A2772" s="362">
        <f t="shared" si="28"/>
        <v>1841</v>
      </c>
      <c r="B2772" s="294" t="str">
        <v/>
      </c>
      <c r="C2772" s="337" t="str">
        <v/>
      </c>
      <c r="D2772" s="341" t="str">
        <v/>
      </c>
      <c r="E2772" s="337" t="str">
        <v/>
      </c>
      <c r="F2772" s="337" t="str">
        <v/>
      </c>
      <c r="G2772" s="356" t="str">
        <v/>
      </c>
      <c r="H2772" s="340" t="str">
        <v/>
      </c>
      <c r="I2772" s="337" t="str">
        <v/>
      </c>
      <c r="J2772" s="337" t="str">
        <v/>
      </c>
      <c r="K2772" s="337" t="str">
        <v/>
      </c>
      <c r="L2772" s="337" t="str">
        <v/>
      </c>
      <c r="M2772" s="329" t="str">
        <v/>
      </c>
      <c r="N2772" s="337" t="str">
        <v/>
      </c>
      <c r="O2772" s="349" t="str">
        <v/>
      </c>
      <c r="P2772" s="349" t="str">
        <v>January</v>
      </c>
      <c r="Q2772" s="358"/>
    </row>
    <row r="2773" ht="27" customHeight="1" spans="1:17">
      <c r="A2773" s="361">
        <f t="shared" si="28"/>
        <v>1842</v>
      </c>
      <c r="B2773" s="294" t="str">
        <v/>
      </c>
      <c r="C2773" s="337" t="str">
        <v/>
      </c>
      <c r="D2773" s="341" t="str">
        <v/>
      </c>
      <c r="E2773" s="337" t="str">
        <v/>
      </c>
      <c r="F2773" s="337" t="str">
        <v/>
      </c>
      <c r="G2773" s="356" t="str">
        <v/>
      </c>
      <c r="H2773" s="340" t="str">
        <v/>
      </c>
      <c r="I2773" s="337" t="str">
        <v/>
      </c>
      <c r="J2773" s="337" t="str">
        <v/>
      </c>
      <c r="K2773" s="337" t="str">
        <v/>
      </c>
      <c r="L2773" s="337" t="str">
        <v/>
      </c>
      <c r="M2773" s="334" t="str">
        <v/>
      </c>
      <c r="N2773" s="337" t="str">
        <v/>
      </c>
      <c r="O2773" s="349" t="str">
        <v/>
      </c>
      <c r="P2773" s="349" t="str">
        <v>January</v>
      </c>
      <c r="Q2773" s="357"/>
    </row>
    <row r="2774" ht="27" customHeight="1" spans="1:17">
      <c r="A2774" s="362">
        <f t="shared" si="28"/>
        <v>1843</v>
      </c>
      <c r="B2774" s="294" t="str">
        <v/>
      </c>
      <c r="C2774" s="337" t="str">
        <v/>
      </c>
      <c r="D2774" s="341" t="str">
        <v/>
      </c>
      <c r="E2774" s="337" t="str">
        <v/>
      </c>
      <c r="F2774" s="337" t="str">
        <v/>
      </c>
      <c r="G2774" s="356" t="str">
        <v/>
      </c>
      <c r="H2774" s="340" t="str">
        <v/>
      </c>
      <c r="I2774" s="337" t="str">
        <v/>
      </c>
      <c r="J2774" s="337" t="str">
        <v/>
      </c>
      <c r="K2774" s="337" t="str">
        <v/>
      </c>
      <c r="L2774" s="337" t="str">
        <v/>
      </c>
      <c r="M2774" s="329" t="str">
        <v/>
      </c>
      <c r="N2774" s="337" t="str">
        <v/>
      </c>
      <c r="O2774" s="349" t="str">
        <v/>
      </c>
      <c r="P2774" s="349" t="str">
        <v>January</v>
      </c>
      <c r="Q2774" s="358"/>
    </row>
    <row r="2775" ht="27" customHeight="1" spans="1:17">
      <c r="A2775" s="361">
        <f t="shared" si="28"/>
        <v>1844</v>
      </c>
      <c r="B2775" s="294" t="str">
        <v/>
      </c>
      <c r="C2775" s="337" t="str">
        <v/>
      </c>
      <c r="D2775" s="341" t="str">
        <v/>
      </c>
      <c r="E2775" s="337" t="str">
        <v/>
      </c>
      <c r="F2775" s="337" t="str">
        <v/>
      </c>
      <c r="G2775" s="356" t="str">
        <v/>
      </c>
      <c r="H2775" s="340" t="str">
        <v/>
      </c>
      <c r="I2775" s="337" t="str">
        <v/>
      </c>
      <c r="J2775" s="337" t="str">
        <v/>
      </c>
      <c r="K2775" s="337" t="str">
        <v/>
      </c>
      <c r="L2775" s="337" t="str">
        <v/>
      </c>
      <c r="M2775" s="334" t="str">
        <v/>
      </c>
      <c r="N2775" s="337" t="str">
        <v/>
      </c>
      <c r="O2775" s="349" t="str">
        <v/>
      </c>
      <c r="P2775" s="349" t="str">
        <v>January</v>
      </c>
      <c r="Q2775" s="357"/>
    </row>
    <row r="2776" ht="27" customHeight="1" spans="1:17">
      <c r="A2776" s="362">
        <f t="shared" si="28"/>
        <v>1845</v>
      </c>
      <c r="B2776" s="294" t="str">
        <v/>
      </c>
      <c r="C2776" s="337" t="str">
        <v/>
      </c>
      <c r="D2776" s="337" t="str">
        <v/>
      </c>
      <c r="E2776" s="337" t="str">
        <v/>
      </c>
      <c r="F2776" s="337" t="str">
        <v/>
      </c>
      <c r="G2776" s="356" t="str">
        <v/>
      </c>
      <c r="H2776" s="340" t="str">
        <v/>
      </c>
      <c r="I2776" s="337" t="str">
        <v/>
      </c>
      <c r="J2776" s="337" t="str">
        <v/>
      </c>
      <c r="K2776" s="337" t="str">
        <v/>
      </c>
      <c r="L2776" s="337" t="str">
        <v/>
      </c>
      <c r="M2776" s="329" t="str">
        <v/>
      </c>
      <c r="N2776" s="337" t="str">
        <v/>
      </c>
      <c r="O2776" s="349" t="str">
        <v/>
      </c>
      <c r="P2776" s="349" t="str">
        <v>January</v>
      </c>
      <c r="Q2776" s="358"/>
    </row>
    <row r="2777" ht="27" customHeight="1" spans="1:17">
      <c r="A2777" s="361">
        <f t="shared" si="28"/>
        <v>1846</v>
      </c>
      <c r="B2777" s="294" t="str">
        <v/>
      </c>
      <c r="C2777" s="337" t="str">
        <v/>
      </c>
      <c r="D2777" s="337" t="str">
        <v/>
      </c>
      <c r="E2777" s="337" t="str">
        <v/>
      </c>
      <c r="F2777" s="337" t="str">
        <v/>
      </c>
      <c r="G2777" s="356" t="str">
        <v/>
      </c>
      <c r="H2777" s="340" t="str">
        <v/>
      </c>
      <c r="I2777" s="337" t="str">
        <v/>
      </c>
      <c r="J2777" s="337" t="str">
        <v/>
      </c>
      <c r="K2777" s="337" t="str">
        <v/>
      </c>
      <c r="L2777" s="337" t="str">
        <v/>
      </c>
      <c r="M2777" s="334" t="str">
        <v/>
      </c>
      <c r="N2777" s="337" t="str">
        <v/>
      </c>
      <c r="O2777" s="349" t="str">
        <v/>
      </c>
      <c r="P2777" s="349" t="str">
        <v>January</v>
      </c>
      <c r="Q2777" s="357"/>
    </row>
    <row r="2778" ht="27" customHeight="1" spans="1:17">
      <c r="A2778" s="362">
        <f t="shared" si="28"/>
        <v>1847</v>
      </c>
      <c r="B2778" s="294" t="str">
        <v/>
      </c>
      <c r="C2778" s="337" t="str">
        <v/>
      </c>
      <c r="D2778" s="337" t="str">
        <v/>
      </c>
      <c r="E2778" s="337" t="str">
        <v/>
      </c>
      <c r="F2778" s="337" t="str">
        <v/>
      </c>
      <c r="G2778" s="356" t="str">
        <v/>
      </c>
      <c r="H2778" s="340" t="str">
        <v/>
      </c>
      <c r="I2778" s="337" t="str">
        <v/>
      </c>
      <c r="J2778" s="337" t="str">
        <v/>
      </c>
      <c r="K2778" s="337" t="str">
        <v/>
      </c>
      <c r="L2778" s="337" t="str">
        <v/>
      </c>
      <c r="M2778" s="329" t="str">
        <v/>
      </c>
      <c r="N2778" s="337" t="str">
        <v/>
      </c>
      <c r="O2778" s="349" t="str">
        <v/>
      </c>
      <c r="P2778" s="349" t="str">
        <v>January</v>
      </c>
      <c r="Q2778" s="358"/>
    </row>
    <row r="2779" ht="27" customHeight="1" spans="1:17">
      <c r="A2779" s="361">
        <f t="shared" si="28"/>
        <v>1848</v>
      </c>
      <c r="B2779" s="294" t="str">
        <v/>
      </c>
      <c r="C2779" s="337" t="str">
        <v/>
      </c>
      <c r="D2779" s="337" t="str">
        <v/>
      </c>
      <c r="E2779" s="337" t="str">
        <v/>
      </c>
      <c r="F2779" s="337" t="str">
        <v/>
      </c>
      <c r="G2779" s="356" t="str">
        <v/>
      </c>
      <c r="H2779" s="340" t="str">
        <v/>
      </c>
      <c r="I2779" s="337" t="str">
        <v/>
      </c>
      <c r="J2779" s="337" t="str">
        <v/>
      </c>
      <c r="K2779" s="337" t="str">
        <v/>
      </c>
      <c r="L2779" s="337" t="str">
        <v/>
      </c>
      <c r="M2779" s="334" t="str">
        <v/>
      </c>
      <c r="N2779" s="337" t="str">
        <v/>
      </c>
      <c r="O2779" s="349" t="str">
        <v/>
      </c>
      <c r="P2779" s="349" t="str">
        <v>January</v>
      </c>
      <c r="Q2779" s="357"/>
    </row>
    <row r="2780" ht="27" customHeight="1" spans="1:17">
      <c r="A2780" s="362">
        <f t="shared" si="28"/>
        <v>1849</v>
      </c>
      <c r="B2780" s="294" t="str">
        <v/>
      </c>
      <c r="C2780" s="337" t="str">
        <v/>
      </c>
      <c r="D2780" s="337" t="str">
        <v/>
      </c>
      <c r="E2780" s="337" t="str">
        <v/>
      </c>
      <c r="F2780" s="337" t="str">
        <v/>
      </c>
      <c r="G2780" s="356" t="str">
        <v/>
      </c>
      <c r="H2780" s="340" t="str">
        <v/>
      </c>
      <c r="I2780" s="337" t="str">
        <v/>
      </c>
      <c r="J2780" s="337" t="str">
        <v/>
      </c>
      <c r="K2780" s="337" t="str">
        <v/>
      </c>
      <c r="L2780" s="337" t="str">
        <v/>
      </c>
      <c r="M2780" s="329" t="str">
        <v/>
      </c>
      <c r="N2780" s="337" t="str">
        <v/>
      </c>
      <c r="O2780" s="349" t="str">
        <v/>
      </c>
      <c r="P2780" s="349" t="str">
        <v>January</v>
      </c>
      <c r="Q2780" s="358"/>
    </row>
    <row r="2781" ht="27" customHeight="1" spans="1:17">
      <c r="A2781" s="361">
        <f t="shared" si="28"/>
        <v>1850</v>
      </c>
      <c r="B2781" s="294" t="str">
        <v/>
      </c>
      <c r="C2781" s="337" t="str">
        <v/>
      </c>
      <c r="D2781" s="337" t="str">
        <v/>
      </c>
      <c r="E2781" s="337" t="str">
        <v/>
      </c>
      <c r="F2781" s="337" t="str">
        <v/>
      </c>
      <c r="G2781" s="356" t="str">
        <v/>
      </c>
      <c r="H2781" s="340" t="str">
        <v/>
      </c>
      <c r="I2781" s="337" t="str">
        <v/>
      </c>
      <c r="J2781" s="337" t="str">
        <v/>
      </c>
      <c r="K2781" s="337" t="str">
        <v/>
      </c>
      <c r="L2781" s="337" t="str">
        <v/>
      </c>
      <c r="M2781" s="334" t="str">
        <v/>
      </c>
      <c r="N2781" s="337" t="str">
        <v/>
      </c>
      <c r="O2781" s="349" t="str">
        <v/>
      </c>
      <c r="P2781" s="349" t="str">
        <v>January</v>
      </c>
      <c r="Q2781" s="357"/>
    </row>
    <row r="2782" ht="27" customHeight="1" spans="1:17">
      <c r="A2782" s="362">
        <f t="shared" si="28"/>
        <v>1851</v>
      </c>
      <c r="B2782" s="294" t="str">
        <v/>
      </c>
      <c r="C2782" s="337" t="str">
        <v/>
      </c>
      <c r="D2782" s="337" t="str">
        <v/>
      </c>
      <c r="E2782" s="337" t="str">
        <v/>
      </c>
      <c r="F2782" s="337" t="str">
        <v/>
      </c>
      <c r="G2782" s="356" t="str">
        <v/>
      </c>
      <c r="H2782" s="340" t="str">
        <v/>
      </c>
      <c r="I2782" s="337" t="str">
        <v/>
      </c>
      <c r="J2782" s="337" t="str">
        <v/>
      </c>
      <c r="K2782" s="337" t="str">
        <v/>
      </c>
      <c r="L2782" s="337" t="str">
        <v/>
      </c>
      <c r="M2782" s="329" t="str">
        <v/>
      </c>
      <c r="N2782" s="337" t="str">
        <v/>
      </c>
      <c r="O2782" s="349" t="str">
        <v/>
      </c>
      <c r="P2782" s="349" t="str">
        <v>January</v>
      </c>
      <c r="Q2782" s="358"/>
    </row>
    <row r="2783" ht="27" customHeight="1" spans="1:17">
      <c r="A2783" s="361">
        <f t="shared" si="28"/>
        <v>1852</v>
      </c>
      <c r="B2783" s="294" t="str">
        <v/>
      </c>
      <c r="C2783" s="337" t="str">
        <v/>
      </c>
      <c r="D2783" s="337" t="str">
        <v/>
      </c>
      <c r="E2783" s="337" t="str">
        <v/>
      </c>
      <c r="F2783" s="337" t="str">
        <v/>
      </c>
      <c r="G2783" s="356" t="str">
        <v/>
      </c>
      <c r="H2783" s="340" t="str">
        <v/>
      </c>
      <c r="I2783" s="337" t="str">
        <v/>
      </c>
      <c r="J2783" s="337" t="str">
        <v/>
      </c>
      <c r="K2783" s="337" t="str">
        <v/>
      </c>
      <c r="L2783" s="337" t="str">
        <v/>
      </c>
      <c r="M2783" s="334" t="str">
        <v/>
      </c>
      <c r="N2783" s="337" t="str">
        <v/>
      </c>
      <c r="O2783" s="349" t="str">
        <v/>
      </c>
      <c r="P2783" s="349" t="str">
        <v>January</v>
      </c>
      <c r="Q2783" s="357"/>
    </row>
    <row r="2784" ht="27" customHeight="1" spans="1:17">
      <c r="A2784" s="362">
        <f t="shared" si="28"/>
        <v>1853</v>
      </c>
      <c r="B2784" s="294" t="str">
        <v/>
      </c>
      <c r="C2784" s="337" t="str">
        <v/>
      </c>
      <c r="D2784" s="337" t="str">
        <v/>
      </c>
      <c r="E2784" s="337" t="str">
        <v/>
      </c>
      <c r="F2784" s="337" t="str">
        <v/>
      </c>
      <c r="G2784" s="356" t="str">
        <v/>
      </c>
      <c r="H2784" s="340" t="str">
        <v/>
      </c>
      <c r="I2784" s="337" t="str">
        <v/>
      </c>
      <c r="J2784" s="337" t="str">
        <v/>
      </c>
      <c r="K2784" s="337" t="str">
        <v/>
      </c>
      <c r="L2784" s="337" t="str">
        <v/>
      </c>
      <c r="M2784" s="329" t="str">
        <v/>
      </c>
      <c r="N2784" s="337" t="str">
        <v/>
      </c>
      <c r="O2784" s="349" t="str">
        <v/>
      </c>
      <c r="P2784" s="349" t="str">
        <v>January</v>
      </c>
      <c r="Q2784" s="358"/>
    </row>
    <row r="2785" ht="27" customHeight="1" spans="1:17">
      <c r="A2785" s="361">
        <f t="shared" si="28"/>
        <v>1854</v>
      </c>
      <c r="B2785" s="294" t="str">
        <v/>
      </c>
      <c r="C2785" s="337" t="str">
        <v/>
      </c>
      <c r="D2785" s="337" t="str">
        <v/>
      </c>
      <c r="E2785" s="337" t="str">
        <v/>
      </c>
      <c r="F2785" s="337" t="str">
        <v/>
      </c>
      <c r="G2785" s="356" t="str">
        <v/>
      </c>
      <c r="H2785" s="340" t="str">
        <v/>
      </c>
      <c r="I2785" s="337" t="str">
        <v/>
      </c>
      <c r="J2785" s="337" t="str">
        <v/>
      </c>
      <c r="K2785" s="337" t="str">
        <v/>
      </c>
      <c r="L2785" s="337" t="str">
        <v/>
      </c>
      <c r="M2785" s="334" t="str">
        <v/>
      </c>
      <c r="N2785" s="337" t="str">
        <v/>
      </c>
      <c r="O2785" s="349" t="str">
        <v/>
      </c>
      <c r="P2785" s="349" t="str">
        <v>January</v>
      </c>
      <c r="Q2785" s="357"/>
    </row>
    <row r="2786" ht="27" customHeight="1" spans="1:17">
      <c r="A2786" s="362">
        <f t="shared" si="28"/>
        <v>1855</v>
      </c>
      <c r="B2786" s="294" t="str">
        <v/>
      </c>
      <c r="C2786" s="337" t="str">
        <v/>
      </c>
      <c r="D2786" s="337" t="str">
        <v/>
      </c>
      <c r="E2786" s="337" t="str">
        <v/>
      </c>
      <c r="F2786" s="337" t="str">
        <v/>
      </c>
      <c r="G2786" s="356" t="str">
        <v/>
      </c>
      <c r="H2786" s="340" t="str">
        <v/>
      </c>
      <c r="I2786" s="337" t="str">
        <v/>
      </c>
      <c r="J2786" s="337" t="str">
        <v/>
      </c>
      <c r="K2786" s="337" t="str">
        <v/>
      </c>
      <c r="L2786" s="337" t="str">
        <v/>
      </c>
      <c r="M2786" s="329" t="str">
        <v/>
      </c>
      <c r="N2786" s="337" t="str">
        <v/>
      </c>
      <c r="O2786" s="349" t="str">
        <v/>
      </c>
      <c r="P2786" s="349" t="str">
        <v>January</v>
      </c>
      <c r="Q2786" s="358"/>
    </row>
    <row r="2787" ht="27" customHeight="1" spans="1:17">
      <c r="A2787" s="361">
        <f t="shared" si="28"/>
        <v>1856</v>
      </c>
      <c r="B2787" s="294" t="str">
        <v/>
      </c>
      <c r="C2787" s="337" t="str">
        <v/>
      </c>
      <c r="D2787" s="337" t="str">
        <v/>
      </c>
      <c r="E2787" s="337" t="str">
        <v/>
      </c>
      <c r="F2787" s="337" t="str">
        <v/>
      </c>
      <c r="G2787" s="356" t="str">
        <v/>
      </c>
      <c r="H2787" s="340" t="str">
        <v/>
      </c>
      <c r="I2787" s="337" t="str">
        <v/>
      </c>
      <c r="J2787" s="337" t="str">
        <v/>
      </c>
      <c r="K2787" s="337" t="str">
        <v/>
      </c>
      <c r="L2787" s="337" t="str">
        <v/>
      </c>
      <c r="M2787" s="334" t="str">
        <v/>
      </c>
      <c r="N2787" s="337" t="str">
        <v/>
      </c>
      <c r="O2787" s="349" t="str">
        <v/>
      </c>
      <c r="P2787" s="349" t="str">
        <v>January</v>
      </c>
      <c r="Q2787" s="357"/>
    </row>
    <row r="2788" ht="27" customHeight="1" spans="1:17">
      <c r="A2788" s="362">
        <f t="shared" si="28"/>
        <v>1857</v>
      </c>
      <c r="B2788" s="294" t="str">
        <v/>
      </c>
      <c r="C2788" s="337" t="str">
        <v/>
      </c>
      <c r="D2788" s="337" t="str">
        <v/>
      </c>
      <c r="E2788" s="337" t="str">
        <v/>
      </c>
      <c r="F2788" s="337" t="str">
        <v/>
      </c>
      <c r="G2788" s="356" t="str">
        <v/>
      </c>
      <c r="H2788" s="340" t="str">
        <v/>
      </c>
      <c r="I2788" s="337" t="str">
        <v/>
      </c>
      <c r="J2788" s="337" t="str">
        <v/>
      </c>
      <c r="K2788" s="337" t="str">
        <v/>
      </c>
      <c r="L2788" s="337" t="str">
        <v/>
      </c>
      <c r="M2788" s="329" t="str">
        <v/>
      </c>
      <c r="N2788" s="337" t="str">
        <v/>
      </c>
      <c r="O2788" s="349" t="str">
        <v/>
      </c>
      <c r="P2788" s="349" t="str">
        <v>January</v>
      </c>
      <c r="Q2788" s="358"/>
    </row>
    <row r="2789" ht="27" customHeight="1" spans="1:17">
      <c r="A2789" s="361">
        <f t="shared" ref="A2789:A2852" si="29">A2788+1</f>
        <v>1858</v>
      </c>
      <c r="B2789" s="294" t="str">
        <v/>
      </c>
      <c r="C2789" s="337" t="str">
        <v/>
      </c>
      <c r="D2789" s="341" t="str">
        <v/>
      </c>
      <c r="E2789" s="337" t="str">
        <v/>
      </c>
      <c r="F2789" s="337" t="str">
        <v/>
      </c>
      <c r="G2789" s="356" t="str">
        <v/>
      </c>
      <c r="H2789" s="340" t="str">
        <v/>
      </c>
      <c r="I2789" s="337" t="str">
        <v/>
      </c>
      <c r="J2789" s="337" t="str">
        <v/>
      </c>
      <c r="K2789" s="337" t="str">
        <v/>
      </c>
      <c r="L2789" s="337" t="str">
        <v/>
      </c>
      <c r="M2789" s="334" t="str">
        <v/>
      </c>
      <c r="N2789" s="337" t="str">
        <v/>
      </c>
      <c r="O2789" s="349" t="str">
        <v/>
      </c>
      <c r="P2789" s="349" t="str">
        <v>January</v>
      </c>
      <c r="Q2789" s="357"/>
    </row>
    <row r="2790" ht="27" customHeight="1" spans="1:17">
      <c r="A2790" s="362">
        <f t="shared" si="29"/>
        <v>1859</v>
      </c>
      <c r="B2790" s="294" t="str">
        <v/>
      </c>
      <c r="C2790" s="337" t="str">
        <v/>
      </c>
      <c r="D2790" s="337" t="str">
        <v/>
      </c>
      <c r="E2790" s="337" t="str">
        <v/>
      </c>
      <c r="F2790" s="337" t="str">
        <v/>
      </c>
      <c r="G2790" s="356" t="str">
        <v/>
      </c>
      <c r="H2790" s="340" t="str">
        <v/>
      </c>
      <c r="I2790" s="337" t="str">
        <v/>
      </c>
      <c r="J2790" s="337" t="str">
        <v/>
      </c>
      <c r="K2790" s="337" t="str">
        <v/>
      </c>
      <c r="L2790" s="337" t="str">
        <v/>
      </c>
      <c r="M2790" s="329" t="str">
        <v/>
      </c>
      <c r="N2790" s="337" t="str">
        <v/>
      </c>
      <c r="O2790" s="349" t="str">
        <v/>
      </c>
      <c r="P2790" s="349" t="str">
        <v>January</v>
      </c>
      <c r="Q2790" s="358"/>
    </row>
    <row r="2791" ht="27" customHeight="1" spans="1:17">
      <c r="A2791" s="361">
        <f t="shared" si="29"/>
        <v>1860</v>
      </c>
      <c r="B2791" s="294" t="str">
        <v/>
      </c>
      <c r="C2791" s="337" t="str">
        <v/>
      </c>
      <c r="D2791" s="337" t="str">
        <v/>
      </c>
      <c r="E2791" s="337" t="str">
        <v/>
      </c>
      <c r="F2791" s="337" t="str">
        <v/>
      </c>
      <c r="G2791" s="356" t="str">
        <v/>
      </c>
      <c r="H2791" s="340" t="str">
        <v/>
      </c>
      <c r="I2791" s="337" t="str">
        <v/>
      </c>
      <c r="J2791" s="337" t="str">
        <v/>
      </c>
      <c r="K2791" s="337" t="str">
        <v/>
      </c>
      <c r="L2791" s="337" t="str">
        <v/>
      </c>
      <c r="M2791" s="334" t="str">
        <v/>
      </c>
      <c r="N2791" s="337" t="str">
        <v/>
      </c>
      <c r="O2791" s="349" t="str">
        <v/>
      </c>
      <c r="P2791" s="349" t="str">
        <v>January</v>
      </c>
      <c r="Q2791" s="357"/>
    </row>
    <row r="2792" ht="27" customHeight="1" spans="1:17">
      <c r="A2792" s="362">
        <f t="shared" si="29"/>
        <v>1861</v>
      </c>
      <c r="B2792" s="294" t="str">
        <v/>
      </c>
      <c r="C2792" s="337" t="str">
        <v/>
      </c>
      <c r="D2792" s="337" t="str">
        <v/>
      </c>
      <c r="E2792" s="337" t="str">
        <v/>
      </c>
      <c r="F2792" s="337" t="str">
        <v/>
      </c>
      <c r="G2792" s="356" t="str">
        <v/>
      </c>
      <c r="H2792" s="340" t="str">
        <v/>
      </c>
      <c r="I2792" s="337" t="str">
        <v/>
      </c>
      <c r="J2792" s="337" t="str">
        <v/>
      </c>
      <c r="K2792" s="337" t="str">
        <v/>
      </c>
      <c r="L2792" s="337" t="str">
        <v/>
      </c>
      <c r="M2792" s="329" t="str">
        <v/>
      </c>
      <c r="N2792" s="337" t="str">
        <v/>
      </c>
      <c r="O2792" s="349" t="str">
        <v/>
      </c>
      <c r="P2792" s="349" t="str">
        <v>January</v>
      </c>
      <c r="Q2792" s="358"/>
    </row>
    <row r="2793" ht="27" customHeight="1" spans="1:17">
      <c r="A2793" s="361">
        <f t="shared" si="29"/>
        <v>1862</v>
      </c>
      <c r="B2793" s="294" t="str">
        <v/>
      </c>
      <c r="C2793" s="337" t="str">
        <v/>
      </c>
      <c r="D2793" s="337" t="str">
        <v/>
      </c>
      <c r="E2793" s="337" t="str">
        <v/>
      </c>
      <c r="F2793" s="337" t="str">
        <v/>
      </c>
      <c r="G2793" s="356" t="str">
        <v/>
      </c>
      <c r="H2793" s="340" t="str">
        <v/>
      </c>
      <c r="I2793" s="337" t="str">
        <v/>
      </c>
      <c r="J2793" s="337" t="str">
        <v/>
      </c>
      <c r="K2793" s="337" t="str">
        <v/>
      </c>
      <c r="L2793" s="337" t="str">
        <v/>
      </c>
      <c r="M2793" s="334" t="str">
        <v/>
      </c>
      <c r="N2793" s="337" t="str">
        <v/>
      </c>
      <c r="O2793" s="349" t="str">
        <v/>
      </c>
      <c r="P2793" s="349" t="str">
        <v>January</v>
      </c>
      <c r="Q2793" s="357"/>
    </row>
    <row r="2794" ht="27" customHeight="1" spans="1:17">
      <c r="A2794" s="362">
        <f t="shared" si="29"/>
        <v>1863</v>
      </c>
      <c r="B2794" s="294" t="str">
        <v/>
      </c>
      <c r="C2794" s="337" t="str">
        <v/>
      </c>
      <c r="D2794" s="337" t="str">
        <v/>
      </c>
      <c r="E2794" s="337" t="str">
        <v/>
      </c>
      <c r="F2794" s="337" t="str">
        <v/>
      </c>
      <c r="G2794" s="356" t="str">
        <v/>
      </c>
      <c r="H2794" s="340" t="str">
        <v/>
      </c>
      <c r="I2794" s="337" t="str">
        <v/>
      </c>
      <c r="J2794" s="337" t="str">
        <v/>
      </c>
      <c r="K2794" s="337" t="str">
        <v/>
      </c>
      <c r="L2794" s="337" t="str">
        <v/>
      </c>
      <c r="M2794" s="329" t="str">
        <v/>
      </c>
      <c r="N2794" s="337" t="str">
        <v/>
      </c>
      <c r="O2794" s="349" t="str">
        <v/>
      </c>
      <c r="P2794" s="349" t="str">
        <v>January</v>
      </c>
      <c r="Q2794" s="358"/>
    </row>
    <row r="2795" ht="27" customHeight="1" spans="1:17">
      <c r="A2795" s="361">
        <f t="shared" si="29"/>
        <v>1864</v>
      </c>
      <c r="B2795" s="294" t="str">
        <v/>
      </c>
      <c r="C2795" s="337" t="str">
        <v/>
      </c>
      <c r="D2795" s="337" t="str">
        <v/>
      </c>
      <c r="E2795" s="337" t="str">
        <v/>
      </c>
      <c r="F2795" s="337" t="str">
        <v/>
      </c>
      <c r="G2795" s="356" t="str">
        <v/>
      </c>
      <c r="H2795" s="340" t="str">
        <v/>
      </c>
      <c r="I2795" s="337" t="str">
        <v/>
      </c>
      <c r="J2795" s="337" t="str">
        <v/>
      </c>
      <c r="K2795" s="337" t="str">
        <v/>
      </c>
      <c r="L2795" s="337" t="str">
        <v/>
      </c>
      <c r="M2795" s="334" t="str">
        <v/>
      </c>
      <c r="N2795" s="337" t="str">
        <v/>
      </c>
      <c r="O2795" s="349" t="str">
        <v/>
      </c>
      <c r="P2795" s="349" t="str">
        <v>January</v>
      </c>
      <c r="Q2795" s="357"/>
    </row>
    <row r="2796" ht="27" customHeight="1" spans="1:17">
      <c r="A2796" s="362">
        <f t="shared" si="29"/>
        <v>1865</v>
      </c>
      <c r="B2796" s="294" t="str">
        <v/>
      </c>
      <c r="C2796" s="337" t="str">
        <v/>
      </c>
      <c r="D2796" s="337" t="str">
        <v/>
      </c>
      <c r="E2796" s="337" t="str">
        <v/>
      </c>
      <c r="F2796" s="341" t="str">
        <v/>
      </c>
      <c r="G2796" s="356" t="str">
        <v/>
      </c>
      <c r="H2796" s="340" t="str">
        <v/>
      </c>
      <c r="I2796" s="337" t="str">
        <v/>
      </c>
      <c r="J2796" s="337" t="str">
        <v/>
      </c>
      <c r="K2796" s="337" t="str">
        <v/>
      </c>
      <c r="L2796" s="337" t="str">
        <v/>
      </c>
      <c r="M2796" s="329" t="str">
        <v/>
      </c>
      <c r="N2796" s="337" t="str">
        <v/>
      </c>
      <c r="O2796" s="349" t="str">
        <v/>
      </c>
      <c r="P2796" s="349" t="str">
        <v>January</v>
      </c>
      <c r="Q2796" s="358"/>
    </row>
    <row r="2797" ht="27" customHeight="1" spans="1:17">
      <c r="A2797" s="361">
        <f t="shared" si="29"/>
        <v>1866</v>
      </c>
      <c r="B2797" s="294" t="str">
        <v/>
      </c>
      <c r="C2797" s="337" t="str">
        <v/>
      </c>
      <c r="D2797" s="337" t="str">
        <v/>
      </c>
      <c r="E2797" s="337" t="str">
        <v/>
      </c>
      <c r="F2797" s="337" t="str">
        <v/>
      </c>
      <c r="G2797" s="356" t="str">
        <v/>
      </c>
      <c r="H2797" s="340" t="str">
        <v/>
      </c>
      <c r="I2797" s="337" t="str">
        <v/>
      </c>
      <c r="J2797" s="337" t="str">
        <v/>
      </c>
      <c r="K2797" s="337" t="str">
        <v/>
      </c>
      <c r="L2797" s="337" t="str">
        <v/>
      </c>
      <c r="M2797" s="334" t="str">
        <v/>
      </c>
      <c r="N2797" s="337" t="str">
        <v/>
      </c>
      <c r="O2797" s="349" t="str">
        <v/>
      </c>
      <c r="P2797" s="349" t="str">
        <v>January</v>
      </c>
      <c r="Q2797" s="357"/>
    </row>
    <row r="2798" ht="27" customHeight="1" spans="1:17">
      <c r="A2798" s="362">
        <f t="shared" si="29"/>
        <v>1867</v>
      </c>
      <c r="B2798" s="294" t="str">
        <v/>
      </c>
      <c r="C2798" s="337" t="str">
        <v/>
      </c>
      <c r="D2798" s="337" t="str">
        <v/>
      </c>
      <c r="E2798" s="337" t="str">
        <v/>
      </c>
      <c r="F2798" s="337" t="str">
        <v/>
      </c>
      <c r="G2798" s="356" t="str">
        <v/>
      </c>
      <c r="H2798" s="340" t="str">
        <v/>
      </c>
      <c r="I2798" s="337" t="str">
        <v/>
      </c>
      <c r="J2798" s="337" t="str">
        <v/>
      </c>
      <c r="K2798" s="337" t="str">
        <v/>
      </c>
      <c r="L2798" s="337" t="str">
        <v/>
      </c>
      <c r="M2798" s="329" t="str">
        <v/>
      </c>
      <c r="N2798" s="337" t="str">
        <v/>
      </c>
      <c r="O2798" s="349" t="str">
        <v/>
      </c>
      <c r="P2798" s="349" t="str">
        <v>January</v>
      </c>
      <c r="Q2798" s="358"/>
    </row>
    <row r="2799" ht="27" customHeight="1" spans="1:17">
      <c r="A2799" s="361">
        <f t="shared" si="29"/>
        <v>1868</v>
      </c>
      <c r="B2799" s="294" t="str">
        <v/>
      </c>
      <c r="C2799" s="337" t="str">
        <v/>
      </c>
      <c r="D2799" s="337" t="str">
        <v/>
      </c>
      <c r="E2799" s="337" t="str">
        <v/>
      </c>
      <c r="F2799" s="337" t="str">
        <v/>
      </c>
      <c r="G2799" s="356" t="str">
        <v/>
      </c>
      <c r="H2799" s="340" t="str">
        <v/>
      </c>
      <c r="I2799" s="337" t="str">
        <v/>
      </c>
      <c r="J2799" s="337" t="str">
        <v/>
      </c>
      <c r="K2799" s="337" t="str">
        <v/>
      </c>
      <c r="L2799" s="337" t="str">
        <v/>
      </c>
      <c r="M2799" s="334" t="str">
        <v/>
      </c>
      <c r="N2799" s="337" t="str">
        <v/>
      </c>
      <c r="O2799" s="349" t="str">
        <v/>
      </c>
      <c r="P2799" s="349" t="str">
        <v>January</v>
      </c>
      <c r="Q2799" s="357"/>
    </row>
    <row r="2800" ht="27" customHeight="1" spans="1:17">
      <c r="A2800" s="362">
        <f t="shared" si="29"/>
        <v>1869</v>
      </c>
      <c r="B2800" s="294" t="str">
        <v/>
      </c>
      <c r="C2800" s="337" t="str">
        <v/>
      </c>
      <c r="D2800" s="337" t="str">
        <v/>
      </c>
      <c r="E2800" s="337" t="str">
        <v/>
      </c>
      <c r="F2800" s="337" t="str">
        <v/>
      </c>
      <c r="G2800" s="356" t="str">
        <v/>
      </c>
      <c r="H2800" s="340" t="str">
        <v/>
      </c>
      <c r="I2800" s="337" t="str">
        <v/>
      </c>
      <c r="J2800" s="337" t="str">
        <v/>
      </c>
      <c r="K2800" s="337" t="str">
        <v/>
      </c>
      <c r="L2800" s="337" t="str">
        <v/>
      </c>
      <c r="M2800" s="329" t="str">
        <v/>
      </c>
      <c r="N2800" s="337" t="str">
        <v/>
      </c>
      <c r="O2800" s="349" t="str">
        <v/>
      </c>
      <c r="P2800" s="349" t="str">
        <v>January</v>
      </c>
      <c r="Q2800" s="358"/>
    </row>
    <row r="2801" ht="27" customHeight="1" spans="1:17">
      <c r="A2801" s="361">
        <f t="shared" si="29"/>
        <v>1870</v>
      </c>
      <c r="B2801" s="294" t="str">
        <v/>
      </c>
      <c r="C2801" s="337" t="str">
        <v/>
      </c>
      <c r="D2801" s="337" t="str">
        <v/>
      </c>
      <c r="E2801" s="337" t="str">
        <v/>
      </c>
      <c r="F2801" s="337" t="str">
        <v/>
      </c>
      <c r="G2801" s="356" t="str">
        <v/>
      </c>
      <c r="H2801" s="340" t="str">
        <v/>
      </c>
      <c r="I2801" s="337" t="str">
        <v/>
      </c>
      <c r="J2801" s="337" t="str">
        <v/>
      </c>
      <c r="K2801" s="337" t="str">
        <v/>
      </c>
      <c r="L2801" s="337" t="str">
        <v/>
      </c>
      <c r="M2801" s="334" t="str">
        <v/>
      </c>
      <c r="N2801" s="337" t="str">
        <v/>
      </c>
      <c r="O2801" s="349" t="str">
        <v/>
      </c>
      <c r="P2801" s="349" t="str">
        <v>January</v>
      </c>
      <c r="Q2801" s="357"/>
    </row>
    <row r="2802" ht="27" customHeight="1" spans="1:17">
      <c r="A2802" s="362">
        <f t="shared" si="29"/>
        <v>1871</v>
      </c>
      <c r="B2802" s="294" t="str">
        <v/>
      </c>
      <c r="C2802" s="337" t="str">
        <v/>
      </c>
      <c r="D2802" s="337" t="str">
        <v/>
      </c>
      <c r="E2802" s="337" t="str">
        <v/>
      </c>
      <c r="F2802" s="337" t="str">
        <v/>
      </c>
      <c r="G2802" s="356" t="str">
        <v/>
      </c>
      <c r="H2802" s="340" t="str">
        <v/>
      </c>
      <c r="I2802" s="337" t="str">
        <v/>
      </c>
      <c r="J2802" s="337" t="str">
        <v/>
      </c>
      <c r="K2802" s="337" t="str">
        <v/>
      </c>
      <c r="L2802" s="337" t="str">
        <v/>
      </c>
      <c r="M2802" s="329" t="str">
        <v/>
      </c>
      <c r="N2802" s="337" t="str">
        <v/>
      </c>
      <c r="O2802" s="349" t="str">
        <v/>
      </c>
      <c r="P2802" s="349" t="str">
        <v>January</v>
      </c>
      <c r="Q2802" s="358"/>
    </row>
    <row r="2803" ht="27" customHeight="1" spans="1:17">
      <c r="A2803" s="361">
        <f t="shared" si="29"/>
        <v>1872</v>
      </c>
      <c r="B2803" s="294" t="str">
        <v/>
      </c>
      <c r="C2803" s="337" t="str">
        <v/>
      </c>
      <c r="D2803" s="337" t="str">
        <v/>
      </c>
      <c r="E2803" s="337" t="str">
        <v/>
      </c>
      <c r="F2803" s="337" t="str">
        <v/>
      </c>
      <c r="G2803" s="356" t="str">
        <v/>
      </c>
      <c r="H2803" s="340" t="str">
        <v/>
      </c>
      <c r="I2803" s="337" t="str">
        <v/>
      </c>
      <c r="J2803" s="337" t="str">
        <v/>
      </c>
      <c r="K2803" s="337" t="str">
        <v/>
      </c>
      <c r="L2803" s="337" t="str">
        <v/>
      </c>
      <c r="M2803" s="334" t="str">
        <v/>
      </c>
      <c r="N2803" s="337" t="str">
        <v/>
      </c>
      <c r="O2803" s="349" t="str">
        <v/>
      </c>
      <c r="P2803" s="349" t="str">
        <v>January</v>
      </c>
      <c r="Q2803" s="357"/>
    </row>
    <row r="2804" ht="27" customHeight="1" spans="1:17">
      <c r="A2804" s="362">
        <f t="shared" si="29"/>
        <v>1873</v>
      </c>
      <c r="B2804" s="294" t="str">
        <v/>
      </c>
      <c r="C2804" s="337" t="str">
        <v/>
      </c>
      <c r="D2804" s="337" t="str">
        <v/>
      </c>
      <c r="E2804" s="337" t="str">
        <v/>
      </c>
      <c r="F2804" s="337" t="str">
        <v/>
      </c>
      <c r="G2804" s="356" t="str">
        <v/>
      </c>
      <c r="H2804" s="340" t="str">
        <v/>
      </c>
      <c r="I2804" s="337" t="str">
        <v/>
      </c>
      <c r="J2804" s="337" t="str">
        <v/>
      </c>
      <c r="K2804" s="337" t="str">
        <v/>
      </c>
      <c r="L2804" s="337" t="str">
        <v/>
      </c>
      <c r="M2804" s="329" t="str">
        <v/>
      </c>
      <c r="N2804" s="337" t="str">
        <v/>
      </c>
      <c r="O2804" s="349" t="str">
        <v/>
      </c>
      <c r="P2804" s="349" t="str">
        <v>January</v>
      </c>
      <c r="Q2804" s="358"/>
    </row>
    <row r="2805" ht="27" customHeight="1" spans="1:17">
      <c r="A2805" s="361">
        <f t="shared" si="29"/>
        <v>1874</v>
      </c>
      <c r="B2805" s="294" t="str">
        <v/>
      </c>
      <c r="C2805" s="337" t="str">
        <v/>
      </c>
      <c r="D2805" s="337" t="str">
        <v/>
      </c>
      <c r="E2805" s="337" t="str">
        <v/>
      </c>
      <c r="F2805" s="337" t="str">
        <v/>
      </c>
      <c r="G2805" s="356" t="str">
        <v/>
      </c>
      <c r="H2805" s="340" t="str">
        <v/>
      </c>
      <c r="I2805" s="337" t="str">
        <v/>
      </c>
      <c r="J2805" s="337" t="str">
        <v/>
      </c>
      <c r="K2805" s="337" t="str">
        <v/>
      </c>
      <c r="L2805" s="337" t="str">
        <v/>
      </c>
      <c r="M2805" s="334" t="str">
        <v/>
      </c>
      <c r="N2805" s="337" t="str">
        <v/>
      </c>
      <c r="O2805" s="349" t="str">
        <v/>
      </c>
      <c r="P2805" s="349" t="str">
        <v>January</v>
      </c>
      <c r="Q2805" s="357"/>
    </row>
    <row r="2806" ht="27" customHeight="1" spans="1:17">
      <c r="A2806" s="362">
        <f t="shared" si="29"/>
        <v>1875</v>
      </c>
      <c r="B2806" s="294" t="str">
        <v/>
      </c>
      <c r="C2806" s="337" t="str">
        <v/>
      </c>
      <c r="D2806" s="337" t="str">
        <v/>
      </c>
      <c r="E2806" s="337" t="str">
        <v/>
      </c>
      <c r="F2806" s="341" t="str">
        <v/>
      </c>
      <c r="G2806" s="356" t="str">
        <v/>
      </c>
      <c r="H2806" s="340" t="str">
        <v/>
      </c>
      <c r="I2806" s="337" t="str">
        <v/>
      </c>
      <c r="J2806" s="337" t="str">
        <v/>
      </c>
      <c r="K2806" s="337" t="str">
        <v/>
      </c>
      <c r="L2806" s="337" t="str">
        <v/>
      </c>
      <c r="M2806" s="329" t="str">
        <v/>
      </c>
      <c r="N2806" s="337" t="str">
        <v/>
      </c>
      <c r="O2806" s="349" t="str">
        <v/>
      </c>
      <c r="P2806" s="349" t="str">
        <v>January</v>
      </c>
      <c r="Q2806" s="358"/>
    </row>
    <row r="2807" ht="27" customHeight="1" spans="1:17">
      <c r="A2807" s="361">
        <f t="shared" si="29"/>
        <v>1876</v>
      </c>
      <c r="B2807" s="294" t="str">
        <v/>
      </c>
      <c r="C2807" s="337" t="str">
        <v/>
      </c>
      <c r="D2807" s="337" t="str">
        <v/>
      </c>
      <c r="E2807" s="337" t="str">
        <v/>
      </c>
      <c r="F2807" s="341" t="str">
        <v/>
      </c>
      <c r="G2807" s="356" t="str">
        <v/>
      </c>
      <c r="H2807" s="340" t="str">
        <v/>
      </c>
      <c r="I2807" s="337" t="str">
        <v/>
      </c>
      <c r="J2807" s="337" t="str">
        <v/>
      </c>
      <c r="K2807" s="337" t="str">
        <v/>
      </c>
      <c r="L2807" s="337" t="str">
        <v/>
      </c>
      <c r="M2807" s="334" t="str">
        <v/>
      </c>
      <c r="N2807" s="337" t="str">
        <v/>
      </c>
      <c r="O2807" s="349" t="str">
        <v/>
      </c>
      <c r="P2807" s="349" t="str">
        <v>January</v>
      </c>
      <c r="Q2807" s="357"/>
    </row>
    <row r="2808" ht="27" customHeight="1" spans="1:17">
      <c r="A2808" s="362">
        <f t="shared" si="29"/>
        <v>1877</v>
      </c>
      <c r="B2808" s="294" t="str">
        <v/>
      </c>
      <c r="C2808" s="337" t="str">
        <v/>
      </c>
      <c r="D2808" s="337" t="str">
        <v/>
      </c>
      <c r="E2808" s="337" t="str">
        <v/>
      </c>
      <c r="F2808" s="341" t="str">
        <v/>
      </c>
      <c r="G2808" s="356" t="str">
        <v/>
      </c>
      <c r="H2808" s="340" t="str">
        <v/>
      </c>
      <c r="I2808" s="337" t="str">
        <v/>
      </c>
      <c r="J2808" s="337" t="str">
        <v/>
      </c>
      <c r="K2808" s="337" t="str">
        <v/>
      </c>
      <c r="L2808" s="337" t="str">
        <v/>
      </c>
      <c r="M2808" s="329" t="str">
        <v/>
      </c>
      <c r="N2808" s="337" t="str">
        <v/>
      </c>
      <c r="O2808" s="349" t="str">
        <v/>
      </c>
      <c r="P2808" s="349" t="str">
        <v>January</v>
      </c>
      <c r="Q2808" s="358"/>
    </row>
    <row r="2809" ht="27" customHeight="1" spans="1:17">
      <c r="A2809" s="361">
        <f t="shared" si="29"/>
        <v>1878</v>
      </c>
      <c r="B2809" s="294" t="str">
        <v/>
      </c>
      <c r="C2809" s="337" t="str">
        <v/>
      </c>
      <c r="D2809" s="337" t="str">
        <v/>
      </c>
      <c r="E2809" s="337" t="str">
        <v/>
      </c>
      <c r="F2809" s="341" t="str">
        <v/>
      </c>
      <c r="G2809" s="356" t="str">
        <v/>
      </c>
      <c r="H2809" s="340" t="str">
        <v/>
      </c>
      <c r="I2809" s="337" t="str">
        <v/>
      </c>
      <c r="J2809" s="337" t="str">
        <v/>
      </c>
      <c r="K2809" s="337" t="str">
        <v/>
      </c>
      <c r="L2809" s="337" t="str">
        <v/>
      </c>
      <c r="M2809" s="334" t="str">
        <v/>
      </c>
      <c r="N2809" s="337" t="str">
        <v/>
      </c>
      <c r="O2809" s="349" t="str">
        <v/>
      </c>
      <c r="P2809" s="349" t="str">
        <v>January</v>
      </c>
      <c r="Q2809" s="357"/>
    </row>
    <row r="2810" ht="27" customHeight="1" spans="1:17">
      <c r="A2810" s="362">
        <f t="shared" si="29"/>
        <v>1879</v>
      </c>
      <c r="B2810" s="294" t="str">
        <v/>
      </c>
      <c r="C2810" s="337" t="str">
        <v/>
      </c>
      <c r="D2810" s="337" t="str">
        <v/>
      </c>
      <c r="E2810" s="337" t="str">
        <v/>
      </c>
      <c r="F2810" s="341" t="str">
        <v/>
      </c>
      <c r="G2810" s="356" t="str">
        <v/>
      </c>
      <c r="H2810" s="340" t="str">
        <v/>
      </c>
      <c r="I2810" s="337" t="str">
        <v/>
      </c>
      <c r="J2810" s="337" t="str">
        <v/>
      </c>
      <c r="K2810" s="337" t="str">
        <v/>
      </c>
      <c r="L2810" s="337" t="str">
        <v/>
      </c>
      <c r="M2810" s="329" t="str">
        <v/>
      </c>
      <c r="N2810" s="337" t="str">
        <v/>
      </c>
      <c r="O2810" s="349" t="str">
        <v/>
      </c>
      <c r="P2810" s="349" t="str">
        <v>January</v>
      </c>
      <c r="Q2810" s="358"/>
    </row>
    <row r="2811" ht="27" customHeight="1" spans="1:17">
      <c r="A2811" s="361">
        <f t="shared" si="29"/>
        <v>1880</v>
      </c>
      <c r="B2811" s="294" t="str">
        <v/>
      </c>
      <c r="C2811" s="337" t="str">
        <v/>
      </c>
      <c r="D2811" s="337" t="str">
        <v/>
      </c>
      <c r="E2811" s="337" t="str">
        <v/>
      </c>
      <c r="F2811" s="337" t="str">
        <v/>
      </c>
      <c r="G2811" s="356" t="str">
        <v/>
      </c>
      <c r="H2811" s="340" t="str">
        <v/>
      </c>
      <c r="I2811" s="337" t="str">
        <v/>
      </c>
      <c r="J2811" s="337" t="str">
        <v/>
      </c>
      <c r="K2811" s="337" t="str">
        <v/>
      </c>
      <c r="L2811" s="337" t="str">
        <v/>
      </c>
      <c r="M2811" s="334" t="str">
        <v/>
      </c>
      <c r="N2811" s="337" t="str">
        <v/>
      </c>
      <c r="O2811" s="349" t="str">
        <v/>
      </c>
      <c r="P2811" s="349" t="str">
        <v>January</v>
      </c>
      <c r="Q2811" s="357"/>
    </row>
    <row r="2812" ht="27" customHeight="1" spans="1:17">
      <c r="A2812" s="362">
        <f t="shared" si="29"/>
        <v>1881</v>
      </c>
      <c r="B2812" s="294" t="str">
        <v/>
      </c>
      <c r="C2812" s="337" t="str">
        <v/>
      </c>
      <c r="D2812" s="337" t="str">
        <v/>
      </c>
      <c r="E2812" s="337" t="str">
        <v/>
      </c>
      <c r="F2812" s="337" t="str">
        <v/>
      </c>
      <c r="G2812" s="356" t="str">
        <v/>
      </c>
      <c r="H2812" s="340" t="str">
        <v/>
      </c>
      <c r="I2812" s="337" t="str">
        <v/>
      </c>
      <c r="J2812" s="337" t="str">
        <v/>
      </c>
      <c r="K2812" s="337" t="str">
        <v/>
      </c>
      <c r="L2812" s="337" t="str">
        <v/>
      </c>
      <c r="M2812" s="329" t="str">
        <v/>
      </c>
      <c r="N2812" s="337" t="str">
        <v/>
      </c>
      <c r="O2812" s="349" t="str">
        <v/>
      </c>
      <c r="P2812" s="349" t="str">
        <v>January</v>
      </c>
      <c r="Q2812" s="358"/>
    </row>
    <row r="2813" ht="27" customHeight="1" spans="1:17">
      <c r="A2813" s="361">
        <f t="shared" si="29"/>
        <v>1882</v>
      </c>
      <c r="B2813" s="294" t="str">
        <v/>
      </c>
      <c r="C2813" s="337" t="str">
        <v/>
      </c>
      <c r="D2813" s="337" t="str">
        <v/>
      </c>
      <c r="E2813" s="337" t="str">
        <v/>
      </c>
      <c r="F2813" s="337" t="str">
        <v/>
      </c>
      <c r="G2813" s="356" t="str">
        <v/>
      </c>
      <c r="H2813" s="340" t="str">
        <v/>
      </c>
      <c r="I2813" s="337" t="str">
        <v/>
      </c>
      <c r="J2813" s="337" t="str">
        <v/>
      </c>
      <c r="K2813" s="337" t="str">
        <v/>
      </c>
      <c r="L2813" s="337" t="str">
        <v/>
      </c>
      <c r="M2813" s="334" t="str">
        <v/>
      </c>
      <c r="N2813" s="337" t="str">
        <v/>
      </c>
      <c r="O2813" s="349" t="str">
        <v/>
      </c>
      <c r="P2813" s="349" t="str">
        <v>January</v>
      </c>
      <c r="Q2813" s="357"/>
    </row>
    <row r="2814" ht="27" customHeight="1" spans="1:17">
      <c r="A2814" s="362">
        <f t="shared" si="29"/>
        <v>1883</v>
      </c>
      <c r="B2814" s="294" t="str">
        <v/>
      </c>
      <c r="C2814" s="337" t="str">
        <v/>
      </c>
      <c r="D2814" s="337" t="str">
        <v/>
      </c>
      <c r="E2814" s="337" t="str">
        <v/>
      </c>
      <c r="F2814" s="337" t="str">
        <v/>
      </c>
      <c r="G2814" s="356" t="str">
        <v/>
      </c>
      <c r="H2814" s="340" t="str">
        <v/>
      </c>
      <c r="I2814" s="337" t="str">
        <v/>
      </c>
      <c r="J2814" s="337" t="str">
        <v/>
      </c>
      <c r="K2814" s="337" t="str">
        <v/>
      </c>
      <c r="L2814" s="337" t="str">
        <v/>
      </c>
      <c r="M2814" s="329" t="str">
        <v/>
      </c>
      <c r="N2814" s="337" t="str">
        <v/>
      </c>
      <c r="O2814" s="349" t="str">
        <v/>
      </c>
      <c r="P2814" s="349" t="str">
        <v>January</v>
      </c>
      <c r="Q2814" s="358"/>
    </row>
    <row r="2815" ht="27" customHeight="1" spans="1:17">
      <c r="A2815" s="361">
        <f t="shared" si="29"/>
        <v>1884</v>
      </c>
      <c r="B2815" s="294" t="str">
        <v/>
      </c>
      <c r="C2815" s="337" t="str">
        <v/>
      </c>
      <c r="D2815" s="337" t="str">
        <v/>
      </c>
      <c r="E2815" s="337" t="str">
        <v/>
      </c>
      <c r="F2815" s="337" t="str">
        <v/>
      </c>
      <c r="G2815" s="356" t="str">
        <v/>
      </c>
      <c r="H2815" s="340" t="str">
        <v/>
      </c>
      <c r="I2815" s="337" t="str">
        <v/>
      </c>
      <c r="J2815" s="337" t="str">
        <v/>
      </c>
      <c r="K2815" s="337" t="str">
        <v/>
      </c>
      <c r="L2815" s="337" t="str">
        <v/>
      </c>
      <c r="M2815" s="334" t="str">
        <v/>
      </c>
      <c r="N2815" s="337" t="str">
        <v/>
      </c>
      <c r="O2815" s="349" t="str">
        <v/>
      </c>
      <c r="P2815" s="349" t="str">
        <v>January</v>
      </c>
      <c r="Q2815" s="357"/>
    </row>
    <row r="2816" ht="27" customHeight="1" spans="1:17">
      <c r="A2816" s="362">
        <f t="shared" si="29"/>
        <v>1885</v>
      </c>
      <c r="B2816" s="294" t="str">
        <v/>
      </c>
      <c r="C2816" s="337" t="str">
        <v/>
      </c>
      <c r="D2816" s="337" t="str">
        <v/>
      </c>
      <c r="E2816" s="337" t="str">
        <v/>
      </c>
      <c r="F2816" s="337" t="str">
        <v/>
      </c>
      <c r="G2816" s="356" t="str">
        <v/>
      </c>
      <c r="H2816" s="340" t="str">
        <v/>
      </c>
      <c r="I2816" s="337" t="str">
        <v/>
      </c>
      <c r="J2816" s="337" t="str">
        <v/>
      </c>
      <c r="K2816" s="337" t="str">
        <v/>
      </c>
      <c r="L2816" s="337" t="str">
        <v/>
      </c>
      <c r="M2816" s="329" t="str">
        <v/>
      </c>
      <c r="N2816" s="337" t="str">
        <v/>
      </c>
      <c r="O2816" s="349" t="str">
        <v/>
      </c>
      <c r="P2816" s="349" t="str">
        <v>January</v>
      </c>
      <c r="Q2816" s="358"/>
    </row>
    <row r="2817" ht="27" customHeight="1" spans="1:17">
      <c r="A2817" s="361">
        <f t="shared" si="29"/>
        <v>1886</v>
      </c>
      <c r="B2817" s="294" t="str">
        <v/>
      </c>
      <c r="C2817" s="337" t="str">
        <v/>
      </c>
      <c r="D2817" s="337" t="str">
        <v/>
      </c>
      <c r="E2817" s="337" t="str">
        <v/>
      </c>
      <c r="F2817" s="337" t="str">
        <v/>
      </c>
      <c r="G2817" s="356" t="str">
        <v/>
      </c>
      <c r="H2817" s="340" t="str">
        <v/>
      </c>
      <c r="I2817" s="337" t="str">
        <v/>
      </c>
      <c r="J2817" s="337" t="str">
        <v/>
      </c>
      <c r="K2817" s="337" t="str">
        <v/>
      </c>
      <c r="L2817" s="337" t="str">
        <v/>
      </c>
      <c r="M2817" s="334" t="str">
        <v/>
      </c>
      <c r="N2817" s="337" t="str">
        <v/>
      </c>
      <c r="O2817" s="349" t="str">
        <v/>
      </c>
      <c r="P2817" s="349" t="str">
        <v>January</v>
      </c>
      <c r="Q2817" s="357"/>
    </row>
    <row r="2818" ht="27" customHeight="1" spans="1:17">
      <c r="A2818" s="362">
        <f t="shared" si="29"/>
        <v>1887</v>
      </c>
      <c r="B2818" s="294" t="str">
        <v/>
      </c>
      <c r="C2818" s="337" t="str">
        <v/>
      </c>
      <c r="D2818" s="337" t="str">
        <v/>
      </c>
      <c r="E2818" s="337" t="str">
        <v/>
      </c>
      <c r="F2818" s="337" t="str">
        <v/>
      </c>
      <c r="G2818" s="356" t="str">
        <v/>
      </c>
      <c r="H2818" s="340" t="str">
        <v/>
      </c>
      <c r="I2818" s="337" t="str">
        <v/>
      </c>
      <c r="J2818" s="337" t="str">
        <v/>
      </c>
      <c r="K2818" s="337" t="str">
        <v/>
      </c>
      <c r="L2818" s="337" t="str">
        <v/>
      </c>
      <c r="M2818" s="329" t="str">
        <v/>
      </c>
      <c r="N2818" s="337" t="str">
        <v/>
      </c>
      <c r="O2818" s="349" t="str">
        <v/>
      </c>
      <c r="P2818" s="349" t="str">
        <v>January</v>
      </c>
      <c r="Q2818" s="358"/>
    </row>
    <row r="2819" ht="27" customHeight="1" spans="1:17">
      <c r="A2819" s="361">
        <f t="shared" si="29"/>
        <v>1888</v>
      </c>
      <c r="B2819" s="294" t="str">
        <v/>
      </c>
      <c r="C2819" s="337" t="str">
        <v/>
      </c>
      <c r="D2819" s="337" t="str">
        <v/>
      </c>
      <c r="E2819" s="337" t="str">
        <v/>
      </c>
      <c r="F2819" s="337" t="str">
        <v/>
      </c>
      <c r="G2819" s="356" t="str">
        <v/>
      </c>
      <c r="H2819" s="340" t="str">
        <v/>
      </c>
      <c r="I2819" s="337" t="str">
        <v/>
      </c>
      <c r="J2819" s="337" t="str">
        <v/>
      </c>
      <c r="K2819" s="337" t="str">
        <v/>
      </c>
      <c r="L2819" s="337" t="str">
        <v/>
      </c>
      <c r="M2819" s="334" t="str">
        <v/>
      </c>
      <c r="N2819" s="337" t="str">
        <v/>
      </c>
      <c r="O2819" s="349" t="str">
        <v/>
      </c>
      <c r="P2819" s="349" t="str">
        <v>January</v>
      </c>
      <c r="Q2819" s="357"/>
    </row>
    <row r="2820" ht="27" customHeight="1" spans="1:17">
      <c r="A2820" s="362">
        <f t="shared" si="29"/>
        <v>1889</v>
      </c>
      <c r="B2820" s="294" t="str">
        <v/>
      </c>
      <c r="C2820" s="337" t="str">
        <v/>
      </c>
      <c r="D2820" s="337" t="str">
        <v/>
      </c>
      <c r="E2820" s="337" t="str">
        <v/>
      </c>
      <c r="F2820" s="337" t="str">
        <v/>
      </c>
      <c r="G2820" s="356" t="str">
        <v/>
      </c>
      <c r="H2820" s="340" t="str">
        <v/>
      </c>
      <c r="I2820" s="337" t="str">
        <v/>
      </c>
      <c r="J2820" s="337" t="str">
        <v/>
      </c>
      <c r="K2820" s="337" t="str">
        <v/>
      </c>
      <c r="L2820" s="337" t="str">
        <v/>
      </c>
      <c r="M2820" s="329" t="str">
        <v/>
      </c>
      <c r="N2820" s="337" t="str">
        <v/>
      </c>
      <c r="O2820" s="349" t="str">
        <v/>
      </c>
      <c r="P2820" s="349" t="str">
        <v>January</v>
      </c>
      <c r="Q2820" s="358"/>
    </row>
    <row r="2821" ht="27" customHeight="1" spans="1:17">
      <c r="A2821" s="361">
        <f t="shared" si="29"/>
        <v>1890</v>
      </c>
      <c r="B2821" s="294" t="str">
        <v/>
      </c>
      <c r="C2821" s="337" t="str">
        <v/>
      </c>
      <c r="D2821" s="337" t="str">
        <v/>
      </c>
      <c r="E2821" s="337" t="str">
        <v/>
      </c>
      <c r="F2821" s="337" t="str">
        <v/>
      </c>
      <c r="G2821" s="356" t="str">
        <v/>
      </c>
      <c r="H2821" s="340" t="str">
        <v/>
      </c>
      <c r="I2821" s="337" t="str">
        <v/>
      </c>
      <c r="J2821" s="337" t="str">
        <v/>
      </c>
      <c r="K2821" s="337" t="str">
        <v/>
      </c>
      <c r="L2821" s="337" t="str">
        <v/>
      </c>
      <c r="M2821" s="334" t="str">
        <v/>
      </c>
      <c r="N2821" s="337" t="str">
        <v/>
      </c>
      <c r="O2821" s="349" t="str">
        <v/>
      </c>
      <c r="P2821" s="349" t="str">
        <v>January</v>
      </c>
      <c r="Q2821" s="357"/>
    </row>
    <row r="2822" ht="27" customHeight="1" spans="1:17">
      <c r="A2822" s="362">
        <f t="shared" si="29"/>
        <v>1891</v>
      </c>
      <c r="B2822" s="294" t="str">
        <v/>
      </c>
      <c r="C2822" s="337" t="str">
        <v/>
      </c>
      <c r="D2822" s="337" t="str">
        <v/>
      </c>
      <c r="E2822" s="337" t="str">
        <v/>
      </c>
      <c r="F2822" s="337" t="str">
        <v/>
      </c>
      <c r="G2822" s="356" t="str">
        <v/>
      </c>
      <c r="H2822" s="340" t="str">
        <v/>
      </c>
      <c r="I2822" s="337" t="str">
        <v/>
      </c>
      <c r="J2822" s="337" t="str">
        <v/>
      </c>
      <c r="K2822" s="337" t="str">
        <v/>
      </c>
      <c r="L2822" s="337" t="str">
        <v/>
      </c>
      <c r="M2822" s="329" t="str">
        <v/>
      </c>
      <c r="N2822" s="337" t="str">
        <v/>
      </c>
      <c r="O2822" s="349" t="str">
        <v/>
      </c>
      <c r="P2822" s="349" t="str">
        <v>January</v>
      </c>
      <c r="Q2822" s="358"/>
    </row>
    <row r="2823" ht="27" customHeight="1" spans="1:17">
      <c r="A2823" s="361">
        <f t="shared" si="29"/>
        <v>1892</v>
      </c>
      <c r="B2823" s="294" t="str">
        <v/>
      </c>
      <c r="C2823" s="337" t="str">
        <v/>
      </c>
      <c r="D2823" s="337" t="str">
        <v/>
      </c>
      <c r="E2823" s="337" t="str">
        <v/>
      </c>
      <c r="F2823" s="337" t="str">
        <v/>
      </c>
      <c r="G2823" s="356" t="str">
        <v/>
      </c>
      <c r="H2823" s="340" t="str">
        <v/>
      </c>
      <c r="I2823" s="337" t="str">
        <v/>
      </c>
      <c r="J2823" s="337" t="str">
        <v/>
      </c>
      <c r="K2823" s="337" t="str">
        <v/>
      </c>
      <c r="L2823" s="337" t="str">
        <v/>
      </c>
      <c r="M2823" s="334" t="str">
        <v/>
      </c>
      <c r="N2823" s="337" t="str">
        <v/>
      </c>
      <c r="O2823" s="349" t="str">
        <v/>
      </c>
      <c r="P2823" s="349" t="str">
        <v>January</v>
      </c>
      <c r="Q2823" s="357"/>
    </row>
    <row r="2824" ht="27" customHeight="1" spans="1:17">
      <c r="A2824" s="362">
        <f t="shared" si="29"/>
        <v>1893</v>
      </c>
      <c r="B2824" s="294" t="str">
        <v/>
      </c>
      <c r="C2824" s="337" t="str">
        <v/>
      </c>
      <c r="D2824" s="337" t="str">
        <v/>
      </c>
      <c r="E2824" s="337" t="str">
        <v/>
      </c>
      <c r="F2824" s="337" t="str">
        <v/>
      </c>
      <c r="G2824" s="356" t="str">
        <v/>
      </c>
      <c r="H2824" s="340" t="str">
        <v/>
      </c>
      <c r="I2824" s="337" t="str">
        <v/>
      </c>
      <c r="J2824" s="337" t="str">
        <v/>
      </c>
      <c r="K2824" s="337" t="str">
        <v/>
      </c>
      <c r="L2824" s="337" t="str">
        <v/>
      </c>
      <c r="M2824" s="329" t="str">
        <v/>
      </c>
      <c r="N2824" s="337" t="str">
        <v/>
      </c>
      <c r="O2824" s="349" t="str">
        <v/>
      </c>
      <c r="P2824" s="349" t="str">
        <v>January</v>
      </c>
      <c r="Q2824" s="358"/>
    </row>
    <row r="2825" ht="27" customHeight="1" spans="1:17">
      <c r="A2825" s="361">
        <f t="shared" si="29"/>
        <v>1894</v>
      </c>
      <c r="B2825" s="294" t="str">
        <v/>
      </c>
      <c r="C2825" s="337" t="str">
        <v/>
      </c>
      <c r="D2825" s="337" t="str">
        <v/>
      </c>
      <c r="E2825" s="337" t="str">
        <v/>
      </c>
      <c r="F2825" s="337" t="str">
        <v/>
      </c>
      <c r="G2825" s="356" t="str">
        <v/>
      </c>
      <c r="H2825" s="340" t="str">
        <v/>
      </c>
      <c r="I2825" s="337" t="str">
        <v/>
      </c>
      <c r="J2825" s="337" t="str">
        <v/>
      </c>
      <c r="K2825" s="337" t="str">
        <v/>
      </c>
      <c r="L2825" s="337" t="str">
        <v/>
      </c>
      <c r="M2825" s="334" t="str">
        <v/>
      </c>
      <c r="N2825" s="337" t="str">
        <v/>
      </c>
      <c r="O2825" s="349" t="str">
        <v/>
      </c>
      <c r="P2825" s="349" t="str">
        <v>January</v>
      </c>
      <c r="Q2825" s="357"/>
    </row>
    <row r="2826" ht="27" customHeight="1" spans="1:17">
      <c r="A2826" s="362">
        <f t="shared" si="29"/>
        <v>1895</v>
      </c>
      <c r="B2826" s="294" t="str">
        <v/>
      </c>
      <c r="C2826" s="337" t="str">
        <v/>
      </c>
      <c r="D2826" s="337" t="str">
        <v/>
      </c>
      <c r="E2826" s="337" t="str">
        <v/>
      </c>
      <c r="F2826" s="337" t="str">
        <v/>
      </c>
      <c r="G2826" s="356" t="str">
        <v/>
      </c>
      <c r="H2826" s="340" t="str">
        <v/>
      </c>
      <c r="I2826" s="337" t="str">
        <v/>
      </c>
      <c r="J2826" s="337" t="str">
        <v/>
      </c>
      <c r="K2826" s="337" t="str">
        <v/>
      </c>
      <c r="L2826" s="337" t="str">
        <v/>
      </c>
      <c r="M2826" s="329" t="str">
        <v/>
      </c>
      <c r="N2826" s="337" t="str">
        <v/>
      </c>
      <c r="O2826" s="349" t="str">
        <v/>
      </c>
      <c r="P2826" s="349" t="str">
        <v>January</v>
      </c>
      <c r="Q2826" s="358"/>
    </row>
    <row r="2827" ht="27" customHeight="1" spans="1:17">
      <c r="A2827" s="361">
        <f t="shared" si="29"/>
        <v>1896</v>
      </c>
      <c r="B2827" s="294" t="str">
        <v/>
      </c>
      <c r="C2827" s="337" t="str">
        <v/>
      </c>
      <c r="D2827" s="337" t="str">
        <v/>
      </c>
      <c r="E2827" s="337" t="str">
        <v/>
      </c>
      <c r="F2827" s="337" t="str">
        <v/>
      </c>
      <c r="G2827" s="356" t="str">
        <v/>
      </c>
      <c r="H2827" s="340" t="str">
        <v/>
      </c>
      <c r="I2827" s="337" t="str">
        <v/>
      </c>
      <c r="J2827" s="337" t="str">
        <v/>
      </c>
      <c r="K2827" s="337" t="str">
        <v/>
      </c>
      <c r="L2827" s="337" t="str">
        <v/>
      </c>
      <c r="M2827" s="334" t="str">
        <v/>
      </c>
      <c r="N2827" s="337" t="str">
        <v/>
      </c>
      <c r="O2827" s="349" t="str">
        <v/>
      </c>
      <c r="P2827" s="349" t="str">
        <v>January</v>
      </c>
      <c r="Q2827" s="357"/>
    </row>
    <row r="2828" ht="27" customHeight="1" spans="1:17">
      <c r="A2828" s="362">
        <f t="shared" si="29"/>
        <v>1897</v>
      </c>
      <c r="B2828" s="294" t="str">
        <v/>
      </c>
      <c r="C2828" s="337" t="str">
        <v/>
      </c>
      <c r="D2828" s="337" t="str">
        <v/>
      </c>
      <c r="E2828" s="337" t="str">
        <v/>
      </c>
      <c r="F2828" s="337" t="str">
        <v/>
      </c>
      <c r="G2828" s="356" t="str">
        <v/>
      </c>
      <c r="H2828" s="340" t="str">
        <v/>
      </c>
      <c r="I2828" s="337" t="str">
        <v/>
      </c>
      <c r="J2828" s="337" t="str">
        <v/>
      </c>
      <c r="K2828" s="337" t="str">
        <v/>
      </c>
      <c r="L2828" s="337" t="str">
        <v/>
      </c>
      <c r="M2828" s="329" t="str">
        <v/>
      </c>
      <c r="N2828" s="337" t="str">
        <v/>
      </c>
      <c r="O2828" s="349" t="str">
        <v/>
      </c>
      <c r="P2828" s="349" t="str">
        <v>January</v>
      </c>
      <c r="Q2828" s="358"/>
    </row>
    <row r="2829" ht="27" customHeight="1" spans="1:17">
      <c r="A2829" s="361">
        <f t="shared" si="29"/>
        <v>1898</v>
      </c>
      <c r="B2829" s="294" t="str">
        <v/>
      </c>
      <c r="C2829" s="337" t="str">
        <v/>
      </c>
      <c r="D2829" s="337" t="str">
        <v/>
      </c>
      <c r="E2829" s="337" t="str">
        <v/>
      </c>
      <c r="F2829" s="337" t="str">
        <v/>
      </c>
      <c r="G2829" s="356" t="str">
        <v/>
      </c>
      <c r="H2829" s="340" t="str">
        <v/>
      </c>
      <c r="I2829" s="337" t="str">
        <v/>
      </c>
      <c r="J2829" s="337" t="str">
        <v/>
      </c>
      <c r="K2829" s="337" t="str">
        <v/>
      </c>
      <c r="L2829" s="337" t="str">
        <v/>
      </c>
      <c r="M2829" s="334" t="str">
        <v/>
      </c>
      <c r="N2829" s="337" t="str">
        <v/>
      </c>
      <c r="O2829" s="349" t="str">
        <v/>
      </c>
      <c r="P2829" s="349" t="str">
        <v>January</v>
      </c>
      <c r="Q2829" s="357"/>
    </row>
    <row r="2830" ht="27" customHeight="1" spans="1:17">
      <c r="A2830" s="362">
        <f t="shared" si="29"/>
        <v>1899</v>
      </c>
      <c r="B2830" s="294" t="str">
        <v/>
      </c>
      <c r="C2830" s="337" t="str">
        <v/>
      </c>
      <c r="D2830" s="337" t="str">
        <v/>
      </c>
      <c r="E2830" s="337" t="str">
        <v/>
      </c>
      <c r="F2830" s="337" t="str">
        <v/>
      </c>
      <c r="G2830" s="356" t="str">
        <v/>
      </c>
      <c r="H2830" s="340" t="str">
        <v/>
      </c>
      <c r="I2830" s="337" t="str">
        <v/>
      </c>
      <c r="J2830" s="337" t="str">
        <v/>
      </c>
      <c r="K2830" s="337" t="str">
        <v/>
      </c>
      <c r="L2830" s="337" t="str">
        <v/>
      </c>
      <c r="M2830" s="329" t="str">
        <v/>
      </c>
      <c r="N2830" s="337" t="str">
        <v/>
      </c>
      <c r="O2830" s="349" t="str">
        <v/>
      </c>
      <c r="P2830" s="349" t="str">
        <v>January</v>
      </c>
      <c r="Q2830" s="358"/>
    </row>
    <row r="2831" ht="27" customHeight="1" spans="1:17">
      <c r="A2831" s="361">
        <f t="shared" si="29"/>
        <v>1900</v>
      </c>
      <c r="B2831" s="294" t="str">
        <v/>
      </c>
      <c r="C2831" s="337" t="str">
        <v/>
      </c>
      <c r="D2831" s="337" t="str">
        <v/>
      </c>
      <c r="E2831" s="337" t="str">
        <v/>
      </c>
      <c r="F2831" s="337" t="str">
        <v/>
      </c>
      <c r="G2831" s="356" t="str">
        <v/>
      </c>
      <c r="H2831" s="340" t="str">
        <v/>
      </c>
      <c r="I2831" s="337" t="str">
        <v/>
      </c>
      <c r="J2831" s="337" t="str">
        <v/>
      </c>
      <c r="K2831" s="337" t="str">
        <v/>
      </c>
      <c r="L2831" s="337" t="str">
        <v/>
      </c>
      <c r="M2831" s="334" t="str">
        <v/>
      </c>
      <c r="N2831" s="337" t="str">
        <v/>
      </c>
      <c r="O2831" s="349" t="str">
        <v/>
      </c>
      <c r="P2831" s="349" t="str">
        <v>January</v>
      </c>
      <c r="Q2831" s="357"/>
    </row>
    <row r="2832" ht="27" customHeight="1" spans="1:17">
      <c r="A2832" s="362">
        <f t="shared" si="29"/>
        <v>1901</v>
      </c>
      <c r="B2832" s="294" t="str">
        <v/>
      </c>
      <c r="C2832" s="337" t="str">
        <v/>
      </c>
      <c r="D2832" s="337" t="str">
        <v/>
      </c>
      <c r="E2832" s="337" t="str">
        <v/>
      </c>
      <c r="F2832" s="337" t="str">
        <v/>
      </c>
      <c r="G2832" s="356" t="str">
        <v/>
      </c>
      <c r="H2832" s="340" t="str">
        <v/>
      </c>
      <c r="I2832" s="337" t="str">
        <v/>
      </c>
      <c r="J2832" s="337" t="str">
        <v/>
      </c>
      <c r="K2832" s="337" t="str">
        <v/>
      </c>
      <c r="L2832" s="337" t="str">
        <v/>
      </c>
      <c r="M2832" s="329" t="str">
        <v/>
      </c>
      <c r="N2832" s="337" t="str">
        <v/>
      </c>
      <c r="O2832" s="349" t="str">
        <v/>
      </c>
      <c r="P2832" s="349" t="str">
        <v>January</v>
      </c>
      <c r="Q2832" s="358"/>
    </row>
    <row r="2833" ht="27" customHeight="1" spans="1:17">
      <c r="A2833" s="361">
        <f t="shared" si="29"/>
        <v>1902</v>
      </c>
      <c r="B2833" s="294" t="str">
        <v/>
      </c>
      <c r="C2833" s="337" t="str">
        <v/>
      </c>
      <c r="D2833" s="337" t="str">
        <v/>
      </c>
      <c r="E2833" s="337" t="str">
        <v/>
      </c>
      <c r="F2833" s="337" t="str">
        <v/>
      </c>
      <c r="G2833" s="356" t="str">
        <v/>
      </c>
      <c r="H2833" s="340" t="str">
        <v/>
      </c>
      <c r="I2833" s="337" t="str">
        <v/>
      </c>
      <c r="J2833" s="337" t="str">
        <v/>
      </c>
      <c r="K2833" s="337" t="str">
        <v/>
      </c>
      <c r="L2833" s="337" t="str">
        <v/>
      </c>
      <c r="M2833" s="334" t="str">
        <v/>
      </c>
      <c r="N2833" s="337" t="str">
        <v/>
      </c>
      <c r="O2833" s="349" t="str">
        <v/>
      </c>
      <c r="P2833" s="349" t="str">
        <v>January</v>
      </c>
      <c r="Q2833" s="357"/>
    </row>
    <row r="2834" ht="27" customHeight="1" spans="1:17">
      <c r="A2834" s="362">
        <f t="shared" si="29"/>
        <v>1903</v>
      </c>
      <c r="B2834" s="294" t="str">
        <v/>
      </c>
      <c r="C2834" s="337" t="str">
        <v/>
      </c>
      <c r="D2834" s="337" t="str">
        <v/>
      </c>
      <c r="E2834" s="337" t="str">
        <v/>
      </c>
      <c r="F2834" s="337" t="str">
        <v/>
      </c>
      <c r="G2834" s="356" t="str">
        <v/>
      </c>
      <c r="H2834" s="340" t="str">
        <v/>
      </c>
      <c r="I2834" s="337" t="str">
        <v/>
      </c>
      <c r="J2834" s="337" t="str">
        <v/>
      </c>
      <c r="K2834" s="337" t="str">
        <v/>
      </c>
      <c r="L2834" s="337" t="str">
        <v/>
      </c>
      <c r="M2834" s="329" t="str">
        <v/>
      </c>
      <c r="N2834" s="337" t="str">
        <v/>
      </c>
      <c r="O2834" s="349" t="str">
        <v/>
      </c>
      <c r="P2834" s="349" t="str">
        <v>January</v>
      </c>
      <c r="Q2834" s="358"/>
    </row>
    <row r="2835" ht="27" customHeight="1" spans="1:17">
      <c r="A2835" s="361">
        <f t="shared" si="29"/>
        <v>1904</v>
      </c>
      <c r="B2835" s="294" t="str">
        <v/>
      </c>
      <c r="C2835" s="337" t="str">
        <v/>
      </c>
      <c r="D2835" s="337" t="str">
        <v/>
      </c>
      <c r="E2835" s="337" t="str">
        <v/>
      </c>
      <c r="F2835" s="337" t="str">
        <v/>
      </c>
      <c r="G2835" s="356" t="str">
        <v/>
      </c>
      <c r="H2835" s="340" t="str">
        <v/>
      </c>
      <c r="I2835" s="337" t="str">
        <v/>
      </c>
      <c r="J2835" s="337" t="str">
        <v/>
      </c>
      <c r="K2835" s="337" t="str">
        <v/>
      </c>
      <c r="L2835" s="337" t="str">
        <v/>
      </c>
      <c r="M2835" s="334" t="str">
        <v/>
      </c>
      <c r="N2835" s="337" t="str">
        <v/>
      </c>
      <c r="O2835" s="349" t="str">
        <v/>
      </c>
      <c r="P2835" s="349" t="str">
        <v>January</v>
      </c>
      <c r="Q2835" s="357"/>
    </row>
    <row r="2836" ht="27" customHeight="1" spans="1:17">
      <c r="A2836" s="362">
        <f t="shared" si="29"/>
        <v>1905</v>
      </c>
      <c r="B2836" s="294" t="str">
        <v/>
      </c>
      <c r="C2836" s="337" t="str">
        <v/>
      </c>
      <c r="D2836" s="337" t="str">
        <v/>
      </c>
      <c r="E2836" s="337" t="str">
        <v/>
      </c>
      <c r="F2836" s="337" t="str">
        <v/>
      </c>
      <c r="G2836" s="356" t="str">
        <v/>
      </c>
      <c r="H2836" s="340" t="str">
        <v/>
      </c>
      <c r="I2836" s="337" t="str">
        <v/>
      </c>
      <c r="J2836" s="337" t="str">
        <v/>
      </c>
      <c r="K2836" s="337" t="str">
        <v/>
      </c>
      <c r="L2836" s="337" t="str">
        <v/>
      </c>
      <c r="M2836" s="329" t="str">
        <v/>
      </c>
      <c r="N2836" s="337" t="str">
        <v/>
      </c>
      <c r="O2836" s="349" t="str">
        <v/>
      </c>
      <c r="P2836" s="349" t="str">
        <v>January</v>
      </c>
      <c r="Q2836" s="358"/>
    </row>
    <row r="2837" ht="27" customHeight="1" spans="1:17">
      <c r="A2837" s="361">
        <f t="shared" si="29"/>
        <v>1906</v>
      </c>
      <c r="B2837" s="294" t="str">
        <v/>
      </c>
      <c r="C2837" s="337" t="str">
        <v/>
      </c>
      <c r="D2837" s="337" t="str">
        <v/>
      </c>
      <c r="E2837" s="337" t="str">
        <v/>
      </c>
      <c r="F2837" s="337" t="str">
        <v/>
      </c>
      <c r="G2837" s="356" t="str">
        <v/>
      </c>
      <c r="H2837" s="340" t="str">
        <v/>
      </c>
      <c r="I2837" s="337" t="str">
        <v/>
      </c>
      <c r="J2837" s="337" t="str">
        <v/>
      </c>
      <c r="K2837" s="337" t="str">
        <v/>
      </c>
      <c r="L2837" s="337" t="str">
        <v/>
      </c>
      <c r="M2837" s="334" t="str">
        <v/>
      </c>
      <c r="N2837" s="337" t="str">
        <v/>
      </c>
      <c r="O2837" s="349" t="str">
        <v/>
      </c>
      <c r="P2837" s="349" t="str">
        <v>January</v>
      </c>
      <c r="Q2837" s="357"/>
    </row>
    <row r="2838" ht="27" customHeight="1" spans="1:17">
      <c r="A2838" s="362">
        <f t="shared" si="29"/>
        <v>1907</v>
      </c>
      <c r="B2838" s="294" t="str">
        <v/>
      </c>
      <c r="C2838" s="337" t="str">
        <v/>
      </c>
      <c r="D2838" s="337" t="str">
        <v/>
      </c>
      <c r="E2838" s="337" t="str">
        <v/>
      </c>
      <c r="F2838" s="341" t="str">
        <v/>
      </c>
      <c r="G2838" s="356" t="str">
        <v/>
      </c>
      <c r="H2838" s="340" t="str">
        <v/>
      </c>
      <c r="I2838" s="337" t="str">
        <v/>
      </c>
      <c r="J2838" s="337" t="str">
        <v/>
      </c>
      <c r="K2838" s="337" t="str">
        <v/>
      </c>
      <c r="L2838" s="337" t="str">
        <v/>
      </c>
      <c r="M2838" s="329" t="str">
        <v/>
      </c>
      <c r="N2838" s="337" t="str">
        <v/>
      </c>
      <c r="O2838" s="349" t="str">
        <v/>
      </c>
      <c r="P2838" s="349" t="str">
        <v>January</v>
      </c>
      <c r="Q2838" s="358"/>
    </row>
    <row r="2839" ht="27" customHeight="1" spans="1:17">
      <c r="A2839" s="361">
        <f t="shared" si="29"/>
        <v>1908</v>
      </c>
      <c r="B2839" s="294" t="str">
        <v/>
      </c>
      <c r="C2839" s="337" t="str">
        <v/>
      </c>
      <c r="D2839" s="337" t="str">
        <v/>
      </c>
      <c r="E2839" s="337" t="str">
        <v/>
      </c>
      <c r="F2839" s="337" t="str">
        <v/>
      </c>
      <c r="G2839" s="356" t="str">
        <v/>
      </c>
      <c r="H2839" s="340" t="str">
        <v/>
      </c>
      <c r="I2839" s="337" t="str">
        <v/>
      </c>
      <c r="J2839" s="337" t="str">
        <v/>
      </c>
      <c r="K2839" s="337" t="str">
        <v/>
      </c>
      <c r="L2839" s="337" t="str">
        <v/>
      </c>
      <c r="M2839" s="334" t="str">
        <v/>
      </c>
      <c r="N2839" s="337" t="str">
        <v/>
      </c>
      <c r="O2839" s="349" t="str">
        <v/>
      </c>
      <c r="P2839" s="349" t="str">
        <v>January</v>
      </c>
      <c r="Q2839" s="357"/>
    </row>
    <row r="2840" ht="27" customHeight="1" spans="1:17">
      <c r="A2840" s="362">
        <f t="shared" si="29"/>
        <v>1909</v>
      </c>
      <c r="B2840" s="294" t="str">
        <v/>
      </c>
      <c r="C2840" s="337" t="str">
        <v/>
      </c>
      <c r="D2840" s="337" t="str">
        <v/>
      </c>
      <c r="E2840" s="337" t="str">
        <v/>
      </c>
      <c r="F2840" s="337" t="str">
        <v/>
      </c>
      <c r="G2840" s="356" t="str">
        <v/>
      </c>
      <c r="H2840" s="340" t="str">
        <v/>
      </c>
      <c r="I2840" s="337" t="str">
        <v/>
      </c>
      <c r="J2840" s="337" t="str">
        <v/>
      </c>
      <c r="K2840" s="337" t="str">
        <v/>
      </c>
      <c r="L2840" s="337" t="str">
        <v/>
      </c>
      <c r="M2840" s="329" t="str">
        <v/>
      </c>
      <c r="N2840" s="337" t="str">
        <v/>
      </c>
      <c r="O2840" s="349" t="str">
        <v/>
      </c>
      <c r="P2840" s="349" t="str">
        <v>January</v>
      </c>
      <c r="Q2840" s="358"/>
    </row>
    <row r="2841" ht="27" customHeight="1" spans="1:17">
      <c r="A2841" s="361">
        <f t="shared" si="29"/>
        <v>1910</v>
      </c>
      <c r="B2841" s="294" t="str">
        <v/>
      </c>
      <c r="C2841" s="337" t="str">
        <v/>
      </c>
      <c r="D2841" s="337" t="str">
        <v/>
      </c>
      <c r="E2841" s="337" t="str">
        <v/>
      </c>
      <c r="F2841" s="341" t="str">
        <v/>
      </c>
      <c r="G2841" s="356" t="str">
        <v/>
      </c>
      <c r="H2841" s="340" t="str">
        <v/>
      </c>
      <c r="I2841" s="337" t="str">
        <v/>
      </c>
      <c r="J2841" s="337" t="str">
        <v/>
      </c>
      <c r="K2841" s="337" t="str">
        <v/>
      </c>
      <c r="L2841" s="337" t="str">
        <v/>
      </c>
      <c r="M2841" s="334" t="str">
        <v/>
      </c>
      <c r="N2841" s="337" t="str">
        <v/>
      </c>
      <c r="O2841" s="349" t="str">
        <v/>
      </c>
      <c r="P2841" s="349" t="str">
        <v>January</v>
      </c>
      <c r="Q2841" s="357"/>
    </row>
    <row r="2842" ht="27" customHeight="1" spans="1:17">
      <c r="A2842" s="362">
        <f t="shared" si="29"/>
        <v>1911</v>
      </c>
      <c r="B2842" s="294" t="str">
        <v/>
      </c>
      <c r="C2842" s="337" t="str">
        <v/>
      </c>
      <c r="D2842" s="337" t="str">
        <v/>
      </c>
      <c r="E2842" s="337" t="str">
        <v/>
      </c>
      <c r="F2842" s="337" t="str">
        <v/>
      </c>
      <c r="G2842" s="356" t="str">
        <v/>
      </c>
      <c r="H2842" s="340" t="str">
        <v/>
      </c>
      <c r="I2842" s="337" t="str">
        <v/>
      </c>
      <c r="J2842" s="337" t="str">
        <v/>
      </c>
      <c r="K2842" s="337" t="str">
        <v/>
      </c>
      <c r="L2842" s="337" t="str">
        <v/>
      </c>
      <c r="M2842" s="329" t="str">
        <v/>
      </c>
      <c r="N2842" s="337" t="str">
        <v/>
      </c>
      <c r="O2842" s="349" t="str">
        <v/>
      </c>
      <c r="P2842" s="349" t="str">
        <v>January</v>
      </c>
      <c r="Q2842" s="358"/>
    </row>
    <row r="2843" ht="27" customHeight="1" spans="1:17">
      <c r="A2843" s="361">
        <f t="shared" si="29"/>
        <v>1912</v>
      </c>
      <c r="B2843" s="294" t="str">
        <v/>
      </c>
      <c r="C2843" s="337" t="str">
        <v/>
      </c>
      <c r="D2843" s="337" t="str">
        <v/>
      </c>
      <c r="E2843" s="337" t="str">
        <v/>
      </c>
      <c r="F2843" s="337" t="str">
        <v/>
      </c>
      <c r="G2843" s="356" t="str">
        <v/>
      </c>
      <c r="H2843" s="340" t="str">
        <v/>
      </c>
      <c r="I2843" s="337" t="str">
        <v/>
      </c>
      <c r="J2843" s="337" t="str">
        <v/>
      </c>
      <c r="K2843" s="337" t="str">
        <v/>
      </c>
      <c r="L2843" s="337" t="str">
        <v/>
      </c>
      <c r="M2843" s="334" t="str">
        <v/>
      </c>
      <c r="N2843" s="337" t="str">
        <v/>
      </c>
      <c r="O2843" s="349" t="str">
        <v/>
      </c>
      <c r="P2843" s="349" t="str">
        <v>January</v>
      </c>
      <c r="Q2843" s="357"/>
    </row>
    <row r="2844" ht="27" customHeight="1" spans="1:17">
      <c r="A2844" s="362">
        <f t="shared" si="29"/>
        <v>1913</v>
      </c>
      <c r="B2844" s="294" t="str">
        <v/>
      </c>
      <c r="C2844" s="337" t="str">
        <v/>
      </c>
      <c r="D2844" s="337" t="str">
        <v/>
      </c>
      <c r="E2844" s="337" t="str">
        <v/>
      </c>
      <c r="F2844" s="337" t="str">
        <v/>
      </c>
      <c r="G2844" s="356" t="str">
        <v/>
      </c>
      <c r="H2844" s="340" t="str">
        <v/>
      </c>
      <c r="I2844" s="337" t="str">
        <v/>
      </c>
      <c r="J2844" s="337" t="str">
        <v/>
      </c>
      <c r="K2844" s="337" t="str">
        <v/>
      </c>
      <c r="L2844" s="337" t="str">
        <v/>
      </c>
      <c r="M2844" s="329" t="str">
        <v/>
      </c>
      <c r="N2844" s="337" t="str">
        <v/>
      </c>
      <c r="O2844" s="349" t="str">
        <v/>
      </c>
      <c r="P2844" s="349" t="str">
        <v>January</v>
      </c>
      <c r="Q2844" s="358"/>
    </row>
    <row r="2845" ht="27" customHeight="1" spans="1:17">
      <c r="A2845" s="361">
        <f t="shared" si="29"/>
        <v>1914</v>
      </c>
      <c r="B2845" s="294" t="str">
        <v/>
      </c>
      <c r="C2845" s="337" t="str">
        <v/>
      </c>
      <c r="D2845" s="337" t="str">
        <v/>
      </c>
      <c r="E2845" s="337" t="str">
        <v/>
      </c>
      <c r="F2845" s="337" t="str">
        <v/>
      </c>
      <c r="G2845" s="356" t="str">
        <v/>
      </c>
      <c r="H2845" s="340" t="str">
        <v/>
      </c>
      <c r="I2845" s="337" t="str">
        <v/>
      </c>
      <c r="J2845" s="337" t="str">
        <v/>
      </c>
      <c r="K2845" s="337" t="str">
        <v/>
      </c>
      <c r="L2845" s="337" t="str">
        <v/>
      </c>
      <c r="M2845" s="334" t="str">
        <v/>
      </c>
      <c r="N2845" s="337" t="str">
        <v/>
      </c>
      <c r="O2845" s="349" t="str">
        <v/>
      </c>
      <c r="P2845" s="349" t="str">
        <v>January</v>
      </c>
      <c r="Q2845" s="357"/>
    </row>
    <row r="2846" ht="27" customHeight="1" spans="1:17">
      <c r="A2846" s="362">
        <f t="shared" si="29"/>
        <v>1915</v>
      </c>
      <c r="B2846" s="294" t="str">
        <v/>
      </c>
      <c r="C2846" s="337" t="str">
        <v/>
      </c>
      <c r="D2846" s="337" t="str">
        <v/>
      </c>
      <c r="E2846" s="337" t="str">
        <v/>
      </c>
      <c r="F2846" s="337" t="str">
        <v/>
      </c>
      <c r="G2846" s="356" t="str">
        <v/>
      </c>
      <c r="H2846" s="340" t="str">
        <v/>
      </c>
      <c r="I2846" s="337" t="str">
        <v/>
      </c>
      <c r="J2846" s="337" t="str">
        <v/>
      </c>
      <c r="K2846" s="337" t="str">
        <v/>
      </c>
      <c r="L2846" s="337" t="str">
        <v/>
      </c>
      <c r="M2846" s="329" t="str">
        <v/>
      </c>
      <c r="N2846" s="337" t="str">
        <v/>
      </c>
      <c r="O2846" s="349" t="str">
        <v/>
      </c>
      <c r="P2846" s="349" t="str">
        <v>January</v>
      </c>
      <c r="Q2846" s="358"/>
    </row>
    <row r="2847" ht="27" customHeight="1" spans="1:17">
      <c r="A2847" s="361">
        <f t="shared" si="29"/>
        <v>1916</v>
      </c>
      <c r="B2847" s="294" t="str">
        <v/>
      </c>
      <c r="C2847" s="337" t="str">
        <v/>
      </c>
      <c r="D2847" s="337" t="str">
        <v/>
      </c>
      <c r="E2847" s="337" t="str">
        <v/>
      </c>
      <c r="F2847" s="337" t="str">
        <v/>
      </c>
      <c r="G2847" s="356" t="str">
        <v/>
      </c>
      <c r="H2847" s="340" t="str">
        <v/>
      </c>
      <c r="I2847" s="337" t="str">
        <v/>
      </c>
      <c r="J2847" s="337" t="str">
        <v/>
      </c>
      <c r="K2847" s="337" t="str">
        <v/>
      </c>
      <c r="L2847" s="337" t="str">
        <v/>
      </c>
      <c r="M2847" s="334" t="str">
        <v/>
      </c>
      <c r="N2847" s="337" t="str">
        <v/>
      </c>
      <c r="O2847" s="349" t="str">
        <v/>
      </c>
      <c r="P2847" s="349" t="str">
        <v>January</v>
      </c>
      <c r="Q2847" s="357"/>
    </row>
    <row r="2848" ht="27" customHeight="1" spans="1:17">
      <c r="A2848" s="362">
        <f t="shared" si="29"/>
        <v>1917</v>
      </c>
      <c r="B2848" s="294" t="str">
        <v/>
      </c>
      <c r="C2848" s="337" t="str">
        <v/>
      </c>
      <c r="D2848" s="337" t="str">
        <v/>
      </c>
      <c r="E2848" s="337" t="str">
        <v/>
      </c>
      <c r="F2848" s="337" t="str">
        <v/>
      </c>
      <c r="G2848" s="356" t="str">
        <v/>
      </c>
      <c r="H2848" s="340" t="str">
        <v/>
      </c>
      <c r="I2848" s="337" t="str">
        <v/>
      </c>
      <c r="J2848" s="337" t="str">
        <v/>
      </c>
      <c r="K2848" s="337" t="str">
        <v/>
      </c>
      <c r="L2848" s="337" t="str">
        <v/>
      </c>
      <c r="M2848" s="329" t="str">
        <v/>
      </c>
      <c r="N2848" s="337" t="str">
        <v/>
      </c>
      <c r="O2848" s="349" t="str">
        <v/>
      </c>
      <c r="P2848" s="349" t="str">
        <v>January</v>
      </c>
      <c r="Q2848" s="358"/>
    </row>
    <row r="2849" ht="27" customHeight="1" spans="1:17">
      <c r="A2849" s="361">
        <f t="shared" si="29"/>
        <v>1918</v>
      </c>
      <c r="B2849" s="294" t="str">
        <v/>
      </c>
      <c r="C2849" s="337" t="str">
        <v/>
      </c>
      <c r="D2849" s="337" t="str">
        <v/>
      </c>
      <c r="E2849" s="337" t="str">
        <v/>
      </c>
      <c r="F2849" s="341" t="str">
        <v/>
      </c>
      <c r="G2849" s="356" t="str">
        <v/>
      </c>
      <c r="H2849" s="340" t="str">
        <v/>
      </c>
      <c r="I2849" s="337" t="str">
        <v/>
      </c>
      <c r="J2849" s="337" t="str">
        <v/>
      </c>
      <c r="K2849" s="337" t="str">
        <v/>
      </c>
      <c r="L2849" s="337" t="str">
        <v/>
      </c>
      <c r="M2849" s="334" t="str">
        <v/>
      </c>
      <c r="N2849" s="337" t="str">
        <v/>
      </c>
      <c r="O2849" s="349" t="str">
        <v/>
      </c>
      <c r="P2849" s="349" t="str">
        <v>January</v>
      </c>
      <c r="Q2849" s="357"/>
    </row>
    <row r="2850" ht="27" customHeight="1" spans="1:17">
      <c r="A2850" s="362">
        <f t="shared" si="29"/>
        <v>1919</v>
      </c>
      <c r="B2850" s="294" t="str">
        <v/>
      </c>
      <c r="C2850" s="337" t="str">
        <v/>
      </c>
      <c r="D2850" s="337" t="str">
        <v/>
      </c>
      <c r="E2850" s="337" t="str">
        <v/>
      </c>
      <c r="F2850" s="337" t="str">
        <v/>
      </c>
      <c r="G2850" s="356" t="str">
        <v/>
      </c>
      <c r="H2850" s="340" t="str">
        <v/>
      </c>
      <c r="I2850" s="337" t="str">
        <v/>
      </c>
      <c r="J2850" s="337" t="str">
        <v/>
      </c>
      <c r="K2850" s="337" t="str">
        <v/>
      </c>
      <c r="L2850" s="337" t="str">
        <v/>
      </c>
      <c r="M2850" s="329" t="str">
        <v/>
      </c>
      <c r="N2850" s="337" t="str">
        <v/>
      </c>
      <c r="O2850" s="349" t="str">
        <v/>
      </c>
      <c r="P2850" s="349" t="str">
        <v>January</v>
      </c>
      <c r="Q2850" s="358"/>
    </row>
    <row r="2851" ht="27" customHeight="1" spans="1:17">
      <c r="A2851" s="361">
        <f t="shared" si="29"/>
        <v>1920</v>
      </c>
      <c r="B2851" s="294" t="str">
        <v/>
      </c>
      <c r="C2851" s="337" t="str">
        <v/>
      </c>
      <c r="D2851" s="337" t="str">
        <v/>
      </c>
      <c r="E2851" s="337" t="str">
        <v/>
      </c>
      <c r="F2851" s="337" t="str">
        <v/>
      </c>
      <c r="G2851" s="356" t="str">
        <v/>
      </c>
      <c r="H2851" s="340" t="str">
        <v/>
      </c>
      <c r="I2851" s="337" t="str">
        <v/>
      </c>
      <c r="J2851" s="337" t="str">
        <v/>
      </c>
      <c r="K2851" s="337" t="str">
        <v/>
      </c>
      <c r="L2851" s="337" t="str">
        <v/>
      </c>
      <c r="M2851" s="334" t="str">
        <v/>
      </c>
      <c r="N2851" s="337" t="str">
        <v/>
      </c>
      <c r="O2851" s="349" t="str">
        <v/>
      </c>
      <c r="P2851" s="349" t="str">
        <v>January</v>
      </c>
      <c r="Q2851" s="357"/>
    </row>
    <row r="2852" ht="27" customHeight="1" spans="1:17">
      <c r="A2852" s="362">
        <f t="shared" si="29"/>
        <v>1921</v>
      </c>
      <c r="B2852" s="294" t="str">
        <v/>
      </c>
      <c r="C2852" s="337" t="str">
        <v/>
      </c>
      <c r="D2852" s="337" t="str">
        <v/>
      </c>
      <c r="E2852" s="337" t="str">
        <v/>
      </c>
      <c r="F2852" s="337" t="str">
        <v/>
      </c>
      <c r="G2852" s="356" t="str">
        <v/>
      </c>
      <c r="H2852" s="340" t="str">
        <v/>
      </c>
      <c r="I2852" s="337" t="str">
        <v/>
      </c>
      <c r="J2852" s="337" t="str">
        <v/>
      </c>
      <c r="K2852" s="337" t="str">
        <v/>
      </c>
      <c r="L2852" s="337" t="str">
        <v/>
      </c>
      <c r="M2852" s="329" t="str">
        <v/>
      </c>
      <c r="N2852" s="337" t="str">
        <v/>
      </c>
      <c r="O2852" s="349" t="str">
        <v/>
      </c>
      <c r="P2852" s="349" t="str">
        <v>January</v>
      </c>
      <c r="Q2852" s="358"/>
    </row>
    <row r="2853" ht="27" customHeight="1" spans="1:17">
      <c r="A2853" s="361">
        <f t="shared" ref="A2853:A2916" si="30">A2852+1</f>
        <v>1922</v>
      </c>
      <c r="B2853" s="294" t="str">
        <v/>
      </c>
      <c r="C2853" s="337" t="str">
        <v/>
      </c>
      <c r="D2853" s="337" t="str">
        <v/>
      </c>
      <c r="E2853" s="337" t="str">
        <v/>
      </c>
      <c r="F2853" s="337" t="str">
        <v/>
      </c>
      <c r="G2853" s="356" t="str">
        <v/>
      </c>
      <c r="H2853" s="340" t="str">
        <v/>
      </c>
      <c r="I2853" s="337" t="str">
        <v/>
      </c>
      <c r="J2853" s="337" t="str">
        <v/>
      </c>
      <c r="K2853" s="337" t="str">
        <v/>
      </c>
      <c r="L2853" s="337" t="str">
        <v/>
      </c>
      <c r="M2853" s="334" t="str">
        <v/>
      </c>
      <c r="N2853" s="337" t="str">
        <v/>
      </c>
      <c r="O2853" s="349" t="str">
        <v/>
      </c>
      <c r="P2853" s="349" t="str">
        <v>January</v>
      </c>
      <c r="Q2853" s="357"/>
    </row>
    <row r="2854" ht="27" customHeight="1" spans="1:17">
      <c r="A2854" s="362">
        <f t="shared" si="30"/>
        <v>1923</v>
      </c>
      <c r="B2854" s="294" t="str">
        <v/>
      </c>
      <c r="C2854" s="337" t="str">
        <v/>
      </c>
      <c r="D2854" s="337" t="str">
        <v/>
      </c>
      <c r="E2854" s="337" t="str">
        <v/>
      </c>
      <c r="F2854" s="337" t="str">
        <v/>
      </c>
      <c r="G2854" s="356" t="str">
        <v/>
      </c>
      <c r="H2854" s="340" t="str">
        <v/>
      </c>
      <c r="I2854" s="337" t="str">
        <v/>
      </c>
      <c r="J2854" s="337" t="str">
        <v/>
      </c>
      <c r="K2854" s="337" t="str">
        <v/>
      </c>
      <c r="L2854" s="337" t="str">
        <v/>
      </c>
      <c r="M2854" s="329" t="str">
        <v/>
      </c>
      <c r="N2854" s="337" t="str">
        <v/>
      </c>
      <c r="O2854" s="349" t="str">
        <v/>
      </c>
      <c r="P2854" s="349" t="str">
        <v>January</v>
      </c>
      <c r="Q2854" s="358"/>
    </row>
    <row r="2855" ht="27" customHeight="1" spans="1:17">
      <c r="A2855" s="361">
        <f t="shared" si="30"/>
        <v>1924</v>
      </c>
      <c r="B2855" s="294" t="str">
        <v/>
      </c>
      <c r="C2855" s="337" t="str">
        <v/>
      </c>
      <c r="D2855" s="337" t="str">
        <v/>
      </c>
      <c r="E2855" s="337" t="str">
        <v/>
      </c>
      <c r="F2855" s="337" t="str">
        <v/>
      </c>
      <c r="G2855" s="356" t="str">
        <v/>
      </c>
      <c r="H2855" s="340" t="str">
        <v/>
      </c>
      <c r="I2855" s="337" t="str">
        <v/>
      </c>
      <c r="J2855" s="337" t="str">
        <v/>
      </c>
      <c r="K2855" s="337" t="str">
        <v/>
      </c>
      <c r="L2855" s="337" t="str">
        <v/>
      </c>
      <c r="M2855" s="334" t="str">
        <v/>
      </c>
      <c r="N2855" s="337" t="str">
        <v/>
      </c>
      <c r="O2855" s="349" t="str">
        <v/>
      </c>
      <c r="P2855" s="349" t="str">
        <v>January</v>
      </c>
      <c r="Q2855" s="357"/>
    </row>
    <row r="2856" ht="27" customHeight="1" spans="1:17">
      <c r="A2856" s="362">
        <f t="shared" si="30"/>
        <v>1925</v>
      </c>
      <c r="B2856" s="294" t="str">
        <v/>
      </c>
      <c r="C2856" s="337" t="str">
        <v/>
      </c>
      <c r="D2856" s="337" t="str">
        <v/>
      </c>
      <c r="E2856" s="337" t="str">
        <v/>
      </c>
      <c r="F2856" s="337" t="str">
        <v/>
      </c>
      <c r="G2856" s="356" t="str">
        <v/>
      </c>
      <c r="H2856" s="340" t="str">
        <v/>
      </c>
      <c r="I2856" s="337" t="str">
        <v/>
      </c>
      <c r="J2856" s="337" t="str">
        <v/>
      </c>
      <c r="K2856" s="337" t="str">
        <v/>
      </c>
      <c r="L2856" s="337" t="str">
        <v/>
      </c>
      <c r="M2856" s="329" t="str">
        <v/>
      </c>
      <c r="N2856" s="337" t="str">
        <v/>
      </c>
      <c r="O2856" s="349" t="str">
        <v/>
      </c>
      <c r="P2856" s="349" t="str">
        <v>January</v>
      </c>
      <c r="Q2856" s="358"/>
    </row>
    <row r="2857" ht="27" customHeight="1" spans="1:17">
      <c r="A2857" s="361">
        <f t="shared" si="30"/>
        <v>1926</v>
      </c>
      <c r="B2857" s="294" t="str">
        <v/>
      </c>
      <c r="C2857" s="337" t="str">
        <v/>
      </c>
      <c r="D2857" s="337" t="str">
        <v/>
      </c>
      <c r="E2857" s="337" t="str">
        <v/>
      </c>
      <c r="F2857" s="337" t="str">
        <v/>
      </c>
      <c r="G2857" s="356" t="str">
        <v/>
      </c>
      <c r="H2857" s="340" t="str">
        <v/>
      </c>
      <c r="I2857" s="337" t="str">
        <v/>
      </c>
      <c r="J2857" s="337" t="str">
        <v/>
      </c>
      <c r="K2857" s="337" t="str">
        <v/>
      </c>
      <c r="L2857" s="337" t="str">
        <v/>
      </c>
      <c r="M2857" s="334" t="str">
        <v/>
      </c>
      <c r="N2857" s="337" t="str">
        <v/>
      </c>
      <c r="O2857" s="349" t="str">
        <v/>
      </c>
      <c r="P2857" s="349" t="str">
        <v>January</v>
      </c>
      <c r="Q2857" s="357"/>
    </row>
    <row r="2858" ht="27" customHeight="1" spans="1:17">
      <c r="A2858" s="362">
        <f t="shared" si="30"/>
        <v>1927</v>
      </c>
      <c r="B2858" s="294" t="str">
        <v/>
      </c>
      <c r="C2858" s="337" t="str">
        <v/>
      </c>
      <c r="D2858" s="337" t="str">
        <v/>
      </c>
      <c r="E2858" s="337" t="str">
        <v/>
      </c>
      <c r="F2858" s="337" t="str">
        <v/>
      </c>
      <c r="G2858" s="356" t="str">
        <v/>
      </c>
      <c r="H2858" s="340" t="str">
        <v/>
      </c>
      <c r="I2858" s="337" t="str">
        <v/>
      </c>
      <c r="J2858" s="337" t="str">
        <v/>
      </c>
      <c r="K2858" s="337" t="str">
        <v/>
      </c>
      <c r="L2858" s="337" t="str">
        <v/>
      </c>
      <c r="M2858" s="329" t="str">
        <v/>
      </c>
      <c r="N2858" s="337" t="str">
        <v/>
      </c>
      <c r="O2858" s="349" t="str">
        <v/>
      </c>
      <c r="P2858" s="349" t="str">
        <v>January</v>
      </c>
      <c r="Q2858" s="358"/>
    </row>
    <row r="2859" ht="27" customHeight="1" spans="1:17">
      <c r="A2859" s="361">
        <f t="shared" si="30"/>
        <v>1928</v>
      </c>
      <c r="B2859" s="294" t="str">
        <v/>
      </c>
      <c r="C2859" s="337" t="str">
        <v/>
      </c>
      <c r="D2859" s="337" t="str">
        <v/>
      </c>
      <c r="E2859" s="337" t="str">
        <v/>
      </c>
      <c r="F2859" s="337" t="str">
        <v/>
      </c>
      <c r="G2859" s="356" t="str">
        <v/>
      </c>
      <c r="H2859" s="340" t="str">
        <v/>
      </c>
      <c r="I2859" s="337" t="str">
        <v/>
      </c>
      <c r="J2859" s="337" t="str">
        <v/>
      </c>
      <c r="K2859" s="337" t="str">
        <v/>
      </c>
      <c r="L2859" s="337" t="str">
        <v/>
      </c>
      <c r="M2859" s="334" t="str">
        <v/>
      </c>
      <c r="N2859" s="337" t="str">
        <v/>
      </c>
      <c r="O2859" s="349" t="str">
        <v/>
      </c>
      <c r="P2859" s="349" t="str">
        <v>January</v>
      </c>
      <c r="Q2859" s="357"/>
    </row>
    <row r="2860" ht="27" customHeight="1" spans="1:17">
      <c r="A2860" s="362">
        <f t="shared" si="30"/>
        <v>1929</v>
      </c>
      <c r="B2860" s="294" t="str">
        <v/>
      </c>
      <c r="C2860" s="337" t="str">
        <v/>
      </c>
      <c r="D2860" s="337" t="str">
        <v/>
      </c>
      <c r="E2860" s="337" t="str">
        <v/>
      </c>
      <c r="F2860" s="337" t="str">
        <v/>
      </c>
      <c r="G2860" s="356" t="str">
        <v/>
      </c>
      <c r="H2860" s="340" t="str">
        <v/>
      </c>
      <c r="I2860" s="337" t="str">
        <v/>
      </c>
      <c r="J2860" s="337" t="str">
        <v/>
      </c>
      <c r="K2860" s="337" t="str">
        <v/>
      </c>
      <c r="L2860" s="337" t="str">
        <v/>
      </c>
      <c r="M2860" s="329" t="str">
        <v/>
      </c>
      <c r="N2860" s="337" t="str">
        <v/>
      </c>
      <c r="O2860" s="349" t="str">
        <v/>
      </c>
      <c r="P2860" s="349" t="str">
        <v>January</v>
      </c>
      <c r="Q2860" s="358"/>
    </row>
    <row r="2861" ht="27" customHeight="1" spans="1:17">
      <c r="A2861" s="361">
        <f t="shared" si="30"/>
        <v>1930</v>
      </c>
      <c r="B2861" s="294" t="str">
        <v/>
      </c>
      <c r="C2861" s="337" t="str">
        <v/>
      </c>
      <c r="D2861" s="337" t="str">
        <v/>
      </c>
      <c r="E2861" s="337" t="str">
        <v/>
      </c>
      <c r="F2861" s="337" t="str">
        <v/>
      </c>
      <c r="G2861" s="356" t="str">
        <v/>
      </c>
      <c r="H2861" s="340" t="str">
        <v/>
      </c>
      <c r="I2861" s="337" t="str">
        <v/>
      </c>
      <c r="J2861" s="337" t="str">
        <v/>
      </c>
      <c r="K2861" s="337" t="str">
        <v/>
      </c>
      <c r="L2861" s="337" t="str">
        <v/>
      </c>
      <c r="M2861" s="334" t="str">
        <v/>
      </c>
      <c r="N2861" s="337" t="str">
        <v/>
      </c>
      <c r="O2861" s="349" t="str">
        <v/>
      </c>
      <c r="P2861" s="349" t="str">
        <v>January</v>
      </c>
      <c r="Q2861" s="357"/>
    </row>
    <row r="2862" ht="27" customHeight="1" spans="1:17">
      <c r="A2862" s="362">
        <f t="shared" si="30"/>
        <v>1931</v>
      </c>
      <c r="B2862" s="294" t="str">
        <v/>
      </c>
      <c r="C2862" s="337" t="str">
        <v/>
      </c>
      <c r="D2862" s="337" t="str">
        <v/>
      </c>
      <c r="E2862" s="337" t="str">
        <v/>
      </c>
      <c r="F2862" s="337" t="str">
        <v/>
      </c>
      <c r="G2862" s="356" t="str">
        <v/>
      </c>
      <c r="H2862" s="340" t="str">
        <v/>
      </c>
      <c r="I2862" s="337" t="str">
        <v/>
      </c>
      <c r="J2862" s="337" t="str">
        <v/>
      </c>
      <c r="K2862" s="337" t="str">
        <v/>
      </c>
      <c r="L2862" s="337" t="str">
        <v/>
      </c>
      <c r="M2862" s="329" t="str">
        <v/>
      </c>
      <c r="N2862" s="337" t="str">
        <v/>
      </c>
      <c r="O2862" s="349" t="str">
        <v/>
      </c>
      <c r="P2862" s="349" t="str">
        <v>January</v>
      </c>
      <c r="Q2862" s="358"/>
    </row>
    <row r="2863" ht="27" customHeight="1" spans="1:17">
      <c r="A2863" s="361">
        <f t="shared" si="30"/>
        <v>1932</v>
      </c>
      <c r="B2863" s="294" t="str">
        <v/>
      </c>
      <c r="C2863" s="365" t="str">
        <v/>
      </c>
      <c r="D2863" s="337" t="str">
        <v/>
      </c>
      <c r="E2863" s="337" t="str">
        <v/>
      </c>
      <c r="F2863" s="337" t="str">
        <v/>
      </c>
      <c r="G2863" s="356" t="str">
        <v/>
      </c>
      <c r="H2863" s="340" t="str">
        <v/>
      </c>
      <c r="I2863" s="337" t="str">
        <v/>
      </c>
      <c r="J2863" s="337" t="str">
        <v/>
      </c>
      <c r="K2863" s="337" t="str">
        <v/>
      </c>
      <c r="L2863" s="337" t="str">
        <v/>
      </c>
      <c r="M2863" s="334" t="str">
        <v/>
      </c>
      <c r="N2863" s="337" t="str">
        <v/>
      </c>
      <c r="O2863" s="349" t="str">
        <v/>
      </c>
      <c r="P2863" s="349" t="str">
        <v>January</v>
      </c>
      <c r="Q2863" s="357"/>
    </row>
    <row r="2864" ht="27" customHeight="1" spans="1:17">
      <c r="A2864" s="362">
        <f t="shared" si="30"/>
        <v>1933</v>
      </c>
      <c r="B2864" s="294" t="str">
        <v/>
      </c>
      <c r="C2864" s="337" t="str">
        <v/>
      </c>
      <c r="D2864" s="337" t="str">
        <v/>
      </c>
      <c r="E2864" s="337" t="str">
        <v/>
      </c>
      <c r="F2864" s="337" t="str">
        <v/>
      </c>
      <c r="G2864" s="356" t="str">
        <v/>
      </c>
      <c r="H2864" s="340" t="str">
        <v/>
      </c>
      <c r="I2864" s="337" t="str">
        <v/>
      </c>
      <c r="J2864" s="337" t="str">
        <v/>
      </c>
      <c r="K2864" s="337" t="str">
        <v/>
      </c>
      <c r="L2864" s="337" t="str">
        <v/>
      </c>
      <c r="M2864" s="329" t="str">
        <v/>
      </c>
      <c r="N2864" s="337" t="str">
        <v/>
      </c>
      <c r="O2864" s="349" t="str">
        <v/>
      </c>
      <c r="P2864" s="349" t="str">
        <v>January</v>
      </c>
      <c r="Q2864" s="358"/>
    </row>
    <row r="2865" ht="27" customHeight="1" spans="1:17">
      <c r="A2865" s="361">
        <f t="shared" si="30"/>
        <v>1934</v>
      </c>
      <c r="B2865" s="294" t="str">
        <v/>
      </c>
      <c r="C2865" s="337" t="str">
        <v/>
      </c>
      <c r="D2865" s="337" t="str">
        <v/>
      </c>
      <c r="E2865" s="337" t="str">
        <v/>
      </c>
      <c r="F2865" s="337" t="str">
        <v/>
      </c>
      <c r="G2865" s="356" t="str">
        <v/>
      </c>
      <c r="H2865" s="340" t="str">
        <v/>
      </c>
      <c r="I2865" s="337" t="str">
        <v/>
      </c>
      <c r="J2865" s="337" t="str">
        <v/>
      </c>
      <c r="K2865" s="337" t="str">
        <v/>
      </c>
      <c r="L2865" s="337" t="str">
        <v/>
      </c>
      <c r="M2865" s="334" t="str">
        <v/>
      </c>
      <c r="N2865" s="337" t="str">
        <v/>
      </c>
      <c r="O2865" s="349" t="str">
        <v/>
      </c>
      <c r="P2865" s="349" t="str">
        <v>January</v>
      </c>
      <c r="Q2865" s="357"/>
    </row>
    <row r="2866" ht="27" customHeight="1" spans="1:17">
      <c r="A2866" s="362">
        <f t="shared" si="30"/>
        <v>1935</v>
      </c>
      <c r="B2866" s="294" t="str">
        <v/>
      </c>
      <c r="C2866" s="337" t="str">
        <v/>
      </c>
      <c r="D2866" s="337" t="str">
        <v/>
      </c>
      <c r="E2866" s="337" t="str">
        <v/>
      </c>
      <c r="F2866" s="337" t="str">
        <v/>
      </c>
      <c r="G2866" s="356" t="str">
        <v/>
      </c>
      <c r="H2866" s="340" t="str">
        <v/>
      </c>
      <c r="I2866" s="337" t="str">
        <v/>
      </c>
      <c r="J2866" s="337" t="str">
        <v/>
      </c>
      <c r="K2866" s="337" t="str">
        <v/>
      </c>
      <c r="L2866" s="337" t="str">
        <v/>
      </c>
      <c r="M2866" s="329" t="str">
        <v/>
      </c>
      <c r="N2866" s="337" t="str">
        <v/>
      </c>
      <c r="O2866" s="349" t="str">
        <v/>
      </c>
      <c r="P2866" s="349" t="str">
        <v>January</v>
      </c>
      <c r="Q2866" s="358"/>
    </row>
    <row r="2867" ht="27" customHeight="1" spans="1:17">
      <c r="A2867" s="361">
        <f t="shared" si="30"/>
        <v>1936</v>
      </c>
      <c r="B2867" s="294" t="str">
        <v/>
      </c>
      <c r="C2867" s="337" t="str">
        <v/>
      </c>
      <c r="D2867" s="337" t="str">
        <v/>
      </c>
      <c r="E2867" s="337" t="str">
        <v/>
      </c>
      <c r="F2867" s="337" t="str">
        <v/>
      </c>
      <c r="G2867" s="356" t="str">
        <v/>
      </c>
      <c r="H2867" s="340" t="str">
        <v/>
      </c>
      <c r="I2867" s="337" t="str">
        <v/>
      </c>
      <c r="J2867" s="337" t="str">
        <v/>
      </c>
      <c r="K2867" s="337" t="str">
        <v/>
      </c>
      <c r="L2867" s="337" t="str">
        <v/>
      </c>
      <c r="M2867" s="334" t="str">
        <v/>
      </c>
      <c r="N2867" s="337" t="str">
        <v/>
      </c>
      <c r="O2867" s="349" t="str">
        <v/>
      </c>
      <c r="P2867" s="349" t="str">
        <v>January</v>
      </c>
      <c r="Q2867" s="357"/>
    </row>
    <row r="2868" ht="27" customHeight="1" spans="1:17">
      <c r="A2868" s="362">
        <f t="shared" si="30"/>
        <v>1937</v>
      </c>
      <c r="B2868" s="294" t="str">
        <v/>
      </c>
      <c r="C2868" s="337" t="str">
        <v/>
      </c>
      <c r="D2868" s="337" t="str">
        <v/>
      </c>
      <c r="E2868" s="337" t="str">
        <v/>
      </c>
      <c r="F2868" s="337" t="str">
        <v/>
      </c>
      <c r="G2868" s="356" t="str">
        <v/>
      </c>
      <c r="H2868" s="340" t="str">
        <v/>
      </c>
      <c r="I2868" s="337" t="str">
        <v/>
      </c>
      <c r="J2868" s="337" t="str">
        <v/>
      </c>
      <c r="K2868" s="337" t="str">
        <v/>
      </c>
      <c r="L2868" s="337" t="str">
        <v/>
      </c>
      <c r="M2868" s="329" t="str">
        <v/>
      </c>
      <c r="N2868" s="337" t="str">
        <v/>
      </c>
      <c r="O2868" s="349" t="str">
        <v/>
      </c>
      <c r="P2868" s="349" t="str">
        <v>January</v>
      </c>
      <c r="Q2868" s="358"/>
    </row>
    <row r="2869" ht="27" customHeight="1" spans="1:17">
      <c r="A2869" s="361">
        <f t="shared" si="30"/>
        <v>1938</v>
      </c>
      <c r="B2869" s="294" t="str">
        <v/>
      </c>
      <c r="C2869" s="337" t="str">
        <v/>
      </c>
      <c r="D2869" s="337" t="str">
        <v/>
      </c>
      <c r="E2869" s="337" t="str">
        <v/>
      </c>
      <c r="F2869" s="337" t="str">
        <v/>
      </c>
      <c r="G2869" s="356" t="str">
        <v/>
      </c>
      <c r="H2869" s="340" t="str">
        <v/>
      </c>
      <c r="I2869" s="337" t="str">
        <v/>
      </c>
      <c r="J2869" s="337" t="str">
        <v/>
      </c>
      <c r="K2869" s="337" t="str">
        <v/>
      </c>
      <c r="L2869" s="337" t="str">
        <v/>
      </c>
      <c r="M2869" s="334" t="str">
        <v/>
      </c>
      <c r="N2869" s="337" t="str">
        <v/>
      </c>
      <c r="O2869" s="349" t="str">
        <v/>
      </c>
      <c r="P2869" s="349" t="str">
        <v>January</v>
      </c>
      <c r="Q2869" s="357"/>
    </row>
    <row r="2870" ht="27" customHeight="1" spans="1:17">
      <c r="A2870" s="362">
        <f t="shared" si="30"/>
        <v>1939</v>
      </c>
      <c r="B2870" s="294" t="str">
        <v/>
      </c>
      <c r="C2870" s="337" t="str">
        <v/>
      </c>
      <c r="D2870" s="337" t="str">
        <v/>
      </c>
      <c r="E2870" s="337" t="str">
        <v/>
      </c>
      <c r="F2870" s="337" t="str">
        <v/>
      </c>
      <c r="G2870" s="356" t="str">
        <v/>
      </c>
      <c r="H2870" s="340" t="str">
        <v/>
      </c>
      <c r="I2870" s="337" t="str">
        <v/>
      </c>
      <c r="J2870" s="337" t="str">
        <v/>
      </c>
      <c r="K2870" s="337" t="str">
        <v/>
      </c>
      <c r="L2870" s="337" t="str">
        <v/>
      </c>
      <c r="M2870" s="329" t="str">
        <v/>
      </c>
      <c r="N2870" s="337" t="str">
        <v/>
      </c>
      <c r="O2870" s="349" t="str">
        <v/>
      </c>
      <c r="P2870" s="349" t="str">
        <v>January</v>
      </c>
      <c r="Q2870" s="358"/>
    </row>
    <row r="2871" ht="27" customHeight="1" spans="1:17">
      <c r="A2871" s="361">
        <f t="shared" si="30"/>
        <v>1940</v>
      </c>
      <c r="B2871" s="294" t="str">
        <v/>
      </c>
      <c r="C2871" s="337" t="str">
        <v/>
      </c>
      <c r="D2871" s="337" t="str">
        <v/>
      </c>
      <c r="E2871" s="337" t="str">
        <v/>
      </c>
      <c r="F2871" s="337" t="str">
        <v/>
      </c>
      <c r="G2871" s="356" t="str">
        <v/>
      </c>
      <c r="H2871" s="340" t="str">
        <v/>
      </c>
      <c r="I2871" s="337" t="str">
        <v/>
      </c>
      <c r="J2871" s="337" t="str">
        <v/>
      </c>
      <c r="K2871" s="337" t="str">
        <v/>
      </c>
      <c r="L2871" s="337" t="str">
        <v/>
      </c>
      <c r="M2871" s="334" t="str">
        <v/>
      </c>
      <c r="N2871" s="337" t="str">
        <v/>
      </c>
      <c r="O2871" s="349" t="str">
        <v/>
      </c>
      <c r="P2871" s="349" t="str">
        <v>January</v>
      </c>
      <c r="Q2871" s="357"/>
    </row>
    <row r="2872" ht="27" customHeight="1" spans="1:17">
      <c r="A2872" s="362">
        <f t="shared" si="30"/>
        <v>1941</v>
      </c>
      <c r="B2872" s="294" t="str">
        <v/>
      </c>
      <c r="C2872" s="337" t="str">
        <v/>
      </c>
      <c r="D2872" s="337" t="str">
        <v/>
      </c>
      <c r="E2872" s="337" t="str">
        <v/>
      </c>
      <c r="F2872" s="337" t="str">
        <v/>
      </c>
      <c r="G2872" s="356" t="str">
        <v/>
      </c>
      <c r="H2872" s="340" t="str">
        <v/>
      </c>
      <c r="I2872" s="337" t="str">
        <v/>
      </c>
      <c r="J2872" s="337" t="str">
        <v/>
      </c>
      <c r="K2872" s="337" t="str">
        <v/>
      </c>
      <c r="L2872" s="337" t="str">
        <v/>
      </c>
      <c r="M2872" s="329" t="str">
        <v/>
      </c>
      <c r="N2872" s="337" t="str">
        <v/>
      </c>
      <c r="O2872" s="349" t="str">
        <v/>
      </c>
      <c r="P2872" s="349" t="str">
        <v>January</v>
      </c>
      <c r="Q2872" s="358"/>
    </row>
    <row r="2873" ht="27" customHeight="1" spans="1:17">
      <c r="A2873" s="361">
        <f t="shared" si="30"/>
        <v>1942</v>
      </c>
      <c r="B2873" s="294" t="str">
        <v/>
      </c>
      <c r="C2873" s="337" t="str">
        <v/>
      </c>
      <c r="D2873" s="337" t="str">
        <v/>
      </c>
      <c r="E2873" s="337" t="str">
        <v/>
      </c>
      <c r="F2873" s="337" t="str">
        <v/>
      </c>
      <c r="G2873" s="356" t="str">
        <v/>
      </c>
      <c r="H2873" s="340" t="str">
        <v/>
      </c>
      <c r="I2873" s="337" t="str">
        <v/>
      </c>
      <c r="J2873" s="337" t="str">
        <v/>
      </c>
      <c r="K2873" s="337" t="str">
        <v/>
      </c>
      <c r="L2873" s="337" t="str">
        <v/>
      </c>
      <c r="M2873" s="334" t="str">
        <v/>
      </c>
      <c r="N2873" s="337" t="str">
        <v/>
      </c>
      <c r="O2873" s="349" t="str">
        <v/>
      </c>
      <c r="P2873" s="349" t="str">
        <v>January</v>
      </c>
      <c r="Q2873" s="357"/>
    </row>
    <row r="2874" ht="27" customHeight="1" spans="1:17">
      <c r="A2874" s="362">
        <f t="shared" si="30"/>
        <v>1943</v>
      </c>
      <c r="B2874" s="294" t="str">
        <v/>
      </c>
      <c r="C2874" s="337" t="str">
        <v/>
      </c>
      <c r="D2874" s="337" t="str">
        <v/>
      </c>
      <c r="E2874" s="337" t="str">
        <v/>
      </c>
      <c r="F2874" s="337" t="str">
        <v/>
      </c>
      <c r="G2874" s="356" t="str">
        <v/>
      </c>
      <c r="H2874" s="340" t="str">
        <v/>
      </c>
      <c r="I2874" s="337" t="str">
        <v/>
      </c>
      <c r="J2874" s="337" t="str">
        <v/>
      </c>
      <c r="K2874" s="337" t="str">
        <v/>
      </c>
      <c r="L2874" s="337" t="str">
        <v/>
      </c>
      <c r="M2874" s="329" t="str">
        <v/>
      </c>
      <c r="N2874" s="337" t="str">
        <v/>
      </c>
      <c r="O2874" s="349" t="str">
        <v/>
      </c>
      <c r="P2874" s="349" t="str">
        <v>January</v>
      </c>
      <c r="Q2874" s="358"/>
    </row>
    <row r="2875" ht="27" customHeight="1" spans="1:17">
      <c r="A2875" s="361">
        <f t="shared" si="30"/>
        <v>1944</v>
      </c>
      <c r="B2875" s="294" t="str">
        <v/>
      </c>
      <c r="C2875" s="337" t="str">
        <v/>
      </c>
      <c r="D2875" s="337" t="str">
        <v/>
      </c>
      <c r="E2875" s="337" t="str">
        <v/>
      </c>
      <c r="F2875" s="337" t="str">
        <v/>
      </c>
      <c r="G2875" s="356" t="str">
        <v/>
      </c>
      <c r="H2875" s="340" t="str">
        <v/>
      </c>
      <c r="I2875" s="337" t="str">
        <v/>
      </c>
      <c r="J2875" s="337" t="str">
        <v/>
      </c>
      <c r="K2875" s="337" t="str">
        <v/>
      </c>
      <c r="L2875" s="337" t="str">
        <v/>
      </c>
      <c r="M2875" s="334" t="str">
        <v/>
      </c>
      <c r="N2875" s="337" t="str">
        <v/>
      </c>
      <c r="O2875" s="349" t="str">
        <v/>
      </c>
      <c r="P2875" s="349" t="str">
        <v>January</v>
      </c>
      <c r="Q2875" s="357"/>
    </row>
    <row r="2876" ht="27" customHeight="1" spans="1:17">
      <c r="A2876" s="362">
        <f t="shared" si="30"/>
        <v>1945</v>
      </c>
      <c r="B2876" s="294" t="str">
        <v/>
      </c>
      <c r="C2876" s="337" t="str">
        <v/>
      </c>
      <c r="D2876" s="337" t="str">
        <v/>
      </c>
      <c r="E2876" s="337" t="str">
        <v/>
      </c>
      <c r="F2876" s="337" t="str">
        <v/>
      </c>
      <c r="G2876" s="356" t="str">
        <v/>
      </c>
      <c r="H2876" s="340" t="str">
        <v/>
      </c>
      <c r="I2876" s="337" t="str">
        <v/>
      </c>
      <c r="J2876" s="337" t="str">
        <v/>
      </c>
      <c r="K2876" s="337" t="str">
        <v/>
      </c>
      <c r="L2876" s="337" t="str">
        <v/>
      </c>
      <c r="M2876" s="329" t="str">
        <v/>
      </c>
      <c r="N2876" s="337" t="str">
        <v/>
      </c>
      <c r="O2876" s="349" t="str">
        <v/>
      </c>
      <c r="P2876" s="349" t="str">
        <v>January</v>
      </c>
      <c r="Q2876" s="358"/>
    </row>
    <row r="2877" ht="27" customHeight="1" spans="1:17">
      <c r="A2877" s="361">
        <f t="shared" si="30"/>
        <v>1946</v>
      </c>
      <c r="B2877" s="294" t="str">
        <v/>
      </c>
      <c r="C2877" s="337" t="str">
        <v/>
      </c>
      <c r="D2877" s="337" t="str">
        <v/>
      </c>
      <c r="E2877" s="337" t="str">
        <v/>
      </c>
      <c r="F2877" s="337" t="str">
        <v/>
      </c>
      <c r="G2877" s="356" t="str">
        <v/>
      </c>
      <c r="H2877" s="340" t="str">
        <v/>
      </c>
      <c r="I2877" s="337" t="str">
        <v/>
      </c>
      <c r="J2877" s="337" t="str">
        <v/>
      </c>
      <c r="K2877" s="337" t="str">
        <v/>
      </c>
      <c r="L2877" s="337" t="str">
        <v/>
      </c>
      <c r="M2877" s="334" t="str">
        <v/>
      </c>
      <c r="N2877" s="337" t="str">
        <v/>
      </c>
      <c r="O2877" s="349" t="str">
        <v/>
      </c>
      <c r="P2877" s="349" t="str">
        <v>January</v>
      </c>
      <c r="Q2877" s="357"/>
    </row>
    <row r="2878" ht="27" customHeight="1" spans="1:17">
      <c r="A2878" s="362">
        <f t="shared" si="30"/>
        <v>1947</v>
      </c>
      <c r="B2878" s="294" t="str">
        <v/>
      </c>
      <c r="C2878" s="337" t="str">
        <v/>
      </c>
      <c r="D2878" s="337" t="str">
        <v/>
      </c>
      <c r="E2878" s="337" t="str">
        <v/>
      </c>
      <c r="F2878" s="337" t="str">
        <v/>
      </c>
      <c r="G2878" s="356" t="str">
        <v/>
      </c>
      <c r="H2878" s="340" t="str">
        <v/>
      </c>
      <c r="I2878" s="337" t="str">
        <v/>
      </c>
      <c r="J2878" s="337" t="str">
        <v/>
      </c>
      <c r="K2878" s="337" t="str">
        <v/>
      </c>
      <c r="L2878" s="337" t="str">
        <v/>
      </c>
      <c r="M2878" s="329" t="str">
        <v/>
      </c>
      <c r="N2878" s="337" t="str">
        <v/>
      </c>
      <c r="O2878" s="349" t="str">
        <v/>
      </c>
      <c r="P2878" s="349" t="str">
        <v>January</v>
      </c>
      <c r="Q2878" s="358"/>
    </row>
    <row r="2879" ht="27" customHeight="1" spans="1:17">
      <c r="A2879" s="361">
        <f t="shared" si="30"/>
        <v>1948</v>
      </c>
      <c r="B2879" s="294" t="str">
        <v/>
      </c>
      <c r="C2879" s="337" t="str">
        <v/>
      </c>
      <c r="D2879" s="337" t="str">
        <v/>
      </c>
      <c r="E2879" s="337" t="str">
        <v/>
      </c>
      <c r="F2879" s="337" t="str">
        <v/>
      </c>
      <c r="G2879" s="356" t="str">
        <v/>
      </c>
      <c r="H2879" s="340" t="str">
        <v/>
      </c>
      <c r="I2879" s="337" t="str">
        <v/>
      </c>
      <c r="J2879" s="337" t="str">
        <v/>
      </c>
      <c r="K2879" s="337" t="str">
        <v/>
      </c>
      <c r="L2879" s="337" t="str">
        <v/>
      </c>
      <c r="M2879" s="334" t="str">
        <v/>
      </c>
      <c r="N2879" s="337" t="str">
        <v/>
      </c>
      <c r="O2879" s="349" t="str">
        <v/>
      </c>
      <c r="P2879" s="349" t="str">
        <v>January</v>
      </c>
      <c r="Q2879" s="357"/>
    </row>
    <row r="2880" ht="27" customHeight="1" spans="1:17">
      <c r="A2880" s="362">
        <f t="shared" si="30"/>
        <v>1949</v>
      </c>
      <c r="B2880" s="294" t="str">
        <v/>
      </c>
      <c r="C2880" s="337" t="str">
        <v/>
      </c>
      <c r="D2880" s="337" t="str">
        <v/>
      </c>
      <c r="E2880" s="337" t="str">
        <v/>
      </c>
      <c r="F2880" s="337" t="str">
        <v/>
      </c>
      <c r="G2880" s="356" t="str">
        <v/>
      </c>
      <c r="H2880" s="340" t="str">
        <v/>
      </c>
      <c r="I2880" s="337" t="str">
        <v/>
      </c>
      <c r="J2880" s="337" t="str">
        <v/>
      </c>
      <c r="K2880" s="337" t="str">
        <v/>
      </c>
      <c r="L2880" s="337" t="str">
        <v/>
      </c>
      <c r="M2880" s="329" t="str">
        <v/>
      </c>
      <c r="N2880" s="337" t="str">
        <v/>
      </c>
      <c r="O2880" s="349" t="str">
        <v/>
      </c>
      <c r="P2880" s="349" t="str">
        <v>January</v>
      </c>
      <c r="Q2880" s="358"/>
    </row>
    <row r="2881" ht="27" customHeight="1" spans="1:17">
      <c r="A2881" s="361">
        <f t="shared" si="30"/>
        <v>1950</v>
      </c>
      <c r="B2881" s="294" t="str">
        <v/>
      </c>
      <c r="C2881" s="337" t="str">
        <v/>
      </c>
      <c r="D2881" s="337" t="str">
        <v/>
      </c>
      <c r="E2881" s="337" t="str">
        <v/>
      </c>
      <c r="F2881" s="337" t="str">
        <v/>
      </c>
      <c r="G2881" s="356" t="str">
        <v/>
      </c>
      <c r="H2881" s="340" t="str">
        <v/>
      </c>
      <c r="I2881" s="337" t="str">
        <v/>
      </c>
      <c r="J2881" s="337" t="str">
        <v/>
      </c>
      <c r="K2881" s="337" t="str">
        <v/>
      </c>
      <c r="L2881" s="337" t="str">
        <v/>
      </c>
      <c r="M2881" s="334" t="str">
        <v/>
      </c>
      <c r="N2881" s="337" t="str">
        <v/>
      </c>
      <c r="O2881" s="349" t="str">
        <v/>
      </c>
      <c r="P2881" s="349" t="str">
        <v>January</v>
      </c>
      <c r="Q2881" s="357"/>
    </row>
    <row r="2882" ht="27" customHeight="1" spans="1:17">
      <c r="A2882" s="362">
        <f t="shared" si="30"/>
        <v>1951</v>
      </c>
      <c r="B2882" s="294" t="str">
        <v/>
      </c>
      <c r="C2882" s="337" t="str">
        <v/>
      </c>
      <c r="D2882" s="337" t="str">
        <v/>
      </c>
      <c r="E2882" s="337" t="str">
        <v/>
      </c>
      <c r="F2882" s="337" t="str">
        <v/>
      </c>
      <c r="G2882" s="356" t="str">
        <v/>
      </c>
      <c r="H2882" s="340" t="str">
        <v/>
      </c>
      <c r="I2882" s="337" t="str">
        <v/>
      </c>
      <c r="J2882" s="337" t="str">
        <v/>
      </c>
      <c r="K2882" s="337" t="str">
        <v/>
      </c>
      <c r="L2882" s="337" t="str">
        <v/>
      </c>
      <c r="M2882" s="329" t="str">
        <v/>
      </c>
      <c r="N2882" s="337" t="str">
        <v/>
      </c>
      <c r="O2882" s="349" t="str">
        <v/>
      </c>
      <c r="P2882" s="349" t="str">
        <v>January</v>
      </c>
      <c r="Q2882" s="358"/>
    </row>
    <row r="2883" ht="27" customHeight="1" spans="1:17">
      <c r="A2883" s="361">
        <f t="shared" si="30"/>
        <v>1952</v>
      </c>
      <c r="B2883" s="294" t="str">
        <v/>
      </c>
      <c r="C2883" s="337" t="str">
        <v/>
      </c>
      <c r="D2883" s="337" t="str">
        <v/>
      </c>
      <c r="E2883" s="337" t="str">
        <v/>
      </c>
      <c r="F2883" s="337" t="str">
        <v/>
      </c>
      <c r="G2883" s="356" t="str">
        <v/>
      </c>
      <c r="H2883" s="340" t="str">
        <v/>
      </c>
      <c r="I2883" s="337" t="str">
        <v/>
      </c>
      <c r="J2883" s="337" t="str">
        <v/>
      </c>
      <c r="K2883" s="337" t="str">
        <v/>
      </c>
      <c r="L2883" s="337" t="str">
        <v/>
      </c>
      <c r="M2883" s="334" t="str">
        <v/>
      </c>
      <c r="N2883" s="337" t="str">
        <v/>
      </c>
      <c r="O2883" s="349" t="str">
        <v/>
      </c>
      <c r="P2883" s="349" t="str">
        <v>January</v>
      </c>
      <c r="Q2883" s="357"/>
    </row>
    <row r="2884" ht="27" customHeight="1" spans="1:17">
      <c r="A2884" s="362">
        <f t="shared" si="30"/>
        <v>1953</v>
      </c>
      <c r="B2884" s="294" t="str">
        <v/>
      </c>
      <c r="C2884" s="337" t="str">
        <v/>
      </c>
      <c r="D2884" s="337" t="str">
        <v/>
      </c>
      <c r="E2884" s="337" t="str">
        <v/>
      </c>
      <c r="F2884" s="337" t="str">
        <v/>
      </c>
      <c r="G2884" s="356" t="str">
        <v/>
      </c>
      <c r="H2884" s="340" t="str">
        <v/>
      </c>
      <c r="I2884" s="337" t="str">
        <v/>
      </c>
      <c r="J2884" s="337" t="str">
        <v/>
      </c>
      <c r="K2884" s="337" t="str">
        <v/>
      </c>
      <c r="L2884" s="337" t="str">
        <v/>
      </c>
      <c r="M2884" s="329" t="str">
        <v/>
      </c>
      <c r="N2884" s="337" t="str">
        <v/>
      </c>
      <c r="O2884" s="349" t="str">
        <v/>
      </c>
      <c r="P2884" s="349" t="str">
        <v>January</v>
      </c>
      <c r="Q2884" s="358"/>
    </row>
    <row r="2885" ht="27" customHeight="1" spans="1:17">
      <c r="A2885" s="361">
        <f t="shared" si="30"/>
        <v>1954</v>
      </c>
      <c r="B2885" s="294" t="str">
        <v/>
      </c>
      <c r="C2885" s="337" t="str">
        <v/>
      </c>
      <c r="D2885" s="337" t="str">
        <v/>
      </c>
      <c r="E2885" s="337" t="str">
        <v/>
      </c>
      <c r="F2885" s="337" t="str">
        <v/>
      </c>
      <c r="G2885" s="356" t="str">
        <v/>
      </c>
      <c r="H2885" s="340" t="str">
        <v/>
      </c>
      <c r="I2885" s="337" t="str">
        <v/>
      </c>
      <c r="J2885" s="337" t="str">
        <v/>
      </c>
      <c r="K2885" s="337" t="str">
        <v/>
      </c>
      <c r="L2885" s="337" t="str">
        <v/>
      </c>
      <c r="M2885" s="334" t="str">
        <v/>
      </c>
      <c r="N2885" s="337" t="str">
        <v/>
      </c>
      <c r="O2885" s="349" t="str">
        <v/>
      </c>
      <c r="P2885" s="349" t="str">
        <v>January</v>
      </c>
      <c r="Q2885" s="357"/>
    </row>
    <row r="2886" ht="27" customHeight="1" spans="1:17">
      <c r="A2886" s="362">
        <f t="shared" si="30"/>
        <v>1955</v>
      </c>
      <c r="B2886" s="294" t="str">
        <v/>
      </c>
      <c r="C2886" s="337" t="str">
        <v/>
      </c>
      <c r="D2886" s="337" t="str">
        <v/>
      </c>
      <c r="E2886" s="337" t="str">
        <v/>
      </c>
      <c r="F2886" s="337" t="str">
        <v/>
      </c>
      <c r="G2886" s="356" t="str">
        <v/>
      </c>
      <c r="H2886" s="340" t="str">
        <v/>
      </c>
      <c r="I2886" s="337" t="str">
        <v/>
      </c>
      <c r="J2886" s="337" t="str">
        <v/>
      </c>
      <c r="K2886" s="337" t="str">
        <v/>
      </c>
      <c r="L2886" s="337" t="str">
        <v/>
      </c>
      <c r="M2886" s="329" t="str">
        <v/>
      </c>
      <c r="N2886" s="337" t="str">
        <v/>
      </c>
      <c r="O2886" s="349" t="str">
        <v/>
      </c>
      <c r="P2886" s="349" t="str">
        <v>January</v>
      </c>
      <c r="Q2886" s="358"/>
    </row>
    <row r="2887" ht="27" customHeight="1" spans="1:17">
      <c r="A2887" s="361">
        <f t="shared" si="30"/>
        <v>1956</v>
      </c>
      <c r="B2887" s="294" t="str">
        <v/>
      </c>
      <c r="C2887" s="337" t="str">
        <v/>
      </c>
      <c r="D2887" s="337" t="str">
        <v/>
      </c>
      <c r="E2887" s="337" t="str">
        <v/>
      </c>
      <c r="F2887" s="337" t="str">
        <v/>
      </c>
      <c r="G2887" s="356" t="str">
        <v/>
      </c>
      <c r="H2887" s="340" t="str">
        <v/>
      </c>
      <c r="I2887" s="337" t="str">
        <v/>
      </c>
      <c r="J2887" s="337" t="str">
        <v/>
      </c>
      <c r="K2887" s="337" t="str">
        <v/>
      </c>
      <c r="L2887" s="337" t="str">
        <v/>
      </c>
      <c r="M2887" s="334" t="str">
        <v/>
      </c>
      <c r="N2887" s="337" t="str">
        <v/>
      </c>
      <c r="O2887" s="349" t="str">
        <v/>
      </c>
      <c r="P2887" s="349" t="str">
        <v>January</v>
      </c>
      <c r="Q2887" s="357"/>
    </row>
    <row r="2888" ht="27" customHeight="1" spans="1:17">
      <c r="A2888" s="362">
        <f t="shared" si="30"/>
        <v>1957</v>
      </c>
      <c r="B2888" s="294" t="str">
        <v/>
      </c>
      <c r="C2888" s="337" t="str">
        <v/>
      </c>
      <c r="D2888" s="337" t="str">
        <v/>
      </c>
      <c r="E2888" s="337" t="str">
        <v/>
      </c>
      <c r="F2888" s="337" t="str">
        <v/>
      </c>
      <c r="G2888" s="356" t="str">
        <v/>
      </c>
      <c r="H2888" s="340" t="str">
        <v/>
      </c>
      <c r="I2888" s="337" t="str">
        <v/>
      </c>
      <c r="J2888" s="337" t="str">
        <v/>
      </c>
      <c r="K2888" s="337" t="str">
        <v/>
      </c>
      <c r="L2888" s="337" t="str">
        <v/>
      </c>
      <c r="M2888" s="329" t="str">
        <v/>
      </c>
      <c r="N2888" s="337" t="str">
        <v/>
      </c>
      <c r="O2888" s="349" t="str">
        <v/>
      </c>
      <c r="P2888" s="349" t="str">
        <v>January</v>
      </c>
      <c r="Q2888" s="358"/>
    </row>
    <row r="2889" ht="27" customHeight="1" spans="1:17">
      <c r="A2889" s="361">
        <f t="shared" si="30"/>
        <v>1958</v>
      </c>
      <c r="B2889" s="294" t="str">
        <v/>
      </c>
      <c r="C2889" s="337" t="str">
        <v/>
      </c>
      <c r="D2889" s="337" t="str">
        <v/>
      </c>
      <c r="E2889" s="337" t="str">
        <v/>
      </c>
      <c r="F2889" s="337" t="str">
        <v/>
      </c>
      <c r="G2889" s="356" t="str">
        <v/>
      </c>
      <c r="H2889" s="340" t="str">
        <v/>
      </c>
      <c r="I2889" s="337" t="str">
        <v/>
      </c>
      <c r="J2889" s="337" t="str">
        <v/>
      </c>
      <c r="K2889" s="337" t="str">
        <v/>
      </c>
      <c r="L2889" s="337" t="str">
        <v/>
      </c>
      <c r="M2889" s="334" t="str">
        <v/>
      </c>
      <c r="N2889" s="337" t="str">
        <v/>
      </c>
      <c r="O2889" s="349" t="str">
        <v/>
      </c>
      <c r="P2889" s="349" t="str">
        <v>January</v>
      </c>
      <c r="Q2889" s="357"/>
    </row>
    <row r="2890" ht="27" customHeight="1" spans="1:17">
      <c r="A2890" s="362">
        <f t="shared" si="30"/>
        <v>1959</v>
      </c>
      <c r="B2890" s="294" t="str">
        <v/>
      </c>
      <c r="C2890" s="337" t="str">
        <v/>
      </c>
      <c r="D2890" s="337" t="str">
        <v/>
      </c>
      <c r="E2890" s="337" t="str">
        <v/>
      </c>
      <c r="F2890" s="337" t="str">
        <v/>
      </c>
      <c r="G2890" s="356" t="str">
        <v/>
      </c>
      <c r="H2890" s="340" t="str">
        <v/>
      </c>
      <c r="I2890" s="337" t="str">
        <v/>
      </c>
      <c r="J2890" s="337" t="str">
        <v/>
      </c>
      <c r="K2890" s="337" t="str">
        <v/>
      </c>
      <c r="L2890" s="337" t="str">
        <v/>
      </c>
      <c r="M2890" s="329" t="str">
        <v/>
      </c>
      <c r="N2890" s="337" t="str">
        <v/>
      </c>
      <c r="O2890" s="349" t="str">
        <v/>
      </c>
      <c r="P2890" s="349" t="str">
        <v>January</v>
      </c>
      <c r="Q2890" s="358"/>
    </row>
    <row r="2891" ht="27" customHeight="1" spans="1:17">
      <c r="A2891" s="361">
        <f t="shared" si="30"/>
        <v>1960</v>
      </c>
      <c r="B2891" s="294" t="str">
        <v/>
      </c>
      <c r="C2891" s="337" t="str">
        <v/>
      </c>
      <c r="D2891" s="337" t="str">
        <v/>
      </c>
      <c r="E2891" s="337" t="str">
        <v/>
      </c>
      <c r="F2891" s="337" t="str">
        <v/>
      </c>
      <c r="G2891" s="356" t="str">
        <v/>
      </c>
      <c r="H2891" s="340" t="str">
        <v/>
      </c>
      <c r="I2891" s="337" t="str">
        <v/>
      </c>
      <c r="J2891" s="337" t="str">
        <v/>
      </c>
      <c r="K2891" s="337" t="str">
        <v/>
      </c>
      <c r="L2891" s="337" t="str">
        <v/>
      </c>
      <c r="M2891" s="334" t="str">
        <v/>
      </c>
      <c r="N2891" s="337" t="str">
        <v/>
      </c>
      <c r="O2891" s="349" t="str">
        <v/>
      </c>
      <c r="P2891" s="349" t="str">
        <v>January</v>
      </c>
      <c r="Q2891" s="357"/>
    </row>
    <row r="2892" ht="27" customHeight="1" spans="1:17">
      <c r="A2892" s="362">
        <f t="shared" si="30"/>
        <v>1961</v>
      </c>
      <c r="B2892" s="294" t="str">
        <v/>
      </c>
      <c r="C2892" s="337" t="str">
        <v/>
      </c>
      <c r="D2892" s="337" t="str">
        <v/>
      </c>
      <c r="E2892" s="337" t="str">
        <v/>
      </c>
      <c r="F2892" s="337" t="str">
        <v/>
      </c>
      <c r="G2892" s="356" t="str">
        <v/>
      </c>
      <c r="H2892" s="340" t="str">
        <v/>
      </c>
      <c r="I2892" s="337" t="str">
        <v/>
      </c>
      <c r="J2892" s="337" t="str">
        <v/>
      </c>
      <c r="K2892" s="337" t="str">
        <v/>
      </c>
      <c r="L2892" s="337" t="str">
        <v/>
      </c>
      <c r="M2892" s="329" t="str">
        <v/>
      </c>
      <c r="N2892" s="337" t="str">
        <v/>
      </c>
      <c r="O2892" s="349" t="str">
        <v/>
      </c>
      <c r="P2892" s="349" t="str">
        <v>January</v>
      </c>
      <c r="Q2892" s="358"/>
    </row>
    <row r="2893" ht="27" customHeight="1" spans="1:17">
      <c r="A2893" s="361">
        <f t="shared" si="30"/>
        <v>1962</v>
      </c>
      <c r="B2893" s="294" t="str">
        <v/>
      </c>
      <c r="C2893" s="337" t="str">
        <v/>
      </c>
      <c r="D2893" s="337" t="str">
        <v/>
      </c>
      <c r="E2893" s="337" t="str">
        <v/>
      </c>
      <c r="F2893" s="337" t="str">
        <v/>
      </c>
      <c r="G2893" s="356" t="str">
        <v/>
      </c>
      <c r="H2893" s="340" t="str">
        <v/>
      </c>
      <c r="I2893" s="337" t="str">
        <v/>
      </c>
      <c r="J2893" s="337" t="str">
        <v/>
      </c>
      <c r="K2893" s="337" t="str">
        <v/>
      </c>
      <c r="L2893" s="337" t="str">
        <v/>
      </c>
      <c r="M2893" s="334" t="str">
        <v/>
      </c>
      <c r="N2893" s="337" t="str">
        <v/>
      </c>
      <c r="O2893" s="349" t="str">
        <v/>
      </c>
      <c r="P2893" s="349" t="str">
        <v>January</v>
      </c>
      <c r="Q2893" s="357"/>
    </row>
    <row r="2894" ht="27" customHeight="1" spans="1:17">
      <c r="A2894" s="362">
        <f t="shared" si="30"/>
        <v>1963</v>
      </c>
      <c r="B2894" s="294" t="str">
        <v/>
      </c>
      <c r="C2894" s="337" t="str">
        <v/>
      </c>
      <c r="D2894" s="337" t="str">
        <v/>
      </c>
      <c r="E2894" s="337" t="str">
        <v/>
      </c>
      <c r="F2894" s="337" t="str">
        <v/>
      </c>
      <c r="G2894" s="356" t="str">
        <v/>
      </c>
      <c r="H2894" s="340" t="str">
        <v/>
      </c>
      <c r="I2894" s="337" t="str">
        <v/>
      </c>
      <c r="J2894" s="337" t="str">
        <v/>
      </c>
      <c r="K2894" s="337" t="str">
        <v/>
      </c>
      <c r="L2894" s="337" t="str">
        <v/>
      </c>
      <c r="M2894" s="329" t="str">
        <v/>
      </c>
      <c r="N2894" s="337" t="str">
        <v/>
      </c>
      <c r="O2894" s="349" t="str">
        <v/>
      </c>
      <c r="P2894" s="349" t="str">
        <v>January</v>
      </c>
      <c r="Q2894" s="358"/>
    </row>
    <row r="2895" ht="27" customHeight="1" spans="1:17">
      <c r="A2895" s="361">
        <f t="shared" si="30"/>
        <v>1964</v>
      </c>
      <c r="B2895" s="294" t="str">
        <v/>
      </c>
      <c r="C2895" s="337" t="str">
        <v/>
      </c>
      <c r="D2895" s="337" t="str">
        <v/>
      </c>
      <c r="E2895" s="337" t="str">
        <v/>
      </c>
      <c r="F2895" s="337" t="str">
        <v/>
      </c>
      <c r="G2895" s="356" t="str">
        <v/>
      </c>
      <c r="H2895" s="340" t="str">
        <v/>
      </c>
      <c r="I2895" s="337" t="str">
        <v/>
      </c>
      <c r="J2895" s="337" t="str">
        <v/>
      </c>
      <c r="K2895" s="337" t="str">
        <v/>
      </c>
      <c r="L2895" s="337" t="str">
        <v/>
      </c>
      <c r="M2895" s="334" t="str">
        <v/>
      </c>
      <c r="N2895" s="337" t="str">
        <v/>
      </c>
      <c r="O2895" s="349" t="str">
        <v/>
      </c>
      <c r="P2895" s="349" t="str">
        <v>January</v>
      </c>
      <c r="Q2895" s="357"/>
    </row>
    <row r="2896" ht="27" customHeight="1" spans="1:17">
      <c r="A2896" s="362">
        <f t="shared" si="30"/>
        <v>1965</v>
      </c>
      <c r="B2896" s="294" t="str">
        <v/>
      </c>
      <c r="C2896" s="337" t="str">
        <v/>
      </c>
      <c r="D2896" s="337" t="str">
        <v/>
      </c>
      <c r="E2896" s="337" t="str">
        <v/>
      </c>
      <c r="F2896" s="337" t="str">
        <v/>
      </c>
      <c r="G2896" s="356" t="str">
        <v/>
      </c>
      <c r="H2896" s="340" t="str">
        <v/>
      </c>
      <c r="I2896" s="337" t="str">
        <v/>
      </c>
      <c r="J2896" s="337" t="str">
        <v/>
      </c>
      <c r="K2896" s="337" t="str">
        <v/>
      </c>
      <c r="L2896" s="337" t="str">
        <v/>
      </c>
      <c r="M2896" s="329" t="str">
        <v/>
      </c>
      <c r="N2896" s="337" t="str">
        <v/>
      </c>
      <c r="O2896" s="349" t="str">
        <v/>
      </c>
      <c r="P2896" s="349" t="str">
        <v>January</v>
      </c>
      <c r="Q2896" s="358"/>
    </row>
    <row r="2897" ht="27" customHeight="1" spans="1:17">
      <c r="A2897" s="361">
        <f t="shared" si="30"/>
        <v>1966</v>
      </c>
      <c r="B2897" s="294" t="str">
        <v/>
      </c>
      <c r="C2897" s="337" t="str">
        <v/>
      </c>
      <c r="D2897" s="337" t="str">
        <v/>
      </c>
      <c r="E2897" s="337" t="str">
        <v/>
      </c>
      <c r="F2897" s="337" t="str">
        <v/>
      </c>
      <c r="G2897" s="356" t="str">
        <v/>
      </c>
      <c r="H2897" s="340" t="str">
        <v/>
      </c>
      <c r="I2897" s="337" t="str">
        <v/>
      </c>
      <c r="J2897" s="337" t="str">
        <v/>
      </c>
      <c r="K2897" s="337" t="str">
        <v/>
      </c>
      <c r="L2897" s="337" t="str">
        <v/>
      </c>
      <c r="M2897" s="334" t="str">
        <v/>
      </c>
      <c r="N2897" s="337" t="str">
        <v/>
      </c>
      <c r="O2897" s="349" t="str">
        <v/>
      </c>
      <c r="P2897" s="349" t="str">
        <v>January</v>
      </c>
      <c r="Q2897" s="357"/>
    </row>
    <row r="2898" ht="27" customHeight="1" spans="1:17">
      <c r="A2898" s="362">
        <f t="shared" si="30"/>
        <v>1967</v>
      </c>
      <c r="B2898" s="294" t="str">
        <v/>
      </c>
      <c r="C2898" s="337" t="str">
        <v/>
      </c>
      <c r="D2898" s="337" t="str">
        <v/>
      </c>
      <c r="E2898" s="337" t="str">
        <v/>
      </c>
      <c r="F2898" s="337" t="str">
        <v/>
      </c>
      <c r="G2898" s="356" t="str">
        <v/>
      </c>
      <c r="H2898" s="340" t="str">
        <v/>
      </c>
      <c r="I2898" s="337" t="str">
        <v/>
      </c>
      <c r="J2898" s="337" t="str">
        <v/>
      </c>
      <c r="K2898" s="337" t="str">
        <v/>
      </c>
      <c r="L2898" s="337" t="str">
        <v/>
      </c>
      <c r="M2898" s="329" t="str">
        <v/>
      </c>
      <c r="N2898" s="337" t="str">
        <v/>
      </c>
      <c r="O2898" s="349" t="str">
        <v/>
      </c>
      <c r="P2898" s="349" t="str">
        <v>January</v>
      </c>
      <c r="Q2898" s="358"/>
    </row>
    <row r="2899" ht="27" customHeight="1" spans="1:17">
      <c r="A2899" s="361">
        <f t="shared" si="30"/>
        <v>1968</v>
      </c>
      <c r="B2899" s="294" t="str">
        <v/>
      </c>
      <c r="C2899" s="337" t="str">
        <v/>
      </c>
      <c r="D2899" s="337" t="str">
        <v/>
      </c>
      <c r="E2899" s="337" t="str">
        <v/>
      </c>
      <c r="F2899" s="337" t="str">
        <v/>
      </c>
      <c r="G2899" s="356" t="str">
        <v/>
      </c>
      <c r="H2899" s="340" t="str">
        <v/>
      </c>
      <c r="I2899" s="337" t="str">
        <v/>
      </c>
      <c r="J2899" s="337" t="str">
        <v/>
      </c>
      <c r="K2899" s="337" t="str">
        <v/>
      </c>
      <c r="L2899" s="337" t="str">
        <v/>
      </c>
      <c r="M2899" s="334" t="str">
        <v/>
      </c>
      <c r="N2899" s="337" t="str">
        <v/>
      </c>
      <c r="O2899" s="349" t="str">
        <v/>
      </c>
      <c r="P2899" s="349" t="str">
        <v>January</v>
      </c>
      <c r="Q2899" s="357"/>
    </row>
    <row r="2900" ht="27" customHeight="1" spans="1:17">
      <c r="A2900" s="362">
        <f t="shared" si="30"/>
        <v>1969</v>
      </c>
      <c r="B2900" s="294" t="str">
        <v/>
      </c>
      <c r="C2900" s="337" t="str">
        <v/>
      </c>
      <c r="D2900" s="337" t="str">
        <v/>
      </c>
      <c r="E2900" s="337" t="str">
        <v/>
      </c>
      <c r="F2900" s="337" t="str">
        <v/>
      </c>
      <c r="G2900" s="356" t="str">
        <v/>
      </c>
      <c r="H2900" s="340" t="str">
        <v/>
      </c>
      <c r="I2900" s="337" t="str">
        <v/>
      </c>
      <c r="J2900" s="337" t="str">
        <v/>
      </c>
      <c r="K2900" s="337" t="str">
        <v/>
      </c>
      <c r="L2900" s="337" t="str">
        <v/>
      </c>
      <c r="M2900" s="329" t="str">
        <v/>
      </c>
      <c r="N2900" s="337" t="str">
        <v/>
      </c>
      <c r="O2900" s="349" t="str">
        <v/>
      </c>
      <c r="P2900" s="349" t="str">
        <v>January</v>
      </c>
      <c r="Q2900" s="358"/>
    </row>
    <row r="2901" ht="27" customHeight="1" spans="1:17">
      <c r="A2901" s="361">
        <f t="shared" si="30"/>
        <v>1970</v>
      </c>
      <c r="B2901" s="294" t="str">
        <v/>
      </c>
      <c r="C2901" s="337" t="str">
        <v/>
      </c>
      <c r="D2901" s="337" t="str">
        <v/>
      </c>
      <c r="E2901" s="337" t="str">
        <v/>
      </c>
      <c r="F2901" s="337" t="str">
        <v/>
      </c>
      <c r="G2901" s="356" t="str">
        <v/>
      </c>
      <c r="H2901" s="340" t="str">
        <v/>
      </c>
      <c r="I2901" s="337" t="str">
        <v/>
      </c>
      <c r="J2901" s="337" t="str">
        <v/>
      </c>
      <c r="K2901" s="337" t="str">
        <v/>
      </c>
      <c r="L2901" s="337" t="str">
        <v/>
      </c>
      <c r="M2901" s="334" t="str">
        <v/>
      </c>
      <c r="N2901" s="337" t="str">
        <v/>
      </c>
      <c r="O2901" s="349" t="str">
        <v/>
      </c>
      <c r="P2901" s="349" t="str">
        <v>January</v>
      </c>
      <c r="Q2901" s="357"/>
    </row>
    <row r="2902" ht="27" customHeight="1" spans="1:17">
      <c r="A2902" s="362">
        <f t="shared" si="30"/>
        <v>1971</v>
      </c>
      <c r="B2902" s="294" t="str">
        <v/>
      </c>
      <c r="C2902" s="337" t="str">
        <v/>
      </c>
      <c r="D2902" s="337" t="str">
        <v/>
      </c>
      <c r="E2902" s="337" t="str">
        <v/>
      </c>
      <c r="F2902" s="337" t="str">
        <v/>
      </c>
      <c r="G2902" s="356" t="str">
        <v/>
      </c>
      <c r="H2902" s="340" t="str">
        <v/>
      </c>
      <c r="I2902" s="337" t="str">
        <v/>
      </c>
      <c r="J2902" s="337" t="str">
        <v/>
      </c>
      <c r="K2902" s="337" t="str">
        <v/>
      </c>
      <c r="L2902" s="337" t="str">
        <v/>
      </c>
      <c r="M2902" s="329" t="str">
        <v/>
      </c>
      <c r="N2902" s="337" t="str">
        <v/>
      </c>
      <c r="O2902" s="349" t="str">
        <v/>
      </c>
      <c r="P2902" s="349" t="str">
        <v>January</v>
      </c>
      <c r="Q2902" s="358"/>
    </row>
    <row r="2903" ht="27" customHeight="1" spans="1:17">
      <c r="A2903" s="361">
        <f t="shared" si="30"/>
        <v>1972</v>
      </c>
      <c r="B2903" s="294" t="str">
        <v/>
      </c>
      <c r="C2903" s="337" t="str">
        <v/>
      </c>
      <c r="D2903" s="337" t="str">
        <v/>
      </c>
      <c r="E2903" s="337" t="str">
        <v/>
      </c>
      <c r="F2903" s="337" t="str">
        <v/>
      </c>
      <c r="G2903" s="356" t="str">
        <v/>
      </c>
      <c r="H2903" s="340" t="str">
        <v/>
      </c>
      <c r="I2903" s="337" t="str">
        <v/>
      </c>
      <c r="J2903" s="337" t="str">
        <v/>
      </c>
      <c r="K2903" s="337" t="str">
        <v/>
      </c>
      <c r="L2903" s="337" t="str">
        <v/>
      </c>
      <c r="M2903" s="334" t="str">
        <v/>
      </c>
      <c r="N2903" s="337" t="str">
        <v/>
      </c>
      <c r="O2903" s="349" t="str">
        <v/>
      </c>
      <c r="P2903" s="349" t="str">
        <v>January</v>
      </c>
      <c r="Q2903" s="357"/>
    </row>
    <row r="2904" ht="27" customHeight="1" spans="1:17">
      <c r="A2904" s="362">
        <f t="shared" si="30"/>
        <v>1973</v>
      </c>
      <c r="B2904" s="294" t="str">
        <v/>
      </c>
      <c r="C2904" s="337" t="str">
        <v/>
      </c>
      <c r="D2904" s="337" t="str">
        <v/>
      </c>
      <c r="E2904" s="337" t="str">
        <v/>
      </c>
      <c r="F2904" s="337" t="str">
        <v/>
      </c>
      <c r="G2904" s="356" t="str">
        <v/>
      </c>
      <c r="H2904" s="340" t="str">
        <v/>
      </c>
      <c r="I2904" s="337" t="str">
        <v/>
      </c>
      <c r="J2904" s="337" t="str">
        <v/>
      </c>
      <c r="K2904" s="337" t="str">
        <v/>
      </c>
      <c r="L2904" s="337" t="str">
        <v/>
      </c>
      <c r="M2904" s="329" t="str">
        <v/>
      </c>
      <c r="N2904" s="337" t="str">
        <v/>
      </c>
      <c r="O2904" s="349" t="str">
        <v/>
      </c>
      <c r="P2904" s="349" t="str">
        <v>January</v>
      </c>
      <c r="Q2904" s="358"/>
    </row>
    <row r="2905" ht="27" customHeight="1" spans="1:17">
      <c r="A2905" s="361">
        <f t="shared" si="30"/>
        <v>1974</v>
      </c>
      <c r="B2905" s="294" t="str">
        <v/>
      </c>
      <c r="C2905" s="337" t="str">
        <v/>
      </c>
      <c r="D2905" s="337" t="str">
        <v/>
      </c>
      <c r="E2905" s="337" t="str">
        <v/>
      </c>
      <c r="F2905" s="337" t="str">
        <v/>
      </c>
      <c r="G2905" s="356" t="str">
        <v/>
      </c>
      <c r="H2905" s="340" t="str">
        <v/>
      </c>
      <c r="I2905" s="337" t="str">
        <v/>
      </c>
      <c r="J2905" s="337" t="str">
        <v/>
      </c>
      <c r="K2905" s="337" t="str">
        <v/>
      </c>
      <c r="L2905" s="337" t="str">
        <v/>
      </c>
      <c r="M2905" s="334" t="str">
        <v/>
      </c>
      <c r="N2905" s="337" t="str">
        <v/>
      </c>
      <c r="O2905" s="349" t="str">
        <v/>
      </c>
      <c r="P2905" s="349" t="str">
        <v>January</v>
      </c>
      <c r="Q2905" s="357"/>
    </row>
    <row r="2906" ht="27" customHeight="1" spans="1:17">
      <c r="A2906" s="362">
        <f t="shared" si="30"/>
        <v>1975</v>
      </c>
      <c r="B2906" s="294" t="str">
        <v/>
      </c>
      <c r="C2906" s="337" t="str">
        <v/>
      </c>
      <c r="D2906" s="337" t="str">
        <v/>
      </c>
      <c r="E2906" s="337" t="str">
        <v/>
      </c>
      <c r="F2906" s="337" t="str">
        <v/>
      </c>
      <c r="G2906" s="356" t="str">
        <v/>
      </c>
      <c r="H2906" s="340" t="str">
        <v/>
      </c>
      <c r="I2906" s="337" t="str">
        <v/>
      </c>
      <c r="J2906" s="337" t="str">
        <v/>
      </c>
      <c r="K2906" s="337" t="str">
        <v/>
      </c>
      <c r="L2906" s="337" t="str">
        <v/>
      </c>
      <c r="M2906" s="329" t="str">
        <v/>
      </c>
      <c r="N2906" s="337" t="str">
        <v/>
      </c>
      <c r="O2906" s="349" t="str">
        <v/>
      </c>
      <c r="P2906" s="349" t="str">
        <v>January</v>
      </c>
      <c r="Q2906" s="358"/>
    </row>
    <row r="2907" ht="27" customHeight="1" spans="1:17">
      <c r="A2907" s="361">
        <f t="shared" si="30"/>
        <v>1976</v>
      </c>
      <c r="B2907" s="294" t="str">
        <v/>
      </c>
      <c r="C2907" s="337" t="str">
        <v/>
      </c>
      <c r="D2907" s="337" t="str">
        <v/>
      </c>
      <c r="E2907" s="337" t="str">
        <v/>
      </c>
      <c r="F2907" s="337" t="str">
        <v/>
      </c>
      <c r="G2907" s="356" t="str">
        <v/>
      </c>
      <c r="H2907" s="340" t="str">
        <v/>
      </c>
      <c r="I2907" s="337" t="str">
        <v/>
      </c>
      <c r="J2907" s="337" t="str">
        <v/>
      </c>
      <c r="K2907" s="337" t="str">
        <v/>
      </c>
      <c r="L2907" s="337" t="str">
        <v/>
      </c>
      <c r="M2907" s="334" t="str">
        <v/>
      </c>
      <c r="N2907" s="337" t="str">
        <v/>
      </c>
      <c r="O2907" s="349" t="str">
        <v/>
      </c>
      <c r="P2907" s="349" t="str">
        <v>January</v>
      </c>
      <c r="Q2907" s="357"/>
    </row>
    <row r="2908" ht="27" customHeight="1" spans="1:17">
      <c r="A2908" s="362">
        <f t="shared" si="30"/>
        <v>1977</v>
      </c>
      <c r="B2908" s="294" t="str">
        <v/>
      </c>
      <c r="C2908" s="337" t="str">
        <v/>
      </c>
      <c r="D2908" s="337" t="str">
        <v/>
      </c>
      <c r="E2908" s="337" t="str">
        <v/>
      </c>
      <c r="F2908" s="337" t="str">
        <v/>
      </c>
      <c r="G2908" s="356" t="str">
        <v/>
      </c>
      <c r="H2908" s="340" t="str">
        <v/>
      </c>
      <c r="I2908" s="337" t="str">
        <v/>
      </c>
      <c r="J2908" s="337" t="str">
        <v/>
      </c>
      <c r="K2908" s="337" t="str">
        <v/>
      </c>
      <c r="L2908" s="337" t="str">
        <v/>
      </c>
      <c r="M2908" s="329" t="str">
        <v/>
      </c>
      <c r="N2908" s="337" t="str">
        <v/>
      </c>
      <c r="O2908" s="349" t="str">
        <v/>
      </c>
      <c r="P2908" s="349" t="str">
        <v>January</v>
      </c>
      <c r="Q2908" s="358"/>
    </row>
    <row r="2909" ht="27" customHeight="1" spans="1:17">
      <c r="A2909" s="361">
        <f t="shared" si="30"/>
        <v>1978</v>
      </c>
      <c r="B2909" s="294" t="str">
        <v/>
      </c>
      <c r="C2909" s="337" t="str">
        <v/>
      </c>
      <c r="D2909" s="337" t="str">
        <v/>
      </c>
      <c r="E2909" s="337" t="str">
        <v/>
      </c>
      <c r="F2909" s="337" t="str">
        <v/>
      </c>
      <c r="G2909" s="356" t="str">
        <v/>
      </c>
      <c r="H2909" s="340" t="str">
        <v/>
      </c>
      <c r="I2909" s="337" t="str">
        <v/>
      </c>
      <c r="J2909" s="337" t="str">
        <v/>
      </c>
      <c r="K2909" s="337" t="str">
        <v/>
      </c>
      <c r="L2909" s="337" t="str">
        <v/>
      </c>
      <c r="M2909" s="334" t="str">
        <v/>
      </c>
      <c r="N2909" s="337" t="str">
        <v/>
      </c>
      <c r="O2909" s="349" t="str">
        <v/>
      </c>
      <c r="P2909" s="349" t="str">
        <v>January</v>
      </c>
      <c r="Q2909" s="357"/>
    </row>
    <row r="2910" ht="27" customHeight="1" spans="1:17">
      <c r="A2910" s="362">
        <f t="shared" si="30"/>
        <v>1979</v>
      </c>
      <c r="B2910" s="294" t="str">
        <v/>
      </c>
      <c r="C2910" s="337" t="str">
        <v/>
      </c>
      <c r="D2910" s="337" t="str">
        <v/>
      </c>
      <c r="E2910" s="337" t="str">
        <v/>
      </c>
      <c r="F2910" s="337" t="str">
        <v/>
      </c>
      <c r="G2910" s="356" t="str">
        <v/>
      </c>
      <c r="H2910" s="340" t="str">
        <v/>
      </c>
      <c r="I2910" s="337" t="str">
        <v/>
      </c>
      <c r="J2910" s="337" t="str">
        <v/>
      </c>
      <c r="K2910" s="337" t="str">
        <v/>
      </c>
      <c r="L2910" s="337" t="str">
        <v/>
      </c>
      <c r="M2910" s="329" t="str">
        <v/>
      </c>
      <c r="N2910" s="337" t="str">
        <v/>
      </c>
      <c r="O2910" s="349" t="str">
        <v/>
      </c>
      <c r="P2910" s="349" t="str">
        <v>January</v>
      </c>
      <c r="Q2910" s="358"/>
    </row>
    <row r="2911" ht="27" customHeight="1" spans="1:17">
      <c r="A2911" s="361">
        <f t="shared" si="30"/>
        <v>1980</v>
      </c>
      <c r="B2911" s="294" t="str">
        <v/>
      </c>
      <c r="C2911" s="337" t="str">
        <v/>
      </c>
      <c r="D2911" s="337" t="str">
        <v/>
      </c>
      <c r="E2911" s="337" t="str">
        <v/>
      </c>
      <c r="F2911" s="337" t="str">
        <v/>
      </c>
      <c r="G2911" s="356" t="str">
        <v/>
      </c>
      <c r="H2911" s="340" t="str">
        <v/>
      </c>
      <c r="I2911" s="337" t="str">
        <v/>
      </c>
      <c r="J2911" s="337" t="str">
        <v/>
      </c>
      <c r="K2911" s="337" t="str">
        <v/>
      </c>
      <c r="L2911" s="337" t="str">
        <v/>
      </c>
      <c r="M2911" s="334" t="str">
        <v/>
      </c>
      <c r="N2911" s="337" t="str">
        <v/>
      </c>
      <c r="O2911" s="349" t="str">
        <v/>
      </c>
      <c r="P2911" s="349" t="str">
        <v>January</v>
      </c>
      <c r="Q2911" s="357"/>
    </row>
    <row r="2912" ht="27" customHeight="1" spans="1:17">
      <c r="A2912" s="362">
        <f t="shared" si="30"/>
        <v>1981</v>
      </c>
      <c r="B2912" s="294" t="str">
        <v/>
      </c>
      <c r="C2912" s="337" t="str">
        <v/>
      </c>
      <c r="D2912" s="337" t="str">
        <v/>
      </c>
      <c r="E2912" s="337" t="str">
        <v/>
      </c>
      <c r="F2912" s="337" t="str">
        <v/>
      </c>
      <c r="G2912" s="356" t="str">
        <v/>
      </c>
      <c r="H2912" s="340" t="str">
        <v/>
      </c>
      <c r="I2912" s="337" t="str">
        <v/>
      </c>
      <c r="J2912" s="337" t="str">
        <v/>
      </c>
      <c r="K2912" s="337" t="str">
        <v/>
      </c>
      <c r="L2912" s="337" t="str">
        <v/>
      </c>
      <c r="M2912" s="329" t="str">
        <v/>
      </c>
      <c r="N2912" s="337" t="str">
        <v/>
      </c>
      <c r="O2912" s="349" t="str">
        <v/>
      </c>
      <c r="P2912" s="349" t="str">
        <v>January</v>
      </c>
      <c r="Q2912" s="358"/>
    </row>
    <row r="2913" ht="27" customHeight="1" spans="1:17">
      <c r="A2913" s="361">
        <f t="shared" si="30"/>
        <v>1982</v>
      </c>
      <c r="B2913" s="294" t="str">
        <v/>
      </c>
      <c r="C2913" s="337" t="str">
        <v/>
      </c>
      <c r="D2913" s="337" t="str">
        <v/>
      </c>
      <c r="E2913" s="337" t="str">
        <v/>
      </c>
      <c r="F2913" s="337" t="str">
        <v/>
      </c>
      <c r="G2913" s="356" t="str">
        <v/>
      </c>
      <c r="H2913" s="340" t="str">
        <v/>
      </c>
      <c r="I2913" s="337" t="str">
        <v/>
      </c>
      <c r="J2913" s="337" t="str">
        <v/>
      </c>
      <c r="K2913" s="337" t="str">
        <v/>
      </c>
      <c r="L2913" s="337" t="str">
        <v/>
      </c>
      <c r="M2913" s="334" t="str">
        <v/>
      </c>
      <c r="N2913" s="337" t="str">
        <v/>
      </c>
      <c r="O2913" s="349" t="str">
        <v/>
      </c>
      <c r="P2913" s="349" t="str">
        <v>January</v>
      </c>
      <c r="Q2913" s="357"/>
    </row>
    <row r="2914" ht="27" customHeight="1" spans="1:17">
      <c r="A2914" s="362">
        <f t="shared" si="30"/>
        <v>1983</v>
      </c>
      <c r="B2914" s="294" t="str">
        <v/>
      </c>
      <c r="C2914" s="337" t="str">
        <v/>
      </c>
      <c r="D2914" s="337" t="str">
        <v/>
      </c>
      <c r="E2914" s="337" t="str">
        <v/>
      </c>
      <c r="F2914" s="337" t="str">
        <v/>
      </c>
      <c r="G2914" s="356" t="str">
        <v/>
      </c>
      <c r="H2914" s="340" t="str">
        <v/>
      </c>
      <c r="I2914" s="337" t="str">
        <v/>
      </c>
      <c r="J2914" s="337" t="str">
        <v/>
      </c>
      <c r="K2914" s="337" t="str">
        <v/>
      </c>
      <c r="L2914" s="337" t="str">
        <v/>
      </c>
      <c r="M2914" s="329" t="str">
        <v/>
      </c>
      <c r="N2914" s="337" t="str">
        <v/>
      </c>
      <c r="O2914" s="349" t="str">
        <v/>
      </c>
      <c r="P2914" s="349" t="str">
        <v>January</v>
      </c>
      <c r="Q2914" s="358"/>
    </row>
    <row r="2915" ht="27" customHeight="1" spans="1:17">
      <c r="A2915" s="361">
        <f t="shared" si="30"/>
        <v>1984</v>
      </c>
      <c r="B2915" s="294" t="str">
        <v/>
      </c>
      <c r="C2915" s="337" t="str">
        <v/>
      </c>
      <c r="D2915" s="337" t="str">
        <v/>
      </c>
      <c r="E2915" s="337" t="str">
        <v/>
      </c>
      <c r="F2915" s="337" t="str">
        <v/>
      </c>
      <c r="G2915" s="356" t="str">
        <v/>
      </c>
      <c r="H2915" s="340" t="str">
        <v/>
      </c>
      <c r="I2915" s="337" t="str">
        <v/>
      </c>
      <c r="J2915" s="337" t="str">
        <v/>
      </c>
      <c r="K2915" s="337" t="str">
        <v/>
      </c>
      <c r="L2915" s="337" t="str">
        <v/>
      </c>
      <c r="M2915" s="334" t="str">
        <v/>
      </c>
      <c r="N2915" s="337" t="str">
        <v/>
      </c>
      <c r="O2915" s="349" t="str">
        <v/>
      </c>
      <c r="P2915" s="349" t="str">
        <v>January</v>
      </c>
      <c r="Q2915" s="357"/>
    </row>
    <row r="2916" ht="27" customHeight="1" spans="1:17">
      <c r="A2916" s="362">
        <f t="shared" si="30"/>
        <v>1985</v>
      </c>
      <c r="B2916" s="294"/>
      <c r="C2916" s="337"/>
      <c r="D2916" s="337"/>
      <c r="E2916" s="337"/>
      <c r="F2916" s="337"/>
      <c r="G2916" s="356"/>
      <c r="H2916" s="340"/>
      <c r="I2916" s="337"/>
      <c r="J2916" s="337"/>
      <c r="K2916" s="337"/>
      <c r="L2916" s="337"/>
      <c r="M2916" s="329"/>
      <c r="N2916" s="337"/>
      <c r="O2916" s="349"/>
      <c r="P2916" s="349"/>
      <c r="Q2916" s="358"/>
    </row>
    <row r="2917" ht="27" customHeight="1" spans="1:17">
      <c r="A2917" s="361">
        <f t="shared" ref="A2917:A2980" si="31">A2916+1</f>
        <v>1986</v>
      </c>
      <c r="B2917" s="294"/>
      <c r="C2917" s="337"/>
      <c r="D2917" s="337"/>
      <c r="E2917" s="337"/>
      <c r="F2917" s="337"/>
      <c r="G2917" s="356"/>
      <c r="H2917" s="340"/>
      <c r="I2917" s="337"/>
      <c r="J2917" s="337"/>
      <c r="K2917" s="337"/>
      <c r="L2917" s="337"/>
      <c r="M2917" s="334"/>
      <c r="N2917" s="337"/>
      <c r="O2917" s="349"/>
      <c r="P2917" s="349"/>
      <c r="Q2917" s="357"/>
    </row>
    <row r="2918" ht="27" customHeight="1" spans="1:17">
      <c r="A2918" s="362">
        <f t="shared" si="31"/>
        <v>1987</v>
      </c>
      <c r="B2918" s="294"/>
      <c r="C2918" s="337"/>
      <c r="D2918" s="337"/>
      <c r="E2918" s="337"/>
      <c r="F2918" s="337"/>
      <c r="G2918" s="356"/>
      <c r="H2918" s="340"/>
      <c r="I2918" s="337"/>
      <c r="J2918" s="337"/>
      <c r="K2918" s="337"/>
      <c r="L2918" s="337"/>
      <c r="M2918" s="329"/>
      <c r="N2918" s="337"/>
      <c r="O2918" s="349"/>
      <c r="P2918" s="349"/>
      <c r="Q2918" s="358"/>
    </row>
    <row r="2919" ht="27" customHeight="1" spans="1:17">
      <c r="A2919" s="361">
        <f t="shared" si="31"/>
        <v>1988</v>
      </c>
      <c r="B2919" s="294"/>
      <c r="C2919" s="337"/>
      <c r="D2919" s="337"/>
      <c r="E2919" s="337"/>
      <c r="F2919" s="337"/>
      <c r="G2919" s="356"/>
      <c r="H2919" s="340"/>
      <c r="I2919" s="337"/>
      <c r="J2919" s="337"/>
      <c r="K2919" s="337"/>
      <c r="L2919" s="337"/>
      <c r="M2919" s="334"/>
      <c r="N2919" s="337"/>
      <c r="O2919" s="349"/>
      <c r="P2919" s="349"/>
      <c r="Q2919" s="357"/>
    </row>
    <row r="2920" ht="27" customHeight="1" spans="1:17">
      <c r="A2920" s="362">
        <f t="shared" si="31"/>
        <v>1989</v>
      </c>
      <c r="B2920" s="294"/>
      <c r="C2920" s="337"/>
      <c r="D2920" s="337"/>
      <c r="E2920" s="337"/>
      <c r="F2920" s="337"/>
      <c r="G2920" s="356"/>
      <c r="H2920" s="340"/>
      <c r="I2920" s="337"/>
      <c r="J2920" s="337"/>
      <c r="K2920" s="337"/>
      <c r="L2920" s="337"/>
      <c r="M2920" s="329"/>
      <c r="N2920" s="337"/>
      <c r="O2920" s="349"/>
      <c r="P2920" s="349"/>
      <c r="Q2920" s="358"/>
    </row>
    <row r="2921" ht="27" customHeight="1" spans="1:17">
      <c r="A2921" s="361">
        <f t="shared" si="31"/>
        <v>1990</v>
      </c>
      <c r="B2921" s="294"/>
      <c r="C2921" s="337"/>
      <c r="D2921" s="337"/>
      <c r="E2921" s="337"/>
      <c r="F2921" s="337"/>
      <c r="G2921" s="356"/>
      <c r="H2921" s="340"/>
      <c r="I2921" s="337"/>
      <c r="J2921" s="337"/>
      <c r="K2921" s="337"/>
      <c r="L2921" s="337"/>
      <c r="M2921" s="334"/>
      <c r="N2921" s="337"/>
      <c r="O2921" s="349"/>
      <c r="P2921" s="349"/>
      <c r="Q2921" s="357"/>
    </row>
    <row r="2922" ht="27" customHeight="1" spans="1:17">
      <c r="A2922" s="362">
        <f t="shared" si="31"/>
        <v>1991</v>
      </c>
      <c r="B2922" s="294"/>
      <c r="C2922" s="337"/>
      <c r="D2922" s="337"/>
      <c r="E2922" s="337"/>
      <c r="F2922" s="337"/>
      <c r="G2922" s="356"/>
      <c r="H2922" s="340"/>
      <c r="I2922" s="337"/>
      <c r="J2922" s="337"/>
      <c r="K2922" s="337"/>
      <c r="L2922" s="337"/>
      <c r="M2922" s="329"/>
      <c r="N2922" s="337"/>
      <c r="O2922" s="349"/>
      <c r="P2922" s="349"/>
      <c r="Q2922" s="358"/>
    </row>
    <row r="2923" ht="27" customHeight="1" spans="1:17">
      <c r="A2923" s="361">
        <f t="shared" si="31"/>
        <v>1992</v>
      </c>
      <c r="B2923" s="294"/>
      <c r="C2923" s="337"/>
      <c r="D2923" s="337"/>
      <c r="E2923" s="337"/>
      <c r="F2923" s="337"/>
      <c r="G2923" s="356"/>
      <c r="H2923" s="340"/>
      <c r="I2923" s="337"/>
      <c r="J2923" s="337"/>
      <c r="K2923" s="337"/>
      <c r="L2923" s="337"/>
      <c r="M2923" s="334"/>
      <c r="N2923" s="337"/>
      <c r="O2923" s="349"/>
      <c r="P2923" s="349"/>
      <c r="Q2923" s="357"/>
    </row>
    <row r="2924" ht="27" customHeight="1" spans="1:17">
      <c r="A2924" s="362">
        <f t="shared" si="31"/>
        <v>1993</v>
      </c>
      <c r="B2924" s="294"/>
      <c r="C2924" s="337"/>
      <c r="D2924" s="337"/>
      <c r="E2924" s="337"/>
      <c r="F2924" s="337"/>
      <c r="G2924" s="356"/>
      <c r="H2924" s="340"/>
      <c r="I2924" s="337"/>
      <c r="J2924" s="337"/>
      <c r="K2924" s="337"/>
      <c r="L2924" s="337"/>
      <c r="M2924" s="329"/>
      <c r="N2924" s="337"/>
      <c r="O2924" s="349"/>
      <c r="P2924" s="349"/>
      <c r="Q2924" s="358"/>
    </row>
    <row r="2925" ht="27" customHeight="1" spans="1:17">
      <c r="A2925" s="361">
        <f t="shared" si="31"/>
        <v>1994</v>
      </c>
      <c r="B2925" s="294"/>
      <c r="C2925" s="337"/>
      <c r="D2925" s="337"/>
      <c r="E2925" s="337"/>
      <c r="F2925" s="337"/>
      <c r="G2925" s="356"/>
      <c r="H2925" s="340"/>
      <c r="I2925" s="337"/>
      <c r="J2925" s="337"/>
      <c r="K2925" s="337"/>
      <c r="L2925" s="337"/>
      <c r="M2925" s="334"/>
      <c r="N2925" s="337"/>
      <c r="O2925" s="349"/>
      <c r="P2925" s="349"/>
      <c r="Q2925" s="357"/>
    </row>
    <row r="2926" ht="27" customHeight="1" spans="1:17">
      <c r="A2926" s="362">
        <f t="shared" si="31"/>
        <v>1995</v>
      </c>
      <c r="B2926" s="294"/>
      <c r="C2926" s="337"/>
      <c r="D2926" s="337"/>
      <c r="E2926" s="337"/>
      <c r="F2926" s="337"/>
      <c r="G2926" s="356"/>
      <c r="H2926" s="340"/>
      <c r="I2926" s="337"/>
      <c r="J2926" s="337"/>
      <c r="K2926" s="337"/>
      <c r="L2926" s="337"/>
      <c r="M2926" s="329"/>
      <c r="N2926" s="337"/>
      <c r="O2926" s="349"/>
      <c r="P2926" s="349"/>
      <c r="Q2926" s="358"/>
    </row>
    <row r="2927" ht="27" customHeight="1" spans="1:17">
      <c r="A2927" s="361">
        <f t="shared" si="31"/>
        <v>1996</v>
      </c>
      <c r="B2927" s="294"/>
      <c r="C2927" s="337"/>
      <c r="D2927" s="337"/>
      <c r="E2927" s="337"/>
      <c r="F2927" s="337"/>
      <c r="G2927" s="356"/>
      <c r="H2927" s="340"/>
      <c r="I2927" s="337"/>
      <c r="J2927" s="337"/>
      <c r="K2927" s="337"/>
      <c r="L2927" s="337"/>
      <c r="M2927" s="334"/>
      <c r="N2927" s="337"/>
      <c r="O2927" s="349"/>
      <c r="P2927" s="349"/>
      <c r="Q2927" s="357"/>
    </row>
    <row r="2928" ht="27" customHeight="1" spans="1:17">
      <c r="A2928" s="362">
        <f t="shared" si="31"/>
        <v>1997</v>
      </c>
      <c r="B2928" s="294"/>
      <c r="C2928" s="337"/>
      <c r="D2928" s="337"/>
      <c r="E2928" s="337"/>
      <c r="F2928" s="337"/>
      <c r="G2928" s="356"/>
      <c r="H2928" s="340"/>
      <c r="I2928" s="337"/>
      <c r="J2928" s="337"/>
      <c r="K2928" s="337"/>
      <c r="L2928" s="337"/>
      <c r="M2928" s="329"/>
      <c r="N2928" s="337"/>
      <c r="O2928" s="349"/>
      <c r="P2928" s="349"/>
      <c r="Q2928" s="358"/>
    </row>
    <row r="2929" ht="27" customHeight="1" spans="1:17">
      <c r="A2929" s="361">
        <f t="shared" si="31"/>
        <v>1998</v>
      </c>
      <c r="B2929" s="294"/>
      <c r="C2929" s="337"/>
      <c r="D2929" s="337"/>
      <c r="E2929" s="337"/>
      <c r="F2929" s="337"/>
      <c r="G2929" s="356"/>
      <c r="H2929" s="340"/>
      <c r="I2929" s="337"/>
      <c r="J2929" s="337"/>
      <c r="K2929" s="337"/>
      <c r="L2929" s="337"/>
      <c r="M2929" s="334"/>
      <c r="N2929" s="337"/>
      <c r="O2929" s="349"/>
      <c r="P2929" s="349"/>
      <c r="Q2929" s="357"/>
    </row>
    <row r="2930" ht="27" customHeight="1" spans="1:17">
      <c r="A2930" s="362">
        <f t="shared" si="31"/>
        <v>1999</v>
      </c>
      <c r="B2930" s="294"/>
      <c r="C2930" s="337"/>
      <c r="D2930" s="337"/>
      <c r="E2930" s="337"/>
      <c r="F2930" s="337"/>
      <c r="G2930" s="356"/>
      <c r="H2930" s="340"/>
      <c r="I2930" s="337"/>
      <c r="J2930" s="337"/>
      <c r="K2930" s="337"/>
      <c r="L2930" s="337"/>
      <c r="M2930" s="329"/>
      <c r="N2930" s="337"/>
      <c r="O2930" s="349"/>
      <c r="P2930" s="349"/>
      <c r="Q2930" s="358"/>
    </row>
    <row r="2931" ht="27" customHeight="1" spans="1:17">
      <c r="A2931" s="361">
        <f t="shared" si="31"/>
        <v>2000</v>
      </c>
      <c r="B2931" s="294"/>
      <c r="C2931" s="337"/>
      <c r="D2931" s="337"/>
      <c r="E2931" s="337"/>
      <c r="F2931" s="337"/>
      <c r="G2931" s="356"/>
      <c r="H2931" s="340"/>
      <c r="I2931" s="337"/>
      <c r="J2931" s="337"/>
      <c r="K2931" s="337"/>
      <c r="L2931" s="337"/>
      <c r="M2931" s="334"/>
      <c r="N2931" s="337"/>
      <c r="O2931" s="349"/>
      <c r="P2931" s="349"/>
      <c r="Q2931" s="357"/>
    </row>
    <row r="2932" ht="27" customHeight="1" spans="1:17">
      <c r="A2932" s="362">
        <f t="shared" si="31"/>
        <v>2001</v>
      </c>
      <c r="B2932" s="294"/>
      <c r="C2932" s="337"/>
      <c r="D2932" s="337"/>
      <c r="E2932" s="337"/>
      <c r="F2932" s="337"/>
      <c r="G2932" s="356"/>
      <c r="H2932" s="340"/>
      <c r="I2932" s="337"/>
      <c r="J2932" s="337"/>
      <c r="K2932" s="337"/>
      <c r="L2932" s="337"/>
      <c r="M2932" s="329"/>
      <c r="N2932" s="337"/>
      <c r="O2932" s="349"/>
      <c r="P2932" s="349"/>
      <c r="Q2932" s="358"/>
    </row>
    <row r="2933" ht="27" customHeight="1" spans="1:17">
      <c r="A2933" s="361">
        <f t="shared" si="31"/>
        <v>2002</v>
      </c>
      <c r="B2933" s="294"/>
      <c r="C2933" s="337"/>
      <c r="D2933" s="337"/>
      <c r="E2933" s="337"/>
      <c r="F2933" s="337"/>
      <c r="G2933" s="356"/>
      <c r="H2933" s="340"/>
      <c r="I2933" s="337"/>
      <c r="J2933" s="337"/>
      <c r="K2933" s="337"/>
      <c r="L2933" s="337"/>
      <c r="M2933" s="334"/>
      <c r="N2933" s="337"/>
      <c r="O2933" s="349"/>
      <c r="P2933" s="349"/>
      <c r="Q2933" s="357"/>
    </row>
    <row r="2934" ht="27" customHeight="1" spans="1:17">
      <c r="A2934" s="362">
        <f t="shared" si="31"/>
        <v>2003</v>
      </c>
      <c r="B2934" s="294"/>
      <c r="C2934" s="337"/>
      <c r="D2934" s="337"/>
      <c r="E2934" s="337"/>
      <c r="F2934" s="337"/>
      <c r="G2934" s="356"/>
      <c r="H2934" s="340"/>
      <c r="I2934" s="337"/>
      <c r="J2934" s="337"/>
      <c r="K2934" s="337"/>
      <c r="L2934" s="337"/>
      <c r="M2934" s="329"/>
      <c r="N2934" s="337"/>
      <c r="O2934" s="349"/>
      <c r="P2934" s="349"/>
      <c r="Q2934" s="358"/>
    </row>
    <row r="2935" ht="27" customHeight="1" spans="1:17">
      <c r="A2935" s="361">
        <f t="shared" si="31"/>
        <v>2004</v>
      </c>
      <c r="B2935" s="294"/>
      <c r="C2935" s="337"/>
      <c r="D2935" s="337"/>
      <c r="E2935" s="337"/>
      <c r="F2935" s="337"/>
      <c r="G2935" s="356"/>
      <c r="H2935" s="340"/>
      <c r="I2935" s="337"/>
      <c r="J2935" s="337"/>
      <c r="K2935" s="337"/>
      <c r="L2935" s="337"/>
      <c r="M2935" s="334"/>
      <c r="N2935" s="337"/>
      <c r="O2935" s="349"/>
      <c r="P2935" s="349"/>
      <c r="Q2935" s="357"/>
    </row>
    <row r="2936" ht="27" customHeight="1" spans="1:17">
      <c r="A2936" s="362">
        <f t="shared" si="31"/>
        <v>2005</v>
      </c>
      <c r="B2936" s="294"/>
      <c r="C2936" s="337"/>
      <c r="D2936" s="337"/>
      <c r="E2936" s="337"/>
      <c r="F2936" s="337"/>
      <c r="G2936" s="356"/>
      <c r="H2936" s="340"/>
      <c r="I2936" s="337"/>
      <c r="J2936" s="337"/>
      <c r="K2936" s="337"/>
      <c r="L2936" s="337"/>
      <c r="M2936" s="329"/>
      <c r="N2936" s="337"/>
      <c r="O2936" s="349"/>
      <c r="P2936" s="349"/>
      <c r="Q2936" s="358"/>
    </row>
    <row r="2937" ht="27" customHeight="1" spans="1:17">
      <c r="A2937" s="361">
        <f t="shared" si="31"/>
        <v>2006</v>
      </c>
      <c r="B2937" s="294"/>
      <c r="C2937" s="337"/>
      <c r="D2937" s="337"/>
      <c r="E2937" s="337"/>
      <c r="F2937" s="337"/>
      <c r="G2937" s="356"/>
      <c r="H2937" s="340"/>
      <c r="I2937" s="337"/>
      <c r="J2937" s="337"/>
      <c r="K2937" s="337"/>
      <c r="L2937" s="337"/>
      <c r="M2937" s="334"/>
      <c r="N2937" s="337"/>
      <c r="O2937" s="349"/>
      <c r="P2937" s="349"/>
      <c r="Q2937" s="357"/>
    </row>
    <row r="2938" ht="27" customHeight="1" spans="1:17">
      <c r="A2938" s="362">
        <f t="shared" si="31"/>
        <v>2007</v>
      </c>
      <c r="B2938" s="294"/>
      <c r="C2938" s="337"/>
      <c r="D2938" s="337"/>
      <c r="E2938" s="337"/>
      <c r="F2938" s="337"/>
      <c r="G2938" s="356"/>
      <c r="H2938" s="340"/>
      <c r="I2938" s="337"/>
      <c r="J2938" s="337"/>
      <c r="K2938" s="337"/>
      <c r="L2938" s="337"/>
      <c r="M2938" s="329"/>
      <c r="N2938" s="337"/>
      <c r="O2938" s="349"/>
      <c r="P2938" s="349"/>
      <c r="Q2938" s="358"/>
    </row>
    <row r="2939" ht="27" customHeight="1" spans="1:17">
      <c r="A2939" s="361">
        <f t="shared" si="31"/>
        <v>2008</v>
      </c>
      <c r="B2939" s="294"/>
      <c r="C2939" s="337"/>
      <c r="D2939" s="337"/>
      <c r="E2939" s="337"/>
      <c r="F2939" s="337"/>
      <c r="G2939" s="356"/>
      <c r="H2939" s="340"/>
      <c r="I2939" s="337"/>
      <c r="J2939" s="337"/>
      <c r="K2939" s="337"/>
      <c r="L2939" s="337"/>
      <c r="M2939" s="334"/>
      <c r="N2939" s="337"/>
      <c r="O2939" s="349"/>
      <c r="P2939" s="349"/>
      <c r="Q2939" s="357"/>
    </row>
    <row r="2940" ht="27" customHeight="1" spans="1:17">
      <c r="A2940" s="362">
        <f t="shared" si="31"/>
        <v>2009</v>
      </c>
      <c r="B2940" s="294"/>
      <c r="C2940" s="337"/>
      <c r="D2940" s="337"/>
      <c r="E2940" s="337"/>
      <c r="F2940" s="337"/>
      <c r="G2940" s="356"/>
      <c r="H2940" s="340"/>
      <c r="I2940" s="337"/>
      <c r="J2940" s="337"/>
      <c r="K2940" s="337"/>
      <c r="L2940" s="337"/>
      <c r="M2940" s="329"/>
      <c r="N2940" s="337"/>
      <c r="O2940" s="349"/>
      <c r="P2940" s="349"/>
      <c r="Q2940" s="358"/>
    </row>
    <row r="2941" ht="27" customHeight="1" spans="1:17">
      <c r="A2941" s="361">
        <f t="shared" si="31"/>
        <v>2010</v>
      </c>
      <c r="B2941" s="294"/>
      <c r="C2941" s="337"/>
      <c r="D2941" s="337"/>
      <c r="E2941" s="337"/>
      <c r="F2941" s="337"/>
      <c r="G2941" s="356"/>
      <c r="H2941" s="340"/>
      <c r="I2941" s="337"/>
      <c r="J2941" s="337"/>
      <c r="K2941" s="337"/>
      <c r="L2941" s="337"/>
      <c r="M2941" s="334"/>
      <c r="N2941" s="337"/>
      <c r="O2941" s="349"/>
      <c r="P2941" s="349"/>
      <c r="Q2941" s="357"/>
    </row>
    <row r="2942" ht="27" customHeight="1" spans="1:17">
      <c r="A2942" s="362">
        <f t="shared" si="31"/>
        <v>2011</v>
      </c>
      <c r="B2942" s="294"/>
      <c r="C2942" s="337"/>
      <c r="D2942" s="337"/>
      <c r="E2942" s="337"/>
      <c r="F2942" s="337"/>
      <c r="G2942" s="356"/>
      <c r="H2942" s="340"/>
      <c r="I2942" s="337"/>
      <c r="J2942" s="337"/>
      <c r="K2942" s="337"/>
      <c r="L2942" s="337"/>
      <c r="M2942" s="329"/>
      <c r="N2942" s="337"/>
      <c r="O2942" s="349"/>
      <c r="P2942" s="349"/>
      <c r="Q2942" s="358"/>
    </row>
    <row r="2943" ht="27" customHeight="1" spans="1:17">
      <c r="A2943" s="361">
        <f t="shared" si="31"/>
        <v>2012</v>
      </c>
      <c r="B2943" s="294"/>
      <c r="C2943" s="337"/>
      <c r="D2943" s="337"/>
      <c r="E2943" s="337"/>
      <c r="F2943" s="337"/>
      <c r="G2943" s="356"/>
      <c r="H2943" s="340"/>
      <c r="I2943" s="337"/>
      <c r="J2943" s="337"/>
      <c r="K2943" s="337"/>
      <c r="L2943" s="337"/>
      <c r="M2943" s="334"/>
      <c r="N2943" s="337"/>
      <c r="O2943" s="349"/>
      <c r="P2943" s="349"/>
      <c r="Q2943" s="357"/>
    </row>
    <row r="2944" ht="27" customHeight="1" spans="1:17">
      <c r="A2944" s="362">
        <f t="shared" si="31"/>
        <v>2013</v>
      </c>
      <c r="B2944" s="294"/>
      <c r="C2944" s="337"/>
      <c r="D2944" s="337"/>
      <c r="E2944" s="337"/>
      <c r="F2944" s="337"/>
      <c r="G2944" s="356"/>
      <c r="H2944" s="340"/>
      <c r="I2944" s="337"/>
      <c r="J2944" s="337"/>
      <c r="K2944" s="337"/>
      <c r="L2944" s="337"/>
      <c r="M2944" s="329"/>
      <c r="N2944" s="337"/>
      <c r="O2944" s="349"/>
      <c r="P2944" s="349"/>
      <c r="Q2944" s="358"/>
    </row>
    <row r="2945" ht="27" customHeight="1" spans="1:17">
      <c r="A2945" s="361">
        <f t="shared" si="31"/>
        <v>2014</v>
      </c>
      <c r="B2945" s="294"/>
      <c r="C2945" s="337"/>
      <c r="D2945" s="337"/>
      <c r="E2945" s="337"/>
      <c r="F2945" s="337"/>
      <c r="G2945" s="356"/>
      <c r="H2945" s="340"/>
      <c r="I2945" s="337"/>
      <c r="J2945" s="337"/>
      <c r="K2945" s="337"/>
      <c r="L2945" s="337"/>
      <c r="M2945" s="334"/>
      <c r="N2945" s="337"/>
      <c r="O2945" s="349"/>
      <c r="P2945" s="349"/>
      <c r="Q2945" s="357"/>
    </row>
    <row r="2946" ht="27" customHeight="1" spans="1:17">
      <c r="A2946" s="362">
        <f t="shared" si="31"/>
        <v>2015</v>
      </c>
      <c r="B2946" s="294"/>
      <c r="C2946" s="337"/>
      <c r="D2946" s="337"/>
      <c r="E2946" s="337"/>
      <c r="F2946" s="337"/>
      <c r="G2946" s="356"/>
      <c r="H2946" s="340"/>
      <c r="I2946" s="337"/>
      <c r="J2946" s="337"/>
      <c r="K2946" s="337"/>
      <c r="L2946" s="337"/>
      <c r="M2946" s="329"/>
      <c r="N2946" s="337"/>
      <c r="O2946" s="349"/>
      <c r="P2946" s="349"/>
      <c r="Q2946" s="358"/>
    </row>
    <row r="2947" ht="27" customHeight="1" spans="1:17">
      <c r="A2947" s="361">
        <f t="shared" si="31"/>
        <v>2016</v>
      </c>
      <c r="B2947" s="294"/>
      <c r="C2947" s="337"/>
      <c r="D2947" s="337"/>
      <c r="E2947" s="337"/>
      <c r="F2947" s="337"/>
      <c r="G2947" s="356"/>
      <c r="H2947" s="340"/>
      <c r="I2947" s="337"/>
      <c r="J2947" s="337"/>
      <c r="K2947" s="337"/>
      <c r="L2947" s="337"/>
      <c r="M2947" s="334"/>
      <c r="N2947" s="337"/>
      <c r="O2947" s="349"/>
      <c r="P2947" s="349"/>
      <c r="Q2947" s="357"/>
    </row>
    <row r="2948" ht="27" customHeight="1" spans="1:17">
      <c r="A2948" s="362">
        <f t="shared" si="31"/>
        <v>2017</v>
      </c>
      <c r="B2948" s="294"/>
      <c r="C2948" s="337"/>
      <c r="D2948" s="337"/>
      <c r="E2948" s="337"/>
      <c r="F2948" s="337"/>
      <c r="G2948" s="356"/>
      <c r="H2948" s="340"/>
      <c r="I2948" s="337"/>
      <c r="J2948" s="337"/>
      <c r="K2948" s="337"/>
      <c r="L2948" s="337"/>
      <c r="M2948" s="329"/>
      <c r="N2948" s="337"/>
      <c r="O2948" s="349"/>
      <c r="P2948" s="349"/>
      <c r="Q2948" s="358"/>
    </row>
    <row r="2949" ht="27" customHeight="1" spans="1:17">
      <c r="A2949" s="361">
        <f t="shared" si="31"/>
        <v>2018</v>
      </c>
      <c r="B2949" s="294"/>
      <c r="C2949" s="337"/>
      <c r="D2949" s="337"/>
      <c r="E2949" s="337"/>
      <c r="F2949" s="337"/>
      <c r="G2949" s="356"/>
      <c r="H2949" s="340"/>
      <c r="I2949" s="337"/>
      <c r="J2949" s="337"/>
      <c r="K2949" s="337"/>
      <c r="L2949" s="337"/>
      <c r="M2949" s="334"/>
      <c r="N2949" s="337"/>
      <c r="O2949" s="349"/>
      <c r="P2949" s="349"/>
      <c r="Q2949" s="357"/>
    </row>
    <row r="2950" ht="27" customHeight="1" spans="1:17">
      <c r="A2950" s="362">
        <f t="shared" si="31"/>
        <v>2019</v>
      </c>
      <c r="B2950" s="294"/>
      <c r="C2950" s="337"/>
      <c r="D2950" s="337"/>
      <c r="E2950" s="337"/>
      <c r="F2950" s="337"/>
      <c r="G2950" s="356"/>
      <c r="H2950" s="340"/>
      <c r="I2950" s="337"/>
      <c r="J2950" s="337"/>
      <c r="K2950" s="337"/>
      <c r="L2950" s="337"/>
      <c r="M2950" s="329"/>
      <c r="N2950" s="337"/>
      <c r="O2950" s="349"/>
      <c r="P2950" s="349"/>
      <c r="Q2950" s="358"/>
    </row>
    <row r="2951" ht="27" customHeight="1" spans="1:17">
      <c r="A2951" s="361">
        <f t="shared" si="31"/>
        <v>2020</v>
      </c>
      <c r="B2951" s="294"/>
      <c r="C2951" s="337"/>
      <c r="D2951" s="337"/>
      <c r="E2951" s="337"/>
      <c r="F2951" s="337"/>
      <c r="G2951" s="356"/>
      <c r="H2951" s="340"/>
      <c r="I2951" s="337"/>
      <c r="J2951" s="337"/>
      <c r="K2951" s="337"/>
      <c r="L2951" s="337"/>
      <c r="M2951" s="334"/>
      <c r="N2951" s="337"/>
      <c r="O2951" s="349"/>
      <c r="P2951" s="349"/>
      <c r="Q2951" s="357"/>
    </row>
    <row r="2952" ht="27" customHeight="1" spans="1:17">
      <c r="A2952" s="362">
        <f t="shared" si="31"/>
        <v>2021</v>
      </c>
      <c r="B2952" s="294"/>
      <c r="C2952" s="337"/>
      <c r="D2952" s="337"/>
      <c r="E2952" s="337"/>
      <c r="F2952" s="337"/>
      <c r="G2952" s="356"/>
      <c r="H2952" s="340"/>
      <c r="I2952" s="337"/>
      <c r="J2952" s="337"/>
      <c r="K2952" s="337"/>
      <c r="L2952" s="337"/>
      <c r="M2952" s="329"/>
      <c r="N2952" s="337"/>
      <c r="O2952" s="349"/>
      <c r="P2952" s="349"/>
      <c r="Q2952" s="358"/>
    </row>
    <row r="2953" ht="27" customHeight="1" spans="1:17">
      <c r="A2953" s="361">
        <f t="shared" si="31"/>
        <v>2022</v>
      </c>
      <c r="B2953" s="294"/>
      <c r="C2953" s="337"/>
      <c r="D2953" s="337"/>
      <c r="E2953" s="337"/>
      <c r="F2953" s="337"/>
      <c r="G2953" s="356"/>
      <c r="H2953" s="340"/>
      <c r="I2953" s="337"/>
      <c r="J2953" s="337"/>
      <c r="K2953" s="337"/>
      <c r="L2953" s="337"/>
      <c r="M2953" s="334"/>
      <c r="N2953" s="337"/>
      <c r="O2953" s="349"/>
      <c r="P2953" s="349"/>
      <c r="Q2953" s="357"/>
    </row>
    <row r="2954" ht="27" customHeight="1" spans="1:17">
      <c r="A2954" s="362">
        <f t="shared" si="31"/>
        <v>2023</v>
      </c>
      <c r="B2954" s="294"/>
      <c r="C2954" s="337"/>
      <c r="D2954" s="337"/>
      <c r="E2954" s="337"/>
      <c r="F2954" s="337"/>
      <c r="G2954" s="356"/>
      <c r="H2954" s="340"/>
      <c r="I2954" s="337"/>
      <c r="J2954" s="337"/>
      <c r="K2954" s="337"/>
      <c r="L2954" s="337"/>
      <c r="M2954" s="329"/>
      <c r="N2954" s="337"/>
      <c r="O2954" s="349"/>
      <c r="P2954" s="349"/>
      <c r="Q2954" s="358"/>
    </row>
    <row r="2955" ht="27" customHeight="1" spans="1:17">
      <c r="A2955" s="361">
        <f t="shared" si="31"/>
        <v>2024</v>
      </c>
      <c r="B2955" s="294"/>
      <c r="C2955" s="337"/>
      <c r="D2955" s="341"/>
      <c r="E2955" s="337"/>
      <c r="F2955" s="337"/>
      <c r="G2955" s="356"/>
      <c r="H2955" s="340"/>
      <c r="I2955" s="337"/>
      <c r="J2955" s="337"/>
      <c r="K2955" s="337"/>
      <c r="L2955" s="337"/>
      <c r="M2955" s="334"/>
      <c r="N2955" s="337"/>
      <c r="O2955" s="349"/>
      <c r="P2955" s="349"/>
      <c r="Q2955" s="357"/>
    </row>
    <row r="2956" ht="27" customHeight="1" spans="1:17">
      <c r="A2956" s="362">
        <f t="shared" si="31"/>
        <v>2025</v>
      </c>
      <c r="B2956" s="294"/>
      <c r="C2956" s="337"/>
      <c r="D2956" s="337"/>
      <c r="E2956" s="337"/>
      <c r="F2956" s="337"/>
      <c r="G2956" s="356"/>
      <c r="H2956" s="340"/>
      <c r="I2956" s="337"/>
      <c r="J2956" s="337"/>
      <c r="K2956" s="337"/>
      <c r="L2956" s="337"/>
      <c r="M2956" s="329"/>
      <c r="N2956" s="337"/>
      <c r="O2956" s="349"/>
      <c r="P2956" s="349"/>
      <c r="Q2956" s="358"/>
    </row>
    <row r="2957" ht="27" customHeight="1" spans="1:17">
      <c r="A2957" s="361">
        <f t="shared" si="31"/>
        <v>2026</v>
      </c>
      <c r="B2957" s="294"/>
      <c r="C2957" s="337"/>
      <c r="D2957" s="337"/>
      <c r="E2957" s="337"/>
      <c r="F2957" s="337"/>
      <c r="G2957" s="356"/>
      <c r="H2957" s="340"/>
      <c r="I2957" s="337"/>
      <c r="J2957" s="337"/>
      <c r="K2957" s="337"/>
      <c r="L2957" s="337"/>
      <c r="M2957" s="334"/>
      <c r="N2957" s="337"/>
      <c r="O2957" s="349"/>
      <c r="P2957" s="349"/>
      <c r="Q2957" s="357"/>
    </row>
    <row r="2958" ht="27" customHeight="1" spans="1:17">
      <c r="A2958" s="362">
        <f t="shared" si="31"/>
        <v>2027</v>
      </c>
      <c r="B2958" s="294"/>
      <c r="C2958" s="337"/>
      <c r="D2958" s="337"/>
      <c r="E2958" s="337"/>
      <c r="F2958" s="337"/>
      <c r="G2958" s="356"/>
      <c r="H2958" s="340"/>
      <c r="I2958" s="337"/>
      <c r="J2958" s="337"/>
      <c r="K2958" s="337"/>
      <c r="L2958" s="337"/>
      <c r="M2958" s="329"/>
      <c r="N2958" s="337"/>
      <c r="O2958" s="349"/>
      <c r="P2958" s="349"/>
      <c r="Q2958" s="358"/>
    </row>
    <row r="2959" ht="27" customHeight="1" spans="1:17">
      <c r="A2959" s="361">
        <f t="shared" si="31"/>
        <v>2028</v>
      </c>
      <c r="B2959" s="294"/>
      <c r="C2959" s="337"/>
      <c r="D2959" s="337"/>
      <c r="E2959" s="337"/>
      <c r="F2959" s="337"/>
      <c r="G2959" s="356"/>
      <c r="H2959" s="340"/>
      <c r="I2959" s="337"/>
      <c r="J2959" s="337"/>
      <c r="K2959" s="337"/>
      <c r="L2959" s="337"/>
      <c r="M2959" s="334"/>
      <c r="N2959" s="337"/>
      <c r="O2959" s="349"/>
      <c r="P2959" s="349"/>
      <c r="Q2959" s="357"/>
    </row>
    <row r="2960" ht="27" customHeight="1" spans="1:17">
      <c r="A2960" s="362">
        <f t="shared" si="31"/>
        <v>2029</v>
      </c>
      <c r="B2960" s="294"/>
      <c r="C2960" s="337"/>
      <c r="D2960" s="337"/>
      <c r="E2960" s="337"/>
      <c r="F2960" s="341"/>
      <c r="G2960" s="356"/>
      <c r="H2960" s="340"/>
      <c r="I2960" s="337"/>
      <c r="J2960" s="337"/>
      <c r="K2960" s="337"/>
      <c r="L2960" s="337"/>
      <c r="M2960" s="329"/>
      <c r="N2960" s="337"/>
      <c r="O2960" s="349"/>
      <c r="P2960" s="349"/>
      <c r="Q2960" s="358"/>
    </row>
    <row r="2961" ht="27" customHeight="1" spans="1:17">
      <c r="A2961" s="361">
        <f t="shared" si="31"/>
        <v>2030</v>
      </c>
      <c r="B2961" s="294"/>
      <c r="C2961" s="337"/>
      <c r="D2961" s="337"/>
      <c r="E2961" s="337"/>
      <c r="F2961" s="337"/>
      <c r="G2961" s="356"/>
      <c r="H2961" s="340"/>
      <c r="I2961" s="337"/>
      <c r="J2961" s="337"/>
      <c r="K2961" s="337"/>
      <c r="L2961" s="337"/>
      <c r="M2961" s="334"/>
      <c r="N2961" s="337"/>
      <c r="O2961" s="349"/>
      <c r="P2961" s="349"/>
      <c r="Q2961" s="357"/>
    </row>
    <row r="2962" ht="27" customHeight="1" spans="1:17">
      <c r="A2962" s="362">
        <f t="shared" si="31"/>
        <v>2031</v>
      </c>
      <c r="B2962" s="294"/>
      <c r="C2962" s="337"/>
      <c r="D2962" s="337"/>
      <c r="E2962" s="337"/>
      <c r="F2962" s="337"/>
      <c r="G2962" s="356"/>
      <c r="H2962" s="340"/>
      <c r="I2962" s="337"/>
      <c r="J2962" s="337"/>
      <c r="K2962" s="337"/>
      <c r="L2962" s="337"/>
      <c r="M2962" s="329"/>
      <c r="N2962" s="337"/>
      <c r="O2962" s="349"/>
      <c r="P2962" s="349"/>
      <c r="Q2962" s="358"/>
    </row>
    <row r="2963" ht="27" customHeight="1" spans="1:17">
      <c r="A2963" s="361">
        <f t="shared" si="31"/>
        <v>2032</v>
      </c>
      <c r="B2963" s="294"/>
      <c r="C2963" s="337"/>
      <c r="D2963" s="337"/>
      <c r="E2963" s="337"/>
      <c r="F2963" s="337"/>
      <c r="G2963" s="356"/>
      <c r="H2963" s="340"/>
      <c r="I2963" s="337"/>
      <c r="J2963" s="337"/>
      <c r="K2963" s="337"/>
      <c r="L2963" s="337"/>
      <c r="M2963" s="334"/>
      <c r="N2963" s="337"/>
      <c r="O2963" s="349"/>
      <c r="P2963" s="349"/>
      <c r="Q2963" s="357"/>
    </row>
    <row r="2964" ht="27" customHeight="1" spans="1:17">
      <c r="A2964" s="362">
        <f t="shared" si="31"/>
        <v>2033</v>
      </c>
      <c r="B2964" s="294"/>
      <c r="C2964" s="337"/>
      <c r="D2964" s="337"/>
      <c r="E2964" s="337"/>
      <c r="F2964" s="337"/>
      <c r="G2964" s="356"/>
      <c r="H2964" s="340"/>
      <c r="I2964" s="337"/>
      <c r="J2964" s="337"/>
      <c r="K2964" s="337"/>
      <c r="L2964" s="337"/>
      <c r="M2964" s="329"/>
      <c r="N2964" s="337"/>
      <c r="O2964" s="349"/>
      <c r="P2964" s="349"/>
      <c r="Q2964" s="358"/>
    </row>
    <row r="2965" ht="27" customHeight="1" spans="1:17">
      <c r="A2965" s="361">
        <f t="shared" si="31"/>
        <v>2034</v>
      </c>
      <c r="B2965" s="294"/>
      <c r="C2965" s="337"/>
      <c r="D2965" s="337"/>
      <c r="E2965" s="337"/>
      <c r="F2965" s="341"/>
      <c r="G2965" s="356"/>
      <c r="H2965" s="340"/>
      <c r="I2965" s="337"/>
      <c r="J2965" s="337"/>
      <c r="K2965" s="337"/>
      <c r="L2965" s="337"/>
      <c r="M2965" s="334"/>
      <c r="N2965" s="337"/>
      <c r="O2965" s="349"/>
      <c r="P2965" s="349"/>
      <c r="Q2965" s="357"/>
    </row>
    <row r="2966" ht="27" customHeight="1" spans="1:17">
      <c r="A2966" s="362">
        <f t="shared" si="31"/>
        <v>2035</v>
      </c>
      <c r="B2966" s="294"/>
      <c r="C2966" s="337"/>
      <c r="D2966" s="337"/>
      <c r="E2966" s="337"/>
      <c r="F2966" s="337"/>
      <c r="G2966" s="356"/>
      <c r="H2966" s="340"/>
      <c r="I2966" s="337"/>
      <c r="J2966" s="337"/>
      <c r="K2966" s="337"/>
      <c r="L2966" s="337"/>
      <c r="M2966" s="329"/>
      <c r="N2966" s="337"/>
      <c r="O2966" s="349"/>
      <c r="P2966" s="349"/>
      <c r="Q2966" s="358"/>
    </row>
    <row r="2967" ht="27" customHeight="1" spans="1:17">
      <c r="A2967" s="361">
        <f t="shared" si="31"/>
        <v>2036</v>
      </c>
      <c r="B2967" s="294"/>
      <c r="C2967" s="337"/>
      <c r="D2967" s="337"/>
      <c r="E2967" s="337"/>
      <c r="F2967" s="337"/>
      <c r="G2967" s="356"/>
      <c r="H2967" s="340"/>
      <c r="I2967" s="337"/>
      <c r="J2967" s="337"/>
      <c r="K2967" s="337"/>
      <c r="L2967" s="337"/>
      <c r="M2967" s="334"/>
      <c r="N2967" s="337"/>
      <c r="O2967" s="349"/>
      <c r="P2967" s="349"/>
      <c r="Q2967" s="357"/>
    </row>
    <row r="2968" ht="27" customHeight="1" spans="1:17">
      <c r="A2968" s="362">
        <f t="shared" si="31"/>
        <v>2037</v>
      </c>
      <c r="B2968" s="294"/>
      <c r="C2968" s="337"/>
      <c r="D2968" s="337"/>
      <c r="E2968" s="337"/>
      <c r="F2968" s="341"/>
      <c r="G2968" s="356"/>
      <c r="H2968" s="340"/>
      <c r="I2968" s="337"/>
      <c r="J2968" s="337"/>
      <c r="K2968" s="337"/>
      <c r="L2968" s="337"/>
      <c r="M2968" s="329"/>
      <c r="N2968" s="337"/>
      <c r="O2968" s="349"/>
      <c r="P2968" s="349"/>
      <c r="Q2968" s="358"/>
    </row>
    <row r="2969" ht="27" customHeight="1" spans="1:17">
      <c r="A2969" s="361">
        <f t="shared" si="31"/>
        <v>2038</v>
      </c>
      <c r="B2969" s="294"/>
      <c r="C2969" s="337"/>
      <c r="D2969" s="337"/>
      <c r="E2969" s="337"/>
      <c r="F2969" s="337"/>
      <c r="G2969" s="356"/>
      <c r="H2969" s="340"/>
      <c r="I2969" s="337"/>
      <c r="J2969" s="337"/>
      <c r="K2969" s="337"/>
      <c r="L2969" s="337"/>
      <c r="M2969" s="334"/>
      <c r="N2969" s="337"/>
      <c r="O2969" s="349"/>
      <c r="P2969" s="349"/>
      <c r="Q2969" s="357"/>
    </row>
    <row r="2970" ht="27" customHeight="1" spans="1:17">
      <c r="A2970" s="362">
        <f t="shared" si="31"/>
        <v>2039</v>
      </c>
      <c r="B2970" s="294"/>
      <c r="C2970" s="337"/>
      <c r="D2970" s="337"/>
      <c r="E2970" s="337"/>
      <c r="F2970" s="337"/>
      <c r="G2970" s="356"/>
      <c r="H2970" s="340"/>
      <c r="I2970" s="337"/>
      <c r="J2970" s="337"/>
      <c r="K2970" s="337"/>
      <c r="L2970" s="337"/>
      <c r="M2970" s="329"/>
      <c r="N2970" s="337"/>
      <c r="O2970" s="349"/>
      <c r="P2970" s="349"/>
      <c r="Q2970" s="358"/>
    </row>
    <row r="2971" ht="27" customHeight="1" spans="1:17">
      <c r="A2971" s="361">
        <f t="shared" si="31"/>
        <v>2040</v>
      </c>
      <c r="B2971" s="294"/>
      <c r="C2971" s="337"/>
      <c r="D2971" s="337"/>
      <c r="E2971" s="337"/>
      <c r="F2971" s="337"/>
      <c r="G2971" s="356"/>
      <c r="H2971" s="340"/>
      <c r="I2971" s="337"/>
      <c r="J2971" s="337"/>
      <c r="K2971" s="337"/>
      <c r="L2971" s="337"/>
      <c r="M2971" s="334"/>
      <c r="N2971" s="337"/>
      <c r="O2971" s="349"/>
      <c r="P2971" s="349"/>
      <c r="Q2971" s="357"/>
    </row>
    <row r="2972" ht="27" customHeight="1" spans="1:17">
      <c r="A2972" s="362">
        <f t="shared" si="31"/>
        <v>2041</v>
      </c>
      <c r="B2972" s="294"/>
      <c r="C2972" s="337"/>
      <c r="D2972" s="337"/>
      <c r="E2972" s="337"/>
      <c r="F2972" s="337"/>
      <c r="G2972" s="356"/>
      <c r="H2972" s="340"/>
      <c r="I2972" s="337"/>
      <c r="J2972" s="337"/>
      <c r="K2972" s="337"/>
      <c r="L2972" s="337"/>
      <c r="M2972" s="329"/>
      <c r="N2972" s="337"/>
      <c r="O2972" s="349"/>
      <c r="P2972" s="349"/>
      <c r="Q2972" s="358"/>
    </row>
    <row r="2973" ht="27" customHeight="1" spans="1:17">
      <c r="A2973" s="361">
        <f t="shared" si="31"/>
        <v>2042</v>
      </c>
      <c r="B2973" s="294"/>
      <c r="C2973" s="337"/>
      <c r="D2973" s="337"/>
      <c r="E2973" s="337"/>
      <c r="F2973" s="337"/>
      <c r="G2973" s="356"/>
      <c r="H2973" s="340"/>
      <c r="I2973" s="337"/>
      <c r="J2973" s="337"/>
      <c r="K2973" s="337"/>
      <c r="L2973" s="337"/>
      <c r="M2973" s="334"/>
      <c r="N2973" s="337"/>
      <c r="O2973" s="349"/>
      <c r="P2973" s="349"/>
      <c r="Q2973" s="357"/>
    </row>
    <row r="2974" ht="27" customHeight="1" spans="1:17">
      <c r="A2974" s="362">
        <f t="shared" si="31"/>
        <v>2043</v>
      </c>
      <c r="B2974" s="294"/>
      <c r="C2974" s="337"/>
      <c r="D2974" s="337"/>
      <c r="E2974" s="337"/>
      <c r="F2974" s="337"/>
      <c r="G2974" s="356"/>
      <c r="H2974" s="340"/>
      <c r="I2974" s="337"/>
      <c r="J2974" s="337"/>
      <c r="K2974" s="337"/>
      <c r="L2974" s="337"/>
      <c r="M2974" s="329"/>
      <c r="N2974" s="337"/>
      <c r="O2974" s="349"/>
      <c r="P2974" s="349"/>
      <c r="Q2974" s="358"/>
    </row>
    <row r="2975" ht="27" customHeight="1" spans="1:17">
      <c r="A2975" s="361">
        <f t="shared" si="31"/>
        <v>2044</v>
      </c>
      <c r="B2975" s="294"/>
      <c r="C2975" s="337"/>
      <c r="D2975" s="341"/>
      <c r="E2975" s="337"/>
      <c r="F2975" s="337"/>
      <c r="G2975" s="356"/>
      <c r="H2975" s="340"/>
      <c r="I2975" s="337"/>
      <c r="J2975" s="337"/>
      <c r="K2975" s="337"/>
      <c r="L2975" s="337"/>
      <c r="M2975" s="334"/>
      <c r="N2975" s="337"/>
      <c r="O2975" s="349"/>
      <c r="P2975" s="349"/>
      <c r="Q2975" s="357"/>
    </row>
    <row r="2976" ht="27" customHeight="1" spans="1:17">
      <c r="A2976" s="362">
        <f t="shared" si="31"/>
        <v>2045</v>
      </c>
      <c r="B2976" s="294"/>
      <c r="C2976" s="337"/>
      <c r="D2976" s="341"/>
      <c r="E2976" s="337"/>
      <c r="F2976" s="337"/>
      <c r="G2976" s="356"/>
      <c r="H2976" s="340"/>
      <c r="I2976" s="337"/>
      <c r="J2976" s="337"/>
      <c r="K2976" s="337"/>
      <c r="L2976" s="337"/>
      <c r="M2976" s="329"/>
      <c r="N2976" s="337"/>
      <c r="O2976" s="349"/>
      <c r="P2976" s="349"/>
      <c r="Q2976" s="358"/>
    </row>
    <row r="2977" ht="27" customHeight="1" spans="1:17">
      <c r="A2977" s="361">
        <f t="shared" si="31"/>
        <v>2046</v>
      </c>
      <c r="B2977" s="294"/>
      <c r="C2977" s="337"/>
      <c r="D2977" s="337"/>
      <c r="E2977" s="337"/>
      <c r="F2977" s="337"/>
      <c r="G2977" s="356"/>
      <c r="H2977" s="340"/>
      <c r="I2977" s="337"/>
      <c r="J2977" s="337"/>
      <c r="K2977" s="337"/>
      <c r="L2977" s="337"/>
      <c r="M2977" s="334"/>
      <c r="N2977" s="337"/>
      <c r="O2977" s="349"/>
      <c r="P2977" s="349"/>
      <c r="Q2977" s="357"/>
    </row>
    <row r="2978" ht="27" customHeight="1" spans="1:17">
      <c r="A2978" s="362">
        <f t="shared" si="31"/>
        <v>2047</v>
      </c>
      <c r="B2978" s="294"/>
      <c r="C2978" s="337"/>
      <c r="D2978" s="337"/>
      <c r="E2978" s="337"/>
      <c r="F2978" s="337"/>
      <c r="G2978" s="356"/>
      <c r="H2978" s="340"/>
      <c r="I2978" s="337"/>
      <c r="J2978" s="337"/>
      <c r="K2978" s="337"/>
      <c r="L2978" s="337"/>
      <c r="M2978" s="329"/>
      <c r="N2978" s="337"/>
      <c r="O2978" s="349"/>
      <c r="P2978" s="349"/>
      <c r="Q2978" s="358"/>
    </row>
    <row r="2979" ht="27" customHeight="1" spans="1:17">
      <c r="A2979" s="361">
        <f t="shared" si="31"/>
        <v>2048</v>
      </c>
      <c r="B2979" s="294"/>
      <c r="C2979" s="337"/>
      <c r="D2979" s="337"/>
      <c r="E2979" s="337"/>
      <c r="F2979" s="337"/>
      <c r="G2979" s="356"/>
      <c r="H2979" s="340"/>
      <c r="I2979" s="337"/>
      <c r="J2979" s="337"/>
      <c r="K2979" s="337"/>
      <c r="L2979" s="337"/>
      <c r="M2979" s="334"/>
      <c r="N2979" s="337"/>
      <c r="O2979" s="349"/>
      <c r="P2979" s="349"/>
      <c r="Q2979" s="357"/>
    </row>
    <row r="2980" ht="27" customHeight="1" spans="1:17">
      <c r="A2980" s="362">
        <f t="shared" si="31"/>
        <v>2049</v>
      </c>
      <c r="B2980" s="294"/>
      <c r="C2980" s="337"/>
      <c r="D2980" s="337"/>
      <c r="E2980" s="337"/>
      <c r="F2980" s="337"/>
      <c r="G2980" s="356"/>
      <c r="H2980" s="340"/>
      <c r="I2980" s="337"/>
      <c r="J2980" s="337"/>
      <c r="K2980" s="337"/>
      <c r="L2980" s="337"/>
      <c r="M2980" s="329"/>
      <c r="N2980" s="337"/>
      <c r="O2980" s="349"/>
      <c r="P2980" s="349"/>
      <c r="Q2980" s="358"/>
    </row>
    <row r="2981" ht="27" customHeight="1" spans="1:17">
      <c r="A2981" s="361">
        <f t="shared" ref="A2981:A3044" si="32">A2980+1</f>
        <v>2050</v>
      </c>
      <c r="B2981" s="294"/>
      <c r="C2981" s="337"/>
      <c r="D2981" s="337"/>
      <c r="E2981" s="337"/>
      <c r="F2981" s="337"/>
      <c r="G2981" s="356"/>
      <c r="H2981" s="340"/>
      <c r="I2981" s="337"/>
      <c r="J2981" s="337"/>
      <c r="K2981" s="337"/>
      <c r="L2981" s="337"/>
      <c r="M2981" s="334"/>
      <c r="N2981" s="337"/>
      <c r="O2981" s="349"/>
      <c r="P2981" s="349"/>
      <c r="Q2981" s="357"/>
    </row>
    <row r="2982" ht="27" customHeight="1" spans="1:17">
      <c r="A2982" s="362">
        <f t="shared" si="32"/>
        <v>2051</v>
      </c>
      <c r="B2982" s="294"/>
      <c r="C2982" s="337"/>
      <c r="D2982" s="337"/>
      <c r="E2982" s="337"/>
      <c r="F2982" s="337"/>
      <c r="G2982" s="356"/>
      <c r="H2982" s="340"/>
      <c r="I2982" s="337"/>
      <c r="J2982" s="337"/>
      <c r="K2982" s="337"/>
      <c r="L2982" s="337"/>
      <c r="M2982" s="329"/>
      <c r="N2982" s="337"/>
      <c r="O2982" s="349"/>
      <c r="P2982" s="349"/>
      <c r="Q2982" s="358"/>
    </row>
    <row r="2983" ht="27" customHeight="1" spans="1:17">
      <c r="A2983" s="361">
        <f t="shared" si="32"/>
        <v>2052</v>
      </c>
      <c r="B2983" s="294"/>
      <c r="C2983" s="337"/>
      <c r="D2983" s="337"/>
      <c r="E2983" s="337"/>
      <c r="F2983" s="337"/>
      <c r="G2983" s="356"/>
      <c r="H2983" s="340"/>
      <c r="I2983" s="337"/>
      <c r="J2983" s="337"/>
      <c r="K2983" s="337"/>
      <c r="L2983" s="337"/>
      <c r="M2983" s="334"/>
      <c r="N2983" s="337"/>
      <c r="O2983" s="349"/>
      <c r="P2983" s="349"/>
      <c r="Q2983" s="357"/>
    </row>
    <row r="2984" ht="27" customHeight="1" spans="1:17">
      <c r="A2984" s="362">
        <f t="shared" si="32"/>
        <v>2053</v>
      </c>
      <c r="B2984" s="294"/>
      <c r="C2984" s="337"/>
      <c r="D2984" s="337"/>
      <c r="E2984" s="337"/>
      <c r="F2984" s="337"/>
      <c r="G2984" s="356"/>
      <c r="H2984" s="340"/>
      <c r="I2984" s="337"/>
      <c r="J2984" s="337"/>
      <c r="K2984" s="337"/>
      <c r="L2984" s="337"/>
      <c r="M2984" s="329"/>
      <c r="N2984" s="337"/>
      <c r="O2984" s="349"/>
      <c r="P2984" s="349"/>
      <c r="Q2984" s="358"/>
    </row>
    <row r="2985" ht="27" customHeight="1" spans="1:17">
      <c r="A2985" s="361">
        <f t="shared" si="32"/>
        <v>2054</v>
      </c>
      <c r="B2985" s="294"/>
      <c r="C2985" s="337"/>
      <c r="D2985" s="337"/>
      <c r="E2985" s="337"/>
      <c r="F2985" s="337"/>
      <c r="G2985" s="356"/>
      <c r="H2985" s="340"/>
      <c r="I2985" s="337"/>
      <c r="J2985" s="337"/>
      <c r="K2985" s="337"/>
      <c r="L2985" s="337"/>
      <c r="M2985" s="334"/>
      <c r="N2985" s="337"/>
      <c r="O2985" s="349"/>
      <c r="P2985" s="349"/>
      <c r="Q2985" s="357"/>
    </row>
    <row r="2986" ht="27" customHeight="1" spans="1:17">
      <c r="A2986" s="362">
        <f t="shared" si="32"/>
        <v>2055</v>
      </c>
      <c r="B2986" s="294"/>
      <c r="C2986" s="337"/>
      <c r="D2986" s="337"/>
      <c r="E2986" s="337"/>
      <c r="F2986" s="337"/>
      <c r="G2986" s="356"/>
      <c r="H2986" s="340"/>
      <c r="I2986" s="337"/>
      <c r="J2986" s="337"/>
      <c r="K2986" s="337"/>
      <c r="L2986" s="337"/>
      <c r="M2986" s="329"/>
      <c r="N2986" s="337"/>
      <c r="O2986" s="349"/>
      <c r="P2986" s="349"/>
      <c r="Q2986" s="358"/>
    </row>
    <row r="2987" ht="27" customHeight="1" spans="1:17">
      <c r="A2987" s="361">
        <f t="shared" si="32"/>
        <v>2056</v>
      </c>
      <c r="B2987" s="294"/>
      <c r="C2987" s="337"/>
      <c r="D2987" s="337"/>
      <c r="E2987" s="337"/>
      <c r="F2987" s="337"/>
      <c r="G2987" s="356"/>
      <c r="H2987" s="340"/>
      <c r="I2987" s="337"/>
      <c r="J2987" s="337"/>
      <c r="K2987" s="337"/>
      <c r="L2987" s="337"/>
      <c r="M2987" s="334"/>
      <c r="N2987" s="337"/>
      <c r="O2987" s="349"/>
      <c r="P2987" s="349"/>
      <c r="Q2987" s="357"/>
    </row>
    <row r="2988" ht="27" customHeight="1" spans="1:17">
      <c r="A2988" s="362">
        <f t="shared" si="32"/>
        <v>2057</v>
      </c>
      <c r="B2988" s="294"/>
      <c r="C2988" s="337"/>
      <c r="D2988" s="337"/>
      <c r="E2988" s="337"/>
      <c r="F2988" s="337"/>
      <c r="G2988" s="356"/>
      <c r="H2988" s="340"/>
      <c r="I2988" s="337"/>
      <c r="J2988" s="337"/>
      <c r="K2988" s="337"/>
      <c r="L2988" s="337"/>
      <c r="M2988" s="329"/>
      <c r="N2988" s="337"/>
      <c r="O2988" s="349"/>
      <c r="P2988" s="349"/>
      <c r="Q2988" s="358"/>
    </row>
    <row r="2989" ht="27" customHeight="1" spans="1:17">
      <c r="A2989" s="361">
        <f t="shared" si="32"/>
        <v>2058</v>
      </c>
      <c r="B2989" s="294"/>
      <c r="C2989" s="337"/>
      <c r="D2989" s="337"/>
      <c r="E2989" s="337"/>
      <c r="F2989" s="337"/>
      <c r="G2989" s="356"/>
      <c r="H2989" s="340"/>
      <c r="I2989" s="337"/>
      <c r="J2989" s="337"/>
      <c r="K2989" s="337"/>
      <c r="L2989" s="337"/>
      <c r="M2989" s="334"/>
      <c r="N2989" s="337"/>
      <c r="O2989" s="349"/>
      <c r="P2989" s="349"/>
      <c r="Q2989" s="357"/>
    </row>
    <row r="2990" ht="27" customHeight="1" spans="1:17">
      <c r="A2990" s="362">
        <f t="shared" si="32"/>
        <v>2059</v>
      </c>
      <c r="B2990" s="294"/>
      <c r="C2990" s="337"/>
      <c r="D2990" s="337"/>
      <c r="E2990" s="337"/>
      <c r="F2990" s="337"/>
      <c r="G2990" s="356"/>
      <c r="H2990" s="340"/>
      <c r="I2990" s="337"/>
      <c r="J2990" s="337"/>
      <c r="K2990" s="337"/>
      <c r="L2990" s="337"/>
      <c r="M2990" s="329"/>
      <c r="N2990" s="337"/>
      <c r="O2990" s="349"/>
      <c r="P2990" s="349"/>
      <c r="Q2990" s="358"/>
    </row>
    <row r="2991" ht="27" customHeight="1" spans="1:17">
      <c r="A2991" s="361">
        <f t="shared" si="32"/>
        <v>2060</v>
      </c>
      <c r="B2991" s="294"/>
      <c r="C2991" s="337"/>
      <c r="D2991" s="337"/>
      <c r="E2991" s="337"/>
      <c r="F2991" s="337"/>
      <c r="G2991" s="356"/>
      <c r="H2991" s="340"/>
      <c r="I2991" s="337"/>
      <c r="J2991" s="337"/>
      <c r="K2991" s="337"/>
      <c r="L2991" s="337"/>
      <c r="M2991" s="334"/>
      <c r="N2991" s="337"/>
      <c r="O2991" s="349"/>
      <c r="P2991" s="349"/>
      <c r="Q2991" s="357"/>
    </row>
    <row r="2992" ht="27" customHeight="1" spans="1:17">
      <c r="A2992" s="362">
        <f t="shared" si="32"/>
        <v>2061</v>
      </c>
      <c r="B2992" s="294"/>
      <c r="C2992" s="337"/>
      <c r="D2992" s="337"/>
      <c r="E2992" s="337"/>
      <c r="F2992" s="337"/>
      <c r="G2992" s="356"/>
      <c r="H2992" s="340"/>
      <c r="I2992" s="337"/>
      <c r="J2992" s="337"/>
      <c r="K2992" s="337"/>
      <c r="L2992" s="337"/>
      <c r="M2992" s="329"/>
      <c r="N2992" s="337"/>
      <c r="O2992" s="349"/>
      <c r="P2992" s="349"/>
      <c r="Q2992" s="358"/>
    </row>
    <row r="2993" ht="27" customHeight="1" spans="1:17">
      <c r="A2993" s="361">
        <f t="shared" si="32"/>
        <v>2062</v>
      </c>
      <c r="B2993" s="294"/>
      <c r="C2993" s="337"/>
      <c r="D2993" s="337"/>
      <c r="E2993" s="337"/>
      <c r="F2993" s="337"/>
      <c r="G2993" s="356"/>
      <c r="H2993" s="340"/>
      <c r="I2993" s="337"/>
      <c r="J2993" s="337"/>
      <c r="K2993" s="337"/>
      <c r="L2993" s="337"/>
      <c r="M2993" s="334"/>
      <c r="N2993" s="337"/>
      <c r="O2993" s="349"/>
      <c r="P2993" s="349"/>
      <c r="Q2993" s="357"/>
    </row>
    <row r="2994" ht="27" customHeight="1" spans="1:17">
      <c r="A2994" s="362">
        <f t="shared" si="32"/>
        <v>2063</v>
      </c>
      <c r="B2994" s="294"/>
      <c r="C2994" s="337"/>
      <c r="D2994" s="337"/>
      <c r="E2994" s="337"/>
      <c r="F2994" s="337"/>
      <c r="G2994" s="356"/>
      <c r="H2994" s="340"/>
      <c r="I2994" s="337"/>
      <c r="J2994" s="337"/>
      <c r="K2994" s="337"/>
      <c r="L2994" s="337"/>
      <c r="M2994" s="329"/>
      <c r="N2994" s="337"/>
      <c r="O2994" s="349"/>
      <c r="P2994" s="349"/>
      <c r="Q2994" s="358"/>
    </row>
    <row r="2995" ht="27" customHeight="1" spans="1:17">
      <c r="A2995" s="361">
        <f t="shared" si="32"/>
        <v>2064</v>
      </c>
      <c r="B2995" s="294"/>
      <c r="C2995" s="337"/>
      <c r="D2995" s="337"/>
      <c r="E2995" s="337"/>
      <c r="F2995" s="337"/>
      <c r="G2995" s="356"/>
      <c r="H2995" s="340"/>
      <c r="I2995" s="337"/>
      <c r="J2995" s="337"/>
      <c r="K2995" s="337"/>
      <c r="L2995" s="337"/>
      <c r="M2995" s="334"/>
      <c r="N2995" s="337"/>
      <c r="O2995" s="349"/>
      <c r="P2995" s="349"/>
      <c r="Q2995" s="357"/>
    </row>
    <row r="2996" ht="27" customHeight="1" spans="1:17">
      <c r="A2996" s="362">
        <f t="shared" si="32"/>
        <v>2065</v>
      </c>
      <c r="B2996" s="294"/>
      <c r="C2996" s="337"/>
      <c r="D2996" s="337"/>
      <c r="E2996" s="337"/>
      <c r="F2996" s="337"/>
      <c r="G2996" s="356"/>
      <c r="H2996" s="340"/>
      <c r="I2996" s="337"/>
      <c r="J2996" s="337"/>
      <c r="K2996" s="337"/>
      <c r="L2996" s="337"/>
      <c r="M2996" s="329"/>
      <c r="N2996" s="337"/>
      <c r="O2996" s="349"/>
      <c r="P2996" s="349"/>
      <c r="Q2996" s="358"/>
    </row>
    <row r="2997" ht="27" customHeight="1" spans="1:17">
      <c r="A2997" s="361">
        <f t="shared" si="32"/>
        <v>2066</v>
      </c>
      <c r="B2997" s="294"/>
      <c r="C2997" s="337"/>
      <c r="D2997" s="337"/>
      <c r="E2997" s="337"/>
      <c r="F2997" s="337"/>
      <c r="G2997" s="356"/>
      <c r="H2997" s="340"/>
      <c r="I2997" s="337"/>
      <c r="J2997" s="337"/>
      <c r="K2997" s="337"/>
      <c r="L2997" s="337"/>
      <c r="M2997" s="334"/>
      <c r="N2997" s="337"/>
      <c r="O2997" s="349"/>
      <c r="P2997" s="349"/>
      <c r="Q2997" s="357"/>
    </row>
    <row r="2998" ht="27" customHeight="1" spans="1:17">
      <c r="A2998" s="362">
        <f t="shared" si="32"/>
        <v>2067</v>
      </c>
      <c r="B2998" s="294"/>
      <c r="C2998" s="337"/>
      <c r="D2998" s="337"/>
      <c r="E2998" s="337"/>
      <c r="F2998" s="337"/>
      <c r="G2998" s="356"/>
      <c r="H2998" s="340"/>
      <c r="I2998" s="337"/>
      <c r="J2998" s="337"/>
      <c r="K2998" s="337"/>
      <c r="L2998" s="337"/>
      <c r="M2998" s="329"/>
      <c r="N2998" s="337"/>
      <c r="O2998" s="349"/>
      <c r="P2998" s="349"/>
      <c r="Q2998" s="358"/>
    </row>
    <row r="2999" ht="27" customHeight="1" spans="1:17">
      <c r="A2999" s="361">
        <f t="shared" si="32"/>
        <v>2068</v>
      </c>
      <c r="B2999" s="294"/>
      <c r="C2999" s="337"/>
      <c r="D2999" s="337"/>
      <c r="E2999" s="337"/>
      <c r="F2999" s="337"/>
      <c r="G2999" s="356"/>
      <c r="H2999" s="340"/>
      <c r="I2999" s="337"/>
      <c r="J2999" s="337"/>
      <c r="K2999" s="337"/>
      <c r="L2999" s="337"/>
      <c r="M2999" s="334"/>
      <c r="N2999" s="337"/>
      <c r="O2999" s="349"/>
      <c r="P2999" s="349"/>
      <c r="Q2999" s="357"/>
    </row>
    <row r="3000" ht="27" customHeight="1" spans="1:17">
      <c r="A3000" s="362">
        <f t="shared" si="32"/>
        <v>2069</v>
      </c>
      <c r="B3000" s="294"/>
      <c r="C3000" s="337"/>
      <c r="D3000" s="337"/>
      <c r="E3000" s="337"/>
      <c r="F3000" s="337"/>
      <c r="G3000" s="356"/>
      <c r="H3000" s="340"/>
      <c r="I3000" s="337"/>
      <c r="J3000" s="337"/>
      <c r="K3000" s="337"/>
      <c r="L3000" s="337"/>
      <c r="M3000" s="329"/>
      <c r="N3000" s="337"/>
      <c r="O3000" s="349"/>
      <c r="P3000" s="349"/>
      <c r="Q3000" s="358"/>
    </row>
    <row r="3001" ht="27" customHeight="1" spans="1:17">
      <c r="A3001" s="361">
        <f t="shared" si="32"/>
        <v>2070</v>
      </c>
      <c r="B3001" s="294"/>
      <c r="C3001" s="337"/>
      <c r="D3001" s="337"/>
      <c r="E3001" s="337"/>
      <c r="F3001" s="337"/>
      <c r="G3001" s="356"/>
      <c r="H3001" s="340"/>
      <c r="I3001" s="337"/>
      <c r="J3001" s="337"/>
      <c r="K3001" s="337"/>
      <c r="L3001" s="337"/>
      <c r="M3001" s="334"/>
      <c r="N3001" s="337"/>
      <c r="O3001" s="349"/>
      <c r="P3001" s="349"/>
      <c r="Q3001" s="357"/>
    </row>
    <row r="3002" ht="27" customHeight="1" spans="1:17">
      <c r="A3002" s="362">
        <f t="shared" si="32"/>
        <v>2071</v>
      </c>
      <c r="B3002" s="294"/>
      <c r="C3002" s="337"/>
      <c r="D3002" s="337"/>
      <c r="E3002" s="337"/>
      <c r="F3002" s="337"/>
      <c r="G3002" s="356"/>
      <c r="H3002" s="340"/>
      <c r="I3002" s="337"/>
      <c r="J3002" s="337"/>
      <c r="K3002" s="337"/>
      <c r="L3002" s="337"/>
      <c r="M3002" s="329"/>
      <c r="N3002" s="337"/>
      <c r="O3002" s="349"/>
      <c r="P3002" s="349"/>
      <c r="Q3002" s="358"/>
    </row>
    <row r="3003" ht="27" customHeight="1" spans="1:17">
      <c r="A3003" s="361">
        <f t="shared" si="32"/>
        <v>2072</v>
      </c>
      <c r="B3003" s="294"/>
      <c r="C3003" s="337"/>
      <c r="D3003" s="337"/>
      <c r="E3003" s="337"/>
      <c r="F3003" s="337"/>
      <c r="G3003" s="356"/>
      <c r="H3003" s="340"/>
      <c r="I3003" s="337"/>
      <c r="J3003" s="337"/>
      <c r="K3003" s="337"/>
      <c r="L3003" s="337"/>
      <c r="M3003" s="334"/>
      <c r="N3003" s="337"/>
      <c r="O3003" s="349"/>
      <c r="P3003" s="349"/>
      <c r="Q3003" s="357"/>
    </row>
    <row r="3004" ht="27" customHeight="1" spans="1:17">
      <c r="A3004" s="362">
        <f t="shared" si="32"/>
        <v>2073</v>
      </c>
      <c r="B3004" s="294"/>
      <c r="C3004" s="337"/>
      <c r="D3004" s="337"/>
      <c r="E3004" s="337"/>
      <c r="F3004" s="337"/>
      <c r="G3004" s="356"/>
      <c r="H3004" s="340"/>
      <c r="I3004" s="337"/>
      <c r="J3004" s="337"/>
      <c r="K3004" s="337"/>
      <c r="L3004" s="337"/>
      <c r="M3004" s="329"/>
      <c r="N3004" s="337"/>
      <c r="O3004" s="349"/>
      <c r="P3004" s="349"/>
      <c r="Q3004" s="358"/>
    </row>
    <row r="3005" ht="27" customHeight="1" spans="1:17">
      <c r="A3005" s="361">
        <f t="shared" si="32"/>
        <v>2074</v>
      </c>
      <c r="B3005" s="294"/>
      <c r="C3005" s="337"/>
      <c r="D3005" s="337"/>
      <c r="E3005" s="337"/>
      <c r="F3005" s="337"/>
      <c r="G3005" s="356"/>
      <c r="H3005" s="340"/>
      <c r="I3005" s="337"/>
      <c r="J3005" s="337"/>
      <c r="K3005" s="337"/>
      <c r="L3005" s="337"/>
      <c r="M3005" s="334"/>
      <c r="N3005" s="337"/>
      <c r="O3005" s="349"/>
      <c r="P3005" s="349"/>
      <c r="Q3005" s="357"/>
    </row>
    <row r="3006" ht="27" customHeight="1" spans="1:17">
      <c r="A3006" s="362">
        <f t="shared" si="32"/>
        <v>2075</v>
      </c>
      <c r="B3006" s="294"/>
      <c r="C3006" s="337"/>
      <c r="D3006" s="337"/>
      <c r="E3006" s="337"/>
      <c r="F3006" s="337"/>
      <c r="G3006" s="356"/>
      <c r="H3006" s="340"/>
      <c r="I3006" s="337"/>
      <c r="J3006" s="337"/>
      <c r="K3006" s="337"/>
      <c r="L3006" s="337"/>
      <c r="M3006" s="329"/>
      <c r="N3006" s="337"/>
      <c r="O3006" s="349"/>
      <c r="P3006" s="349"/>
      <c r="Q3006" s="358"/>
    </row>
    <row r="3007" ht="27" customHeight="1" spans="1:17">
      <c r="A3007" s="361">
        <f t="shared" si="32"/>
        <v>2076</v>
      </c>
      <c r="B3007" s="294"/>
      <c r="C3007" s="337"/>
      <c r="D3007" s="337"/>
      <c r="E3007" s="337"/>
      <c r="F3007" s="337"/>
      <c r="G3007" s="356"/>
      <c r="H3007" s="340"/>
      <c r="I3007" s="337"/>
      <c r="J3007" s="337"/>
      <c r="K3007" s="337"/>
      <c r="L3007" s="337"/>
      <c r="M3007" s="334"/>
      <c r="N3007" s="337"/>
      <c r="O3007" s="349"/>
      <c r="P3007" s="349"/>
      <c r="Q3007" s="357"/>
    </row>
    <row r="3008" ht="27" customHeight="1" spans="1:17">
      <c r="A3008" s="362">
        <f t="shared" si="32"/>
        <v>2077</v>
      </c>
      <c r="B3008" s="294"/>
      <c r="C3008" s="337"/>
      <c r="D3008" s="337"/>
      <c r="E3008" s="337"/>
      <c r="F3008" s="337"/>
      <c r="G3008" s="356"/>
      <c r="H3008" s="340"/>
      <c r="I3008" s="337"/>
      <c r="J3008" s="337"/>
      <c r="K3008" s="337"/>
      <c r="L3008" s="337"/>
      <c r="M3008" s="329"/>
      <c r="N3008" s="337"/>
      <c r="O3008" s="349"/>
      <c r="P3008" s="349"/>
      <c r="Q3008" s="358"/>
    </row>
    <row r="3009" ht="27" customHeight="1" spans="1:17">
      <c r="A3009" s="361">
        <f t="shared" si="32"/>
        <v>2078</v>
      </c>
      <c r="B3009" s="294"/>
      <c r="C3009" s="337"/>
      <c r="D3009" s="337"/>
      <c r="E3009" s="337"/>
      <c r="F3009" s="337"/>
      <c r="G3009" s="356"/>
      <c r="H3009" s="340"/>
      <c r="I3009" s="337"/>
      <c r="J3009" s="337"/>
      <c r="K3009" s="337"/>
      <c r="L3009" s="337"/>
      <c r="M3009" s="334"/>
      <c r="N3009" s="337"/>
      <c r="O3009" s="349"/>
      <c r="P3009" s="349"/>
      <c r="Q3009" s="357"/>
    </row>
    <row r="3010" ht="27" customHeight="1" spans="1:17">
      <c r="A3010" s="362">
        <f t="shared" si="32"/>
        <v>2079</v>
      </c>
      <c r="B3010" s="294"/>
      <c r="C3010" s="337"/>
      <c r="D3010" s="337"/>
      <c r="E3010" s="337"/>
      <c r="F3010" s="337"/>
      <c r="G3010" s="356"/>
      <c r="H3010" s="340"/>
      <c r="I3010" s="337"/>
      <c r="J3010" s="337"/>
      <c r="K3010" s="337"/>
      <c r="L3010" s="337"/>
      <c r="M3010" s="329"/>
      <c r="N3010" s="337"/>
      <c r="O3010" s="349"/>
      <c r="P3010" s="349"/>
      <c r="Q3010" s="358"/>
    </row>
    <row r="3011" ht="27" customHeight="1" spans="1:17">
      <c r="A3011" s="361">
        <f t="shared" si="32"/>
        <v>2080</v>
      </c>
      <c r="B3011" s="294"/>
      <c r="C3011" s="337"/>
      <c r="D3011" s="337"/>
      <c r="E3011" s="337"/>
      <c r="F3011" s="337"/>
      <c r="G3011" s="356"/>
      <c r="H3011" s="340"/>
      <c r="I3011" s="337"/>
      <c r="J3011" s="337"/>
      <c r="K3011" s="337"/>
      <c r="L3011" s="337"/>
      <c r="M3011" s="334"/>
      <c r="N3011" s="337"/>
      <c r="O3011" s="349"/>
      <c r="P3011" s="349"/>
      <c r="Q3011" s="357"/>
    </row>
    <row r="3012" ht="27" customHeight="1" spans="1:17">
      <c r="A3012" s="362">
        <f t="shared" si="32"/>
        <v>2081</v>
      </c>
      <c r="B3012" s="294"/>
      <c r="C3012" s="337"/>
      <c r="D3012" s="337"/>
      <c r="E3012" s="337"/>
      <c r="F3012" s="337"/>
      <c r="G3012" s="356"/>
      <c r="H3012" s="340"/>
      <c r="I3012" s="337"/>
      <c r="J3012" s="337"/>
      <c r="K3012" s="337"/>
      <c r="L3012" s="337"/>
      <c r="M3012" s="329"/>
      <c r="N3012" s="337"/>
      <c r="O3012" s="349"/>
      <c r="P3012" s="349"/>
      <c r="Q3012" s="358"/>
    </row>
    <row r="3013" ht="27" customHeight="1" spans="1:17">
      <c r="A3013" s="361">
        <f t="shared" si="32"/>
        <v>2082</v>
      </c>
      <c r="B3013" s="294"/>
      <c r="C3013" s="337"/>
      <c r="D3013" s="337"/>
      <c r="E3013" s="337"/>
      <c r="F3013" s="337"/>
      <c r="G3013" s="356"/>
      <c r="H3013" s="340"/>
      <c r="I3013" s="337"/>
      <c r="J3013" s="337"/>
      <c r="K3013" s="337"/>
      <c r="L3013" s="337"/>
      <c r="M3013" s="334"/>
      <c r="N3013" s="337"/>
      <c r="O3013" s="349"/>
      <c r="P3013" s="349"/>
      <c r="Q3013" s="357"/>
    </row>
    <row r="3014" ht="27" customHeight="1" spans="1:17">
      <c r="A3014" s="362">
        <f t="shared" si="32"/>
        <v>2083</v>
      </c>
      <c r="B3014" s="294"/>
      <c r="C3014" s="337"/>
      <c r="D3014" s="337"/>
      <c r="E3014" s="337"/>
      <c r="F3014" s="337"/>
      <c r="G3014" s="356"/>
      <c r="H3014" s="340"/>
      <c r="I3014" s="337"/>
      <c r="J3014" s="337"/>
      <c r="K3014" s="337"/>
      <c r="L3014" s="337"/>
      <c r="M3014" s="329"/>
      <c r="N3014" s="337"/>
      <c r="O3014" s="349"/>
      <c r="P3014" s="349"/>
      <c r="Q3014" s="358"/>
    </row>
    <row r="3015" ht="27" customHeight="1" spans="1:17">
      <c r="A3015" s="361">
        <f t="shared" si="32"/>
        <v>2084</v>
      </c>
      <c r="B3015" s="294"/>
      <c r="C3015" s="337"/>
      <c r="D3015" s="337"/>
      <c r="E3015" s="337"/>
      <c r="F3015" s="337"/>
      <c r="G3015" s="356"/>
      <c r="H3015" s="340"/>
      <c r="I3015" s="337"/>
      <c r="J3015" s="337"/>
      <c r="K3015" s="337"/>
      <c r="L3015" s="337"/>
      <c r="M3015" s="334"/>
      <c r="N3015" s="337"/>
      <c r="O3015" s="349"/>
      <c r="P3015" s="349"/>
      <c r="Q3015" s="357"/>
    </row>
    <row r="3016" ht="27" customHeight="1" spans="1:17">
      <c r="A3016" s="362">
        <f t="shared" si="32"/>
        <v>2085</v>
      </c>
      <c r="B3016" s="294"/>
      <c r="C3016" s="337"/>
      <c r="D3016" s="337"/>
      <c r="E3016" s="337"/>
      <c r="F3016" s="337"/>
      <c r="G3016" s="356"/>
      <c r="H3016" s="340"/>
      <c r="I3016" s="337"/>
      <c r="J3016" s="337"/>
      <c r="K3016" s="337"/>
      <c r="L3016" s="337"/>
      <c r="M3016" s="329"/>
      <c r="N3016" s="337"/>
      <c r="O3016" s="349"/>
      <c r="P3016" s="349"/>
      <c r="Q3016" s="358"/>
    </row>
    <row r="3017" ht="27" customHeight="1" spans="1:17">
      <c r="A3017" s="361">
        <f t="shared" si="32"/>
        <v>2086</v>
      </c>
      <c r="B3017" s="294"/>
      <c r="C3017" s="337"/>
      <c r="D3017" s="337"/>
      <c r="E3017" s="337"/>
      <c r="F3017" s="337"/>
      <c r="G3017" s="356"/>
      <c r="H3017" s="340"/>
      <c r="I3017" s="337"/>
      <c r="J3017" s="337"/>
      <c r="K3017" s="337"/>
      <c r="L3017" s="337"/>
      <c r="M3017" s="334"/>
      <c r="N3017" s="337"/>
      <c r="O3017" s="349"/>
      <c r="P3017" s="349"/>
      <c r="Q3017" s="357"/>
    </row>
    <row r="3018" ht="27" customHeight="1" spans="1:17">
      <c r="A3018" s="362">
        <f t="shared" si="32"/>
        <v>2087</v>
      </c>
      <c r="B3018" s="294"/>
      <c r="C3018" s="337"/>
      <c r="D3018" s="337"/>
      <c r="E3018" s="337"/>
      <c r="F3018" s="337"/>
      <c r="G3018" s="356"/>
      <c r="H3018" s="340"/>
      <c r="I3018" s="337"/>
      <c r="J3018" s="337"/>
      <c r="K3018" s="337"/>
      <c r="L3018" s="337"/>
      <c r="M3018" s="329"/>
      <c r="N3018" s="337"/>
      <c r="O3018" s="349"/>
      <c r="P3018" s="349"/>
      <c r="Q3018" s="358"/>
    </row>
    <row r="3019" ht="27" customHeight="1" spans="1:17">
      <c r="A3019" s="361">
        <f t="shared" si="32"/>
        <v>2088</v>
      </c>
      <c r="B3019" s="294"/>
      <c r="C3019" s="337"/>
      <c r="D3019" s="337"/>
      <c r="E3019" s="337"/>
      <c r="F3019" s="337"/>
      <c r="G3019" s="356"/>
      <c r="H3019" s="340"/>
      <c r="I3019" s="337"/>
      <c r="J3019" s="337"/>
      <c r="K3019" s="337"/>
      <c r="L3019" s="337"/>
      <c r="M3019" s="334"/>
      <c r="N3019" s="337"/>
      <c r="O3019" s="349"/>
      <c r="P3019" s="349"/>
      <c r="Q3019" s="357"/>
    </row>
    <row r="3020" ht="27" customHeight="1" spans="1:17">
      <c r="A3020" s="362">
        <f t="shared" si="32"/>
        <v>2089</v>
      </c>
      <c r="B3020" s="294"/>
      <c r="C3020" s="337"/>
      <c r="D3020" s="337"/>
      <c r="E3020" s="337"/>
      <c r="F3020" s="337"/>
      <c r="G3020" s="356"/>
      <c r="H3020" s="340"/>
      <c r="I3020" s="337"/>
      <c r="J3020" s="337"/>
      <c r="K3020" s="337"/>
      <c r="L3020" s="337"/>
      <c r="M3020" s="329"/>
      <c r="N3020" s="337"/>
      <c r="O3020" s="349"/>
      <c r="P3020" s="349"/>
      <c r="Q3020" s="358"/>
    </row>
    <row r="3021" ht="27" customHeight="1" spans="1:17">
      <c r="A3021" s="361">
        <f t="shared" si="32"/>
        <v>2090</v>
      </c>
      <c r="B3021" s="294"/>
      <c r="C3021" s="337"/>
      <c r="D3021" s="337"/>
      <c r="E3021" s="337"/>
      <c r="F3021" s="337"/>
      <c r="G3021" s="356"/>
      <c r="H3021" s="340"/>
      <c r="I3021" s="337"/>
      <c r="J3021" s="337"/>
      <c r="K3021" s="337"/>
      <c r="L3021" s="337"/>
      <c r="M3021" s="334"/>
      <c r="N3021" s="337"/>
      <c r="O3021" s="349"/>
      <c r="P3021" s="349"/>
      <c r="Q3021" s="357"/>
    </row>
    <row r="3022" ht="27" customHeight="1" spans="1:17">
      <c r="A3022" s="362">
        <f t="shared" si="32"/>
        <v>2091</v>
      </c>
      <c r="B3022" s="294"/>
      <c r="C3022" s="337"/>
      <c r="D3022" s="337"/>
      <c r="E3022" s="337"/>
      <c r="F3022" s="337"/>
      <c r="G3022" s="356"/>
      <c r="H3022" s="340"/>
      <c r="I3022" s="337"/>
      <c r="J3022" s="337"/>
      <c r="K3022" s="337"/>
      <c r="L3022" s="337"/>
      <c r="M3022" s="329"/>
      <c r="N3022" s="337"/>
      <c r="O3022" s="349"/>
      <c r="P3022" s="349"/>
      <c r="Q3022" s="358"/>
    </row>
    <row r="3023" ht="27" customHeight="1" spans="1:17">
      <c r="A3023" s="361">
        <f t="shared" si="32"/>
        <v>2092</v>
      </c>
      <c r="B3023" s="294"/>
      <c r="C3023" s="337"/>
      <c r="D3023" s="337"/>
      <c r="E3023" s="337"/>
      <c r="F3023" s="337"/>
      <c r="G3023" s="356"/>
      <c r="H3023" s="340"/>
      <c r="I3023" s="337"/>
      <c r="J3023" s="337"/>
      <c r="K3023" s="337"/>
      <c r="L3023" s="337"/>
      <c r="M3023" s="334"/>
      <c r="N3023" s="337"/>
      <c r="O3023" s="349"/>
      <c r="P3023" s="349"/>
      <c r="Q3023" s="357"/>
    </row>
    <row r="3024" ht="27" customHeight="1" spans="1:17">
      <c r="A3024" s="362">
        <f t="shared" si="32"/>
        <v>2093</v>
      </c>
      <c r="B3024" s="294"/>
      <c r="C3024" s="337"/>
      <c r="D3024" s="337"/>
      <c r="E3024" s="337"/>
      <c r="F3024" s="337"/>
      <c r="G3024" s="356"/>
      <c r="H3024" s="340"/>
      <c r="I3024" s="337"/>
      <c r="J3024" s="337"/>
      <c r="K3024" s="337"/>
      <c r="L3024" s="337"/>
      <c r="M3024" s="329"/>
      <c r="N3024" s="337"/>
      <c r="O3024" s="349"/>
      <c r="P3024" s="349"/>
      <c r="Q3024" s="358"/>
    </row>
    <row r="3025" ht="27" customHeight="1" spans="1:17">
      <c r="A3025" s="361">
        <f t="shared" si="32"/>
        <v>2094</v>
      </c>
      <c r="B3025" s="294"/>
      <c r="C3025" s="337"/>
      <c r="D3025" s="337"/>
      <c r="E3025" s="337"/>
      <c r="F3025" s="337"/>
      <c r="G3025" s="356"/>
      <c r="H3025" s="340"/>
      <c r="I3025" s="337"/>
      <c r="J3025" s="337"/>
      <c r="K3025" s="337"/>
      <c r="L3025" s="337"/>
      <c r="M3025" s="334"/>
      <c r="N3025" s="337"/>
      <c r="O3025" s="349"/>
      <c r="P3025" s="349"/>
      <c r="Q3025" s="357"/>
    </row>
    <row r="3026" ht="27" customHeight="1" spans="1:17">
      <c r="A3026" s="362">
        <f t="shared" si="32"/>
        <v>2095</v>
      </c>
      <c r="B3026" s="294"/>
      <c r="C3026" s="337"/>
      <c r="D3026" s="337"/>
      <c r="E3026" s="337"/>
      <c r="F3026" s="337"/>
      <c r="G3026" s="356"/>
      <c r="H3026" s="340"/>
      <c r="I3026" s="337"/>
      <c r="J3026" s="337"/>
      <c r="K3026" s="337"/>
      <c r="L3026" s="337"/>
      <c r="M3026" s="329"/>
      <c r="N3026" s="337"/>
      <c r="O3026" s="349"/>
      <c r="P3026" s="349"/>
      <c r="Q3026" s="358"/>
    </row>
    <row r="3027" ht="27" customHeight="1" spans="1:17">
      <c r="A3027" s="361">
        <f t="shared" si="32"/>
        <v>2096</v>
      </c>
      <c r="B3027" s="294"/>
      <c r="C3027" s="337"/>
      <c r="D3027" s="337"/>
      <c r="E3027" s="337"/>
      <c r="F3027" s="337"/>
      <c r="G3027" s="356"/>
      <c r="H3027" s="340"/>
      <c r="I3027" s="337"/>
      <c r="J3027" s="337"/>
      <c r="K3027" s="337"/>
      <c r="L3027" s="337"/>
      <c r="M3027" s="334"/>
      <c r="N3027" s="337"/>
      <c r="O3027" s="349"/>
      <c r="P3027" s="349"/>
      <c r="Q3027" s="357"/>
    </row>
    <row r="3028" ht="27" customHeight="1" spans="1:17">
      <c r="A3028" s="362">
        <f t="shared" si="32"/>
        <v>2097</v>
      </c>
      <c r="B3028" s="294"/>
      <c r="C3028" s="337"/>
      <c r="D3028" s="337"/>
      <c r="E3028" s="337"/>
      <c r="F3028" s="337"/>
      <c r="G3028" s="356"/>
      <c r="H3028" s="340"/>
      <c r="I3028" s="337"/>
      <c r="J3028" s="337"/>
      <c r="K3028" s="337"/>
      <c r="L3028" s="337"/>
      <c r="M3028" s="329"/>
      <c r="N3028" s="337"/>
      <c r="O3028" s="349"/>
      <c r="P3028" s="349"/>
      <c r="Q3028" s="358"/>
    </row>
    <row r="3029" ht="27" customHeight="1" spans="1:17">
      <c r="A3029" s="361">
        <f t="shared" si="32"/>
        <v>2098</v>
      </c>
      <c r="B3029" s="294"/>
      <c r="C3029" s="337"/>
      <c r="D3029" s="337"/>
      <c r="E3029" s="337"/>
      <c r="F3029" s="337"/>
      <c r="G3029" s="356"/>
      <c r="H3029" s="340"/>
      <c r="I3029" s="337"/>
      <c r="J3029" s="337"/>
      <c r="K3029" s="337"/>
      <c r="L3029" s="337"/>
      <c r="M3029" s="334"/>
      <c r="N3029" s="337"/>
      <c r="O3029" s="349"/>
      <c r="P3029" s="349"/>
      <c r="Q3029" s="357"/>
    </row>
    <row r="3030" ht="27" customHeight="1" spans="1:17">
      <c r="A3030" s="362">
        <f t="shared" si="32"/>
        <v>2099</v>
      </c>
      <c r="B3030" s="294"/>
      <c r="C3030" s="337"/>
      <c r="D3030" s="337"/>
      <c r="E3030" s="337"/>
      <c r="F3030" s="337"/>
      <c r="G3030" s="356"/>
      <c r="H3030" s="340"/>
      <c r="I3030" s="337"/>
      <c r="J3030" s="337"/>
      <c r="K3030" s="337"/>
      <c r="L3030" s="337"/>
      <c r="M3030" s="329"/>
      <c r="N3030" s="337"/>
      <c r="O3030" s="349"/>
      <c r="P3030" s="349"/>
      <c r="Q3030" s="358"/>
    </row>
    <row r="3031" ht="27" customHeight="1" spans="1:17">
      <c r="A3031" s="361">
        <f t="shared" si="32"/>
        <v>2100</v>
      </c>
      <c r="B3031" s="294"/>
      <c r="C3031" s="337"/>
      <c r="D3031" s="337"/>
      <c r="E3031" s="337"/>
      <c r="F3031" s="337"/>
      <c r="G3031" s="356"/>
      <c r="H3031" s="340"/>
      <c r="I3031" s="337"/>
      <c r="J3031" s="337"/>
      <c r="K3031" s="337"/>
      <c r="L3031" s="337"/>
      <c r="M3031" s="334"/>
      <c r="N3031" s="337"/>
      <c r="O3031" s="349"/>
      <c r="P3031" s="349"/>
      <c r="Q3031" s="357"/>
    </row>
    <row r="3032" ht="27" customHeight="1" spans="1:17">
      <c r="A3032" s="362">
        <f t="shared" si="32"/>
        <v>2101</v>
      </c>
      <c r="B3032" s="294"/>
      <c r="C3032" s="337"/>
      <c r="D3032" s="337"/>
      <c r="E3032" s="337"/>
      <c r="F3032" s="337"/>
      <c r="G3032" s="356"/>
      <c r="H3032" s="340"/>
      <c r="I3032" s="337"/>
      <c r="J3032" s="337"/>
      <c r="K3032" s="337"/>
      <c r="L3032" s="337"/>
      <c r="M3032" s="329"/>
      <c r="N3032" s="337"/>
      <c r="O3032" s="349"/>
      <c r="P3032" s="349"/>
      <c r="Q3032" s="358"/>
    </row>
    <row r="3033" ht="27" customHeight="1" spans="1:17">
      <c r="A3033" s="361">
        <f t="shared" si="32"/>
        <v>2102</v>
      </c>
      <c r="B3033" s="294"/>
      <c r="C3033" s="337"/>
      <c r="D3033" s="337"/>
      <c r="E3033" s="337"/>
      <c r="F3033" s="337"/>
      <c r="G3033" s="356"/>
      <c r="H3033" s="340"/>
      <c r="I3033" s="337"/>
      <c r="J3033" s="337"/>
      <c r="K3033" s="337"/>
      <c r="L3033" s="337"/>
      <c r="M3033" s="334"/>
      <c r="N3033" s="337"/>
      <c r="O3033" s="349"/>
      <c r="P3033" s="349"/>
      <c r="Q3033" s="357"/>
    </row>
    <row r="3034" ht="27" customHeight="1" spans="1:17">
      <c r="A3034" s="362">
        <f t="shared" si="32"/>
        <v>2103</v>
      </c>
      <c r="B3034" s="294"/>
      <c r="C3034" s="337"/>
      <c r="D3034" s="337"/>
      <c r="E3034" s="337"/>
      <c r="F3034" s="337"/>
      <c r="G3034" s="356"/>
      <c r="H3034" s="340"/>
      <c r="I3034" s="337"/>
      <c r="J3034" s="337"/>
      <c r="K3034" s="337"/>
      <c r="L3034" s="337"/>
      <c r="M3034" s="329"/>
      <c r="N3034" s="337"/>
      <c r="O3034" s="349"/>
      <c r="P3034" s="349"/>
      <c r="Q3034" s="358"/>
    </row>
    <row r="3035" ht="27" customHeight="1" spans="1:17">
      <c r="A3035" s="361">
        <f t="shared" si="32"/>
        <v>2104</v>
      </c>
      <c r="B3035" s="294"/>
      <c r="C3035" s="337"/>
      <c r="D3035" s="337"/>
      <c r="E3035" s="337"/>
      <c r="F3035" s="337"/>
      <c r="G3035" s="356"/>
      <c r="H3035" s="340"/>
      <c r="I3035" s="337"/>
      <c r="J3035" s="337"/>
      <c r="K3035" s="337"/>
      <c r="L3035" s="337"/>
      <c r="M3035" s="334"/>
      <c r="N3035" s="337"/>
      <c r="O3035" s="349"/>
      <c r="P3035" s="349"/>
      <c r="Q3035" s="357"/>
    </row>
    <row r="3036" ht="27" customHeight="1" spans="1:17">
      <c r="A3036" s="362">
        <f t="shared" si="32"/>
        <v>2105</v>
      </c>
      <c r="B3036" s="294"/>
      <c r="C3036" s="337"/>
      <c r="D3036" s="337"/>
      <c r="E3036" s="337"/>
      <c r="F3036" s="337"/>
      <c r="G3036" s="356"/>
      <c r="H3036" s="340"/>
      <c r="I3036" s="337"/>
      <c r="J3036" s="337"/>
      <c r="K3036" s="337"/>
      <c r="L3036" s="337"/>
      <c r="M3036" s="329"/>
      <c r="N3036" s="337"/>
      <c r="O3036" s="349"/>
      <c r="P3036" s="349"/>
      <c r="Q3036" s="358"/>
    </row>
    <row r="3037" ht="27" customHeight="1" spans="1:17">
      <c r="A3037" s="361">
        <f t="shared" si="32"/>
        <v>2106</v>
      </c>
      <c r="B3037" s="294"/>
      <c r="C3037" s="337"/>
      <c r="D3037" s="337"/>
      <c r="E3037" s="337"/>
      <c r="F3037" s="337"/>
      <c r="G3037" s="356"/>
      <c r="H3037" s="340"/>
      <c r="I3037" s="337"/>
      <c r="J3037" s="337"/>
      <c r="K3037" s="337"/>
      <c r="L3037" s="337"/>
      <c r="M3037" s="334"/>
      <c r="N3037" s="337"/>
      <c r="O3037" s="349"/>
      <c r="P3037" s="349"/>
      <c r="Q3037" s="357"/>
    </row>
    <row r="3038" ht="27" customHeight="1" spans="1:17">
      <c r="A3038" s="362">
        <f t="shared" si="32"/>
        <v>2107</v>
      </c>
      <c r="B3038" s="294"/>
      <c r="C3038" s="337"/>
      <c r="D3038" s="337"/>
      <c r="E3038" s="337"/>
      <c r="F3038" s="337"/>
      <c r="G3038" s="356"/>
      <c r="H3038" s="340"/>
      <c r="I3038" s="337"/>
      <c r="J3038" s="337"/>
      <c r="K3038" s="337"/>
      <c r="L3038" s="337"/>
      <c r="M3038" s="329"/>
      <c r="N3038" s="337"/>
      <c r="O3038" s="349"/>
      <c r="P3038" s="349"/>
      <c r="Q3038" s="358"/>
    </row>
    <row r="3039" ht="27" customHeight="1" spans="1:17">
      <c r="A3039" s="361">
        <f t="shared" si="32"/>
        <v>2108</v>
      </c>
      <c r="B3039" s="294"/>
      <c r="C3039" s="337"/>
      <c r="D3039" s="337"/>
      <c r="E3039" s="337"/>
      <c r="F3039" s="337"/>
      <c r="G3039" s="356"/>
      <c r="H3039" s="340"/>
      <c r="I3039" s="337"/>
      <c r="J3039" s="337"/>
      <c r="K3039" s="337"/>
      <c r="L3039" s="337"/>
      <c r="M3039" s="334"/>
      <c r="N3039" s="337"/>
      <c r="O3039" s="349"/>
      <c r="P3039" s="349"/>
      <c r="Q3039" s="357"/>
    </row>
    <row r="3040" ht="27" customHeight="1" spans="1:17">
      <c r="A3040" s="362">
        <f t="shared" si="32"/>
        <v>2109</v>
      </c>
      <c r="B3040" s="294"/>
      <c r="C3040" s="337"/>
      <c r="D3040" s="337"/>
      <c r="E3040" s="337"/>
      <c r="F3040" s="337"/>
      <c r="G3040" s="356"/>
      <c r="H3040" s="340"/>
      <c r="I3040" s="337"/>
      <c r="J3040" s="337"/>
      <c r="K3040" s="337"/>
      <c r="L3040" s="337"/>
      <c r="M3040" s="329"/>
      <c r="N3040" s="337"/>
      <c r="O3040" s="349"/>
      <c r="P3040" s="349"/>
      <c r="Q3040" s="358"/>
    </row>
    <row r="3041" ht="27" customHeight="1" spans="1:17">
      <c r="A3041" s="361">
        <f t="shared" si="32"/>
        <v>2110</v>
      </c>
      <c r="B3041" s="294"/>
      <c r="C3041" s="337"/>
      <c r="D3041" s="337"/>
      <c r="E3041" s="337"/>
      <c r="F3041" s="337"/>
      <c r="G3041" s="356"/>
      <c r="H3041" s="340"/>
      <c r="I3041" s="337"/>
      <c r="J3041" s="337"/>
      <c r="K3041" s="337"/>
      <c r="L3041" s="337"/>
      <c r="M3041" s="334"/>
      <c r="N3041" s="337"/>
      <c r="O3041" s="349"/>
      <c r="P3041" s="349"/>
      <c r="Q3041" s="357"/>
    </row>
    <row r="3042" ht="27" customHeight="1" spans="1:17">
      <c r="A3042" s="362">
        <f t="shared" si="32"/>
        <v>2111</v>
      </c>
      <c r="B3042" s="294"/>
      <c r="C3042" s="337"/>
      <c r="D3042" s="341"/>
      <c r="E3042" s="337"/>
      <c r="F3042" s="337"/>
      <c r="G3042" s="356"/>
      <c r="H3042" s="340"/>
      <c r="I3042" s="337"/>
      <c r="J3042" s="337"/>
      <c r="K3042" s="337"/>
      <c r="L3042" s="337"/>
      <c r="M3042" s="329"/>
      <c r="N3042" s="337"/>
      <c r="O3042" s="349"/>
      <c r="P3042" s="349"/>
      <c r="Q3042" s="358"/>
    </row>
    <row r="3043" ht="27" customHeight="1" spans="1:17">
      <c r="A3043" s="361">
        <f t="shared" si="32"/>
        <v>2112</v>
      </c>
      <c r="B3043" s="294"/>
      <c r="C3043" s="337"/>
      <c r="D3043" s="341"/>
      <c r="E3043" s="337"/>
      <c r="F3043" s="337"/>
      <c r="G3043" s="356"/>
      <c r="H3043" s="340"/>
      <c r="I3043" s="337"/>
      <c r="J3043" s="337"/>
      <c r="K3043" s="337"/>
      <c r="L3043" s="337"/>
      <c r="M3043" s="334"/>
      <c r="N3043" s="337"/>
      <c r="O3043" s="349"/>
      <c r="P3043" s="349"/>
      <c r="Q3043" s="357"/>
    </row>
    <row r="3044" ht="27" customHeight="1" spans="1:17">
      <c r="A3044" s="362">
        <f t="shared" si="32"/>
        <v>2113</v>
      </c>
      <c r="B3044" s="294"/>
      <c r="C3044" s="337"/>
      <c r="D3044" s="341"/>
      <c r="E3044" s="337"/>
      <c r="F3044" s="337"/>
      <c r="G3044" s="356"/>
      <c r="H3044" s="340"/>
      <c r="I3044" s="337"/>
      <c r="J3044" s="337"/>
      <c r="K3044" s="337"/>
      <c r="L3044" s="337"/>
      <c r="M3044" s="329"/>
      <c r="N3044" s="337"/>
      <c r="O3044" s="349"/>
      <c r="P3044" s="349"/>
      <c r="Q3044" s="358"/>
    </row>
    <row r="3045" ht="27" customHeight="1" spans="1:17">
      <c r="A3045" s="361">
        <f t="shared" ref="A3045:A3108" si="33">A3044+1</f>
        <v>2114</v>
      </c>
      <c r="B3045" s="294"/>
      <c r="C3045" s="337"/>
      <c r="D3045" s="341"/>
      <c r="E3045" s="337"/>
      <c r="F3045" s="337"/>
      <c r="G3045" s="356"/>
      <c r="H3045" s="340"/>
      <c r="I3045" s="337"/>
      <c r="J3045" s="337"/>
      <c r="K3045" s="337"/>
      <c r="L3045" s="337"/>
      <c r="M3045" s="334"/>
      <c r="N3045" s="337"/>
      <c r="O3045" s="349"/>
      <c r="P3045" s="349"/>
      <c r="Q3045" s="357"/>
    </row>
    <row r="3046" ht="27" customHeight="1" spans="1:17">
      <c r="A3046" s="362">
        <f t="shared" si="33"/>
        <v>2115</v>
      </c>
      <c r="B3046" s="294"/>
      <c r="C3046" s="337"/>
      <c r="D3046" s="341"/>
      <c r="E3046" s="337"/>
      <c r="F3046" s="337"/>
      <c r="G3046" s="356"/>
      <c r="H3046" s="340"/>
      <c r="I3046" s="337"/>
      <c r="J3046" s="337"/>
      <c r="K3046" s="337"/>
      <c r="L3046" s="337"/>
      <c r="M3046" s="329"/>
      <c r="N3046" s="337"/>
      <c r="O3046" s="349"/>
      <c r="P3046" s="349"/>
      <c r="Q3046" s="358"/>
    </row>
    <row r="3047" ht="27" customHeight="1" spans="1:17">
      <c r="A3047" s="361">
        <f t="shared" si="33"/>
        <v>2116</v>
      </c>
      <c r="B3047" s="294"/>
      <c r="C3047" s="337"/>
      <c r="D3047" s="341"/>
      <c r="E3047" s="337"/>
      <c r="F3047" s="337"/>
      <c r="G3047" s="356"/>
      <c r="H3047" s="340"/>
      <c r="I3047" s="337"/>
      <c r="J3047" s="337"/>
      <c r="K3047" s="337"/>
      <c r="L3047" s="337"/>
      <c r="M3047" s="334"/>
      <c r="N3047" s="337"/>
      <c r="O3047" s="349"/>
      <c r="P3047" s="349"/>
      <c r="Q3047" s="357"/>
    </row>
    <row r="3048" ht="27" customHeight="1" spans="1:17">
      <c r="A3048" s="362">
        <f t="shared" si="33"/>
        <v>2117</v>
      </c>
      <c r="B3048" s="294"/>
      <c r="C3048" s="337"/>
      <c r="D3048" s="341"/>
      <c r="E3048" s="337"/>
      <c r="F3048" s="337"/>
      <c r="G3048" s="356"/>
      <c r="H3048" s="340"/>
      <c r="I3048" s="337"/>
      <c r="J3048" s="337"/>
      <c r="K3048" s="337"/>
      <c r="L3048" s="337"/>
      <c r="M3048" s="329"/>
      <c r="N3048" s="337"/>
      <c r="O3048" s="349"/>
      <c r="P3048" s="349"/>
      <c r="Q3048" s="358"/>
    </row>
    <row r="3049" ht="27" customHeight="1" spans="1:17">
      <c r="A3049" s="361">
        <f t="shared" si="33"/>
        <v>2118</v>
      </c>
      <c r="B3049" s="294"/>
      <c r="C3049" s="337"/>
      <c r="D3049" s="341"/>
      <c r="E3049" s="337"/>
      <c r="F3049" s="337"/>
      <c r="G3049" s="356"/>
      <c r="H3049" s="340"/>
      <c r="I3049" s="337"/>
      <c r="J3049" s="337"/>
      <c r="K3049" s="337"/>
      <c r="L3049" s="337"/>
      <c r="M3049" s="334"/>
      <c r="N3049" s="337"/>
      <c r="O3049" s="349"/>
      <c r="P3049" s="349"/>
      <c r="Q3049" s="357"/>
    </row>
    <row r="3050" ht="27" customHeight="1" spans="1:17">
      <c r="A3050" s="362">
        <f t="shared" si="33"/>
        <v>2119</v>
      </c>
      <c r="B3050" s="294"/>
      <c r="C3050" s="337"/>
      <c r="D3050" s="341"/>
      <c r="E3050" s="337"/>
      <c r="F3050" s="337"/>
      <c r="G3050" s="356"/>
      <c r="H3050" s="340"/>
      <c r="I3050" s="337"/>
      <c r="J3050" s="337"/>
      <c r="K3050" s="337"/>
      <c r="L3050" s="337"/>
      <c r="M3050" s="329"/>
      <c r="N3050" s="337"/>
      <c r="O3050" s="349"/>
      <c r="P3050" s="349"/>
      <c r="Q3050" s="358"/>
    </row>
    <row r="3051" ht="27" customHeight="1" spans="1:17">
      <c r="A3051" s="361">
        <f t="shared" si="33"/>
        <v>2120</v>
      </c>
      <c r="B3051" s="294"/>
      <c r="C3051" s="337"/>
      <c r="D3051" s="341"/>
      <c r="E3051" s="337"/>
      <c r="F3051" s="337"/>
      <c r="G3051" s="356"/>
      <c r="H3051" s="340"/>
      <c r="I3051" s="337"/>
      <c r="J3051" s="337"/>
      <c r="K3051" s="337"/>
      <c r="L3051" s="337"/>
      <c r="M3051" s="334"/>
      <c r="N3051" s="337"/>
      <c r="O3051" s="349"/>
      <c r="P3051" s="349"/>
      <c r="Q3051" s="357"/>
    </row>
    <row r="3052" ht="27" customHeight="1" spans="1:17">
      <c r="A3052" s="362">
        <f t="shared" si="33"/>
        <v>2121</v>
      </c>
      <c r="B3052" s="294"/>
      <c r="C3052" s="337"/>
      <c r="D3052" s="341"/>
      <c r="E3052" s="337"/>
      <c r="F3052" s="337"/>
      <c r="G3052" s="356"/>
      <c r="H3052" s="340"/>
      <c r="I3052" s="337"/>
      <c r="J3052" s="337"/>
      <c r="K3052" s="337"/>
      <c r="L3052" s="337"/>
      <c r="M3052" s="329"/>
      <c r="N3052" s="337"/>
      <c r="O3052" s="349"/>
      <c r="P3052" s="349"/>
      <c r="Q3052" s="358"/>
    </row>
    <row r="3053" ht="27" customHeight="1" spans="1:17">
      <c r="A3053" s="361">
        <f t="shared" si="33"/>
        <v>2122</v>
      </c>
      <c r="B3053" s="294"/>
      <c r="C3053" s="337"/>
      <c r="D3053" s="341"/>
      <c r="E3053" s="337"/>
      <c r="F3053" s="337"/>
      <c r="G3053" s="356"/>
      <c r="H3053" s="340"/>
      <c r="I3053" s="337"/>
      <c r="J3053" s="337"/>
      <c r="K3053" s="337"/>
      <c r="L3053" s="337"/>
      <c r="M3053" s="334"/>
      <c r="N3053" s="337"/>
      <c r="O3053" s="349"/>
      <c r="P3053" s="349"/>
      <c r="Q3053" s="357"/>
    </row>
    <row r="3054" ht="27" customHeight="1" spans="1:17">
      <c r="A3054" s="362">
        <f t="shared" si="33"/>
        <v>2123</v>
      </c>
      <c r="B3054" s="294"/>
      <c r="C3054" s="337"/>
      <c r="D3054" s="341"/>
      <c r="E3054" s="337"/>
      <c r="F3054" s="337"/>
      <c r="G3054" s="356"/>
      <c r="H3054" s="340"/>
      <c r="I3054" s="337"/>
      <c r="J3054" s="337"/>
      <c r="K3054" s="337"/>
      <c r="L3054" s="337"/>
      <c r="M3054" s="329"/>
      <c r="N3054" s="337"/>
      <c r="O3054" s="349"/>
      <c r="P3054" s="349"/>
      <c r="Q3054" s="358"/>
    </row>
    <row r="3055" ht="27" customHeight="1" spans="1:17">
      <c r="A3055" s="361">
        <f t="shared" si="33"/>
        <v>2124</v>
      </c>
      <c r="B3055" s="294"/>
      <c r="C3055" s="337"/>
      <c r="D3055" s="337"/>
      <c r="E3055" s="337"/>
      <c r="F3055" s="337"/>
      <c r="G3055" s="356"/>
      <c r="H3055" s="340"/>
      <c r="I3055" s="337"/>
      <c r="J3055" s="337"/>
      <c r="K3055" s="337"/>
      <c r="L3055" s="337"/>
      <c r="M3055" s="334"/>
      <c r="N3055" s="337"/>
      <c r="O3055" s="349"/>
      <c r="P3055" s="349"/>
      <c r="Q3055" s="357"/>
    </row>
    <row r="3056" ht="27" customHeight="1" spans="1:17">
      <c r="A3056" s="362">
        <f t="shared" si="33"/>
        <v>2125</v>
      </c>
      <c r="B3056" s="294"/>
      <c r="C3056" s="337"/>
      <c r="D3056" s="341"/>
      <c r="E3056" s="337"/>
      <c r="F3056" s="337"/>
      <c r="G3056" s="356"/>
      <c r="H3056" s="340"/>
      <c r="I3056" s="337"/>
      <c r="J3056" s="337"/>
      <c r="K3056" s="337"/>
      <c r="L3056" s="337"/>
      <c r="M3056" s="329"/>
      <c r="N3056" s="337"/>
      <c r="O3056" s="349"/>
      <c r="P3056" s="349"/>
      <c r="Q3056" s="358"/>
    </row>
    <row r="3057" ht="27" customHeight="1" spans="1:17">
      <c r="A3057" s="361">
        <f t="shared" si="33"/>
        <v>2126</v>
      </c>
      <c r="B3057" s="294"/>
      <c r="C3057" s="337"/>
      <c r="D3057" s="337"/>
      <c r="E3057" s="337"/>
      <c r="F3057" s="337"/>
      <c r="G3057" s="356"/>
      <c r="H3057" s="340"/>
      <c r="I3057" s="341"/>
      <c r="J3057" s="337"/>
      <c r="K3057" s="337"/>
      <c r="L3057" s="337"/>
      <c r="M3057" s="334"/>
      <c r="N3057" s="337"/>
      <c r="O3057" s="349"/>
      <c r="P3057" s="349"/>
      <c r="Q3057" s="357"/>
    </row>
    <row r="3058" ht="27" customHeight="1" spans="1:17">
      <c r="A3058" s="362">
        <f t="shared" si="33"/>
        <v>2127</v>
      </c>
      <c r="B3058" s="294"/>
      <c r="C3058" s="337"/>
      <c r="D3058" s="341"/>
      <c r="E3058" s="337"/>
      <c r="F3058" s="337"/>
      <c r="G3058" s="356"/>
      <c r="H3058" s="340"/>
      <c r="I3058" s="337"/>
      <c r="J3058" s="337"/>
      <c r="K3058" s="337"/>
      <c r="L3058" s="337"/>
      <c r="M3058" s="329"/>
      <c r="N3058" s="337"/>
      <c r="O3058" s="349"/>
      <c r="P3058" s="349"/>
      <c r="Q3058" s="358"/>
    </row>
    <row r="3059" ht="27" customHeight="1" spans="1:17">
      <c r="A3059" s="361">
        <f t="shared" si="33"/>
        <v>2128</v>
      </c>
      <c r="B3059" s="294"/>
      <c r="C3059" s="337"/>
      <c r="D3059" s="341"/>
      <c r="E3059" s="337"/>
      <c r="F3059" s="337"/>
      <c r="G3059" s="356"/>
      <c r="H3059" s="340"/>
      <c r="I3059" s="337"/>
      <c r="J3059" s="337"/>
      <c r="K3059" s="337"/>
      <c r="L3059" s="337"/>
      <c r="M3059" s="334"/>
      <c r="N3059" s="337"/>
      <c r="O3059" s="349"/>
      <c r="P3059" s="349"/>
      <c r="Q3059" s="357"/>
    </row>
    <row r="3060" ht="27" customHeight="1" spans="1:17">
      <c r="A3060" s="362">
        <f t="shared" si="33"/>
        <v>2129</v>
      </c>
      <c r="B3060" s="294"/>
      <c r="C3060" s="337"/>
      <c r="D3060" s="341"/>
      <c r="E3060" s="337"/>
      <c r="F3060" s="337"/>
      <c r="G3060" s="356"/>
      <c r="H3060" s="340"/>
      <c r="I3060" s="337"/>
      <c r="J3060" s="337"/>
      <c r="K3060" s="337"/>
      <c r="L3060" s="337"/>
      <c r="M3060" s="329"/>
      <c r="N3060" s="337"/>
      <c r="O3060" s="349"/>
      <c r="P3060" s="349"/>
      <c r="Q3060" s="358"/>
    </row>
    <row r="3061" ht="27" customHeight="1" spans="1:17">
      <c r="A3061" s="361">
        <f t="shared" si="33"/>
        <v>2130</v>
      </c>
      <c r="B3061" s="294"/>
      <c r="C3061" s="337"/>
      <c r="D3061" s="341"/>
      <c r="E3061" s="337"/>
      <c r="F3061" s="337"/>
      <c r="G3061" s="356"/>
      <c r="H3061" s="340"/>
      <c r="I3061" s="337"/>
      <c r="J3061" s="337"/>
      <c r="K3061" s="337"/>
      <c r="L3061" s="337"/>
      <c r="M3061" s="334"/>
      <c r="N3061" s="337"/>
      <c r="O3061" s="349"/>
      <c r="P3061" s="349"/>
      <c r="Q3061" s="357"/>
    </row>
    <row r="3062" ht="27" customHeight="1" spans="1:17">
      <c r="A3062" s="362">
        <f t="shared" si="33"/>
        <v>2131</v>
      </c>
      <c r="B3062" s="294"/>
      <c r="C3062" s="337"/>
      <c r="D3062" s="337"/>
      <c r="E3062" s="337"/>
      <c r="F3062" s="337"/>
      <c r="G3062" s="356"/>
      <c r="H3062" s="340"/>
      <c r="I3062" s="337"/>
      <c r="J3062" s="337"/>
      <c r="K3062" s="337"/>
      <c r="L3062" s="337"/>
      <c r="M3062" s="329"/>
      <c r="N3062" s="337"/>
      <c r="O3062" s="349"/>
      <c r="P3062" s="349"/>
      <c r="Q3062" s="358"/>
    </row>
    <row r="3063" ht="27" customHeight="1" spans="1:17">
      <c r="A3063" s="361">
        <f t="shared" si="33"/>
        <v>2132</v>
      </c>
      <c r="B3063" s="294"/>
      <c r="C3063" s="337"/>
      <c r="D3063" s="337"/>
      <c r="E3063" s="337"/>
      <c r="F3063" s="337"/>
      <c r="G3063" s="356"/>
      <c r="H3063" s="340"/>
      <c r="I3063" s="337"/>
      <c r="J3063" s="337"/>
      <c r="K3063" s="337"/>
      <c r="L3063" s="337"/>
      <c r="M3063" s="334"/>
      <c r="N3063" s="337"/>
      <c r="O3063" s="349"/>
      <c r="P3063" s="349"/>
      <c r="Q3063" s="357"/>
    </row>
    <row r="3064" ht="27" customHeight="1" spans="1:17">
      <c r="A3064" s="362">
        <f t="shared" si="33"/>
        <v>2133</v>
      </c>
      <c r="B3064" s="294"/>
      <c r="C3064" s="337"/>
      <c r="D3064" s="337"/>
      <c r="E3064" s="337"/>
      <c r="F3064" s="337"/>
      <c r="G3064" s="356"/>
      <c r="H3064" s="340"/>
      <c r="I3064" s="337"/>
      <c r="J3064" s="337"/>
      <c r="K3064" s="337"/>
      <c r="L3064" s="337"/>
      <c r="M3064" s="329"/>
      <c r="N3064" s="337"/>
      <c r="O3064" s="349"/>
      <c r="P3064" s="349"/>
      <c r="Q3064" s="358"/>
    </row>
    <row r="3065" ht="27" customHeight="1" spans="1:17">
      <c r="A3065" s="361">
        <f t="shared" si="33"/>
        <v>2134</v>
      </c>
      <c r="B3065" s="294"/>
      <c r="C3065" s="337"/>
      <c r="D3065" s="337"/>
      <c r="E3065" s="337"/>
      <c r="F3065" s="337"/>
      <c r="G3065" s="356"/>
      <c r="H3065" s="340"/>
      <c r="I3065" s="337"/>
      <c r="J3065" s="337"/>
      <c r="K3065" s="337"/>
      <c r="L3065" s="337"/>
      <c r="M3065" s="334"/>
      <c r="N3065" s="337"/>
      <c r="O3065" s="349"/>
      <c r="P3065" s="349"/>
      <c r="Q3065" s="357"/>
    </row>
    <row r="3066" ht="27" customHeight="1" spans="1:17">
      <c r="A3066" s="362">
        <f t="shared" si="33"/>
        <v>2135</v>
      </c>
      <c r="B3066" s="294"/>
      <c r="C3066" s="337"/>
      <c r="D3066" s="337"/>
      <c r="E3066" s="337"/>
      <c r="F3066" s="337"/>
      <c r="G3066" s="356"/>
      <c r="H3066" s="340"/>
      <c r="I3066" s="337"/>
      <c r="J3066" s="337"/>
      <c r="K3066" s="337"/>
      <c r="L3066" s="337"/>
      <c r="M3066" s="329"/>
      <c r="N3066" s="337"/>
      <c r="O3066" s="349"/>
      <c r="P3066" s="349"/>
      <c r="Q3066" s="358"/>
    </row>
    <row r="3067" ht="27" customHeight="1" spans="1:17">
      <c r="A3067" s="361">
        <f t="shared" si="33"/>
        <v>2136</v>
      </c>
      <c r="B3067" s="294"/>
      <c r="C3067" s="337"/>
      <c r="D3067" s="337"/>
      <c r="E3067" s="337"/>
      <c r="F3067" s="337"/>
      <c r="G3067" s="356"/>
      <c r="H3067" s="340"/>
      <c r="I3067" s="337"/>
      <c r="J3067" s="337"/>
      <c r="K3067" s="337"/>
      <c r="L3067" s="337"/>
      <c r="M3067" s="334"/>
      <c r="N3067" s="337"/>
      <c r="O3067" s="349"/>
      <c r="P3067" s="349"/>
      <c r="Q3067" s="357"/>
    </row>
    <row r="3068" ht="27" customHeight="1" spans="1:17">
      <c r="A3068" s="362">
        <f t="shared" si="33"/>
        <v>2137</v>
      </c>
      <c r="B3068" s="294"/>
      <c r="C3068" s="337"/>
      <c r="D3068" s="337"/>
      <c r="E3068" s="337"/>
      <c r="F3068" s="337"/>
      <c r="G3068" s="356"/>
      <c r="H3068" s="340"/>
      <c r="I3068" s="337"/>
      <c r="J3068" s="337"/>
      <c r="K3068" s="337"/>
      <c r="L3068" s="337"/>
      <c r="M3068" s="329"/>
      <c r="N3068" s="337"/>
      <c r="O3068" s="349"/>
      <c r="P3068" s="349"/>
      <c r="Q3068" s="358"/>
    </row>
    <row r="3069" ht="27" customHeight="1" spans="1:17">
      <c r="A3069" s="361">
        <f t="shared" si="33"/>
        <v>2138</v>
      </c>
      <c r="B3069" s="294"/>
      <c r="C3069" s="337"/>
      <c r="D3069" s="337"/>
      <c r="E3069" s="337"/>
      <c r="F3069" s="337"/>
      <c r="G3069" s="356"/>
      <c r="H3069" s="340"/>
      <c r="I3069" s="337"/>
      <c r="J3069" s="337"/>
      <c r="K3069" s="337"/>
      <c r="L3069" s="337"/>
      <c r="M3069" s="334"/>
      <c r="N3069" s="337"/>
      <c r="O3069" s="349"/>
      <c r="P3069" s="349"/>
      <c r="Q3069" s="357"/>
    </row>
    <row r="3070" ht="27" customHeight="1" spans="1:17">
      <c r="A3070" s="362">
        <f t="shared" si="33"/>
        <v>2139</v>
      </c>
      <c r="B3070" s="294"/>
      <c r="C3070" s="337"/>
      <c r="D3070" s="337"/>
      <c r="E3070" s="337"/>
      <c r="F3070" s="337"/>
      <c r="G3070" s="356"/>
      <c r="H3070" s="340"/>
      <c r="I3070" s="337"/>
      <c r="J3070" s="337"/>
      <c r="K3070" s="337"/>
      <c r="L3070" s="337"/>
      <c r="M3070" s="329"/>
      <c r="N3070" s="337"/>
      <c r="O3070" s="349"/>
      <c r="P3070" s="349"/>
      <c r="Q3070" s="358"/>
    </row>
    <row r="3071" ht="27" customHeight="1" spans="1:17">
      <c r="A3071" s="361">
        <f t="shared" si="33"/>
        <v>2140</v>
      </c>
      <c r="B3071" s="294"/>
      <c r="C3071" s="337"/>
      <c r="D3071" s="337"/>
      <c r="E3071" s="337"/>
      <c r="F3071" s="337"/>
      <c r="G3071" s="356"/>
      <c r="H3071" s="340"/>
      <c r="I3071" s="337"/>
      <c r="J3071" s="337"/>
      <c r="K3071" s="337"/>
      <c r="L3071" s="337"/>
      <c r="M3071" s="334"/>
      <c r="N3071" s="337"/>
      <c r="O3071" s="349"/>
      <c r="P3071" s="349"/>
      <c r="Q3071" s="357"/>
    </row>
    <row r="3072" ht="27" customHeight="1" spans="1:17">
      <c r="A3072" s="362">
        <f t="shared" si="33"/>
        <v>2141</v>
      </c>
      <c r="B3072" s="294"/>
      <c r="C3072" s="337"/>
      <c r="D3072" s="337"/>
      <c r="E3072" s="337"/>
      <c r="F3072" s="337"/>
      <c r="G3072" s="356"/>
      <c r="H3072" s="340"/>
      <c r="I3072" s="337"/>
      <c r="J3072" s="337"/>
      <c r="K3072" s="337"/>
      <c r="L3072" s="337"/>
      <c r="M3072" s="329"/>
      <c r="N3072" s="337"/>
      <c r="O3072" s="349"/>
      <c r="P3072" s="349"/>
      <c r="Q3072" s="358"/>
    </row>
    <row r="3073" ht="27" customHeight="1" spans="1:17">
      <c r="A3073" s="361">
        <f t="shared" si="33"/>
        <v>2142</v>
      </c>
      <c r="B3073" s="294"/>
      <c r="C3073" s="337"/>
      <c r="D3073" s="337"/>
      <c r="E3073" s="337"/>
      <c r="F3073" s="337"/>
      <c r="G3073" s="356"/>
      <c r="H3073" s="340"/>
      <c r="I3073" s="337"/>
      <c r="J3073" s="337"/>
      <c r="K3073" s="337"/>
      <c r="L3073" s="337"/>
      <c r="M3073" s="334"/>
      <c r="N3073" s="337"/>
      <c r="O3073" s="349"/>
      <c r="P3073" s="349"/>
      <c r="Q3073" s="357"/>
    </row>
    <row r="3074" ht="27" customHeight="1" spans="1:17">
      <c r="A3074" s="362">
        <f t="shared" si="33"/>
        <v>2143</v>
      </c>
      <c r="B3074" s="294"/>
      <c r="C3074" s="337"/>
      <c r="D3074" s="337"/>
      <c r="E3074" s="337"/>
      <c r="F3074" s="337"/>
      <c r="G3074" s="356"/>
      <c r="H3074" s="340"/>
      <c r="I3074" s="337"/>
      <c r="J3074" s="337"/>
      <c r="K3074" s="337"/>
      <c r="L3074" s="337"/>
      <c r="M3074" s="329"/>
      <c r="N3074" s="337"/>
      <c r="O3074" s="349"/>
      <c r="P3074" s="349"/>
      <c r="Q3074" s="358"/>
    </row>
    <row r="3075" ht="27" customHeight="1" spans="1:17">
      <c r="A3075" s="361">
        <f t="shared" si="33"/>
        <v>2144</v>
      </c>
      <c r="B3075" s="294"/>
      <c r="C3075" s="337"/>
      <c r="D3075" s="341"/>
      <c r="E3075" s="337"/>
      <c r="F3075" s="337"/>
      <c r="G3075" s="356"/>
      <c r="H3075" s="340"/>
      <c r="I3075" s="337"/>
      <c r="J3075" s="337"/>
      <c r="K3075" s="337"/>
      <c r="L3075" s="337"/>
      <c r="M3075" s="334"/>
      <c r="N3075" s="337"/>
      <c r="O3075" s="349"/>
      <c r="P3075" s="349"/>
      <c r="Q3075" s="357"/>
    </row>
    <row r="3076" ht="27" customHeight="1" spans="1:17">
      <c r="A3076" s="362">
        <f t="shared" si="33"/>
        <v>2145</v>
      </c>
      <c r="B3076" s="294"/>
      <c r="C3076" s="337"/>
      <c r="D3076" s="337"/>
      <c r="E3076" s="337"/>
      <c r="F3076" s="337"/>
      <c r="G3076" s="356"/>
      <c r="H3076" s="340"/>
      <c r="I3076" s="337"/>
      <c r="J3076" s="337"/>
      <c r="K3076" s="337"/>
      <c r="L3076" s="337"/>
      <c r="M3076" s="329"/>
      <c r="N3076" s="337"/>
      <c r="O3076" s="349"/>
      <c r="P3076" s="349"/>
      <c r="Q3076" s="358"/>
    </row>
    <row r="3077" ht="27" customHeight="1" spans="1:17">
      <c r="A3077" s="361">
        <f t="shared" si="33"/>
        <v>2146</v>
      </c>
      <c r="B3077" s="294"/>
      <c r="C3077" s="337"/>
      <c r="D3077" s="337"/>
      <c r="E3077" s="337"/>
      <c r="F3077" s="337"/>
      <c r="G3077" s="356"/>
      <c r="H3077" s="340"/>
      <c r="I3077" s="337"/>
      <c r="J3077" s="337"/>
      <c r="K3077" s="337"/>
      <c r="L3077" s="337"/>
      <c r="M3077" s="334"/>
      <c r="N3077" s="337"/>
      <c r="O3077" s="349"/>
      <c r="P3077" s="349"/>
      <c r="Q3077" s="357"/>
    </row>
    <row r="3078" ht="27" customHeight="1" spans="1:17">
      <c r="A3078" s="362">
        <f t="shared" si="33"/>
        <v>2147</v>
      </c>
      <c r="B3078" s="294"/>
      <c r="C3078" s="337"/>
      <c r="D3078" s="337"/>
      <c r="E3078" s="337"/>
      <c r="F3078" s="337"/>
      <c r="G3078" s="356"/>
      <c r="H3078" s="340"/>
      <c r="I3078" s="337"/>
      <c r="J3078" s="337"/>
      <c r="K3078" s="337"/>
      <c r="L3078" s="337"/>
      <c r="M3078" s="329"/>
      <c r="N3078" s="337"/>
      <c r="O3078" s="349"/>
      <c r="P3078" s="349"/>
      <c r="Q3078" s="358"/>
    </row>
    <row r="3079" ht="27" customHeight="1" spans="1:17">
      <c r="A3079" s="361">
        <f t="shared" si="33"/>
        <v>2148</v>
      </c>
      <c r="B3079" s="294"/>
      <c r="C3079" s="337"/>
      <c r="D3079" s="337"/>
      <c r="E3079" s="337"/>
      <c r="F3079" s="337"/>
      <c r="G3079" s="356"/>
      <c r="H3079" s="340"/>
      <c r="I3079" s="337"/>
      <c r="J3079" s="337"/>
      <c r="K3079" s="337"/>
      <c r="L3079" s="337"/>
      <c r="M3079" s="334"/>
      <c r="N3079" s="337"/>
      <c r="O3079" s="349"/>
      <c r="P3079" s="349"/>
      <c r="Q3079" s="357"/>
    </row>
    <row r="3080" ht="27" customHeight="1" spans="1:17">
      <c r="A3080" s="362">
        <f t="shared" si="33"/>
        <v>2149</v>
      </c>
      <c r="B3080" s="294"/>
      <c r="C3080" s="337"/>
      <c r="D3080" s="337"/>
      <c r="E3080" s="337"/>
      <c r="F3080" s="337"/>
      <c r="G3080" s="356"/>
      <c r="H3080" s="340"/>
      <c r="I3080" s="337"/>
      <c r="J3080" s="337"/>
      <c r="K3080" s="337"/>
      <c r="L3080" s="337"/>
      <c r="M3080" s="329"/>
      <c r="N3080" s="337"/>
      <c r="O3080" s="349"/>
      <c r="P3080" s="349"/>
      <c r="Q3080" s="358"/>
    </row>
    <row r="3081" ht="27" customHeight="1" spans="1:17">
      <c r="A3081" s="361">
        <f t="shared" si="33"/>
        <v>2150</v>
      </c>
      <c r="B3081" s="294"/>
      <c r="C3081" s="337"/>
      <c r="D3081" s="337"/>
      <c r="E3081" s="337"/>
      <c r="F3081" s="337"/>
      <c r="G3081" s="356"/>
      <c r="H3081" s="340"/>
      <c r="I3081" s="337"/>
      <c r="J3081" s="337"/>
      <c r="K3081" s="337"/>
      <c r="L3081" s="337"/>
      <c r="M3081" s="334"/>
      <c r="N3081" s="337"/>
      <c r="O3081" s="349"/>
      <c r="P3081" s="349"/>
      <c r="Q3081" s="357"/>
    </row>
    <row r="3082" ht="27" customHeight="1" spans="1:17">
      <c r="A3082" s="362">
        <f t="shared" si="33"/>
        <v>2151</v>
      </c>
      <c r="B3082" s="294"/>
      <c r="C3082" s="337"/>
      <c r="D3082" s="337"/>
      <c r="E3082" s="337"/>
      <c r="F3082" s="341"/>
      <c r="G3082" s="356"/>
      <c r="H3082" s="340"/>
      <c r="I3082" s="337"/>
      <c r="J3082" s="337"/>
      <c r="K3082" s="337"/>
      <c r="L3082" s="337"/>
      <c r="M3082" s="329"/>
      <c r="N3082" s="337"/>
      <c r="O3082" s="349"/>
      <c r="P3082" s="349"/>
      <c r="Q3082" s="358"/>
    </row>
    <row r="3083" ht="27" customHeight="1" spans="1:17">
      <c r="A3083" s="361">
        <f t="shared" si="33"/>
        <v>2152</v>
      </c>
      <c r="B3083" s="294"/>
      <c r="C3083" s="337"/>
      <c r="D3083" s="337"/>
      <c r="E3083" s="337"/>
      <c r="F3083" s="337"/>
      <c r="G3083" s="356"/>
      <c r="H3083" s="340"/>
      <c r="I3083" s="337"/>
      <c r="J3083" s="337"/>
      <c r="K3083" s="337"/>
      <c r="L3083" s="337"/>
      <c r="M3083" s="334"/>
      <c r="N3083" s="337"/>
      <c r="O3083" s="349"/>
      <c r="P3083" s="349"/>
      <c r="Q3083" s="357"/>
    </row>
    <row r="3084" ht="27" customHeight="1" spans="1:17">
      <c r="A3084" s="362">
        <f t="shared" si="33"/>
        <v>2153</v>
      </c>
      <c r="B3084" s="294"/>
      <c r="C3084" s="337"/>
      <c r="D3084" s="337"/>
      <c r="E3084" s="337"/>
      <c r="F3084" s="337"/>
      <c r="G3084" s="356"/>
      <c r="H3084" s="340"/>
      <c r="I3084" s="337"/>
      <c r="J3084" s="337"/>
      <c r="K3084" s="337"/>
      <c r="L3084" s="337"/>
      <c r="M3084" s="329"/>
      <c r="N3084" s="337"/>
      <c r="O3084" s="349"/>
      <c r="P3084" s="349"/>
      <c r="Q3084" s="358"/>
    </row>
    <row r="3085" ht="27" customHeight="1" spans="1:17">
      <c r="A3085" s="361">
        <f t="shared" si="33"/>
        <v>2154</v>
      </c>
      <c r="B3085" s="294"/>
      <c r="C3085" s="337"/>
      <c r="D3085" s="337"/>
      <c r="E3085" s="337"/>
      <c r="F3085" s="363"/>
      <c r="G3085" s="356"/>
      <c r="H3085" s="340"/>
      <c r="I3085" s="337"/>
      <c r="J3085" s="337"/>
      <c r="K3085" s="337"/>
      <c r="L3085" s="337"/>
      <c r="M3085" s="334"/>
      <c r="N3085" s="337"/>
      <c r="O3085" s="349"/>
      <c r="P3085" s="349"/>
      <c r="Q3085" s="357"/>
    </row>
    <row r="3086" ht="27" customHeight="1" spans="1:17">
      <c r="A3086" s="362">
        <f t="shared" si="33"/>
        <v>2155</v>
      </c>
      <c r="B3086" s="294"/>
      <c r="C3086" s="337"/>
      <c r="D3086" s="337"/>
      <c r="E3086" s="337"/>
      <c r="F3086" s="337"/>
      <c r="G3086" s="356"/>
      <c r="H3086" s="340"/>
      <c r="I3086" s="337"/>
      <c r="J3086" s="337"/>
      <c r="K3086" s="337"/>
      <c r="L3086" s="337"/>
      <c r="M3086" s="329"/>
      <c r="N3086" s="337"/>
      <c r="O3086" s="349"/>
      <c r="P3086" s="349"/>
      <c r="Q3086" s="358"/>
    </row>
    <row r="3087" ht="27" customHeight="1" spans="1:17">
      <c r="A3087" s="361">
        <f t="shared" si="33"/>
        <v>2156</v>
      </c>
      <c r="B3087" s="294"/>
      <c r="C3087" s="337"/>
      <c r="D3087" s="337"/>
      <c r="E3087" s="337"/>
      <c r="F3087" s="337"/>
      <c r="G3087" s="356"/>
      <c r="H3087" s="340"/>
      <c r="I3087" s="337"/>
      <c r="J3087" s="337"/>
      <c r="K3087" s="337"/>
      <c r="L3087" s="337"/>
      <c r="M3087" s="334"/>
      <c r="N3087" s="337"/>
      <c r="O3087" s="349"/>
      <c r="P3087" s="349"/>
      <c r="Q3087" s="357"/>
    </row>
    <row r="3088" ht="27" customHeight="1" spans="1:17">
      <c r="A3088" s="362">
        <f t="shared" si="33"/>
        <v>2157</v>
      </c>
      <c r="B3088" s="294"/>
      <c r="C3088" s="337"/>
      <c r="D3088" s="337"/>
      <c r="E3088" s="337"/>
      <c r="F3088" s="337"/>
      <c r="G3088" s="356"/>
      <c r="H3088" s="340"/>
      <c r="I3088" s="337"/>
      <c r="J3088" s="337"/>
      <c r="K3088" s="337"/>
      <c r="L3088" s="337"/>
      <c r="M3088" s="329"/>
      <c r="N3088" s="337"/>
      <c r="O3088" s="349"/>
      <c r="P3088" s="349"/>
      <c r="Q3088" s="358"/>
    </row>
    <row r="3089" ht="27" customHeight="1" spans="1:17">
      <c r="A3089" s="361">
        <f t="shared" si="33"/>
        <v>2158</v>
      </c>
      <c r="B3089" s="294"/>
      <c r="C3089" s="337"/>
      <c r="D3089" s="337"/>
      <c r="E3089" s="337"/>
      <c r="F3089" s="337"/>
      <c r="G3089" s="356"/>
      <c r="H3089" s="340"/>
      <c r="I3089" s="337"/>
      <c r="J3089" s="337"/>
      <c r="K3089" s="337"/>
      <c r="L3089" s="337"/>
      <c r="M3089" s="334"/>
      <c r="N3089" s="337"/>
      <c r="O3089" s="349"/>
      <c r="P3089" s="349"/>
      <c r="Q3089" s="357"/>
    </row>
    <row r="3090" ht="27" customHeight="1" spans="1:17">
      <c r="A3090" s="362">
        <f t="shared" si="33"/>
        <v>2159</v>
      </c>
      <c r="B3090" s="294"/>
      <c r="C3090" s="337"/>
      <c r="D3090" s="337"/>
      <c r="E3090" s="337"/>
      <c r="F3090" s="337"/>
      <c r="G3090" s="356"/>
      <c r="H3090" s="340"/>
      <c r="I3090" s="337"/>
      <c r="J3090" s="337"/>
      <c r="K3090" s="337"/>
      <c r="L3090" s="337"/>
      <c r="M3090" s="329"/>
      <c r="N3090" s="337"/>
      <c r="O3090" s="349"/>
      <c r="P3090" s="349"/>
      <c r="Q3090" s="358"/>
    </row>
    <row r="3091" ht="27" customHeight="1" spans="1:17">
      <c r="A3091" s="361">
        <f t="shared" si="33"/>
        <v>2160</v>
      </c>
      <c r="B3091" s="294"/>
      <c r="C3091" s="337"/>
      <c r="D3091" s="337"/>
      <c r="E3091" s="337"/>
      <c r="F3091" s="337"/>
      <c r="G3091" s="356"/>
      <c r="H3091" s="340"/>
      <c r="I3091" s="337"/>
      <c r="J3091" s="337"/>
      <c r="K3091" s="337"/>
      <c r="L3091" s="337"/>
      <c r="M3091" s="334"/>
      <c r="N3091" s="337"/>
      <c r="O3091" s="349"/>
      <c r="P3091" s="349"/>
      <c r="Q3091" s="357"/>
    </row>
    <row r="3092" ht="27" customHeight="1" spans="1:17">
      <c r="A3092" s="362">
        <f t="shared" si="33"/>
        <v>2161</v>
      </c>
      <c r="B3092" s="294"/>
      <c r="C3092" s="337"/>
      <c r="D3092" s="337"/>
      <c r="E3092" s="337"/>
      <c r="F3092" s="341"/>
      <c r="G3092" s="356"/>
      <c r="H3092" s="340"/>
      <c r="I3092" s="337"/>
      <c r="J3092" s="337"/>
      <c r="K3092" s="337"/>
      <c r="L3092" s="337"/>
      <c r="M3092" s="329"/>
      <c r="N3092" s="337"/>
      <c r="O3092" s="349"/>
      <c r="P3092" s="349"/>
      <c r="Q3092" s="358"/>
    </row>
    <row r="3093" ht="27" customHeight="1" spans="1:17">
      <c r="A3093" s="361">
        <f t="shared" si="33"/>
        <v>2162</v>
      </c>
      <c r="B3093" s="294"/>
      <c r="C3093" s="337"/>
      <c r="D3093" s="337"/>
      <c r="E3093" s="337"/>
      <c r="F3093" s="341"/>
      <c r="G3093" s="356"/>
      <c r="H3093" s="340"/>
      <c r="I3093" s="337"/>
      <c r="J3093" s="337"/>
      <c r="K3093" s="337"/>
      <c r="L3093" s="337"/>
      <c r="M3093" s="334"/>
      <c r="N3093" s="337"/>
      <c r="O3093" s="349"/>
      <c r="P3093" s="349"/>
      <c r="Q3093" s="357"/>
    </row>
    <row r="3094" ht="27" customHeight="1" spans="1:17">
      <c r="A3094" s="362">
        <f t="shared" si="33"/>
        <v>2163</v>
      </c>
      <c r="B3094" s="294"/>
      <c r="C3094" s="337"/>
      <c r="D3094" s="337"/>
      <c r="E3094" s="337"/>
      <c r="F3094" s="341"/>
      <c r="G3094" s="356"/>
      <c r="H3094" s="340"/>
      <c r="I3094" s="337"/>
      <c r="J3094" s="337"/>
      <c r="K3094" s="337"/>
      <c r="L3094" s="337"/>
      <c r="M3094" s="329"/>
      <c r="N3094" s="337"/>
      <c r="O3094" s="349"/>
      <c r="P3094" s="349"/>
      <c r="Q3094" s="358"/>
    </row>
    <row r="3095" ht="27" customHeight="1" spans="1:17">
      <c r="A3095" s="361">
        <f t="shared" si="33"/>
        <v>2164</v>
      </c>
      <c r="B3095" s="294"/>
      <c r="C3095" s="337"/>
      <c r="D3095" s="337"/>
      <c r="E3095" s="337"/>
      <c r="F3095" s="341"/>
      <c r="G3095" s="356"/>
      <c r="H3095" s="340"/>
      <c r="I3095" s="337"/>
      <c r="J3095" s="337"/>
      <c r="K3095" s="337"/>
      <c r="L3095" s="337"/>
      <c r="M3095" s="334"/>
      <c r="N3095" s="337"/>
      <c r="O3095" s="349"/>
      <c r="P3095" s="349"/>
      <c r="Q3095" s="357"/>
    </row>
    <row r="3096" ht="27" customHeight="1" spans="1:17">
      <c r="A3096" s="362">
        <f t="shared" si="33"/>
        <v>2165</v>
      </c>
      <c r="B3096" s="294"/>
      <c r="C3096" s="337"/>
      <c r="D3096" s="337"/>
      <c r="E3096" s="337"/>
      <c r="F3096" s="341"/>
      <c r="G3096" s="356"/>
      <c r="H3096" s="340"/>
      <c r="I3096" s="337"/>
      <c r="J3096" s="337"/>
      <c r="K3096" s="337"/>
      <c r="L3096" s="337"/>
      <c r="M3096" s="329"/>
      <c r="N3096" s="337"/>
      <c r="O3096" s="349"/>
      <c r="P3096" s="349"/>
      <c r="Q3096" s="358"/>
    </row>
    <row r="3097" ht="27" customHeight="1" spans="1:17">
      <c r="A3097" s="361">
        <f t="shared" si="33"/>
        <v>2166</v>
      </c>
      <c r="B3097" s="294"/>
      <c r="C3097" s="337"/>
      <c r="D3097" s="337"/>
      <c r="E3097" s="337"/>
      <c r="F3097" s="341"/>
      <c r="G3097" s="356"/>
      <c r="H3097" s="340"/>
      <c r="I3097" s="337"/>
      <c r="J3097" s="337"/>
      <c r="K3097" s="337"/>
      <c r="L3097" s="337"/>
      <c r="M3097" s="334"/>
      <c r="N3097" s="337"/>
      <c r="O3097" s="349"/>
      <c r="P3097" s="349"/>
      <c r="Q3097" s="357"/>
    </row>
    <row r="3098" ht="27" customHeight="1" spans="1:17">
      <c r="A3098" s="362">
        <f t="shared" si="33"/>
        <v>2167</v>
      </c>
      <c r="B3098" s="294"/>
      <c r="C3098" s="337"/>
      <c r="D3098" s="337"/>
      <c r="E3098" s="337"/>
      <c r="F3098" s="337"/>
      <c r="G3098" s="356"/>
      <c r="H3098" s="340"/>
      <c r="I3098" s="337"/>
      <c r="J3098" s="337"/>
      <c r="K3098" s="337"/>
      <c r="L3098" s="337"/>
      <c r="M3098" s="329"/>
      <c r="N3098" s="337"/>
      <c r="O3098" s="349"/>
      <c r="P3098" s="349"/>
      <c r="Q3098" s="358"/>
    </row>
    <row r="3099" ht="27" customHeight="1" spans="1:17">
      <c r="A3099" s="361">
        <f t="shared" si="33"/>
        <v>2168</v>
      </c>
      <c r="B3099" s="294"/>
      <c r="C3099" s="337"/>
      <c r="D3099" s="337"/>
      <c r="E3099" s="337"/>
      <c r="F3099" s="337"/>
      <c r="G3099" s="356"/>
      <c r="H3099" s="340"/>
      <c r="I3099" s="337"/>
      <c r="J3099" s="337"/>
      <c r="K3099" s="337"/>
      <c r="L3099" s="337"/>
      <c r="M3099" s="334"/>
      <c r="N3099" s="337"/>
      <c r="O3099" s="349"/>
      <c r="P3099" s="349"/>
      <c r="Q3099" s="357"/>
    </row>
    <row r="3100" ht="27" customHeight="1" spans="1:17">
      <c r="A3100" s="362">
        <f t="shared" si="33"/>
        <v>2169</v>
      </c>
      <c r="B3100" s="294"/>
      <c r="C3100" s="337"/>
      <c r="D3100" s="337"/>
      <c r="E3100" s="337"/>
      <c r="F3100" s="337"/>
      <c r="G3100" s="356"/>
      <c r="H3100" s="340"/>
      <c r="I3100" s="337"/>
      <c r="J3100" s="337"/>
      <c r="K3100" s="337"/>
      <c r="L3100" s="337"/>
      <c r="M3100" s="329"/>
      <c r="N3100" s="337"/>
      <c r="O3100" s="349"/>
      <c r="P3100" s="349"/>
      <c r="Q3100" s="358"/>
    </row>
    <row r="3101" ht="27" customHeight="1" spans="1:17">
      <c r="A3101" s="361">
        <f t="shared" si="33"/>
        <v>2170</v>
      </c>
      <c r="B3101" s="294"/>
      <c r="C3101" s="337"/>
      <c r="D3101" s="337"/>
      <c r="E3101" s="337"/>
      <c r="F3101" s="337"/>
      <c r="G3101" s="356"/>
      <c r="H3101" s="340"/>
      <c r="I3101" s="337"/>
      <c r="J3101" s="337"/>
      <c r="K3101" s="337"/>
      <c r="L3101" s="337"/>
      <c r="M3101" s="334"/>
      <c r="N3101" s="337"/>
      <c r="O3101" s="349"/>
      <c r="P3101" s="349"/>
      <c r="Q3101" s="357"/>
    </row>
    <row r="3102" ht="27" customHeight="1" spans="1:17">
      <c r="A3102" s="362">
        <f t="shared" si="33"/>
        <v>2171</v>
      </c>
      <c r="B3102" s="294"/>
      <c r="C3102" s="337"/>
      <c r="D3102" s="337"/>
      <c r="E3102" s="337"/>
      <c r="F3102" s="337"/>
      <c r="G3102" s="356"/>
      <c r="H3102" s="340"/>
      <c r="I3102" s="337"/>
      <c r="J3102" s="337"/>
      <c r="K3102" s="337"/>
      <c r="L3102" s="337"/>
      <c r="M3102" s="329"/>
      <c r="N3102" s="337"/>
      <c r="O3102" s="349"/>
      <c r="P3102" s="349"/>
      <c r="Q3102" s="358"/>
    </row>
    <row r="3103" ht="27" customHeight="1" spans="1:17">
      <c r="A3103" s="361">
        <f t="shared" si="33"/>
        <v>2172</v>
      </c>
      <c r="B3103" s="294"/>
      <c r="C3103" s="337"/>
      <c r="D3103" s="337"/>
      <c r="E3103" s="337"/>
      <c r="F3103" s="337"/>
      <c r="G3103" s="356"/>
      <c r="H3103" s="340"/>
      <c r="I3103" s="337"/>
      <c r="J3103" s="337"/>
      <c r="K3103" s="337"/>
      <c r="L3103" s="337"/>
      <c r="M3103" s="334"/>
      <c r="N3103" s="337"/>
      <c r="O3103" s="349"/>
      <c r="P3103" s="349"/>
      <c r="Q3103" s="357"/>
    </row>
    <row r="3104" ht="27" customHeight="1" spans="1:17">
      <c r="A3104" s="362">
        <f t="shared" si="33"/>
        <v>2173</v>
      </c>
      <c r="B3104" s="294"/>
      <c r="C3104" s="337"/>
      <c r="D3104" s="337"/>
      <c r="E3104" s="337"/>
      <c r="F3104" s="337"/>
      <c r="G3104" s="356"/>
      <c r="H3104" s="340"/>
      <c r="I3104" s="337"/>
      <c r="J3104" s="337"/>
      <c r="K3104" s="337"/>
      <c r="L3104" s="337"/>
      <c r="M3104" s="329"/>
      <c r="N3104" s="337"/>
      <c r="O3104" s="349"/>
      <c r="P3104" s="349"/>
      <c r="Q3104" s="358"/>
    </row>
    <row r="3105" ht="27" customHeight="1" spans="1:17">
      <c r="A3105" s="361">
        <f t="shared" si="33"/>
        <v>2174</v>
      </c>
      <c r="B3105" s="294"/>
      <c r="C3105" s="337"/>
      <c r="D3105" s="337"/>
      <c r="E3105" s="337"/>
      <c r="F3105" s="337"/>
      <c r="G3105" s="356"/>
      <c r="H3105" s="340"/>
      <c r="I3105" s="337"/>
      <c r="J3105" s="337"/>
      <c r="K3105" s="337"/>
      <c r="L3105" s="337"/>
      <c r="M3105" s="334"/>
      <c r="N3105" s="337"/>
      <c r="O3105" s="349"/>
      <c r="P3105" s="349"/>
      <c r="Q3105" s="357"/>
    </row>
    <row r="3106" ht="27" customHeight="1" spans="1:17">
      <c r="A3106" s="362">
        <f t="shared" si="33"/>
        <v>2175</v>
      </c>
      <c r="B3106" s="294"/>
      <c r="C3106" s="337"/>
      <c r="D3106" s="337"/>
      <c r="E3106" s="337"/>
      <c r="F3106" s="337"/>
      <c r="G3106" s="356"/>
      <c r="H3106" s="340"/>
      <c r="I3106" s="337"/>
      <c r="J3106" s="337"/>
      <c r="K3106" s="337"/>
      <c r="L3106" s="337"/>
      <c r="M3106" s="329"/>
      <c r="N3106" s="337"/>
      <c r="O3106" s="349"/>
      <c r="P3106" s="349"/>
      <c r="Q3106" s="358"/>
    </row>
    <row r="3107" ht="27" customHeight="1" spans="1:17">
      <c r="A3107" s="361">
        <f t="shared" si="33"/>
        <v>2176</v>
      </c>
      <c r="B3107" s="294"/>
      <c r="C3107" s="337"/>
      <c r="D3107" s="337"/>
      <c r="E3107" s="337"/>
      <c r="F3107" s="337"/>
      <c r="G3107" s="356"/>
      <c r="H3107" s="340"/>
      <c r="I3107" s="337"/>
      <c r="J3107" s="337"/>
      <c r="K3107" s="337"/>
      <c r="L3107" s="337"/>
      <c r="M3107" s="334"/>
      <c r="N3107" s="337"/>
      <c r="O3107" s="349"/>
      <c r="P3107" s="349"/>
      <c r="Q3107" s="357"/>
    </row>
    <row r="3108" ht="27" customHeight="1" spans="1:17">
      <c r="A3108" s="362">
        <f t="shared" si="33"/>
        <v>2177</v>
      </c>
      <c r="B3108" s="294"/>
      <c r="C3108" s="337"/>
      <c r="D3108" s="337"/>
      <c r="E3108" s="337"/>
      <c r="F3108" s="337"/>
      <c r="G3108" s="356"/>
      <c r="H3108" s="340"/>
      <c r="I3108" s="337"/>
      <c r="J3108" s="337"/>
      <c r="K3108" s="337"/>
      <c r="L3108" s="337"/>
      <c r="M3108" s="329"/>
      <c r="N3108" s="337"/>
      <c r="O3108" s="349"/>
      <c r="P3108" s="349"/>
      <c r="Q3108" s="358"/>
    </row>
    <row r="3109" ht="27" customHeight="1" spans="1:17">
      <c r="A3109" s="361">
        <f t="shared" ref="A3109:A3172" si="34">A3108+1</f>
        <v>2178</v>
      </c>
      <c r="B3109" s="294"/>
      <c r="C3109" s="337"/>
      <c r="D3109" s="337"/>
      <c r="E3109" s="337"/>
      <c r="F3109" s="337"/>
      <c r="G3109" s="356"/>
      <c r="H3109" s="340"/>
      <c r="I3109" s="337"/>
      <c r="J3109" s="337"/>
      <c r="K3109" s="337"/>
      <c r="L3109" s="337"/>
      <c r="M3109" s="334"/>
      <c r="N3109" s="337"/>
      <c r="O3109" s="349"/>
      <c r="P3109" s="349"/>
      <c r="Q3109" s="357"/>
    </row>
    <row r="3110" ht="27" customHeight="1" spans="1:17">
      <c r="A3110" s="362">
        <f t="shared" si="34"/>
        <v>2179</v>
      </c>
      <c r="B3110" s="294"/>
      <c r="C3110" s="337"/>
      <c r="D3110" s="337"/>
      <c r="E3110" s="337"/>
      <c r="F3110" s="337"/>
      <c r="G3110" s="356"/>
      <c r="H3110" s="340"/>
      <c r="I3110" s="337"/>
      <c r="J3110" s="337"/>
      <c r="K3110" s="337"/>
      <c r="L3110" s="337"/>
      <c r="M3110" s="329"/>
      <c r="N3110" s="337"/>
      <c r="O3110" s="349"/>
      <c r="P3110" s="349"/>
      <c r="Q3110" s="358"/>
    </row>
    <row r="3111" ht="27" customHeight="1" spans="1:17">
      <c r="A3111" s="361">
        <f t="shared" si="34"/>
        <v>2180</v>
      </c>
      <c r="B3111" s="294"/>
      <c r="C3111" s="337"/>
      <c r="D3111" s="337"/>
      <c r="E3111" s="337"/>
      <c r="F3111" s="337"/>
      <c r="G3111" s="356"/>
      <c r="H3111" s="340"/>
      <c r="I3111" s="337"/>
      <c r="J3111" s="337"/>
      <c r="K3111" s="337"/>
      <c r="L3111" s="337"/>
      <c r="M3111" s="334"/>
      <c r="N3111" s="337"/>
      <c r="O3111" s="349"/>
      <c r="P3111" s="349"/>
      <c r="Q3111" s="357"/>
    </row>
    <row r="3112" ht="27" customHeight="1" spans="1:17">
      <c r="A3112" s="362">
        <f t="shared" si="34"/>
        <v>2181</v>
      </c>
      <c r="B3112" s="294"/>
      <c r="C3112" s="337"/>
      <c r="D3112" s="337"/>
      <c r="E3112" s="337"/>
      <c r="F3112" s="337"/>
      <c r="G3112" s="356"/>
      <c r="H3112" s="340"/>
      <c r="I3112" s="337"/>
      <c r="J3112" s="337"/>
      <c r="K3112" s="337"/>
      <c r="L3112" s="337"/>
      <c r="M3112" s="329"/>
      <c r="N3112" s="337"/>
      <c r="O3112" s="349"/>
      <c r="P3112" s="349"/>
      <c r="Q3112" s="358"/>
    </row>
    <row r="3113" ht="27" customHeight="1" spans="1:17">
      <c r="A3113" s="361">
        <f t="shared" si="34"/>
        <v>2182</v>
      </c>
      <c r="B3113" s="294"/>
      <c r="C3113" s="337"/>
      <c r="D3113" s="337"/>
      <c r="E3113" s="337"/>
      <c r="F3113" s="337"/>
      <c r="G3113" s="356"/>
      <c r="H3113" s="340"/>
      <c r="I3113" s="337"/>
      <c r="J3113" s="337"/>
      <c r="K3113" s="337"/>
      <c r="L3113" s="337"/>
      <c r="M3113" s="334"/>
      <c r="N3113" s="337"/>
      <c r="O3113" s="349"/>
      <c r="P3113" s="349"/>
      <c r="Q3113" s="357"/>
    </row>
    <row r="3114" ht="27" customHeight="1" spans="1:17">
      <c r="A3114" s="362">
        <f t="shared" si="34"/>
        <v>2183</v>
      </c>
      <c r="B3114" s="294"/>
      <c r="C3114" s="337"/>
      <c r="D3114" s="337"/>
      <c r="E3114" s="337"/>
      <c r="F3114" s="337"/>
      <c r="G3114" s="356"/>
      <c r="H3114" s="340"/>
      <c r="I3114" s="337"/>
      <c r="J3114" s="337"/>
      <c r="K3114" s="337"/>
      <c r="L3114" s="337"/>
      <c r="M3114" s="329"/>
      <c r="N3114" s="337"/>
      <c r="O3114" s="349"/>
      <c r="P3114" s="349"/>
      <c r="Q3114" s="358"/>
    </row>
    <row r="3115" ht="27" customHeight="1" spans="1:17">
      <c r="A3115" s="361">
        <f t="shared" si="34"/>
        <v>2184</v>
      </c>
      <c r="B3115" s="294"/>
      <c r="C3115" s="337"/>
      <c r="D3115" s="337"/>
      <c r="E3115" s="337"/>
      <c r="F3115" s="337"/>
      <c r="G3115" s="356"/>
      <c r="H3115" s="340"/>
      <c r="I3115" s="337"/>
      <c r="J3115" s="337"/>
      <c r="K3115" s="337"/>
      <c r="L3115" s="337"/>
      <c r="M3115" s="334"/>
      <c r="N3115" s="337"/>
      <c r="O3115" s="349"/>
      <c r="P3115" s="349"/>
      <c r="Q3115" s="357"/>
    </row>
    <row r="3116" ht="27" customHeight="1" spans="1:17">
      <c r="A3116" s="362">
        <f t="shared" si="34"/>
        <v>2185</v>
      </c>
      <c r="B3116" s="294"/>
      <c r="C3116" s="337"/>
      <c r="D3116" s="337"/>
      <c r="E3116" s="337"/>
      <c r="F3116" s="337"/>
      <c r="G3116" s="356"/>
      <c r="H3116" s="340"/>
      <c r="I3116" s="337"/>
      <c r="J3116" s="337"/>
      <c r="K3116" s="337"/>
      <c r="L3116" s="337"/>
      <c r="M3116" s="329"/>
      <c r="N3116" s="337"/>
      <c r="O3116" s="349"/>
      <c r="P3116" s="349"/>
      <c r="Q3116" s="358"/>
    </row>
    <row r="3117" ht="27" customHeight="1" spans="1:17">
      <c r="A3117" s="361">
        <f t="shared" si="34"/>
        <v>2186</v>
      </c>
      <c r="B3117" s="294"/>
      <c r="C3117" s="337"/>
      <c r="D3117" s="337"/>
      <c r="E3117" s="337"/>
      <c r="F3117" s="337"/>
      <c r="G3117" s="356"/>
      <c r="H3117" s="340"/>
      <c r="I3117" s="337"/>
      <c r="J3117" s="337"/>
      <c r="K3117" s="337"/>
      <c r="L3117" s="337"/>
      <c r="M3117" s="334"/>
      <c r="N3117" s="337"/>
      <c r="O3117" s="349"/>
      <c r="P3117" s="349"/>
      <c r="Q3117" s="357"/>
    </row>
    <row r="3118" ht="27" customHeight="1" spans="1:17">
      <c r="A3118" s="362">
        <f t="shared" si="34"/>
        <v>2187</v>
      </c>
      <c r="B3118" s="294"/>
      <c r="C3118" s="337"/>
      <c r="D3118" s="337"/>
      <c r="E3118" s="337"/>
      <c r="F3118" s="337"/>
      <c r="G3118" s="356"/>
      <c r="H3118" s="340"/>
      <c r="I3118" s="337"/>
      <c r="J3118" s="337"/>
      <c r="K3118" s="337"/>
      <c r="L3118" s="337"/>
      <c r="M3118" s="329"/>
      <c r="N3118" s="337"/>
      <c r="O3118" s="349"/>
      <c r="P3118" s="349"/>
      <c r="Q3118" s="358"/>
    </row>
    <row r="3119" ht="27" customHeight="1" spans="1:17">
      <c r="A3119" s="361">
        <f t="shared" si="34"/>
        <v>2188</v>
      </c>
      <c r="B3119" s="294"/>
      <c r="C3119" s="337"/>
      <c r="D3119" s="337"/>
      <c r="E3119" s="337"/>
      <c r="F3119" s="337"/>
      <c r="G3119" s="356"/>
      <c r="H3119" s="340"/>
      <c r="I3119" s="337"/>
      <c r="J3119" s="337"/>
      <c r="K3119" s="337"/>
      <c r="L3119" s="337"/>
      <c r="M3119" s="334"/>
      <c r="N3119" s="363"/>
      <c r="O3119" s="349"/>
      <c r="P3119" s="349"/>
      <c r="Q3119" s="357"/>
    </row>
    <row r="3120" ht="27" customHeight="1" spans="1:17">
      <c r="A3120" s="362">
        <f t="shared" si="34"/>
        <v>2189</v>
      </c>
      <c r="B3120" s="294"/>
      <c r="C3120" s="337"/>
      <c r="D3120" s="337"/>
      <c r="E3120" s="337"/>
      <c r="F3120" s="337"/>
      <c r="G3120" s="356"/>
      <c r="H3120" s="340"/>
      <c r="I3120" s="337"/>
      <c r="J3120" s="337"/>
      <c r="K3120" s="337"/>
      <c r="L3120" s="337"/>
      <c r="M3120" s="329"/>
      <c r="N3120" s="337"/>
      <c r="O3120" s="349"/>
      <c r="P3120" s="349"/>
      <c r="Q3120" s="358"/>
    </row>
    <row r="3121" ht="27" customHeight="1" spans="1:17">
      <c r="A3121" s="361">
        <f t="shared" si="34"/>
        <v>2190</v>
      </c>
      <c r="B3121" s="294"/>
      <c r="C3121" s="337"/>
      <c r="D3121" s="337"/>
      <c r="E3121" s="337"/>
      <c r="F3121" s="337"/>
      <c r="G3121" s="356"/>
      <c r="H3121" s="340"/>
      <c r="I3121" s="337"/>
      <c r="J3121" s="337"/>
      <c r="K3121" s="337"/>
      <c r="L3121" s="337"/>
      <c r="M3121" s="334"/>
      <c r="N3121" s="337"/>
      <c r="O3121" s="349"/>
      <c r="P3121" s="349"/>
      <c r="Q3121" s="357"/>
    </row>
    <row r="3122" ht="27" customHeight="1" spans="1:17">
      <c r="A3122" s="362">
        <f t="shared" si="34"/>
        <v>2191</v>
      </c>
      <c r="B3122" s="294"/>
      <c r="C3122" s="337"/>
      <c r="D3122" s="337"/>
      <c r="E3122" s="337"/>
      <c r="F3122" s="337"/>
      <c r="G3122" s="356"/>
      <c r="H3122" s="340"/>
      <c r="I3122" s="337"/>
      <c r="J3122" s="337"/>
      <c r="K3122" s="337"/>
      <c r="L3122" s="337"/>
      <c r="M3122" s="329"/>
      <c r="N3122" s="337"/>
      <c r="O3122" s="349"/>
      <c r="P3122" s="349"/>
      <c r="Q3122" s="358"/>
    </row>
    <row r="3123" ht="27" customHeight="1" spans="1:17">
      <c r="A3123" s="361">
        <f t="shared" si="34"/>
        <v>2192</v>
      </c>
      <c r="B3123" s="294"/>
      <c r="C3123" s="337"/>
      <c r="D3123" s="337"/>
      <c r="E3123" s="337"/>
      <c r="F3123" s="337"/>
      <c r="G3123" s="356"/>
      <c r="H3123" s="340"/>
      <c r="I3123" s="337"/>
      <c r="J3123" s="337"/>
      <c r="K3123" s="337"/>
      <c r="L3123" s="337"/>
      <c r="M3123" s="334"/>
      <c r="N3123" s="337"/>
      <c r="O3123" s="349"/>
      <c r="P3123" s="349"/>
      <c r="Q3123" s="357"/>
    </row>
    <row r="3124" ht="27" customHeight="1" spans="1:17">
      <c r="A3124" s="362">
        <f t="shared" si="34"/>
        <v>2193</v>
      </c>
      <c r="B3124" s="294"/>
      <c r="C3124" s="337"/>
      <c r="D3124" s="337"/>
      <c r="E3124" s="337"/>
      <c r="F3124" s="341"/>
      <c r="G3124" s="356"/>
      <c r="H3124" s="340"/>
      <c r="I3124" s="337"/>
      <c r="J3124" s="337"/>
      <c r="K3124" s="337"/>
      <c r="L3124" s="337"/>
      <c r="M3124" s="329"/>
      <c r="N3124" s="337"/>
      <c r="O3124" s="349"/>
      <c r="P3124" s="349"/>
      <c r="Q3124" s="358"/>
    </row>
    <row r="3125" ht="27" customHeight="1" spans="1:17">
      <c r="A3125" s="361">
        <f t="shared" si="34"/>
        <v>2194</v>
      </c>
      <c r="B3125" s="294"/>
      <c r="C3125" s="337"/>
      <c r="D3125" s="337"/>
      <c r="E3125" s="337"/>
      <c r="F3125" s="337"/>
      <c r="G3125" s="356"/>
      <c r="H3125" s="340"/>
      <c r="I3125" s="337"/>
      <c r="J3125" s="337"/>
      <c r="K3125" s="337"/>
      <c r="L3125" s="337"/>
      <c r="M3125" s="334"/>
      <c r="N3125" s="337"/>
      <c r="O3125" s="349"/>
      <c r="P3125" s="349"/>
      <c r="Q3125" s="357"/>
    </row>
    <row r="3126" ht="27" customHeight="1" spans="1:17">
      <c r="A3126" s="362">
        <f t="shared" si="34"/>
        <v>2195</v>
      </c>
      <c r="B3126" s="294"/>
      <c r="C3126" s="337"/>
      <c r="D3126" s="337"/>
      <c r="E3126" s="337"/>
      <c r="F3126" s="337"/>
      <c r="G3126" s="356"/>
      <c r="H3126" s="340"/>
      <c r="I3126" s="337"/>
      <c r="J3126" s="337"/>
      <c r="K3126" s="337"/>
      <c r="L3126" s="337"/>
      <c r="M3126" s="329"/>
      <c r="N3126" s="337"/>
      <c r="O3126" s="349"/>
      <c r="P3126" s="349"/>
      <c r="Q3126" s="358"/>
    </row>
    <row r="3127" ht="27" customHeight="1" spans="1:17">
      <c r="A3127" s="361">
        <f t="shared" si="34"/>
        <v>2196</v>
      </c>
      <c r="B3127" s="294"/>
      <c r="C3127" s="337"/>
      <c r="D3127" s="337"/>
      <c r="E3127" s="337"/>
      <c r="F3127" s="341"/>
      <c r="G3127" s="356"/>
      <c r="H3127" s="340"/>
      <c r="I3127" s="337"/>
      <c r="J3127" s="337"/>
      <c r="K3127" s="337"/>
      <c r="L3127" s="337"/>
      <c r="M3127" s="334"/>
      <c r="N3127" s="337"/>
      <c r="O3127" s="349"/>
      <c r="P3127" s="349"/>
      <c r="Q3127" s="357"/>
    </row>
    <row r="3128" ht="27" customHeight="1" spans="1:17">
      <c r="A3128" s="362">
        <f t="shared" si="34"/>
        <v>2197</v>
      </c>
      <c r="B3128" s="294"/>
      <c r="C3128" s="337"/>
      <c r="D3128" s="337"/>
      <c r="E3128" s="337"/>
      <c r="F3128" s="337"/>
      <c r="G3128" s="356"/>
      <c r="H3128" s="340"/>
      <c r="I3128" s="337"/>
      <c r="J3128" s="337"/>
      <c r="K3128" s="337"/>
      <c r="L3128" s="337"/>
      <c r="M3128" s="329"/>
      <c r="N3128" s="337"/>
      <c r="O3128" s="349"/>
      <c r="P3128" s="349"/>
      <c r="Q3128" s="358"/>
    </row>
    <row r="3129" ht="27" customHeight="1" spans="1:17">
      <c r="A3129" s="361">
        <f t="shared" si="34"/>
        <v>2198</v>
      </c>
      <c r="B3129" s="294"/>
      <c r="C3129" s="337"/>
      <c r="D3129" s="337"/>
      <c r="E3129" s="337"/>
      <c r="F3129" s="337"/>
      <c r="G3129" s="356"/>
      <c r="H3129" s="340"/>
      <c r="I3129" s="337"/>
      <c r="J3129" s="337"/>
      <c r="K3129" s="337"/>
      <c r="L3129" s="337"/>
      <c r="M3129" s="334"/>
      <c r="N3129" s="337"/>
      <c r="O3129" s="349"/>
      <c r="P3129" s="349"/>
      <c r="Q3129" s="357"/>
    </row>
    <row r="3130" ht="27" customHeight="1" spans="1:17">
      <c r="A3130" s="362">
        <f t="shared" si="34"/>
        <v>2199</v>
      </c>
      <c r="B3130" s="294"/>
      <c r="C3130" s="337"/>
      <c r="D3130" s="337"/>
      <c r="E3130" s="337"/>
      <c r="F3130" s="337"/>
      <c r="G3130" s="356"/>
      <c r="H3130" s="340"/>
      <c r="I3130" s="337"/>
      <c r="J3130" s="337"/>
      <c r="K3130" s="337"/>
      <c r="L3130" s="337"/>
      <c r="M3130" s="329"/>
      <c r="N3130" s="337"/>
      <c r="O3130" s="349"/>
      <c r="P3130" s="349"/>
      <c r="Q3130" s="358"/>
    </row>
    <row r="3131" ht="27" customHeight="1" spans="1:17">
      <c r="A3131" s="361">
        <f t="shared" si="34"/>
        <v>2200</v>
      </c>
      <c r="B3131" s="294"/>
      <c r="C3131" s="337"/>
      <c r="D3131" s="337"/>
      <c r="E3131" s="337"/>
      <c r="F3131" s="337"/>
      <c r="G3131" s="356"/>
      <c r="H3131" s="340"/>
      <c r="I3131" s="337"/>
      <c r="J3131" s="337"/>
      <c r="K3131" s="337"/>
      <c r="L3131" s="337"/>
      <c r="M3131" s="334"/>
      <c r="N3131" s="337"/>
      <c r="O3131" s="349"/>
      <c r="P3131" s="349"/>
      <c r="Q3131" s="357"/>
    </row>
    <row r="3132" ht="27" customHeight="1" spans="1:17">
      <c r="A3132" s="362">
        <f t="shared" si="34"/>
        <v>2201</v>
      </c>
      <c r="B3132" s="294"/>
      <c r="C3132" s="337"/>
      <c r="D3132" s="337"/>
      <c r="E3132" s="337"/>
      <c r="F3132" s="337"/>
      <c r="G3132" s="356"/>
      <c r="H3132" s="340"/>
      <c r="I3132" s="337"/>
      <c r="J3132" s="337"/>
      <c r="K3132" s="337"/>
      <c r="L3132" s="337"/>
      <c r="M3132" s="329"/>
      <c r="N3132" s="363"/>
      <c r="O3132" s="349"/>
      <c r="P3132" s="349"/>
      <c r="Q3132" s="358"/>
    </row>
    <row r="3133" ht="27" customHeight="1" spans="1:17">
      <c r="A3133" s="361">
        <f t="shared" si="34"/>
        <v>2202</v>
      </c>
      <c r="B3133" s="294"/>
      <c r="C3133" s="337"/>
      <c r="D3133" s="337"/>
      <c r="E3133" s="337"/>
      <c r="F3133" s="337"/>
      <c r="G3133" s="356"/>
      <c r="H3133" s="340"/>
      <c r="I3133" s="337"/>
      <c r="J3133" s="337"/>
      <c r="K3133" s="337"/>
      <c r="L3133" s="337"/>
      <c r="M3133" s="334"/>
      <c r="N3133" s="337"/>
      <c r="O3133" s="349"/>
      <c r="P3133" s="349"/>
      <c r="Q3133" s="357"/>
    </row>
    <row r="3134" ht="27" customHeight="1" spans="1:17">
      <c r="A3134" s="362">
        <f t="shared" si="34"/>
        <v>2203</v>
      </c>
      <c r="B3134" s="294"/>
      <c r="C3134" s="337"/>
      <c r="D3134" s="337"/>
      <c r="E3134" s="337"/>
      <c r="F3134" s="337"/>
      <c r="G3134" s="356"/>
      <c r="H3134" s="340"/>
      <c r="I3134" s="337"/>
      <c r="J3134" s="337"/>
      <c r="K3134" s="337"/>
      <c r="L3134" s="337"/>
      <c r="M3134" s="329"/>
      <c r="N3134" s="337"/>
      <c r="O3134" s="349"/>
      <c r="P3134" s="349"/>
      <c r="Q3134" s="358"/>
    </row>
    <row r="3135" ht="27" customHeight="1" spans="1:17">
      <c r="A3135" s="361">
        <f t="shared" si="34"/>
        <v>2204</v>
      </c>
      <c r="B3135" s="294"/>
      <c r="C3135" s="337"/>
      <c r="D3135" s="337"/>
      <c r="E3135" s="337"/>
      <c r="F3135" s="341"/>
      <c r="G3135" s="356"/>
      <c r="H3135" s="340"/>
      <c r="I3135" s="337"/>
      <c r="J3135" s="337"/>
      <c r="K3135" s="337"/>
      <c r="L3135" s="337"/>
      <c r="M3135" s="334"/>
      <c r="N3135" s="337"/>
      <c r="O3135" s="349"/>
      <c r="P3135" s="349"/>
      <c r="Q3135" s="357"/>
    </row>
    <row r="3136" ht="27" customHeight="1" spans="1:17">
      <c r="A3136" s="362">
        <f t="shared" si="34"/>
        <v>2205</v>
      </c>
      <c r="B3136" s="294"/>
      <c r="C3136" s="337"/>
      <c r="D3136" s="337"/>
      <c r="E3136" s="337"/>
      <c r="F3136" s="341"/>
      <c r="G3136" s="356"/>
      <c r="H3136" s="340"/>
      <c r="I3136" s="337"/>
      <c r="J3136" s="337"/>
      <c r="K3136" s="337"/>
      <c r="L3136" s="337"/>
      <c r="M3136" s="329"/>
      <c r="N3136" s="337"/>
      <c r="O3136" s="349"/>
      <c r="P3136" s="349"/>
      <c r="Q3136" s="358"/>
    </row>
    <row r="3137" ht="27" customHeight="1" spans="1:17">
      <c r="A3137" s="361">
        <f t="shared" si="34"/>
        <v>2206</v>
      </c>
      <c r="B3137" s="294"/>
      <c r="C3137" s="337"/>
      <c r="D3137" s="337"/>
      <c r="E3137" s="337"/>
      <c r="F3137" s="337"/>
      <c r="G3137" s="356"/>
      <c r="H3137" s="340"/>
      <c r="I3137" s="337"/>
      <c r="J3137" s="337"/>
      <c r="K3137" s="337"/>
      <c r="L3137" s="337"/>
      <c r="M3137" s="334"/>
      <c r="N3137" s="337"/>
      <c r="O3137" s="349"/>
      <c r="P3137" s="349"/>
      <c r="Q3137" s="357"/>
    </row>
    <row r="3138" ht="27" customHeight="1" spans="1:17">
      <c r="A3138" s="362">
        <f t="shared" si="34"/>
        <v>2207</v>
      </c>
      <c r="B3138" s="294"/>
      <c r="C3138" s="337"/>
      <c r="D3138" s="337"/>
      <c r="E3138" s="337"/>
      <c r="F3138" s="337"/>
      <c r="G3138" s="356"/>
      <c r="H3138" s="340"/>
      <c r="I3138" s="337"/>
      <c r="J3138" s="337"/>
      <c r="K3138" s="337"/>
      <c r="L3138" s="337"/>
      <c r="M3138" s="329"/>
      <c r="N3138" s="337"/>
      <c r="O3138" s="349"/>
      <c r="P3138" s="349"/>
      <c r="Q3138" s="358"/>
    </row>
    <row r="3139" ht="27" customHeight="1" spans="1:17">
      <c r="A3139" s="361">
        <f t="shared" si="34"/>
        <v>2208</v>
      </c>
      <c r="B3139" s="294"/>
      <c r="C3139" s="337"/>
      <c r="D3139" s="337"/>
      <c r="E3139" s="337"/>
      <c r="F3139" s="337"/>
      <c r="G3139" s="356"/>
      <c r="H3139" s="340"/>
      <c r="I3139" s="337"/>
      <c r="J3139" s="337"/>
      <c r="K3139" s="337"/>
      <c r="L3139" s="337"/>
      <c r="M3139" s="334"/>
      <c r="N3139" s="337"/>
      <c r="O3139" s="349"/>
      <c r="P3139" s="349"/>
      <c r="Q3139" s="357"/>
    </row>
    <row r="3140" ht="27" customHeight="1" spans="1:17">
      <c r="A3140" s="362">
        <f t="shared" si="34"/>
        <v>2209</v>
      </c>
      <c r="B3140" s="294"/>
      <c r="C3140" s="337"/>
      <c r="D3140" s="337"/>
      <c r="E3140" s="337"/>
      <c r="F3140" s="337"/>
      <c r="G3140" s="356"/>
      <c r="H3140" s="340"/>
      <c r="I3140" s="337"/>
      <c r="J3140" s="337"/>
      <c r="K3140" s="337"/>
      <c r="L3140" s="337"/>
      <c r="M3140" s="329"/>
      <c r="N3140" s="337"/>
      <c r="O3140" s="349"/>
      <c r="P3140" s="349"/>
      <c r="Q3140" s="358"/>
    </row>
    <row r="3141" ht="27" customHeight="1" spans="1:17">
      <c r="A3141" s="361">
        <f t="shared" si="34"/>
        <v>2210</v>
      </c>
      <c r="B3141" s="294"/>
      <c r="C3141" s="337"/>
      <c r="D3141" s="337"/>
      <c r="E3141" s="337"/>
      <c r="F3141" s="337"/>
      <c r="G3141" s="356"/>
      <c r="H3141" s="340"/>
      <c r="I3141" s="337"/>
      <c r="J3141" s="337"/>
      <c r="K3141" s="337"/>
      <c r="L3141" s="337"/>
      <c r="M3141" s="334"/>
      <c r="N3141" s="337"/>
      <c r="O3141" s="349"/>
      <c r="P3141" s="349"/>
      <c r="Q3141" s="357"/>
    </row>
    <row r="3142" ht="27" customHeight="1" spans="1:17">
      <c r="A3142" s="362">
        <f t="shared" si="34"/>
        <v>2211</v>
      </c>
      <c r="B3142" s="294"/>
      <c r="C3142" s="337"/>
      <c r="D3142" s="337"/>
      <c r="E3142" s="337"/>
      <c r="F3142" s="337"/>
      <c r="G3142" s="356"/>
      <c r="H3142" s="340"/>
      <c r="I3142" s="337"/>
      <c r="J3142" s="337"/>
      <c r="K3142" s="337"/>
      <c r="L3142" s="337"/>
      <c r="M3142" s="329"/>
      <c r="N3142" s="363"/>
      <c r="O3142" s="349"/>
      <c r="P3142" s="349"/>
      <c r="Q3142" s="358"/>
    </row>
    <row r="3143" ht="27" customHeight="1" spans="1:17">
      <c r="A3143" s="361">
        <f t="shared" si="34"/>
        <v>2212</v>
      </c>
      <c r="B3143" s="294"/>
      <c r="C3143" s="337"/>
      <c r="D3143" s="337"/>
      <c r="E3143" s="337"/>
      <c r="F3143" s="337"/>
      <c r="G3143" s="356"/>
      <c r="H3143" s="340"/>
      <c r="I3143" s="337"/>
      <c r="J3143" s="337"/>
      <c r="K3143" s="337"/>
      <c r="L3143" s="337"/>
      <c r="M3143" s="334"/>
      <c r="N3143" s="337"/>
      <c r="O3143" s="349"/>
      <c r="P3143" s="349"/>
      <c r="Q3143" s="357"/>
    </row>
    <row r="3144" ht="27" customHeight="1" spans="1:17">
      <c r="A3144" s="362">
        <f t="shared" si="34"/>
        <v>2213</v>
      </c>
      <c r="B3144" s="294"/>
      <c r="C3144" s="337"/>
      <c r="D3144" s="337"/>
      <c r="E3144" s="337"/>
      <c r="F3144" s="337"/>
      <c r="G3144" s="356"/>
      <c r="H3144" s="340"/>
      <c r="I3144" s="337"/>
      <c r="J3144" s="337"/>
      <c r="K3144" s="337"/>
      <c r="L3144" s="337"/>
      <c r="M3144" s="329"/>
      <c r="N3144" s="337"/>
      <c r="O3144" s="349"/>
      <c r="P3144" s="349"/>
      <c r="Q3144" s="358"/>
    </row>
    <row r="3145" ht="27" customHeight="1" spans="1:17">
      <c r="A3145" s="361">
        <f t="shared" si="34"/>
        <v>2214</v>
      </c>
      <c r="B3145" s="294"/>
      <c r="C3145" s="337"/>
      <c r="D3145" s="337"/>
      <c r="E3145" s="337"/>
      <c r="F3145" s="337"/>
      <c r="G3145" s="356"/>
      <c r="H3145" s="340"/>
      <c r="I3145" s="337"/>
      <c r="J3145" s="337"/>
      <c r="K3145" s="337"/>
      <c r="L3145" s="337"/>
      <c r="M3145" s="334"/>
      <c r="N3145" s="363"/>
      <c r="O3145" s="349"/>
      <c r="P3145" s="349"/>
      <c r="Q3145" s="357"/>
    </row>
    <row r="3146" ht="27" customHeight="1" spans="1:17">
      <c r="A3146" s="362">
        <f t="shared" si="34"/>
        <v>2215</v>
      </c>
      <c r="B3146" s="294"/>
      <c r="C3146" s="337"/>
      <c r="D3146" s="337"/>
      <c r="E3146" s="337"/>
      <c r="F3146" s="337"/>
      <c r="G3146" s="356"/>
      <c r="H3146" s="340"/>
      <c r="I3146" s="337"/>
      <c r="J3146" s="337"/>
      <c r="K3146" s="337"/>
      <c r="L3146" s="337"/>
      <c r="M3146" s="329"/>
      <c r="N3146" s="337"/>
      <c r="O3146" s="349"/>
      <c r="P3146" s="349"/>
      <c r="Q3146" s="358"/>
    </row>
    <row r="3147" ht="27" customHeight="1" spans="1:17">
      <c r="A3147" s="361">
        <f t="shared" si="34"/>
        <v>2216</v>
      </c>
      <c r="B3147" s="294"/>
      <c r="C3147" s="337"/>
      <c r="D3147" s="337"/>
      <c r="E3147" s="337"/>
      <c r="F3147" s="337"/>
      <c r="G3147" s="356"/>
      <c r="H3147" s="340"/>
      <c r="I3147" s="337"/>
      <c r="J3147" s="337"/>
      <c r="K3147" s="337"/>
      <c r="L3147" s="337"/>
      <c r="M3147" s="334"/>
      <c r="N3147" s="337"/>
      <c r="O3147" s="349"/>
      <c r="P3147" s="349"/>
      <c r="Q3147" s="357"/>
    </row>
    <row r="3148" ht="27" customHeight="1" spans="1:17">
      <c r="A3148" s="362">
        <f t="shared" si="34"/>
        <v>2217</v>
      </c>
      <c r="B3148" s="294"/>
      <c r="C3148" s="337"/>
      <c r="D3148" s="337"/>
      <c r="E3148" s="337"/>
      <c r="F3148" s="337"/>
      <c r="G3148" s="356"/>
      <c r="H3148" s="340"/>
      <c r="I3148" s="337"/>
      <c r="J3148" s="337"/>
      <c r="K3148" s="337"/>
      <c r="L3148" s="337"/>
      <c r="M3148" s="329"/>
      <c r="N3148" s="337"/>
      <c r="O3148" s="349"/>
      <c r="P3148" s="349"/>
      <c r="Q3148" s="358"/>
    </row>
    <row r="3149" ht="27" customHeight="1" spans="1:17">
      <c r="A3149" s="361">
        <f t="shared" si="34"/>
        <v>2218</v>
      </c>
      <c r="B3149" s="294"/>
      <c r="C3149" s="337"/>
      <c r="D3149" s="337"/>
      <c r="E3149" s="337"/>
      <c r="F3149" s="337"/>
      <c r="G3149" s="356"/>
      <c r="H3149" s="340"/>
      <c r="I3149" s="337"/>
      <c r="J3149" s="337"/>
      <c r="K3149" s="337"/>
      <c r="L3149" s="337"/>
      <c r="M3149" s="334"/>
      <c r="N3149" s="363"/>
      <c r="O3149" s="349"/>
      <c r="P3149" s="349"/>
      <c r="Q3149" s="357"/>
    </row>
    <row r="3150" ht="27" customHeight="1" spans="1:17">
      <c r="A3150" s="362">
        <f t="shared" si="34"/>
        <v>2219</v>
      </c>
      <c r="B3150" s="294"/>
      <c r="C3150" s="337"/>
      <c r="D3150" s="337"/>
      <c r="E3150" s="337"/>
      <c r="F3150" s="337"/>
      <c r="G3150" s="356"/>
      <c r="H3150" s="340"/>
      <c r="I3150" s="337"/>
      <c r="J3150" s="337"/>
      <c r="K3150" s="337"/>
      <c r="L3150" s="337"/>
      <c r="M3150" s="329"/>
      <c r="N3150" s="363"/>
      <c r="O3150" s="349"/>
      <c r="P3150" s="349"/>
      <c r="Q3150" s="358"/>
    </row>
    <row r="3151" ht="27" customHeight="1" spans="1:17">
      <c r="A3151" s="361">
        <f t="shared" si="34"/>
        <v>2220</v>
      </c>
      <c r="B3151" s="294"/>
      <c r="C3151" s="337"/>
      <c r="D3151" s="337"/>
      <c r="E3151" s="337"/>
      <c r="F3151" s="337"/>
      <c r="G3151" s="356"/>
      <c r="H3151" s="340"/>
      <c r="I3151" s="337"/>
      <c r="J3151" s="337"/>
      <c r="K3151" s="337"/>
      <c r="L3151" s="337"/>
      <c r="M3151" s="334"/>
      <c r="N3151" s="337"/>
      <c r="O3151" s="349"/>
      <c r="P3151" s="349"/>
      <c r="Q3151" s="357"/>
    </row>
    <row r="3152" ht="27" customHeight="1" spans="1:17">
      <c r="A3152" s="362">
        <f t="shared" si="34"/>
        <v>2221</v>
      </c>
      <c r="B3152" s="294"/>
      <c r="C3152" s="337"/>
      <c r="D3152" s="337"/>
      <c r="E3152" s="337"/>
      <c r="F3152" s="337"/>
      <c r="G3152" s="356"/>
      <c r="H3152" s="340"/>
      <c r="I3152" s="337"/>
      <c r="J3152" s="337"/>
      <c r="K3152" s="337"/>
      <c r="L3152" s="337"/>
      <c r="M3152" s="329"/>
      <c r="N3152" s="337"/>
      <c r="O3152" s="349"/>
      <c r="P3152" s="349"/>
      <c r="Q3152" s="358"/>
    </row>
    <row r="3153" ht="27" customHeight="1" spans="1:17">
      <c r="A3153" s="361">
        <f t="shared" si="34"/>
        <v>2222</v>
      </c>
      <c r="B3153" s="294"/>
      <c r="C3153" s="337"/>
      <c r="D3153" s="337"/>
      <c r="E3153" s="337"/>
      <c r="F3153" s="337"/>
      <c r="G3153" s="356"/>
      <c r="H3153" s="340"/>
      <c r="I3153" s="337"/>
      <c r="J3153" s="337"/>
      <c r="K3153" s="337"/>
      <c r="L3153" s="337"/>
      <c r="M3153" s="334"/>
      <c r="N3153" s="337"/>
      <c r="O3153" s="349"/>
      <c r="P3153" s="349"/>
      <c r="Q3153" s="357"/>
    </row>
    <row r="3154" ht="27" customHeight="1" spans="1:17">
      <c r="A3154" s="362">
        <f t="shared" si="34"/>
        <v>2223</v>
      </c>
      <c r="B3154" s="294"/>
      <c r="C3154" s="337"/>
      <c r="D3154" s="337"/>
      <c r="E3154" s="337"/>
      <c r="F3154" s="337"/>
      <c r="G3154" s="356"/>
      <c r="H3154" s="340"/>
      <c r="I3154" s="337"/>
      <c r="J3154" s="337"/>
      <c r="K3154" s="337"/>
      <c r="L3154" s="337"/>
      <c r="M3154" s="329"/>
      <c r="N3154" s="337"/>
      <c r="O3154" s="349"/>
      <c r="P3154" s="349"/>
      <c r="Q3154" s="358"/>
    </row>
    <row r="3155" ht="27" customHeight="1" spans="1:17">
      <c r="A3155" s="361">
        <f t="shared" si="34"/>
        <v>2224</v>
      </c>
      <c r="B3155" s="294"/>
      <c r="C3155" s="337"/>
      <c r="D3155" s="337"/>
      <c r="E3155" s="337"/>
      <c r="F3155" s="337"/>
      <c r="G3155" s="356"/>
      <c r="H3155" s="340"/>
      <c r="I3155" s="337"/>
      <c r="J3155" s="337"/>
      <c r="K3155" s="337"/>
      <c r="L3155" s="337"/>
      <c r="M3155" s="334"/>
      <c r="N3155" s="337"/>
      <c r="O3155" s="349"/>
      <c r="P3155" s="349"/>
      <c r="Q3155" s="357"/>
    </row>
    <row r="3156" ht="27" customHeight="1" spans="1:17">
      <c r="A3156" s="362">
        <f t="shared" si="34"/>
        <v>2225</v>
      </c>
      <c r="B3156" s="294"/>
      <c r="C3156" s="337"/>
      <c r="D3156" s="337"/>
      <c r="E3156" s="337"/>
      <c r="F3156" s="337"/>
      <c r="G3156" s="356"/>
      <c r="H3156" s="340"/>
      <c r="I3156" s="337"/>
      <c r="J3156" s="337"/>
      <c r="K3156" s="337"/>
      <c r="L3156" s="337"/>
      <c r="M3156" s="329"/>
      <c r="N3156" s="337"/>
      <c r="O3156" s="349"/>
      <c r="P3156" s="349"/>
      <c r="Q3156" s="358"/>
    </row>
    <row r="3157" ht="27" customHeight="1" spans="1:17">
      <c r="A3157" s="361">
        <f t="shared" si="34"/>
        <v>2226</v>
      </c>
      <c r="B3157" s="294"/>
      <c r="C3157" s="337"/>
      <c r="D3157" s="337"/>
      <c r="E3157" s="337"/>
      <c r="F3157" s="337"/>
      <c r="G3157" s="356"/>
      <c r="H3157" s="340"/>
      <c r="I3157" s="337"/>
      <c r="J3157" s="337"/>
      <c r="K3157" s="337"/>
      <c r="L3157" s="337"/>
      <c r="M3157" s="334"/>
      <c r="N3157" s="337"/>
      <c r="O3157" s="349"/>
      <c r="P3157" s="349"/>
      <c r="Q3157" s="357"/>
    </row>
    <row r="3158" ht="27" customHeight="1" spans="1:17">
      <c r="A3158" s="362">
        <f t="shared" si="34"/>
        <v>2227</v>
      </c>
      <c r="B3158" s="294"/>
      <c r="C3158" s="337"/>
      <c r="D3158" s="337"/>
      <c r="E3158" s="337"/>
      <c r="F3158" s="337"/>
      <c r="G3158" s="356"/>
      <c r="H3158" s="340"/>
      <c r="I3158" s="337"/>
      <c r="J3158" s="337"/>
      <c r="K3158" s="337"/>
      <c r="L3158" s="337"/>
      <c r="M3158" s="329"/>
      <c r="N3158" s="337"/>
      <c r="O3158" s="349"/>
      <c r="P3158" s="349"/>
      <c r="Q3158" s="358"/>
    </row>
    <row r="3159" ht="27" customHeight="1" spans="1:17">
      <c r="A3159" s="361">
        <f t="shared" si="34"/>
        <v>2228</v>
      </c>
      <c r="B3159" s="294"/>
      <c r="C3159" s="337"/>
      <c r="D3159" s="337"/>
      <c r="E3159" s="337"/>
      <c r="F3159" s="337"/>
      <c r="G3159" s="356"/>
      <c r="H3159" s="340"/>
      <c r="I3159" s="337"/>
      <c r="J3159" s="337"/>
      <c r="K3159" s="337"/>
      <c r="L3159" s="337"/>
      <c r="M3159" s="334"/>
      <c r="N3159" s="337"/>
      <c r="O3159" s="349"/>
      <c r="P3159" s="349"/>
      <c r="Q3159" s="357"/>
    </row>
    <row r="3160" ht="27" customHeight="1" spans="1:17">
      <c r="A3160" s="362">
        <f t="shared" si="34"/>
        <v>2229</v>
      </c>
      <c r="B3160" s="294"/>
      <c r="C3160" s="337"/>
      <c r="D3160" s="337"/>
      <c r="E3160" s="337"/>
      <c r="F3160" s="337"/>
      <c r="G3160" s="356"/>
      <c r="H3160" s="340"/>
      <c r="I3160" s="337"/>
      <c r="J3160" s="337"/>
      <c r="K3160" s="337"/>
      <c r="L3160" s="337"/>
      <c r="M3160" s="329"/>
      <c r="N3160" s="337"/>
      <c r="O3160" s="349"/>
      <c r="P3160" s="349"/>
      <c r="Q3160" s="358"/>
    </row>
    <row r="3161" ht="27" customHeight="1" spans="1:17">
      <c r="A3161" s="361">
        <f t="shared" si="34"/>
        <v>2230</v>
      </c>
      <c r="B3161" s="294"/>
      <c r="C3161" s="337"/>
      <c r="D3161" s="337"/>
      <c r="E3161" s="337"/>
      <c r="F3161" s="337"/>
      <c r="G3161" s="356"/>
      <c r="H3161" s="340"/>
      <c r="I3161" s="337"/>
      <c r="J3161" s="337"/>
      <c r="K3161" s="337"/>
      <c r="L3161" s="337"/>
      <c r="M3161" s="334"/>
      <c r="N3161" s="337"/>
      <c r="O3161" s="349"/>
      <c r="P3161" s="349"/>
      <c r="Q3161" s="357"/>
    </row>
    <row r="3162" ht="27" customHeight="1" spans="1:17">
      <c r="A3162" s="362">
        <f t="shared" si="34"/>
        <v>2231</v>
      </c>
      <c r="B3162" s="294"/>
      <c r="C3162" s="337"/>
      <c r="D3162" s="337"/>
      <c r="E3162" s="337"/>
      <c r="F3162" s="337"/>
      <c r="G3162" s="356"/>
      <c r="H3162" s="340"/>
      <c r="I3162" s="337"/>
      <c r="J3162" s="337"/>
      <c r="K3162" s="337"/>
      <c r="L3162" s="337"/>
      <c r="M3162" s="329"/>
      <c r="N3162" s="337"/>
      <c r="O3162" s="349"/>
      <c r="P3162" s="349"/>
      <c r="Q3162" s="358"/>
    </row>
    <row r="3163" ht="27" customHeight="1" spans="1:17">
      <c r="A3163" s="361">
        <f t="shared" si="34"/>
        <v>2232</v>
      </c>
      <c r="B3163" s="294"/>
      <c r="C3163" s="337"/>
      <c r="D3163" s="337"/>
      <c r="E3163" s="337"/>
      <c r="F3163" s="337"/>
      <c r="G3163" s="356"/>
      <c r="H3163" s="340"/>
      <c r="I3163" s="337"/>
      <c r="J3163" s="337"/>
      <c r="K3163" s="337"/>
      <c r="L3163" s="337"/>
      <c r="M3163" s="334"/>
      <c r="N3163" s="337"/>
      <c r="O3163" s="349"/>
      <c r="P3163" s="349"/>
      <c r="Q3163" s="357"/>
    </row>
    <row r="3164" ht="27" customHeight="1" spans="1:17">
      <c r="A3164" s="362">
        <f t="shared" si="34"/>
        <v>2233</v>
      </c>
      <c r="B3164" s="294"/>
      <c r="C3164" s="337"/>
      <c r="D3164" s="337"/>
      <c r="E3164" s="337"/>
      <c r="F3164" s="337"/>
      <c r="G3164" s="356"/>
      <c r="H3164" s="340"/>
      <c r="I3164" s="337"/>
      <c r="J3164" s="337"/>
      <c r="K3164" s="337"/>
      <c r="L3164" s="337"/>
      <c r="M3164" s="329"/>
      <c r="N3164" s="337"/>
      <c r="O3164" s="349"/>
      <c r="P3164" s="349"/>
      <c r="Q3164" s="358"/>
    </row>
    <row r="3165" ht="27" customHeight="1" spans="1:17">
      <c r="A3165" s="361">
        <f t="shared" si="34"/>
        <v>2234</v>
      </c>
      <c r="B3165" s="294"/>
      <c r="C3165" s="337"/>
      <c r="D3165" s="337"/>
      <c r="E3165" s="337"/>
      <c r="F3165" s="337"/>
      <c r="G3165" s="356"/>
      <c r="H3165" s="340"/>
      <c r="I3165" s="337"/>
      <c r="J3165" s="337"/>
      <c r="K3165" s="337"/>
      <c r="L3165" s="337"/>
      <c r="M3165" s="334"/>
      <c r="N3165" s="337"/>
      <c r="O3165" s="349"/>
      <c r="P3165" s="349"/>
      <c r="Q3165" s="357"/>
    </row>
    <row r="3166" ht="27" customHeight="1" spans="1:17">
      <c r="A3166" s="362">
        <f t="shared" si="34"/>
        <v>2235</v>
      </c>
      <c r="B3166" s="294"/>
      <c r="C3166" s="337"/>
      <c r="D3166" s="337"/>
      <c r="E3166" s="337"/>
      <c r="F3166" s="337"/>
      <c r="G3166" s="356"/>
      <c r="H3166" s="340"/>
      <c r="I3166" s="337"/>
      <c r="J3166" s="337"/>
      <c r="K3166" s="337"/>
      <c r="L3166" s="337"/>
      <c r="M3166" s="329"/>
      <c r="N3166" s="337"/>
      <c r="O3166" s="349"/>
      <c r="P3166" s="349"/>
      <c r="Q3166" s="358"/>
    </row>
    <row r="3167" ht="27" customHeight="1" spans="1:17">
      <c r="A3167" s="361">
        <f t="shared" si="34"/>
        <v>2236</v>
      </c>
      <c r="B3167" s="294"/>
      <c r="C3167" s="337"/>
      <c r="D3167" s="337"/>
      <c r="E3167" s="337"/>
      <c r="F3167" s="337"/>
      <c r="G3167" s="356"/>
      <c r="H3167" s="340"/>
      <c r="I3167" s="337"/>
      <c r="J3167" s="337"/>
      <c r="K3167" s="337"/>
      <c r="L3167" s="337"/>
      <c r="M3167" s="334"/>
      <c r="N3167" s="337"/>
      <c r="O3167" s="349"/>
      <c r="P3167" s="349"/>
      <c r="Q3167" s="357"/>
    </row>
    <row r="3168" ht="27" customHeight="1" spans="1:17">
      <c r="A3168" s="362">
        <f t="shared" si="34"/>
        <v>2237</v>
      </c>
      <c r="B3168" s="294"/>
      <c r="C3168" s="337"/>
      <c r="D3168" s="337"/>
      <c r="E3168" s="337"/>
      <c r="F3168" s="337"/>
      <c r="G3168" s="356"/>
      <c r="H3168" s="340"/>
      <c r="I3168" s="337"/>
      <c r="J3168" s="337"/>
      <c r="K3168" s="337"/>
      <c r="L3168" s="337"/>
      <c r="M3168" s="329"/>
      <c r="N3168" s="337"/>
      <c r="O3168" s="349"/>
      <c r="P3168" s="349"/>
      <c r="Q3168" s="358"/>
    </row>
    <row r="3169" ht="27" customHeight="1" spans="1:17">
      <c r="A3169" s="361">
        <f t="shared" si="34"/>
        <v>2238</v>
      </c>
      <c r="B3169" s="294"/>
      <c r="C3169" s="337"/>
      <c r="D3169" s="337"/>
      <c r="E3169" s="337"/>
      <c r="F3169" s="337"/>
      <c r="G3169" s="356"/>
      <c r="H3169" s="340"/>
      <c r="I3169" s="337"/>
      <c r="J3169" s="337"/>
      <c r="K3169" s="337"/>
      <c r="L3169" s="337"/>
      <c r="M3169" s="334"/>
      <c r="N3169" s="337"/>
      <c r="O3169" s="349"/>
      <c r="P3169" s="349"/>
      <c r="Q3169" s="357"/>
    </row>
    <row r="3170" ht="27" customHeight="1" spans="1:17">
      <c r="A3170" s="362">
        <f t="shared" si="34"/>
        <v>2239</v>
      </c>
      <c r="B3170" s="294"/>
      <c r="C3170" s="337"/>
      <c r="D3170" s="337"/>
      <c r="E3170" s="337"/>
      <c r="F3170" s="337"/>
      <c r="G3170" s="356"/>
      <c r="H3170" s="340"/>
      <c r="I3170" s="337"/>
      <c r="J3170" s="337"/>
      <c r="K3170" s="337"/>
      <c r="L3170" s="337"/>
      <c r="M3170" s="329"/>
      <c r="N3170" s="337"/>
      <c r="O3170" s="349"/>
      <c r="P3170" s="349"/>
      <c r="Q3170" s="358"/>
    </row>
    <row r="3171" ht="27" customHeight="1" spans="1:17">
      <c r="A3171" s="361">
        <f t="shared" si="34"/>
        <v>2240</v>
      </c>
      <c r="B3171" s="294"/>
      <c r="C3171" s="337"/>
      <c r="D3171" s="337"/>
      <c r="E3171" s="337"/>
      <c r="F3171" s="337"/>
      <c r="G3171" s="356"/>
      <c r="H3171" s="340"/>
      <c r="I3171" s="337"/>
      <c r="J3171" s="337"/>
      <c r="K3171" s="337"/>
      <c r="L3171" s="337"/>
      <c r="M3171" s="334"/>
      <c r="N3171" s="337"/>
      <c r="O3171" s="349"/>
      <c r="P3171" s="349"/>
      <c r="Q3171" s="357"/>
    </row>
    <row r="3172" ht="27" customHeight="1" spans="1:17">
      <c r="A3172" s="362">
        <f t="shared" si="34"/>
        <v>2241</v>
      </c>
      <c r="B3172" s="294"/>
      <c r="C3172" s="337"/>
      <c r="D3172" s="337"/>
      <c r="E3172" s="337"/>
      <c r="F3172" s="337"/>
      <c r="G3172" s="356"/>
      <c r="H3172" s="340"/>
      <c r="I3172" s="337"/>
      <c r="J3172" s="337"/>
      <c r="K3172" s="337"/>
      <c r="L3172" s="337"/>
      <c r="M3172" s="329"/>
      <c r="N3172" s="337"/>
      <c r="O3172" s="349"/>
      <c r="P3172" s="349"/>
      <c r="Q3172" s="358"/>
    </row>
    <row r="3173" ht="27" customHeight="1" spans="1:17">
      <c r="A3173" s="361">
        <f t="shared" ref="A3173:A3236" si="35">A3172+1</f>
        <v>2242</v>
      </c>
      <c r="B3173" s="294"/>
      <c r="C3173" s="337"/>
      <c r="D3173" s="337"/>
      <c r="E3173" s="337"/>
      <c r="F3173" s="337"/>
      <c r="G3173" s="356"/>
      <c r="H3173" s="340"/>
      <c r="I3173" s="337"/>
      <c r="J3173" s="337"/>
      <c r="K3173" s="337"/>
      <c r="L3173" s="337"/>
      <c r="M3173" s="334"/>
      <c r="N3173" s="337"/>
      <c r="O3173" s="349"/>
      <c r="P3173" s="349"/>
      <c r="Q3173" s="357"/>
    </row>
    <row r="3174" ht="27" customHeight="1" spans="1:17">
      <c r="A3174" s="362">
        <f t="shared" si="35"/>
        <v>2243</v>
      </c>
      <c r="B3174" s="294"/>
      <c r="C3174" s="337"/>
      <c r="D3174" s="337"/>
      <c r="E3174" s="337"/>
      <c r="F3174" s="337"/>
      <c r="G3174" s="356"/>
      <c r="H3174" s="340"/>
      <c r="I3174" s="337"/>
      <c r="J3174" s="337"/>
      <c r="K3174" s="337"/>
      <c r="L3174" s="337"/>
      <c r="M3174" s="329"/>
      <c r="N3174" s="337"/>
      <c r="O3174" s="349"/>
      <c r="P3174" s="349"/>
      <c r="Q3174" s="358"/>
    </row>
    <row r="3175" ht="27" customHeight="1" spans="1:17">
      <c r="A3175" s="361">
        <f t="shared" si="35"/>
        <v>2244</v>
      </c>
      <c r="B3175" s="294"/>
      <c r="C3175" s="337"/>
      <c r="D3175" s="337"/>
      <c r="E3175" s="337"/>
      <c r="F3175" s="337"/>
      <c r="G3175" s="356"/>
      <c r="H3175" s="340"/>
      <c r="I3175" s="337"/>
      <c r="J3175" s="337"/>
      <c r="K3175" s="337"/>
      <c r="L3175" s="337"/>
      <c r="M3175" s="334"/>
      <c r="N3175" s="337"/>
      <c r="O3175" s="349"/>
      <c r="P3175" s="349"/>
      <c r="Q3175" s="357"/>
    </row>
    <row r="3176" ht="27" customHeight="1" spans="1:17">
      <c r="A3176" s="362">
        <f t="shared" si="35"/>
        <v>2245</v>
      </c>
      <c r="B3176" s="294"/>
      <c r="C3176" s="337"/>
      <c r="D3176" s="337"/>
      <c r="E3176" s="337"/>
      <c r="F3176" s="337"/>
      <c r="G3176" s="356"/>
      <c r="H3176" s="340"/>
      <c r="I3176" s="337"/>
      <c r="J3176" s="337"/>
      <c r="K3176" s="337"/>
      <c r="L3176" s="337"/>
      <c r="M3176" s="329"/>
      <c r="N3176" s="337"/>
      <c r="O3176" s="349"/>
      <c r="P3176" s="349"/>
      <c r="Q3176" s="358"/>
    </row>
    <row r="3177" ht="27" customHeight="1" spans="1:17">
      <c r="A3177" s="361">
        <f t="shared" si="35"/>
        <v>2246</v>
      </c>
      <c r="B3177" s="294"/>
      <c r="C3177" s="337"/>
      <c r="D3177" s="337"/>
      <c r="E3177" s="337"/>
      <c r="F3177" s="337"/>
      <c r="G3177" s="356"/>
      <c r="H3177" s="340"/>
      <c r="I3177" s="337"/>
      <c r="J3177" s="337"/>
      <c r="K3177" s="337"/>
      <c r="L3177" s="337"/>
      <c r="M3177" s="334"/>
      <c r="N3177" s="337"/>
      <c r="O3177" s="349"/>
      <c r="P3177" s="349"/>
      <c r="Q3177" s="357"/>
    </row>
    <row r="3178" ht="27" customHeight="1" spans="1:17">
      <c r="A3178" s="362">
        <f t="shared" si="35"/>
        <v>2247</v>
      </c>
      <c r="B3178" s="294"/>
      <c r="C3178" s="337"/>
      <c r="D3178" s="337"/>
      <c r="E3178" s="337"/>
      <c r="F3178" s="337"/>
      <c r="G3178" s="356"/>
      <c r="H3178" s="340"/>
      <c r="I3178" s="337"/>
      <c r="J3178" s="337"/>
      <c r="K3178" s="337"/>
      <c r="L3178" s="337"/>
      <c r="M3178" s="329"/>
      <c r="N3178" s="337"/>
      <c r="O3178" s="349"/>
      <c r="P3178" s="349"/>
      <c r="Q3178" s="358"/>
    </row>
    <row r="3179" ht="27" customHeight="1" spans="1:17">
      <c r="A3179" s="361">
        <f t="shared" si="35"/>
        <v>2248</v>
      </c>
      <c r="B3179" s="294"/>
      <c r="C3179" s="337"/>
      <c r="D3179" s="337"/>
      <c r="E3179" s="337"/>
      <c r="F3179" s="337"/>
      <c r="G3179" s="356"/>
      <c r="H3179" s="340"/>
      <c r="I3179" s="337"/>
      <c r="J3179" s="337"/>
      <c r="K3179" s="337"/>
      <c r="L3179" s="337"/>
      <c r="M3179" s="334"/>
      <c r="N3179" s="337"/>
      <c r="O3179" s="349"/>
      <c r="P3179" s="349"/>
      <c r="Q3179" s="357"/>
    </row>
    <row r="3180" ht="27" customHeight="1" spans="1:17">
      <c r="A3180" s="362">
        <f t="shared" si="35"/>
        <v>2249</v>
      </c>
      <c r="B3180" s="294"/>
      <c r="C3180" s="337"/>
      <c r="D3180" s="337"/>
      <c r="E3180" s="337"/>
      <c r="F3180" s="337"/>
      <c r="G3180" s="356"/>
      <c r="H3180" s="340"/>
      <c r="I3180" s="337"/>
      <c r="J3180" s="337"/>
      <c r="K3180" s="337"/>
      <c r="L3180" s="337"/>
      <c r="M3180" s="329"/>
      <c r="N3180" s="337"/>
      <c r="O3180" s="349"/>
      <c r="P3180" s="349"/>
      <c r="Q3180" s="358"/>
    </row>
    <row r="3181" ht="27" customHeight="1" spans="1:17">
      <c r="A3181" s="361">
        <f t="shared" si="35"/>
        <v>2250</v>
      </c>
      <c r="B3181" s="294"/>
      <c r="C3181" s="337"/>
      <c r="D3181" s="337"/>
      <c r="E3181" s="337"/>
      <c r="F3181" s="337"/>
      <c r="G3181" s="356"/>
      <c r="H3181" s="340"/>
      <c r="I3181" s="337"/>
      <c r="J3181" s="337"/>
      <c r="K3181" s="337"/>
      <c r="L3181" s="337"/>
      <c r="M3181" s="334"/>
      <c r="N3181" s="337"/>
      <c r="O3181" s="349"/>
      <c r="P3181" s="349"/>
      <c r="Q3181" s="357"/>
    </row>
    <row r="3182" ht="27" customHeight="1" spans="1:17">
      <c r="A3182" s="362">
        <f t="shared" si="35"/>
        <v>2251</v>
      </c>
      <c r="B3182" s="294"/>
      <c r="C3182" s="337"/>
      <c r="D3182" s="337"/>
      <c r="E3182" s="337"/>
      <c r="F3182" s="337"/>
      <c r="G3182" s="356"/>
      <c r="H3182" s="340"/>
      <c r="I3182" s="337"/>
      <c r="J3182" s="337"/>
      <c r="K3182" s="337"/>
      <c r="L3182" s="337"/>
      <c r="M3182" s="329"/>
      <c r="N3182" s="337"/>
      <c r="O3182" s="349"/>
      <c r="P3182" s="349"/>
      <c r="Q3182" s="358"/>
    </row>
    <row r="3183" ht="27" customHeight="1" spans="1:17">
      <c r="A3183" s="361">
        <f t="shared" si="35"/>
        <v>2252</v>
      </c>
      <c r="B3183" s="294"/>
      <c r="C3183" s="337"/>
      <c r="D3183" s="337"/>
      <c r="E3183" s="337"/>
      <c r="F3183" s="337"/>
      <c r="G3183" s="356"/>
      <c r="H3183" s="340"/>
      <c r="I3183" s="337"/>
      <c r="J3183" s="337"/>
      <c r="K3183" s="337"/>
      <c r="L3183" s="337"/>
      <c r="M3183" s="334"/>
      <c r="N3183" s="337"/>
      <c r="O3183" s="349"/>
      <c r="P3183" s="349"/>
      <c r="Q3183" s="357"/>
    </row>
    <row r="3184" ht="27" customHeight="1" spans="1:17">
      <c r="A3184" s="362">
        <f t="shared" si="35"/>
        <v>2253</v>
      </c>
      <c r="B3184" s="294"/>
      <c r="C3184" s="337"/>
      <c r="D3184" s="337"/>
      <c r="E3184" s="337"/>
      <c r="F3184" s="337"/>
      <c r="G3184" s="356"/>
      <c r="H3184" s="340"/>
      <c r="I3184" s="337"/>
      <c r="J3184" s="337"/>
      <c r="K3184" s="337"/>
      <c r="L3184" s="337"/>
      <c r="M3184" s="329"/>
      <c r="N3184" s="337"/>
      <c r="O3184" s="349"/>
      <c r="P3184" s="349"/>
      <c r="Q3184" s="358"/>
    </row>
    <row r="3185" ht="27" customHeight="1" spans="1:17">
      <c r="A3185" s="361">
        <f t="shared" si="35"/>
        <v>2254</v>
      </c>
      <c r="B3185" s="294"/>
      <c r="C3185" s="337"/>
      <c r="D3185" s="337"/>
      <c r="E3185" s="337"/>
      <c r="F3185" s="337"/>
      <c r="G3185" s="356"/>
      <c r="H3185" s="340"/>
      <c r="I3185" s="337"/>
      <c r="J3185" s="337"/>
      <c r="K3185" s="337"/>
      <c r="L3185" s="337"/>
      <c r="M3185" s="334"/>
      <c r="N3185" s="337"/>
      <c r="O3185" s="349"/>
      <c r="P3185" s="349"/>
      <c r="Q3185" s="357"/>
    </row>
    <row r="3186" ht="27" customHeight="1" spans="1:17">
      <c r="A3186" s="362">
        <f t="shared" si="35"/>
        <v>2255</v>
      </c>
      <c r="B3186" s="294"/>
      <c r="C3186" s="337"/>
      <c r="D3186" s="337"/>
      <c r="E3186" s="337"/>
      <c r="F3186" s="337"/>
      <c r="G3186" s="356"/>
      <c r="H3186" s="340"/>
      <c r="I3186" s="337"/>
      <c r="J3186" s="337"/>
      <c r="K3186" s="337"/>
      <c r="L3186" s="337"/>
      <c r="M3186" s="329"/>
      <c r="N3186" s="337"/>
      <c r="O3186" s="349"/>
      <c r="P3186" s="349"/>
      <c r="Q3186" s="358"/>
    </row>
    <row r="3187" ht="27" customHeight="1" spans="1:17">
      <c r="A3187" s="361">
        <f t="shared" si="35"/>
        <v>2256</v>
      </c>
      <c r="B3187" s="294"/>
      <c r="C3187" s="337"/>
      <c r="D3187" s="337"/>
      <c r="E3187" s="337"/>
      <c r="F3187" s="337"/>
      <c r="G3187" s="356"/>
      <c r="H3187" s="340"/>
      <c r="I3187" s="337"/>
      <c r="J3187" s="337"/>
      <c r="K3187" s="337"/>
      <c r="L3187" s="337"/>
      <c r="M3187" s="334"/>
      <c r="N3187" s="337"/>
      <c r="O3187" s="349"/>
      <c r="P3187" s="349"/>
      <c r="Q3187" s="357"/>
    </row>
    <row r="3188" ht="27" customHeight="1" spans="1:17">
      <c r="A3188" s="362">
        <f t="shared" si="35"/>
        <v>2257</v>
      </c>
      <c r="B3188" s="294"/>
      <c r="C3188" s="337"/>
      <c r="D3188" s="337"/>
      <c r="E3188" s="337"/>
      <c r="F3188" s="337"/>
      <c r="G3188" s="356"/>
      <c r="H3188" s="340"/>
      <c r="I3188" s="337"/>
      <c r="J3188" s="337"/>
      <c r="K3188" s="337"/>
      <c r="L3188" s="337"/>
      <c r="M3188" s="329"/>
      <c r="N3188" s="337"/>
      <c r="O3188" s="349"/>
      <c r="P3188" s="349"/>
      <c r="Q3188" s="358"/>
    </row>
    <row r="3189" ht="27" customHeight="1" spans="1:17">
      <c r="A3189" s="361">
        <f t="shared" si="35"/>
        <v>2258</v>
      </c>
      <c r="B3189" s="294"/>
      <c r="C3189" s="337"/>
      <c r="D3189" s="337"/>
      <c r="E3189" s="337"/>
      <c r="F3189" s="337"/>
      <c r="G3189" s="356"/>
      <c r="H3189" s="340"/>
      <c r="I3189" s="337"/>
      <c r="J3189" s="337"/>
      <c r="K3189" s="337"/>
      <c r="L3189" s="337"/>
      <c r="M3189" s="334"/>
      <c r="N3189" s="337"/>
      <c r="O3189" s="349"/>
      <c r="P3189" s="349"/>
      <c r="Q3189" s="357"/>
    </row>
    <row r="3190" ht="27" customHeight="1" spans="1:17">
      <c r="A3190" s="362">
        <f t="shared" si="35"/>
        <v>2259</v>
      </c>
      <c r="B3190" s="294"/>
      <c r="C3190" s="337"/>
      <c r="D3190" s="337"/>
      <c r="E3190" s="337"/>
      <c r="F3190" s="337"/>
      <c r="G3190" s="356"/>
      <c r="H3190" s="340"/>
      <c r="I3190" s="337"/>
      <c r="J3190" s="337"/>
      <c r="K3190" s="337"/>
      <c r="L3190" s="337"/>
      <c r="M3190" s="329"/>
      <c r="N3190" s="337"/>
      <c r="O3190" s="349"/>
      <c r="P3190" s="349"/>
      <c r="Q3190" s="358"/>
    </row>
    <row r="3191" ht="27" customHeight="1" spans="1:17">
      <c r="A3191" s="361">
        <f t="shared" si="35"/>
        <v>2260</v>
      </c>
      <c r="B3191" s="294"/>
      <c r="C3191" s="337"/>
      <c r="D3191" s="337"/>
      <c r="E3191" s="337"/>
      <c r="F3191" s="337"/>
      <c r="G3191" s="356"/>
      <c r="H3191" s="340"/>
      <c r="I3191" s="337"/>
      <c r="J3191" s="337"/>
      <c r="K3191" s="337"/>
      <c r="L3191" s="337"/>
      <c r="M3191" s="334"/>
      <c r="N3191" s="337"/>
      <c r="O3191" s="349"/>
      <c r="P3191" s="349"/>
      <c r="Q3191" s="357"/>
    </row>
    <row r="3192" ht="27" customHeight="1" spans="1:17">
      <c r="A3192" s="362">
        <f t="shared" si="35"/>
        <v>2261</v>
      </c>
      <c r="B3192" s="294"/>
      <c r="C3192" s="337"/>
      <c r="D3192" s="341"/>
      <c r="E3192" s="337"/>
      <c r="F3192" s="337"/>
      <c r="G3192" s="356"/>
      <c r="H3192" s="340"/>
      <c r="I3192" s="337"/>
      <c r="J3192" s="337"/>
      <c r="K3192" s="337"/>
      <c r="L3192" s="337"/>
      <c r="M3192" s="329"/>
      <c r="N3192" s="337"/>
      <c r="O3192" s="349"/>
      <c r="P3192" s="349"/>
      <c r="Q3192" s="358"/>
    </row>
    <row r="3193" ht="27" customHeight="1" spans="1:17">
      <c r="A3193" s="361">
        <f t="shared" si="35"/>
        <v>2262</v>
      </c>
      <c r="B3193" s="294"/>
      <c r="C3193" s="337"/>
      <c r="D3193" s="337"/>
      <c r="E3193" s="337"/>
      <c r="F3193" s="337"/>
      <c r="G3193" s="356"/>
      <c r="H3193" s="340"/>
      <c r="I3193" s="337"/>
      <c r="J3193" s="337"/>
      <c r="K3193" s="337"/>
      <c r="L3193" s="337"/>
      <c r="M3193" s="334"/>
      <c r="N3193" s="337"/>
      <c r="O3193" s="349"/>
      <c r="P3193" s="349"/>
      <c r="Q3193" s="357"/>
    </row>
    <row r="3194" ht="27" customHeight="1" spans="1:17">
      <c r="A3194" s="362">
        <f t="shared" si="35"/>
        <v>2263</v>
      </c>
      <c r="B3194" s="294"/>
      <c r="C3194" s="337"/>
      <c r="D3194" s="337"/>
      <c r="E3194" s="337"/>
      <c r="F3194" s="337"/>
      <c r="G3194" s="356"/>
      <c r="H3194" s="340"/>
      <c r="I3194" s="337"/>
      <c r="J3194" s="337"/>
      <c r="K3194" s="337"/>
      <c r="L3194" s="337"/>
      <c r="M3194" s="329"/>
      <c r="N3194" s="337"/>
      <c r="O3194" s="349"/>
      <c r="P3194" s="349"/>
      <c r="Q3194" s="358"/>
    </row>
    <row r="3195" ht="27" customHeight="1" spans="1:17">
      <c r="A3195" s="361">
        <f t="shared" si="35"/>
        <v>2264</v>
      </c>
      <c r="B3195" s="294"/>
      <c r="C3195" s="337"/>
      <c r="D3195" s="337"/>
      <c r="E3195" s="337"/>
      <c r="F3195" s="337"/>
      <c r="G3195" s="356"/>
      <c r="H3195" s="340"/>
      <c r="I3195" s="337"/>
      <c r="J3195" s="337"/>
      <c r="K3195" s="337"/>
      <c r="L3195" s="337"/>
      <c r="M3195" s="334"/>
      <c r="N3195" s="337"/>
      <c r="O3195" s="349"/>
      <c r="P3195" s="349"/>
      <c r="Q3195" s="357"/>
    </row>
    <row r="3196" ht="27" customHeight="1" spans="1:17">
      <c r="A3196" s="362">
        <f t="shared" si="35"/>
        <v>2265</v>
      </c>
      <c r="B3196" s="294"/>
      <c r="C3196" s="337"/>
      <c r="D3196" s="337"/>
      <c r="E3196" s="337"/>
      <c r="F3196" s="337"/>
      <c r="G3196" s="356"/>
      <c r="H3196" s="340"/>
      <c r="I3196" s="337"/>
      <c r="J3196" s="337"/>
      <c r="K3196" s="337"/>
      <c r="L3196" s="337"/>
      <c r="M3196" s="329"/>
      <c r="N3196" s="337"/>
      <c r="O3196" s="349"/>
      <c r="P3196" s="349"/>
      <c r="Q3196" s="358"/>
    </row>
    <row r="3197" ht="27" customHeight="1" spans="1:17">
      <c r="A3197" s="361">
        <f t="shared" si="35"/>
        <v>2266</v>
      </c>
      <c r="B3197" s="294"/>
      <c r="C3197" s="337"/>
      <c r="D3197" s="337"/>
      <c r="E3197" s="337"/>
      <c r="F3197" s="341"/>
      <c r="G3197" s="356"/>
      <c r="H3197" s="340"/>
      <c r="I3197" s="337"/>
      <c r="J3197" s="337"/>
      <c r="K3197" s="337"/>
      <c r="L3197" s="337"/>
      <c r="M3197" s="334"/>
      <c r="N3197" s="337"/>
      <c r="O3197" s="349"/>
      <c r="P3197" s="349"/>
      <c r="Q3197" s="357"/>
    </row>
    <row r="3198" ht="27" customHeight="1" spans="1:17">
      <c r="A3198" s="362">
        <f t="shared" si="35"/>
        <v>2267</v>
      </c>
      <c r="B3198" s="294"/>
      <c r="C3198" s="337"/>
      <c r="D3198" s="337"/>
      <c r="E3198" s="337"/>
      <c r="F3198" s="337"/>
      <c r="G3198" s="356"/>
      <c r="H3198" s="340"/>
      <c r="I3198" s="337"/>
      <c r="J3198" s="337"/>
      <c r="K3198" s="337"/>
      <c r="L3198" s="337"/>
      <c r="M3198" s="329"/>
      <c r="N3198" s="337"/>
      <c r="O3198" s="349"/>
      <c r="P3198" s="349"/>
      <c r="Q3198" s="358"/>
    </row>
    <row r="3199" ht="27" customHeight="1" spans="1:17">
      <c r="A3199" s="361">
        <f t="shared" si="35"/>
        <v>2268</v>
      </c>
      <c r="B3199" s="294"/>
      <c r="C3199" s="337"/>
      <c r="D3199" s="337"/>
      <c r="E3199" s="337"/>
      <c r="F3199" s="337"/>
      <c r="G3199" s="356"/>
      <c r="H3199" s="340"/>
      <c r="I3199" s="337"/>
      <c r="J3199" s="337"/>
      <c r="K3199" s="337"/>
      <c r="L3199" s="337"/>
      <c r="M3199" s="334"/>
      <c r="N3199" s="337"/>
      <c r="O3199" s="349"/>
      <c r="P3199" s="349"/>
      <c r="Q3199" s="357"/>
    </row>
    <row r="3200" ht="27" customHeight="1" spans="1:17">
      <c r="A3200" s="362">
        <f t="shared" si="35"/>
        <v>2269</v>
      </c>
      <c r="B3200" s="294"/>
      <c r="C3200" s="337"/>
      <c r="D3200" s="337"/>
      <c r="E3200" s="337"/>
      <c r="F3200" s="337"/>
      <c r="G3200" s="356"/>
      <c r="H3200" s="340"/>
      <c r="I3200" s="337"/>
      <c r="J3200" s="337"/>
      <c r="K3200" s="337"/>
      <c r="L3200" s="337"/>
      <c r="M3200" s="329"/>
      <c r="N3200" s="337"/>
      <c r="O3200" s="349"/>
      <c r="P3200" s="349"/>
      <c r="Q3200" s="358"/>
    </row>
    <row r="3201" ht="27" customHeight="1" spans="1:17">
      <c r="A3201" s="361">
        <f t="shared" si="35"/>
        <v>2270</v>
      </c>
      <c r="B3201" s="294"/>
      <c r="C3201" s="337"/>
      <c r="D3201" s="337"/>
      <c r="E3201" s="337"/>
      <c r="F3201" s="337"/>
      <c r="G3201" s="356"/>
      <c r="H3201" s="340"/>
      <c r="I3201" s="337"/>
      <c r="J3201" s="337"/>
      <c r="K3201" s="337"/>
      <c r="L3201" s="337"/>
      <c r="M3201" s="334"/>
      <c r="N3201" s="337"/>
      <c r="O3201" s="349"/>
      <c r="P3201" s="349"/>
      <c r="Q3201" s="357"/>
    </row>
    <row r="3202" ht="27" customHeight="1" spans="1:17">
      <c r="A3202" s="362">
        <f t="shared" si="35"/>
        <v>2271</v>
      </c>
      <c r="B3202" s="294"/>
      <c r="C3202" s="337"/>
      <c r="D3202" s="337"/>
      <c r="E3202" s="337"/>
      <c r="F3202" s="341"/>
      <c r="G3202" s="356"/>
      <c r="H3202" s="340"/>
      <c r="I3202" s="337"/>
      <c r="J3202" s="337"/>
      <c r="K3202" s="337"/>
      <c r="L3202" s="337"/>
      <c r="M3202" s="329"/>
      <c r="N3202" s="337"/>
      <c r="O3202" s="349"/>
      <c r="P3202" s="349"/>
      <c r="Q3202" s="358"/>
    </row>
    <row r="3203" ht="27" customHeight="1" spans="1:17">
      <c r="A3203" s="361">
        <f t="shared" si="35"/>
        <v>2272</v>
      </c>
      <c r="B3203" s="294"/>
      <c r="C3203" s="337"/>
      <c r="D3203" s="337"/>
      <c r="E3203" s="337"/>
      <c r="F3203" s="337"/>
      <c r="G3203" s="356"/>
      <c r="H3203" s="340"/>
      <c r="I3203" s="337"/>
      <c r="J3203" s="337"/>
      <c r="K3203" s="337"/>
      <c r="L3203" s="337"/>
      <c r="M3203" s="334"/>
      <c r="N3203" s="337"/>
      <c r="O3203" s="349"/>
      <c r="P3203" s="349"/>
      <c r="Q3203" s="357"/>
    </row>
    <row r="3204" ht="27" customHeight="1" spans="1:17">
      <c r="A3204" s="362">
        <f t="shared" si="35"/>
        <v>2273</v>
      </c>
      <c r="B3204" s="294"/>
      <c r="C3204" s="337"/>
      <c r="D3204" s="337"/>
      <c r="E3204" s="337"/>
      <c r="F3204" s="337"/>
      <c r="G3204" s="356"/>
      <c r="H3204" s="340"/>
      <c r="I3204" s="337"/>
      <c r="J3204" s="337"/>
      <c r="K3204" s="337"/>
      <c r="L3204" s="337"/>
      <c r="M3204" s="329"/>
      <c r="N3204" s="337"/>
      <c r="O3204" s="349"/>
      <c r="P3204" s="349"/>
      <c r="Q3204" s="358"/>
    </row>
    <row r="3205" ht="27" customHeight="1" spans="1:17">
      <c r="A3205" s="361">
        <f t="shared" si="35"/>
        <v>2274</v>
      </c>
      <c r="B3205" s="294"/>
      <c r="C3205" s="337"/>
      <c r="D3205" s="337"/>
      <c r="E3205" s="337"/>
      <c r="F3205" s="341"/>
      <c r="G3205" s="356"/>
      <c r="H3205" s="340"/>
      <c r="I3205" s="337"/>
      <c r="J3205" s="337"/>
      <c r="K3205" s="337"/>
      <c r="L3205" s="337"/>
      <c r="M3205" s="334"/>
      <c r="N3205" s="337"/>
      <c r="O3205" s="349"/>
      <c r="P3205" s="349"/>
      <c r="Q3205" s="357"/>
    </row>
    <row r="3206" ht="27" customHeight="1" spans="1:17">
      <c r="A3206" s="362">
        <f t="shared" si="35"/>
        <v>2275</v>
      </c>
      <c r="B3206" s="294"/>
      <c r="C3206" s="337"/>
      <c r="D3206" s="337"/>
      <c r="E3206" s="337"/>
      <c r="F3206" s="337"/>
      <c r="G3206" s="356"/>
      <c r="H3206" s="340"/>
      <c r="I3206" s="337"/>
      <c r="J3206" s="337"/>
      <c r="K3206" s="337"/>
      <c r="L3206" s="337"/>
      <c r="M3206" s="329"/>
      <c r="N3206" s="337"/>
      <c r="O3206" s="349"/>
      <c r="P3206" s="349"/>
      <c r="Q3206" s="358"/>
    </row>
    <row r="3207" ht="27" customHeight="1" spans="1:17">
      <c r="A3207" s="361">
        <f t="shared" si="35"/>
        <v>2276</v>
      </c>
      <c r="B3207" s="294"/>
      <c r="C3207" s="337"/>
      <c r="D3207" s="337"/>
      <c r="E3207" s="337"/>
      <c r="F3207" s="337"/>
      <c r="G3207" s="356"/>
      <c r="H3207" s="340"/>
      <c r="I3207" s="337"/>
      <c r="J3207" s="337"/>
      <c r="K3207" s="337"/>
      <c r="L3207" s="337"/>
      <c r="M3207" s="334"/>
      <c r="N3207" s="337"/>
      <c r="O3207" s="349"/>
      <c r="P3207" s="349"/>
      <c r="Q3207" s="357"/>
    </row>
    <row r="3208" ht="27" customHeight="1" spans="1:17">
      <c r="A3208" s="362">
        <f t="shared" si="35"/>
        <v>2277</v>
      </c>
      <c r="B3208" s="294"/>
      <c r="C3208" s="337"/>
      <c r="D3208" s="337"/>
      <c r="E3208" s="337"/>
      <c r="F3208" s="337"/>
      <c r="G3208" s="356"/>
      <c r="H3208" s="340"/>
      <c r="I3208" s="337"/>
      <c r="J3208" s="337"/>
      <c r="K3208" s="337"/>
      <c r="L3208" s="337"/>
      <c r="M3208" s="329"/>
      <c r="N3208" s="337"/>
      <c r="O3208" s="349"/>
      <c r="P3208" s="349"/>
      <c r="Q3208" s="358"/>
    </row>
    <row r="3209" ht="27" customHeight="1" spans="1:17">
      <c r="A3209" s="361">
        <f t="shared" si="35"/>
        <v>2278</v>
      </c>
      <c r="B3209" s="294"/>
      <c r="C3209" s="337"/>
      <c r="D3209" s="337"/>
      <c r="E3209" s="337"/>
      <c r="F3209" s="337"/>
      <c r="G3209" s="356"/>
      <c r="H3209" s="340"/>
      <c r="I3209" s="337"/>
      <c r="J3209" s="337"/>
      <c r="K3209" s="337"/>
      <c r="L3209" s="337"/>
      <c r="M3209" s="334"/>
      <c r="N3209" s="337"/>
      <c r="O3209" s="349"/>
      <c r="P3209" s="349"/>
      <c r="Q3209" s="357"/>
    </row>
    <row r="3210" ht="27" customHeight="1" spans="1:17">
      <c r="A3210" s="362">
        <f t="shared" si="35"/>
        <v>2279</v>
      </c>
      <c r="B3210" s="294"/>
      <c r="C3210" s="337"/>
      <c r="D3210" s="337"/>
      <c r="E3210" s="337"/>
      <c r="F3210" s="337"/>
      <c r="G3210" s="356"/>
      <c r="H3210" s="340"/>
      <c r="I3210" s="337"/>
      <c r="J3210" s="337"/>
      <c r="K3210" s="337"/>
      <c r="L3210" s="337"/>
      <c r="M3210" s="329"/>
      <c r="N3210" s="337"/>
      <c r="O3210" s="349"/>
      <c r="P3210" s="349"/>
      <c r="Q3210" s="358"/>
    </row>
    <row r="3211" ht="27" customHeight="1" spans="1:17">
      <c r="A3211" s="361">
        <f t="shared" si="35"/>
        <v>2280</v>
      </c>
      <c r="B3211" s="294"/>
      <c r="C3211" s="337"/>
      <c r="D3211" s="341"/>
      <c r="E3211" s="337"/>
      <c r="F3211" s="337"/>
      <c r="G3211" s="356"/>
      <c r="H3211" s="340"/>
      <c r="I3211" s="337"/>
      <c r="J3211" s="337"/>
      <c r="K3211" s="337"/>
      <c r="L3211" s="337"/>
      <c r="M3211" s="334"/>
      <c r="N3211" s="337"/>
      <c r="O3211" s="349"/>
      <c r="P3211" s="349"/>
      <c r="Q3211" s="357"/>
    </row>
    <row r="3212" ht="27" customHeight="1" spans="1:17">
      <c r="A3212" s="362">
        <f t="shared" si="35"/>
        <v>2281</v>
      </c>
      <c r="B3212" s="294"/>
      <c r="C3212" s="337"/>
      <c r="D3212" s="341"/>
      <c r="E3212" s="337"/>
      <c r="F3212" s="337"/>
      <c r="G3212" s="356"/>
      <c r="H3212" s="340"/>
      <c r="I3212" s="337"/>
      <c r="J3212" s="337"/>
      <c r="K3212" s="337"/>
      <c r="L3212" s="337"/>
      <c r="M3212" s="329"/>
      <c r="N3212" s="337"/>
      <c r="O3212" s="349"/>
      <c r="P3212" s="349"/>
      <c r="Q3212" s="358"/>
    </row>
    <row r="3213" ht="27" customHeight="1" spans="1:17">
      <c r="A3213" s="361">
        <f t="shared" si="35"/>
        <v>2282</v>
      </c>
      <c r="B3213" s="294"/>
      <c r="C3213" s="337"/>
      <c r="D3213" s="337"/>
      <c r="E3213" s="337"/>
      <c r="F3213" s="337"/>
      <c r="G3213" s="356"/>
      <c r="H3213" s="340"/>
      <c r="I3213" s="337"/>
      <c r="J3213" s="337"/>
      <c r="K3213" s="337"/>
      <c r="L3213" s="337"/>
      <c r="M3213" s="334"/>
      <c r="N3213" s="337"/>
      <c r="O3213" s="349"/>
      <c r="P3213" s="349"/>
      <c r="Q3213" s="357"/>
    </row>
    <row r="3214" ht="27" customHeight="1" spans="1:17">
      <c r="A3214" s="362">
        <f t="shared" si="35"/>
        <v>2283</v>
      </c>
      <c r="B3214" s="294"/>
      <c r="C3214" s="337"/>
      <c r="D3214" s="337"/>
      <c r="E3214" s="337"/>
      <c r="F3214" s="337"/>
      <c r="G3214" s="356"/>
      <c r="H3214" s="340"/>
      <c r="I3214" s="337"/>
      <c r="J3214" s="337"/>
      <c r="K3214" s="337"/>
      <c r="L3214" s="337"/>
      <c r="M3214" s="329"/>
      <c r="N3214" s="337"/>
      <c r="O3214" s="349"/>
      <c r="P3214" s="349"/>
      <c r="Q3214" s="358"/>
    </row>
    <row r="3215" ht="27" customHeight="1" spans="1:17">
      <c r="A3215" s="361">
        <f t="shared" si="35"/>
        <v>2284</v>
      </c>
      <c r="B3215" s="294"/>
      <c r="C3215" s="337"/>
      <c r="D3215" s="337"/>
      <c r="E3215" s="337"/>
      <c r="F3215" s="337"/>
      <c r="G3215" s="356"/>
      <c r="H3215" s="340"/>
      <c r="I3215" s="337"/>
      <c r="J3215" s="337"/>
      <c r="K3215" s="337"/>
      <c r="L3215" s="337"/>
      <c r="M3215" s="334"/>
      <c r="N3215" s="337"/>
      <c r="O3215" s="349"/>
      <c r="P3215" s="349"/>
      <c r="Q3215" s="357"/>
    </row>
    <row r="3216" ht="27" customHeight="1" spans="1:17">
      <c r="A3216" s="362">
        <f t="shared" si="35"/>
        <v>2285</v>
      </c>
      <c r="B3216" s="294"/>
      <c r="C3216" s="337"/>
      <c r="D3216" s="337"/>
      <c r="E3216" s="337"/>
      <c r="F3216" s="337"/>
      <c r="G3216" s="356"/>
      <c r="H3216" s="340"/>
      <c r="I3216" s="337"/>
      <c r="J3216" s="337"/>
      <c r="K3216" s="337"/>
      <c r="L3216" s="337"/>
      <c r="M3216" s="329"/>
      <c r="N3216" s="337"/>
      <c r="O3216" s="349"/>
      <c r="P3216" s="349"/>
      <c r="Q3216" s="358"/>
    </row>
    <row r="3217" ht="27" customHeight="1" spans="1:17">
      <c r="A3217" s="361">
        <f t="shared" si="35"/>
        <v>2286</v>
      </c>
      <c r="B3217" s="294"/>
      <c r="C3217" s="337"/>
      <c r="D3217" s="337"/>
      <c r="E3217" s="337"/>
      <c r="F3217" s="337"/>
      <c r="G3217" s="356"/>
      <c r="H3217" s="340"/>
      <c r="I3217" s="337"/>
      <c r="J3217" s="337"/>
      <c r="K3217" s="337"/>
      <c r="L3217" s="337"/>
      <c r="M3217" s="334"/>
      <c r="N3217" s="337"/>
      <c r="O3217" s="349"/>
      <c r="P3217" s="349"/>
      <c r="Q3217" s="357"/>
    </row>
    <row r="3218" ht="27" customHeight="1" spans="1:17">
      <c r="A3218" s="362">
        <f t="shared" si="35"/>
        <v>2287</v>
      </c>
      <c r="B3218" s="294"/>
      <c r="C3218" s="337"/>
      <c r="D3218" s="337"/>
      <c r="E3218" s="337"/>
      <c r="F3218" s="337"/>
      <c r="G3218" s="356"/>
      <c r="H3218" s="340"/>
      <c r="I3218" s="337"/>
      <c r="J3218" s="337"/>
      <c r="K3218" s="337"/>
      <c r="L3218" s="337"/>
      <c r="M3218" s="329"/>
      <c r="N3218" s="337"/>
      <c r="O3218" s="349"/>
      <c r="P3218" s="349"/>
      <c r="Q3218" s="358"/>
    </row>
    <row r="3219" ht="27" customHeight="1" spans="1:17">
      <c r="A3219" s="361">
        <f t="shared" si="35"/>
        <v>2288</v>
      </c>
      <c r="B3219" s="294"/>
      <c r="C3219" s="337"/>
      <c r="D3219" s="337"/>
      <c r="E3219" s="337"/>
      <c r="F3219" s="337"/>
      <c r="G3219" s="356"/>
      <c r="H3219" s="340"/>
      <c r="I3219" s="337"/>
      <c r="J3219" s="337"/>
      <c r="K3219" s="337"/>
      <c r="L3219" s="337"/>
      <c r="M3219" s="334"/>
      <c r="N3219" s="337"/>
      <c r="O3219" s="349"/>
      <c r="P3219" s="349"/>
      <c r="Q3219" s="357"/>
    </row>
    <row r="3220" ht="27" customHeight="1" spans="1:17">
      <c r="A3220" s="362">
        <f t="shared" si="35"/>
        <v>2289</v>
      </c>
      <c r="B3220" s="294"/>
      <c r="C3220" s="337"/>
      <c r="D3220" s="337"/>
      <c r="E3220" s="337"/>
      <c r="F3220" s="337"/>
      <c r="G3220" s="356"/>
      <c r="H3220" s="340"/>
      <c r="I3220" s="337"/>
      <c r="J3220" s="337"/>
      <c r="K3220" s="337"/>
      <c r="L3220" s="337"/>
      <c r="M3220" s="329"/>
      <c r="N3220" s="337"/>
      <c r="O3220" s="349"/>
      <c r="P3220" s="349"/>
      <c r="Q3220" s="358"/>
    </row>
    <row r="3221" ht="27" customHeight="1" spans="1:17">
      <c r="A3221" s="361">
        <f t="shared" si="35"/>
        <v>2290</v>
      </c>
      <c r="B3221" s="294"/>
      <c r="C3221" s="337"/>
      <c r="D3221" s="337"/>
      <c r="E3221" s="337"/>
      <c r="F3221" s="337"/>
      <c r="G3221" s="356"/>
      <c r="H3221" s="340"/>
      <c r="I3221" s="337"/>
      <c r="J3221" s="337"/>
      <c r="K3221" s="337"/>
      <c r="L3221" s="337"/>
      <c r="M3221" s="334"/>
      <c r="N3221" s="337"/>
      <c r="O3221" s="349"/>
      <c r="P3221" s="349"/>
      <c r="Q3221" s="357"/>
    </row>
    <row r="3222" ht="27" customHeight="1" spans="1:17">
      <c r="A3222" s="362">
        <f t="shared" si="35"/>
        <v>2291</v>
      </c>
      <c r="B3222" s="294"/>
      <c r="C3222" s="337"/>
      <c r="D3222" s="337"/>
      <c r="E3222" s="337"/>
      <c r="F3222" s="337"/>
      <c r="G3222" s="356"/>
      <c r="H3222" s="340"/>
      <c r="I3222" s="337"/>
      <c r="J3222" s="337"/>
      <c r="K3222" s="337"/>
      <c r="L3222" s="337"/>
      <c r="M3222" s="329"/>
      <c r="N3222" s="337"/>
      <c r="O3222" s="349"/>
      <c r="P3222" s="349"/>
      <c r="Q3222" s="358"/>
    </row>
    <row r="3223" ht="27" customHeight="1" spans="1:17">
      <c r="A3223" s="361">
        <f t="shared" si="35"/>
        <v>2292</v>
      </c>
      <c r="B3223" s="294"/>
      <c r="C3223" s="337"/>
      <c r="D3223" s="337"/>
      <c r="E3223" s="337"/>
      <c r="F3223" s="337"/>
      <c r="G3223" s="356"/>
      <c r="H3223" s="340"/>
      <c r="I3223" s="337"/>
      <c r="J3223" s="337"/>
      <c r="K3223" s="337"/>
      <c r="L3223" s="337"/>
      <c r="M3223" s="334"/>
      <c r="N3223" s="337"/>
      <c r="O3223" s="349"/>
      <c r="P3223" s="349"/>
      <c r="Q3223" s="357"/>
    </row>
    <row r="3224" ht="27" customHeight="1" spans="1:17">
      <c r="A3224" s="362">
        <f t="shared" si="35"/>
        <v>2293</v>
      </c>
      <c r="B3224" s="294"/>
      <c r="C3224" s="337"/>
      <c r="D3224" s="337"/>
      <c r="E3224" s="337"/>
      <c r="F3224" s="337"/>
      <c r="G3224" s="356"/>
      <c r="H3224" s="340"/>
      <c r="I3224" s="337"/>
      <c r="J3224" s="337"/>
      <c r="K3224" s="337"/>
      <c r="L3224" s="337"/>
      <c r="M3224" s="329"/>
      <c r="N3224" s="337"/>
      <c r="O3224" s="349"/>
      <c r="P3224" s="349"/>
      <c r="Q3224" s="358"/>
    </row>
    <row r="3225" ht="27" customHeight="1" spans="1:17">
      <c r="A3225" s="361">
        <f t="shared" si="35"/>
        <v>2294</v>
      </c>
      <c r="B3225" s="294"/>
      <c r="C3225" s="337"/>
      <c r="D3225" s="337"/>
      <c r="E3225" s="337"/>
      <c r="F3225" s="337"/>
      <c r="G3225" s="356"/>
      <c r="H3225" s="340"/>
      <c r="I3225" s="337"/>
      <c r="J3225" s="337"/>
      <c r="K3225" s="337"/>
      <c r="L3225" s="337"/>
      <c r="M3225" s="334"/>
      <c r="N3225" s="337"/>
      <c r="O3225" s="349"/>
      <c r="P3225" s="349"/>
      <c r="Q3225" s="357"/>
    </row>
    <row r="3226" ht="27" customHeight="1" spans="1:17">
      <c r="A3226" s="362">
        <f t="shared" si="35"/>
        <v>2295</v>
      </c>
      <c r="B3226" s="294"/>
      <c r="C3226" s="337"/>
      <c r="D3226" s="337"/>
      <c r="E3226" s="337"/>
      <c r="F3226" s="337"/>
      <c r="G3226" s="356"/>
      <c r="H3226" s="340"/>
      <c r="I3226" s="337"/>
      <c r="J3226" s="337"/>
      <c r="K3226" s="337"/>
      <c r="L3226" s="337"/>
      <c r="M3226" s="329"/>
      <c r="N3226" s="337"/>
      <c r="O3226" s="349"/>
      <c r="P3226" s="349"/>
      <c r="Q3226" s="358"/>
    </row>
    <row r="3227" ht="27" customHeight="1" spans="1:17">
      <c r="A3227" s="361">
        <f t="shared" si="35"/>
        <v>2296</v>
      </c>
      <c r="B3227" s="294"/>
      <c r="C3227" s="337"/>
      <c r="D3227" s="337"/>
      <c r="E3227" s="337"/>
      <c r="F3227" s="337"/>
      <c r="G3227" s="356"/>
      <c r="H3227" s="340"/>
      <c r="I3227" s="337"/>
      <c r="J3227" s="337"/>
      <c r="K3227" s="337"/>
      <c r="L3227" s="337"/>
      <c r="M3227" s="334"/>
      <c r="N3227" s="337"/>
      <c r="O3227" s="349"/>
      <c r="P3227" s="349"/>
      <c r="Q3227" s="357"/>
    </row>
    <row r="3228" ht="27" customHeight="1" spans="1:17">
      <c r="A3228" s="362">
        <f t="shared" si="35"/>
        <v>2297</v>
      </c>
      <c r="B3228" s="294"/>
      <c r="C3228" s="337"/>
      <c r="D3228" s="337"/>
      <c r="E3228" s="337"/>
      <c r="F3228" s="337"/>
      <c r="G3228" s="356"/>
      <c r="H3228" s="340"/>
      <c r="I3228" s="337"/>
      <c r="J3228" s="337"/>
      <c r="K3228" s="337"/>
      <c r="L3228" s="337"/>
      <c r="M3228" s="329"/>
      <c r="N3228" s="337"/>
      <c r="O3228" s="349"/>
      <c r="P3228" s="349"/>
      <c r="Q3228" s="358"/>
    </row>
    <row r="3229" ht="27" customHeight="1" spans="1:17">
      <c r="A3229" s="361">
        <f t="shared" si="35"/>
        <v>2298</v>
      </c>
      <c r="B3229" s="294"/>
      <c r="C3229" s="337"/>
      <c r="D3229" s="337"/>
      <c r="E3229" s="337"/>
      <c r="F3229" s="337"/>
      <c r="G3229" s="356"/>
      <c r="H3229" s="340"/>
      <c r="I3229" s="337"/>
      <c r="J3229" s="337"/>
      <c r="K3229" s="337"/>
      <c r="L3229" s="337"/>
      <c r="M3229" s="334"/>
      <c r="N3229" s="337"/>
      <c r="O3229" s="349"/>
      <c r="P3229" s="349"/>
      <c r="Q3229" s="357"/>
    </row>
    <row r="3230" ht="27" customHeight="1" spans="1:17">
      <c r="A3230" s="362">
        <f t="shared" si="35"/>
        <v>2299</v>
      </c>
      <c r="B3230" s="294"/>
      <c r="C3230" s="337"/>
      <c r="D3230" s="337"/>
      <c r="E3230" s="337"/>
      <c r="F3230" s="337"/>
      <c r="G3230" s="356"/>
      <c r="H3230" s="340"/>
      <c r="I3230" s="337"/>
      <c r="J3230" s="337"/>
      <c r="K3230" s="337"/>
      <c r="L3230" s="337"/>
      <c r="M3230" s="329"/>
      <c r="N3230" s="337"/>
      <c r="O3230" s="349"/>
      <c r="P3230" s="349"/>
      <c r="Q3230" s="358"/>
    </row>
    <row r="3231" ht="27" customHeight="1" spans="1:17">
      <c r="A3231" s="361">
        <f t="shared" si="35"/>
        <v>2300</v>
      </c>
      <c r="B3231" s="294"/>
      <c r="C3231" s="337"/>
      <c r="D3231" s="337"/>
      <c r="E3231" s="337"/>
      <c r="F3231" s="337"/>
      <c r="G3231" s="356"/>
      <c r="H3231" s="340"/>
      <c r="I3231" s="337"/>
      <c r="J3231" s="337"/>
      <c r="K3231" s="337"/>
      <c r="L3231" s="337"/>
      <c r="M3231" s="334"/>
      <c r="N3231" s="337"/>
      <c r="O3231" s="349"/>
      <c r="P3231" s="349"/>
      <c r="Q3231" s="357"/>
    </row>
    <row r="3232" ht="27" customHeight="1" spans="1:17">
      <c r="A3232" s="362">
        <f t="shared" si="35"/>
        <v>2301</v>
      </c>
      <c r="B3232" s="294"/>
      <c r="C3232" s="337"/>
      <c r="D3232" s="337"/>
      <c r="E3232" s="337"/>
      <c r="F3232" s="337"/>
      <c r="G3232" s="356"/>
      <c r="H3232" s="340"/>
      <c r="I3232" s="337"/>
      <c r="J3232" s="337"/>
      <c r="K3232" s="337"/>
      <c r="L3232" s="337"/>
      <c r="M3232" s="329"/>
      <c r="N3232" s="337"/>
      <c r="O3232" s="349"/>
      <c r="P3232" s="349"/>
      <c r="Q3232" s="358"/>
    </row>
    <row r="3233" ht="27" customHeight="1" spans="1:17">
      <c r="A3233" s="361">
        <f t="shared" si="35"/>
        <v>2302</v>
      </c>
      <c r="B3233" s="294"/>
      <c r="C3233" s="337"/>
      <c r="D3233" s="337"/>
      <c r="E3233" s="337"/>
      <c r="F3233" s="337"/>
      <c r="G3233" s="356"/>
      <c r="H3233" s="340"/>
      <c r="I3233" s="337"/>
      <c r="J3233" s="337"/>
      <c r="K3233" s="337"/>
      <c r="L3233" s="337"/>
      <c r="M3233" s="334"/>
      <c r="N3233" s="337"/>
      <c r="O3233" s="349"/>
      <c r="P3233" s="349"/>
      <c r="Q3233" s="357"/>
    </row>
    <row r="3234" ht="27" customHeight="1" spans="1:17">
      <c r="A3234" s="362">
        <f t="shared" si="35"/>
        <v>2303</v>
      </c>
      <c r="B3234" s="294"/>
      <c r="C3234" s="337"/>
      <c r="D3234" s="337"/>
      <c r="E3234" s="337"/>
      <c r="F3234" s="337"/>
      <c r="G3234" s="356"/>
      <c r="H3234" s="340"/>
      <c r="I3234" s="337"/>
      <c r="J3234" s="337"/>
      <c r="K3234" s="337"/>
      <c r="L3234" s="337"/>
      <c r="M3234" s="329"/>
      <c r="N3234" s="337"/>
      <c r="O3234" s="349"/>
      <c r="P3234" s="349"/>
      <c r="Q3234" s="358"/>
    </row>
    <row r="3235" ht="27" customHeight="1" spans="1:17">
      <c r="A3235" s="361">
        <f t="shared" si="35"/>
        <v>2304</v>
      </c>
      <c r="B3235" s="294"/>
      <c r="C3235" s="337"/>
      <c r="D3235" s="337"/>
      <c r="E3235" s="337"/>
      <c r="F3235" s="337"/>
      <c r="G3235" s="356"/>
      <c r="H3235" s="340"/>
      <c r="I3235" s="337"/>
      <c r="J3235" s="337"/>
      <c r="K3235" s="337"/>
      <c r="L3235" s="337"/>
      <c r="M3235" s="334"/>
      <c r="N3235" s="337"/>
      <c r="O3235" s="349"/>
      <c r="P3235" s="349"/>
      <c r="Q3235" s="357"/>
    </row>
    <row r="3236" ht="27" customHeight="1" spans="1:17">
      <c r="A3236" s="362">
        <f t="shared" si="35"/>
        <v>2305</v>
      </c>
      <c r="B3236" s="294"/>
      <c r="C3236" s="337"/>
      <c r="D3236" s="337"/>
      <c r="E3236" s="337"/>
      <c r="F3236" s="337"/>
      <c r="G3236" s="356"/>
      <c r="H3236" s="340"/>
      <c r="I3236" s="337"/>
      <c r="J3236" s="337"/>
      <c r="K3236" s="337"/>
      <c r="L3236" s="337"/>
      <c r="M3236" s="329"/>
      <c r="N3236" s="337"/>
      <c r="O3236" s="349"/>
      <c r="P3236" s="349"/>
      <c r="Q3236" s="358"/>
    </row>
    <row r="3237" ht="27" customHeight="1" spans="1:17">
      <c r="A3237" s="361">
        <f t="shared" ref="A3237:A3300" si="36">A3236+1</f>
        <v>2306</v>
      </c>
      <c r="B3237" s="294"/>
      <c r="C3237" s="337"/>
      <c r="D3237" s="337"/>
      <c r="E3237" s="337"/>
      <c r="F3237" s="337"/>
      <c r="G3237" s="356"/>
      <c r="H3237" s="340"/>
      <c r="I3237" s="337"/>
      <c r="J3237" s="337"/>
      <c r="K3237" s="337"/>
      <c r="L3237" s="337"/>
      <c r="M3237" s="334"/>
      <c r="N3237" s="337"/>
      <c r="O3237" s="349"/>
      <c r="P3237" s="349"/>
      <c r="Q3237" s="357"/>
    </row>
    <row r="3238" ht="27" customHeight="1" spans="1:17">
      <c r="A3238" s="362">
        <f t="shared" si="36"/>
        <v>2307</v>
      </c>
      <c r="B3238" s="294"/>
      <c r="C3238" s="337"/>
      <c r="D3238" s="337"/>
      <c r="E3238" s="337"/>
      <c r="F3238" s="337"/>
      <c r="G3238" s="356"/>
      <c r="H3238" s="340"/>
      <c r="I3238" s="337"/>
      <c r="J3238" s="337"/>
      <c r="K3238" s="337"/>
      <c r="L3238" s="337"/>
      <c r="M3238" s="329"/>
      <c r="N3238" s="337"/>
      <c r="O3238" s="349"/>
      <c r="P3238" s="349"/>
      <c r="Q3238" s="358"/>
    </row>
    <row r="3239" ht="27" customHeight="1" spans="1:17">
      <c r="A3239" s="361">
        <f t="shared" si="36"/>
        <v>2308</v>
      </c>
      <c r="B3239" s="294"/>
      <c r="C3239" s="337"/>
      <c r="D3239" s="337"/>
      <c r="E3239" s="337"/>
      <c r="F3239" s="337"/>
      <c r="G3239" s="356"/>
      <c r="H3239" s="340"/>
      <c r="I3239" s="337"/>
      <c r="J3239" s="337"/>
      <c r="K3239" s="337"/>
      <c r="L3239" s="337"/>
      <c r="M3239" s="334"/>
      <c r="N3239" s="337"/>
      <c r="O3239" s="349"/>
      <c r="P3239" s="349"/>
      <c r="Q3239" s="357"/>
    </row>
    <row r="3240" ht="27" customHeight="1" spans="1:17">
      <c r="A3240" s="362">
        <f t="shared" si="36"/>
        <v>2309</v>
      </c>
      <c r="B3240" s="294"/>
      <c r="C3240" s="337"/>
      <c r="D3240" s="337"/>
      <c r="E3240" s="337"/>
      <c r="F3240" s="337"/>
      <c r="G3240" s="356"/>
      <c r="H3240" s="340"/>
      <c r="I3240" s="337"/>
      <c r="J3240" s="337"/>
      <c r="K3240" s="337"/>
      <c r="L3240" s="337"/>
      <c r="M3240" s="329"/>
      <c r="N3240" s="337"/>
      <c r="O3240" s="349"/>
      <c r="P3240" s="349"/>
      <c r="Q3240" s="358"/>
    </row>
    <row r="3241" ht="27" customHeight="1" spans="1:17">
      <c r="A3241" s="361">
        <f t="shared" si="36"/>
        <v>2310</v>
      </c>
      <c r="B3241" s="294"/>
      <c r="C3241" s="337"/>
      <c r="D3241" s="337"/>
      <c r="E3241" s="337"/>
      <c r="F3241" s="337"/>
      <c r="G3241" s="356"/>
      <c r="H3241" s="340"/>
      <c r="I3241" s="337"/>
      <c r="J3241" s="337"/>
      <c r="K3241" s="337"/>
      <c r="L3241" s="337"/>
      <c r="M3241" s="334"/>
      <c r="N3241" s="337"/>
      <c r="O3241" s="349"/>
      <c r="P3241" s="349"/>
      <c r="Q3241" s="357"/>
    </row>
    <row r="3242" ht="27" customHeight="1" spans="1:17">
      <c r="A3242" s="362">
        <f t="shared" si="36"/>
        <v>2311</v>
      </c>
      <c r="B3242" s="294"/>
      <c r="C3242" s="337"/>
      <c r="D3242" s="337"/>
      <c r="E3242" s="337"/>
      <c r="F3242" s="337"/>
      <c r="G3242" s="356"/>
      <c r="H3242" s="340"/>
      <c r="I3242" s="337"/>
      <c r="J3242" s="337"/>
      <c r="K3242" s="337"/>
      <c r="L3242" s="337"/>
      <c r="M3242" s="329"/>
      <c r="N3242" s="337"/>
      <c r="O3242" s="349"/>
      <c r="P3242" s="349"/>
      <c r="Q3242" s="358"/>
    </row>
    <row r="3243" ht="27" customHeight="1" spans="1:17">
      <c r="A3243" s="361">
        <f t="shared" si="36"/>
        <v>2312</v>
      </c>
      <c r="B3243" s="294"/>
      <c r="C3243" s="337"/>
      <c r="D3243" s="337"/>
      <c r="E3243" s="337"/>
      <c r="F3243" s="337"/>
      <c r="G3243" s="356"/>
      <c r="H3243" s="340"/>
      <c r="I3243" s="337"/>
      <c r="J3243" s="337"/>
      <c r="K3243" s="337"/>
      <c r="L3243" s="337"/>
      <c r="M3243" s="334"/>
      <c r="N3243" s="337"/>
      <c r="O3243" s="349"/>
      <c r="P3243" s="349"/>
      <c r="Q3243" s="357"/>
    </row>
    <row r="3244" ht="27" customHeight="1" spans="1:17">
      <c r="A3244" s="362">
        <f t="shared" si="36"/>
        <v>2313</v>
      </c>
      <c r="B3244" s="294"/>
      <c r="C3244" s="337"/>
      <c r="D3244" s="337"/>
      <c r="E3244" s="337"/>
      <c r="F3244" s="337"/>
      <c r="G3244" s="356"/>
      <c r="H3244" s="340"/>
      <c r="I3244" s="337"/>
      <c r="J3244" s="337"/>
      <c r="K3244" s="337"/>
      <c r="L3244" s="337"/>
      <c r="M3244" s="329"/>
      <c r="N3244" s="337"/>
      <c r="O3244" s="349"/>
      <c r="P3244" s="349"/>
      <c r="Q3244" s="358"/>
    </row>
    <row r="3245" ht="27" customHeight="1" spans="1:17">
      <c r="A3245" s="361">
        <f t="shared" si="36"/>
        <v>2314</v>
      </c>
      <c r="B3245" s="294"/>
      <c r="C3245" s="337"/>
      <c r="D3245" s="337"/>
      <c r="E3245" s="337"/>
      <c r="F3245" s="337"/>
      <c r="G3245" s="356"/>
      <c r="H3245" s="340"/>
      <c r="I3245" s="337"/>
      <c r="J3245" s="337"/>
      <c r="K3245" s="337"/>
      <c r="L3245" s="337"/>
      <c r="M3245" s="334"/>
      <c r="N3245" s="337"/>
      <c r="O3245" s="349"/>
      <c r="P3245" s="349"/>
      <c r="Q3245" s="357"/>
    </row>
    <row r="3246" ht="27" customHeight="1" spans="1:17">
      <c r="A3246" s="362">
        <f t="shared" si="36"/>
        <v>2315</v>
      </c>
      <c r="B3246" s="294"/>
      <c r="C3246" s="337"/>
      <c r="D3246" s="337"/>
      <c r="E3246" s="337"/>
      <c r="F3246" s="337"/>
      <c r="G3246" s="356"/>
      <c r="H3246" s="340"/>
      <c r="I3246" s="337"/>
      <c r="J3246" s="337"/>
      <c r="K3246" s="337"/>
      <c r="L3246" s="337"/>
      <c r="M3246" s="329"/>
      <c r="N3246" s="337"/>
      <c r="O3246" s="349"/>
      <c r="P3246" s="349"/>
      <c r="Q3246" s="358"/>
    </row>
    <row r="3247" ht="27" customHeight="1" spans="1:17">
      <c r="A3247" s="361">
        <f t="shared" si="36"/>
        <v>2316</v>
      </c>
      <c r="B3247" s="294"/>
      <c r="C3247" s="337"/>
      <c r="D3247" s="337"/>
      <c r="E3247" s="337"/>
      <c r="F3247" s="337"/>
      <c r="G3247" s="356"/>
      <c r="H3247" s="340"/>
      <c r="I3247" s="337"/>
      <c r="J3247" s="337"/>
      <c r="K3247" s="337"/>
      <c r="L3247" s="337"/>
      <c r="M3247" s="334"/>
      <c r="N3247" s="337"/>
      <c r="O3247" s="349"/>
      <c r="P3247" s="349"/>
      <c r="Q3247" s="357"/>
    </row>
    <row r="3248" ht="27" customHeight="1" spans="1:17">
      <c r="A3248" s="362">
        <f t="shared" si="36"/>
        <v>2317</v>
      </c>
      <c r="B3248" s="294"/>
      <c r="C3248" s="337"/>
      <c r="D3248" s="337"/>
      <c r="E3248" s="337"/>
      <c r="F3248" s="337"/>
      <c r="G3248" s="356"/>
      <c r="H3248" s="340"/>
      <c r="I3248" s="337"/>
      <c r="J3248" s="337"/>
      <c r="K3248" s="337"/>
      <c r="L3248" s="337"/>
      <c r="M3248" s="329"/>
      <c r="N3248" s="337"/>
      <c r="O3248" s="349"/>
      <c r="P3248" s="349"/>
      <c r="Q3248" s="358"/>
    </row>
    <row r="3249" ht="27" customHeight="1" spans="1:17">
      <c r="A3249" s="361">
        <f t="shared" si="36"/>
        <v>2318</v>
      </c>
      <c r="B3249" s="294"/>
      <c r="C3249" s="337"/>
      <c r="D3249" s="337"/>
      <c r="E3249" s="337"/>
      <c r="F3249" s="337"/>
      <c r="G3249" s="356"/>
      <c r="H3249" s="340"/>
      <c r="I3249" s="337"/>
      <c r="J3249" s="337"/>
      <c r="K3249" s="337"/>
      <c r="L3249" s="337"/>
      <c r="M3249" s="334"/>
      <c r="N3249" s="337"/>
      <c r="O3249" s="349"/>
      <c r="P3249" s="349"/>
      <c r="Q3249" s="357"/>
    </row>
    <row r="3250" ht="27" customHeight="1" spans="1:17">
      <c r="A3250" s="362">
        <f t="shared" si="36"/>
        <v>2319</v>
      </c>
      <c r="B3250" s="294"/>
      <c r="C3250" s="337"/>
      <c r="D3250" s="337"/>
      <c r="E3250" s="337"/>
      <c r="F3250" s="337"/>
      <c r="G3250" s="356"/>
      <c r="H3250" s="340"/>
      <c r="I3250" s="337"/>
      <c r="J3250" s="337"/>
      <c r="K3250" s="337"/>
      <c r="L3250" s="337"/>
      <c r="M3250" s="329"/>
      <c r="N3250" s="337"/>
      <c r="O3250" s="349"/>
      <c r="P3250" s="349"/>
      <c r="Q3250" s="358"/>
    </row>
    <row r="3251" ht="27" customHeight="1" spans="1:17">
      <c r="A3251" s="361">
        <f t="shared" si="36"/>
        <v>2320</v>
      </c>
      <c r="B3251" s="294"/>
      <c r="C3251" s="337"/>
      <c r="D3251" s="337"/>
      <c r="E3251" s="337"/>
      <c r="F3251" s="337"/>
      <c r="G3251" s="356"/>
      <c r="H3251" s="340"/>
      <c r="I3251" s="337"/>
      <c r="J3251" s="337"/>
      <c r="K3251" s="337"/>
      <c r="L3251" s="337"/>
      <c r="M3251" s="334"/>
      <c r="N3251" s="337"/>
      <c r="O3251" s="349"/>
      <c r="P3251" s="349"/>
      <c r="Q3251" s="357"/>
    </row>
    <row r="3252" ht="27" customHeight="1" spans="1:17">
      <c r="A3252" s="362">
        <f t="shared" si="36"/>
        <v>2321</v>
      </c>
      <c r="B3252" s="294"/>
      <c r="C3252" s="337"/>
      <c r="D3252" s="337"/>
      <c r="E3252" s="337"/>
      <c r="F3252" s="337"/>
      <c r="G3252" s="356"/>
      <c r="H3252" s="340"/>
      <c r="I3252" s="337"/>
      <c r="J3252" s="337"/>
      <c r="K3252" s="337"/>
      <c r="L3252" s="337"/>
      <c r="M3252" s="329"/>
      <c r="N3252" s="337"/>
      <c r="O3252" s="349"/>
      <c r="P3252" s="349"/>
      <c r="Q3252" s="358"/>
    </row>
    <row r="3253" ht="27" customHeight="1" spans="1:17">
      <c r="A3253" s="361">
        <f t="shared" si="36"/>
        <v>2322</v>
      </c>
      <c r="B3253" s="294"/>
      <c r="C3253" s="337"/>
      <c r="D3253" s="337"/>
      <c r="E3253" s="337"/>
      <c r="F3253" s="337"/>
      <c r="G3253" s="356"/>
      <c r="H3253" s="340"/>
      <c r="I3253" s="337"/>
      <c r="J3253" s="337"/>
      <c r="K3253" s="337"/>
      <c r="L3253" s="337"/>
      <c r="M3253" s="334"/>
      <c r="N3253" s="337"/>
      <c r="O3253" s="349"/>
      <c r="P3253" s="349"/>
      <c r="Q3253" s="357"/>
    </row>
    <row r="3254" ht="27" customHeight="1" spans="1:17">
      <c r="A3254" s="362">
        <f t="shared" si="36"/>
        <v>2323</v>
      </c>
      <c r="B3254" s="294"/>
      <c r="C3254" s="337"/>
      <c r="D3254" s="337"/>
      <c r="E3254" s="337"/>
      <c r="F3254" s="337"/>
      <c r="G3254" s="356"/>
      <c r="H3254" s="340"/>
      <c r="I3254" s="337"/>
      <c r="J3254" s="337"/>
      <c r="K3254" s="337"/>
      <c r="L3254" s="337"/>
      <c r="M3254" s="329"/>
      <c r="N3254" s="337"/>
      <c r="O3254" s="349"/>
      <c r="P3254" s="349"/>
      <c r="Q3254" s="358"/>
    </row>
    <row r="3255" ht="27" customHeight="1" spans="1:17">
      <c r="A3255" s="361">
        <f t="shared" si="36"/>
        <v>2324</v>
      </c>
      <c r="B3255" s="294"/>
      <c r="C3255" s="337"/>
      <c r="D3255" s="337"/>
      <c r="E3255" s="337"/>
      <c r="F3255" s="337"/>
      <c r="G3255" s="356"/>
      <c r="H3255" s="340"/>
      <c r="I3255" s="337"/>
      <c r="J3255" s="337"/>
      <c r="K3255" s="337"/>
      <c r="L3255" s="337"/>
      <c r="M3255" s="334"/>
      <c r="N3255" s="337"/>
      <c r="O3255" s="349"/>
      <c r="P3255" s="349"/>
      <c r="Q3255" s="357"/>
    </row>
    <row r="3256" ht="27" customHeight="1" spans="1:17">
      <c r="A3256" s="362">
        <f t="shared" si="36"/>
        <v>2325</v>
      </c>
      <c r="B3256" s="294"/>
      <c r="C3256" s="337"/>
      <c r="D3256" s="337"/>
      <c r="E3256" s="337"/>
      <c r="F3256" s="337"/>
      <c r="G3256" s="356"/>
      <c r="H3256" s="340"/>
      <c r="I3256" s="337"/>
      <c r="J3256" s="337"/>
      <c r="K3256" s="337"/>
      <c r="L3256" s="337"/>
      <c r="M3256" s="329"/>
      <c r="N3256" s="337"/>
      <c r="O3256" s="349"/>
      <c r="P3256" s="349"/>
      <c r="Q3256" s="358"/>
    </row>
    <row r="3257" ht="27" customHeight="1" spans="1:17">
      <c r="A3257" s="361">
        <f t="shared" si="36"/>
        <v>2326</v>
      </c>
      <c r="B3257" s="294"/>
      <c r="C3257" s="337"/>
      <c r="D3257" s="337"/>
      <c r="E3257" s="337"/>
      <c r="F3257" s="337"/>
      <c r="G3257" s="356"/>
      <c r="H3257" s="340"/>
      <c r="I3257" s="337"/>
      <c r="J3257" s="337"/>
      <c r="K3257" s="337"/>
      <c r="L3257" s="337"/>
      <c r="M3257" s="334"/>
      <c r="N3257" s="337"/>
      <c r="O3257" s="349"/>
      <c r="P3257" s="349"/>
      <c r="Q3257" s="357"/>
    </row>
    <row r="3258" ht="27" customHeight="1" spans="1:17">
      <c r="A3258" s="362">
        <f t="shared" si="36"/>
        <v>2327</v>
      </c>
      <c r="B3258" s="294"/>
      <c r="C3258" s="337"/>
      <c r="D3258" s="337"/>
      <c r="E3258" s="337"/>
      <c r="F3258" s="337"/>
      <c r="G3258" s="356"/>
      <c r="H3258" s="340"/>
      <c r="I3258" s="337"/>
      <c r="J3258" s="337"/>
      <c r="K3258" s="337"/>
      <c r="L3258" s="337"/>
      <c r="M3258" s="329"/>
      <c r="N3258" s="337"/>
      <c r="O3258" s="349"/>
      <c r="P3258" s="349"/>
      <c r="Q3258" s="358"/>
    </row>
    <row r="3259" ht="27" customHeight="1" spans="1:17">
      <c r="A3259" s="361">
        <f t="shared" si="36"/>
        <v>2328</v>
      </c>
      <c r="B3259" s="294"/>
      <c r="C3259" s="337"/>
      <c r="D3259" s="337"/>
      <c r="E3259" s="337"/>
      <c r="F3259" s="337"/>
      <c r="G3259" s="356"/>
      <c r="H3259" s="340"/>
      <c r="I3259" s="337"/>
      <c r="J3259" s="337"/>
      <c r="K3259" s="337"/>
      <c r="L3259" s="337"/>
      <c r="M3259" s="334"/>
      <c r="N3259" s="337"/>
      <c r="O3259" s="349"/>
      <c r="P3259" s="349"/>
      <c r="Q3259" s="357"/>
    </row>
    <row r="3260" ht="27" customHeight="1" spans="1:17">
      <c r="A3260" s="362">
        <f t="shared" si="36"/>
        <v>2329</v>
      </c>
      <c r="B3260" s="294"/>
      <c r="C3260" s="337"/>
      <c r="D3260" s="337"/>
      <c r="E3260" s="337"/>
      <c r="F3260" s="337"/>
      <c r="G3260" s="356"/>
      <c r="H3260" s="340"/>
      <c r="I3260" s="337"/>
      <c r="J3260" s="337"/>
      <c r="K3260" s="337"/>
      <c r="L3260" s="337"/>
      <c r="M3260" s="329"/>
      <c r="N3260" s="337"/>
      <c r="O3260" s="349"/>
      <c r="P3260" s="349"/>
      <c r="Q3260" s="358"/>
    </row>
    <row r="3261" ht="27" customHeight="1" spans="1:17">
      <c r="A3261" s="361">
        <f t="shared" si="36"/>
        <v>2330</v>
      </c>
      <c r="B3261" s="294"/>
      <c r="C3261" s="337"/>
      <c r="D3261" s="337"/>
      <c r="E3261" s="337"/>
      <c r="F3261" s="337"/>
      <c r="G3261" s="356"/>
      <c r="H3261" s="340"/>
      <c r="I3261" s="337"/>
      <c r="J3261" s="337"/>
      <c r="K3261" s="337"/>
      <c r="L3261" s="337"/>
      <c r="M3261" s="334"/>
      <c r="N3261" s="337"/>
      <c r="O3261" s="349"/>
      <c r="P3261" s="349"/>
      <c r="Q3261" s="357"/>
    </row>
    <row r="3262" ht="27" customHeight="1" spans="1:17">
      <c r="A3262" s="362">
        <f t="shared" si="36"/>
        <v>2331</v>
      </c>
      <c r="B3262" s="294"/>
      <c r="C3262" s="337"/>
      <c r="D3262" s="337"/>
      <c r="E3262" s="337"/>
      <c r="F3262" s="337"/>
      <c r="G3262" s="356"/>
      <c r="H3262" s="340"/>
      <c r="I3262" s="337"/>
      <c r="J3262" s="337"/>
      <c r="K3262" s="337"/>
      <c r="L3262" s="337"/>
      <c r="M3262" s="329"/>
      <c r="N3262" s="337"/>
      <c r="O3262" s="349"/>
      <c r="P3262" s="349"/>
      <c r="Q3262" s="358"/>
    </row>
    <row r="3263" ht="27" customHeight="1" spans="1:17">
      <c r="A3263" s="361">
        <f t="shared" si="36"/>
        <v>2332</v>
      </c>
      <c r="B3263" s="294"/>
      <c r="C3263" s="337"/>
      <c r="D3263" s="337"/>
      <c r="E3263" s="337"/>
      <c r="F3263" s="337"/>
      <c r="G3263" s="356"/>
      <c r="H3263" s="340"/>
      <c r="I3263" s="337"/>
      <c r="J3263" s="337"/>
      <c r="K3263" s="337"/>
      <c r="L3263" s="337"/>
      <c r="M3263" s="334"/>
      <c r="N3263" s="337"/>
      <c r="O3263" s="349"/>
      <c r="P3263" s="349"/>
      <c r="Q3263" s="357"/>
    </row>
    <row r="3264" ht="27" customHeight="1" spans="1:17">
      <c r="A3264" s="362">
        <f t="shared" si="36"/>
        <v>2333</v>
      </c>
      <c r="B3264" s="294"/>
      <c r="C3264" s="337"/>
      <c r="D3264" s="337"/>
      <c r="E3264" s="337"/>
      <c r="F3264" s="337"/>
      <c r="G3264" s="356"/>
      <c r="H3264" s="340"/>
      <c r="I3264" s="337"/>
      <c r="J3264" s="337"/>
      <c r="K3264" s="337"/>
      <c r="L3264" s="337"/>
      <c r="M3264" s="329"/>
      <c r="N3264" s="337"/>
      <c r="O3264" s="349"/>
      <c r="P3264" s="349"/>
      <c r="Q3264" s="358"/>
    </row>
    <row r="3265" ht="27" customHeight="1" spans="1:17">
      <c r="A3265" s="361">
        <f t="shared" si="36"/>
        <v>2334</v>
      </c>
      <c r="B3265" s="294"/>
      <c r="C3265" s="337"/>
      <c r="D3265" s="337"/>
      <c r="E3265" s="337"/>
      <c r="F3265" s="337"/>
      <c r="G3265" s="356"/>
      <c r="H3265" s="340"/>
      <c r="I3265" s="337"/>
      <c r="J3265" s="337"/>
      <c r="K3265" s="337"/>
      <c r="L3265" s="337"/>
      <c r="M3265" s="334"/>
      <c r="N3265" s="337"/>
      <c r="O3265" s="349"/>
      <c r="P3265" s="349"/>
      <c r="Q3265" s="357"/>
    </row>
    <row r="3266" ht="27" customHeight="1" spans="1:17">
      <c r="A3266" s="362">
        <f t="shared" si="36"/>
        <v>2335</v>
      </c>
      <c r="B3266" s="294"/>
      <c r="C3266" s="337"/>
      <c r="D3266" s="337"/>
      <c r="E3266" s="337"/>
      <c r="F3266" s="337"/>
      <c r="G3266" s="356"/>
      <c r="H3266" s="340"/>
      <c r="I3266" s="337"/>
      <c r="J3266" s="337"/>
      <c r="K3266" s="337"/>
      <c r="L3266" s="337"/>
      <c r="M3266" s="329"/>
      <c r="N3266" s="337"/>
      <c r="O3266" s="349"/>
      <c r="P3266" s="349"/>
      <c r="Q3266" s="358"/>
    </row>
    <row r="3267" ht="27" customHeight="1" spans="1:17">
      <c r="A3267" s="361">
        <f t="shared" si="36"/>
        <v>2336</v>
      </c>
      <c r="B3267" s="294"/>
      <c r="C3267" s="337"/>
      <c r="D3267" s="337"/>
      <c r="E3267" s="337"/>
      <c r="F3267" s="337"/>
      <c r="G3267" s="356"/>
      <c r="H3267" s="340"/>
      <c r="I3267" s="337"/>
      <c r="J3267" s="337"/>
      <c r="K3267" s="337"/>
      <c r="L3267" s="337"/>
      <c r="M3267" s="334"/>
      <c r="N3267" s="337"/>
      <c r="O3267" s="349"/>
      <c r="P3267" s="349"/>
      <c r="Q3267" s="357"/>
    </row>
    <row r="3268" ht="27" customHeight="1" spans="1:17">
      <c r="A3268" s="362">
        <f t="shared" si="36"/>
        <v>2337</v>
      </c>
      <c r="B3268" s="294"/>
      <c r="C3268" s="337"/>
      <c r="D3268" s="337"/>
      <c r="E3268" s="337"/>
      <c r="F3268" s="337"/>
      <c r="G3268" s="356"/>
      <c r="H3268" s="340"/>
      <c r="I3268" s="337"/>
      <c r="J3268" s="337"/>
      <c r="K3268" s="337"/>
      <c r="L3268" s="337"/>
      <c r="M3268" s="329"/>
      <c r="N3268" s="337"/>
      <c r="O3268" s="349"/>
      <c r="P3268" s="349"/>
      <c r="Q3268" s="358"/>
    </row>
    <row r="3269" ht="27" customHeight="1" spans="1:17">
      <c r="A3269" s="361">
        <f t="shared" si="36"/>
        <v>2338</v>
      </c>
      <c r="B3269" s="294"/>
      <c r="C3269" s="337"/>
      <c r="D3269" s="337"/>
      <c r="E3269" s="337"/>
      <c r="F3269" s="337"/>
      <c r="G3269" s="356"/>
      <c r="H3269" s="340"/>
      <c r="I3269" s="337"/>
      <c r="J3269" s="337"/>
      <c r="K3269" s="337"/>
      <c r="L3269" s="337"/>
      <c r="M3269" s="334"/>
      <c r="N3269" s="337"/>
      <c r="O3269" s="349"/>
      <c r="P3269" s="349"/>
      <c r="Q3269" s="357"/>
    </row>
    <row r="3270" ht="27" customHeight="1" spans="1:17">
      <c r="A3270" s="362">
        <f t="shared" si="36"/>
        <v>2339</v>
      </c>
      <c r="B3270" s="294"/>
      <c r="C3270" s="337"/>
      <c r="D3270" s="337"/>
      <c r="E3270" s="337"/>
      <c r="F3270" s="337"/>
      <c r="G3270" s="356"/>
      <c r="H3270" s="340"/>
      <c r="I3270" s="337"/>
      <c r="J3270" s="337"/>
      <c r="K3270" s="337"/>
      <c r="L3270" s="337"/>
      <c r="M3270" s="329"/>
      <c r="N3270" s="337"/>
      <c r="O3270" s="349"/>
      <c r="P3270" s="349"/>
      <c r="Q3270" s="358"/>
    </row>
    <row r="3271" ht="27" customHeight="1" spans="1:17">
      <c r="A3271" s="361">
        <f t="shared" si="36"/>
        <v>2340</v>
      </c>
      <c r="B3271" s="294"/>
      <c r="C3271" s="337"/>
      <c r="D3271" s="337"/>
      <c r="E3271" s="337"/>
      <c r="F3271" s="337"/>
      <c r="G3271" s="356"/>
      <c r="H3271" s="340"/>
      <c r="I3271" s="337"/>
      <c r="J3271" s="337"/>
      <c r="K3271" s="337"/>
      <c r="L3271" s="337"/>
      <c r="M3271" s="334"/>
      <c r="N3271" s="337"/>
      <c r="O3271" s="349"/>
      <c r="P3271" s="349"/>
      <c r="Q3271" s="357"/>
    </row>
    <row r="3272" ht="27" customHeight="1" spans="1:17">
      <c r="A3272" s="362">
        <f t="shared" si="36"/>
        <v>2341</v>
      </c>
      <c r="B3272" s="294"/>
      <c r="C3272" s="337"/>
      <c r="D3272" s="337"/>
      <c r="E3272" s="337"/>
      <c r="F3272" s="337"/>
      <c r="G3272" s="356"/>
      <c r="H3272" s="340"/>
      <c r="I3272" s="337"/>
      <c r="J3272" s="337"/>
      <c r="K3272" s="337"/>
      <c r="L3272" s="337"/>
      <c r="M3272" s="329"/>
      <c r="N3272" s="337"/>
      <c r="O3272" s="349"/>
      <c r="P3272" s="349"/>
      <c r="Q3272" s="358"/>
    </row>
    <row r="3273" ht="27" customHeight="1" spans="1:17">
      <c r="A3273" s="361">
        <f t="shared" si="36"/>
        <v>2342</v>
      </c>
      <c r="B3273" s="294"/>
      <c r="C3273" s="337"/>
      <c r="D3273" s="337"/>
      <c r="E3273" s="337"/>
      <c r="F3273" s="337"/>
      <c r="G3273" s="356"/>
      <c r="H3273" s="340"/>
      <c r="I3273" s="337"/>
      <c r="J3273" s="337"/>
      <c r="K3273" s="337"/>
      <c r="L3273" s="337"/>
      <c r="M3273" s="334"/>
      <c r="N3273" s="337"/>
      <c r="O3273" s="349"/>
      <c r="P3273" s="349"/>
      <c r="Q3273" s="357"/>
    </row>
    <row r="3274" ht="27" customHeight="1" spans="1:17">
      <c r="A3274" s="362">
        <f t="shared" si="36"/>
        <v>2343</v>
      </c>
      <c r="B3274" s="294"/>
      <c r="C3274" s="337"/>
      <c r="D3274" s="337"/>
      <c r="E3274" s="337"/>
      <c r="F3274" s="337"/>
      <c r="G3274" s="356"/>
      <c r="H3274" s="340"/>
      <c r="I3274" s="337"/>
      <c r="J3274" s="337"/>
      <c r="K3274" s="337"/>
      <c r="L3274" s="337"/>
      <c r="M3274" s="329"/>
      <c r="N3274" s="337"/>
      <c r="O3274" s="349"/>
      <c r="P3274" s="349"/>
      <c r="Q3274" s="358"/>
    </row>
    <row r="3275" ht="27" customHeight="1" spans="1:17">
      <c r="A3275" s="361">
        <f t="shared" si="36"/>
        <v>2344</v>
      </c>
      <c r="B3275" s="294"/>
      <c r="C3275" s="337"/>
      <c r="D3275" s="337"/>
      <c r="E3275" s="337"/>
      <c r="F3275" s="337"/>
      <c r="G3275" s="356"/>
      <c r="H3275" s="340"/>
      <c r="I3275" s="337"/>
      <c r="J3275" s="337"/>
      <c r="K3275" s="337"/>
      <c r="L3275" s="337"/>
      <c r="M3275" s="334"/>
      <c r="N3275" s="337"/>
      <c r="O3275" s="349"/>
      <c r="P3275" s="349"/>
      <c r="Q3275" s="357"/>
    </row>
    <row r="3276" ht="27" customHeight="1" spans="1:17">
      <c r="A3276" s="362">
        <f t="shared" si="36"/>
        <v>2345</v>
      </c>
      <c r="B3276" s="294"/>
      <c r="C3276" s="337"/>
      <c r="D3276" s="337"/>
      <c r="E3276" s="337"/>
      <c r="F3276" s="337"/>
      <c r="G3276" s="356"/>
      <c r="H3276" s="340"/>
      <c r="I3276" s="337"/>
      <c r="J3276" s="337"/>
      <c r="K3276" s="337"/>
      <c r="L3276" s="337"/>
      <c r="M3276" s="329"/>
      <c r="N3276" s="337"/>
      <c r="O3276" s="349"/>
      <c r="P3276" s="349"/>
      <c r="Q3276" s="358"/>
    </row>
    <row r="3277" ht="27" customHeight="1" spans="1:17">
      <c r="A3277" s="361">
        <f t="shared" si="36"/>
        <v>2346</v>
      </c>
      <c r="B3277" s="294"/>
      <c r="C3277" s="337"/>
      <c r="D3277" s="337"/>
      <c r="E3277" s="337"/>
      <c r="F3277" s="337"/>
      <c r="G3277" s="356"/>
      <c r="H3277" s="340"/>
      <c r="I3277" s="337"/>
      <c r="J3277" s="337"/>
      <c r="K3277" s="337"/>
      <c r="L3277" s="337"/>
      <c r="M3277" s="334"/>
      <c r="N3277" s="337"/>
      <c r="O3277" s="349"/>
      <c r="P3277" s="349"/>
      <c r="Q3277" s="357"/>
    </row>
    <row r="3278" ht="27" customHeight="1" spans="1:17">
      <c r="A3278" s="362">
        <f t="shared" si="36"/>
        <v>2347</v>
      </c>
      <c r="B3278" s="294"/>
      <c r="C3278" s="337"/>
      <c r="D3278" s="337"/>
      <c r="E3278" s="337"/>
      <c r="F3278" s="337"/>
      <c r="G3278" s="356"/>
      <c r="H3278" s="340"/>
      <c r="I3278" s="337"/>
      <c r="J3278" s="337"/>
      <c r="K3278" s="337"/>
      <c r="L3278" s="337"/>
      <c r="M3278" s="329"/>
      <c r="N3278" s="337"/>
      <c r="O3278" s="349"/>
      <c r="P3278" s="349"/>
      <c r="Q3278" s="358"/>
    </row>
    <row r="3279" ht="27" customHeight="1" spans="1:17">
      <c r="A3279" s="361">
        <f t="shared" si="36"/>
        <v>2348</v>
      </c>
      <c r="B3279" s="294"/>
      <c r="C3279" s="337"/>
      <c r="D3279" s="337"/>
      <c r="E3279" s="337"/>
      <c r="F3279" s="337"/>
      <c r="G3279" s="356"/>
      <c r="H3279" s="340"/>
      <c r="I3279" s="337"/>
      <c r="J3279" s="337"/>
      <c r="K3279" s="337"/>
      <c r="L3279" s="337"/>
      <c r="M3279" s="334"/>
      <c r="N3279" s="337"/>
      <c r="O3279" s="349"/>
      <c r="P3279" s="349"/>
      <c r="Q3279" s="357"/>
    </row>
    <row r="3280" ht="27" customHeight="1" spans="1:17">
      <c r="A3280" s="362">
        <f t="shared" si="36"/>
        <v>2349</v>
      </c>
      <c r="B3280" s="294"/>
      <c r="C3280" s="337"/>
      <c r="D3280" s="337"/>
      <c r="E3280" s="337"/>
      <c r="F3280" s="337"/>
      <c r="G3280" s="356"/>
      <c r="H3280" s="340"/>
      <c r="I3280" s="337"/>
      <c r="J3280" s="337"/>
      <c r="K3280" s="337"/>
      <c r="L3280" s="337"/>
      <c r="M3280" s="329"/>
      <c r="N3280" s="337"/>
      <c r="O3280" s="349"/>
      <c r="P3280" s="349"/>
      <c r="Q3280" s="358"/>
    </row>
    <row r="3281" ht="27" customHeight="1" spans="1:17">
      <c r="A3281" s="361">
        <f t="shared" si="36"/>
        <v>2350</v>
      </c>
      <c r="B3281" s="294"/>
      <c r="C3281" s="337"/>
      <c r="D3281" s="341"/>
      <c r="E3281" s="337"/>
      <c r="F3281" s="337"/>
      <c r="G3281" s="356"/>
      <c r="H3281" s="340"/>
      <c r="I3281" s="337"/>
      <c r="J3281" s="337"/>
      <c r="K3281" s="337"/>
      <c r="L3281" s="337"/>
      <c r="M3281" s="334"/>
      <c r="N3281" s="337"/>
      <c r="O3281" s="349"/>
      <c r="P3281" s="349"/>
      <c r="Q3281" s="357"/>
    </row>
    <row r="3282" ht="27" customHeight="1" spans="1:17">
      <c r="A3282" s="362">
        <f t="shared" si="36"/>
        <v>2351</v>
      </c>
      <c r="B3282" s="294"/>
      <c r="C3282" s="337"/>
      <c r="D3282" s="341"/>
      <c r="E3282" s="337"/>
      <c r="F3282" s="337"/>
      <c r="G3282" s="356"/>
      <c r="H3282" s="340"/>
      <c r="I3282" s="337"/>
      <c r="J3282" s="337"/>
      <c r="K3282" s="337"/>
      <c r="L3282" s="337"/>
      <c r="M3282" s="329"/>
      <c r="N3282" s="337"/>
      <c r="O3282" s="349"/>
      <c r="P3282" s="349"/>
      <c r="Q3282" s="358"/>
    </row>
    <row r="3283" ht="27" customHeight="1" spans="1:17">
      <c r="A3283" s="361">
        <f t="shared" si="36"/>
        <v>2352</v>
      </c>
      <c r="B3283" s="294"/>
      <c r="C3283" s="337"/>
      <c r="D3283" s="341"/>
      <c r="E3283" s="337"/>
      <c r="F3283" s="337"/>
      <c r="G3283" s="356"/>
      <c r="H3283" s="340"/>
      <c r="I3283" s="337"/>
      <c r="J3283" s="337"/>
      <c r="K3283" s="337"/>
      <c r="L3283" s="337"/>
      <c r="M3283" s="334"/>
      <c r="N3283" s="337"/>
      <c r="O3283" s="349"/>
      <c r="P3283" s="349"/>
      <c r="Q3283" s="357"/>
    </row>
    <row r="3284" ht="27" customHeight="1" spans="1:17">
      <c r="A3284" s="362">
        <f t="shared" si="36"/>
        <v>2353</v>
      </c>
      <c r="B3284" s="294"/>
      <c r="C3284" s="337"/>
      <c r="D3284" s="341"/>
      <c r="E3284" s="337"/>
      <c r="F3284" s="337"/>
      <c r="G3284" s="356"/>
      <c r="H3284" s="340"/>
      <c r="I3284" s="337"/>
      <c r="J3284" s="337"/>
      <c r="K3284" s="337"/>
      <c r="L3284" s="337"/>
      <c r="M3284" s="329"/>
      <c r="N3284" s="337"/>
      <c r="O3284" s="349"/>
      <c r="P3284" s="349"/>
      <c r="Q3284" s="358"/>
    </row>
    <row r="3285" ht="27" customHeight="1" spans="1:17">
      <c r="A3285" s="361">
        <f t="shared" si="36"/>
        <v>2354</v>
      </c>
      <c r="B3285" s="294"/>
      <c r="C3285" s="337"/>
      <c r="D3285" s="341"/>
      <c r="E3285" s="337"/>
      <c r="F3285" s="337"/>
      <c r="G3285" s="356"/>
      <c r="H3285" s="340"/>
      <c r="I3285" s="337"/>
      <c r="J3285" s="337"/>
      <c r="K3285" s="337"/>
      <c r="L3285" s="337"/>
      <c r="M3285" s="334"/>
      <c r="N3285" s="337"/>
      <c r="O3285" s="349"/>
      <c r="P3285" s="349"/>
      <c r="Q3285" s="357"/>
    </row>
    <row r="3286" ht="27" customHeight="1" spans="1:17">
      <c r="A3286" s="362">
        <f t="shared" si="36"/>
        <v>2355</v>
      </c>
      <c r="B3286" s="294"/>
      <c r="C3286" s="337"/>
      <c r="D3286" s="341"/>
      <c r="E3286" s="337"/>
      <c r="F3286" s="337"/>
      <c r="G3286" s="356"/>
      <c r="H3286" s="340"/>
      <c r="I3286" s="337"/>
      <c r="J3286" s="337"/>
      <c r="K3286" s="337"/>
      <c r="L3286" s="337"/>
      <c r="M3286" s="329"/>
      <c r="N3286" s="337"/>
      <c r="O3286" s="349"/>
      <c r="P3286" s="349"/>
      <c r="Q3286" s="358"/>
    </row>
    <row r="3287" ht="27" customHeight="1" spans="1:17">
      <c r="A3287" s="361">
        <f t="shared" si="36"/>
        <v>2356</v>
      </c>
      <c r="B3287" s="294"/>
      <c r="C3287" s="337"/>
      <c r="D3287" s="341"/>
      <c r="E3287" s="337"/>
      <c r="F3287" s="337"/>
      <c r="G3287" s="356"/>
      <c r="H3287" s="340"/>
      <c r="I3287" s="337"/>
      <c r="J3287" s="337"/>
      <c r="K3287" s="337"/>
      <c r="L3287" s="337"/>
      <c r="M3287" s="334"/>
      <c r="N3287" s="337"/>
      <c r="O3287" s="349"/>
      <c r="P3287" s="349"/>
      <c r="Q3287" s="357"/>
    </row>
    <row r="3288" ht="27" customHeight="1" spans="1:17">
      <c r="A3288" s="362">
        <f t="shared" si="36"/>
        <v>2357</v>
      </c>
      <c r="B3288" s="294"/>
      <c r="C3288" s="337"/>
      <c r="D3288" s="341"/>
      <c r="E3288" s="337"/>
      <c r="F3288" s="337"/>
      <c r="G3288" s="356"/>
      <c r="H3288" s="340"/>
      <c r="I3288" s="337"/>
      <c r="J3288" s="337"/>
      <c r="K3288" s="337"/>
      <c r="L3288" s="337"/>
      <c r="M3288" s="329"/>
      <c r="N3288" s="337"/>
      <c r="O3288" s="349"/>
      <c r="P3288" s="349"/>
      <c r="Q3288" s="358"/>
    </row>
    <row r="3289" ht="27" customHeight="1" spans="1:17">
      <c r="A3289" s="361">
        <f t="shared" si="36"/>
        <v>2358</v>
      </c>
      <c r="B3289" s="294"/>
      <c r="C3289" s="337"/>
      <c r="D3289" s="341"/>
      <c r="E3289" s="337"/>
      <c r="F3289" s="337"/>
      <c r="G3289" s="356"/>
      <c r="H3289" s="340"/>
      <c r="I3289" s="337"/>
      <c r="J3289" s="337"/>
      <c r="K3289" s="337"/>
      <c r="L3289" s="337"/>
      <c r="M3289" s="334"/>
      <c r="N3289" s="337"/>
      <c r="O3289" s="349"/>
      <c r="P3289" s="349"/>
      <c r="Q3289" s="357"/>
    </row>
    <row r="3290" ht="27" customHeight="1" spans="1:17">
      <c r="A3290" s="362">
        <f t="shared" si="36"/>
        <v>2359</v>
      </c>
      <c r="B3290" s="294"/>
      <c r="C3290" s="337"/>
      <c r="D3290" s="341"/>
      <c r="E3290" s="337"/>
      <c r="F3290" s="337"/>
      <c r="G3290" s="356"/>
      <c r="H3290" s="340"/>
      <c r="I3290" s="337"/>
      <c r="J3290" s="337"/>
      <c r="K3290" s="337"/>
      <c r="L3290" s="337"/>
      <c r="M3290" s="329"/>
      <c r="N3290" s="337"/>
      <c r="O3290" s="349"/>
      <c r="P3290" s="349"/>
      <c r="Q3290" s="358"/>
    </row>
    <row r="3291" ht="27" customHeight="1" spans="1:17">
      <c r="A3291" s="361">
        <f t="shared" si="36"/>
        <v>2360</v>
      </c>
      <c r="B3291" s="294"/>
      <c r="C3291" s="337"/>
      <c r="D3291" s="341"/>
      <c r="E3291" s="337"/>
      <c r="F3291" s="337"/>
      <c r="G3291" s="356"/>
      <c r="H3291" s="340"/>
      <c r="I3291" s="337"/>
      <c r="J3291" s="337"/>
      <c r="K3291" s="337"/>
      <c r="L3291" s="337"/>
      <c r="M3291" s="334"/>
      <c r="N3291" s="337"/>
      <c r="O3291" s="349"/>
      <c r="P3291" s="349"/>
      <c r="Q3291" s="357"/>
    </row>
    <row r="3292" ht="27" customHeight="1" spans="1:17">
      <c r="A3292" s="362">
        <f t="shared" si="36"/>
        <v>2361</v>
      </c>
      <c r="B3292" s="294"/>
      <c r="C3292" s="337"/>
      <c r="D3292" s="341"/>
      <c r="E3292" s="337"/>
      <c r="F3292" s="337"/>
      <c r="G3292" s="356"/>
      <c r="H3292" s="340"/>
      <c r="I3292" s="337"/>
      <c r="J3292" s="337"/>
      <c r="K3292" s="337"/>
      <c r="L3292" s="337"/>
      <c r="M3292" s="329"/>
      <c r="N3292" s="337"/>
      <c r="O3292" s="349"/>
      <c r="P3292" s="349"/>
      <c r="Q3292" s="358"/>
    </row>
    <row r="3293" ht="27" customHeight="1" spans="1:17">
      <c r="A3293" s="361">
        <f t="shared" si="36"/>
        <v>2362</v>
      </c>
      <c r="B3293" s="294"/>
      <c r="C3293" s="337"/>
      <c r="D3293" s="341"/>
      <c r="E3293" s="337"/>
      <c r="F3293" s="337"/>
      <c r="G3293" s="356"/>
      <c r="H3293" s="340"/>
      <c r="I3293" s="337"/>
      <c r="J3293" s="337"/>
      <c r="K3293" s="337"/>
      <c r="L3293" s="337"/>
      <c r="M3293" s="334"/>
      <c r="N3293" s="337"/>
      <c r="O3293" s="349"/>
      <c r="P3293" s="349"/>
      <c r="Q3293" s="357"/>
    </row>
    <row r="3294" ht="27" customHeight="1" spans="1:17">
      <c r="A3294" s="362">
        <f t="shared" si="36"/>
        <v>2363</v>
      </c>
      <c r="B3294" s="294"/>
      <c r="C3294" s="337"/>
      <c r="D3294" s="341"/>
      <c r="E3294" s="337"/>
      <c r="F3294" s="337"/>
      <c r="G3294" s="356"/>
      <c r="H3294" s="340"/>
      <c r="I3294" s="337"/>
      <c r="J3294" s="337"/>
      <c r="K3294" s="337"/>
      <c r="L3294" s="337"/>
      <c r="M3294" s="329"/>
      <c r="N3294" s="337"/>
      <c r="O3294" s="349"/>
      <c r="P3294" s="349"/>
      <c r="Q3294" s="358"/>
    </row>
    <row r="3295" ht="27" customHeight="1" spans="1:17">
      <c r="A3295" s="361">
        <f t="shared" si="36"/>
        <v>2364</v>
      </c>
      <c r="B3295" s="294"/>
      <c r="C3295" s="337"/>
      <c r="D3295" s="341"/>
      <c r="E3295" s="337"/>
      <c r="F3295" s="337"/>
      <c r="G3295" s="356"/>
      <c r="H3295" s="340"/>
      <c r="I3295" s="337"/>
      <c r="J3295" s="337"/>
      <c r="K3295" s="337"/>
      <c r="L3295" s="337"/>
      <c r="M3295" s="334"/>
      <c r="N3295" s="337"/>
      <c r="O3295" s="349"/>
      <c r="P3295" s="349"/>
      <c r="Q3295" s="357"/>
    </row>
    <row r="3296" ht="27" customHeight="1" spans="1:17">
      <c r="A3296" s="362">
        <f t="shared" si="36"/>
        <v>2365</v>
      </c>
      <c r="B3296" s="294"/>
      <c r="C3296" s="337"/>
      <c r="D3296" s="341"/>
      <c r="E3296" s="337"/>
      <c r="F3296" s="337"/>
      <c r="G3296" s="356"/>
      <c r="H3296" s="340"/>
      <c r="I3296" s="341"/>
      <c r="J3296" s="337"/>
      <c r="K3296" s="337"/>
      <c r="L3296" s="337"/>
      <c r="M3296" s="329"/>
      <c r="N3296" s="337"/>
      <c r="O3296" s="349"/>
      <c r="P3296" s="349"/>
      <c r="Q3296" s="358"/>
    </row>
    <row r="3297" ht="27" customHeight="1" spans="1:17">
      <c r="A3297" s="361">
        <f t="shared" si="36"/>
        <v>2366</v>
      </c>
      <c r="B3297" s="294"/>
      <c r="C3297" s="337"/>
      <c r="D3297" s="341"/>
      <c r="E3297" s="337"/>
      <c r="F3297" s="337"/>
      <c r="G3297" s="356"/>
      <c r="H3297" s="340"/>
      <c r="I3297" s="337"/>
      <c r="J3297" s="337"/>
      <c r="K3297" s="337"/>
      <c r="L3297" s="337"/>
      <c r="M3297" s="334"/>
      <c r="N3297" s="337"/>
      <c r="O3297" s="349"/>
      <c r="P3297" s="349"/>
      <c r="Q3297" s="357"/>
    </row>
    <row r="3298" ht="27" customHeight="1" spans="1:17">
      <c r="A3298" s="362">
        <f t="shared" si="36"/>
        <v>2367</v>
      </c>
      <c r="B3298" s="294"/>
      <c r="C3298" s="337"/>
      <c r="D3298" s="341"/>
      <c r="E3298" s="337"/>
      <c r="F3298" s="337"/>
      <c r="G3298" s="356"/>
      <c r="H3298" s="340"/>
      <c r="I3298" s="337"/>
      <c r="J3298" s="337"/>
      <c r="K3298" s="337"/>
      <c r="L3298" s="337"/>
      <c r="M3298" s="329"/>
      <c r="N3298" s="337"/>
      <c r="O3298" s="349"/>
      <c r="P3298" s="349"/>
      <c r="Q3298" s="358"/>
    </row>
    <row r="3299" ht="27" customHeight="1" spans="1:17">
      <c r="A3299" s="361">
        <f t="shared" si="36"/>
        <v>2368</v>
      </c>
      <c r="B3299" s="294"/>
      <c r="C3299" s="337"/>
      <c r="D3299" s="341"/>
      <c r="E3299" s="337"/>
      <c r="F3299" s="337"/>
      <c r="G3299" s="356"/>
      <c r="H3299" s="340"/>
      <c r="I3299" s="337"/>
      <c r="J3299" s="337"/>
      <c r="K3299" s="337"/>
      <c r="L3299" s="337"/>
      <c r="M3299" s="334"/>
      <c r="N3299" s="337"/>
      <c r="O3299" s="349"/>
      <c r="P3299" s="349"/>
      <c r="Q3299" s="357"/>
    </row>
    <row r="3300" ht="27" customHeight="1" spans="1:17">
      <c r="A3300" s="362">
        <f t="shared" si="36"/>
        <v>2369</v>
      </c>
      <c r="B3300" s="294"/>
      <c r="C3300" s="337"/>
      <c r="D3300" s="341"/>
      <c r="E3300" s="337"/>
      <c r="F3300" s="337"/>
      <c r="G3300" s="356"/>
      <c r="H3300" s="340"/>
      <c r="I3300" s="337"/>
      <c r="J3300" s="337"/>
      <c r="K3300" s="337"/>
      <c r="L3300" s="337"/>
      <c r="M3300" s="329"/>
      <c r="N3300" s="337"/>
      <c r="O3300" s="349"/>
      <c r="P3300" s="349"/>
      <c r="Q3300" s="358"/>
    </row>
    <row r="3301" ht="27" customHeight="1" spans="1:17">
      <c r="A3301" s="361">
        <f t="shared" ref="A3301:A3364" si="37">A3300+1</f>
        <v>2370</v>
      </c>
      <c r="B3301" s="294"/>
      <c r="C3301" s="337"/>
      <c r="D3301" s="337"/>
      <c r="E3301" s="337"/>
      <c r="F3301" s="337"/>
      <c r="G3301" s="356"/>
      <c r="H3301" s="340"/>
      <c r="I3301" s="337"/>
      <c r="J3301" s="337"/>
      <c r="K3301" s="337"/>
      <c r="L3301" s="337"/>
      <c r="M3301" s="334"/>
      <c r="N3301" s="337"/>
      <c r="O3301" s="349"/>
      <c r="P3301" s="349"/>
      <c r="Q3301" s="357"/>
    </row>
    <row r="3302" ht="27" customHeight="1" spans="1:17">
      <c r="A3302" s="362">
        <f t="shared" si="37"/>
        <v>2371</v>
      </c>
      <c r="B3302" s="294"/>
      <c r="C3302" s="337"/>
      <c r="D3302" s="337"/>
      <c r="E3302" s="337"/>
      <c r="F3302" s="337"/>
      <c r="G3302" s="356"/>
      <c r="H3302" s="340"/>
      <c r="I3302" s="337"/>
      <c r="J3302" s="337"/>
      <c r="K3302" s="337"/>
      <c r="L3302" s="337"/>
      <c r="M3302" s="329"/>
      <c r="N3302" s="337"/>
      <c r="O3302" s="349"/>
      <c r="P3302" s="349"/>
      <c r="Q3302" s="358"/>
    </row>
    <row r="3303" ht="27" customHeight="1" spans="1:17">
      <c r="A3303" s="361">
        <f t="shared" si="37"/>
        <v>2372</v>
      </c>
      <c r="B3303" s="294"/>
      <c r="C3303" s="337"/>
      <c r="D3303" s="337"/>
      <c r="E3303" s="337"/>
      <c r="F3303" s="337"/>
      <c r="G3303" s="356"/>
      <c r="H3303" s="340"/>
      <c r="I3303" s="337"/>
      <c r="J3303" s="337"/>
      <c r="K3303" s="337"/>
      <c r="L3303" s="337"/>
      <c r="M3303" s="334"/>
      <c r="N3303" s="337"/>
      <c r="O3303" s="349"/>
      <c r="P3303" s="349"/>
      <c r="Q3303" s="357"/>
    </row>
    <row r="3304" ht="27" customHeight="1" spans="1:17">
      <c r="A3304" s="362">
        <f t="shared" si="37"/>
        <v>2373</v>
      </c>
      <c r="B3304" s="294"/>
      <c r="C3304" s="337"/>
      <c r="D3304" s="337"/>
      <c r="E3304" s="337"/>
      <c r="F3304" s="337"/>
      <c r="G3304" s="356"/>
      <c r="H3304" s="340"/>
      <c r="I3304" s="337"/>
      <c r="J3304" s="337"/>
      <c r="K3304" s="337"/>
      <c r="L3304" s="337"/>
      <c r="M3304" s="329"/>
      <c r="N3304" s="337"/>
      <c r="O3304" s="349"/>
      <c r="P3304" s="349"/>
      <c r="Q3304" s="358"/>
    </row>
    <row r="3305" ht="27" customHeight="1" spans="1:17">
      <c r="A3305" s="361">
        <f t="shared" si="37"/>
        <v>2374</v>
      </c>
      <c r="B3305" s="294"/>
      <c r="C3305" s="337"/>
      <c r="D3305" s="337"/>
      <c r="E3305" s="337"/>
      <c r="F3305" s="337"/>
      <c r="G3305" s="356"/>
      <c r="H3305" s="340"/>
      <c r="I3305" s="337"/>
      <c r="J3305" s="337"/>
      <c r="K3305" s="337"/>
      <c r="L3305" s="337"/>
      <c r="M3305" s="334"/>
      <c r="N3305" s="337"/>
      <c r="O3305" s="349"/>
      <c r="P3305" s="349"/>
      <c r="Q3305" s="357"/>
    </row>
    <row r="3306" ht="27" customHeight="1" spans="1:17">
      <c r="A3306" s="362">
        <f t="shared" si="37"/>
        <v>2375</v>
      </c>
      <c r="B3306" s="294"/>
      <c r="C3306" s="337"/>
      <c r="D3306" s="337"/>
      <c r="E3306" s="337"/>
      <c r="F3306" s="337"/>
      <c r="G3306" s="356"/>
      <c r="H3306" s="340"/>
      <c r="I3306" s="337"/>
      <c r="J3306" s="337"/>
      <c r="K3306" s="337"/>
      <c r="L3306" s="337"/>
      <c r="M3306" s="329"/>
      <c r="N3306" s="337"/>
      <c r="O3306" s="349"/>
      <c r="P3306" s="349"/>
      <c r="Q3306" s="358"/>
    </row>
    <row r="3307" ht="27" customHeight="1" spans="1:17">
      <c r="A3307" s="361">
        <f t="shared" si="37"/>
        <v>2376</v>
      </c>
      <c r="B3307" s="294"/>
      <c r="C3307" s="337"/>
      <c r="D3307" s="337"/>
      <c r="E3307" s="337"/>
      <c r="F3307" s="337"/>
      <c r="G3307" s="356"/>
      <c r="H3307" s="340"/>
      <c r="I3307" s="337"/>
      <c r="J3307" s="337"/>
      <c r="K3307" s="337"/>
      <c r="L3307" s="337"/>
      <c r="M3307" s="334"/>
      <c r="N3307" s="337"/>
      <c r="O3307" s="349"/>
      <c r="P3307" s="349"/>
      <c r="Q3307" s="357"/>
    </row>
    <row r="3308" ht="27" customHeight="1" spans="1:17">
      <c r="A3308" s="362">
        <f t="shared" si="37"/>
        <v>2377</v>
      </c>
      <c r="B3308" s="294"/>
      <c r="C3308" s="337"/>
      <c r="D3308" s="337"/>
      <c r="E3308" s="337"/>
      <c r="F3308" s="337"/>
      <c r="G3308" s="356"/>
      <c r="H3308" s="340"/>
      <c r="I3308" s="337"/>
      <c r="J3308" s="337"/>
      <c r="K3308" s="337"/>
      <c r="L3308" s="337"/>
      <c r="M3308" s="329"/>
      <c r="N3308" s="337"/>
      <c r="O3308" s="349"/>
      <c r="P3308" s="349"/>
      <c r="Q3308" s="358"/>
    </row>
    <row r="3309" ht="27" customHeight="1" spans="1:17">
      <c r="A3309" s="361">
        <f t="shared" si="37"/>
        <v>2378</v>
      </c>
      <c r="B3309" s="294"/>
      <c r="C3309" s="337"/>
      <c r="D3309" s="337"/>
      <c r="E3309" s="337"/>
      <c r="F3309" s="337"/>
      <c r="G3309" s="356"/>
      <c r="H3309" s="340"/>
      <c r="I3309" s="337"/>
      <c r="J3309" s="337"/>
      <c r="K3309" s="337"/>
      <c r="L3309" s="337"/>
      <c r="M3309" s="334"/>
      <c r="N3309" s="337"/>
      <c r="O3309" s="349"/>
      <c r="P3309" s="349"/>
      <c r="Q3309" s="357"/>
    </row>
    <row r="3310" ht="27" customHeight="1" spans="1:17">
      <c r="A3310" s="362">
        <f t="shared" si="37"/>
        <v>2379</v>
      </c>
      <c r="B3310" s="294"/>
      <c r="C3310" s="337"/>
      <c r="D3310" s="337"/>
      <c r="E3310" s="337"/>
      <c r="F3310" s="337"/>
      <c r="G3310" s="356"/>
      <c r="H3310" s="340"/>
      <c r="I3310" s="337"/>
      <c r="J3310" s="337"/>
      <c r="K3310" s="337"/>
      <c r="L3310" s="337"/>
      <c r="M3310" s="329"/>
      <c r="N3310" s="337"/>
      <c r="O3310" s="349"/>
      <c r="P3310" s="349"/>
      <c r="Q3310" s="358"/>
    </row>
    <row r="3311" ht="27" customHeight="1" spans="1:17">
      <c r="A3311" s="361">
        <f t="shared" si="37"/>
        <v>2380</v>
      </c>
      <c r="B3311" s="294"/>
      <c r="C3311" s="337"/>
      <c r="D3311" s="337"/>
      <c r="E3311" s="337"/>
      <c r="F3311" s="337"/>
      <c r="G3311" s="356"/>
      <c r="H3311" s="340"/>
      <c r="I3311" s="337"/>
      <c r="J3311" s="337"/>
      <c r="K3311" s="337"/>
      <c r="L3311" s="337"/>
      <c r="M3311" s="334"/>
      <c r="N3311" s="337"/>
      <c r="O3311" s="349"/>
      <c r="P3311" s="349"/>
      <c r="Q3311" s="357"/>
    </row>
    <row r="3312" ht="27" customHeight="1" spans="1:17">
      <c r="A3312" s="362">
        <f t="shared" si="37"/>
        <v>2381</v>
      </c>
      <c r="B3312" s="294"/>
      <c r="C3312" s="337"/>
      <c r="D3312" s="337"/>
      <c r="E3312" s="337"/>
      <c r="F3312" s="337"/>
      <c r="G3312" s="356"/>
      <c r="H3312" s="340"/>
      <c r="I3312" s="337"/>
      <c r="J3312" s="337"/>
      <c r="K3312" s="337"/>
      <c r="L3312" s="337"/>
      <c r="M3312" s="329"/>
      <c r="N3312" s="337"/>
      <c r="O3312" s="349"/>
      <c r="P3312" s="349"/>
      <c r="Q3312" s="358"/>
    </row>
    <row r="3313" ht="27" customHeight="1" spans="1:17">
      <c r="A3313" s="361">
        <f t="shared" si="37"/>
        <v>2382</v>
      </c>
      <c r="B3313" s="294"/>
      <c r="C3313" s="337"/>
      <c r="D3313" s="337"/>
      <c r="E3313" s="337"/>
      <c r="F3313" s="337"/>
      <c r="G3313" s="356"/>
      <c r="H3313" s="340"/>
      <c r="I3313" s="337"/>
      <c r="J3313" s="337"/>
      <c r="K3313" s="337"/>
      <c r="L3313" s="337"/>
      <c r="M3313" s="334"/>
      <c r="N3313" s="337"/>
      <c r="O3313" s="349"/>
      <c r="P3313" s="349"/>
      <c r="Q3313" s="357"/>
    </row>
    <row r="3314" ht="27" customHeight="1" spans="1:17">
      <c r="A3314" s="362">
        <f t="shared" si="37"/>
        <v>2383</v>
      </c>
      <c r="B3314" s="294"/>
      <c r="C3314" s="337"/>
      <c r="D3314" s="337"/>
      <c r="E3314" s="337"/>
      <c r="F3314" s="337"/>
      <c r="G3314" s="356"/>
      <c r="H3314" s="340"/>
      <c r="I3314" s="337"/>
      <c r="J3314" s="337"/>
      <c r="K3314" s="337"/>
      <c r="L3314" s="337"/>
      <c r="M3314" s="329"/>
      <c r="N3314" s="337"/>
      <c r="O3314" s="349"/>
      <c r="P3314" s="349"/>
      <c r="Q3314" s="358"/>
    </row>
    <row r="3315" ht="27" customHeight="1" spans="1:17">
      <c r="A3315" s="361">
        <f t="shared" si="37"/>
        <v>2384</v>
      </c>
      <c r="B3315" s="294"/>
      <c r="C3315" s="337"/>
      <c r="D3315" s="337"/>
      <c r="E3315" s="337"/>
      <c r="F3315" s="337"/>
      <c r="G3315" s="356"/>
      <c r="H3315" s="340"/>
      <c r="I3315" s="337"/>
      <c r="J3315" s="337"/>
      <c r="K3315" s="337"/>
      <c r="L3315" s="337"/>
      <c r="M3315" s="334"/>
      <c r="N3315" s="337"/>
      <c r="O3315" s="349"/>
      <c r="P3315" s="349"/>
      <c r="Q3315" s="357"/>
    </row>
    <row r="3316" ht="27" customHeight="1" spans="1:17">
      <c r="A3316" s="362">
        <f t="shared" si="37"/>
        <v>2385</v>
      </c>
      <c r="B3316" s="294"/>
      <c r="C3316" s="337"/>
      <c r="D3316" s="337"/>
      <c r="E3316" s="337"/>
      <c r="F3316" s="337"/>
      <c r="G3316" s="356"/>
      <c r="H3316" s="340"/>
      <c r="I3316" s="337"/>
      <c r="J3316" s="337"/>
      <c r="K3316" s="337"/>
      <c r="L3316" s="337"/>
      <c r="M3316" s="329"/>
      <c r="N3316" s="337"/>
      <c r="O3316" s="349"/>
      <c r="P3316" s="349"/>
      <c r="Q3316" s="358"/>
    </row>
    <row r="3317" ht="27" customHeight="1" spans="1:17">
      <c r="A3317" s="361">
        <f t="shared" si="37"/>
        <v>2386</v>
      </c>
      <c r="B3317" s="294"/>
      <c r="C3317" s="337"/>
      <c r="D3317" s="337"/>
      <c r="E3317" s="337"/>
      <c r="F3317" s="337"/>
      <c r="G3317" s="356"/>
      <c r="H3317" s="340"/>
      <c r="I3317" s="337"/>
      <c r="J3317" s="337"/>
      <c r="K3317" s="337"/>
      <c r="L3317" s="337"/>
      <c r="M3317" s="334"/>
      <c r="N3317" s="337"/>
      <c r="O3317" s="349"/>
      <c r="P3317" s="349"/>
      <c r="Q3317" s="357"/>
    </row>
    <row r="3318" ht="27" customHeight="1" spans="1:17">
      <c r="A3318" s="362">
        <f t="shared" si="37"/>
        <v>2387</v>
      </c>
      <c r="B3318" s="294"/>
      <c r="C3318" s="337"/>
      <c r="D3318" s="337"/>
      <c r="E3318" s="337"/>
      <c r="F3318" s="337"/>
      <c r="G3318" s="356"/>
      <c r="H3318" s="340"/>
      <c r="I3318" s="337"/>
      <c r="J3318" s="337"/>
      <c r="K3318" s="337"/>
      <c r="L3318" s="337"/>
      <c r="M3318" s="329"/>
      <c r="N3318" s="337"/>
      <c r="O3318" s="349"/>
      <c r="P3318" s="349"/>
      <c r="Q3318" s="358"/>
    </row>
    <row r="3319" ht="27" customHeight="1" spans="1:17">
      <c r="A3319" s="361">
        <f t="shared" si="37"/>
        <v>2388</v>
      </c>
      <c r="B3319" s="294"/>
      <c r="C3319" s="337"/>
      <c r="D3319" s="337"/>
      <c r="E3319" s="337"/>
      <c r="F3319" s="337"/>
      <c r="G3319" s="356"/>
      <c r="H3319" s="340"/>
      <c r="I3319" s="337"/>
      <c r="J3319" s="337"/>
      <c r="K3319" s="337"/>
      <c r="L3319" s="337"/>
      <c r="M3319" s="334"/>
      <c r="N3319" s="337"/>
      <c r="O3319" s="349"/>
      <c r="P3319" s="349"/>
      <c r="Q3319" s="357"/>
    </row>
    <row r="3320" ht="27" customHeight="1" spans="1:17">
      <c r="A3320" s="362">
        <f t="shared" si="37"/>
        <v>2389</v>
      </c>
      <c r="B3320" s="294"/>
      <c r="C3320" s="337"/>
      <c r="D3320" s="337"/>
      <c r="E3320" s="337"/>
      <c r="F3320" s="337"/>
      <c r="G3320" s="356"/>
      <c r="H3320" s="340"/>
      <c r="I3320" s="337"/>
      <c r="J3320" s="337"/>
      <c r="K3320" s="337"/>
      <c r="L3320" s="337"/>
      <c r="M3320" s="329"/>
      <c r="N3320" s="337"/>
      <c r="O3320" s="349"/>
      <c r="P3320" s="349"/>
      <c r="Q3320" s="358"/>
    </row>
    <row r="3321" ht="27" customHeight="1" spans="1:17">
      <c r="A3321" s="361">
        <f t="shared" si="37"/>
        <v>2390</v>
      </c>
      <c r="B3321" s="294"/>
      <c r="C3321" s="337"/>
      <c r="D3321" s="337"/>
      <c r="E3321" s="337"/>
      <c r="F3321" s="341"/>
      <c r="G3321" s="356"/>
      <c r="H3321" s="340"/>
      <c r="I3321" s="337"/>
      <c r="J3321" s="337"/>
      <c r="K3321" s="337"/>
      <c r="L3321" s="337"/>
      <c r="M3321" s="334"/>
      <c r="N3321" s="337"/>
      <c r="O3321" s="349"/>
      <c r="P3321" s="349"/>
      <c r="Q3321" s="357"/>
    </row>
    <row r="3322" ht="27" customHeight="1" spans="1:17">
      <c r="A3322" s="362">
        <f t="shared" si="37"/>
        <v>2391</v>
      </c>
      <c r="B3322" s="294"/>
      <c r="C3322" s="337"/>
      <c r="D3322" s="337"/>
      <c r="E3322" s="337"/>
      <c r="F3322" s="337"/>
      <c r="G3322" s="356"/>
      <c r="H3322" s="340"/>
      <c r="I3322" s="337"/>
      <c r="J3322" s="337"/>
      <c r="K3322" s="337"/>
      <c r="L3322" s="337"/>
      <c r="M3322" s="329"/>
      <c r="N3322" s="337"/>
      <c r="O3322" s="349"/>
      <c r="P3322" s="349"/>
      <c r="Q3322" s="358"/>
    </row>
    <row r="3323" ht="27" customHeight="1" spans="1:17">
      <c r="A3323" s="361">
        <f t="shared" si="37"/>
        <v>2392</v>
      </c>
      <c r="B3323" s="294"/>
      <c r="C3323" s="337"/>
      <c r="D3323" s="337"/>
      <c r="E3323" s="337"/>
      <c r="F3323" s="337"/>
      <c r="G3323" s="356"/>
      <c r="H3323" s="340"/>
      <c r="I3323" s="337"/>
      <c r="J3323" s="337"/>
      <c r="K3323" s="337"/>
      <c r="L3323" s="337"/>
      <c r="M3323" s="334"/>
      <c r="N3323" s="337"/>
      <c r="O3323" s="349"/>
      <c r="P3323" s="349"/>
      <c r="Q3323" s="357"/>
    </row>
    <row r="3324" ht="27" customHeight="1" spans="1:17">
      <c r="A3324" s="362">
        <f t="shared" si="37"/>
        <v>2393</v>
      </c>
      <c r="B3324" s="294"/>
      <c r="C3324" s="337"/>
      <c r="D3324" s="337"/>
      <c r="E3324" s="337"/>
      <c r="F3324" s="337"/>
      <c r="G3324" s="356"/>
      <c r="H3324" s="340"/>
      <c r="I3324" s="337"/>
      <c r="J3324" s="337"/>
      <c r="K3324" s="337"/>
      <c r="L3324" s="337"/>
      <c r="M3324" s="329"/>
      <c r="N3324" s="337"/>
      <c r="O3324" s="349"/>
      <c r="P3324" s="349"/>
      <c r="Q3324" s="358"/>
    </row>
    <row r="3325" ht="27" customHeight="1" spans="1:17">
      <c r="A3325" s="361">
        <f t="shared" si="37"/>
        <v>2394</v>
      </c>
      <c r="B3325" s="294"/>
      <c r="C3325" s="337"/>
      <c r="D3325" s="337"/>
      <c r="E3325" s="337"/>
      <c r="F3325" s="337"/>
      <c r="G3325" s="356"/>
      <c r="H3325" s="340"/>
      <c r="I3325" s="337"/>
      <c r="J3325" s="337"/>
      <c r="K3325" s="337"/>
      <c r="L3325" s="337"/>
      <c r="M3325" s="334"/>
      <c r="N3325" s="337"/>
      <c r="O3325" s="349"/>
      <c r="P3325" s="349"/>
      <c r="Q3325" s="357"/>
    </row>
    <row r="3326" ht="27" customHeight="1" spans="1:17">
      <c r="A3326" s="362">
        <f t="shared" si="37"/>
        <v>2395</v>
      </c>
      <c r="B3326" s="294"/>
      <c r="C3326" s="337"/>
      <c r="D3326" s="337"/>
      <c r="E3326" s="337"/>
      <c r="F3326" s="337"/>
      <c r="G3326" s="356"/>
      <c r="H3326" s="340"/>
      <c r="I3326" s="337"/>
      <c r="J3326" s="337"/>
      <c r="K3326" s="337"/>
      <c r="L3326" s="337"/>
      <c r="M3326" s="329"/>
      <c r="N3326" s="337"/>
      <c r="O3326" s="349"/>
      <c r="P3326" s="349"/>
      <c r="Q3326" s="358"/>
    </row>
    <row r="3327" ht="27" customHeight="1" spans="1:17">
      <c r="A3327" s="361">
        <f t="shared" si="37"/>
        <v>2396</v>
      </c>
      <c r="B3327" s="294"/>
      <c r="C3327" s="337"/>
      <c r="D3327" s="337"/>
      <c r="E3327" s="337"/>
      <c r="F3327" s="337"/>
      <c r="G3327" s="356"/>
      <c r="H3327" s="340"/>
      <c r="I3327" s="337"/>
      <c r="J3327" s="337"/>
      <c r="K3327" s="337"/>
      <c r="L3327" s="337"/>
      <c r="M3327" s="334"/>
      <c r="N3327" s="337"/>
      <c r="O3327" s="349"/>
      <c r="P3327" s="349"/>
      <c r="Q3327" s="357"/>
    </row>
    <row r="3328" ht="27" customHeight="1" spans="1:17">
      <c r="A3328" s="362">
        <f t="shared" si="37"/>
        <v>2397</v>
      </c>
      <c r="B3328" s="294"/>
      <c r="C3328" s="337"/>
      <c r="D3328" s="337"/>
      <c r="E3328" s="337"/>
      <c r="F3328" s="337"/>
      <c r="G3328" s="356"/>
      <c r="H3328" s="340"/>
      <c r="I3328" s="337"/>
      <c r="J3328" s="337"/>
      <c r="K3328" s="337"/>
      <c r="L3328" s="337"/>
      <c r="M3328" s="329"/>
      <c r="N3328" s="337"/>
      <c r="O3328" s="349"/>
      <c r="P3328" s="349"/>
      <c r="Q3328" s="358"/>
    </row>
    <row r="3329" ht="27" customHeight="1" spans="1:17">
      <c r="A3329" s="361">
        <f t="shared" si="37"/>
        <v>2398</v>
      </c>
      <c r="B3329" s="294"/>
      <c r="C3329" s="337"/>
      <c r="D3329" s="337"/>
      <c r="E3329" s="337"/>
      <c r="F3329" s="337"/>
      <c r="G3329" s="356"/>
      <c r="H3329" s="340"/>
      <c r="I3329" s="337"/>
      <c r="J3329" s="337"/>
      <c r="K3329" s="337"/>
      <c r="L3329" s="337"/>
      <c r="M3329" s="334"/>
      <c r="N3329" s="337"/>
      <c r="O3329" s="349"/>
      <c r="P3329" s="349"/>
      <c r="Q3329" s="357"/>
    </row>
    <row r="3330" ht="27" customHeight="1" spans="1:17">
      <c r="A3330" s="362">
        <f t="shared" si="37"/>
        <v>2399</v>
      </c>
      <c r="B3330" s="294"/>
      <c r="C3330" s="337"/>
      <c r="D3330" s="337"/>
      <c r="E3330" s="337"/>
      <c r="F3330" s="337"/>
      <c r="G3330" s="356"/>
      <c r="H3330" s="340"/>
      <c r="I3330" s="337"/>
      <c r="J3330" s="337"/>
      <c r="K3330" s="337"/>
      <c r="L3330" s="337"/>
      <c r="M3330" s="329"/>
      <c r="N3330" s="337"/>
      <c r="O3330" s="349"/>
      <c r="P3330" s="349"/>
      <c r="Q3330" s="358"/>
    </row>
    <row r="3331" ht="27" customHeight="1" spans="1:17">
      <c r="A3331" s="361">
        <f t="shared" si="37"/>
        <v>2400</v>
      </c>
      <c r="B3331" s="294"/>
      <c r="C3331" s="337"/>
      <c r="D3331" s="337"/>
      <c r="E3331" s="337"/>
      <c r="F3331" s="337"/>
      <c r="G3331" s="356"/>
      <c r="H3331" s="340"/>
      <c r="I3331" s="337"/>
      <c r="J3331" s="337"/>
      <c r="K3331" s="337"/>
      <c r="L3331" s="337"/>
      <c r="M3331" s="334"/>
      <c r="N3331" s="337"/>
      <c r="O3331" s="349"/>
      <c r="P3331" s="349"/>
      <c r="Q3331" s="357"/>
    </row>
    <row r="3332" ht="27" customHeight="1" spans="1:17">
      <c r="A3332" s="362">
        <f t="shared" si="37"/>
        <v>2401</v>
      </c>
      <c r="B3332" s="294"/>
      <c r="C3332" s="337"/>
      <c r="D3332" s="337"/>
      <c r="E3332" s="337"/>
      <c r="F3332" s="337"/>
      <c r="G3332" s="356"/>
      <c r="H3332" s="340"/>
      <c r="I3332" s="337"/>
      <c r="J3332" s="337"/>
      <c r="K3332" s="337"/>
      <c r="L3332" s="337"/>
      <c r="M3332" s="329"/>
      <c r="N3332" s="337"/>
      <c r="O3332" s="349"/>
      <c r="P3332" s="349"/>
      <c r="Q3332" s="358"/>
    </row>
    <row r="3333" ht="27" customHeight="1" spans="1:17">
      <c r="A3333" s="361">
        <f t="shared" si="37"/>
        <v>2402</v>
      </c>
      <c r="B3333" s="294"/>
      <c r="C3333" s="337"/>
      <c r="D3333" s="337"/>
      <c r="E3333" s="337"/>
      <c r="F3333" s="337"/>
      <c r="G3333" s="356"/>
      <c r="H3333" s="340"/>
      <c r="I3333" s="337"/>
      <c r="J3333" s="337"/>
      <c r="K3333" s="337"/>
      <c r="L3333" s="337"/>
      <c r="M3333" s="334"/>
      <c r="N3333" s="337"/>
      <c r="O3333" s="349"/>
      <c r="P3333" s="349"/>
      <c r="Q3333" s="357"/>
    </row>
    <row r="3334" ht="27" customHeight="1" spans="1:17">
      <c r="A3334" s="362">
        <f t="shared" si="37"/>
        <v>2403</v>
      </c>
      <c r="B3334" s="294"/>
      <c r="C3334" s="337"/>
      <c r="D3334" s="337"/>
      <c r="E3334" s="337"/>
      <c r="F3334" s="337"/>
      <c r="G3334" s="356"/>
      <c r="H3334" s="340"/>
      <c r="I3334" s="337"/>
      <c r="J3334" s="337"/>
      <c r="K3334" s="337"/>
      <c r="L3334" s="337"/>
      <c r="M3334" s="329"/>
      <c r="N3334" s="337"/>
      <c r="O3334" s="349"/>
      <c r="P3334" s="349"/>
      <c r="Q3334" s="358"/>
    </row>
    <row r="3335" ht="27" customHeight="1" spans="1:17">
      <c r="A3335" s="361">
        <f t="shared" si="37"/>
        <v>2404</v>
      </c>
      <c r="B3335" s="294"/>
      <c r="C3335" s="337"/>
      <c r="D3335" s="337"/>
      <c r="E3335" s="337"/>
      <c r="F3335" s="337"/>
      <c r="G3335" s="356"/>
      <c r="H3335" s="340"/>
      <c r="I3335" s="337"/>
      <c r="J3335" s="337"/>
      <c r="K3335" s="337"/>
      <c r="L3335" s="337"/>
      <c r="M3335" s="334"/>
      <c r="N3335" s="337"/>
      <c r="O3335" s="349"/>
      <c r="P3335" s="349"/>
      <c r="Q3335" s="357"/>
    </row>
    <row r="3336" ht="27" customHeight="1" spans="1:17">
      <c r="A3336" s="362">
        <f t="shared" si="37"/>
        <v>2405</v>
      </c>
      <c r="B3336" s="294"/>
      <c r="C3336" s="337"/>
      <c r="D3336" s="337"/>
      <c r="E3336" s="337"/>
      <c r="F3336" s="337"/>
      <c r="G3336" s="356"/>
      <c r="H3336" s="340"/>
      <c r="I3336" s="337"/>
      <c r="J3336" s="337"/>
      <c r="K3336" s="337"/>
      <c r="L3336" s="337"/>
      <c r="M3336" s="329"/>
      <c r="N3336" s="337"/>
      <c r="O3336" s="349"/>
      <c r="P3336" s="349"/>
      <c r="Q3336" s="358"/>
    </row>
    <row r="3337" ht="27" customHeight="1" spans="1:17">
      <c r="A3337" s="361">
        <f t="shared" si="37"/>
        <v>2406</v>
      </c>
      <c r="B3337" s="294"/>
      <c r="C3337" s="337"/>
      <c r="D3337" s="337"/>
      <c r="E3337" s="337"/>
      <c r="F3337" s="337"/>
      <c r="G3337" s="356"/>
      <c r="H3337" s="340"/>
      <c r="I3337" s="337"/>
      <c r="J3337" s="337"/>
      <c r="K3337" s="337"/>
      <c r="L3337" s="337"/>
      <c r="M3337" s="334"/>
      <c r="N3337" s="337"/>
      <c r="O3337" s="349"/>
      <c r="P3337" s="349"/>
      <c r="Q3337" s="357"/>
    </row>
    <row r="3338" ht="27" customHeight="1" spans="1:17">
      <c r="A3338" s="362">
        <f t="shared" si="37"/>
        <v>2407</v>
      </c>
      <c r="B3338" s="294"/>
      <c r="C3338" s="337"/>
      <c r="D3338" s="337"/>
      <c r="E3338" s="337"/>
      <c r="F3338" s="337"/>
      <c r="G3338" s="356"/>
      <c r="H3338" s="340"/>
      <c r="I3338" s="337"/>
      <c r="J3338" s="337"/>
      <c r="K3338" s="337"/>
      <c r="L3338" s="337"/>
      <c r="M3338" s="329"/>
      <c r="N3338" s="337"/>
      <c r="O3338" s="349"/>
      <c r="P3338" s="349"/>
      <c r="Q3338" s="358"/>
    </row>
    <row r="3339" ht="27" customHeight="1" spans="1:17">
      <c r="A3339" s="361">
        <f t="shared" si="37"/>
        <v>2408</v>
      </c>
      <c r="B3339" s="294"/>
      <c r="C3339" s="337"/>
      <c r="D3339" s="337"/>
      <c r="E3339" s="337"/>
      <c r="F3339" s="337"/>
      <c r="G3339" s="356"/>
      <c r="H3339" s="340"/>
      <c r="I3339" s="337"/>
      <c r="J3339" s="337"/>
      <c r="K3339" s="337"/>
      <c r="L3339" s="337"/>
      <c r="M3339" s="334"/>
      <c r="N3339" s="337"/>
      <c r="O3339" s="349"/>
      <c r="P3339" s="349"/>
      <c r="Q3339" s="357"/>
    </row>
    <row r="3340" ht="27" customHeight="1" spans="1:17">
      <c r="A3340" s="362">
        <f t="shared" si="37"/>
        <v>2409</v>
      </c>
      <c r="B3340" s="294"/>
      <c r="C3340" s="337"/>
      <c r="D3340" s="337"/>
      <c r="E3340" s="337"/>
      <c r="F3340" s="337"/>
      <c r="G3340" s="356"/>
      <c r="H3340" s="340"/>
      <c r="I3340" s="337"/>
      <c r="J3340" s="337"/>
      <c r="K3340" s="337"/>
      <c r="L3340" s="337"/>
      <c r="M3340" s="329"/>
      <c r="N3340" s="337"/>
      <c r="O3340" s="349"/>
      <c r="P3340" s="349"/>
      <c r="Q3340" s="358"/>
    </row>
    <row r="3341" ht="27" customHeight="1" spans="1:17">
      <c r="A3341" s="361">
        <f t="shared" si="37"/>
        <v>2410</v>
      </c>
      <c r="B3341" s="294"/>
      <c r="C3341" s="337"/>
      <c r="D3341" s="337"/>
      <c r="E3341" s="337"/>
      <c r="F3341" s="337"/>
      <c r="G3341" s="356"/>
      <c r="H3341" s="340"/>
      <c r="I3341" s="337"/>
      <c r="J3341" s="337"/>
      <c r="K3341" s="337"/>
      <c r="L3341" s="337"/>
      <c r="M3341" s="334"/>
      <c r="N3341" s="337"/>
      <c r="O3341" s="349"/>
      <c r="P3341" s="349"/>
      <c r="Q3341" s="357"/>
    </row>
    <row r="3342" ht="27" customHeight="1" spans="1:17">
      <c r="A3342" s="362">
        <f t="shared" si="37"/>
        <v>2411</v>
      </c>
      <c r="B3342" s="294"/>
      <c r="C3342" s="337"/>
      <c r="D3342" s="337"/>
      <c r="E3342" s="337"/>
      <c r="F3342" s="337"/>
      <c r="G3342" s="356"/>
      <c r="H3342" s="340"/>
      <c r="I3342" s="337"/>
      <c r="J3342" s="337"/>
      <c r="K3342" s="337"/>
      <c r="L3342" s="337"/>
      <c r="M3342" s="329"/>
      <c r="N3342" s="337"/>
      <c r="O3342" s="349"/>
      <c r="P3342" s="349"/>
      <c r="Q3342" s="358"/>
    </row>
    <row r="3343" ht="27" customHeight="1" spans="1:17">
      <c r="A3343" s="361">
        <f t="shared" si="37"/>
        <v>2412</v>
      </c>
      <c r="B3343" s="294"/>
      <c r="C3343" s="337"/>
      <c r="D3343" s="337"/>
      <c r="E3343" s="337"/>
      <c r="F3343" s="337"/>
      <c r="G3343" s="356"/>
      <c r="H3343" s="340"/>
      <c r="I3343" s="337"/>
      <c r="J3343" s="337"/>
      <c r="K3343" s="337"/>
      <c r="L3343" s="337"/>
      <c r="M3343" s="334"/>
      <c r="N3343" s="337"/>
      <c r="O3343" s="349"/>
      <c r="P3343" s="349"/>
      <c r="Q3343" s="357"/>
    </row>
    <row r="3344" ht="27" customHeight="1" spans="1:17">
      <c r="A3344" s="362">
        <f t="shared" si="37"/>
        <v>2413</v>
      </c>
      <c r="B3344" s="294"/>
      <c r="C3344" s="337"/>
      <c r="D3344" s="337"/>
      <c r="E3344" s="337"/>
      <c r="F3344" s="337"/>
      <c r="G3344" s="356"/>
      <c r="H3344" s="340"/>
      <c r="I3344" s="337"/>
      <c r="J3344" s="337"/>
      <c r="K3344" s="337"/>
      <c r="L3344" s="337"/>
      <c r="M3344" s="329"/>
      <c r="N3344" s="337"/>
      <c r="O3344" s="349"/>
      <c r="P3344" s="349"/>
      <c r="Q3344" s="358"/>
    </row>
    <row r="3345" ht="27" customHeight="1" spans="1:17">
      <c r="A3345" s="361">
        <f t="shared" si="37"/>
        <v>2414</v>
      </c>
      <c r="B3345" s="294"/>
      <c r="C3345" s="337"/>
      <c r="D3345" s="337"/>
      <c r="E3345" s="337"/>
      <c r="F3345" s="337"/>
      <c r="G3345" s="356"/>
      <c r="H3345" s="340"/>
      <c r="I3345" s="337"/>
      <c r="J3345" s="337"/>
      <c r="K3345" s="337"/>
      <c r="L3345" s="337"/>
      <c r="M3345" s="334"/>
      <c r="N3345" s="337"/>
      <c r="O3345" s="349"/>
      <c r="P3345" s="349"/>
      <c r="Q3345" s="357"/>
    </row>
    <row r="3346" ht="27" customHeight="1" spans="1:17">
      <c r="A3346" s="362">
        <f t="shared" si="37"/>
        <v>2415</v>
      </c>
      <c r="B3346" s="294"/>
      <c r="C3346" s="337"/>
      <c r="D3346" s="337"/>
      <c r="E3346" s="337"/>
      <c r="F3346" s="337"/>
      <c r="G3346" s="356"/>
      <c r="H3346" s="340"/>
      <c r="I3346" s="337"/>
      <c r="J3346" s="337"/>
      <c r="K3346" s="337"/>
      <c r="L3346" s="337"/>
      <c r="M3346" s="329"/>
      <c r="N3346" s="337"/>
      <c r="O3346" s="349"/>
      <c r="P3346" s="349"/>
      <c r="Q3346" s="358"/>
    </row>
    <row r="3347" ht="27" customHeight="1" spans="1:17">
      <c r="A3347" s="361">
        <f t="shared" si="37"/>
        <v>2416</v>
      </c>
      <c r="B3347" s="294"/>
      <c r="C3347" s="337"/>
      <c r="D3347" s="337"/>
      <c r="E3347" s="337"/>
      <c r="F3347" s="337"/>
      <c r="G3347" s="356"/>
      <c r="H3347" s="340"/>
      <c r="I3347" s="337"/>
      <c r="J3347" s="337"/>
      <c r="K3347" s="337"/>
      <c r="L3347" s="337"/>
      <c r="M3347" s="334"/>
      <c r="N3347" s="337"/>
      <c r="O3347" s="349"/>
      <c r="P3347" s="349"/>
      <c r="Q3347" s="357"/>
    </row>
    <row r="3348" ht="27" customHeight="1" spans="1:17">
      <c r="A3348" s="362">
        <f t="shared" si="37"/>
        <v>2417</v>
      </c>
      <c r="B3348" s="294"/>
      <c r="C3348" s="337"/>
      <c r="D3348" s="337"/>
      <c r="E3348" s="337"/>
      <c r="F3348" s="337"/>
      <c r="G3348" s="356"/>
      <c r="H3348" s="340"/>
      <c r="I3348" s="337"/>
      <c r="J3348" s="337"/>
      <c r="K3348" s="337"/>
      <c r="L3348" s="337"/>
      <c r="M3348" s="329"/>
      <c r="N3348" s="337"/>
      <c r="O3348" s="349"/>
      <c r="P3348" s="349"/>
      <c r="Q3348" s="358"/>
    </row>
    <row r="3349" ht="27" customHeight="1" spans="1:17">
      <c r="A3349" s="361">
        <f t="shared" si="37"/>
        <v>2418</v>
      </c>
      <c r="B3349" s="294"/>
      <c r="C3349" s="337"/>
      <c r="D3349" s="337"/>
      <c r="E3349" s="337"/>
      <c r="F3349" s="337"/>
      <c r="G3349" s="356"/>
      <c r="H3349" s="340"/>
      <c r="I3349" s="337"/>
      <c r="J3349" s="337"/>
      <c r="K3349" s="337"/>
      <c r="L3349" s="337"/>
      <c r="M3349" s="334"/>
      <c r="N3349" s="337"/>
      <c r="O3349" s="349"/>
      <c r="P3349" s="349"/>
      <c r="Q3349" s="357"/>
    </row>
    <row r="3350" ht="27" customHeight="1" spans="1:17">
      <c r="A3350" s="362">
        <f t="shared" si="37"/>
        <v>2419</v>
      </c>
      <c r="B3350" s="294"/>
      <c r="C3350" s="337"/>
      <c r="D3350" s="337"/>
      <c r="E3350" s="337"/>
      <c r="F3350" s="337"/>
      <c r="G3350" s="356"/>
      <c r="H3350" s="340"/>
      <c r="I3350" s="337"/>
      <c r="J3350" s="337"/>
      <c r="K3350" s="337"/>
      <c r="L3350" s="337"/>
      <c r="M3350" s="329"/>
      <c r="N3350" s="337"/>
      <c r="O3350" s="349"/>
      <c r="P3350" s="349"/>
      <c r="Q3350" s="358"/>
    </row>
    <row r="3351" ht="27" customHeight="1" spans="1:17">
      <c r="A3351" s="361">
        <f t="shared" si="37"/>
        <v>2420</v>
      </c>
      <c r="B3351" s="294"/>
      <c r="C3351" s="337"/>
      <c r="D3351" s="337"/>
      <c r="E3351" s="337"/>
      <c r="F3351" s="337"/>
      <c r="G3351" s="356"/>
      <c r="H3351" s="340"/>
      <c r="I3351" s="337"/>
      <c r="J3351" s="337"/>
      <c r="K3351" s="337"/>
      <c r="L3351" s="337"/>
      <c r="M3351" s="334"/>
      <c r="N3351" s="337"/>
      <c r="O3351" s="349"/>
      <c r="P3351" s="349"/>
      <c r="Q3351" s="357"/>
    </row>
    <row r="3352" ht="27" customHeight="1" spans="1:17">
      <c r="A3352" s="362">
        <f t="shared" si="37"/>
        <v>2421</v>
      </c>
      <c r="B3352" s="294"/>
      <c r="C3352" s="337"/>
      <c r="D3352" s="337"/>
      <c r="E3352" s="337"/>
      <c r="F3352" s="337"/>
      <c r="G3352" s="356"/>
      <c r="H3352" s="340"/>
      <c r="I3352" s="337"/>
      <c r="J3352" s="337"/>
      <c r="K3352" s="337"/>
      <c r="L3352" s="337"/>
      <c r="M3352" s="329"/>
      <c r="N3352" s="337"/>
      <c r="O3352" s="349"/>
      <c r="P3352" s="349"/>
      <c r="Q3352" s="358"/>
    </row>
    <row r="3353" ht="27" customHeight="1" spans="1:17">
      <c r="A3353" s="361">
        <f t="shared" si="37"/>
        <v>2422</v>
      </c>
      <c r="B3353" s="294"/>
      <c r="C3353" s="337"/>
      <c r="D3353" s="337"/>
      <c r="E3353" s="337"/>
      <c r="F3353" s="337"/>
      <c r="G3353" s="356"/>
      <c r="H3353" s="340"/>
      <c r="I3353" s="337"/>
      <c r="J3353" s="337"/>
      <c r="K3353" s="337"/>
      <c r="L3353" s="337"/>
      <c r="M3353" s="334"/>
      <c r="N3353" s="337"/>
      <c r="O3353" s="349"/>
      <c r="P3353" s="349"/>
      <c r="Q3353" s="357"/>
    </row>
    <row r="3354" ht="27" customHeight="1" spans="1:17">
      <c r="A3354" s="362">
        <f t="shared" si="37"/>
        <v>2423</v>
      </c>
      <c r="B3354" s="294"/>
      <c r="C3354" s="337"/>
      <c r="D3354" s="337"/>
      <c r="E3354" s="337"/>
      <c r="F3354" s="337"/>
      <c r="G3354" s="356"/>
      <c r="H3354" s="340"/>
      <c r="I3354" s="337"/>
      <c r="J3354" s="337"/>
      <c r="K3354" s="337"/>
      <c r="L3354" s="337"/>
      <c r="M3354" s="329"/>
      <c r="N3354" s="337"/>
      <c r="O3354" s="349"/>
      <c r="P3354" s="349"/>
      <c r="Q3354" s="358"/>
    </row>
    <row r="3355" ht="27" customHeight="1" spans="1:17">
      <c r="A3355" s="361">
        <f t="shared" si="37"/>
        <v>2424</v>
      </c>
      <c r="B3355" s="294"/>
      <c r="C3355" s="337"/>
      <c r="D3355" s="337"/>
      <c r="E3355" s="337"/>
      <c r="F3355" s="337"/>
      <c r="G3355" s="356"/>
      <c r="H3355" s="340"/>
      <c r="I3355" s="337"/>
      <c r="J3355" s="337"/>
      <c r="K3355" s="337"/>
      <c r="L3355" s="337"/>
      <c r="M3355" s="334"/>
      <c r="N3355" s="337"/>
      <c r="O3355" s="349"/>
      <c r="P3355" s="349"/>
      <c r="Q3355" s="357"/>
    </row>
    <row r="3356" ht="27" customHeight="1" spans="1:17">
      <c r="A3356" s="362">
        <f t="shared" si="37"/>
        <v>2425</v>
      </c>
      <c r="B3356" s="294"/>
      <c r="C3356" s="337"/>
      <c r="D3356" s="337"/>
      <c r="E3356" s="337"/>
      <c r="F3356" s="337"/>
      <c r="G3356" s="356"/>
      <c r="H3356" s="340"/>
      <c r="I3356" s="337"/>
      <c r="J3356" s="337"/>
      <c r="K3356" s="337"/>
      <c r="L3356" s="337"/>
      <c r="M3356" s="329"/>
      <c r="N3356" s="337"/>
      <c r="O3356" s="349"/>
      <c r="P3356" s="349"/>
      <c r="Q3356" s="358"/>
    </row>
    <row r="3357" ht="27" customHeight="1" spans="1:17">
      <c r="A3357" s="361">
        <f t="shared" si="37"/>
        <v>2426</v>
      </c>
      <c r="B3357" s="294"/>
      <c r="C3357" s="337"/>
      <c r="D3357" s="337"/>
      <c r="E3357" s="337"/>
      <c r="F3357" s="337"/>
      <c r="G3357" s="356"/>
      <c r="H3357" s="340"/>
      <c r="I3357" s="337"/>
      <c r="J3357" s="337"/>
      <c r="K3357" s="337"/>
      <c r="L3357" s="337"/>
      <c r="M3357" s="334"/>
      <c r="N3357" s="337"/>
      <c r="O3357" s="349"/>
      <c r="P3357" s="349"/>
      <c r="Q3357" s="357"/>
    </row>
    <row r="3358" ht="27" customHeight="1" spans="1:17">
      <c r="A3358" s="362">
        <f t="shared" si="37"/>
        <v>2427</v>
      </c>
      <c r="B3358" s="294"/>
      <c r="C3358" s="337"/>
      <c r="D3358" s="337"/>
      <c r="E3358" s="337"/>
      <c r="F3358" s="337"/>
      <c r="G3358" s="356"/>
      <c r="H3358" s="340"/>
      <c r="I3358" s="337"/>
      <c r="J3358" s="337"/>
      <c r="K3358" s="337"/>
      <c r="L3358" s="337"/>
      <c r="M3358" s="329"/>
      <c r="N3358" s="337"/>
      <c r="O3358" s="349"/>
      <c r="P3358" s="349"/>
      <c r="Q3358" s="358"/>
    </row>
    <row r="3359" ht="27" customHeight="1" spans="1:17">
      <c r="A3359" s="361">
        <f t="shared" si="37"/>
        <v>2428</v>
      </c>
      <c r="B3359" s="294"/>
      <c r="C3359" s="337"/>
      <c r="D3359" s="337"/>
      <c r="E3359" s="337"/>
      <c r="F3359" s="337"/>
      <c r="G3359" s="356"/>
      <c r="H3359" s="340"/>
      <c r="I3359" s="337"/>
      <c r="J3359" s="337"/>
      <c r="K3359" s="337"/>
      <c r="L3359" s="337"/>
      <c r="M3359" s="334"/>
      <c r="N3359" s="337"/>
      <c r="O3359" s="349"/>
      <c r="P3359" s="349"/>
      <c r="Q3359" s="357"/>
    </row>
    <row r="3360" ht="27" customHeight="1" spans="1:17">
      <c r="A3360" s="362">
        <f t="shared" si="37"/>
        <v>2429</v>
      </c>
      <c r="B3360" s="294"/>
      <c r="C3360" s="337"/>
      <c r="D3360" s="337"/>
      <c r="E3360" s="337"/>
      <c r="F3360" s="337"/>
      <c r="G3360" s="356"/>
      <c r="H3360" s="340"/>
      <c r="I3360" s="337"/>
      <c r="J3360" s="337"/>
      <c r="K3360" s="337"/>
      <c r="L3360" s="337"/>
      <c r="M3360" s="329"/>
      <c r="N3360" s="337"/>
      <c r="O3360" s="349"/>
      <c r="P3360" s="349"/>
      <c r="Q3360" s="358"/>
    </row>
    <row r="3361" ht="27" customHeight="1" spans="1:17">
      <c r="A3361" s="361">
        <f t="shared" si="37"/>
        <v>2430</v>
      </c>
      <c r="B3361" s="294"/>
      <c r="C3361" s="337"/>
      <c r="D3361" s="337"/>
      <c r="E3361" s="337"/>
      <c r="F3361" s="337"/>
      <c r="G3361" s="356"/>
      <c r="H3361" s="340"/>
      <c r="I3361" s="337"/>
      <c r="J3361" s="337"/>
      <c r="K3361" s="337"/>
      <c r="L3361" s="337"/>
      <c r="M3361" s="334"/>
      <c r="N3361" s="337"/>
      <c r="O3361" s="349"/>
      <c r="P3361" s="349"/>
      <c r="Q3361" s="357"/>
    </row>
    <row r="3362" ht="27" customHeight="1" spans="1:17">
      <c r="A3362" s="362">
        <f t="shared" si="37"/>
        <v>2431</v>
      </c>
      <c r="B3362" s="294"/>
      <c r="C3362" s="337"/>
      <c r="D3362" s="337"/>
      <c r="E3362" s="337"/>
      <c r="F3362" s="337"/>
      <c r="G3362" s="356"/>
      <c r="H3362" s="340"/>
      <c r="I3362" s="337"/>
      <c r="J3362" s="337"/>
      <c r="K3362" s="337"/>
      <c r="L3362" s="337"/>
      <c r="M3362" s="329"/>
      <c r="N3362" s="337"/>
      <c r="O3362" s="349"/>
      <c r="P3362" s="349"/>
      <c r="Q3362" s="358"/>
    </row>
    <row r="3363" ht="27" customHeight="1" spans="1:17">
      <c r="A3363" s="361">
        <f t="shared" si="37"/>
        <v>2432</v>
      </c>
      <c r="B3363" s="294"/>
      <c r="C3363" s="337"/>
      <c r="D3363" s="337"/>
      <c r="E3363" s="337"/>
      <c r="F3363" s="341"/>
      <c r="G3363" s="356"/>
      <c r="H3363" s="340"/>
      <c r="I3363" s="337"/>
      <c r="J3363" s="337"/>
      <c r="K3363" s="337"/>
      <c r="L3363" s="337"/>
      <c r="M3363" s="334"/>
      <c r="N3363" s="337"/>
      <c r="O3363" s="349"/>
      <c r="P3363" s="349"/>
      <c r="Q3363" s="357"/>
    </row>
    <row r="3364" ht="27" customHeight="1" spans="1:17">
      <c r="A3364" s="362">
        <f t="shared" si="37"/>
        <v>2433</v>
      </c>
      <c r="B3364" s="294"/>
      <c r="C3364" s="337"/>
      <c r="D3364" s="337"/>
      <c r="E3364" s="337"/>
      <c r="F3364" s="337"/>
      <c r="G3364" s="356"/>
      <c r="H3364" s="340"/>
      <c r="I3364" s="337"/>
      <c r="J3364" s="337"/>
      <c r="K3364" s="337"/>
      <c r="L3364" s="337"/>
      <c r="M3364" s="329"/>
      <c r="N3364" s="337"/>
      <c r="O3364" s="349"/>
      <c r="P3364" s="349"/>
      <c r="Q3364" s="358"/>
    </row>
    <row r="3365" ht="27" customHeight="1" spans="1:17">
      <c r="A3365" s="361">
        <f t="shared" ref="A3365:A3428" si="38">A3364+1</f>
        <v>2434</v>
      </c>
      <c r="B3365" s="294"/>
      <c r="C3365" s="337"/>
      <c r="D3365" s="337"/>
      <c r="E3365" s="337"/>
      <c r="F3365" s="337"/>
      <c r="G3365" s="356"/>
      <c r="H3365" s="340"/>
      <c r="I3365" s="337"/>
      <c r="J3365" s="337"/>
      <c r="K3365" s="337"/>
      <c r="L3365" s="337"/>
      <c r="M3365" s="334"/>
      <c r="N3365" s="337"/>
      <c r="O3365" s="349"/>
      <c r="P3365" s="349"/>
      <c r="Q3365" s="357"/>
    </row>
    <row r="3366" ht="27" customHeight="1" spans="1:17">
      <c r="A3366" s="362">
        <f t="shared" si="38"/>
        <v>2435</v>
      </c>
      <c r="B3366" s="294"/>
      <c r="C3366" s="337"/>
      <c r="D3366" s="337"/>
      <c r="E3366" s="337"/>
      <c r="F3366" s="341"/>
      <c r="G3366" s="356"/>
      <c r="H3366" s="340"/>
      <c r="I3366" s="337"/>
      <c r="J3366" s="337"/>
      <c r="K3366" s="337"/>
      <c r="L3366" s="337"/>
      <c r="M3366" s="329"/>
      <c r="N3366" s="337"/>
      <c r="O3366" s="349"/>
      <c r="P3366" s="349"/>
      <c r="Q3366" s="358"/>
    </row>
    <row r="3367" ht="27" customHeight="1" spans="1:17">
      <c r="A3367" s="361">
        <f t="shared" si="38"/>
        <v>2436</v>
      </c>
      <c r="B3367" s="294"/>
      <c r="C3367" s="337"/>
      <c r="D3367" s="337"/>
      <c r="E3367" s="337"/>
      <c r="F3367" s="337"/>
      <c r="G3367" s="356"/>
      <c r="H3367" s="340"/>
      <c r="I3367" s="337"/>
      <c r="J3367" s="337"/>
      <c r="K3367" s="337"/>
      <c r="L3367" s="337"/>
      <c r="M3367" s="334"/>
      <c r="N3367" s="337"/>
      <c r="O3367" s="349"/>
      <c r="P3367" s="349"/>
      <c r="Q3367" s="357"/>
    </row>
    <row r="3368" ht="27" customHeight="1" spans="1:17">
      <c r="A3368" s="362">
        <f t="shared" si="38"/>
        <v>2437</v>
      </c>
      <c r="B3368" s="294"/>
      <c r="C3368" s="337"/>
      <c r="D3368" s="337"/>
      <c r="E3368" s="337"/>
      <c r="F3368" s="337"/>
      <c r="G3368" s="356"/>
      <c r="H3368" s="340"/>
      <c r="I3368" s="337"/>
      <c r="J3368" s="337"/>
      <c r="K3368" s="337"/>
      <c r="L3368" s="337"/>
      <c r="M3368" s="329"/>
      <c r="N3368" s="337"/>
      <c r="O3368" s="349"/>
      <c r="P3368" s="349"/>
      <c r="Q3368" s="358"/>
    </row>
    <row r="3369" ht="27" customHeight="1" spans="1:17">
      <c r="A3369" s="361">
        <f t="shared" si="38"/>
        <v>2438</v>
      </c>
      <c r="B3369" s="294"/>
      <c r="C3369" s="337"/>
      <c r="D3369" s="337"/>
      <c r="E3369" s="337"/>
      <c r="F3369" s="337"/>
      <c r="G3369" s="356"/>
      <c r="H3369" s="340"/>
      <c r="I3369" s="337"/>
      <c r="J3369" s="337"/>
      <c r="K3369" s="337"/>
      <c r="L3369" s="337"/>
      <c r="M3369" s="334"/>
      <c r="N3369" s="337"/>
      <c r="O3369" s="349"/>
      <c r="P3369" s="349"/>
      <c r="Q3369" s="357"/>
    </row>
    <row r="3370" ht="27" customHeight="1" spans="1:17">
      <c r="A3370" s="362">
        <f t="shared" si="38"/>
        <v>2439</v>
      </c>
      <c r="B3370" s="294"/>
      <c r="C3370" s="337"/>
      <c r="D3370" s="337"/>
      <c r="E3370" s="337"/>
      <c r="F3370" s="337"/>
      <c r="G3370" s="356"/>
      <c r="H3370" s="340"/>
      <c r="I3370" s="337"/>
      <c r="J3370" s="337"/>
      <c r="K3370" s="337"/>
      <c r="L3370" s="337"/>
      <c r="M3370" s="329"/>
      <c r="N3370" s="337"/>
      <c r="O3370" s="349"/>
      <c r="P3370" s="349"/>
      <c r="Q3370" s="358"/>
    </row>
    <row r="3371" ht="27" customHeight="1" spans="1:17">
      <c r="A3371" s="361">
        <f t="shared" si="38"/>
        <v>2440</v>
      </c>
      <c r="B3371" s="294"/>
      <c r="C3371" s="337"/>
      <c r="D3371" s="337"/>
      <c r="E3371" s="337"/>
      <c r="F3371" s="337"/>
      <c r="G3371" s="356"/>
      <c r="H3371" s="340"/>
      <c r="I3371" s="337"/>
      <c r="J3371" s="337"/>
      <c r="K3371" s="337"/>
      <c r="L3371" s="337"/>
      <c r="M3371" s="334"/>
      <c r="N3371" s="360"/>
      <c r="O3371" s="349"/>
      <c r="P3371" s="349"/>
      <c r="Q3371" s="357"/>
    </row>
    <row r="3372" ht="27" customHeight="1" spans="1:17">
      <c r="A3372" s="362">
        <f t="shared" si="38"/>
        <v>2441</v>
      </c>
      <c r="B3372" s="294"/>
      <c r="C3372" s="337"/>
      <c r="D3372" s="337"/>
      <c r="E3372" s="337"/>
      <c r="F3372" s="337"/>
      <c r="G3372" s="356"/>
      <c r="H3372" s="340"/>
      <c r="I3372" s="337"/>
      <c r="J3372" s="337"/>
      <c r="K3372" s="337"/>
      <c r="L3372" s="337"/>
      <c r="M3372" s="329"/>
      <c r="N3372" s="337"/>
      <c r="O3372" s="349"/>
      <c r="P3372" s="349"/>
      <c r="Q3372" s="358"/>
    </row>
    <row r="3373" ht="27" customHeight="1" spans="1:17">
      <c r="A3373" s="361">
        <f t="shared" si="38"/>
        <v>2442</v>
      </c>
      <c r="B3373" s="294"/>
      <c r="C3373" s="337"/>
      <c r="D3373" s="337"/>
      <c r="E3373" s="337"/>
      <c r="F3373" s="337"/>
      <c r="G3373" s="356"/>
      <c r="H3373" s="340"/>
      <c r="I3373" s="337"/>
      <c r="J3373" s="337"/>
      <c r="K3373" s="337"/>
      <c r="L3373" s="337"/>
      <c r="M3373" s="334"/>
      <c r="N3373" s="337"/>
      <c r="O3373" s="349"/>
      <c r="P3373" s="349"/>
      <c r="Q3373" s="357"/>
    </row>
    <row r="3374" ht="27" customHeight="1" spans="1:17">
      <c r="A3374" s="362">
        <f t="shared" si="38"/>
        <v>2443</v>
      </c>
      <c r="B3374" s="294"/>
      <c r="C3374" s="337"/>
      <c r="D3374" s="337"/>
      <c r="E3374" s="337"/>
      <c r="F3374" s="337"/>
      <c r="G3374" s="356"/>
      <c r="H3374" s="340"/>
      <c r="I3374" s="337"/>
      <c r="J3374" s="337"/>
      <c r="K3374" s="337"/>
      <c r="L3374" s="337"/>
      <c r="M3374" s="329"/>
      <c r="N3374" s="337"/>
      <c r="O3374" s="349"/>
      <c r="P3374" s="349"/>
      <c r="Q3374" s="358"/>
    </row>
    <row r="3375" ht="27" customHeight="1" spans="1:17">
      <c r="A3375" s="361">
        <f t="shared" si="38"/>
        <v>2444</v>
      </c>
      <c r="B3375" s="294"/>
      <c r="C3375" s="337"/>
      <c r="D3375" s="337"/>
      <c r="E3375" s="337"/>
      <c r="F3375" s="341"/>
      <c r="G3375" s="356"/>
      <c r="H3375" s="340"/>
      <c r="I3375" s="337"/>
      <c r="J3375" s="337"/>
      <c r="K3375" s="337"/>
      <c r="L3375" s="337"/>
      <c r="M3375" s="334"/>
      <c r="N3375" s="337"/>
      <c r="O3375" s="349"/>
      <c r="P3375" s="349"/>
      <c r="Q3375" s="357"/>
    </row>
    <row r="3376" ht="27" customHeight="1" spans="1:17">
      <c r="A3376" s="362">
        <f t="shared" si="38"/>
        <v>2445</v>
      </c>
      <c r="B3376" s="294"/>
      <c r="C3376" s="337"/>
      <c r="D3376" s="337"/>
      <c r="E3376" s="337"/>
      <c r="F3376" s="337"/>
      <c r="G3376" s="356"/>
      <c r="H3376" s="340"/>
      <c r="I3376" s="337"/>
      <c r="J3376" s="337"/>
      <c r="K3376" s="337"/>
      <c r="L3376" s="337"/>
      <c r="M3376" s="329"/>
      <c r="N3376" s="337"/>
      <c r="O3376" s="349"/>
      <c r="P3376" s="349"/>
      <c r="Q3376" s="358"/>
    </row>
    <row r="3377" ht="27" customHeight="1" spans="1:17">
      <c r="A3377" s="361">
        <f t="shared" si="38"/>
        <v>2446</v>
      </c>
      <c r="B3377" s="294"/>
      <c r="C3377" s="337"/>
      <c r="D3377" s="337"/>
      <c r="E3377" s="337"/>
      <c r="F3377" s="337"/>
      <c r="G3377" s="356"/>
      <c r="H3377" s="340"/>
      <c r="I3377" s="337"/>
      <c r="J3377" s="337"/>
      <c r="K3377" s="337"/>
      <c r="L3377" s="337"/>
      <c r="M3377" s="334"/>
      <c r="N3377" s="337"/>
      <c r="O3377" s="349"/>
      <c r="P3377" s="349"/>
      <c r="Q3377" s="357"/>
    </row>
    <row r="3378" ht="27" customHeight="1" spans="1:17">
      <c r="A3378" s="362">
        <f t="shared" si="38"/>
        <v>2447</v>
      </c>
      <c r="B3378" s="294"/>
      <c r="C3378" s="337"/>
      <c r="D3378" s="337"/>
      <c r="E3378" s="337"/>
      <c r="F3378" s="337"/>
      <c r="G3378" s="356"/>
      <c r="H3378" s="340"/>
      <c r="I3378" s="337"/>
      <c r="J3378" s="337"/>
      <c r="K3378" s="337"/>
      <c r="L3378" s="337"/>
      <c r="M3378" s="329"/>
      <c r="N3378" s="337"/>
      <c r="O3378" s="349"/>
      <c r="P3378" s="349"/>
      <c r="Q3378" s="358"/>
    </row>
    <row r="3379" ht="27" customHeight="1" spans="1:17">
      <c r="A3379" s="361">
        <f t="shared" si="38"/>
        <v>2448</v>
      </c>
      <c r="B3379" s="294"/>
      <c r="C3379" s="337"/>
      <c r="D3379" s="337"/>
      <c r="E3379" s="337"/>
      <c r="F3379" s="337"/>
      <c r="G3379" s="356"/>
      <c r="H3379" s="340"/>
      <c r="I3379" s="337"/>
      <c r="J3379" s="337"/>
      <c r="K3379" s="337"/>
      <c r="L3379" s="337"/>
      <c r="M3379" s="334"/>
      <c r="N3379" s="337"/>
      <c r="O3379" s="349"/>
      <c r="P3379" s="349"/>
      <c r="Q3379" s="357"/>
    </row>
    <row r="3380" ht="27" customHeight="1" spans="1:17">
      <c r="A3380" s="362">
        <f t="shared" si="38"/>
        <v>2449</v>
      </c>
      <c r="B3380" s="294"/>
      <c r="C3380" s="337"/>
      <c r="D3380" s="337"/>
      <c r="E3380" s="337"/>
      <c r="F3380" s="337"/>
      <c r="G3380" s="356"/>
      <c r="H3380" s="340"/>
      <c r="I3380" s="337"/>
      <c r="J3380" s="337"/>
      <c r="K3380" s="337"/>
      <c r="L3380" s="337"/>
      <c r="M3380" s="329"/>
      <c r="N3380" s="337"/>
      <c r="O3380" s="349"/>
      <c r="P3380" s="349"/>
      <c r="Q3380" s="358"/>
    </row>
    <row r="3381" ht="27" customHeight="1" spans="1:17">
      <c r="A3381" s="361">
        <f t="shared" si="38"/>
        <v>2450</v>
      </c>
      <c r="B3381" s="294"/>
      <c r="C3381" s="337"/>
      <c r="D3381" s="337"/>
      <c r="E3381" s="337"/>
      <c r="F3381" s="337"/>
      <c r="G3381" s="356"/>
      <c r="H3381" s="340"/>
      <c r="I3381" s="337"/>
      <c r="J3381" s="337"/>
      <c r="K3381" s="337"/>
      <c r="L3381" s="337"/>
      <c r="M3381" s="334"/>
      <c r="N3381" s="360"/>
      <c r="O3381" s="349"/>
      <c r="P3381" s="349"/>
      <c r="Q3381" s="357"/>
    </row>
    <row r="3382" ht="27" customHeight="1" spans="1:17">
      <c r="A3382" s="362">
        <f t="shared" si="38"/>
        <v>2451</v>
      </c>
      <c r="B3382" s="294"/>
      <c r="C3382" s="337"/>
      <c r="D3382" s="337"/>
      <c r="E3382" s="337"/>
      <c r="F3382" s="337"/>
      <c r="G3382" s="356"/>
      <c r="H3382" s="340"/>
      <c r="I3382" s="337"/>
      <c r="J3382" s="337"/>
      <c r="K3382" s="337"/>
      <c r="L3382" s="337"/>
      <c r="M3382" s="329"/>
      <c r="N3382" s="337"/>
      <c r="O3382" s="349"/>
      <c r="P3382" s="349"/>
      <c r="Q3382" s="358"/>
    </row>
    <row r="3383" ht="27" customHeight="1" spans="1:17">
      <c r="A3383" s="361">
        <f t="shared" si="38"/>
        <v>2452</v>
      </c>
      <c r="B3383" s="294"/>
      <c r="C3383" s="337"/>
      <c r="D3383" s="337"/>
      <c r="E3383" s="337"/>
      <c r="F3383" s="337"/>
      <c r="G3383" s="356"/>
      <c r="H3383" s="340"/>
      <c r="I3383" s="337"/>
      <c r="J3383" s="337"/>
      <c r="K3383" s="337"/>
      <c r="L3383" s="337"/>
      <c r="M3383" s="334"/>
      <c r="N3383" s="337"/>
      <c r="O3383" s="349"/>
      <c r="P3383" s="349"/>
      <c r="Q3383" s="357"/>
    </row>
    <row r="3384" ht="27" customHeight="1" spans="1:17">
      <c r="A3384" s="362">
        <f t="shared" si="38"/>
        <v>2453</v>
      </c>
      <c r="B3384" s="294"/>
      <c r="C3384" s="337"/>
      <c r="D3384" s="337"/>
      <c r="E3384" s="337"/>
      <c r="F3384" s="337"/>
      <c r="G3384" s="356"/>
      <c r="H3384" s="340"/>
      <c r="I3384" s="337"/>
      <c r="J3384" s="337"/>
      <c r="K3384" s="337"/>
      <c r="L3384" s="337"/>
      <c r="M3384" s="329"/>
      <c r="N3384" s="360"/>
      <c r="O3384" s="349"/>
      <c r="P3384" s="349"/>
      <c r="Q3384" s="358"/>
    </row>
    <row r="3385" ht="27" customHeight="1" spans="1:17">
      <c r="A3385" s="361">
        <f t="shared" si="38"/>
        <v>2454</v>
      </c>
      <c r="B3385" s="294"/>
      <c r="C3385" s="337"/>
      <c r="D3385" s="337"/>
      <c r="E3385" s="337"/>
      <c r="F3385" s="337"/>
      <c r="G3385" s="356"/>
      <c r="H3385" s="340"/>
      <c r="I3385" s="337"/>
      <c r="J3385" s="337"/>
      <c r="K3385" s="337"/>
      <c r="L3385" s="337"/>
      <c r="M3385" s="334"/>
      <c r="N3385" s="337"/>
      <c r="O3385" s="349"/>
      <c r="P3385" s="349"/>
      <c r="Q3385" s="357"/>
    </row>
    <row r="3386" ht="27" customHeight="1" spans="1:17">
      <c r="A3386" s="362">
        <f t="shared" si="38"/>
        <v>2455</v>
      </c>
      <c r="B3386" s="294"/>
      <c r="C3386" s="337"/>
      <c r="D3386" s="337"/>
      <c r="E3386" s="337"/>
      <c r="F3386" s="337"/>
      <c r="G3386" s="356"/>
      <c r="H3386" s="340"/>
      <c r="I3386" s="337"/>
      <c r="J3386" s="337"/>
      <c r="K3386" s="337"/>
      <c r="L3386" s="337"/>
      <c r="M3386" s="329"/>
      <c r="N3386" s="337"/>
      <c r="O3386" s="349"/>
      <c r="P3386" s="349"/>
      <c r="Q3386" s="358"/>
    </row>
    <row r="3387" ht="27" customHeight="1" spans="1:17">
      <c r="A3387" s="361">
        <f t="shared" si="38"/>
        <v>2456</v>
      </c>
      <c r="B3387" s="294"/>
      <c r="C3387" s="337"/>
      <c r="D3387" s="337"/>
      <c r="E3387" s="337"/>
      <c r="F3387" s="337"/>
      <c r="G3387" s="356"/>
      <c r="H3387" s="340"/>
      <c r="I3387" s="337"/>
      <c r="J3387" s="337"/>
      <c r="K3387" s="337"/>
      <c r="L3387" s="337"/>
      <c r="M3387" s="334"/>
      <c r="N3387" s="337"/>
      <c r="O3387" s="349"/>
      <c r="P3387" s="349"/>
      <c r="Q3387" s="357"/>
    </row>
    <row r="3388" ht="27" customHeight="1" spans="1:17">
      <c r="A3388" s="362">
        <f t="shared" si="38"/>
        <v>2457</v>
      </c>
      <c r="B3388" s="294"/>
      <c r="C3388" s="337"/>
      <c r="D3388" s="337"/>
      <c r="E3388" s="337"/>
      <c r="F3388" s="337"/>
      <c r="G3388" s="356"/>
      <c r="H3388" s="340"/>
      <c r="I3388" s="337"/>
      <c r="J3388" s="337"/>
      <c r="K3388" s="337"/>
      <c r="L3388" s="337"/>
      <c r="M3388" s="329"/>
      <c r="N3388" s="337"/>
      <c r="O3388" s="349"/>
      <c r="P3388" s="349"/>
      <c r="Q3388" s="358"/>
    </row>
    <row r="3389" ht="27" customHeight="1" spans="1:17">
      <c r="A3389" s="361">
        <f t="shared" si="38"/>
        <v>2458</v>
      </c>
      <c r="B3389" s="294"/>
      <c r="C3389" s="337"/>
      <c r="D3389" s="337"/>
      <c r="E3389" s="337"/>
      <c r="F3389" s="337"/>
      <c r="G3389" s="356"/>
      <c r="H3389" s="340"/>
      <c r="I3389" s="337"/>
      <c r="J3389" s="337"/>
      <c r="K3389" s="337"/>
      <c r="L3389" s="337"/>
      <c r="M3389" s="334"/>
      <c r="N3389" s="360"/>
      <c r="O3389" s="349"/>
      <c r="P3389" s="349"/>
      <c r="Q3389" s="357"/>
    </row>
    <row r="3390" ht="27" customHeight="1" spans="1:17">
      <c r="A3390" s="362">
        <f t="shared" si="38"/>
        <v>2459</v>
      </c>
      <c r="B3390" s="294"/>
      <c r="C3390" s="337"/>
      <c r="D3390" s="337"/>
      <c r="E3390" s="337"/>
      <c r="F3390" s="337"/>
      <c r="G3390" s="356"/>
      <c r="H3390" s="340"/>
      <c r="I3390" s="337"/>
      <c r="J3390" s="337"/>
      <c r="K3390" s="337"/>
      <c r="L3390" s="337"/>
      <c r="M3390" s="329"/>
      <c r="N3390" s="360"/>
      <c r="O3390" s="349"/>
      <c r="P3390" s="349"/>
      <c r="Q3390" s="358"/>
    </row>
    <row r="3391" ht="27" customHeight="1" spans="1:17">
      <c r="A3391" s="361">
        <f t="shared" si="38"/>
        <v>2460</v>
      </c>
      <c r="B3391" s="294"/>
      <c r="C3391" s="337"/>
      <c r="D3391" s="337"/>
      <c r="E3391" s="337"/>
      <c r="F3391" s="337"/>
      <c r="G3391" s="356"/>
      <c r="H3391" s="340"/>
      <c r="I3391" s="337"/>
      <c r="J3391" s="337"/>
      <c r="K3391" s="337"/>
      <c r="L3391" s="337"/>
      <c r="M3391" s="334"/>
      <c r="N3391" s="360"/>
      <c r="O3391" s="349"/>
      <c r="P3391" s="349"/>
      <c r="Q3391" s="357"/>
    </row>
    <row r="3392" ht="27" customHeight="1" spans="1:17">
      <c r="A3392" s="362">
        <f t="shared" si="38"/>
        <v>2461</v>
      </c>
      <c r="B3392" s="294"/>
      <c r="C3392" s="337"/>
      <c r="D3392" s="337"/>
      <c r="E3392" s="337"/>
      <c r="F3392" s="337"/>
      <c r="G3392" s="356"/>
      <c r="H3392" s="340"/>
      <c r="I3392" s="337"/>
      <c r="J3392" s="337"/>
      <c r="K3392" s="337"/>
      <c r="L3392" s="337"/>
      <c r="M3392" s="329"/>
      <c r="N3392" s="360"/>
      <c r="O3392" s="349"/>
      <c r="P3392" s="349"/>
      <c r="Q3392" s="358"/>
    </row>
    <row r="3393" ht="27" customHeight="1" spans="1:17">
      <c r="A3393" s="361">
        <f t="shared" si="38"/>
        <v>2462</v>
      </c>
      <c r="B3393" s="294"/>
      <c r="C3393" s="337"/>
      <c r="D3393" s="337"/>
      <c r="E3393" s="337"/>
      <c r="F3393" s="337"/>
      <c r="G3393" s="356"/>
      <c r="H3393" s="340"/>
      <c r="I3393" s="337"/>
      <c r="J3393" s="337"/>
      <c r="K3393" s="337"/>
      <c r="L3393" s="337"/>
      <c r="M3393" s="334"/>
      <c r="N3393" s="360"/>
      <c r="O3393" s="349"/>
      <c r="P3393" s="349"/>
      <c r="Q3393" s="357"/>
    </row>
    <row r="3394" ht="27" customHeight="1" spans="1:17">
      <c r="A3394" s="362">
        <f t="shared" si="38"/>
        <v>2463</v>
      </c>
      <c r="B3394" s="294"/>
      <c r="C3394" s="337"/>
      <c r="D3394" s="337"/>
      <c r="E3394" s="337"/>
      <c r="F3394" s="337"/>
      <c r="G3394" s="356"/>
      <c r="H3394" s="340"/>
      <c r="I3394" s="337"/>
      <c r="J3394" s="337"/>
      <c r="K3394" s="337"/>
      <c r="L3394" s="337"/>
      <c r="M3394" s="329"/>
      <c r="N3394" s="360"/>
      <c r="O3394" s="349"/>
      <c r="P3394" s="349"/>
      <c r="Q3394" s="358"/>
    </row>
    <row r="3395" ht="27" customHeight="1" spans="1:17">
      <c r="A3395" s="361">
        <f t="shared" si="38"/>
        <v>2464</v>
      </c>
      <c r="B3395" s="294"/>
      <c r="C3395" s="337"/>
      <c r="D3395" s="337"/>
      <c r="E3395" s="337"/>
      <c r="F3395" s="337"/>
      <c r="G3395" s="356"/>
      <c r="H3395" s="340"/>
      <c r="I3395" s="337"/>
      <c r="J3395" s="337"/>
      <c r="K3395" s="337"/>
      <c r="L3395" s="337"/>
      <c r="M3395" s="334"/>
      <c r="N3395" s="360"/>
      <c r="O3395" s="349"/>
      <c r="P3395" s="349"/>
      <c r="Q3395" s="357"/>
    </row>
    <row r="3396" ht="27" customHeight="1" spans="1:17">
      <c r="A3396" s="362">
        <f t="shared" si="38"/>
        <v>2465</v>
      </c>
      <c r="B3396" s="294"/>
      <c r="C3396" s="337"/>
      <c r="D3396" s="337"/>
      <c r="E3396" s="337"/>
      <c r="F3396" s="337"/>
      <c r="G3396" s="356"/>
      <c r="H3396" s="340"/>
      <c r="I3396" s="337"/>
      <c r="J3396" s="337"/>
      <c r="K3396" s="337"/>
      <c r="L3396" s="337"/>
      <c r="M3396" s="329"/>
      <c r="N3396" s="360"/>
      <c r="O3396" s="349"/>
      <c r="P3396" s="349"/>
      <c r="Q3396" s="358"/>
    </row>
    <row r="3397" ht="27" customHeight="1" spans="1:17">
      <c r="A3397" s="361">
        <f t="shared" si="38"/>
        <v>2466</v>
      </c>
      <c r="B3397" s="294"/>
      <c r="C3397" s="337"/>
      <c r="D3397" s="337"/>
      <c r="E3397" s="337"/>
      <c r="F3397" s="337"/>
      <c r="G3397" s="356"/>
      <c r="H3397" s="340"/>
      <c r="I3397" s="337"/>
      <c r="J3397" s="337"/>
      <c r="K3397" s="337"/>
      <c r="L3397" s="337"/>
      <c r="M3397" s="334"/>
      <c r="N3397" s="360"/>
      <c r="O3397" s="349"/>
      <c r="P3397" s="349"/>
      <c r="Q3397" s="357"/>
    </row>
    <row r="3398" ht="27" customHeight="1" spans="1:17">
      <c r="A3398" s="362">
        <f t="shared" si="38"/>
        <v>2467</v>
      </c>
      <c r="B3398" s="294"/>
      <c r="C3398" s="337"/>
      <c r="D3398" s="337"/>
      <c r="E3398" s="337"/>
      <c r="F3398" s="337"/>
      <c r="G3398" s="356"/>
      <c r="H3398" s="340"/>
      <c r="I3398" s="337"/>
      <c r="J3398" s="337"/>
      <c r="K3398" s="337"/>
      <c r="L3398" s="337"/>
      <c r="M3398" s="329"/>
      <c r="N3398" s="360"/>
      <c r="O3398" s="349"/>
      <c r="P3398" s="349"/>
      <c r="Q3398" s="358"/>
    </row>
    <row r="3399" ht="27" customHeight="1" spans="1:17">
      <c r="A3399" s="361">
        <f t="shared" si="38"/>
        <v>2468</v>
      </c>
      <c r="B3399" s="294"/>
      <c r="C3399" s="337"/>
      <c r="D3399" s="337"/>
      <c r="E3399" s="337"/>
      <c r="F3399" s="337"/>
      <c r="G3399" s="356"/>
      <c r="H3399" s="340"/>
      <c r="I3399" s="337"/>
      <c r="J3399" s="337"/>
      <c r="K3399" s="337"/>
      <c r="L3399" s="337"/>
      <c r="M3399" s="334"/>
      <c r="N3399" s="360"/>
      <c r="O3399" s="349"/>
      <c r="P3399" s="349"/>
      <c r="Q3399" s="357"/>
    </row>
    <row r="3400" ht="27" customHeight="1" spans="1:17">
      <c r="A3400" s="362">
        <f t="shared" si="38"/>
        <v>2469</v>
      </c>
      <c r="B3400" s="294"/>
      <c r="C3400" s="337"/>
      <c r="D3400" s="337"/>
      <c r="E3400" s="337"/>
      <c r="F3400" s="337"/>
      <c r="G3400" s="356"/>
      <c r="H3400" s="340"/>
      <c r="I3400" s="337"/>
      <c r="J3400" s="337"/>
      <c r="K3400" s="337"/>
      <c r="L3400" s="337"/>
      <c r="M3400" s="329"/>
      <c r="N3400" s="360"/>
      <c r="O3400" s="349"/>
      <c r="P3400" s="349"/>
      <c r="Q3400" s="358"/>
    </row>
    <row r="3401" ht="27" customHeight="1" spans="1:17">
      <c r="A3401" s="361">
        <f t="shared" si="38"/>
        <v>2470</v>
      </c>
      <c r="B3401" s="294"/>
      <c r="C3401" s="337"/>
      <c r="D3401" s="337"/>
      <c r="E3401" s="337"/>
      <c r="F3401" s="337"/>
      <c r="G3401" s="356"/>
      <c r="H3401" s="340"/>
      <c r="I3401" s="337"/>
      <c r="J3401" s="337"/>
      <c r="K3401" s="337"/>
      <c r="L3401" s="337"/>
      <c r="M3401" s="334"/>
      <c r="N3401" s="360"/>
      <c r="O3401" s="349"/>
      <c r="P3401" s="349"/>
      <c r="Q3401" s="357"/>
    </row>
    <row r="3402" ht="27" customHeight="1" spans="1:17">
      <c r="A3402" s="362">
        <f t="shared" si="38"/>
        <v>2471</v>
      </c>
      <c r="B3402" s="294"/>
      <c r="C3402" s="337"/>
      <c r="D3402" s="337"/>
      <c r="E3402" s="337"/>
      <c r="F3402" s="337"/>
      <c r="G3402" s="356"/>
      <c r="H3402" s="340"/>
      <c r="I3402" s="337"/>
      <c r="J3402" s="337"/>
      <c r="K3402" s="337"/>
      <c r="L3402" s="337"/>
      <c r="M3402" s="329"/>
      <c r="N3402" s="360"/>
      <c r="O3402" s="349"/>
      <c r="P3402" s="349"/>
      <c r="Q3402" s="358"/>
    </row>
    <row r="3403" ht="27" customHeight="1" spans="1:17">
      <c r="A3403" s="361">
        <f t="shared" si="38"/>
        <v>2472</v>
      </c>
      <c r="B3403" s="294"/>
      <c r="C3403" s="337"/>
      <c r="D3403" s="337"/>
      <c r="E3403" s="337"/>
      <c r="F3403" s="337"/>
      <c r="G3403" s="356"/>
      <c r="H3403" s="340"/>
      <c r="I3403" s="337"/>
      <c r="J3403" s="337"/>
      <c r="K3403" s="337"/>
      <c r="L3403" s="337"/>
      <c r="M3403" s="334"/>
      <c r="N3403" s="360"/>
      <c r="O3403" s="349"/>
      <c r="P3403" s="349"/>
      <c r="Q3403" s="357"/>
    </row>
    <row r="3404" ht="27" customHeight="1" spans="1:17">
      <c r="A3404" s="362">
        <f t="shared" si="38"/>
        <v>2473</v>
      </c>
      <c r="B3404" s="294"/>
      <c r="C3404" s="337"/>
      <c r="D3404" s="337"/>
      <c r="E3404" s="337"/>
      <c r="F3404" s="337"/>
      <c r="G3404" s="356"/>
      <c r="H3404" s="340"/>
      <c r="I3404" s="337"/>
      <c r="J3404" s="337"/>
      <c r="K3404" s="337"/>
      <c r="L3404" s="337"/>
      <c r="M3404" s="329"/>
      <c r="N3404" s="360"/>
      <c r="O3404" s="349"/>
      <c r="P3404" s="349"/>
      <c r="Q3404" s="358"/>
    </row>
    <row r="3405" ht="27" customHeight="1" spans="1:17">
      <c r="A3405" s="361">
        <f t="shared" si="38"/>
        <v>2474</v>
      </c>
      <c r="B3405" s="294"/>
      <c r="C3405" s="337"/>
      <c r="D3405" s="337"/>
      <c r="E3405" s="337"/>
      <c r="F3405" s="337"/>
      <c r="G3405" s="356"/>
      <c r="H3405" s="340"/>
      <c r="I3405" s="337"/>
      <c r="J3405" s="337"/>
      <c r="K3405" s="337"/>
      <c r="L3405" s="337"/>
      <c r="M3405" s="334"/>
      <c r="N3405" s="337"/>
      <c r="O3405" s="349"/>
      <c r="P3405" s="349"/>
      <c r="Q3405" s="357"/>
    </row>
    <row r="3406" ht="27" customHeight="1" spans="1:17">
      <c r="A3406" s="362">
        <f t="shared" si="38"/>
        <v>2475</v>
      </c>
      <c r="B3406" s="294"/>
      <c r="C3406" s="337"/>
      <c r="D3406" s="337"/>
      <c r="E3406" s="337"/>
      <c r="F3406" s="337"/>
      <c r="G3406" s="356"/>
      <c r="H3406" s="340"/>
      <c r="I3406" s="337"/>
      <c r="J3406" s="337"/>
      <c r="K3406" s="337"/>
      <c r="L3406" s="337"/>
      <c r="M3406" s="329"/>
      <c r="N3406" s="337"/>
      <c r="O3406" s="349"/>
      <c r="P3406" s="349"/>
      <c r="Q3406" s="358"/>
    </row>
    <row r="3407" ht="27" customHeight="1" spans="1:17">
      <c r="A3407" s="361">
        <f t="shared" si="38"/>
        <v>2476</v>
      </c>
      <c r="B3407" s="294"/>
      <c r="C3407" s="337"/>
      <c r="D3407" s="337"/>
      <c r="E3407" s="337"/>
      <c r="F3407" s="337"/>
      <c r="G3407" s="356"/>
      <c r="H3407" s="340"/>
      <c r="I3407" s="337"/>
      <c r="J3407" s="337"/>
      <c r="K3407" s="337"/>
      <c r="L3407" s="337"/>
      <c r="M3407" s="334"/>
      <c r="N3407" s="337"/>
      <c r="O3407" s="349"/>
      <c r="P3407" s="349"/>
      <c r="Q3407" s="357"/>
    </row>
    <row r="3408" ht="27" customHeight="1" spans="1:17">
      <c r="A3408" s="362">
        <f t="shared" si="38"/>
        <v>2477</v>
      </c>
      <c r="B3408" s="294"/>
      <c r="C3408" s="337"/>
      <c r="D3408" s="337"/>
      <c r="E3408" s="337"/>
      <c r="F3408" s="337"/>
      <c r="G3408" s="356"/>
      <c r="H3408" s="340"/>
      <c r="I3408" s="337"/>
      <c r="J3408" s="337"/>
      <c r="K3408" s="337"/>
      <c r="L3408" s="337"/>
      <c r="M3408" s="329"/>
      <c r="N3408" s="337"/>
      <c r="O3408" s="349"/>
      <c r="P3408" s="349"/>
      <c r="Q3408" s="358"/>
    </row>
    <row r="3409" ht="27" customHeight="1" spans="1:17">
      <c r="A3409" s="361">
        <f t="shared" si="38"/>
        <v>2478</v>
      </c>
      <c r="B3409" s="294"/>
      <c r="C3409" s="337"/>
      <c r="D3409" s="337"/>
      <c r="E3409" s="337"/>
      <c r="F3409" s="337"/>
      <c r="G3409" s="356"/>
      <c r="H3409" s="340"/>
      <c r="I3409" s="337"/>
      <c r="J3409" s="337"/>
      <c r="K3409" s="337"/>
      <c r="L3409" s="337"/>
      <c r="M3409" s="334"/>
      <c r="N3409" s="337"/>
      <c r="O3409" s="349"/>
      <c r="P3409" s="349"/>
      <c r="Q3409" s="357"/>
    </row>
    <row r="3410" ht="27" customHeight="1" spans="1:17">
      <c r="A3410" s="362">
        <f t="shared" si="38"/>
        <v>2479</v>
      </c>
      <c r="B3410" s="294"/>
      <c r="C3410" s="337"/>
      <c r="D3410" s="337"/>
      <c r="E3410" s="337"/>
      <c r="F3410" s="337"/>
      <c r="G3410" s="356"/>
      <c r="H3410" s="340"/>
      <c r="I3410" s="337"/>
      <c r="J3410" s="337"/>
      <c r="K3410" s="337"/>
      <c r="L3410" s="337"/>
      <c r="M3410" s="329"/>
      <c r="N3410" s="337"/>
      <c r="O3410" s="349"/>
      <c r="P3410" s="349"/>
      <c r="Q3410" s="358"/>
    </row>
    <row r="3411" ht="27" customHeight="1" spans="1:17">
      <c r="A3411" s="361">
        <f t="shared" si="38"/>
        <v>2480</v>
      </c>
      <c r="B3411" s="294"/>
      <c r="C3411" s="337"/>
      <c r="D3411" s="337"/>
      <c r="E3411" s="337"/>
      <c r="F3411" s="337"/>
      <c r="G3411" s="356"/>
      <c r="H3411" s="340"/>
      <c r="I3411" s="337"/>
      <c r="J3411" s="337"/>
      <c r="K3411" s="337"/>
      <c r="L3411" s="337"/>
      <c r="M3411" s="334"/>
      <c r="N3411" s="337"/>
      <c r="O3411" s="349"/>
      <c r="P3411" s="349"/>
      <c r="Q3411" s="357"/>
    </row>
    <row r="3412" ht="27" customHeight="1" spans="1:17">
      <c r="A3412" s="362">
        <f t="shared" si="38"/>
        <v>2481</v>
      </c>
      <c r="B3412" s="294"/>
      <c r="C3412" s="337"/>
      <c r="D3412" s="337"/>
      <c r="E3412" s="337"/>
      <c r="F3412" s="337"/>
      <c r="G3412" s="356"/>
      <c r="H3412" s="340"/>
      <c r="I3412" s="337"/>
      <c r="J3412" s="337"/>
      <c r="K3412" s="337"/>
      <c r="L3412" s="337"/>
      <c r="M3412" s="329"/>
      <c r="N3412" s="337"/>
      <c r="O3412" s="349"/>
      <c r="P3412" s="349"/>
      <c r="Q3412" s="358"/>
    </row>
    <row r="3413" ht="27" customHeight="1" spans="1:17">
      <c r="A3413" s="361">
        <f t="shared" si="38"/>
        <v>2482</v>
      </c>
      <c r="B3413" s="294"/>
      <c r="C3413" s="337"/>
      <c r="D3413" s="337"/>
      <c r="E3413" s="337"/>
      <c r="F3413" s="337"/>
      <c r="G3413" s="356"/>
      <c r="H3413" s="340"/>
      <c r="I3413" s="337"/>
      <c r="J3413" s="337"/>
      <c r="K3413" s="337"/>
      <c r="L3413" s="337"/>
      <c r="M3413" s="334"/>
      <c r="N3413" s="337"/>
      <c r="O3413" s="349"/>
      <c r="P3413" s="349"/>
      <c r="Q3413" s="357"/>
    </row>
    <row r="3414" ht="27" customHeight="1" spans="1:17">
      <c r="A3414" s="362">
        <f t="shared" si="38"/>
        <v>2483</v>
      </c>
      <c r="B3414" s="294"/>
      <c r="C3414" s="337"/>
      <c r="D3414" s="337"/>
      <c r="E3414" s="337"/>
      <c r="F3414" s="337"/>
      <c r="G3414" s="356"/>
      <c r="H3414" s="340"/>
      <c r="I3414" s="337"/>
      <c r="J3414" s="337"/>
      <c r="K3414" s="337"/>
      <c r="L3414" s="337"/>
      <c r="M3414" s="329"/>
      <c r="N3414" s="337"/>
      <c r="O3414" s="349"/>
      <c r="P3414" s="349"/>
      <c r="Q3414" s="358"/>
    </row>
    <row r="3415" ht="27" customHeight="1" spans="1:17">
      <c r="A3415" s="361">
        <f t="shared" si="38"/>
        <v>2484</v>
      </c>
      <c r="B3415" s="294"/>
      <c r="C3415" s="337"/>
      <c r="D3415" s="337"/>
      <c r="E3415" s="337"/>
      <c r="F3415" s="337"/>
      <c r="G3415" s="356"/>
      <c r="H3415" s="340"/>
      <c r="I3415" s="337"/>
      <c r="J3415" s="337"/>
      <c r="K3415" s="337"/>
      <c r="L3415" s="337"/>
      <c r="M3415" s="334"/>
      <c r="N3415" s="337"/>
      <c r="O3415" s="349"/>
      <c r="P3415" s="349"/>
      <c r="Q3415" s="357"/>
    </row>
    <row r="3416" ht="27" customHeight="1" spans="1:17">
      <c r="A3416" s="362">
        <f t="shared" si="38"/>
        <v>2485</v>
      </c>
      <c r="B3416" s="294"/>
      <c r="C3416" s="337"/>
      <c r="D3416" s="337"/>
      <c r="E3416" s="337"/>
      <c r="F3416" s="337"/>
      <c r="G3416" s="356"/>
      <c r="H3416" s="340"/>
      <c r="I3416" s="337"/>
      <c r="J3416" s="337"/>
      <c r="K3416" s="337"/>
      <c r="L3416" s="337"/>
      <c r="M3416" s="329"/>
      <c r="N3416" s="337"/>
      <c r="O3416" s="349"/>
      <c r="P3416" s="349"/>
      <c r="Q3416" s="358"/>
    </row>
    <row r="3417" ht="27" customHeight="1" spans="1:17">
      <c r="A3417" s="361">
        <f t="shared" si="38"/>
        <v>2486</v>
      </c>
      <c r="B3417" s="294"/>
      <c r="C3417" s="337"/>
      <c r="D3417" s="337"/>
      <c r="E3417" s="337"/>
      <c r="F3417" s="337"/>
      <c r="G3417" s="356"/>
      <c r="H3417" s="340"/>
      <c r="I3417" s="337"/>
      <c r="J3417" s="337"/>
      <c r="K3417" s="337"/>
      <c r="L3417" s="337"/>
      <c r="M3417" s="334"/>
      <c r="N3417" s="337"/>
      <c r="O3417" s="349"/>
      <c r="P3417" s="349"/>
      <c r="Q3417" s="357"/>
    </row>
    <row r="3418" ht="27" customHeight="1" spans="1:17">
      <c r="A3418" s="362">
        <f t="shared" si="38"/>
        <v>2487</v>
      </c>
      <c r="B3418" s="294"/>
      <c r="C3418" s="337"/>
      <c r="D3418" s="337"/>
      <c r="E3418" s="337"/>
      <c r="F3418" s="337"/>
      <c r="G3418" s="356"/>
      <c r="H3418" s="340"/>
      <c r="I3418" s="337"/>
      <c r="J3418" s="337"/>
      <c r="K3418" s="337"/>
      <c r="L3418" s="337"/>
      <c r="M3418" s="329"/>
      <c r="N3418" s="337"/>
      <c r="O3418" s="349"/>
      <c r="P3418" s="349"/>
      <c r="Q3418" s="358"/>
    </row>
    <row r="3419" ht="27" customHeight="1" spans="1:17">
      <c r="A3419" s="361">
        <f t="shared" si="38"/>
        <v>2488</v>
      </c>
      <c r="B3419" s="294"/>
      <c r="C3419" s="337"/>
      <c r="D3419" s="337"/>
      <c r="E3419" s="337"/>
      <c r="F3419" s="337"/>
      <c r="G3419" s="356"/>
      <c r="H3419" s="340"/>
      <c r="I3419" s="337"/>
      <c r="J3419" s="337"/>
      <c r="K3419" s="337"/>
      <c r="L3419" s="337"/>
      <c r="M3419" s="334"/>
      <c r="N3419" s="337"/>
      <c r="O3419" s="349"/>
      <c r="P3419" s="349"/>
      <c r="Q3419" s="357"/>
    </row>
    <row r="3420" ht="27" customHeight="1" spans="1:17">
      <c r="A3420" s="362">
        <f t="shared" si="38"/>
        <v>2489</v>
      </c>
      <c r="B3420" s="294"/>
      <c r="C3420" s="337"/>
      <c r="D3420" s="337"/>
      <c r="E3420" s="337"/>
      <c r="F3420" s="337"/>
      <c r="G3420" s="356"/>
      <c r="H3420" s="340"/>
      <c r="I3420" s="337"/>
      <c r="J3420" s="337"/>
      <c r="K3420" s="337"/>
      <c r="L3420" s="337"/>
      <c r="M3420" s="329"/>
      <c r="N3420" s="337"/>
      <c r="O3420" s="349"/>
      <c r="P3420" s="349"/>
      <c r="Q3420" s="358"/>
    </row>
    <row r="3421" ht="27" customHeight="1" spans="1:17">
      <c r="A3421" s="361">
        <f t="shared" si="38"/>
        <v>2490</v>
      </c>
      <c r="B3421" s="294"/>
      <c r="C3421" s="337"/>
      <c r="D3421" s="337"/>
      <c r="E3421" s="337"/>
      <c r="F3421" s="337"/>
      <c r="G3421" s="356"/>
      <c r="H3421" s="340"/>
      <c r="I3421" s="337"/>
      <c r="J3421" s="337"/>
      <c r="K3421" s="337"/>
      <c r="L3421" s="337"/>
      <c r="M3421" s="334"/>
      <c r="N3421" s="337"/>
      <c r="O3421" s="349"/>
      <c r="P3421" s="349"/>
      <c r="Q3421" s="357"/>
    </row>
    <row r="3422" ht="27" customHeight="1" spans="1:17">
      <c r="A3422" s="362">
        <f t="shared" si="38"/>
        <v>2491</v>
      </c>
      <c r="B3422" s="294"/>
      <c r="C3422" s="337"/>
      <c r="D3422" s="337"/>
      <c r="E3422" s="337"/>
      <c r="F3422" s="337"/>
      <c r="G3422" s="356"/>
      <c r="H3422" s="340"/>
      <c r="I3422" s="337"/>
      <c r="J3422" s="337"/>
      <c r="K3422" s="337"/>
      <c r="L3422" s="337"/>
      <c r="M3422" s="329"/>
      <c r="N3422" s="337"/>
      <c r="O3422" s="349"/>
      <c r="P3422" s="349"/>
      <c r="Q3422" s="358"/>
    </row>
    <row r="3423" ht="27" customHeight="1" spans="1:17">
      <c r="A3423" s="361">
        <f t="shared" si="38"/>
        <v>2492</v>
      </c>
      <c r="B3423" s="294"/>
      <c r="C3423" s="337"/>
      <c r="D3423" s="337"/>
      <c r="E3423" s="337"/>
      <c r="F3423" s="341"/>
      <c r="G3423" s="356"/>
      <c r="H3423" s="340"/>
      <c r="I3423" s="337"/>
      <c r="J3423" s="337"/>
      <c r="K3423" s="337"/>
      <c r="L3423" s="337"/>
      <c r="M3423" s="334"/>
      <c r="N3423" s="337"/>
      <c r="O3423" s="349"/>
      <c r="P3423" s="349"/>
      <c r="Q3423" s="357"/>
    </row>
    <row r="3424" ht="27" customHeight="1" spans="1:17">
      <c r="A3424" s="362">
        <f t="shared" si="38"/>
        <v>2493</v>
      </c>
      <c r="B3424" s="294"/>
      <c r="C3424" s="337"/>
      <c r="D3424" s="337"/>
      <c r="E3424" s="337"/>
      <c r="F3424" s="337"/>
      <c r="G3424" s="356"/>
      <c r="H3424" s="340"/>
      <c r="I3424" s="337"/>
      <c r="J3424" s="337"/>
      <c r="K3424" s="337"/>
      <c r="L3424" s="337"/>
      <c r="M3424" s="329"/>
      <c r="N3424" s="337"/>
      <c r="O3424" s="349"/>
      <c r="P3424" s="349"/>
      <c r="Q3424" s="358"/>
    </row>
    <row r="3425" ht="27" customHeight="1" spans="1:17">
      <c r="A3425" s="361">
        <f t="shared" si="38"/>
        <v>2494</v>
      </c>
      <c r="B3425" s="294"/>
      <c r="C3425" s="337"/>
      <c r="D3425" s="337"/>
      <c r="E3425" s="337"/>
      <c r="F3425" s="337"/>
      <c r="G3425" s="356"/>
      <c r="H3425" s="340"/>
      <c r="I3425" s="337"/>
      <c r="J3425" s="337"/>
      <c r="K3425" s="337"/>
      <c r="L3425" s="337"/>
      <c r="M3425" s="334"/>
      <c r="N3425" s="337"/>
      <c r="O3425" s="349"/>
      <c r="P3425" s="349"/>
      <c r="Q3425" s="357"/>
    </row>
    <row r="3426" ht="27" customHeight="1" spans="1:17">
      <c r="A3426" s="362">
        <f t="shared" si="38"/>
        <v>2495</v>
      </c>
      <c r="B3426" s="294"/>
      <c r="C3426" s="337"/>
      <c r="D3426" s="337"/>
      <c r="E3426" s="337"/>
      <c r="F3426" s="337"/>
      <c r="G3426" s="356"/>
      <c r="H3426" s="340"/>
      <c r="I3426" s="337"/>
      <c r="J3426" s="337"/>
      <c r="K3426" s="337"/>
      <c r="L3426" s="337"/>
      <c r="M3426" s="329"/>
      <c r="N3426" s="337"/>
      <c r="O3426" s="349"/>
      <c r="P3426" s="349"/>
      <c r="Q3426" s="358"/>
    </row>
    <row r="3427" ht="27" customHeight="1" spans="1:17">
      <c r="A3427" s="361">
        <f t="shared" si="38"/>
        <v>2496</v>
      </c>
      <c r="B3427" s="294"/>
      <c r="C3427" s="337"/>
      <c r="D3427" s="337"/>
      <c r="E3427" s="337"/>
      <c r="F3427" s="337"/>
      <c r="G3427" s="356"/>
      <c r="H3427" s="340"/>
      <c r="I3427" s="337"/>
      <c r="J3427" s="337"/>
      <c r="K3427" s="337"/>
      <c r="L3427" s="337"/>
      <c r="M3427" s="334"/>
      <c r="N3427" s="337"/>
      <c r="O3427" s="349"/>
      <c r="P3427" s="349"/>
      <c r="Q3427" s="357"/>
    </row>
    <row r="3428" ht="27" customHeight="1" spans="1:17">
      <c r="A3428" s="362">
        <f t="shared" si="38"/>
        <v>2497</v>
      </c>
      <c r="B3428" s="294"/>
      <c r="C3428" s="337"/>
      <c r="D3428" s="337"/>
      <c r="E3428" s="337"/>
      <c r="F3428" s="337"/>
      <c r="G3428" s="356"/>
      <c r="H3428" s="340"/>
      <c r="I3428" s="337"/>
      <c r="J3428" s="337"/>
      <c r="K3428" s="337"/>
      <c r="L3428" s="337"/>
      <c r="M3428" s="329"/>
      <c r="N3428" s="337"/>
      <c r="O3428" s="349"/>
      <c r="P3428" s="349"/>
      <c r="Q3428" s="358"/>
    </row>
    <row r="3429" ht="27" customHeight="1" spans="1:17">
      <c r="A3429" s="361">
        <f t="shared" ref="A3429:A3492" si="39">A3428+1</f>
        <v>2498</v>
      </c>
      <c r="B3429" s="294"/>
      <c r="C3429" s="337"/>
      <c r="D3429" s="337"/>
      <c r="E3429" s="337"/>
      <c r="F3429" s="337"/>
      <c r="G3429" s="356"/>
      <c r="H3429" s="340"/>
      <c r="I3429" s="337"/>
      <c r="J3429" s="337"/>
      <c r="K3429" s="337"/>
      <c r="L3429" s="337"/>
      <c r="M3429" s="334"/>
      <c r="N3429" s="337"/>
      <c r="O3429" s="349"/>
      <c r="P3429" s="349"/>
      <c r="Q3429" s="357"/>
    </row>
    <row r="3430" ht="27" customHeight="1" spans="1:17">
      <c r="A3430" s="362">
        <f t="shared" si="39"/>
        <v>2499</v>
      </c>
      <c r="B3430" s="294"/>
      <c r="C3430" s="337"/>
      <c r="D3430" s="337"/>
      <c r="E3430" s="337"/>
      <c r="F3430" s="337"/>
      <c r="G3430" s="356"/>
      <c r="H3430" s="340"/>
      <c r="I3430" s="337"/>
      <c r="J3430" s="337"/>
      <c r="K3430" s="337"/>
      <c r="L3430" s="337"/>
      <c r="M3430" s="329"/>
      <c r="N3430" s="337"/>
      <c r="O3430" s="349"/>
      <c r="P3430" s="349"/>
      <c r="Q3430" s="358"/>
    </row>
    <row r="3431" ht="27" customHeight="1" spans="1:17">
      <c r="A3431" s="361">
        <f t="shared" si="39"/>
        <v>2500</v>
      </c>
      <c r="B3431" s="294"/>
      <c r="C3431" s="337"/>
      <c r="D3431" s="337"/>
      <c r="E3431" s="337"/>
      <c r="F3431" s="337"/>
      <c r="G3431" s="356"/>
      <c r="H3431" s="340"/>
      <c r="I3431" s="337"/>
      <c r="J3431" s="337"/>
      <c r="K3431" s="337"/>
      <c r="L3431" s="337"/>
      <c r="M3431" s="334"/>
      <c r="N3431" s="337"/>
      <c r="O3431" s="349"/>
      <c r="P3431" s="349"/>
      <c r="Q3431" s="357"/>
    </row>
    <row r="3432" ht="27" customHeight="1" spans="1:17">
      <c r="A3432" s="362">
        <f t="shared" si="39"/>
        <v>2501</v>
      </c>
      <c r="B3432" s="294"/>
      <c r="C3432" s="337"/>
      <c r="D3432" s="337"/>
      <c r="E3432" s="337"/>
      <c r="F3432" s="337"/>
      <c r="G3432" s="356"/>
      <c r="H3432" s="340"/>
      <c r="I3432" s="337"/>
      <c r="J3432" s="337"/>
      <c r="K3432" s="337"/>
      <c r="L3432" s="337"/>
      <c r="M3432" s="329"/>
      <c r="N3432" s="337"/>
      <c r="O3432" s="349"/>
      <c r="P3432" s="349"/>
      <c r="Q3432" s="358"/>
    </row>
    <row r="3433" ht="27" customHeight="1" spans="1:17">
      <c r="A3433" s="361">
        <f t="shared" si="39"/>
        <v>2502</v>
      </c>
      <c r="B3433" s="294"/>
      <c r="C3433" s="337"/>
      <c r="D3433" s="337"/>
      <c r="E3433" s="337"/>
      <c r="F3433" s="337"/>
      <c r="G3433" s="356"/>
      <c r="H3433" s="340"/>
      <c r="I3433" s="337"/>
      <c r="J3433" s="337"/>
      <c r="K3433" s="337"/>
      <c r="L3433" s="337"/>
      <c r="M3433" s="334"/>
      <c r="N3433" s="337"/>
      <c r="O3433" s="349"/>
      <c r="P3433" s="349"/>
      <c r="Q3433" s="357"/>
    </row>
    <row r="3434" ht="27" customHeight="1" spans="1:17">
      <c r="A3434" s="362">
        <f t="shared" si="39"/>
        <v>2503</v>
      </c>
      <c r="B3434" s="294"/>
      <c r="C3434" s="337"/>
      <c r="D3434" s="337"/>
      <c r="E3434" s="337"/>
      <c r="F3434" s="337"/>
      <c r="G3434" s="356"/>
      <c r="H3434" s="340"/>
      <c r="I3434" s="337"/>
      <c r="J3434" s="337"/>
      <c r="K3434" s="337"/>
      <c r="L3434" s="337"/>
      <c r="M3434" s="329"/>
      <c r="N3434" s="337"/>
      <c r="O3434" s="349"/>
      <c r="P3434" s="349"/>
      <c r="Q3434" s="358"/>
    </row>
    <row r="3435" ht="27" customHeight="1" spans="1:17">
      <c r="A3435" s="361">
        <f t="shared" si="39"/>
        <v>2504</v>
      </c>
      <c r="B3435" s="294"/>
      <c r="C3435" s="337"/>
      <c r="D3435" s="337"/>
      <c r="E3435" s="337"/>
      <c r="F3435" s="337"/>
      <c r="G3435" s="356"/>
      <c r="H3435" s="340"/>
      <c r="I3435" s="337"/>
      <c r="J3435" s="337"/>
      <c r="K3435" s="337"/>
      <c r="L3435" s="337"/>
      <c r="M3435" s="334"/>
      <c r="N3435" s="337"/>
      <c r="O3435" s="349"/>
      <c r="P3435" s="349"/>
      <c r="Q3435" s="357"/>
    </row>
    <row r="3436" ht="27" customHeight="1" spans="1:17">
      <c r="A3436" s="362">
        <f t="shared" si="39"/>
        <v>2505</v>
      </c>
      <c r="B3436" s="294"/>
      <c r="C3436" s="337"/>
      <c r="D3436" s="337"/>
      <c r="E3436" s="337"/>
      <c r="F3436" s="337"/>
      <c r="G3436" s="356"/>
      <c r="H3436" s="340"/>
      <c r="I3436" s="337"/>
      <c r="J3436" s="337"/>
      <c r="K3436" s="337"/>
      <c r="L3436" s="337"/>
      <c r="M3436" s="329"/>
      <c r="N3436" s="337"/>
      <c r="O3436" s="349"/>
      <c r="P3436" s="349"/>
      <c r="Q3436" s="358"/>
    </row>
    <row r="3437" ht="27" customHeight="1" spans="1:17">
      <c r="A3437" s="361">
        <f t="shared" si="39"/>
        <v>2506</v>
      </c>
      <c r="B3437" s="294"/>
      <c r="C3437" s="337"/>
      <c r="D3437" s="337"/>
      <c r="E3437" s="337"/>
      <c r="F3437" s="337"/>
      <c r="G3437" s="356"/>
      <c r="H3437" s="340"/>
      <c r="I3437" s="337"/>
      <c r="J3437" s="337"/>
      <c r="K3437" s="337"/>
      <c r="L3437" s="337"/>
      <c r="M3437" s="334"/>
      <c r="N3437" s="337"/>
      <c r="O3437" s="349"/>
      <c r="P3437" s="349"/>
      <c r="Q3437" s="357"/>
    </row>
    <row r="3438" ht="27" customHeight="1" spans="1:17">
      <c r="A3438" s="362">
        <f t="shared" si="39"/>
        <v>2507</v>
      </c>
      <c r="B3438" s="294"/>
      <c r="C3438" s="337"/>
      <c r="D3438" s="341"/>
      <c r="E3438" s="337"/>
      <c r="F3438" s="337"/>
      <c r="G3438" s="356"/>
      <c r="H3438" s="340"/>
      <c r="I3438" s="337"/>
      <c r="J3438" s="337"/>
      <c r="K3438" s="337"/>
      <c r="L3438" s="337"/>
      <c r="M3438" s="329"/>
      <c r="N3438" s="337"/>
      <c r="O3438" s="349"/>
      <c r="P3438" s="349"/>
      <c r="Q3438" s="358"/>
    </row>
    <row r="3439" ht="27" customHeight="1" spans="1:17">
      <c r="A3439" s="361">
        <f t="shared" si="39"/>
        <v>2508</v>
      </c>
      <c r="B3439" s="294"/>
      <c r="C3439" s="337"/>
      <c r="D3439" s="337"/>
      <c r="E3439" s="337"/>
      <c r="F3439" s="337"/>
      <c r="G3439" s="356"/>
      <c r="H3439" s="340"/>
      <c r="I3439" s="337"/>
      <c r="J3439" s="337"/>
      <c r="K3439" s="337"/>
      <c r="L3439" s="337"/>
      <c r="M3439" s="334"/>
      <c r="N3439" s="337"/>
      <c r="O3439" s="349"/>
      <c r="P3439" s="349"/>
      <c r="Q3439" s="357"/>
    </row>
    <row r="3440" ht="27" customHeight="1" spans="1:17">
      <c r="A3440" s="362">
        <f t="shared" si="39"/>
        <v>2509</v>
      </c>
      <c r="B3440" s="294"/>
      <c r="C3440" s="337"/>
      <c r="D3440" s="337"/>
      <c r="E3440" s="337"/>
      <c r="F3440" s="337"/>
      <c r="G3440" s="356"/>
      <c r="H3440" s="340"/>
      <c r="I3440" s="337"/>
      <c r="J3440" s="337"/>
      <c r="K3440" s="337"/>
      <c r="L3440" s="337"/>
      <c r="M3440" s="329"/>
      <c r="N3440" s="337"/>
      <c r="O3440" s="349"/>
      <c r="P3440" s="349"/>
      <c r="Q3440" s="358"/>
    </row>
    <row r="3441" ht="27" customHeight="1" spans="1:17">
      <c r="A3441" s="361">
        <f t="shared" si="39"/>
        <v>2510</v>
      </c>
      <c r="B3441" s="294"/>
      <c r="C3441" s="337"/>
      <c r="D3441" s="337"/>
      <c r="E3441" s="337"/>
      <c r="F3441" s="337"/>
      <c r="G3441" s="356"/>
      <c r="H3441" s="340"/>
      <c r="I3441" s="337"/>
      <c r="J3441" s="337"/>
      <c r="K3441" s="337"/>
      <c r="L3441" s="337"/>
      <c r="M3441" s="334"/>
      <c r="N3441" s="337"/>
      <c r="O3441" s="349"/>
      <c r="P3441" s="349"/>
      <c r="Q3441" s="357"/>
    </row>
    <row r="3442" ht="27" customHeight="1" spans="1:17">
      <c r="A3442" s="362">
        <f t="shared" si="39"/>
        <v>2511</v>
      </c>
      <c r="B3442" s="294"/>
      <c r="C3442" s="337"/>
      <c r="D3442" s="337"/>
      <c r="E3442" s="337"/>
      <c r="F3442" s="337"/>
      <c r="G3442" s="356"/>
      <c r="H3442" s="340"/>
      <c r="I3442" s="337"/>
      <c r="J3442" s="337"/>
      <c r="K3442" s="337"/>
      <c r="L3442" s="337"/>
      <c r="M3442" s="329"/>
      <c r="N3442" s="337"/>
      <c r="O3442" s="349"/>
      <c r="P3442" s="349"/>
      <c r="Q3442" s="358"/>
    </row>
    <row r="3443" ht="27" customHeight="1" spans="1:17">
      <c r="A3443" s="361">
        <f t="shared" si="39"/>
        <v>2512</v>
      </c>
      <c r="B3443" s="294"/>
      <c r="C3443" s="337"/>
      <c r="D3443" s="337"/>
      <c r="E3443" s="337"/>
      <c r="F3443" s="341"/>
      <c r="G3443" s="356"/>
      <c r="H3443" s="340"/>
      <c r="I3443" s="337"/>
      <c r="J3443" s="337"/>
      <c r="K3443" s="337"/>
      <c r="L3443" s="337"/>
      <c r="M3443" s="334"/>
      <c r="N3443" s="337"/>
      <c r="O3443" s="349"/>
      <c r="P3443" s="349"/>
      <c r="Q3443" s="357"/>
    </row>
    <row r="3444" ht="27" customHeight="1" spans="1:17">
      <c r="A3444" s="362">
        <f t="shared" si="39"/>
        <v>2513</v>
      </c>
      <c r="B3444" s="294"/>
      <c r="C3444" s="337"/>
      <c r="D3444" s="337"/>
      <c r="E3444" s="337"/>
      <c r="F3444" s="337"/>
      <c r="G3444" s="356"/>
      <c r="H3444" s="340"/>
      <c r="I3444" s="337"/>
      <c r="J3444" s="337"/>
      <c r="K3444" s="337"/>
      <c r="L3444" s="337"/>
      <c r="M3444" s="329"/>
      <c r="N3444" s="337"/>
      <c r="O3444" s="349"/>
      <c r="P3444" s="349"/>
      <c r="Q3444" s="358"/>
    </row>
    <row r="3445" ht="27" customHeight="1" spans="1:17">
      <c r="A3445" s="361">
        <f t="shared" si="39"/>
        <v>2514</v>
      </c>
      <c r="B3445" s="294"/>
      <c r="C3445" s="337"/>
      <c r="D3445" s="337"/>
      <c r="E3445" s="337"/>
      <c r="F3445" s="337"/>
      <c r="G3445" s="356"/>
      <c r="H3445" s="340"/>
      <c r="I3445" s="337"/>
      <c r="J3445" s="337"/>
      <c r="K3445" s="337"/>
      <c r="L3445" s="337"/>
      <c r="M3445" s="334"/>
      <c r="N3445" s="337"/>
      <c r="O3445" s="349"/>
      <c r="P3445" s="349"/>
      <c r="Q3445" s="357"/>
    </row>
    <row r="3446" ht="27" customHeight="1" spans="1:17">
      <c r="A3446" s="362">
        <f t="shared" si="39"/>
        <v>2515</v>
      </c>
      <c r="B3446" s="294"/>
      <c r="C3446" s="337"/>
      <c r="D3446" s="337"/>
      <c r="E3446" s="337"/>
      <c r="F3446" s="337"/>
      <c r="G3446" s="356"/>
      <c r="H3446" s="340"/>
      <c r="I3446" s="337"/>
      <c r="J3446" s="337"/>
      <c r="K3446" s="337"/>
      <c r="L3446" s="337"/>
      <c r="M3446" s="329"/>
      <c r="N3446" s="337"/>
      <c r="O3446" s="349"/>
      <c r="P3446" s="349"/>
      <c r="Q3446" s="358"/>
    </row>
    <row r="3447" ht="27" customHeight="1" spans="1:17">
      <c r="A3447" s="361">
        <f t="shared" si="39"/>
        <v>2516</v>
      </c>
      <c r="B3447" s="294"/>
      <c r="C3447" s="337"/>
      <c r="D3447" s="337"/>
      <c r="E3447" s="337"/>
      <c r="F3447" s="337"/>
      <c r="G3447" s="356"/>
      <c r="H3447" s="340"/>
      <c r="I3447" s="337"/>
      <c r="J3447" s="337"/>
      <c r="K3447" s="337"/>
      <c r="L3447" s="337"/>
      <c r="M3447" s="334"/>
      <c r="N3447" s="337"/>
      <c r="O3447" s="349"/>
      <c r="P3447" s="349"/>
      <c r="Q3447" s="357"/>
    </row>
    <row r="3448" ht="27" customHeight="1" spans="1:17">
      <c r="A3448" s="362">
        <f t="shared" si="39"/>
        <v>2517</v>
      </c>
      <c r="B3448" s="294"/>
      <c r="C3448" s="337"/>
      <c r="D3448" s="337"/>
      <c r="E3448" s="337"/>
      <c r="F3448" s="341"/>
      <c r="G3448" s="356"/>
      <c r="H3448" s="340"/>
      <c r="I3448" s="337"/>
      <c r="J3448" s="337"/>
      <c r="K3448" s="337"/>
      <c r="L3448" s="337"/>
      <c r="M3448" s="329"/>
      <c r="N3448" s="337"/>
      <c r="O3448" s="349"/>
      <c r="P3448" s="349"/>
      <c r="Q3448" s="358"/>
    </row>
    <row r="3449" ht="27" customHeight="1" spans="1:17">
      <c r="A3449" s="361">
        <f t="shared" si="39"/>
        <v>2518</v>
      </c>
      <c r="B3449" s="294"/>
      <c r="C3449" s="337"/>
      <c r="D3449" s="337"/>
      <c r="E3449" s="337"/>
      <c r="F3449" s="337"/>
      <c r="G3449" s="356"/>
      <c r="H3449" s="340"/>
      <c r="I3449" s="337"/>
      <c r="J3449" s="337"/>
      <c r="K3449" s="337"/>
      <c r="L3449" s="337"/>
      <c r="M3449" s="334"/>
      <c r="N3449" s="337"/>
      <c r="O3449" s="349"/>
      <c r="P3449" s="349"/>
      <c r="Q3449" s="357"/>
    </row>
    <row r="3450" ht="27" customHeight="1" spans="1:17">
      <c r="A3450" s="362">
        <f t="shared" si="39"/>
        <v>2519</v>
      </c>
      <c r="B3450" s="294"/>
      <c r="C3450" s="337"/>
      <c r="D3450" s="337"/>
      <c r="E3450" s="337"/>
      <c r="F3450" s="337"/>
      <c r="G3450" s="356"/>
      <c r="H3450" s="340"/>
      <c r="I3450" s="337"/>
      <c r="J3450" s="337"/>
      <c r="K3450" s="337"/>
      <c r="L3450" s="337"/>
      <c r="M3450" s="329"/>
      <c r="N3450" s="337"/>
      <c r="O3450" s="349"/>
      <c r="P3450" s="349"/>
      <c r="Q3450" s="358"/>
    </row>
    <row r="3451" ht="27" customHeight="1" spans="1:17">
      <c r="A3451" s="361">
        <f t="shared" si="39"/>
        <v>2520</v>
      </c>
      <c r="B3451" s="294"/>
      <c r="C3451" s="337"/>
      <c r="D3451" s="337"/>
      <c r="E3451" s="337"/>
      <c r="F3451" s="337"/>
      <c r="G3451" s="356"/>
      <c r="H3451" s="340"/>
      <c r="I3451" s="337"/>
      <c r="J3451" s="337"/>
      <c r="K3451" s="337"/>
      <c r="L3451" s="337"/>
      <c r="M3451" s="334"/>
      <c r="N3451" s="337"/>
      <c r="O3451" s="349"/>
      <c r="P3451" s="349"/>
      <c r="Q3451" s="357"/>
    </row>
    <row r="3452" ht="27" customHeight="1" spans="1:17">
      <c r="A3452" s="362">
        <f t="shared" si="39"/>
        <v>2521</v>
      </c>
      <c r="B3452" s="294"/>
      <c r="C3452" s="337"/>
      <c r="D3452" s="337"/>
      <c r="E3452" s="337"/>
      <c r="F3452" s="337"/>
      <c r="G3452" s="356"/>
      <c r="H3452" s="340"/>
      <c r="I3452" s="337"/>
      <c r="J3452" s="337"/>
      <c r="K3452" s="337"/>
      <c r="L3452" s="337"/>
      <c r="M3452" s="329"/>
      <c r="N3452" s="337"/>
      <c r="O3452" s="349"/>
      <c r="P3452" s="349"/>
      <c r="Q3452" s="358"/>
    </row>
    <row r="3453" ht="27" customHeight="1" spans="1:17">
      <c r="A3453" s="361">
        <f t="shared" si="39"/>
        <v>2522</v>
      </c>
      <c r="B3453" s="294"/>
      <c r="C3453" s="337"/>
      <c r="D3453" s="337"/>
      <c r="E3453" s="337"/>
      <c r="F3453" s="337"/>
      <c r="G3453" s="356"/>
      <c r="H3453" s="340"/>
      <c r="I3453" s="337"/>
      <c r="J3453" s="337"/>
      <c r="K3453" s="337"/>
      <c r="L3453" s="337"/>
      <c r="M3453" s="334"/>
      <c r="N3453" s="337"/>
      <c r="O3453" s="349"/>
      <c r="P3453" s="349"/>
      <c r="Q3453" s="357"/>
    </row>
    <row r="3454" ht="27" customHeight="1" spans="1:17">
      <c r="A3454" s="362">
        <f t="shared" si="39"/>
        <v>2523</v>
      </c>
      <c r="B3454" s="294"/>
      <c r="C3454" s="337"/>
      <c r="D3454" s="337"/>
      <c r="E3454" s="337"/>
      <c r="F3454" s="337"/>
      <c r="G3454" s="356"/>
      <c r="H3454" s="340"/>
      <c r="I3454" s="337"/>
      <c r="J3454" s="337"/>
      <c r="K3454" s="337"/>
      <c r="L3454" s="337"/>
      <c r="M3454" s="329"/>
      <c r="N3454" s="337"/>
      <c r="O3454" s="349"/>
      <c r="P3454" s="349"/>
      <c r="Q3454" s="358"/>
    </row>
    <row r="3455" ht="27" customHeight="1" spans="1:17">
      <c r="A3455" s="361">
        <f t="shared" si="39"/>
        <v>2524</v>
      </c>
      <c r="B3455" s="294"/>
      <c r="C3455" s="337"/>
      <c r="D3455" s="337"/>
      <c r="E3455" s="337"/>
      <c r="F3455" s="337"/>
      <c r="G3455" s="356"/>
      <c r="H3455" s="340"/>
      <c r="I3455" s="337"/>
      <c r="J3455" s="337"/>
      <c r="K3455" s="337"/>
      <c r="L3455" s="337"/>
      <c r="M3455" s="334"/>
      <c r="N3455" s="337"/>
      <c r="O3455" s="349"/>
      <c r="P3455" s="349"/>
      <c r="Q3455" s="357"/>
    </row>
    <row r="3456" ht="27" customHeight="1" spans="1:17">
      <c r="A3456" s="362">
        <f t="shared" si="39"/>
        <v>2525</v>
      </c>
      <c r="B3456" s="294"/>
      <c r="C3456" s="337"/>
      <c r="D3456" s="337"/>
      <c r="E3456" s="337"/>
      <c r="F3456" s="337"/>
      <c r="G3456" s="356"/>
      <c r="H3456" s="340"/>
      <c r="I3456" s="337"/>
      <c r="J3456" s="337"/>
      <c r="K3456" s="337"/>
      <c r="L3456" s="337"/>
      <c r="M3456" s="329"/>
      <c r="N3456" s="337"/>
      <c r="O3456" s="349"/>
      <c r="P3456" s="349"/>
      <c r="Q3456" s="358"/>
    </row>
    <row r="3457" ht="27" customHeight="1" spans="1:17">
      <c r="A3457" s="361">
        <f t="shared" si="39"/>
        <v>2526</v>
      </c>
      <c r="B3457" s="294"/>
      <c r="C3457" s="337"/>
      <c r="D3457" s="341"/>
      <c r="E3457" s="337"/>
      <c r="F3457" s="337"/>
      <c r="G3457" s="356"/>
      <c r="H3457" s="340"/>
      <c r="I3457" s="337"/>
      <c r="J3457" s="337"/>
      <c r="K3457" s="337"/>
      <c r="L3457" s="337"/>
      <c r="M3457" s="334"/>
      <c r="N3457" s="337"/>
      <c r="O3457" s="349"/>
      <c r="P3457" s="349"/>
      <c r="Q3457" s="357"/>
    </row>
    <row r="3458" ht="27" customHeight="1" spans="1:17">
      <c r="A3458" s="362">
        <f t="shared" si="39"/>
        <v>2527</v>
      </c>
      <c r="B3458" s="294"/>
      <c r="C3458" s="337"/>
      <c r="D3458" s="341"/>
      <c r="E3458" s="337"/>
      <c r="F3458" s="337"/>
      <c r="G3458" s="356"/>
      <c r="H3458" s="340"/>
      <c r="I3458" s="337"/>
      <c r="J3458" s="337"/>
      <c r="K3458" s="337"/>
      <c r="L3458" s="337"/>
      <c r="M3458" s="329"/>
      <c r="N3458" s="337"/>
      <c r="O3458" s="349"/>
      <c r="P3458" s="349"/>
      <c r="Q3458" s="358"/>
    </row>
    <row r="3459" ht="27" customHeight="1" spans="1:17">
      <c r="A3459" s="361">
        <f t="shared" si="39"/>
        <v>2528</v>
      </c>
      <c r="B3459" s="294"/>
      <c r="C3459" s="337"/>
      <c r="D3459" s="337"/>
      <c r="E3459" s="337"/>
      <c r="F3459" s="337"/>
      <c r="G3459" s="356"/>
      <c r="H3459" s="340"/>
      <c r="I3459" s="337"/>
      <c r="J3459" s="337"/>
      <c r="K3459" s="337"/>
      <c r="L3459" s="337"/>
      <c r="M3459" s="334"/>
      <c r="N3459" s="337"/>
      <c r="O3459" s="349"/>
      <c r="P3459" s="349"/>
      <c r="Q3459" s="357"/>
    </row>
    <row r="3460" ht="27" customHeight="1" spans="1:17">
      <c r="A3460" s="362">
        <f t="shared" si="39"/>
        <v>2529</v>
      </c>
      <c r="B3460" s="294"/>
      <c r="C3460" s="337"/>
      <c r="D3460" s="337"/>
      <c r="E3460" s="337"/>
      <c r="F3460" s="337"/>
      <c r="G3460" s="356"/>
      <c r="H3460" s="340"/>
      <c r="I3460" s="337"/>
      <c r="J3460" s="337"/>
      <c r="K3460" s="337"/>
      <c r="L3460" s="337"/>
      <c r="M3460" s="329"/>
      <c r="N3460" s="337"/>
      <c r="O3460" s="349"/>
      <c r="P3460" s="349"/>
      <c r="Q3460" s="358"/>
    </row>
    <row r="3461" ht="27" customHeight="1" spans="1:17">
      <c r="A3461" s="361">
        <f t="shared" si="39"/>
        <v>2530</v>
      </c>
      <c r="B3461" s="294"/>
      <c r="C3461" s="337"/>
      <c r="D3461" s="337"/>
      <c r="E3461" s="337"/>
      <c r="F3461" s="337"/>
      <c r="G3461" s="356"/>
      <c r="H3461" s="340"/>
      <c r="I3461" s="337"/>
      <c r="J3461" s="337"/>
      <c r="K3461" s="337"/>
      <c r="L3461" s="337"/>
      <c r="M3461" s="334"/>
      <c r="N3461" s="337"/>
      <c r="O3461" s="349"/>
      <c r="P3461" s="349"/>
      <c r="Q3461" s="357"/>
    </row>
    <row r="3462" ht="27" customHeight="1" spans="1:17">
      <c r="A3462" s="362">
        <f t="shared" si="39"/>
        <v>2531</v>
      </c>
      <c r="B3462" s="294"/>
      <c r="C3462" s="337"/>
      <c r="D3462" s="337"/>
      <c r="E3462" s="337"/>
      <c r="F3462" s="337"/>
      <c r="G3462" s="356"/>
      <c r="H3462" s="340"/>
      <c r="I3462" s="337"/>
      <c r="J3462" s="337"/>
      <c r="K3462" s="337"/>
      <c r="L3462" s="337"/>
      <c r="M3462" s="329"/>
      <c r="N3462" s="337"/>
      <c r="O3462" s="349"/>
      <c r="P3462" s="349"/>
      <c r="Q3462" s="358"/>
    </row>
    <row r="3463" ht="27" customHeight="1" spans="1:17">
      <c r="A3463" s="361">
        <f t="shared" si="39"/>
        <v>2532</v>
      </c>
      <c r="B3463" s="294"/>
      <c r="C3463" s="337"/>
      <c r="D3463" s="337"/>
      <c r="E3463" s="337"/>
      <c r="F3463" s="337"/>
      <c r="G3463" s="356"/>
      <c r="H3463" s="340"/>
      <c r="I3463" s="337"/>
      <c r="J3463" s="337"/>
      <c r="K3463" s="337"/>
      <c r="L3463" s="337"/>
      <c r="M3463" s="334"/>
      <c r="N3463" s="337"/>
      <c r="O3463" s="349"/>
      <c r="P3463" s="349"/>
      <c r="Q3463" s="357"/>
    </row>
    <row r="3464" ht="27" customHeight="1" spans="1:17">
      <c r="A3464" s="362">
        <f t="shared" si="39"/>
        <v>2533</v>
      </c>
      <c r="B3464" s="294"/>
      <c r="C3464" s="337"/>
      <c r="D3464" s="337"/>
      <c r="E3464" s="337"/>
      <c r="F3464" s="337"/>
      <c r="G3464" s="356"/>
      <c r="H3464" s="340"/>
      <c r="I3464" s="337"/>
      <c r="J3464" s="337"/>
      <c r="K3464" s="337"/>
      <c r="L3464" s="337"/>
      <c r="M3464" s="329"/>
      <c r="N3464" s="337"/>
      <c r="O3464" s="349"/>
      <c r="P3464" s="349"/>
      <c r="Q3464" s="358"/>
    </row>
    <row r="3465" ht="27" customHeight="1" spans="1:17">
      <c r="A3465" s="361">
        <f t="shared" si="39"/>
        <v>2534</v>
      </c>
      <c r="B3465" s="294"/>
      <c r="C3465" s="337"/>
      <c r="D3465" s="337"/>
      <c r="E3465" s="337"/>
      <c r="F3465" s="337"/>
      <c r="G3465" s="356"/>
      <c r="H3465" s="340"/>
      <c r="I3465" s="337"/>
      <c r="J3465" s="337"/>
      <c r="K3465" s="337"/>
      <c r="L3465" s="337"/>
      <c r="M3465" s="334"/>
      <c r="N3465" s="337"/>
      <c r="O3465" s="349"/>
      <c r="P3465" s="349"/>
      <c r="Q3465" s="357"/>
    </row>
    <row r="3466" ht="27" customHeight="1" spans="1:17">
      <c r="A3466" s="362">
        <f t="shared" si="39"/>
        <v>2535</v>
      </c>
      <c r="B3466" s="294"/>
      <c r="C3466" s="337"/>
      <c r="D3466" s="337"/>
      <c r="E3466" s="337"/>
      <c r="F3466" s="337"/>
      <c r="G3466" s="356"/>
      <c r="H3466" s="340"/>
      <c r="I3466" s="337"/>
      <c r="J3466" s="337"/>
      <c r="K3466" s="337"/>
      <c r="L3466" s="337"/>
      <c r="M3466" s="329"/>
      <c r="N3466" s="337"/>
      <c r="O3466" s="349"/>
      <c r="P3466" s="349"/>
      <c r="Q3466" s="358"/>
    </row>
    <row r="3467" ht="27" customHeight="1" spans="1:17">
      <c r="A3467" s="361">
        <f t="shared" si="39"/>
        <v>2536</v>
      </c>
      <c r="B3467" s="294"/>
      <c r="C3467" s="337"/>
      <c r="D3467" s="337"/>
      <c r="E3467" s="337"/>
      <c r="F3467" s="337"/>
      <c r="G3467" s="356"/>
      <c r="H3467" s="340"/>
      <c r="I3467" s="337"/>
      <c r="J3467" s="337"/>
      <c r="K3467" s="337"/>
      <c r="L3467" s="337"/>
      <c r="M3467" s="334"/>
      <c r="N3467" s="337"/>
      <c r="O3467" s="349"/>
      <c r="P3467" s="349"/>
      <c r="Q3467" s="357"/>
    </row>
    <row r="3468" ht="27" customHeight="1" spans="1:17">
      <c r="A3468" s="362">
        <f t="shared" si="39"/>
        <v>2537</v>
      </c>
      <c r="B3468" s="294"/>
      <c r="C3468" s="337"/>
      <c r="D3468" s="337"/>
      <c r="E3468" s="337"/>
      <c r="F3468" s="337"/>
      <c r="G3468" s="356"/>
      <c r="H3468" s="340"/>
      <c r="I3468" s="337"/>
      <c r="J3468" s="337"/>
      <c r="K3468" s="337"/>
      <c r="L3468" s="337"/>
      <c r="M3468" s="329"/>
      <c r="N3468" s="337"/>
      <c r="O3468" s="349"/>
      <c r="P3468" s="349"/>
      <c r="Q3468" s="358"/>
    </row>
    <row r="3469" ht="27" customHeight="1" spans="1:17">
      <c r="A3469" s="361">
        <f t="shared" si="39"/>
        <v>2538</v>
      </c>
      <c r="B3469" s="294"/>
      <c r="C3469" s="337"/>
      <c r="D3469" s="337"/>
      <c r="E3469" s="337"/>
      <c r="F3469" s="337"/>
      <c r="G3469" s="356"/>
      <c r="H3469" s="340"/>
      <c r="I3469" s="337"/>
      <c r="J3469" s="337"/>
      <c r="K3469" s="337"/>
      <c r="L3469" s="337"/>
      <c r="M3469" s="334"/>
      <c r="N3469" s="337"/>
      <c r="O3469" s="349"/>
      <c r="P3469" s="349"/>
      <c r="Q3469" s="357"/>
    </row>
    <row r="3470" ht="27" customHeight="1" spans="1:17">
      <c r="A3470" s="362">
        <f t="shared" si="39"/>
        <v>2539</v>
      </c>
      <c r="B3470" s="294"/>
      <c r="C3470" s="337"/>
      <c r="D3470" s="337"/>
      <c r="E3470" s="337"/>
      <c r="F3470" s="337"/>
      <c r="G3470" s="356"/>
      <c r="H3470" s="340"/>
      <c r="I3470" s="337"/>
      <c r="J3470" s="337"/>
      <c r="K3470" s="337"/>
      <c r="L3470" s="337"/>
      <c r="M3470" s="329"/>
      <c r="N3470" s="337"/>
      <c r="O3470" s="349"/>
      <c r="P3470" s="349"/>
      <c r="Q3470" s="358"/>
    </row>
    <row r="3471" ht="27" customHeight="1" spans="1:17">
      <c r="A3471" s="361">
        <f t="shared" si="39"/>
        <v>2540</v>
      </c>
      <c r="B3471" s="294"/>
      <c r="C3471" s="337"/>
      <c r="D3471" s="337"/>
      <c r="E3471" s="337"/>
      <c r="F3471" s="337"/>
      <c r="G3471" s="356"/>
      <c r="H3471" s="340"/>
      <c r="I3471" s="337"/>
      <c r="J3471" s="337"/>
      <c r="K3471" s="337"/>
      <c r="L3471" s="337"/>
      <c r="M3471" s="334"/>
      <c r="N3471" s="337"/>
      <c r="O3471" s="349"/>
      <c r="P3471" s="349"/>
      <c r="Q3471" s="357"/>
    </row>
    <row r="3472" ht="27" customHeight="1" spans="1:17">
      <c r="A3472" s="362">
        <f t="shared" si="39"/>
        <v>2541</v>
      </c>
      <c r="B3472" s="294"/>
      <c r="C3472" s="337"/>
      <c r="D3472" s="337"/>
      <c r="E3472" s="337"/>
      <c r="F3472" s="337"/>
      <c r="G3472" s="356"/>
      <c r="H3472" s="340"/>
      <c r="I3472" s="337"/>
      <c r="J3472" s="337"/>
      <c r="K3472" s="337"/>
      <c r="L3472" s="337"/>
      <c r="M3472" s="329"/>
      <c r="N3472" s="337"/>
      <c r="O3472" s="349"/>
      <c r="P3472" s="349"/>
      <c r="Q3472" s="358"/>
    </row>
    <row r="3473" ht="27" customHeight="1" spans="1:17">
      <c r="A3473" s="361">
        <f t="shared" si="39"/>
        <v>2542</v>
      </c>
      <c r="B3473" s="294"/>
      <c r="C3473" s="337"/>
      <c r="D3473" s="337"/>
      <c r="E3473" s="337"/>
      <c r="F3473" s="337"/>
      <c r="G3473" s="356"/>
      <c r="H3473" s="340"/>
      <c r="I3473" s="337"/>
      <c r="J3473" s="337"/>
      <c r="K3473" s="337"/>
      <c r="L3473" s="337"/>
      <c r="M3473" s="334"/>
      <c r="N3473" s="337"/>
      <c r="O3473" s="349"/>
      <c r="P3473" s="349"/>
      <c r="Q3473" s="357"/>
    </row>
    <row r="3474" ht="27" customHeight="1" spans="1:17">
      <c r="A3474" s="362">
        <f t="shared" si="39"/>
        <v>2543</v>
      </c>
      <c r="B3474" s="294"/>
      <c r="C3474" s="337"/>
      <c r="D3474" s="337"/>
      <c r="E3474" s="337"/>
      <c r="F3474" s="337"/>
      <c r="G3474" s="356"/>
      <c r="H3474" s="340"/>
      <c r="I3474" s="337"/>
      <c r="J3474" s="337"/>
      <c r="K3474" s="337"/>
      <c r="L3474" s="337"/>
      <c r="M3474" s="329"/>
      <c r="N3474" s="337"/>
      <c r="O3474" s="349"/>
      <c r="P3474" s="349"/>
      <c r="Q3474" s="358"/>
    </row>
    <row r="3475" ht="27" customHeight="1" spans="1:17">
      <c r="A3475" s="361">
        <f t="shared" si="39"/>
        <v>2544</v>
      </c>
      <c r="B3475" s="294"/>
      <c r="C3475" s="337"/>
      <c r="D3475" s="337"/>
      <c r="E3475" s="337"/>
      <c r="F3475" s="337"/>
      <c r="G3475" s="356"/>
      <c r="H3475" s="340"/>
      <c r="I3475" s="337"/>
      <c r="J3475" s="337"/>
      <c r="K3475" s="337"/>
      <c r="L3475" s="337"/>
      <c r="M3475" s="334"/>
      <c r="N3475" s="337"/>
      <c r="O3475" s="349"/>
      <c r="P3475" s="349"/>
      <c r="Q3475" s="357"/>
    </row>
    <row r="3476" ht="27" customHeight="1" spans="1:17">
      <c r="A3476" s="362">
        <f t="shared" si="39"/>
        <v>2545</v>
      </c>
      <c r="B3476" s="294"/>
      <c r="C3476" s="337"/>
      <c r="D3476" s="337"/>
      <c r="E3476" s="337"/>
      <c r="F3476" s="337"/>
      <c r="G3476" s="356"/>
      <c r="H3476" s="340"/>
      <c r="I3476" s="337"/>
      <c r="J3476" s="337"/>
      <c r="K3476" s="337"/>
      <c r="L3476" s="337"/>
      <c r="M3476" s="329"/>
      <c r="N3476" s="337"/>
      <c r="O3476" s="349"/>
      <c r="P3476" s="349"/>
      <c r="Q3476" s="358"/>
    </row>
    <row r="3477" ht="27" customHeight="1" spans="1:17">
      <c r="A3477" s="361">
        <f t="shared" si="39"/>
        <v>2546</v>
      </c>
      <c r="B3477" s="294"/>
      <c r="C3477" s="337"/>
      <c r="D3477" s="337"/>
      <c r="E3477" s="337"/>
      <c r="F3477" s="337"/>
      <c r="G3477" s="356"/>
      <c r="H3477" s="340"/>
      <c r="I3477" s="337"/>
      <c r="J3477" s="337"/>
      <c r="K3477" s="337"/>
      <c r="L3477" s="337"/>
      <c r="M3477" s="334"/>
      <c r="N3477" s="337"/>
      <c r="O3477" s="349"/>
      <c r="P3477" s="349"/>
      <c r="Q3477" s="357"/>
    </row>
    <row r="3478" ht="27" customHeight="1" spans="1:17">
      <c r="A3478" s="362">
        <f t="shared" si="39"/>
        <v>2547</v>
      </c>
      <c r="B3478" s="294"/>
      <c r="C3478" s="337"/>
      <c r="D3478" s="337"/>
      <c r="E3478" s="337"/>
      <c r="F3478" s="337"/>
      <c r="G3478" s="356"/>
      <c r="H3478" s="340"/>
      <c r="I3478" s="337"/>
      <c r="J3478" s="337"/>
      <c r="K3478" s="337"/>
      <c r="L3478" s="337"/>
      <c r="M3478" s="329"/>
      <c r="N3478" s="337"/>
      <c r="O3478" s="349"/>
      <c r="P3478" s="349"/>
      <c r="Q3478" s="358"/>
    </row>
    <row r="3479" ht="27" customHeight="1" spans="1:17">
      <c r="A3479" s="361">
        <f t="shared" si="39"/>
        <v>2548</v>
      </c>
      <c r="B3479" s="294"/>
      <c r="C3479" s="337"/>
      <c r="D3479" s="337"/>
      <c r="E3479" s="337"/>
      <c r="F3479" s="337"/>
      <c r="G3479" s="356"/>
      <c r="H3479" s="340"/>
      <c r="I3479" s="337"/>
      <c r="J3479" s="337"/>
      <c r="K3479" s="337"/>
      <c r="L3479" s="337"/>
      <c r="M3479" s="334"/>
      <c r="N3479" s="337"/>
      <c r="O3479" s="349"/>
      <c r="P3479" s="349"/>
      <c r="Q3479" s="357"/>
    </row>
    <row r="3480" ht="27" customHeight="1" spans="1:17">
      <c r="A3480" s="362">
        <f t="shared" si="39"/>
        <v>2549</v>
      </c>
      <c r="B3480" s="294"/>
      <c r="C3480" s="337"/>
      <c r="D3480" s="337"/>
      <c r="E3480" s="337"/>
      <c r="F3480" s="337"/>
      <c r="G3480" s="356"/>
      <c r="H3480" s="340"/>
      <c r="I3480" s="337"/>
      <c r="J3480" s="337"/>
      <c r="K3480" s="337"/>
      <c r="L3480" s="337"/>
      <c r="M3480" s="329"/>
      <c r="N3480" s="337"/>
      <c r="O3480" s="349"/>
      <c r="P3480" s="349"/>
      <c r="Q3480" s="358"/>
    </row>
    <row r="3481" ht="27" customHeight="1" spans="1:17">
      <c r="A3481" s="361">
        <f t="shared" si="39"/>
        <v>2550</v>
      </c>
      <c r="B3481" s="294"/>
      <c r="C3481" s="337"/>
      <c r="D3481" s="337"/>
      <c r="E3481" s="337"/>
      <c r="F3481" s="337"/>
      <c r="G3481" s="356"/>
      <c r="H3481" s="340"/>
      <c r="I3481" s="337"/>
      <c r="J3481" s="337"/>
      <c r="K3481" s="337"/>
      <c r="L3481" s="337"/>
      <c r="M3481" s="334"/>
      <c r="N3481" s="337"/>
      <c r="O3481" s="349"/>
      <c r="P3481" s="349"/>
      <c r="Q3481" s="357"/>
    </row>
    <row r="3482" ht="27" customHeight="1" spans="1:17">
      <c r="A3482" s="362">
        <f t="shared" si="39"/>
        <v>2551</v>
      </c>
      <c r="B3482" s="294"/>
      <c r="C3482" s="337"/>
      <c r="D3482" s="337"/>
      <c r="E3482" s="337"/>
      <c r="F3482" s="337"/>
      <c r="G3482" s="356"/>
      <c r="H3482" s="340"/>
      <c r="I3482" s="337"/>
      <c r="J3482" s="337"/>
      <c r="K3482" s="337"/>
      <c r="L3482" s="337"/>
      <c r="M3482" s="329"/>
      <c r="N3482" s="337"/>
      <c r="O3482" s="349"/>
      <c r="P3482" s="349"/>
      <c r="Q3482" s="358"/>
    </row>
    <row r="3483" ht="27" customHeight="1" spans="1:17">
      <c r="A3483" s="361">
        <f t="shared" si="39"/>
        <v>2552</v>
      </c>
      <c r="B3483" s="294"/>
      <c r="C3483" s="337"/>
      <c r="D3483" s="337"/>
      <c r="E3483" s="337"/>
      <c r="F3483" s="337"/>
      <c r="G3483" s="356"/>
      <c r="H3483" s="340"/>
      <c r="I3483" s="337"/>
      <c r="J3483" s="337"/>
      <c r="K3483" s="337"/>
      <c r="L3483" s="337"/>
      <c r="M3483" s="334"/>
      <c r="N3483" s="337"/>
      <c r="O3483" s="349"/>
      <c r="P3483" s="349"/>
      <c r="Q3483" s="357"/>
    </row>
    <row r="3484" ht="27" customHeight="1" spans="1:17">
      <c r="A3484" s="362">
        <f t="shared" si="39"/>
        <v>2553</v>
      </c>
      <c r="B3484" s="294"/>
      <c r="C3484" s="337"/>
      <c r="D3484" s="337"/>
      <c r="E3484" s="337"/>
      <c r="F3484" s="337"/>
      <c r="G3484" s="356"/>
      <c r="H3484" s="340"/>
      <c r="I3484" s="337"/>
      <c r="J3484" s="337"/>
      <c r="K3484" s="337"/>
      <c r="L3484" s="337"/>
      <c r="M3484" s="329"/>
      <c r="N3484" s="337"/>
      <c r="O3484" s="349"/>
      <c r="P3484" s="349"/>
      <c r="Q3484" s="358"/>
    </row>
    <row r="3485" ht="27" customHeight="1" spans="1:17">
      <c r="A3485" s="361">
        <f t="shared" si="39"/>
        <v>2554</v>
      </c>
      <c r="B3485" s="294"/>
      <c r="C3485" s="337"/>
      <c r="D3485" s="337"/>
      <c r="E3485" s="337"/>
      <c r="F3485" s="337"/>
      <c r="G3485" s="356"/>
      <c r="H3485" s="340"/>
      <c r="I3485" s="337"/>
      <c r="J3485" s="337"/>
      <c r="K3485" s="337"/>
      <c r="L3485" s="337"/>
      <c r="M3485" s="334"/>
      <c r="N3485" s="337"/>
      <c r="O3485" s="349"/>
      <c r="P3485" s="349"/>
      <c r="Q3485" s="357"/>
    </row>
    <row r="3486" ht="27" customHeight="1" spans="1:17">
      <c r="A3486" s="362">
        <f t="shared" si="39"/>
        <v>2555</v>
      </c>
      <c r="B3486" s="294"/>
      <c r="C3486" s="337"/>
      <c r="D3486" s="337"/>
      <c r="E3486" s="337"/>
      <c r="F3486" s="337"/>
      <c r="G3486" s="356"/>
      <c r="H3486" s="340"/>
      <c r="I3486" s="337"/>
      <c r="J3486" s="337"/>
      <c r="K3486" s="337"/>
      <c r="L3486" s="337"/>
      <c r="M3486" s="329"/>
      <c r="N3486" s="337"/>
      <c r="O3486" s="349"/>
      <c r="P3486" s="349"/>
      <c r="Q3486" s="358"/>
    </row>
    <row r="3487" ht="27" customHeight="1" spans="1:17">
      <c r="A3487" s="361">
        <f t="shared" si="39"/>
        <v>2556</v>
      </c>
      <c r="B3487" s="294"/>
      <c r="C3487" s="337"/>
      <c r="D3487" s="337"/>
      <c r="E3487" s="337"/>
      <c r="F3487" s="337"/>
      <c r="G3487" s="356"/>
      <c r="H3487" s="340"/>
      <c r="I3487" s="337"/>
      <c r="J3487" s="337"/>
      <c r="K3487" s="337"/>
      <c r="L3487" s="337"/>
      <c r="M3487" s="334"/>
      <c r="N3487" s="337"/>
      <c r="O3487" s="349"/>
      <c r="P3487" s="349"/>
      <c r="Q3487" s="357"/>
    </row>
    <row r="3488" ht="27" customHeight="1" spans="1:17">
      <c r="A3488" s="362">
        <f t="shared" si="39"/>
        <v>2557</v>
      </c>
      <c r="B3488" s="294"/>
      <c r="C3488" s="337"/>
      <c r="D3488" s="337"/>
      <c r="E3488" s="337"/>
      <c r="F3488" s="337"/>
      <c r="G3488" s="356"/>
      <c r="H3488" s="340"/>
      <c r="I3488" s="337"/>
      <c r="J3488" s="337"/>
      <c r="K3488" s="337"/>
      <c r="L3488" s="337"/>
      <c r="M3488" s="329"/>
      <c r="N3488" s="337"/>
      <c r="O3488" s="349"/>
      <c r="P3488" s="349"/>
      <c r="Q3488" s="358"/>
    </row>
    <row r="3489" ht="27" customHeight="1" spans="1:17">
      <c r="A3489" s="361">
        <f t="shared" si="39"/>
        <v>2558</v>
      </c>
      <c r="B3489" s="294"/>
      <c r="C3489" s="337"/>
      <c r="D3489" s="337"/>
      <c r="E3489" s="337"/>
      <c r="F3489" s="337"/>
      <c r="G3489" s="356"/>
      <c r="H3489" s="340"/>
      <c r="I3489" s="337"/>
      <c r="J3489" s="337"/>
      <c r="K3489" s="337"/>
      <c r="L3489" s="337"/>
      <c r="M3489" s="334"/>
      <c r="N3489" s="337"/>
      <c r="O3489" s="349"/>
      <c r="P3489" s="349"/>
      <c r="Q3489" s="357"/>
    </row>
    <row r="3490" ht="27" customHeight="1" spans="1:17">
      <c r="A3490" s="362">
        <f t="shared" si="39"/>
        <v>2559</v>
      </c>
      <c r="B3490" s="294"/>
      <c r="C3490" s="337"/>
      <c r="D3490" s="337"/>
      <c r="E3490" s="337"/>
      <c r="F3490" s="337"/>
      <c r="G3490" s="356"/>
      <c r="H3490" s="340"/>
      <c r="I3490" s="337"/>
      <c r="J3490" s="337"/>
      <c r="K3490" s="337"/>
      <c r="L3490" s="337"/>
      <c r="M3490" s="329"/>
      <c r="N3490" s="337"/>
      <c r="O3490" s="349"/>
      <c r="P3490" s="349"/>
      <c r="Q3490" s="358"/>
    </row>
    <row r="3491" ht="27" customHeight="1" spans="1:17">
      <c r="A3491" s="361">
        <f t="shared" si="39"/>
        <v>2560</v>
      </c>
      <c r="B3491" s="294"/>
      <c r="C3491" s="337"/>
      <c r="D3491" s="337"/>
      <c r="E3491" s="337"/>
      <c r="F3491" s="337"/>
      <c r="G3491" s="356"/>
      <c r="H3491" s="340"/>
      <c r="I3491" s="337"/>
      <c r="J3491" s="337"/>
      <c r="K3491" s="337"/>
      <c r="L3491" s="337"/>
      <c r="M3491" s="334"/>
      <c r="N3491" s="337"/>
      <c r="O3491" s="349"/>
      <c r="P3491" s="349"/>
      <c r="Q3491" s="357"/>
    </row>
    <row r="3492" ht="27" customHeight="1" spans="1:17">
      <c r="A3492" s="362">
        <f t="shared" si="39"/>
        <v>2561</v>
      </c>
      <c r="B3492" s="294"/>
      <c r="C3492" s="337"/>
      <c r="D3492" s="337"/>
      <c r="E3492" s="337"/>
      <c r="F3492" s="337"/>
      <c r="G3492" s="356"/>
      <c r="H3492" s="340"/>
      <c r="I3492" s="337"/>
      <c r="J3492" s="337"/>
      <c r="K3492" s="337"/>
      <c r="L3492" s="337"/>
      <c r="M3492" s="329"/>
      <c r="N3492" s="337"/>
      <c r="O3492" s="349"/>
      <c r="P3492" s="349"/>
      <c r="Q3492" s="358"/>
    </row>
    <row r="3493" ht="27" customHeight="1" spans="1:17">
      <c r="A3493" s="361">
        <f t="shared" ref="A3493:A3556" si="40">A3492+1</f>
        <v>2562</v>
      </c>
      <c r="B3493" s="294"/>
      <c r="C3493" s="337"/>
      <c r="D3493" s="337"/>
      <c r="E3493" s="337"/>
      <c r="F3493" s="337"/>
      <c r="G3493" s="356"/>
      <c r="H3493" s="340"/>
      <c r="I3493" s="337"/>
      <c r="J3493" s="337"/>
      <c r="K3493" s="337"/>
      <c r="L3493" s="337"/>
      <c r="M3493" s="334"/>
      <c r="N3493" s="337"/>
      <c r="O3493" s="349"/>
      <c r="P3493" s="349"/>
      <c r="Q3493" s="357"/>
    </row>
    <row r="3494" ht="27" customHeight="1" spans="1:17">
      <c r="A3494" s="362">
        <f t="shared" si="40"/>
        <v>2563</v>
      </c>
      <c r="B3494" s="294"/>
      <c r="C3494" s="337"/>
      <c r="D3494" s="337"/>
      <c r="E3494" s="337"/>
      <c r="F3494" s="337"/>
      <c r="G3494" s="356"/>
      <c r="H3494" s="340"/>
      <c r="I3494" s="337"/>
      <c r="J3494" s="337"/>
      <c r="K3494" s="337"/>
      <c r="L3494" s="337"/>
      <c r="M3494" s="329"/>
      <c r="N3494" s="337"/>
      <c r="O3494" s="349"/>
      <c r="P3494" s="349"/>
      <c r="Q3494" s="358"/>
    </row>
    <row r="3495" ht="27" customHeight="1" spans="1:17">
      <c r="A3495" s="361">
        <f t="shared" si="40"/>
        <v>2564</v>
      </c>
      <c r="B3495" s="294"/>
      <c r="C3495" s="337"/>
      <c r="D3495" s="337"/>
      <c r="E3495" s="337"/>
      <c r="F3495" s="337"/>
      <c r="G3495" s="356"/>
      <c r="H3495" s="340"/>
      <c r="I3495" s="337"/>
      <c r="J3495" s="337"/>
      <c r="K3495" s="337"/>
      <c r="L3495" s="337"/>
      <c r="M3495" s="334"/>
      <c r="N3495" s="337"/>
      <c r="O3495" s="349"/>
      <c r="P3495" s="349"/>
      <c r="Q3495" s="357"/>
    </row>
    <row r="3496" ht="27" customHeight="1" spans="1:17">
      <c r="A3496" s="362">
        <f t="shared" si="40"/>
        <v>2565</v>
      </c>
      <c r="B3496" s="294"/>
      <c r="C3496" s="337"/>
      <c r="D3496" s="337"/>
      <c r="E3496" s="337"/>
      <c r="F3496" s="337"/>
      <c r="G3496" s="356"/>
      <c r="H3496" s="340"/>
      <c r="I3496" s="337"/>
      <c r="J3496" s="337"/>
      <c r="K3496" s="337"/>
      <c r="L3496" s="337"/>
      <c r="M3496" s="329"/>
      <c r="N3496" s="337"/>
      <c r="O3496" s="349"/>
      <c r="P3496" s="349"/>
      <c r="Q3496" s="358"/>
    </row>
    <row r="3497" ht="27" customHeight="1" spans="1:17">
      <c r="A3497" s="361">
        <f t="shared" si="40"/>
        <v>2566</v>
      </c>
      <c r="B3497" s="294"/>
      <c r="C3497" s="337"/>
      <c r="D3497" s="337"/>
      <c r="E3497" s="337"/>
      <c r="F3497" s="337"/>
      <c r="G3497" s="356"/>
      <c r="H3497" s="340"/>
      <c r="I3497" s="337"/>
      <c r="J3497" s="337"/>
      <c r="K3497" s="337"/>
      <c r="L3497" s="337"/>
      <c r="M3497" s="334"/>
      <c r="N3497" s="337"/>
      <c r="O3497" s="349"/>
      <c r="P3497" s="349"/>
      <c r="Q3497" s="357"/>
    </row>
    <row r="3498" ht="27" customHeight="1" spans="1:17">
      <c r="A3498" s="362">
        <f t="shared" si="40"/>
        <v>2567</v>
      </c>
      <c r="B3498" s="294"/>
      <c r="C3498" s="337"/>
      <c r="D3498" s="337"/>
      <c r="E3498" s="337"/>
      <c r="F3498" s="337"/>
      <c r="G3498" s="356"/>
      <c r="H3498" s="340"/>
      <c r="I3498" s="337"/>
      <c r="J3498" s="337"/>
      <c r="K3498" s="337"/>
      <c r="L3498" s="337"/>
      <c r="M3498" s="329"/>
      <c r="N3498" s="337"/>
      <c r="O3498" s="349"/>
      <c r="P3498" s="349"/>
      <c r="Q3498" s="358"/>
    </row>
    <row r="3499" ht="27" customHeight="1" spans="1:17">
      <c r="A3499" s="361">
        <f t="shared" si="40"/>
        <v>2568</v>
      </c>
      <c r="B3499" s="294"/>
      <c r="C3499" s="337"/>
      <c r="D3499" s="337"/>
      <c r="E3499" s="337"/>
      <c r="F3499" s="337"/>
      <c r="G3499" s="356"/>
      <c r="H3499" s="340"/>
      <c r="I3499" s="337"/>
      <c r="J3499" s="337"/>
      <c r="K3499" s="337"/>
      <c r="L3499" s="337"/>
      <c r="M3499" s="334"/>
      <c r="N3499" s="337"/>
      <c r="O3499" s="349"/>
      <c r="P3499" s="349"/>
      <c r="Q3499" s="357"/>
    </row>
    <row r="3500" ht="27" customHeight="1" spans="1:17">
      <c r="A3500" s="362">
        <f t="shared" si="40"/>
        <v>2569</v>
      </c>
      <c r="B3500" s="294"/>
      <c r="C3500" s="337"/>
      <c r="D3500" s="337"/>
      <c r="E3500" s="337"/>
      <c r="F3500" s="341"/>
      <c r="G3500" s="356"/>
      <c r="H3500" s="340"/>
      <c r="I3500" s="337"/>
      <c r="J3500" s="337"/>
      <c r="K3500" s="337"/>
      <c r="L3500" s="337"/>
      <c r="M3500" s="329"/>
      <c r="N3500" s="337"/>
      <c r="O3500" s="349"/>
      <c r="P3500" s="349"/>
      <c r="Q3500" s="358"/>
    </row>
    <row r="3501" ht="27" customHeight="1" spans="1:17">
      <c r="A3501" s="361">
        <f t="shared" si="40"/>
        <v>2570</v>
      </c>
      <c r="B3501" s="294"/>
      <c r="C3501" s="337"/>
      <c r="D3501" s="337"/>
      <c r="E3501" s="337"/>
      <c r="F3501" s="337"/>
      <c r="G3501" s="356"/>
      <c r="H3501" s="340"/>
      <c r="I3501" s="337"/>
      <c r="J3501" s="337"/>
      <c r="K3501" s="337"/>
      <c r="L3501" s="337"/>
      <c r="M3501" s="334"/>
      <c r="N3501" s="337"/>
      <c r="O3501" s="349"/>
      <c r="P3501" s="349"/>
      <c r="Q3501" s="357"/>
    </row>
    <row r="3502" ht="27" customHeight="1" spans="1:17">
      <c r="A3502" s="362">
        <f t="shared" si="40"/>
        <v>2571</v>
      </c>
      <c r="B3502" s="294"/>
      <c r="C3502" s="337"/>
      <c r="D3502" s="337"/>
      <c r="E3502" s="337"/>
      <c r="F3502" s="337"/>
      <c r="G3502" s="356"/>
      <c r="H3502" s="340"/>
      <c r="I3502" s="337"/>
      <c r="J3502" s="337"/>
      <c r="K3502" s="337"/>
      <c r="L3502" s="337"/>
      <c r="M3502" s="329"/>
      <c r="N3502" s="337"/>
      <c r="O3502" s="349"/>
      <c r="P3502" s="349"/>
      <c r="Q3502" s="358"/>
    </row>
    <row r="3503" ht="27" customHeight="1" spans="1:17">
      <c r="A3503" s="361">
        <f t="shared" si="40"/>
        <v>2572</v>
      </c>
      <c r="B3503" s="294"/>
      <c r="C3503" s="337"/>
      <c r="D3503" s="337"/>
      <c r="E3503" s="337"/>
      <c r="F3503" s="337"/>
      <c r="G3503" s="356"/>
      <c r="H3503" s="340"/>
      <c r="I3503" s="337"/>
      <c r="J3503" s="337"/>
      <c r="K3503" s="337"/>
      <c r="L3503" s="337"/>
      <c r="M3503" s="334"/>
      <c r="N3503" s="337"/>
      <c r="O3503" s="349"/>
      <c r="P3503" s="349"/>
      <c r="Q3503" s="357"/>
    </row>
    <row r="3504" ht="27" customHeight="1" spans="1:17">
      <c r="A3504" s="362">
        <f t="shared" si="40"/>
        <v>2573</v>
      </c>
      <c r="B3504" s="294"/>
      <c r="C3504" s="337"/>
      <c r="D3504" s="337"/>
      <c r="E3504" s="337"/>
      <c r="F3504" s="341"/>
      <c r="G3504" s="356"/>
      <c r="H3504" s="340"/>
      <c r="I3504" s="337"/>
      <c r="J3504" s="337"/>
      <c r="K3504" s="337"/>
      <c r="L3504" s="337"/>
      <c r="M3504" s="329"/>
      <c r="N3504" s="337"/>
      <c r="O3504" s="349"/>
      <c r="P3504" s="349"/>
      <c r="Q3504" s="358"/>
    </row>
    <row r="3505" ht="27" customHeight="1" spans="1:17">
      <c r="A3505" s="361">
        <f t="shared" si="40"/>
        <v>2574</v>
      </c>
      <c r="B3505" s="294"/>
      <c r="C3505" s="337"/>
      <c r="D3505" s="337"/>
      <c r="E3505" s="337"/>
      <c r="F3505" s="337"/>
      <c r="G3505" s="356"/>
      <c r="H3505" s="340"/>
      <c r="I3505" s="337"/>
      <c r="J3505" s="337"/>
      <c r="K3505" s="337"/>
      <c r="L3505" s="337"/>
      <c r="M3505" s="334"/>
      <c r="N3505" s="337"/>
      <c r="O3505" s="349"/>
      <c r="P3505" s="349"/>
      <c r="Q3505" s="357"/>
    </row>
    <row r="3506" ht="27" customHeight="1" spans="1:17">
      <c r="A3506" s="362">
        <f t="shared" si="40"/>
        <v>2575</v>
      </c>
      <c r="B3506" s="294"/>
      <c r="C3506" s="337"/>
      <c r="D3506" s="337"/>
      <c r="E3506" s="337"/>
      <c r="F3506" s="337"/>
      <c r="G3506" s="356"/>
      <c r="H3506" s="340"/>
      <c r="I3506" s="337"/>
      <c r="J3506" s="337"/>
      <c r="K3506" s="337"/>
      <c r="L3506" s="337"/>
      <c r="M3506" s="329"/>
      <c r="N3506" s="337"/>
      <c r="O3506" s="349"/>
      <c r="P3506" s="349"/>
      <c r="Q3506" s="358"/>
    </row>
    <row r="3507" ht="27" customHeight="1" spans="1:17">
      <c r="A3507" s="361">
        <f t="shared" si="40"/>
        <v>2576</v>
      </c>
      <c r="B3507" s="294"/>
      <c r="C3507" s="337"/>
      <c r="D3507" s="337"/>
      <c r="E3507" s="337"/>
      <c r="F3507" s="337"/>
      <c r="G3507" s="356"/>
      <c r="H3507" s="340"/>
      <c r="I3507" s="337"/>
      <c r="J3507" s="337"/>
      <c r="K3507" s="337"/>
      <c r="L3507" s="337"/>
      <c r="M3507" s="334"/>
      <c r="N3507" s="337"/>
      <c r="O3507" s="349"/>
      <c r="P3507" s="349"/>
      <c r="Q3507" s="357"/>
    </row>
    <row r="3508" ht="27" customHeight="1" spans="1:17">
      <c r="A3508" s="362">
        <f t="shared" si="40"/>
        <v>2577</v>
      </c>
      <c r="B3508" s="294"/>
      <c r="C3508" s="337"/>
      <c r="D3508" s="337"/>
      <c r="E3508" s="337"/>
      <c r="F3508" s="337"/>
      <c r="G3508" s="356"/>
      <c r="H3508" s="340"/>
      <c r="I3508" s="337"/>
      <c r="J3508" s="337"/>
      <c r="K3508" s="337"/>
      <c r="L3508" s="337"/>
      <c r="M3508" s="329"/>
      <c r="N3508" s="337"/>
      <c r="O3508" s="349"/>
      <c r="P3508" s="349"/>
      <c r="Q3508" s="358"/>
    </row>
    <row r="3509" ht="27" customHeight="1" spans="1:17">
      <c r="A3509" s="361">
        <f t="shared" si="40"/>
        <v>2578</v>
      </c>
      <c r="B3509" s="294"/>
      <c r="C3509" s="337"/>
      <c r="D3509" s="337"/>
      <c r="E3509" s="337"/>
      <c r="F3509" s="337"/>
      <c r="G3509" s="356"/>
      <c r="H3509" s="340"/>
      <c r="I3509" s="337"/>
      <c r="J3509" s="337"/>
      <c r="K3509" s="337"/>
      <c r="L3509" s="337"/>
      <c r="M3509" s="334"/>
      <c r="N3509" s="337"/>
      <c r="O3509" s="349"/>
      <c r="P3509" s="349"/>
      <c r="Q3509" s="357"/>
    </row>
    <row r="3510" ht="27" customHeight="1" spans="1:17">
      <c r="A3510" s="362">
        <f t="shared" si="40"/>
        <v>2579</v>
      </c>
      <c r="B3510" s="294"/>
      <c r="C3510" s="337"/>
      <c r="D3510" s="337"/>
      <c r="E3510" s="337"/>
      <c r="F3510" s="337"/>
      <c r="G3510" s="356"/>
      <c r="H3510" s="340"/>
      <c r="I3510" s="337"/>
      <c r="J3510" s="337"/>
      <c r="K3510" s="337"/>
      <c r="L3510" s="337"/>
      <c r="M3510" s="329"/>
      <c r="N3510" s="337"/>
      <c r="O3510" s="349"/>
      <c r="P3510" s="349"/>
      <c r="Q3510" s="358"/>
    </row>
    <row r="3511" ht="27" customHeight="1" spans="1:17">
      <c r="A3511" s="361">
        <f t="shared" si="40"/>
        <v>2580</v>
      </c>
      <c r="B3511" s="294"/>
      <c r="C3511" s="337"/>
      <c r="D3511" s="337"/>
      <c r="E3511" s="337"/>
      <c r="F3511" s="337"/>
      <c r="G3511" s="356"/>
      <c r="H3511" s="340"/>
      <c r="I3511" s="337"/>
      <c r="J3511" s="337"/>
      <c r="K3511" s="337"/>
      <c r="L3511" s="337"/>
      <c r="M3511" s="334"/>
      <c r="N3511" s="337"/>
      <c r="O3511" s="349"/>
      <c r="P3511" s="349"/>
      <c r="Q3511" s="357"/>
    </row>
    <row r="3512" ht="27" customHeight="1" spans="1:17">
      <c r="A3512" s="362">
        <f t="shared" si="40"/>
        <v>2581</v>
      </c>
      <c r="B3512" s="294"/>
      <c r="C3512" s="337"/>
      <c r="D3512" s="337"/>
      <c r="E3512" s="337"/>
      <c r="F3512" s="337"/>
      <c r="G3512" s="356"/>
      <c r="H3512" s="340"/>
      <c r="I3512" s="337"/>
      <c r="J3512" s="337"/>
      <c r="K3512" s="337"/>
      <c r="L3512" s="337"/>
      <c r="M3512" s="329"/>
      <c r="N3512" s="337"/>
      <c r="O3512" s="349"/>
      <c r="P3512" s="349"/>
      <c r="Q3512" s="358"/>
    </row>
    <row r="3513" ht="27" customHeight="1" spans="1:17">
      <c r="A3513" s="361">
        <f t="shared" si="40"/>
        <v>2582</v>
      </c>
      <c r="B3513" s="294"/>
      <c r="C3513" s="337"/>
      <c r="D3513" s="337"/>
      <c r="E3513" s="337"/>
      <c r="F3513" s="337"/>
      <c r="G3513" s="356"/>
      <c r="H3513" s="340"/>
      <c r="I3513" s="337"/>
      <c r="J3513" s="337"/>
      <c r="K3513" s="337"/>
      <c r="L3513" s="337"/>
      <c r="M3513" s="334"/>
      <c r="N3513" s="337"/>
      <c r="O3513" s="349"/>
      <c r="P3513" s="349"/>
      <c r="Q3513" s="357"/>
    </row>
    <row r="3514" ht="27" customHeight="1" spans="1:17">
      <c r="A3514" s="362">
        <f t="shared" si="40"/>
        <v>2583</v>
      </c>
      <c r="B3514" s="294"/>
      <c r="C3514" s="337"/>
      <c r="D3514" s="337"/>
      <c r="E3514" s="337"/>
      <c r="F3514" s="337"/>
      <c r="G3514" s="356"/>
      <c r="H3514" s="340"/>
      <c r="I3514" s="337"/>
      <c r="J3514" s="337"/>
      <c r="K3514" s="337"/>
      <c r="L3514" s="337"/>
      <c r="M3514" s="329"/>
      <c r="N3514" s="337"/>
      <c r="O3514" s="349"/>
      <c r="P3514" s="349"/>
      <c r="Q3514" s="358"/>
    </row>
    <row r="3515" ht="27" customHeight="1" spans="1:17">
      <c r="A3515" s="361">
        <f t="shared" si="40"/>
        <v>2584</v>
      </c>
      <c r="B3515" s="294"/>
      <c r="C3515" s="337"/>
      <c r="D3515" s="337"/>
      <c r="E3515" s="337"/>
      <c r="F3515" s="337"/>
      <c r="G3515" s="356"/>
      <c r="H3515" s="340"/>
      <c r="I3515" s="337"/>
      <c r="J3515" s="337"/>
      <c r="K3515" s="337"/>
      <c r="L3515" s="337"/>
      <c r="M3515" s="334"/>
      <c r="N3515" s="337"/>
      <c r="O3515" s="349"/>
      <c r="P3515" s="349"/>
      <c r="Q3515" s="357"/>
    </row>
    <row r="3516" ht="27" customHeight="1" spans="1:17">
      <c r="A3516" s="362">
        <f t="shared" si="40"/>
        <v>2585</v>
      </c>
      <c r="B3516" s="294"/>
      <c r="C3516" s="337"/>
      <c r="D3516" s="337"/>
      <c r="E3516" s="337"/>
      <c r="F3516" s="337"/>
      <c r="G3516" s="356"/>
      <c r="H3516" s="340"/>
      <c r="I3516" s="337"/>
      <c r="J3516" s="337"/>
      <c r="K3516" s="337"/>
      <c r="L3516" s="337"/>
      <c r="M3516" s="329"/>
      <c r="N3516" s="337"/>
      <c r="O3516" s="349"/>
      <c r="P3516" s="349"/>
      <c r="Q3516" s="358"/>
    </row>
    <row r="3517" ht="27" customHeight="1" spans="1:17">
      <c r="A3517" s="361">
        <f t="shared" si="40"/>
        <v>2586</v>
      </c>
      <c r="B3517" s="294"/>
      <c r="C3517" s="337"/>
      <c r="D3517" s="337"/>
      <c r="E3517" s="337"/>
      <c r="F3517" s="337"/>
      <c r="G3517" s="356"/>
      <c r="H3517" s="340"/>
      <c r="I3517" s="337"/>
      <c r="J3517" s="337"/>
      <c r="K3517" s="337"/>
      <c r="L3517" s="337"/>
      <c r="M3517" s="334"/>
      <c r="N3517" s="337"/>
      <c r="O3517" s="349"/>
      <c r="P3517" s="349"/>
      <c r="Q3517" s="357"/>
    </row>
    <row r="3518" ht="27" customHeight="1" spans="1:17">
      <c r="A3518" s="362">
        <f t="shared" si="40"/>
        <v>2587</v>
      </c>
      <c r="B3518" s="294"/>
      <c r="C3518" s="337"/>
      <c r="D3518" s="337"/>
      <c r="E3518" s="337"/>
      <c r="F3518" s="337"/>
      <c r="G3518" s="356"/>
      <c r="H3518" s="340"/>
      <c r="I3518" s="337"/>
      <c r="J3518" s="337"/>
      <c r="K3518" s="337"/>
      <c r="L3518" s="337"/>
      <c r="M3518" s="329"/>
      <c r="N3518" s="337"/>
      <c r="O3518" s="349"/>
      <c r="P3518" s="349"/>
      <c r="Q3518" s="358"/>
    </row>
    <row r="3519" ht="27" customHeight="1" spans="1:17">
      <c r="A3519" s="361">
        <f t="shared" si="40"/>
        <v>2588</v>
      </c>
      <c r="B3519" s="294"/>
      <c r="C3519" s="337"/>
      <c r="D3519" s="337"/>
      <c r="E3519" s="337"/>
      <c r="F3519" s="337"/>
      <c r="G3519" s="356"/>
      <c r="H3519" s="340"/>
      <c r="I3519" s="337"/>
      <c r="J3519" s="337"/>
      <c r="K3519" s="337"/>
      <c r="L3519" s="337"/>
      <c r="M3519" s="334"/>
      <c r="N3519" s="337"/>
      <c r="O3519" s="349"/>
      <c r="P3519" s="349"/>
      <c r="Q3519" s="357"/>
    </row>
    <row r="3520" ht="27" customHeight="1" spans="1:17">
      <c r="A3520" s="362">
        <f t="shared" si="40"/>
        <v>2589</v>
      </c>
      <c r="B3520" s="294"/>
      <c r="C3520" s="337"/>
      <c r="D3520" s="337"/>
      <c r="E3520" s="337"/>
      <c r="F3520" s="337"/>
      <c r="G3520" s="356"/>
      <c r="H3520" s="340"/>
      <c r="I3520" s="337"/>
      <c r="J3520" s="337"/>
      <c r="K3520" s="337"/>
      <c r="L3520" s="337"/>
      <c r="M3520" s="329"/>
      <c r="N3520" s="337"/>
      <c r="O3520" s="349"/>
      <c r="P3520" s="349"/>
      <c r="Q3520" s="358"/>
    </row>
    <row r="3521" ht="27" customHeight="1" spans="1:17">
      <c r="A3521" s="361">
        <f t="shared" si="40"/>
        <v>2590</v>
      </c>
      <c r="B3521" s="294"/>
      <c r="C3521" s="337"/>
      <c r="D3521" s="337"/>
      <c r="E3521" s="337"/>
      <c r="F3521" s="337"/>
      <c r="G3521" s="356"/>
      <c r="H3521" s="340"/>
      <c r="I3521" s="337"/>
      <c r="J3521" s="337"/>
      <c r="K3521" s="337"/>
      <c r="L3521" s="337"/>
      <c r="M3521" s="334"/>
      <c r="N3521" s="337"/>
      <c r="O3521" s="349"/>
      <c r="P3521" s="349"/>
      <c r="Q3521" s="357"/>
    </row>
    <row r="3522" ht="27" customHeight="1" spans="1:17">
      <c r="A3522" s="362">
        <f t="shared" si="40"/>
        <v>2591</v>
      </c>
      <c r="B3522" s="294"/>
      <c r="C3522" s="337"/>
      <c r="D3522" s="337"/>
      <c r="E3522" s="337"/>
      <c r="F3522" s="337"/>
      <c r="G3522" s="356"/>
      <c r="H3522" s="340"/>
      <c r="I3522" s="337"/>
      <c r="J3522" s="337"/>
      <c r="K3522" s="337"/>
      <c r="L3522" s="337"/>
      <c r="M3522" s="329"/>
      <c r="N3522" s="337"/>
      <c r="O3522" s="349"/>
      <c r="P3522" s="349"/>
      <c r="Q3522" s="358"/>
    </row>
    <row r="3523" ht="27" customHeight="1" spans="1:17">
      <c r="A3523" s="361">
        <f t="shared" si="40"/>
        <v>2592</v>
      </c>
      <c r="B3523" s="294"/>
      <c r="C3523" s="337"/>
      <c r="D3523" s="337"/>
      <c r="E3523" s="337"/>
      <c r="F3523" s="337"/>
      <c r="G3523" s="356"/>
      <c r="H3523" s="340"/>
      <c r="I3523" s="337"/>
      <c r="J3523" s="337"/>
      <c r="K3523" s="337"/>
      <c r="L3523" s="337"/>
      <c r="M3523" s="334"/>
      <c r="N3523" s="337"/>
      <c r="O3523" s="349"/>
      <c r="P3523" s="349"/>
      <c r="Q3523" s="357"/>
    </row>
    <row r="3524" ht="27" customHeight="1" spans="1:17">
      <c r="A3524" s="362">
        <f t="shared" si="40"/>
        <v>2593</v>
      </c>
      <c r="B3524" s="294"/>
      <c r="C3524" s="337"/>
      <c r="D3524" s="337"/>
      <c r="E3524" s="337"/>
      <c r="F3524" s="337"/>
      <c r="G3524" s="356"/>
      <c r="H3524" s="340"/>
      <c r="I3524" s="337"/>
      <c r="J3524" s="337"/>
      <c r="K3524" s="337"/>
      <c r="L3524" s="337"/>
      <c r="M3524" s="329"/>
      <c r="N3524" s="337"/>
      <c r="O3524" s="349"/>
      <c r="P3524" s="349"/>
      <c r="Q3524" s="358"/>
    </row>
    <row r="3525" ht="27" customHeight="1" spans="1:17">
      <c r="A3525" s="361">
        <f t="shared" si="40"/>
        <v>2594</v>
      </c>
      <c r="B3525" s="294"/>
      <c r="C3525" s="337"/>
      <c r="D3525" s="337"/>
      <c r="E3525" s="337"/>
      <c r="F3525" s="337"/>
      <c r="G3525" s="356"/>
      <c r="H3525" s="340"/>
      <c r="I3525" s="337"/>
      <c r="J3525" s="337"/>
      <c r="K3525" s="337"/>
      <c r="L3525" s="337"/>
      <c r="M3525" s="334"/>
      <c r="N3525" s="337"/>
      <c r="O3525" s="349"/>
      <c r="P3525" s="349"/>
      <c r="Q3525" s="357"/>
    </row>
    <row r="3526" ht="27" customHeight="1" spans="1:17">
      <c r="A3526" s="362">
        <f t="shared" si="40"/>
        <v>2595</v>
      </c>
      <c r="B3526" s="294"/>
      <c r="C3526" s="337"/>
      <c r="D3526" s="337"/>
      <c r="E3526" s="337"/>
      <c r="F3526" s="337"/>
      <c r="G3526" s="356"/>
      <c r="H3526" s="340"/>
      <c r="I3526" s="337"/>
      <c r="J3526" s="337"/>
      <c r="K3526" s="337"/>
      <c r="L3526" s="337"/>
      <c r="M3526" s="329"/>
      <c r="N3526" s="337"/>
      <c r="O3526" s="349"/>
      <c r="P3526" s="349"/>
      <c r="Q3526" s="358"/>
    </row>
    <row r="3527" ht="27" customHeight="1" spans="1:17">
      <c r="A3527" s="361">
        <f t="shared" si="40"/>
        <v>2596</v>
      </c>
      <c r="B3527" s="294"/>
      <c r="C3527" s="337"/>
      <c r="D3527" s="341"/>
      <c r="E3527" s="337"/>
      <c r="F3527" s="337"/>
      <c r="G3527" s="356"/>
      <c r="H3527" s="340"/>
      <c r="I3527" s="337"/>
      <c r="J3527" s="337"/>
      <c r="K3527" s="337"/>
      <c r="L3527" s="337"/>
      <c r="M3527" s="334"/>
      <c r="N3527" s="337"/>
      <c r="O3527" s="349"/>
      <c r="P3527" s="349"/>
      <c r="Q3527" s="357"/>
    </row>
    <row r="3528" ht="27" customHeight="1" spans="1:17">
      <c r="A3528" s="362">
        <f t="shared" si="40"/>
        <v>2597</v>
      </c>
      <c r="B3528" s="294"/>
      <c r="C3528" s="337"/>
      <c r="D3528" s="341"/>
      <c r="E3528" s="337"/>
      <c r="F3528" s="337"/>
      <c r="G3528" s="356"/>
      <c r="H3528" s="340"/>
      <c r="I3528" s="337"/>
      <c r="J3528" s="337"/>
      <c r="K3528" s="337"/>
      <c r="L3528" s="337"/>
      <c r="M3528" s="329"/>
      <c r="N3528" s="337"/>
      <c r="O3528" s="349"/>
      <c r="P3528" s="349"/>
      <c r="Q3528" s="358"/>
    </row>
    <row r="3529" ht="27" customHeight="1" spans="1:17">
      <c r="A3529" s="361">
        <f t="shared" si="40"/>
        <v>2598</v>
      </c>
      <c r="B3529" s="294"/>
      <c r="C3529" s="337"/>
      <c r="D3529" s="341"/>
      <c r="E3529" s="337"/>
      <c r="F3529" s="337"/>
      <c r="G3529" s="356"/>
      <c r="H3529" s="340"/>
      <c r="I3529" s="337"/>
      <c r="J3529" s="337"/>
      <c r="K3529" s="337"/>
      <c r="L3529" s="337"/>
      <c r="M3529" s="334"/>
      <c r="N3529" s="337"/>
      <c r="O3529" s="349"/>
      <c r="P3529" s="349"/>
      <c r="Q3529" s="357"/>
    </row>
    <row r="3530" ht="27" customHeight="1" spans="1:17">
      <c r="A3530" s="362">
        <f t="shared" si="40"/>
        <v>2599</v>
      </c>
      <c r="B3530" s="294"/>
      <c r="C3530" s="337"/>
      <c r="D3530" s="341"/>
      <c r="E3530" s="337"/>
      <c r="F3530" s="337"/>
      <c r="G3530" s="356"/>
      <c r="H3530" s="340"/>
      <c r="I3530" s="337"/>
      <c r="J3530" s="337"/>
      <c r="K3530" s="337"/>
      <c r="L3530" s="337"/>
      <c r="M3530" s="329"/>
      <c r="N3530" s="337"/>
      <c r="O3530" s="349"/>
      <c r="P3530" s="349"/>
      <c r="Q3530" s="358"/>
    </row>
    <row r="3531" ht="27" customHeight="1" spans="1:17">
      <c r="A3531" s="361">
        <f t="shared" si="40"/>
        <v>2600</v>
      </c>
      <c r="B3531" s="294"/>
      <c r="C3531" s="337"/>
      <c r="D3531" s="341"/>
      <c r="E3531" s="337"/>
      <c r="F3531" s="337"/>
      <c r="G3531" s="356"/>
      <c r="H3531" s="340"/>
      <c r="I3531" s="337"/>
      <c r="J3531" s="337"/>
      <c r="K3531" s="337"/>
      <c r="L3531" s="337"/>
      <c r="M3531" s="334"/>
      <c r="N3531" s="337"/>
      <c r="O3531" s="349"/>
      <c r="P3531" s="349"/>
      <c r="Q3531" s="357"/>
    </row>
    <row r="3532" ht="27" customHeight="1" spans="1:17">
      <c r="A3532" s="362">
        <f t="shared" si="40"/>
        <v>2601</v>
      </c>
      <c r="B3532" s="294"/>
      <c r="C3532" s="337"/>
      <c r="D3532" s="341"/>
      <c r="E3532" s="337"/>
      <c r="F3532" s="337"/>
      <c r="G3532" s="356"/>
      <c r="H3532" s="340"/>
      <c r="I3532" s="337"/>
      <c r="J3532" s="337"/>
      <c r="K3532" s="337"/>
      <c r="L3532" s="337"/>
      <c r="M3532" s="329"/>
      <c r="N3532" s="337"/>
      <c r="O3532" s="349"/>
      <c r="P3532" s="349"/>
      <c r="Q3532" s="358"/>
    </row>
    <row r="3533" ht="27" customHeight="1" spans="1:17">
      <c r="A3533" s="361">
        <f t="shared" si="40"/>
        <v>2602</v>
      </c>
      <c r="B3533" s="294"/>
      <c r="C3533" s="337"/>
      <c r="D3533" s="341"/>
      <c r="E3533" s="337"/>
      <c r="F3533" s="337"/>
      <c r="G3533" s="356"/>
      <c r="H3533" s="340"/>
      <c r="I3533" s="337"/>
      <c r="J3533" s="337"/>
      <c r="K3533" s="337"/>
      <c r="L3533" s="337"/>
      <c r="M3533" s="334"/>
      <c r="N3533" s="337"/>
      <c r="O3533" s="349"/>
      <c r="P3533" s="349"/>
      <c r="Q3533" s="357"/>
    </row>
    <row r="3534" ht="27" customHeight="1" spans="1:17">
      <c r="A3534" s="362">
        <f t="shared" si="40"/>
        <v>2603</v>
      </c>
      <c r="B3534" s="294"/>
      <c r="C3534" s="337"/>
      <c r="D3534" s="341"/>
      <c r="E3534" s="337"/>
      <c r="F3534" s="337"/>
      <c r="G3534" s="356"/>
      <c r="H3534" s="340"/>
      <c r="I3534" s="337"/>
      <c r="J3534" s="337"/>
      <c r="K3534" s="337"/>
      <c r="L3534" s="337"/>
      <c r="M3534" s="329"/>
      <c r="N3534" s="337"/>
      <c r="O3534" s="349"/>
      <c r="P3534" s="349"/>
      <c r="Q3534" s="358"/>
    </row>
    <row r="3535" ht="27" customHeight="1" spans="1:17">
      <c r="A3535" s="361">
        <f t="shared" si="40"/>
        <v>2604</v>
      </c>
      <c r="B3535" s="294"/>
      <c r="C3535" s="337"/>
      <c r="D3535" s="341"/>
      <c r="E3535" s="337"/>
      <c r="F3535" s="337"/>
      <c r="G3535" s="356"/>
      <c r="H3535" s="340"/>
      <c r="I3535" s="337"/>
      <c r="J3535" s="337"/>
      <c r="K3535" s="337"/>
      <c r="L3535" s="337"/>
      <c r="M3535" s="334"/>
      <c r="N3535" s="337"/>
      <c r="O3535" s="349"/>
      <c r="P3535" s="349"/>
      <c r="Q3535" s="357"/>
    </row>
    <row r="3536" ht="27" customHeight="1" spans="1:17">
      <c r="A3536" s="362">
        <f t="shared" si="40"/>
        <v>2605</v>
      </c>
      <c r="B3536" s="294"/>
      <c r="C3536" s="337"/>
      <c r="D3536" s="341"/>
      <c r="E3536" s="337"/>
      <c r="F3536" s="337"/>
      <c r="G3536" s="356"/>
      <c r="H3536" s="340"/>
      <c r="I3536" s="337"/>
      <c r="J3536" s="337"/>
      <c r="K3536" s="337"/>
      <c r="L3536" s="337"/>
      <c r="M3536" s="329"/>
      <c r="N3536" s="337"/>
      <c r="O3536" s="349"/>
      <c r="P3536" s="349"/>
      <c r="Q3536" s="358"/>
    </row>
    <row r="3537" ht="27" customHeight="1" spans="1:17">
      <c r="A3537" s="361">
        <f t="shared" si="40"/>
        <v>2606</v>
      </c>
      <c r="B3537" s="294"/>
      <c r="C3537" s="337"/>
      <c r="D3537" s="341"/>
      <c r="E3537" s="337"/>
      <c r="F3537" s="337"/>
      <c r="G3537" s="356"/>
      <c r="H3537" s="340"/>
      <c r="I3537" s="337"/>
      <c r="J3537" s="337"/>
      <c r="K3537" s="337"/>
      <c r="L3537" s="337"/>
      <c r="M3537" s="334"/>
      <c r="N3537" s="337"/>
      <c r="O3537" s="349"/>
      <c r="P3537" s="349"/>
      <c r="Q3537" s="357"/>
    </row>
    <row r="3538" ht="27" customHeight="1" spans="1:17">
      <c r="A3538" s="362">
        <f t="shared" si="40"/>
        <v>2607</v>
      </c>
      <c r="B3538" s="294"/>
      <c r="C3538" s="337"/>
      <c r="D3538" s="341"/>
      <c r="E3538" s="337"/>
      <c r="F3538" s="337"/>
      <c r="G3538" s="356"/>
      <c r="H3538" s="340"/>
      <c r="I3538" s="337"/>
      <c r="J3538" s="337"/>
      <c r="K3538" s="337"/>
      <c r="L3538" s="337"/>
      <c r="M3538" s="329"/>
      <c r="N3538" s="337"/>
      <c r="O3538" s="349"/>
      <c r="P3538" s="349"/>
      <c r="Q3538" s="358"/>
    </row>
    <row r="3539" ht="27" customHeight="1" spans="1:17">
      <c r="A3539" s="361">
        <f t="shared" si="40"/>
        <v>2608</v>
      </c>
      <c r="B3539" s="294"/>
      <c r="C3539" s="337"/>
      <c r="D3539" s="341"/>
      <c r="E3539" s="337"/>
      <c r="F3539" s="337"/>
      <c r="G3539" s="356"/>
      <c r="H3539" s="340"/>
      <c r="I3539" s="337"/>
      <c r="J3539" s="337"/>
      <c r="K3539" s="337"/>
      <c r="L3539" s="337"/>
      <c r="M3539" s="334"/>
      <c r="N3539" s="337"/>
      <c r="O3539" s="349"/>
      <c r="P3539" s="349"/>
      <c r="Q3539" s="357"/>
    </row>
    <row r="3540" ht="27" customHeight="1" spans="1:17">
      <c r="A3540" s="362">
        <f t="shared" si="40"/>
        <v>2609</v>
      </c>
      <c r="B3540" s="294"/>
      <c r="C3540" s="337"/>
      <c r="D3540" s="341"/>
      <c r="E3540" s="337"/>
      <c r="F3540" s="337"/>
      <c r="G3540" s="356"/>
      <c r="H3540" s="340"/>
      <c r="I3540" s="337"/>
      <c r="J3540" s="337"/>
      <c r="K3540" s="337"/>
      <c r="L3540" s="337"/>
      <c r="M3540" s="329"/>
      <c r="N3540" s="337"/>
      <c r="O3540" s="349"/>
      <c r="P3540" s="349"/>
      <c r="Q3540" s="358"/>
    </row>
    <row r="3541" ht="27" customHeight="1" spans="1:17">
      <c r="A3541" s="361">
        <f t="shared" si="40"/>
        <v>2610</v>
      </c>
      <c r="B3541" s="294"/>
      <c r="C3541" s="337"/>
      <c r="D3541" s="341"/>
      <c r="E3541" s="337"/>
      <c r="F3541" s="337"/>
      <c r="G3541" s="356"/>
      <c r="H3541" s="340"/>
      <c r="I3541" s="337"/>
      <c r="J3541" s="337"/>
      <c r="K3541" s="337"/>
      <c r="L3541" s="337"/>
      <c r="M3541" s="334"/>
      <c r="N3541" s="337"/>
      <c r="O3541" s="349"/>
      <c r="P3541" s="349"/>
      <c r="Q3541" s="357"/>
    </row>
    <row r="3542" ht="27" customHeight="1" spans="1:17">
      <c r="A3542" s="362">
        <f t="shared" si="40"/>
        <v>2611</v>
      </c>
      <c r="B3542" s="294"/>
      <c r="C3542" s="337"/>
      <c r="D3542" s="341"/>
      <c r="E3542" s="337"/>
      <c r="F3542" s="337"/>
      <c r="G3542" s="356"/>
      <c r="H3542" s="340"/>
      <c r="I3542" s="341"/>
      <c r="J3542" s="337"/>
      <c r="K3542" s="337"/>
      <c r="L3542" s="337"/>
      <c r="M3542" s="329"/>
      <c r="N3542" s="337"/>
      <c r="O3542" s="349"/>
      <c r="P3542" s="349"/>
      <c r="Q3542" s="358"/>
    </row>
    <row r="3543" ht="27" customHeight="1" spans="1:17">
      <c r="A3543" s="361">
        <f t="shared" si="40"/>
        <v>2612</v>
      </c>
      <c r="B3543" s="294"/>
      <c r="C3543" s="337"/>
      <c r="D3543" s="341"/>
      <c r="E3543" s="337"/>
      <c r="F3543" s="337"/>
      <c r="G3543" s="356"/>
      <c r="H3543" s="340"/>
      <c r="I3543" s="337"/>
      <c r="J3543" s="337"/>
      <c r="K3543" s="337"/>
      <c r="L3543" s="337"/>
      <c r="M3543" s="334"/>
      <c r="N3543" s="337"/>
      <c r="O3543" s="349"/>
      <c r="P3543" s="349"/>
      <c r="Q3543" s="357"/>
    </row>
    <row r="3544" ht="27" customHeight="1" spans="1:17">
      <c r="A3544" s="362">
        <f t="shared" si="40"/>
        <v>2613</v>
      </c>
      <c r="B3544" s="294"/>
      <c r="C3544" s="337"/>
      <c r="D3544" s="341"/>
      <c r="E3544" s="337"/>
      <c r="F3544" s="337"/>
      <c r="G3544" s="356"/>
      <c r="H3544" s="340"/>
      <c r="I3544" s="337"/>
      <c r="J3544" s="337"/>
      <c r="K3544" s="337"/>
      <c r="L3544" s="337"/>
      <c r="M3544" s="329"/>
      <c r="N3544" s="337"/>
      <c r="O3544" s="349"/>
      <c r="P3544" s="349"/>
      <c r="Q3544" s="358"/>
    </row>
    <row r="3545" ht="27" customHeight="1" spans="1:17">
      <c r="A3545" s="361">
        <f t="shared" si="40"/>
        <v>2614</v>
      </c>
      <c r="B3545" s="294"/>
      <c r="C3545" s="337"/>
      <c r="D3545" s="341"/>
      <c r="E3545" s="337"/>
      <c r="F3545" s="337"/>
      <c r="G3545" s="356"/>
      <c r="H3545" s="340"/>
      <c r="I3545" s="337"/>
      <c r="J3545" s="337"/>
      <c r="K3545" s="337"/>
      <c r="L3545" s="337"/>
      <c r="M3545" s="334"/>
      <c r="N3545" s="337"/>
      <c r="O3545" s="349"/>
      <c r="P3545" s="349"/>
      <c r="Q3545" s="357"/>
    </row>
    <row r="3546" ht="27" customHeight="1" spans="1:17">
      <c r="A3546" s="362">
        <f t="shared" si="40"/>
        <v>2615</v>
      </c>
      <c r="B3546" s="294"/>
      <c r="C3546" s="337"/>
      <c r="D3546" s="341"/>
      <c r="E3546" s="337"/>
      <c r="F3546" s="337"/>
      <c r="G3546" s="356"/>
      <c r="H3546" s="340"/>
      <c r="I3546" s="337"/>
      <c r="J3546" s="337"/>
      <c r="K3546" s="337"/>
      <c r="L3546" s="337"/>
      <c r="M3546" s="329"/>
      <c r="N3546" s="337"/>
      <c r="O3546" s="349"/>
      <c r="P3546" s="349"/>
      <c r="Q3546" s="358"/>
    </row>
    <row r="3547" ht="27" customHeight="1" spans="1:17">
      <c r="A3547" s="361">
        <f t="shared" si="40"/>
        <v>2616</v>
      </c>
      <c r="B3547" s="294"/>
      <c r="C3547" s="337"/>
      <c r="D3547" s="337"/>
      <c r="E3547" s="337"/>
      <c r="F3547" s="337"/>
      <c r="G3547" s="356"/>
      <c r="H3547" s="340"/>
      <c r="I3547" s="337"/>
      <c r="J3547" s="337"/>
      <c r="K3547" s="337"/>
      <c r="L3547" s="337"/>
      <c r="M3547" s="334"/>
      <c r="N3547" s="337"/>
      <c r="O3547" s="349"/>
      <c r="P3547" s="349"/>
      <c r="Q3547" s="357"/>
    </row>
    <row r="3548" ht="27" customHeight="1" spans="1:17">
      <c r="A3548" s="362">
        <f t="shared" si="40"/>
        <v>2617</v>
      </c>
      <c r="B3548" s="294"/>
      <c r="C3548" s="337"/>
      <c r="D3548" s="337"/>
      <c r="E3548" s="337"/>
      <c r="F3548" s="337"/>
      <c r="G3548" s="356"/>
      <c r="H3548" s="340"/>
      <c r="I3548" s="337"/>
      <c r="J3548" s="337"/>
      <c r="K3548" s="337"/>
      <c r="L3548" s="337"/>
      <c r="M3548" s="329"/>
      <c r="N3548" s="337"/>
      <c r="O3548" s="349"/>
      <c r="P3548" s="349"/>
      <c r="Q3548" s="358"/>
    </row>
    <row r="3549" ht="27" customHeight="1" spans="1:17">
      <c r="A3549" s="361">
        <f t="shared" si="40"/>
        <v>2618</v>
      </c>
      <c r="B3549" s="294"/>
      <c r="C3549" s="337"/>
      <c r="D3549" s="337"/>
      <c r="E3549" s="337"/>
      <c r="F3549" s="337"/>
      <c r="G3549" s="356"/>
      <c r="H3549" s="340"/>
      <c r="I3549" s="337"/>
      <c r="J3549" s="337"/>
      <c r="K3549" s="337"/>
      <c r="L3549" s="337"/>
      <c r="M3549" s="334"/>
      <c r="N3549" s="337"/>
      <c r="O3549" s="349"/>
      <c r="P3549" s="349"/>
      <c r="Q3549" s="357"/>
    </row>
    <row r="3550" ht="27" customHeight="1" spans="1:17">
      <c r="A3550" s="362">
        <f t="shared" si="40"/>
        <v>2619</v>
      </c>
      <c r="B3550" s="294"/>
      <c r="C3550" s="337"/>
      <c r="D3550" s="337"/>
      <c r="E3550" s="337"/>
      <c r="F3550" s="337"/>
      <c r="G3550" s="356"/>
      <c r="H3550" s="340"/>
      <c r="I3550" s="337"/>
      <c r="J3550" s="337"/>
      <c r="K3550" s="337"/>
      <c r="L3550" s="337"/>
      <c r="M3550" s="329"/>
      <c r="N3550" s="337"/>
      <c r="O3550" s="349"/>
      <c r="P3550" s="349"/>
      <c r="Q3550" s="358"/>
    </row>
    <row r="3551" ht="27" customHeight="1" spans="1:17">
      <c r="A3551" s="361">
        <f t="shared" si="40"/>
        <v>2620</v>
      </c>
      <c r="B3551" s="294"/>
      <c r="C3551" s="337"/>
      <c r="D3551" s="337"/>
      <c r="E3551" s="337"/>
      <c r="F3551" s="337"/>
      <c r="G3551" s="356"/>
      <c r="H3551" s="340"/>
      <c r="I3551" s="337"/>
      <c r="J3551" s="337"/>
      <c r="K3551" s="337"/>
      <c r="L3551" s="337"/>
      <c r="M3551" s="334"/>
      <c r="N3551" s="337"/>
      <c r="O3551" s="349"/>
      <c r="P3551" s="349"/>
      <c r="Q3551" s="357"/>
    </row>
    <row r="3552" ht="27" customHeight="1" spans="1:17">
      <c r="A3552" s="362">
        <f t="shared" si="40"/>
        <v>2621</v>
      </c>
      <c r="B3552" s="294"/>
      <c r="C3552" s="337"/>
      <c r="D3552" s="337"/>
      <c r="E3552" s="337"/>
      <c r="F3552" s="337"/>
      <c r="G3552" s="356"/>
      <c r="H3552" s="340"/>
      <c r="I3552" s="337"/>
      <c r="J3552" s="337"/>
      <c r="K3552" s="337"/>
      <c r="L3552" s="337"/>
      <c r="M3552" s="329"/>
      <c r="N3552" s="337"/>
      <c r="O3552" s="349"/>
      <c r="P3552" s="349"/>
      <c r="Q3552" s="358"/>
    </row>
    <row r="3553" ht="27" customHeight="1" spans="1:17">
      <c r="A3553" s="361">
        <f t="shared" si="40"/>
        <v>2622</v>
      </c>
      <c r="B3553" s="294"/>
      <c r="C3553" s="337"/>
      <c r="D3553" s="337"/>
      <c r="E3553" s="337"/>
      <c r="F3553" s="337"/>
      <c r="G3553" s="356"/>
      <c r="H3553" s="340"/>
      <c r="I3553" s="337"/>
      <c r="J3553" s="337"/>
      <c r="K3553" s="337"/>
      <c r="L3553" s="337"/>
      <c r="M3553" s="334"/>
      <c r="N3553" s="337"/>
      <c r="O3553" s="349"/>
      <c r="P3553" s="349"/>
      <c r="Q3553" s="357"/>
    </row>
    <row r="3554" ht="27" customHeight="1" spans="1:17">
      <c r="A3554" s="362">
        <f t="shared" si="40"/>
        <v>2623</v>
      </c>
      <c r="B3554" s="294"/>
      <c r="C3554" s="337"/>
      <c r="D3554" s="337"/>
      <c r="E3554" s="337"/>
      <c r="F3554" s="337"/>
      <c r="G3554" s="356"/>
      <c r="H3554" s="340"/>
      <c r="I3554" s="337"/>
      <c r="J3554" s="337"/>
      <c r="K3554" s="337"/>
      <c r="L3554" s="337"/>
      <c r="M3554" s="329"/>
      <c r="N3554" s="337"/>
      <c r="O3554" s="349"/>
      <c r="P3554" s="349"/>
      <c r="Q3554" s="358"/>
    </row>
    <row r="3555" ht="27" customHeight="1" spans="1:17">
      <c r="A3555" s="361">
        <f t="shared" si="40"/>
        <v>2624</v>
      </c>
      <c r="B3555" s="294"/>
      <c r="C3555" s="337"/>
      <c r="D3555" s="337"/>
      <c r="E3555" s="337"/>
      <c r="F3555" s="337"/>
      <c r="G3555" s="356"/>
      <c r="H3555" s="340"/>
      <c r="I3555" s="337"/>
      <c r="J3555" s="337"/>
      <c r="K3555" s="337"/>
      <c r="L3555" s="337"/>
      <c r="M3555" s="334"/>
      <c r="N3555" s="337"/>
      <c r="O3555" s="349"/>
      <c r="P3555" s="349"/>
      <c r="Q3555" s="357"/>
    </row>
    <row r="3556" ht="27" customHeight="1" spans="1:17">
      <c r="A3556" s="362">
        <f t="shared" si="40"/>
        <v>2625</v>
      </c>
      <c r="B3556" s="294"/>
      <c r="C3556" s="337"/>
      <c r="D3556" s="337"/>
      <c r="E3556" s="337"/>
      <c r="F3556" s="337"/>
      <c r="G3556" s="356"/>
      <c r="H3556" s="340"/>
      <c r="I3556" s="337"/>
      <c r="J3556" s="337"/>
      <c r="K3556" s="337"/>
      <c r="L3556" s="337"/>
      <c r="M3556" s="329"/>
      <c r="N3556" s="337"/>
      <c r="O3556" s="349"/>
      <c r="P3556" s="349"/>
      <c r="Q3556" s="358"/>
    </row>
    <row r="3557" ht="27" customHeight="1" spans="1:17">
      <c r="A3557" s="361">
        <f t="shared" ref="A3557:A3620" si="41">A3556+1</f>
        <v>2626</v>
      </c>
      <c r="B3557" s="294"/>
      <c r="C3557" s="337"/>
      <c r="D3557" s="337"/>
      <c r="E3557" s="337"/>
      <c r="F3557" s="337"/>
      <c r="G3557" s="356"/>
      <c r="H3557" s="340"/>
      <c r="I3557" s="337"/>
      <c r="J3557" s="337"/>
      <c r="K3557" s="337"/>
      <c r="L3557" s="337"/>
      <c r="M3557" s="334"/>
      <c r="N3557" s="337"/>
      <c r="O3557" s="349"/>
      <c r="P3557" s="349"/>
      <c r="Q3557" s="357"/>
    </row>
    <row r="3558" ht="27" customHeight="1" spans="1:17">
      <c r="A3558" s="362">
        <f t="shared" si="41"/>
        <v>2627</v>
      </c>
      <c r="B3558" s="294"/>
      <c r="C3558" s="337"/>
      <c r="D3558" s="337"/>
      <c r="E3558" s="337"/>
      <c r="F3558" s="337"/>
      <c r="G3558" s="356"/>
      <c r="H3558" s="340"/>
      <c r="I3558" s="337"/>
      <c r="J3558" s="337"/>
      <c r="K3558" s="337"/>
      <c r="L3558" s="337"/>
      <c r="M3558" s="329"/>
      <c r="N3558" s="337"/>
      <c r="O3558" s="349"/>
      <c r="P3558" s="349"/>
      <c r="Q3558" s="358"/>
    </row>
    <row r="3559" ht="27" customHeight="1" spans="1:17">
      <c r="A3559" s="361">
        <f t="shared" si="41"/>
        <v>2628</v>
      </c>
      <c r="B3559" s="294"/>
      <c r="C3559" s="337"/>
      <c r="D3559" s="337"/>
      <c r="E3559" s="337"/>
      <c r="F3559" s="337"/>
      <c r="G3559" s="356"/>
      <c r="H3559" s="340"/>
      <c r="I3559" s="337"/>
      <c r="J3559" s="337"/>
      <c r="K3559" s="337"/>
      <c r="L3559" s="337"/>
      <c r="M3559" s="334"/>
      <c r="N3559" s="337"/>
      <c r="O3559" s="349"/>
      <c r="P3559" s="349"/>
      <c r="Q3559" s="357"/>
    </row>
    <row r="3560" ht="27" customHeight="1" spans="1:17">
      <c r="A3560" s="362">
        <f t="shared" si="41"/>
        <v>2629</v>
      </c>
      <c r="B3560" s="294"/>
      <c r="C3560" s="337"/>
      <c r="D3560" s="337"/>
      <c r="E3560" s="337"/>
      <c r="F3560" s="337"/>
      <c r="G3560" s="356"/>
      <c r="H3560" s="340"/>
      <c r="I3560" s="337"/>
      <c r="J3560" s="337"/>
      <c r="K3560" s="337"/>
      <c r="L3560" s="337"/>
      <c r="M3560" s="329"/>
      <c r="N3560" s="337"/>
      <c r="O3560" s="349"/>
      <c r="P3560" s="349"/>
      <c r="Q3560" s="358"/>
    </row>
    <row r="3561" ht="27" customHeight="1" spans="1:17">
      <c r="A3561" s="361">
        <f t="shared" si="41"/>
        <v>2630</v>
      </c>
      <c r="B3561" s="294"/>
      <c r="C3561" s="337"/>
      <c r="D3561" s="337"/>
      <c r="E3561" s="337"/>
      <c r="F3561" s="337"/>
      <c r="G3561" s="356"/>
      <c r="H3561" s="340"/>
      <c r="I3561" s="337"/>
      <c r="J3561" s="337"/>
      <c r="K3561" s="337"/>
      <c r="L3561" s="337"/>
      <c r="M3561" s="334"/>
      <c r="N3561" s="337"/>
      <c r="O3561" s="349"/>
      <c r="P3561" s="349"/>
      <c r="Q3561" s="357"/>
    </row>
    <row r="3562" ht="27" customHeight="1" spans="1:17">
      <c r="A3562" s="362">
        <f t="shared" si="41"/>
        <v>2631</v>
      </c>
      <c r="B3562" s="294"/>
      <c r="C3562" s="337"/>
      <c r="D3562" s="337"/>
      <c r="E3562" s="337"/>
      <c r="F3562" s="337"/>
      <c r="G3562" s="356"/>
      <c r="H3562" s="340"/>
      <c r="I3562" s="337"/>
      <c r="J3562" s="337"/>
      <c r="K3562" s="337"/>
      <c r="L3562" s="337"/>
      <c r="M3562" s="329"/>
      <c r="N3562" s="337"/>
      <c r="O3562" s="349"/>
      <c r="P3562" s="349"/>
      <c r="Q3562" s="358"/>
    </row>
    <row r="3563" ht="27" customHeight="1" spans="1:17">
      <c r="A3563" s="361">
        <f t="shared" si="41"/>
        <v>2632</v>
      </c>
      <c r="B3563" s="294"/>
      <c r="C3563" s="337"/>
      <c r="D3563" s="337"/>
      <c r="E3563" s="337"/>
      <c r="F3563" s="337"/>
      <c r="G3563" s="356"/>
      <c r="H3563" s="340"/>
      <c r="I3563" s="337"/>
      <c r="J3563" s="337"/>
      <c r="K3563" s="337"/>
      <c r="L3563" s="337"/>
      <c r="M3563" s="334"/>
      <c r="N3563" s="337"/>
      <c r="O3563" s="349"/>
      <c r="P3563" s="349"/>
      <c r="Q3563" s="357"/>
    </row>
    <row r="3564" ht="27" customHeight="1" spans="1:17">
      <c r="A3564" s="362">
        <f t="shared" si="41"/>
        <v>2633</v>
      </c>
      <c r="B3564" s="294"/>
      <c r="C3564" s="337"/>
      <c r="D3564" s="337"/>
      <c r="E3564" s="337"/>
      <c r="F3564" s="337"/>
      <c r="G3564" s="356"/>
      <c r="H3564" s="340"/>
      <c r="I3564" s="337"/>
      <c r="J3564" s="337"/>
      <c r="K3564" s="337"/>
      <c r="L3564" s="337"/>
      <c r="M3564" s="329"/>
      <c r="N3564" s="337"/>
      <c r="O3564" s="349"/>
      <c r="P3564" s="349"/>
      <c r="Q3564" s="358"/>
    </row>
    <row r="3565" ht="27" customHeight="1" spans="1:17">
      <c r="A3565" s="361">
        <f t="shared" si="41"/>
        <v>2634</v>
      </c>
      <c r="B3565" s="294"/>
      <c r="C3565" s="337"/>
      <c r="D3565" s="337"/>
      <c r="E3565" s="337"/>
      <c r="F3565" s="337"/>
      <c r="G3565" s="356"/>
      <c r="H3565" s="340"/>
      <c r="I3565" s="337"/>
      <c r="J3565" s="337"/>
      <c r="K3565" s="337"/>
      <c r="L3565" s="337"/>
      <c r="M3565" s="334"/>
      <c r="N3565" s="337"/>
      <c r="O3565" s="349"/>
      <c r="P3565" s="349"/>
      <c r="Q3565" s="357"/>
    </row>
    <row r="3566" ht="27" customHeight="1" spans="1:17">
      <c r="A3566" s="362">
        <f t="shared" si="41"/>
        <v>2635</v>
      </c>
      <c r="B3566" s="294"/>
      <c r="C3566" s="337"/>
      <c r="D3566" s="337"/>
      <c r="E3566" s="337"/>
      <c r="F3566" s="337"/>
      <c r="G3566" s="356"/>
      <c r="H3566" s="340"/>
      <c r="I3566" s="337"/>
      <c r="J3566" s="337"/>
      <c r="K3566" s="337"/>
      <c r="L3566" s="337"/>
      <c r="M3566" s="329"/>
      <c r="N3566" s="337"/>
      <c r="O3566" s="349"/>
      <c r="P3566" s="349"/>
      <c r="Q3566" s="358"/>
    </row>
    <row r="3567" ht="27" customHeight="1" spans="1:17">
      <c r="A3567" s="361">
        <f t="shared" si="41"/>
        <v>2636</v>
      </c>
      <c r="B3567" s="294"/>
      <c r="C3567" s="337"/>
      <c r="D3567" s="337"/>
      <c r="E3567" s="337"/>
      <c r="F3567" s="341"/>
      <c r="G3567" s="356"/>
      <c r="H3567" s="340"/>
      <c r="I3567" s="337"/>
      <c r="J3567" s="337"/>
      <c r="K3567" s="337"/>
      <c r="L3567" s="337"/>
      <c r="M3567" s="334"/>
      <c r="N3567" s="337"/>
      <c r="O3567" s="349"/>
      <c r="P3567" s="349"/>
      <c r="Q3567" s="357"/>
    </row>
    <row r="3568" ht="27" customHeight="1" spans="1:17">
      <c r="A3568" s="362">
        <f t="shared" si="41"/>
        <v>2637</v>
      </c>
      <c r="B3568" s="294"/>
      <c r="C3568" s="337"/>
      <c r="D3568" s="337"/>
      <c r="E3568" s="337"/>
      <c r="F3568" s="337"/>
      <c r="G3568" s="356"/>
      <c r="H3568" s="340"/>
      <c r="I3568" s="337"/>
      <c r="J3568" s="337"/>
      <c r="K3568" s="337"/>
      <c r="L3568" s="337"/>
      <c r="M3568" s="329"/>
      <c r="N3568" s="337"/>
      <c r="O3568" s="349"/>
      <c r="P3568" s="349"/>
      <c r="Q3568" s="358"/>
    </row>
    <row r="3569" ht="27" customHeight="1" spans="1:17">
      <c r="A3569" s="361">
        <f t="shared" si="41"/>
        <v>2638</v>
      </c>
      <c r="B3569" s="294"/>
      <c r="C3569" s="337"/>
      <c r="D3569" s="337"/>
      <c r="E3569" s="337"/>
      <c r="F3569" s="337"/>
      <c r="G3569" s="356"/>
      <c r="H3569" s="340"/>
      <c r="I3569" s="337"/>
      <c r="J3569" s="337"/>
      <c r="K3569" s="337"/>
      <c r="L3569" s="337"/>
      <c r="M3569" s="334"/>
      <c r="N3569" s="337"/>
      <c r="O3569" s="349"/>
      <c r="P3569" s="349"/>
      <c r="Q3569" s="357"/>
    </row>
    <row r="3570" ht="27" customHeight="1" spans="1:17">
      <c r="A3570" s="362">
        <f t="shared" si="41"/>
        <v>2639</v>
      </c>
      <c r="B3570" s="294"/>
      <c r="C3570" s="337"/>
      <c r="D3570" s="337"/>
      <c r="E3570" s="337"/>
      <c r="F3570" s="337"/>
      <c r="G3570" s="356"/>
      <c r="H3570" s="340"/>
      <c r="I3570" s="337"/>
      <c r="J3570" s="337"/>
      <c r="K3570" s="337"/>
      <c r="L3570" s="337"/>
      <c r="M3570" s="329"/>
      <c r="N3570" s="337"/>
      <c r="O3570" s="349"/>
      <c r="P3570" s="349"/>
      <c r="Q3570" s="358"/>
    </row>
    <row r="3571" ht="27" customHeight="1" spans="1:17">
      <c r="A3571" s="361">
        <f t="shared" si="41"/>
        <v>2640</v>
      </c>
      <c r="B3571" s="294"/>
      <c r="C3571" s="337"/>
      <c r="D3571" s="337"/>
      <c r="E3571" s="337"/>
      <c r="F3571" s="337"/>
      <c r="G3571" s="356"/>
      <c r="H3571" s="340"/>
      <c r="I3571" s="337"/>
      <c r="J3571" s="337"/>
      <c r="K3571" s="337"/>
      <c r="L3571" s="337"/>
      <c r="M3571" s="334"/>
      <c r="N3571" s="337"/>
      <c r="O3571" s="349"/>
      <c r="P3571" s="349"/>
      <c r="Q3571" s="357"/>
    </row>
    <row r="3572" ht="27" customHeight="1" spans="1:17">
      <c r="A3572" s="362">
        <f t="shared" si="41"/>
        <v>2641</v>
      </c>
      <c r="B3572" s="294"/>
      <c r="C3572" s="337"/>
      <c r="D3572" s="337"/>
      <c r="E3572" s="337"/>
      <c r="F3572" s="337"/>
      <c r="G3572" s="356"/>
      <c r="H3572" s="340"/>
      <c r="I3572" s="337"/>
      <c r="J3572" s="337"/>
      <c r="K3572" s="337"/>
      <c r="L3572" s="337"/>
      <c r="M3572" s="329"/>
      <c r="N3572" s="337"/>
      <c r="O3572" s="349"/>
      <c r="P3572" s="349"/>
      <c r="Q3572" s="358"/>
    </row>
    <row r="3573" ht="27" customHeight="1" spans="1:17">
      <c r="A3573" s="361">
        <f t="shared" si="41"/>
        <v>2642</v>
      </c>
      <c r="B3573" s="294"/>
      <c r="C3573" s="337"/>
      <c r="D3573" s="337"/>
      <c r="E3573" s="337"/>
      <c r="F3573" s="337"/>
      <c r="G3573" s="356"/>
      <c r="H3573" s="340"/>
      <c r="I3573" s="337"/>
      <c r="J3573" s="337"/>
      <c r="K3573" s="337"/>
      <c r="L3573" s="337"/>
      <c r="M3573" s="334"/>
      <c r="N3573" s="337"/>
      <c r="O3573" s="349"/>
      <c r="P3573" s="349"/>
      <c r="Q3573" s="357"/>
    </row>
    <row r="3574" ht="27" customHeight="1" spans="1:17">
      <c r="A3574" s="362">
        <f t="shared" si="41"/>
        <v>2643</v>
      </c>
      <c r="B3574" s="294"/>
      <c r="C3574" s="337"/>
      <c r="D3574" s="337"/>
      <c r="E3574" s="337"/>
      <c r="F3574" s="337"/>
      <c r="G3574" s="356"/>
      <c r="H3574" s="340"/>
      <c r="I3574" s="337"/>
      <c r="J3574" s="337"/>
      <c r="K3574" s="337"/>
      <c r="L3574" s="337"/>
      <c r="M3574" s="329"/>
      <c r="N3574" s="337"/>
      <c r="O3574" s="349"/>
      <c r="P3574" s="349"/>
      <c r="Q3574" s="358"/>
    </row>
    <row r="3575" ht="27" customHeight="1" spans="1:17">
      <c r="A3575" s="361">
        <f t="shared" si="41"/>
        <v>2644</v>
      </c>
      <c r="B3575" s="294"/>
      <c r="C3575" s="337"/>
      <c r="D3575" s="337"/>
      <c r="E3575" s="337"/>
      <c r="F3575" s="337"/>
      <c r="G3575" s="356"/>
      <c r="H3575" s="340"/>
      <c r="I3575" s="337"/>
      <c r="J3575" s="337"/>
      <c r="K3575" s="337"/>
      <c r="L3575" s="337"/>
      <c r="M3575" s="334"/>
      <c r="N3575" s="337"/>
      <c r="O3575" s="349"/>
      <c r="P3575" s="349"/>
      <c r="Q3575" s="357"/>
    </row>
    <row r="3576" ht="27" customHeight="1" spans="1:17">
      <c r="A3576" s="362">
        <f t="shared" si="41"/>
        <v>2645</v>
      </c>
      <c r="B3576" s="294"/>
      <c r="C3576" s="337"/>
      <c r="D3576" s="337"/>
      <c r="E3576" s="337"/>
      <c r="F3576" s="337"/>
      <c r="G3576" s="356"/>
      <c r="H3576" s="340"/>
      <c r="I3576" s="337"/>
      <c r="J3576" s="337"/>
      <c r="K3576" s="337"/>
      <c r="L3576" s="337"/>
      <c r="M3576" s="329"/>
      <c r="N3576" s="337"/>
      <c r="O3576" s="349"/>
      <c r="P3576" s="349"/>
      <c r="Q3576" s="358"/>
    </row>
    <row r="3577" ht="27" customHeight="1" spans="1:17">
      <c r="A3577" s="361">
        <f t="shared" si="41"/>
        <v>2646</v>
      </c>
      <c r="B3577" s="294"/>
      <c r="C3577" s="337"/>
      <c r="D3577" s="337"/>
      <c r="E3577" s="337"/>
      <c r="F3577" s="337"/>
      <c r="G3577" s="356"/>
      <c r="H3577" s="340"/>
      <c r="I3577" s="337"/>
      <c r="J3577" s="337"/>
      <c r="K3577" s="337"/>
      <c r="L3577" s="337"/>
      <c r="M3577" s="334"/>
      <c r="N3577" s="337"/>
      <c r="O3577" s="349"/>
      <c r="P3577" s="349"/>
      <c r="Q3577" s="357"/>
    </row>
    <row r="3578" ht="27" customHeight="1" spans="1:17">
      <c r="A3578" s="362">
        <f t="shared" si="41"/>
        <v>2647</v>
      </c>
      <c r="B3578" s="294"/>
      <c r="C3578" s="337"/>
      <c r="D3578" s="337"/>
      <c r="E3578" s="337"/>
      <c r="F3578" s="337"/>
      <c r="G3578" s="356"/>
      <c r="H3578" s="340"/>
      <c r="I3578" s="337"/>
      <c r="J3578" s="337"/>
      <c r="K3578" s="337"/>
      <c r="L3578" s="337"/>
      <c r="M3578" s="329"/>
      <c r="N3578" s="337"/>
      <c r="O3578" s="349"/>
      <c r="P3578" s="349"/>
      <c r="Q3578" s="358"/>
    </row>
    <row r="3579" ht="27" customHeight="1" spans="1:17">
      <c r="A3579" s="361">
        <f t="shared" si="41"/>
        <v>2648</v>
      </c>
      <c r="B3579" s="294"/>
      <c r="C3579" s="337"/>
      <c r="D3579" s="337"/>
      <c r="E3579" s="337"/>
      <c r="F3579" s="337"/>
      <c r="G3579" s="356"/>
      <c r="H3579" s="340"/>
      <c r="I3579" s="337"/>
      <c r="J3579" s="337"/>
      <c r="K3579" s="337"/>
      <c r="L3579" s="337"/>
      <c r="M3579" s="334"/>
      <c r="N3579" s="337"/>
      <c r="O3579" s="349"/>
      <c r="P3579" s="349"/>
      <c r="Q3579" s="357"/>
    </row>
    <row r="3580" ht="27" customHeight="1" spans="1:17">
      <c r="A3580" s="362">
        <f t="shared" si="41"/>
        <v>2649</v>
      </c>
      <c r="B3580" s="294"/>
      <c r="C3580" s="337"/>
      <c r="D3580" s="337"/>
      <c r="E3580" s="337"/>
      <c r="F3580" s="337"/>
      <c r="G3580" s="356"/>
      <c r="H3580" s="340"/>
      <c r="I3580" s="337"/>
      <c r="J3580" s="337"/>
      <c r="K3580" s="337"/>
      <c r="L3580" s="337"/>
      <c r="M3580" s="329"/>
      <c r="N3580" s="337"/>
      <c r="O3580" s="349"/>
      <c r="P3580" s="349"/>
      <c r="Q3580" s="358"/>
    </row>
    <row r="3581" ht="27" customHeight="1" spans="1:17">
      <c r="A3581" s="361">
        <f t="shared" si="41"/>
        <v>2650</v>
      </c>
      <c r="B3581" s="294"/>
      <c r="C3581" s="337"/>
      <c r="D3581" s="337"/>
      <c r="E3581" s="337"/>
      <c r="F3581" s="337"/>
      <c r="G3581" s="356"/>
      <c r="H3581" s="340"/>
      <c r="I3581" s="337"/>
      <c r="J3581" s="337"/>
      <c r="K3581" s="337"/>
      <c r="L3581" s="337"/>
      <c r="M3581" s="334"/>
      <c r="N3581" s="337"/>
      <c r="O3581" s="349"/>
      <c r="P3581" s="349"/>
      <c r="Q3581" s="357"/>
    </row>
    <row r="3582" ht="27" customHeight="1" spans="1:17">
      <c r="A3582" s="362">
        <f t="shared" si="41"/>
        <v>2651</v>
      </c>
      <c r="B3582" s="294"/>
      <c r="C3582" s="337"/>
      <c r="D3582" s="337"/>
      <c r="E3582" s="337"/>
      <c r="F3582" s="337"/>
      <c r="G3582" s="356"/>
      <c r="H3582" s="340"/>
      <c r="I3582" s="337"/>
      <c r="J3582" s="337"/>
      <c r="K3582" s="337"/>
      <c r="L3582" s="337"/>
      <c r="M3582" s="329"/>
      <c r="N3582" s="337"/>
      <c r="O3582" s="349"/>
      <c r="P3582" s="349"/>
      <c r="Q3582" s="358"/>
    </row>
    <row r="3583" ht="27" customHeight="1" spans="1:17">
      <c r="A3583" s="361">
        <f t="shared" si="41"/>
        <v>2652</v>
      </c>
      <c r="B3583" s="294"/>
      <c r="C3583" s="337"/>
      <c r="D3583" s="337"/>
      <c r="E3583" s="337"/>
      <c r="F3583" s="341"/>
      <c r="G3583" s="356"/>
      <c r="H3583" s="340"/>
      <c r="I3583" s="337"/>
      <c r="J3583" s="337"/>
      <c r="K3583" s="337"/>
      <c r="L3583" s="337"/>
      <c r="M3583" s="334"/>
      <c r="N3583" s="337"/>
      <c r="O3583" s="349"/>
      <c r="P3583" s="349"/>
      <c r="Q3583" s="357"/>
    </row>
    <row r="3584" ht="27" customHeight="1" spans="1:17">
      <c r="A3584" s="362">
        <f t="shared" si="41"/>
        <v>2653</v>
      </c>
      <c r="B3584" s="294"/>
      <c r="C3584" s="337"/>
      <c r="D3584" s="337"/>
      <c r="E3584" s="337"/>
      <c r="F3584" s="337"/>
      <c r="G3584" s="356"/>
      <c r="H3584" s="340"/>
      <c r="I3584" s="337"/>
      <c r="J3584" s="337"/>
      <c r="K3584" s="337"/>
      <c r="L3584" s="337"/>
      <c r="M3584" s="329"/>
      <c r="N3584" s="337"/>
      <c r="O3584" s="349"/>
      <c r="P3584" s="349"/>
      <c r="Q3584" s="358"/>
    </row>
    <row r="3585" ht="27" customHeight="1" spans="1:17">
      <c r="A3585" s="361">
        <f t="shared" si="41"/>
        <v>2654</v>
      </c>
      <c r="B3585" s="294"/>
      <c r="C3585" s="337"/>
      <c r="D3585" s="337"/>
      <c r="E3585" s="337"/>
      <c r="F3585" s="337"/>
      <c r="G3585" s="356"/>
      <c r="H3585" s="340"/>
      <c r="I3585" s="337"/>
      <c r="J3585" s="337"/>
      <c r="K3585" s="337"/>
      <c r="L3585" s="337"/>
      <c r="M3585" s="334"/>
      <c r="N3585" s="337"/>
      <c r="O3585" s="349"/>
      <c r="P3585" s="349"/>
      <c r="Q3585" s="357"/>
    </row>
    <row r="3586" ht="27" customHeight="1" spans="1:17">
      <c r="A3586" s="362">
        <f t="shared" si="41"/>
        <v>2655</v>
      </c>
      <c r="B3586" s="294"/>
      <c r="C3586" s="337"/>
      <c r="D3586" s="337"/>
      <c r="E3586" s="337"/>
      <c r="F3586" s="337"/>
      <c r="G3586" s="356"/>
      <c r="H3586" s="340"/>
      <c r="I3586" s="337"/>
      <c r="J3586" s="337"/>
      <c r="K3586" s="337"/>
      <c r="L3586" s="337"/>
      <c r="M3586" s="329"/>
      <c r="N3586" s="337"/>
      <c r="O3586" s="349"/>
      <c r="P3586" s="349"/>
      <c r="Q3586" s="358"/>
    </row>
    <row r="3587" ht="27" customHeight="1" spans="1:17">
      <c r="A3587" s="361">
        <f t="shared" si="41"/>
        <v>2656</v>
      </c>
      <c r="B3587" s="294"/>
      <c r="C3587" s="337"/>
      <c r="D3587" s="337"/>
      <c r="E3587" s="337"/>
      <c r="F3587" s="341"/>
      <c r="G3587" s="356"/>
      <c r="H3587" s="340"/>
      <c r="I3587" s="337"/>
      <c r="J3587" s="337"/>
      <c r="K3587" s="337"/>
      <c r="L3587" s="337"/>
      <c r="M3587" s="334"/>
      <c r="N3587" s="337"/>
      <c r="O3587" s="349"/>
      <c r="P3587" s="349"/>
      <c r="Q3587" s="357"/>
    </row>
    <row r="3588" ht="27" customHeight="1" spans="1:17">
      <c r="A3588" s="362">
        <f t="shared" si="41"/>
        <v>2657</v>
      </c>
      <c r="B3588" s="294"/>
      <c r="C3588" s="337"/>
      <c r="D3588" s="337"/>
      <c r="E3588" s="337"/>
      <c r="F3588" s="337"/>
      <c r="G3588" s="356"/>
      <c r="H3588" s="340"/>
      <c r="I3588" s="337"/>
      <c r="J3588" s="337"/>
      <c r="K3588" s="337"/>
      <c r="L3588" s="337"/>
      <c r="M3588" s="329"/>
      <c r="N3588" s="337"/>
      <c r="O3588" s="349"/>
      <c r="P3588" s="349"/>
      <c r="Q3588" s="358"/>
    </row>
    <row r="3589" ht="27" customHeight="1" spans="1:17">
      <c r="A3589" s="361">
        <f t="shared" si="41"/>
        <v>2658</v>
      </c>
      <c r="B3589" s="294"/>
      <c r="C3589" s="337"/>
      <c r="D3589" s="337"/>
      <c r="E3589" s="337"/>
      <c r="F3589" s="337"/>
      <c r="G3589" s="356"/>
      <c r="H3589" s="340"/>
      <c r="I3589" s="337"/>
      <c r="J3589" s="337"/>
      <c r="K3589" s="337"/>
      <c r="L3589" s="337"/>
      <c r="M3589" s="334"/>
      <c r="N3589" s="337"/>
      <c r="O3589" s="349"/>
      <c r="P3589" s="349"/>
      <c r="Q3589" s="357"/>
    </row>
    <row r="3590" ht="27" customHeight="1" spans="1:17">
      <c r="A3590" s="362">
        <f t="shared" si="41"/>
        <v>2659</v>
      </c>
      <c r="B3590" s="294"/>
      <c r="C3590" s="337"/>
      <c r="D3590" s="337"/>
      <c r="E3590" s="337"/>
      <c r="F3590" s="337"/>
      <c r="G3590" s="356"/>
      <c r="H3590" s="340"/>
      <c r="I3590" s="337"/>
      <c r="J3590" s="337"/>
      <c r="K3590" s="337"/>
      <c r="L3590" s="337"/>
      <c r="M3590" s="329"/>
      <c r="N3590" s="337"/>
      <c r="O3590" s="349"/>
      <c r="P3590" s="349"/>
      <c r="Q3590" s="358"/>
    </row>
    <row r="3591" ht="27" customHeight="1" spans="1:17">
      <c r="A3591" s="361">
        <f t="shared" si="41"/>
        <v>2660</v>
      </c>
      <c r="B3591" s="294"/>
      <c r="C3591" s="337"/>
      <c r="D3591" s="337"/>
      <c r="E3591" s="337"/>
      <c r="F3591" s="337"/>
      <c r="G3591" s="356"/>
      <c r="H3591" s="340"/>
      <c r="I3591" s="337"/>
      <c r="J3591" s="337"/>
      <c r="K3591" s="337"/>
      <c r="L3591" s="337"/>
      <c r="M3591" s="334"/>
      <c r="N3591" s="337"/>
      <c r="O3591" s="349"/>
      <c r="P3591" s="349"/>
      <c r="Q3591" s="357"/>
    </row>
    <row r="3592" ht="27" customHeight="1" spans="1:17">
      <c r="A3592" s="362">
        <f t="shared" si="41"/>
        <v>2661</v>
      </c>
      <c r="B3592" s="294"/>
      <c r="C3592" s="337"/>
      <c r="D3592" s="337"/>
      <c r="E3592" s="337"/>
      <c r="F3592" s="337"/>
      <c r="G3592" s="356"/>
      <c r="H3592" s="340"/>
      <c r="I3592" s="337"/>
      <c r="J3592" s="337"/>
      <c r="K3592" s="337"/>
      <c r="L3592" s="337"/>
      <c r="M3592" s="329"/>
      <c r="N3592" s="337"/>
      <c r="O3592" s="349"/>
      <c r="P3592" s="349"/>
      <c r="Q3592" s="358"/>
    </row>
    <row r="3593" ht="27" customHeight="1" spans="1:17">
      <c r="A3593" s="361">
        <f t="shared" si="41"/>
        <v>2662</v>
      </c>
      <c r="B3593" s="294"/>
      <c r="C3593" s="337"/>
      <c r="D3593" s="337"/>
      <c r="E3593" s="337"/>
      <c r="F3593" s="337"/>
      <c r="G3593" s="356"/>
      <c r="H3593" s="340"/>
      <c r="I3593" s="337"/>
      <c r="J3593" s="337"/>
      <c r="K3593" s="337"/>
      <c r="L3593" s="337"/>
      <c r="M3593" s="334"/>
      <c r="N3593" s="337"/>
      <c r="O3593" s="349"/>
      <c r="P3593" s="349"/>
      <c r="Q3593" s="357"/>
    </row>
    <row r="3594" ht="27" customHeight="1" spans="1:17">
      <c r="A3594" s="362">
        <f t="shared" si="41"/>
        <v>2663</v>
      </c>
      <c r="B3594" s="294"/>
      <c r="C3594" s="337"/>
      <c r="D3594" s="337"/>
      <c r="E3594" s="337"/>
      <c r="F3594" s="337"/>
      <c r="G3594" s="356"/>
      <c r="H3594" s="340"/>
      <c r="I3594" s="337"/>
      <c r="J3594" s="337"/>
      <c r="K3594" s="337"/>
      <c r="L3594" s="337"/>
      <c r="M3594" s="329"/>
      <c r="N3594" s="337"/>
      <c r="O3594" s="349"/>
      <c r="P3594" s="349"/>
      <c r="Q3594" s="358"/>
    </row>
    <row r="3595" ht="27" customHeight="1" spans="1:17">
      <c r="A3595" s="361">
        <f t="shared" si="41"/>
        <v>2664</v>
      </c>
      <c r="B3595" s="294"/>
      <c r="C3595" s="337"/>
      <c r="D3595" s="337"/>
      <c r="E3595" s="337"/>
      <c r="F3595" s="337"/>
      <c r="G3595" s="356"/>
      <c r="H3595" s="340"/>
      <c r="I3595" s="337"/>
      <c r="J3595" s="337"/>
      <c r="K3595" s="337"/>
      <c r="L3595" s="337"/>
      <c r="M3595" s="334"/>
      <c r="N3595" s="337"/>
      <c r="O3595" s="349"/>
      <c r="P3595" s="349"/>
      <c r="Q3595" s="357"/>
    </row>
    <row r="3596" ht="27" customHeight="1" spans="1:17">
      <c r="A3596" s="362">
        <f t="shared" si="41"/>
        <v>2665</v>
      </c>
      <c r="B3596" s="294"/>
      <c r="C3596" s="337"/>
      <c r="D3596" s="337"/>
      <c r="E3596" s="337"/>
      <c r="F3596" s="337"/>
      <c r="G3596" s="356"/>
      <c r="H3596" s="340"/>
      <c r="I3596" s="337"/>
      <c r="J3596" s="337"/>
      <c r="K3596" s="337"/>
      <c r="L3596" s="337"/>
      <c r="M3596" s="329"/>
      <c r="N3596" s="337"/>
      <c r="O3596" s="349"/>
      <c r="P3596" s="349"/>
      <c r="Q3596" s="358"/>
    </row>
    <row r="3597" ht="27" customHeight="1" spans="1:17">
      <c r="A3597" s="361">
        <f t="shared" si="41"/>
        <v>2666</v>
      </c>
      <c r="B3597" s="294"/>
      <c r="C3597" s="337"/>
      <c r="D3597" s="337"/>
      <c r="E3597" s="337"/>
      <c r="F3597" s="337"/>
      <c r="G3597" s="356"/>
      <c r="H3597" s="340"/>
      <c r="I3597" s="337"/>
      <c r="J3597" s="337"/>
      <c r="K3597" s="337"/>
      <c r="L3597" s="337"/>
      <c r="M3597" s="334"/>
      <c r="N3597" s="337"/>
      <c r="O3597" s="349"/>
      <c r="P3597" s="349"/>
      <c r="Q3597" s="357"/>
    </row>
    <row r="3598" ht="27" customHeight="1" spans="1:17">
      <c r="A3598" s="362">
        <f t="shared" si="41"/>
        <v>2667</v>
      </c>
      <c r="B3598" s="294"/>
      <c r="C3598" s="337"/>
      <c r="D3598" s="337"/>
      <c r="E3598" s="337"/>
      <c r="F3598" s="337"/>
      <c r="G3598" s="356"/>
      <c r="H3598" s="340"/>
      <c r="I3598" s="337"/>
      <c r="J3598" s="337"/>
      <c r="K3598" s="337"/>
      <c r="L3598" s="337"/>
      <c r="M3598" s="329"/>
      <c r="N3598" s="337"/>
      <c r="O3598" s="349"/>
      <c r="P3598" s="349"/>
      <c r="Q3598" s="358"/>
    </row>
    <row r="3599" ht="27" customHeight="1" spans="1:17">
      <c r="A3599" s="361">
        <f t="shared" si="41"/>
        <v>2668</v>
      </c>
      <c r="B3599" s="294"/>
      <c r="C3599" s="337"/>
      <c r="D3599" s="337"/>
      <c r="E3599" s="337"/>
      <c r="F3599" s="337"/>
      <c r="G3599" s="356"/>
      <c r="H3599" s="340"/>
      <c r="I3599" s="337"/>
      <c r="J3599" s="337"/>
      <c r="K3599" s="337"/>
      <c r="L3599" s="337"/>
      <c r="M3599" s="334"/>
      <c r="N3599" s="337"/>
      <c r="O3599" s="349"/>
      <c r="P3599" s="349"/>
      <c r="Q3599" s="357"/>
    </row>
    <row r="3600" ht="27" customHeight="1" spans="1:17">
      <c r="A3600" s="362">
        <f t="shared" si="41"/>
        <v>2669</v>
      </c>
      <c r="B3600" s="294"/>
      <c r="C3600" s="337"/>
      <c r="D3600" s="337"/>
      <c r="E3600" s="337"/>
      <c r="F3600" s="337"/>
      <c r="G3600" s="356"/>
      <c r="H3600" s="340"/>
      <c r="I3600" s="337"/>
      <c r="J3600" s="337"/>
      <c r="K3600" s="337"/>
      <c r="L3600" s="337"/>
      <c r="M3600" s="329"/>
      <c r="N3600" s="337"/>
      <c r="O3600" s="349"/>
      <c r="P3600" s="349"/>
      <c r="Q3600" s="358"/>
    </row>
    <row r="3601" ht="27" customHeight="1" spans="1:17">
      <c r="A3601" s="361">
        <f t="shared" si="41"/>
        <v>2670</v>
      </c>
      <c r="B3601" s="294"/>
      <c r="C3601" s="337"/>
      <c r="D3601" s="337"/>
      <c r="E3601" s="337"/>
      <c r="F3601" s="337"/>
      <c r="G3601" s="356"/>
      <c r="H3601" s="340"/>
      <c r="I3601" s="337"/>
      <c r="J3601" s="337"/>
      <c r="K3601" s="337"/>
      <c r="L3601" s="337"/>
      <c r="M3601" s="334"/>
      <c r="N3601" s="337"/>
      <c r="O3601" s="349"/>
      <c r="P3601" s="349"/>
      <c r="Q3601" s="357"/>
    </row>
    <row r="3602" ht="27" customHeight="1" spans="1:17">
      <c r="A3602" s="362">
        <f t="shared" si="41"/>
        <v>2671</v>
      </c>
      <c r="B3602" s="294"/>
      <c r="C3602" s="337"/>
      <c r="D3602" s="337"/>
      <c r="E3602" s="337"/>
      <c r="F3602" s="337"/>
      <c r="G3602" s="356"/>
      <c r="H3602" s="340"/>
      <c r="I3602" s="337"/>
      <c r="J3602" s="337"/>
      <c r="K3602" s="337"/>
      <c r="L3602" s="337"/>
      <c r="M3602" s="329"/>
      <c r="N3602" s="337"/>
      <c r="O3602" s="349"/>
      <c r="P3602" s="349"/>
      <c r="Q3602" s="358"/>
    </row>
    <row r="3603" ht="27" customHeight="1" spans="1:17">
      <c r="A3603" s="361">
        <f t="shared" si="41"/>
        <v>2672</v>
      </c>
      <c r="B3603" s="294"/>
      <c r="C3603" s="337"/>
      <c r="D3603" s="337"/>
      <c r="E3603" s="337"/>
      <c r="F3603" s="337"/>
      <c r="G3603" s="356"/>
      <c r="H3603" s="340"/>
      <c r="I3603" s="337"/>
      <c r="J3603" s="337"/>
      <c r="K3603" s="337"/>
      <c r="L3603" s="337"/>
      <c r="M3603" s="334"/>
      <c r="N3603" s="337"/>
      <c r="O3603" s="349"/>
      <c r="P3603" s="349"/>
      <c r="Q3603" s="357"/>
    </row>
    <row r="3604" ht="27" customHeight="1" spans="1:17">
      <c r="A3604" s="362">
        <f t="shared" si="41"/>
        <v>2673</v>
      </c>
      <c r="B3604" s="294"/>
      <c r="C3604" s="337"/>
      <c r="D3604" s="337"/>
      <c r="E3604" s="337"/>
      <c r="F3604" s="337"/>
      <c r="G3604" s="356"/>
      <c r="H3604" s="340"/>
      <c r="I3604" s="337"/>
      <c r="J3604" s="337"/>
      <c r="K3604" s="337"/>
      <c r="L3604" s="337"/>
      <c r="M3604" s="329"/>
      <c r="N3604" s="337"/>
      <c r="O3604" s="349"/>
      <c r="P3604" s="349"/>
      <c r="Q3604" s="358"/>
    </row>
    <row r="3605" ht="27" customHeight="1" spans="1:17">
      <c r="A3605" s="361">
        <f t="shared" si="41"/>
        <v>2674</v>
      </c>
      <c r="B3605" s="294"/>
      <c r="C3605" s="337"/>
      <c r="D3605" s="337"/>
      <c r="E3605" s="337"/>
      <c r="F3605" s="337"/>
      <c r="G3605" s="356"/>
      <c r="H3605" s="340"/>
      <c r="I3605" s="337"/>
      <c r="J3605" s="337"/>
      <c r="K3605" s="337"/>
      <c r="L3605" s="337"/>
      <c r="M3605" s="334"/>
      <c r="N3605" s="337"/>
      <c r="O3605" s="349"/>
      <c r="P3605" s="349"/>
      <c r="Q3605" s="357"/>
    </row>
    <row r="3606" ht="27" customHeight="1" spans="1:17">
      <c r="A3606" s="362">
        <f t="shared" si="41"/>
        <v>2675</v>
      </c>
      <c r="B3606" s="294"/>
      <c r="C3606" s="337"/>
      <c r="D3606" s="337"/>
      <c r="E3606" s="337"/>
      <c r="F3606" s="337"/>
      <c r="G3606" s="356"/>
      <c r="H3606" s="340"/>
      <c r="I3606" s="337"/>
      <c r="J3606" s="337"/>
      <c r="K3606" s="337"/>
      <c r="L3606" s="337"/>
      <c r="M3606" s="329"/>
      <c r="N3606" s="337"/>
      <c r="O3606" s="349"/>
      <c r="P3606" s="349"/>
      <c r="Q3606" s="358"/>
    </row>
    <row r="3607" ht="27" customHeight="1" spans="1:17">
      <c r="A3607" s="361">
        <f t="shared" si="41"/>
        <v>2676</v>
      </c>
      <c r="B3607" s="294"/>
      <c r="C3607" s="337"/>
      <c r="D3607" s="337"/>
      <c r="E3607" s="337"/>
      <c r="F3607" s="337"/>
      <c r="G3607" s="356"/>
      <c r="H3607" s="340"/>
      <c r="I3607" s="337"/>
      <c r="J3607" s="337"/>
      <c r="K3607" s="337"/>
      <c r="L3607" s="337"/>
      <c r="M3607" s="334"/>
      <c r="N3607" s="337"/>
      <c r="O3607" s="349"/>
      <c r="P3607" s="349"/>
      <c r="Q3607" s="357"/>
    </row>
    <row r="3608" ht="27" customHeight="1" spans="1:17">
      <c r="A3608" s="362">
        <f t="shared" si="41"/>
        <v>2677</v>
      </c>
      <c r="B3608" s="294"/>
      <c r="C3608" s="337"/>
      <c r="D3608" s="337"/>
      <c r="E3608" s="337"/>
      <c r="F3608" s="337"/>
      <c r="G3608" s="356"/>
      <c r="H3608" s="340"/>
      <c r="I3608" s="337"/>
      <c r="J3608" s="337"/>
      <c r="K3608" s="337"/>
      <c r="L3608" s="337"/>
      <c r="M3608" s="329"/>
      <c r="N3608" s="337"/>
      <c r="O3608" s="349"/>
      <c r="P3608" s="349"/>
      <c r="Q3608" s="358"/>
    </row>
    <row r="3609" ht="27" customHeight="1" spans="1:17">
      <c r="A3609" s="361">
        <f t="shared" si="41"/>
        <v>2678</v>
      </c>
      <c r="B3609" s="294"/>
      <c r="C3609" s="337"/>
      <c r="D3609" s="337"/>
      <c r="E3609" s="337"/>
      <c r="F3609" s="341"/>
      <c r="G3609" s="356"/>
      <c r="H3609" s="340"/>
      <c r="I3609" s="337"/>
      <c r="J3609" s="337"/>
      <c r="K3609" s="337"/>
      <c r="L3609" s="337"/>
      <c r="M3609" s="334"/>
      <c r="N3609" s="337"/>
      <c r="O3609" s="349"/>
      <c r="P3609" s="349"/>
      <c r="Q3609" s="357"/>
    </row>
    <row r="3610" ht="27" customHeight="1" spans="1:17">
      <c r="A3610" s="362">
        <f t="shared" si="41"/>
        <v>2679</v>
      </c>
      <c r="B3610" s="294"/>
      <c r="C3610" s="337"/>
      <c r="D3610" s="337"/>
      <c r="E3610" s="337"/>
      <c r="F3610" s="337"/>
      <c r="G3610" s="356"/>
      <c r="H3610" s="340"/>
      <c r="I3610" s="337"/>
      <c r="J3610" s="337"/>
      <c r="K3610" s="337"/>
      <c r="L3610" s="337"/>
      <c r="M3610" s="329"/>
      <c r="N3610" s="337"/>
      <c r="O3610" s="349"/>
      <c r="P3610" s="349"/>
      <c r="Q3610" s="358"/>
    </row>
    <row r="3611" ht="27" customHeight="1" spans="1:17">
      <c r="A3611" s="361">
        <f t="shared" si="41"/>
        <v>2680</v>
      </c>
      <c r="B3611" s="294"/>
      <c r="C3611" s="337"/>
      <c r="D3611" s="337"/>
      <c r="E3611" s="337"/>
      <c r="F3611" s="337"/>
      <c r="G3611" s="356"/>
      <c r="H3611" s="340"/>
      <c r="I3611" s="337"/>
      <c r="J3611" s="337"/>
      <c r="K3611" s="337"/>
      <c r="L3611" s="337"/>
      <c r="M3611" s="334"/>
      <c r="N3611" s="337"/>
      <c r="O3611" s="349"/>
      <c r="P3611" s="349"/>
      <c r="Q3611" s="357"/>
    </row>
    <row r="3612" ht="27" customHeight="1" spans="1:17">
      <c r="A3612" s="362">
        <f t="shared" si="41"/>
        <v>2681</v>
      </c>
      <c r="B3612" s="294"/>
      <c r="C3612" s="337"/>
      <c r="D3612" s="337"/>
      <c r="E3612" s="337"/>
      <c r="F3612" s="341"/>
      <c r="G3612" s="356"/>
      <c r="H3612" s="340"/>
      <c r="I3612" s="337"/>
      <c r="J3612" s="337"/>
      <c r="K3612" s="337"/>
      <c r="L3612" s="337"/>
      <c r="M3612" s="329"/>
      <c r="N3612" s="337"/>
      <c r="O3612" s="349"/>
      <c r="P3612" s="349"/>
      <c r="Q3612" s="358"/>
    </row>
    <row r="3613" ht="27" customHeight="1" spans="1:17">
      <c r="A3613" s="361">
        <f t="shared" si="41"/>
        <v>2682</v>
      </c>
      <c r="B3613" s="294"/>
      <c r="C3613" s="337"/>
      <c r="D3613" s="337"/>
      <c r="E3613" s="337"/>
      <c r="F3613" s="341"/>
      <c r="G3613" s="356"/>
      <c r="H3613" s="340"/>
      <c r="I3613" s="337"/>
      <c r="J3613" s="337"/>
      <c r="K3613" s="337"/>
      <c r="L3613" s="337"/>
      <c r="M3613" s="334"/>
      <c r="N3613" s="337"/>
      <c r="O3613" s="349"/>
      <c r="P3613" s="349"/>
      <c r="Q3613" s="357"/>
    </row>
    <row r="3614" ht="27" customHeight="1" spans="1:17">
      <c r="A3614" s="362">
        <f t="shared" si="41"/>
        <v>2683</v>
      </c>
      <c r="B3614" s="294"/>
      <c r="C3614" s="337"/>
      <c r="D3614" s="337"/>
      <c r="E3614" s="337"/>
      <c r="F3614" s="337"/>
      <c r="G3614" s="356"/>
      <c r="H3614" s="340"/>
      <c r="I3614" s="337"/>
      <c r="J3614" s="337"/>
      <c r="K3614" s="337"/>
      <c r="L3614" s="337"/>
      <c r="M3614" s="329"/>
      <c r="N3614" s="337"/>
      <c r="O3614" s="349"/>
      <c r="P3614" s="349"/>
      <c r="Q3614" s="358"/>
    </row>
    <row r="3615" ht="27" customHeight="1" spans="1:17">
      <c r="A3615" s="361">
        <f t="shared" si="41"/>
        <v>2684</v>
      </c>
      <c r="B3615" s="294"/>
      <c r="C3615" s="337"/>
      <c r="D3615" s="337"/>
      <c r="E3615" s="337"/>
      <c r="F3615" s="337"/>
      <c r="G3615" s="356"/>
      <c r="H3615" s="340"/>
      <c r="I3615" s="337"/>
      <c r="J3615" s="337"/>
      <c r="K3615" s="337"/>
      <c r="L3615" s="337"/>
      <c r="M3615" s="334"/>
      <c r="N3615" s="337"/>
      <c r="O3615" s="349"/>
      <c r="P3615" s="349"/>
      <c r="Q3615" s="357"/>
    </row>
    <row r="3616" ht="27" customHeight="1" spans="1:17">
      <c r="A3616" s="362">
        <f t="shared" si="41"/>
        <v>2685</v>
      </c>
      <c r="B3616" s="294"/>
      <c r="C3616" s="337"/>
      <c r="D3616" s="337"/>
      <c r="E3616" s="337"/>
      <c r="F3616" s="337"/>
      <c r="G3616" s="356"/>
      <c r="H3616" s="340"/>
      <c r="I3616" s="337"/>
      <c r="J3616" s="337"/>
      <c r="K3616" s="337"/>
      <c r="L3616" s="337"/>
      <c r="M3616" s="329"/>
      <c r="N3616" s="337"/>
      <c r="O3616" s="349"/>
      <c r="P3616" s="349"/>
      <c r="Q3616" s="358"/>
    </row>
    <row r="3617" ht="27" customHeight="1" spans="1:17">
      <c r="A3617" s="361">
        <f t="shared" si="41"/>
        <v>2686</v>
      </c>
      <c r="B3617" s="294"/>
      <c r="C3617" s="337"/>
      <c r="D3617" s="337"/>
      <c r="E3617" s="337"/>
      <c r="F3617" s="337"/>
      <c r="G3617" s="356"/>
      <c r="H3617" s="340"/>
      <c r="I3617" s="337"/>
      <c r="J3617" s="337"/>
      <c r="K3617" s="337"/>
      <c r="L3617" s="337"/>
      <c r="M3617" s="334"/>
      <c r="N3617" s="337"/>
      <c r="O3617" s="349"/>
      <c r="P3617" s="349"/>
      <c r="Q3617" s="357"/>
    </row>
    <row r="3618" ht="27" customHeight="1" spans="1:17">
      <c r="A3618" s="362">
        <f t="shared" si="41"/>
        <v>2687</v>
      </c>
      <c r="B3618" s="294"/>
      <c r="C3618" s="337"/>
      <c r="D3618" s="337"/>
      <c r="E3618" s="337"/>
      <c r="F3618" s="337"/>
      <c r="G3618" s="356"/>
      <c r="H3618" s="340"/>
      <c r="I3618" s="337"/>
      <c r="J3618" s="337"/>
      <c r="K3618" s="337"/>
      <c r="L3618" s="337"/>
      <c r="M3618" s="329"/>
      <c r="N3618" s="360"/>
      <c r="O3618" s="349"/>
      <c r="P3618" s="349"/>
      <c r="Q3618" s="358"/>
    </row>
    <row r="3619" ht="27" customHeight="1" spans="1:17">
      <c r="A3619" s="361">
        <f t="shared" si="41"/>
        <v>2688</v>
      </c>
      <c r="B3619" s="294"/>
      <c r="C3619" s="337"/>
      <c r="D3619" s="337"/>
      <c r="E3619" s="337"/>
      <c r="F3619" s="337"/>
      <c r="G3619" s="356"/>
      <c r="H3619" s="340"/>
      <c r="I3619" s="337"/>
      <c r="J3619" s="337"/>
      <c r="K3619" s="337"/>
      <c r="L3619" s="337"/>
      <c r="M3619" s="334"/>
      <c r="N3619" s="337"/>
      <c r="O3619" s="349"/>
      <c r="P3619" s="349"/>
      <c r="Q3619" s="357"/>
    </row>
    <row r="3620" ht="27" customHeight="1" spans="1:17">
      <c r="A3620" s="362">
        <f t="shared" si="41"/>
        <v>2689</v>
      </c>
      <c r="B3620" s="294"/>
      <c r="C3620" s="337"/>
      <c r="D3620" s="337"/>
      <c r="E3620" s="337"/>
      <c r="F3620" s="337"/>
      <c r="G3620" s="356"/>
      <c r="H3620" s="340"/>
      <c r="I3620" s="337"/>
      <c r="J3620" s="337"/>
      <c r="K3620" s="337"/>
      <c r="L3620" s="337"/>
      <c r="M3620" s="329"/>
      <c r="N3620" s="337"/>
      <c r="O3620" s="349"/>
      <c r="P3620" s="349"/>
      <c r="Q3620" s="358"/>
    </row>
    <row r="3621" ht="27" customHeight="1" spans="1:17">
      <c r="A3621" s="361">
        <f t="shared" ref="A3621:A3684" si="42">A3620+1</f>
        <v>2690</v>
      </c>
      <c r="B3621" s="294"/>
      <c r="C3621" s="337"/>
      <c r="D3621" s="337"/>
      <c r="E3621" s="337"/>
      <c r="F3621" s="337"/>
      <c r="G3621" s="356"/>
      <c r="H3621" s="340"/>
      <c r="I3621" s="337"/>
      <c r="J3621" s="337"/>
      <c r="K3621" s="337"/>
      <c r="L3621" s="337"/>
      <c r="M3621" s="334"/>
      <c r="N3621" s="337"/>
      <c r="O3621" s="349"/>
      <c r="P3621" s="349"/>
      <c r="Q3621" s="357"/>
    </row>
    <row r="3622" ht="27" customHeight="1" spans="1:17">
      <c r="A3622" s="362">
        <f t="shared" si="42"/>
        <v>2691</v>
      </c>
      <c r="B3622" s="294"/>
      <c r="C3622" s="337"/>
      <c r="D3622" s="337"/>
      <c r="E3622" s="337"/>
      <c r="F3622" s="341"/>
      <c r="G3622" s="356"/>
      <c r="H3622" s="340"/>
      <c r="I3622" s="337"/>
      <c r="J3622" s="337"/>
      <c r="K3622" s="337"/>
      <c r="L3622" s="337"/>
      <c r="M3622" s="329"/>
      <c r="N3622" s="337"/>
      <c r="O3622" s="349"/>
      <c r="P3622" s="349"/>
      <c r="Q3622" s="358"/>
    </row>
    <row r="3623" ht="27" customHeight="1" spans="1:17">
      <c r="A3623" s="361">
        <f t="shared" si="42"/>
        <v>2692</v>
      </c>
      <c r="B3623" s="294"/>
      <c r="C3623" s="337"/>
      <c r="D3623" s="337"/>
      <c r="E3623" s="337"/>
      <c r="F3623" s="337"/>
      <c r="G3623" s="356"/>
      <c r="H3623" s="340"/>
      <c r="I3623" s="337"/>
      <c r="J3623" s="337"/>
      <c r="K3623" s="337"/>
      <c r="L3623" s="337"/>
      <c r="M3623" s="334"/>
      <c r="N3623" s="337"/>
      <c r="O3623" s="349"/>
      <c r="P3623" s="349"/>
      <c r="Q3623" s="357"/>
    </row>
    <row r="3624" ht="27" customHeight="1" spans="1:17">
      <c r="A3624" s="362">
        <f t="shared" si="42"/>
        <v>2693</v>
      </c>
      <c r="B3624" s="294"/>
      <c r="C3624" s="337"/>
      <c r="D3624" s="337"/>
      <c r="E3624" s="337"/>
      <c r="F3624" s="337"/>
      <c r="G3624" s="356"/>
      <c r="H3624" s="340"/>
      <c r="I3624" s="337"/>
      <c r="J3624" s="337"/>
      <c r="K3624" s="337"/>
      <c r="L3624" s="337"/>
      <c r="M3624" s="329"/>
      <c r="N3624" s="337"/>
      <c r="O3624" s="349"/>
      <c r="P3624" s="349"/>
      <c r="Q3624" s="358"/>
    </row>
    <row r="3625" ht="27" customHeight="1" spans="1:17">
      <c r="A3625" s="361">
        <f t="shared" si="42"/>
        <v>2694</v>
      </c>
      <c r="B3625" s="294"/>
      <c r="C3625" s="337"/>
      <c r="D3625" s="337"/>
      <c r="E3625" s="337"/>
      <c r="F3625" s="337"/>
      <c r="G3625" s="356"/>
      <c r="H3625" s="340"/>
      <c r="I3625" s="337"/>
      <c r="J3625" s="337"/>
      <c r="K3625" s="337"/>
      <c r="L3625" s="337"/>
      <c r="M3625" s="334"/>
      <c r="N3625" s="337"/>
      <c r="O3625" s="349"/>
      <c r="P3625" s="349"/>
      <c r="Q3625" s="357"/>
    </row>
    <row r="3626" ht="27" customHeight="1" spans="1:17">
      <c r="A3626" s="362">
        <f t="shared" si="42"/>
        <v>2695</v>
      </c>
      <c r="B3626" s="294"/>
      <c r="C3626" s="337"/>
      <c r="D3626" s="337"/>
      <c r="E3626" s="337"/>
      <c r="F3626" s="337"/>
      <c r="G3626" s="356"/>
      <c r="H3626" s="340"/>
      <c r="I3626" s="337"/>
      <c r="J3626" s="337"/>
      <c r="K3626" s="337"/>
      <c r="L3626" s="337"/>
      <c r="M3626" s="329"/>
      <c r="N3626" s="337"/>
      <c r="O3626" s="349"/>
      <c r="P3626" s="349"/>
      <c r="Q3626" s="358"/>
    </row>
    <row r="3627" ht="27" customHeight="1" spans="1:17">
      <c r="A3627" s="361">
        <f t="shared" si="42"/>
        <v>2696</v>
      </c>
      <c r="B3627" s="294"/>
      <c r="C3627" s="337"/>
      <c r="D3627" s="337"/>
      <c r="E3627" s="337"/>
      <c r="F3627" s="337"/>
      <c r="G3627" s="356"/>
      <c r="H3627" s="340"/>
      <c r="I3627" s="337"/>
      <c r="J3627" s="337"/>
      <c r="K3627" s="337"/>
      <c r="L3627" s="337"/>
      <c r="M3627" s="334"/>
      <c r="N3627" s="337"/>
      <c r="O3627" s="349"/>
      <c r="P3627" s="349"/>
      <c r="Q3627" s="357"/>
    </row>
    <row r="3628" ht="27" customHeight="1" spans="1:17">
      <c r="A3628" s="362">
        <f t="shared" si="42"/>
        <v>2697</v>
      </c>
      <c r="B3628" s="294"/>
      <c r="C3628" s="337"/>
      <c r="D3628" s="337"/>
      <c r="E3628" s="337"/>
      <c r="F3628" s="337"/>
      <c r="G3628" s="356"/>
      <c r="H3628" s="340"/>
      <c r="I3628" s="337"/>
      <c r="J3628" s="337"/>
      <c r="K3628" s="337"/>
      <c r="L3628" s="337"/>
      <c r="M3628" s="329"/>
      <c r="N3628" s="337"/>
      <c r="O3628" s="349"/>
      <c r="P3628" s="349"/>
      <c r="Q3628" s="358"/>
    </row>
    <row r="3629" ht="27" customHeight="1" spans="1:17">
      <c r="A3629" s="361">
        <f t="shared" si="42"/>
        <v>2698</v>
      </c>
      <c r="B3629" s="294"/>
      <c r="C3629" s="337"/>
      <c r="D3629" s="337"/>
      <c r="E3629" s="337"/>
      <c r="F3629" s="337"/>
      <c r="G3629" s="356"/>
      <c r="H3629" s="340"/>
      <c r="I3629" s="337"/>
      <c r="J3629" s="337"/>
      <c r="K3629" s="337"/>
      <c r="L3629" s="337"/>
      <c r="M3629" s="334"/>
      <c r="N3629" s="337"/>
      <c r="O3629" s="349"/>
      <c r="P3629" s="349"/>
      <c r="Q3629" s="357"/>
    </row>
    <row r="3630" ht="27" customHeight="1" spans="1:17">
      <c r="A3630" s="362">
        <f t="shared" si="42"/>
        <v>2699</v>
      </c>
      <c r="B3630" s="294"/>
      <c r="C3630" s="337"/>
      <c r="D3630" s="337"/>
      <c r="E3630" s="337"/>
      <c r="F3630" s="337"/>
      <c r="G3630" s="356"/>
      <c r="H3630" s="340"/>
      <c r="I3630" s="337"/>
      <c r="J3630" s="337"/>
      <c r="K3630" s="337"/>
      <c r="L3630" s="337"/>
      <c r="M3630" s="329"/>
      <c r="N3630" s="337"/>
      <c r="O3630" s="349"/>
      <c r="P3630" s="349"/>
      <c r="Q3630" s="358"/>
    </row>
    <row r="3631" ht="27" customHeight="1" spans="1:17">
      <c r="A3631" s="361">
        <f t="shared" si="42"/>
        <v>2700</v>
      </c>
      <c r="B3631" s="294"/>
      <c r="C3631" s="337"/>
      <c r="D3631" s="337"/>
      <c r="E3631" s="337"/>
      <c r="F3631" s="337"/>
      <c r="G3631" s="356"/>
      <c r="H3631" s="340"/>
      <c r="I3631" s="337"/>
      <c r="J3631" s="337"/>
      <c r="K3631" s="337"/>
      <c r="L3631" s="337"/>
      <c r="M3631" s="334"/>
      <c r="N3631" s="337"/>
      <c r="O3631" s="349"/>
      <c r="P3631" s="349"/>
      <c r="Q3631" s="357"/>
    </row>
    <row r="3632" ht="27" customHeight="1" spans="1:17">
      <c r="A3632" s="362">
        <f t="shared" si="42"/>
        <v>2701</v>
      </c>
      <c r="B3632" s="294"/>
      <c r="C3632" s="337"/>
      <c r="D3632" s="337"/>
      <c r="E3632" s="337"/>
      <c r="F3632" s="337"/>
      <c r="G3632" s="356"/>
      <c r="H3632" s="340"/>
      <c r="I3632" s="337"/>
      <c r="J3632" s="337"/>
      <c r="K3632" s="337"/>
      <c r="L3632" s="337"/>
      <c r="M3632" s="329"/>
      <c r="N3632" s="337"/>
      <c r="O3632" s="349"/>
      <c r="P3632" s="349"/>
      <c r="Q3632" s="358"/>
    </row>
    <row r="3633" ht="27" customHeight="1" spans="1:17">
      <c r="A3633" s="361">
        <f t="shared" si="42"/>
        <v>2702</v>
      </c>
      <c r="B3633" s="294"/>
      <c r="C3633" s="337"/>
      <c r="D3633" s="337"/>
      <c r="E3633" s="337"/>
      <c r="F3633" s="337"/>
      <c r="G3633" s="356"/>
      <c r="H3633" s="340"/>
      <c r="I3633" s="337"/>
      <c r="J3633" s="337"/>
      <c r="K3633" s="337"/>
      <c r="L3633" s="337"/>
      <c r="M3633" s="334"/>
      <c r="N3633" s="337"/>
      <c r="O3633" s="349"/>
      <c r="P3633" s="349"/>
      <c r="Q3633" s="357"/>
    </row>
    <row r="3634" ht="27" customHeight="1" spans="1:17">
      <c r="A3634" s="362">
        <f t="shared" si="42"/>
        <v>2703</v>
      </c>
      <c r="B3634" s="294"/>
      <c r="C3634" s="337"/>
      <c r="D3634" s="337"/>
      <c r="E3634" s="337"/>
      <c r="F3634" s="337"/>
      <c r="G3634" s="356"/>
      <c r="H3634" s="340"/>
      <c r="I3634" s="337"/>
      <c r="J3634" s="337"/>
      <c r="K3634" s="337"/>
      <c r="L3634" s="337"/>
      <c r="M3634" s="329"/>
      <c r="N3634" s="337"/>
      <c r="O3634" s="349"/>
      <c r="P3634" s="349"/>
      <c r="Q3634" s="358"/>
    </row>
    <row r="3635" ht="27" customHeight="1" spans="1:17">
      <c r="A3635" s="361">
        <f t="shared" si="42"/>
        <v>2704</v>
      </c>
      <c r="B3635" s="294"/>
      <c r="C3635" s="337"/>
      <c r="D3635" s="337"/>
      <c r="E3635" s="337"/>
      <c r="F3635" s="337"/>
      <c r="G3635" s="356"/>
      <c r="H3635" s="340"/>
      <c r="I3635" s="337"/>
      <c r="J3635" s="337"/>
      <c r="K3635" s="337"/>
      <c r="L3635" s="337"/>
      <c r="M3635" s="334"/>
      <c r="N3635" s="337"/>
      <c r="O3635" s="349"/>
      <c r="P3635" s="349"/>
      <c r="Q3635" s="357"/>
    </row>
    <row r="3636" ht="27" customHeight="1" spans="1:17">
      <c r="A3636" s="362">
        <f t="shared" si="42"/>
        <v>2705</v>
      </c>
      <c r="B3636" s="294"/>
      <c r="C3636" s="337"/>
      <c r="D3636" s="337"/>
      <c r="E3636" s="337"/>
      <c r="F3636" s="337"/>
      <c r="G3636" s="356"/>
      <c r="H3636" s="340"/>
      <c r="I3636" s="337"/>
      <c r="J3636" s="337"/>
      <c r="K3636" s="337"/>
      <c r="L3636" s="337"/>
      <c r="M3636" s="329"/>
      <c r="N3636" s="360"/>
      <c r="O3636" s="349"/>
      <c r="P3636" s="349"/>
      <c r="Q3636" s="358"/>
    </row>
    <row r="3637" ht="27" customHeight="1" spans="1:17">
      <c r="A3637" s="361">
        <f t="shared" si="42"/>
        <v>2706</v>
      </c>
      <c r="B3637" s="294"/>
      <c r="C3637" s="337"/>
      <c r="D3637" s="337"/>
      <c r="E3637" s="337"/>
      <c r="F3637" s="337"/>
      <c r="G3637" s="356"/>
      <c r="H3637" s="340"/>
      <c r="I3637" s="337"/>
      <c r="J3637" s="337"/>
      <c r="K3637" s="337"/>
      <c r="L3637" s="337"/>
      <c r="M3637" s="334"/>
      <c r="N3637" s="360"/>
      <c r="O3637" s="349"/>
      <c r="P3637" s="349"/>
      <c r="Q3637" s="357"/>
    </row>
    <row r="3638" ht="27" customHeight="1" spans="1:17">
      <c r="A3638" s="362">
        <f t="shared" si="42"/>
        <v>2707</v>
      </c>
      <c r="B3638" s="294"/>
      <c r="C3638" s="337"/>
      <c r="D3638" s="337"/>
      <c r="E3638" s="337"/>
      <c r="F3638" s="337"/>
      <c r="G3638" s="356"/>
      <c r="H3638" s="340"/>
      <c r="I3638" s="337"/>
      <c r="J3638" s="337"/>
      <c r="K3638" s="337"/>
      <c r="L3638" s="337"/>
      <c r="M3638" s="329"/>
      <c r="N3638" s="360"/>
      <c r="O3638" s="349"/>
      <c r="P3638" s="349"/>
      <c r="Q3638" s="358"/>
    </row>
    <row r="3639" ht="27" customHeight="1" spans="1:17">
      <c r="A3639" s="361">
        <f t="shared" si="42"/>
        <v>2708</v>
      </c>
      <c r="B3639" s="294"/>
      <c r="C3639" s="337"/>
      <c r="D3639" s="337"/>
      <c r="E3639" s="337"/>
      <c r="F3639" s="337"/>
      <c r="G3639" s="356"/>
      <c r="H3639" s="340"/>
      <c r="I3639" s="337"/>
      <c r="J3639" s="337"/>
      <c r="K3639" s="337"/>
      <c r="L3639" s="337"/>
      <c r="M3639" s="334"/>
      <c r="N3639" s="360"/>
      <c r="O3639" s="349"/>
      <c r="P3639" s="349"/>
      <c r="Q3639" s="357"/>
    </row>
    <row r="3640" ht="27" customHeight="1" spans="1:17">
      <c r="A3640" s="362">
        <f t="shared" si="42"/>
        <v>2709</v>
      </c>
      <c r="B3640" s="294"/>
      <c r="C3640" s="337"/>
      <c r="D3640" s="337"/>
      <c r="E3640" s="337"/>
      <c r="F3640" s="337"/>
      <c r="G3640" s="356"/>
      <c r="H3640" s="340"/>
      <c r="I3640" s="337"/>
      <c r="J3640" s="337"/>
      <c r="K3640" s="337"/>
      <c r="L3640" s="337"/>
      <c r="M3640" s="329"/>
      <c r="N3640" s="360"/>
      <c r="O3640" s="349"/>
      <c r="P3640" s="349"/>
      <c r="Q3640" s="358"/>
    </row>
    <row r="3641" ht="27" customHeight="1" spans="1:17">
      <c r="A3641" s="361">
        <f t="shared" si="42"/>
        <v>2710</v>
      </c>
      <c r="B3641" s="294"/>
      <c r="C3641" s="337"/>
      <c r="D3641" s="337"/>
      <c r="E3641" s="337"/>
      <c r="F3641" s="337"/>
      <c r="G3641" s="356"/>
      <c r="H3641" s="340"/>
      <c r="I3641" s="337"/>
      <c r="J3641" s="337"/>
      <c r="K3641" s="337"/>
      <c r="L3641" s="337"/>
      <c r="M3641" s="334"/>
      <c r="N3641" s="360"/>
      <c r="O3641" s="349"/>
      <c r="P3641" s="349"/>
      <c r="Q3641" s="357"/>
    </row>
    <row r="3642" ht="27" customHeight="1" spans="1:17">
      <c r="A3642" s="362">
        <f t="shared" si="42"/>
        <v>2711</v>
      </c>
      <c r="B3642" s="294"/>
      <c r="C3642" s="337"/>
      <c r="D3642" s="337"/>
      <c r="E3642" s="337"/>
      <c r="F3642" s="337"/>
      <c r="G3642" s="356"/>
      <c r="H3642" s="340"/>
      <c r="I3642" s="337"/>
      <c r="J3642" s="337"/>
      <c r="K3642" s="337"/>
      <c r="L3642" s="337"/>
      <c r="M3642" s="329"/>
      <c r="N3642" s="360"/>
      <c r="O3642" s="349"/>
      <c r="P3642" s="349"/>
      <c r="Q3642" s="358"/>
    </row>
    <row r="3643" ht="27" customHeight="1" spans="1:17">
      <c r="A3643" s="361">
        <f t="shared" si="42"/>
        <v>2712</v>
      </c>
      <c r="B3643" s="294"/>
      <c r="C3643" s="337"/>
      <c r="D3643" s="337"/>
      <c r="E3643" s="337"/>
      <c r="F3643" s="337"/>
      <c r="G3643" s="356"/>
      <c r="H3643" s="340"/>
      <c r="I3643" s="337"/>
      <c r="J3643" s="337"/>
      <c r="K3643" s="337"/>
      <c r="L3643" s="337"/>
      <c r="M3643" s="334"/>
      <c r="N3643" s="360"/>
      <c r="O3643" s="349"/>
      <c r="P3643" s="349"/>
      <c r="Q3643" s="357"/>
    </row>
    <row r="3644" ht="27" customHeight="1" spans="1:17">
      <c r="A3644" s="362">
        <f t="shared" si="42"/>
        <v>2713</v>
      </c>
      <c r="B3644" s="294"/>
      <c r="C3644" s="337"/>
      <c r="D3644" s="337"/>
      <c r="E3644" s="337"/>
      <c r="F3644" s="337"/>
      <c r="G3644" s="356"/>
      <c r="H3644" s="340"/>
      <c r="I3644" s="337"/>
      <c r="J3644" s="337"/>
      <c r="K3644" s="337"/>
      <c r="L3644" s="337"/>
      <c r="M3644" s="329"/>
      <c r="N3644" s="360"/>
      <c r="O3644" s="349"/>
      <c r="P3644" s="349"/>
      <c r="Q3644" s="358"/>
    </row>
    <row r="3645" ht="27" customHeight="1" spans="1:17">
      <c r="A3645" s="361">
        <f t="shared" si="42"/>
        <v>2714</v>
      </c>
      <c r="B3645" s="294"/>
      <c r="C3645" s="337"/>
      <c r="D3645" s="337"/>
      <c r="E3645" s="337"/>
      <c r="F3645" s="337"/>
      <c r="G3645" s="356"/>
      <c r="H3645" s="340"/>
      <c r="I3645" s="337"/>
      <c r="J3645" s="337"/>
      <c r="K3645" s="337"/>
      <c r="L3645" s="337"/>
      <c r="M3645" s="334"/>
      <c r="N3645" s="360"/>
      <c r="O3645" s="349"/>
      <c r="P3645" s="349"/>
      <c r="Q3645" s="357"/>
    </row>
    <row r="3646" ht="27" customHeight="1" spans="1:17">
      <c r="A3646" s="362">
        <f t="shared" si="42"/>
        <v>2715</v>
      </c>
      <c r="B3646" s="294"/>
      <c r="C3646" s="337"/>
      <c r="D3646" s="337"/>
      <c r="E3646" s="337"/>
      <c r="F3646" s="337"/>
      <c r="G3646" s="356"/>
      <c r="H3646" s="340"/>
      <c r="I3646" s="337"/>
      <c r="J3646" s="337"/>
      <c r="K3646" s="337"/>
      <c r="L3646" s="337"/>
      <c r="M3646" s="329"/>
      <c r="N3646" s="360"/>
      <c r="O3646" s="349"/>
      <c r="P3646" s="349"/>
      <c r="Q3646" s="358"/>
    </row>
    <row r="3647" ht="27" customHeight="1" spans="1:17">
      <c r="A3647" s="361">
        <f t="shared" si="42"/>
        <v>2716</v>
      </c>
      <c r="B3647" s="294"/>
      <c r="C3647" s="337"/>
      <c r="D3647" s="337"/>
      <c r="E3647" s="337"/>
      <c r="F3647" s="337"/>
      <c r="G3647" s="356"/>
      <c r="H3647" s="340"/>
      <c r="I3647" s="337"/>
      <c r="J3647" s="337"/>
      <c r="K3647" s="337"/>
      <c r="L3647" s="337"/>
      <c r="M3647" s="334"/>
      <c r="N3647" s="360"/>
      <c r="O3647" s="349"/>
      <c r="P3647" s="349"/>
      <c r="Q3647" s="357"/>
    </row>
    <row r="3648" ht="27" customHeight="1" spans="1:17">
      <c r="A3648" s="362">
        <f t="shared" si="42"/>
        <v>2717</v>
      </c>
      <c r="B3648" s="294"/>
      <c r="C3648" s="337"/>
      <c r="D3648" s="337"/>
      <c r="E3648" s="337"/>
      <c r="F3648" s="337"/>
      <c r="G3648" s="356"/>
      <c r="H3648" s="340"/>
      <c r="I3648" s="337"/>
      <c r="J3648" s="337"/>
      <c r="K3648" s="337"/>
      <c r="L3648" s="337"/>
      <c r="M3648" s="329"/>
      <c r="N3648" s="360"/>
      <c r="O3648" s="349"/>
      <c r="P3648" s="349"/>
      <c r="Q3648" s="358"/>
    </row>
    <row r="3649" ht="27" customHeight="1" spans="1:17">
      <c r="A3649" s="361">
        <f t="shared" si="42"/>
        <v>2718</v>
      </c>
      <c r="B3649" s="294"/>
      <c r="C3649" s="337"/>
      <c r="D3649" s="337"/>
      <c r="E3649" s="337"/>
      <c r="F3649" s="337"/>
      <c r="G3649" s="356"/>
      <c r="H3649" s="340"/>
      <c r="I3649" s="337"/>
      <c r="J3649" s="337"/>
      <c r="K3649" s="337"/>
      <c r="L3649" s="337"/>
      <c r="M3649" s="334"/>
      <c r="N3649" s="360"/>
      <c r="O3649" s="349"/>
      <c r="P3649" s="349"/>
      <c r="Q3649" s="357"/>
    </row>
    <row r="3650" ht="27" customHeight="1" spans="1:17">
      <c r="A3650" s="362">
        <f t="shared" si="42"/>
        <v>2719</v>
      </c>
      <c r="B3650" s="294"/>
      <c r="C3650" s="337"/>
      <c r="D3650" s="337"/>
      <c r="E3650" s="337"/>
      <c r="F3650" s="337"/>
      <c r="G3650" s="356"/>
      <c r="H3650" s="340"/>
      <c r="I3650" s="337"/>
      <c r="J3650" s="337"/>
      <c r="K3650" s="337"/>
      <c r="L3650" s="337"/>
      <c r="M3650" s="329"/>
      <c r="N3650" s="360"/>
      <c r="O3650" s="349"/>
      <c r="P3650" s="349"/>
      <c r="Q3650" s="358"/>
    </row>
    <row r="3651" ht="27" customHeight="1" spans="1:17">
      <c r="A3651" s="361">
        <f t="shared" si="42"/>
        <v>2720</v>
      </c>
      <c r="B3651" s="294"/>
      <c r="C3651" s="337"/>
      <c r="D3651" s="337"/>
      <c r="E3651" s="337"/>
      <c r="F3651" s="337"/>
      <c r="G3651" s="356"/>
      <c r="H3651" s="340"/>
      <c r="I3651" s="337"/>
      <c r="J3651" s="337"/>
      <c r="K3651" s="337"/>
      <c r="L3651" s="337"/>
      <c r="M3651" s="334"/>
      <c r="N3651" s="360"/>
      <c r="O3651" s="349"/>
      <c r="P3651" s="349"/>
      <c r="Q3651" s="357"/>
    </row>
    <row r="3652" ht="27" customHeight="1" spans="1:17">
      <c r="A3652" s="362">
        <f t="shared" si="42"/>
        <v>2721</v>
      </c>
      <c r="B3652" s="294"/>
      <c r="C3652" s="337"/>
      <c r="D3652" s="337"/>
      <c r="E3652" s="337"/>
      <c r="F3652" s="337"/>
      <c r="G3652" s="356"/>
      <c r="H3652" s="340"/>
      <c r="I3652" s="337"/>
      <c r="J3652" s="337"/>
      <c r="K3652" s="337"/>
      <c r="L3652" s="337"/>
      <c r="M3652" s="329"/>
      <c r="N3652" s="337"/>
      <c r="O3652" s="349"/>
      <c r="P3652" s="349"/>
      <c r="Q3652" s="358"/>
    </row>
    <row r="3653" ht="27" customHeight="1" spans="1:17">
      <c r="A3653" s="361">
        <f t="shared" si="42"/>
        <v>2722</v>
      </c>
      <c r="B3653" s="294"/>
      <c r="C3653" s="337"/>
      <c r="D3653" s="337"/>
      <c r="E3653" s="337"/>
      <c r="F3653" s="337"/>
      <c r="G3653" s="356"/>
      <c r="H3653" s="340"/>
      <c r="I3653" s="337"/>
      <c r="J3653" s="337"/>
      <c r="K3653" s="337"/>
      <c r="L3653" s="337"/>
      <c r="M3653" s="334"/>
      <c r="N3653" s="337"/>
      <c r="O3653" s="349"/>
      <c r="P3653" s="349"/>
      <c r="Q3653" s="357"/>
    </row>
    <row r="3654" ht="27" customHeight="1" spans="1:17">
      <c r="A3654" s="362">
        <f t="shared" si="42"/>
        <v>2723</v>
      </c>
      <c r="B3654" s="294"/>
      <c r="C3654" s="337"/>
      <c r="D3654" s="337"/>
      <c r="E3654" s="337"/>
      <c r="F3654" s="337"/>
      <c r="G3654" s="356"/>
      <c r="H3654" s="340"/>
      <c r="I3654" s="337"/>
      <c r="J3654" s="337"/>
      <c r="K3654" s="337"/>
      <c r="L3654" s="337"/>
      <c r="M3654" s="329"/>
      <c r="N3654" s="337"/>
      <c r="O3654" s="349"/>
      <c r="P3654" s="349"/>
      <c r="Q3654" s="358"/>
    </row>
    <row r="3655" ht="27" customHeight="1" spans="1:17">
      <c r="A3655" s="361">
        <f t="shared" si="42"/>
        <v>2724</v>
      </c>
      <c r="B3655" s="294"/>
      <c r="C3655" s="337"/>
      <c r="D3655" s="337"/>
      <c r="E3655" s="337"/>
      <c r="F3655" s="337"/>
      <c r="G3655" s="356"/>
      <c r="H3655" s="340"/>
      <c r="I3655" s="337"/>
      <c r="J3655" s="337"/>
      <c r="K3655" s="337"/>
      <c r="L3655" s="337"/>
      <c r="M3655" s="334"/>
      <c r="N3655" s="337"/>
      <c r="O3655" s="349"/>
      <c r="P3655" s="349"/>
      <c r="Q3655" s="357"/>
    </row>
    <row r="3656" ht="27" customHeight="1" spans="1:17">
      <c r="A3656" s="362">
        <f t="shared" si="42"/>
        <v>2725</v>
      </c>
      <c r="B3656" s="294"/>
      <c r="C3656" s="337"/>
      <c r="D3656" s="337"/>
      <c r="E3656" s="337"/>
      <c r="F3656" s="337"/>
      <c r="G3656" s="356"/>
      <c r="H3656" s="340"/>
      <c r="I3656" s="337"/>
      <c r="J3656" s="337"/>
      <c r="K3656" s="337"/>
      <c r="L3656" s="337"/>
      <c r="M3656" s="329"/>
      <c r="N3656" s="337"/>
      <c r="O3656" s="349"/>
      <c r="P3656" s="349"/>
      <c r="Q3656" s="358"/>
    </row>
    <row r="3657" ht="27" customHeight="1" spans="1:17">
      <c r="A3657" s="361">
        <f t="shared" si="42"/>
        <v>2726</v>
      </c>
      <c r="B3657" s="294"/>
      <c r="C3657" s="337"/>
      <c r="D3657" s="337"/>
      <c r="E3657" s="337"/>
      <c r="F3657" s="337"/>
      <c r="G3657" s="356"/>
      <c r="H3657" s="340"/>
      <c r="I3657" s="337"/>
      <c r="J3657" s="337"/>
      <c r="K3657" s="337"/>
      <c r="L3657" s="337"/>
      <c r="M3657" s="334"/>
      <c r="N3657" s="337"/>
      <c r="O3657" s="349"/>
      <c r="P3657" s="349"/>
      <c r="Q3657" s="357"/>
    </row>
    <row r="3658" ht="27" customHeight="1" spans="1:17">
      <c r="A3658" s="362">
        <f t="shared" si="42"/>
        <v>2727</v>
      </c>
      <c r="B3658" s="294"/>
      <c r="C3658" s="337"/>
      <c r="D3658" s="337"/>
      <c r="E3658" s="337"/>
      <c r="F3658" s="337"/>
      <c r="G3658" s="356"/>
      <c r="H3658" s="340"/>
      <c r="I3658" s="337"/>
      <c r="J3658" s="337"/>
      <c r="K3658" s="337"/>
      <c r="L3658" s="337"/>
      <c r="M3658" s="329"/>
      <c r="N3658" s="337"/>
      <c r="O3658" s="349"/>
      <c r="P3658" s="349"/>
      <c r="Q3658" s="358"/>
    </row>
    <row r="3659" ht="27" customHeight="1" spans="1:17">
      <c r="A3659" s="361">
        <f t="shared" si="42"/>
        <v>2728</v>
      </c>
      <c r="B3659" s="294"/>
      <c r="C3659" s="337"/>
      <c r="D3659" s="337"/>
      <c r="E3659" s="337"/>
      <c r="F3659" s="337"/>
      <c r="G3659" s="356"/>
      <c r="H3659" s="340"/>
      <c r="I3659" s="337"/>
      <c r="J3659" s="337"/>
      <c r="K3659" s="337"/>
      <c r="L3659" s="337"/>
      <c r="M3659" s="334"/>
      <c r="N3659" s="337"/>
      <c r="O3659" s="349"/>
      <c r="P3659" s="349"/>
      <c r="Q3659" s="357"/>
    </row>
    <row r="3660" ht="27" customHeight="1" spans="1:17">
      <c r="A3660" s="362">
        <f t="shared" si="42"/>
        <v>2729</v>
      </c>
      <c r="B3660" s="294"/>
      <c r="C3660" s="337"/>
      <c r="D3660" s="337"/>
      <c r="E3660" s="337"/>
      <c r="F3660" s="337"/>
      <c r="G3660" s="356"/>
      <c r="H3660" s="340"/>
      <c r="I3660" s="337"/>
      <c r="J3660" s="337"/>
      <c r="K3660" s="337"/>
      <c r="L3660" s="337"/>
      <c r="M3660" s="329"/>
      <c r="N3660" s="337"/>
      <c r="O3660" s="349"/>
      <c r="P3660" s="349"/>
      <c r="Q3660" s="358"/>
    </row>
    <row r="3661" ht="27" customHeight="1" spans="1:17">
      <c r="A3661" s="361">
        <f t="shared" si="42"/>
        <v>2730</v>
      </c>
      <c r="B3661" s="294"/>
      <c r="C3661" s="337"/>
      <c r="D3661" s="337"/>
      <c r="E3661" s="337"/>
      <c r="F3661" s="337"/>
      <c r="G3661" s="356"/>
      <c r="H3661" s="340"/>
      <c r="I3661" s="337"/>
      <c r="J3661" s="337"/>
      <c r="K3661" s="337"/>
      <c r="L3661" s="337"/>
      <c r="M3661" s="334"/>
      <c r="N3661" s="337"/>
      <c r="O3661" s="349"/>
      <c r="P3661" s="349"/>
      <c r="Q3661" s="357"/>
    </row>
    <row r="3662" ht="27" customHeight="1" spans="1:17">
      <c r="A3662" s="362">
        <f t="shared" si="42"/>
        <v>2731</v>
      </c>
      <c r="B3662" s="294"/>
      <c r="C3662" s="337"/>
      <c r="D3662" s="337"/>
      <c r="E3662" s="337"/>
      <c r="F3662" s="337"/>
      <c r="G3662" s="356"/>
      <c r="H3662" s="340"/>
      <c r="I3662" s="337"/>
      <c r="J3662" s="337"/>
      <c r="K3662" s="337"/>
      <c r="L3662" s="337"/>
      <c r="M3662" s="329"/>
      <c r="N3662" s="337"/>
      <c r="O3662" s="349"/>
      <c r="P3662" s="349"/>
      <c r="Q3662" s="358"/>
    </row>
    <row r="3663" ht="27" customHeight="1" spans="1:17">
      <c r="A3663" s="361">
        <f t="shared" si="42"/>
        <v>2732</v>
      </c>
      <c r="B3663" s="294"/>
      <c r="C3663" s="337"/>
      <c r="D3663" s="337"/>
      <c r="E3663" s="337"/>
      <c r="F3663" s="337"/>
      <c r="G3663" s="356"/>
      <c r="H3663" s="340"/>
      <c r="I3663" s="337"/>
      <c r="J3663" s="337"/>
      <c r="K3663" s="337"/>
      <c r="L3663" s="337"/>
      <c r="M3663" s="334"/>
      <c r="N3663" s="337"/>
      <c r="O3663" s="349"/>
      <c r="P3663" s="349"/>
      <c r="Q3663" s="357"/>
    </row>
    <row r="3664" ht="27" customHeight="1" spans="1:17">
      <c r="A3664" s="362">
        <f t="shared" si="42"/>
        <v>2733</v>
      </c>
      <c r="B3664" s="294"/>
      <c r="C3664" s="337"/>
      <c r="D3664" s="337"/>
      <c r="E3664" s="337"/>
      <c r="F3664" s="337"/>
      <c r="G3664" s="356"/>
      <c r="H3664" s="340"/>
      <c r="I3664" s="337"/>
      <c r="J3664" s="337"/>
      <c r="K3664" s="337"/>
      <c r="L3664" s="337"/>
      <c r="M3664" s="329"/>
      <c r="N3664" s="337"/>
      <c r="O3664" s="349"/>
      <c r="P3664" s="349"/>
      <c r="Q3664" s="358"/>
    </row>
    <row r="3665" ht="27" customHeight="1" spans="1:17">
      <c r="A3665" s="361">
        <f t="shared" si="42"/>
        <v>2734</v>
      </c>
      <c r="B3665" s="294"/>
      <c r="C3665" s="337"/>
      <c r="D3665" s="337"/>
      <c r="E3665" s="337"/>
      <c r="F3665" s="337"/>
      <c r="G3665" s="356"/>
      <c r="H3665" s="340"/>
      <c r="I3665" s="337"/>
      <c r="J3665" s="337"/>
      <c r="K3665" s="337"/>
      <c r="L3665" s="337"/>
      <c r="M3665" s="334"/>
      <c r="N3665" s="337"/>
      <c r="O3665" s="349"/>
      <c r="P3665" s="349"/>
      <c r="Q3665" s="357"/>
    </row>
    <row r="3666" ht="27" customHeight="1" spans="1:17">
      <c r="A3666" s="362">
        <f t="shared" si="42"/>
        <v>2735</v>
      </c>
      <c r="B3666" s="294"/>
      <c r="C3666" s="337"/>
      <c r="D3666" s="337"/>
      <c r="E3666" s="337"/>
      <c r="F3666" s="337"/>
      <c r="G3666" s="356"/>
      <c r="H3666" s="340"/>
      <c r="I3666" s="337"/>
      <c r="J3666" s="337"/>
      <c r="K3666" s="337"/>
      <c r="L3666" s="337"/>
      <c r="M3666" s="329"/>
      <c r="N3666" s="337"/>
      <c r="O3666" s="349"/>
      <c r="P3666" s="349"/>
      <c r="Q3666" s="358"/>
    </row>
    <row r="3667" ht="27" customHeight="1" spans="1:17">
      <c r="A3667" s="361">
        <f t="shared" si="42"/>
        <v>2736</v>
      </c>
      <c r="B3667" s="294"/>
      <c r="C3667" s="337"/>
      <c r="D3667" s="337"/>
      <c r="E3667" s="337"/>
      <c r="F3667" s="337"/>
      <c r="G3667" s="356"/>
      <c r="H3667" s="340"/>
      <c r="I3667" s="337"/>
      <c r="J3667" s="337"/>
      <c r="K3667" s="337"/>
      <c r="L3667" s="337"/>
      <c r="M3667" s="334"/>
      <c r="N3667" s="337"/>
      <c r="O3667" s="349"/>
      <c r="P3667" s="349"/>
      <c r="Q3667" s="357"/>
    </row>
    <row r="3668" ht="27" customHeight="1" spans="1:17">
      <c r="A3668" s="362">
        <f t="shared" si="42"/>
        <v>2737</v>
      </c>
      <c r="B3668" s="294"/>
      <c r="C3668" s="337"/>
      <c r="D3668" s="337"/>
      <c r="E3668" s="337"/>
      <c r="F3668" s="337"/>
      <c r="G3668" s="356"/>
      <c r="H3668" s="340"/>
      <c r="I3668" s="337"/>
      <c r="J3668" s="337"/>
      <c r="K3668" s="337"/>
      <c r="L3668" s="337"/>
      <c r="M3668" s="329"/>
      <c r="N3668" s="337"/>
      <c r="O3668" s="349"/>
      <c r="P3668" s="349"/>
      <c r="Q3668" s="358"/>
    </row>
    <row r="3669" ht="27" customHeight="1" spans="1:17">
      <c r="A3669" s="361">
        <f t="shared" si="42"/>
        <v>2738</v>
      </c>
      <c r="B3669" s="294"/>
      <c r="C3669" s="337"/>
      <c r="D3669" s="337"/>
      <c r="E3669" s="337"/>
      <c r="F3669" s="337"/>
      <c r="G3669" s="356"/>
      <c r="H3669" s="340"/>
      <c r="I3669" s="337"/>
      <c r="J3669" s="337"/>
      <c r="K3669" s="337"/>
      <c r="L3669" s="337"/>
      <c r="M3669" s="334"/>
      <c r="N3669" s="337"/>
      <c r="O3669" s="349"/>
      <c r="P3669" s="349"/>
      <c r="Q3669" s="357"/>
    </row>
    <row r="3670" ht="27" customHeight="1" spans="1:17">
      <c r="A3670" s="362">
        <f t="shared" si="42"/>
        <v>2739</v>
      </c>
      <c r="B3670" s="294"/>
      <c r="C3670" s="337"/>
      <c r="D3670" s="337"/>
      <c r="E3670" s="337"/>
      <c r="F3670" s="337"/>
      <c r="G3670" s="356"/>
      <c r="H3670" s="340"/>
      <c r="I3670" s="337"/>
      <c r="J3670" s="337"/>
      <c r="K3670" s="337"/>
      <c r="L3670" s="337"/>
      <c r="M3670" s="329"/>
      <c r="N3670" s="337"/>
      <c r="O3670" s="349"/>
      <c r="P3670" s="349"/>
      <c r="Q3670" s="358"/>
    </row>
    <row r="3671" ht="27" customHeight="1" spans="1:17">
      <c r="A3671" s="361">
        <f t="shared" si="42"/>
        <v>2740</v>
      </c>
      <c r="B3671" s="294"/>
      <c r="C3671" s="337"/>
      <c r="D3671" s="337"/>
      <c r="E3671" s="337"/>
      <c r="F3671" s="341"/>
      <c r="G3671" s="356"/>
      <c r="H3671" s="340"/>
      <c r="I3671" s="337"/>
      <c r="J3671" s="337"/>
      <c r="K3671" s="337"/>
      <c r="L3671" s="337"/>
      <c r="M3671" s="334"/>
      <c r="N3671" s="337"/>
      <c r="O3671" s="349"/>
      <c r="P3671" s="349"/>
      <c r="Q3671" s="357"/>
    </row>
    <row r="3672" ht="27" customHeight="1" spans="1:17">
      <c r="A3672" s="362">
        <f t="shared" si="42"/>
        <v>2741</v>
      </c>
      <c r="B3672" s="294"/>
      <c r="C3672" s="337"/>
      <c r="D3672" s="337"/>
      <c r="E3672" s="337"/>
      <c r="F3672" s="337"/>
      <c r="G3672" s="356"/>
      <c r="H3672" s="340"/>
      <c r="I3672" s="337"/>
      <c r="J3672" s="337"/>
      <c r="K3672" s="337"/>
      <c r="L3672" s="337"/>
      <c r="M3672" s="329"/>
      <c r="N3672" s="337"/>
      <c r="O3672" s="349"/>
      <c r="P3672" s="349"/>
      <c r="Q3672" s="358"/>
    </row>
    <row r="3673" ht="27" customHeight="1" spans="1:17">
      <c r="A3673" s="361">
        <f t="shared" si="42"/>
        <v>2742</v>
      </c>
      <c r="B3673" s="294"/>
      <c r="C3673" s="337"/>
      <c r="D3673" s="337"/>
      <c r="E3673" s="337"/>
      <c r="F3673" s="337"/>
      <c r="G3673" s="356"/>
      <c r="H3673" s="340"/>
      <c r="I3673" s="337"/>
      <c r="J3673" s="337"/>
      <c r="K3673" s="337"/>
      <c r="L3673" s="337"/>
      <c r="M3673" s="334"/>
      <c r="N3673" s="337"/>
      <c r="O3673" s="349"/>
      <c r="P3673" s="349"/>
      <c r="Q3673" s="357"/>
    </row>
    <row r="3674" ht="27" customHeight="1" spans="1:17">
      <c r="A3674" s="362">
        <f t="shared" si="42"/>
        <v>2743</v>
      </c>
      <c r="B3674" s="294"/>
      <c r="C3674" s="337"/>
      <c r="D3674" s="337"/>
      <c r="E3674" s="337"/>
      <c r="F3674" s="337"/>
      <c r="G3674" s="356"/>
      <c r="H3674" s="340"/>
      <c r="I3674" s="337"/>
      <c r="J3674" s="337"/>
      <c r="K3674" s="337"/>
      <c r="L3674" s="337"/>
      <c r="M3674" s="329"/>
      <c r="N3674" s="337"/>
      <c r="O3674" s="349"/>
      <c r="P3674" s="349"/>
      <c r="Q3674" s="358"/>
    </row>
    <row r="3675" ht="27" customHeight="1" spans="1:17">
      <c r="A3675" s="361">
        <f t="shared" si="42"/>
        <v>2744</v>
      </c>
      <c r="B3675" s="294"/>
      <c r="C3675" s="337"/>
      <c r="D3675" s="337"/>
      <c r="E3675" s="337"/>
      <c r="F3675" s="337"/>
      <c r="G3675" s="356"/>
      <c r="H3675" s="340"/>
      <c r="I3675" s="337"/>
      <c r="J3675" s="337"/>
      <c r="K3675" s="337"/>
      <c r="L3675" s="337"/>
      <c r="M3675" s="334"/>
      <c r="N3675" s="337"/>
      <c r="O3675" s="349"/>
      <c r="P3675" s="349"/>
      <c r="Q3675" s="357"/>
    </row>
    <row r="3676" ht="27" customHeight="1" spans="1:17">
      <c r="A3676" s="362">
        <f t="shared" si="42"/>
        <v>2745</v>
      </c>
      <c r="B3676" s="294"/>
      <c r="C3676" s="337"/>
      <c r="D3676" s="337"/>
      <c r="E3676" s="337"/>
      <c r="F3676" s="337"/>
      <c r="G3676" s="356"/>
      <c r="H3676" s="340"/>
      <c r="I3676" s="337"/>
      <c r="J3676" s="337"/>
      <c r="K3676" s="337"/>
      <c r="L3676" s="337"/>
      <c r="M3676" s="329"/>
      <c r="N3676" s="337"/>
      <c r="O3676" s="349"/>
      <c r="P3676" s="349"/>
      <c r="Q3676" s="358"/>
    </row>
    <row r="3677" ht="27" customHeight="1" spans="1:17">
      <c r="A3677" s="361">
        <f t="shared" si="42"/>
        <v>2746</v>
      </c>
      <c r="B3677" s="294"/>
      <c r="C3677" s="337"/>
      <c r="D3677" s="337"/>
      <c r="E3677" s="337"/>
      <c r="F3677" s="337"/>
      <c r="G3677" s="356"/>
      <c r="H3677" s="340"/>
      <c r="I3677" s="337"/>
      <c r="J3677" s="337"/>
      <c r="K3677" s="337"/>
      <c r="L3677" s="337"/>
      <c r="M3677" s="334"/>
      <c r="N3677" s="337"/>
      <c r="O3677" s="349"/>
      <c r="P3677" s="349"/>
      <c r="Q3677" s="357"/>
    </row>
    <row r="3678" ht="27" customHeight="1" spans="1:17">
      <c r="A3678" s="362">
        <f t="shared" si="42"/>
        <v>2747</v>
      </c>
      <c r="B3678" s="294"/>
      <c r="C3678" s="337"/>
      <c r="D3678" s="337"/>
      <c r="E3678" s="337"/>
      <c r="F3678" s="337"/>
      <c r="G3678" s="356"/>
      <c r="H3678" s="340"/>
      <c r="I3678" s="337"/>
      <c r="J3678" s="337"/>
      <c r="K3678" s="337"/>
      <c r="L3678" s="337"/>
      <c r="M3678" s="329"/>
      <c r="N3678" s="337"/>
      <c r="O3678" s="349"/>
      <c r="P3678" s="349"/>
      <c r="Q3678" s="358"/>
    </row>
    <row r="3679" ht="27" customHeight="1" spans="1:17">
      <c r="A3679" s="361">
        <f t="shared" si="42"/>
        <v>2748</v>
      </c>
      <c r="B3679" s="294"/>
      <c r="C3679" s="337"/>
      <c r="D3679" s="337"/>
      <c r="E3679" s="337"/>
      <c r="F3679" s="337"/>
      <c r="G3679" s="356"/>
      <c r="H3679" s="340"/>
      <c r="I3679" s="337"/>
      <c r="J3679" s="337"/>
      <c r="K3679" s="337"/>
      <c r="L3679" s="337"/>
      <c r="M3679" s="334"/>
      <c r="N3679" s="337"/>
      <c r="O3679" s="349"/>
      <c r="P3679" s="349"/>
      <c r="Q3679" s="357"/>
    </row>
    <row r="3680" ht="27" customHeight="1" spans="1:17">
      <c r="A3680" s="362">
        <f t="shared" si="42"/>
        <v>2749</v>
      </c>
      <c r="B3680" s="294"/>
      <c r="C3680" s="337"/>
      <c r="D3680" s="337"/>
      <c r="E3680" s="337"/>
      <c r="F3680" s="337"/>
      <c r="G3680" s="356"/>
      <c r="H3680" s="340"/>
      <c r="I3680" s="337"/>
      <c r="J3680" s="337"/>
      <c r="K3680" s="337"/>
      <c r="L3680" s="337"/>
      <c r="M3680" s="329"/>
      <c r="N3680" s="337"/>
      <c r="O3680" s="349"/>
      <c r="P3680" s="349"/>
      <c r="Q3680" s="358"/>
    </row>
    <row r="3681" ht="27" customHeight="1" spans="1:17">
      <c r="A3681" s="361">
        <f t="shared" si="42"/>
        <v>2750</v>
      </c>
      <c r="B3681" s="294"/>
      <c r="C3681" s="337"/>
      <c r="D3681" s="337"/>
      <c r="E3681" s="337"/>
      <c r="F3681" s="337"/>
      <c r="G3681" s="356"/>
      <c r="H3681" s="340"/>
      <c r="I3681" s="337"/>
      <c r="J3681" s="337"/>
      <c r="K3681" s="337"/>
      <c r="L3681" s="337"/>
      <c r="M3681" s="334"/>
      <c r="N3681" s="337"/>
      <c r="O3681" s="349"/>
      <c r="P3681" s="349"/>
      <c r="Q3681" s="357"/>
    </row>
    <row r="3682" ht="27" customHeight="1" spans="1:17">
      <c r="A3682" s="362">
        <f t="shared" si="42"/>
        <v>2751</v>
      </c>
      <c r="B3682" s="294"/>
      <c r="C3682" s="337"/>
      <c r="D3682" s="337"/>
      <c r="E3682" s="337"/>
      <c r="F3682" s="337"/>
      <c r="G3682" s="356"/>
      <c r="H3682" s="340"/>
      <c r="I3682" s="337"/>
      <c r="J3682" s="337"/>
      <c r="K3682" s="337"/>
      <c r="L3682" s="337"/>
      <c r="M3682" s="329"/>
      <c r="N3682" s="337"/>
      <c r="O3682" s="349"/>
      <c r="P3682" s="349"/>
      <c r="Q3682" s="358"/>
    </row>
    <row r="3683" ht="27" customHeight="1" spans="1:17">
      <c r="A3683" s="361">
        <f t="shared" si="42"/>
        <v>2752</v>
      </c>
      <c r="B3683" s="294"/>
      <c r="C3683" s="337"/>
      <c r="D3683" s="337"/>
      <c r="E3683" s="337"/>
      <c r="F3683" s="337"/>
      <c r="G3683" s="356"/>
      <c r="H3683" s="340"/>
      <c r="I3683" s="337"/>
      <c r="J3683" s="337"/>
      <c r="K3683" s="337"/>
      <c r="L3683" s="337"/>
      <c r="M3683" s="334"/>
      <c r="N3683" s="337"/>
      <c r="O3683" s="349"/>
      <c r="P3683" s="349"/>
      <c r="Q3683" s="357"/>
    </row>
    <row r="3684" ht="27" customHeight="1" spans="1:17">
      <c r="A3684" s="362">
        <f t="shared" si="42"/>
        <v>2753</v>
      </c>
      <c r="B3684" s="294"/>
      <c r="C3684" s="337"/>
      <c r="D3684" s="337"/>
      <c r="E3684" s="337"/>
      <c r="F3684" s="337"/>
      <c r="G3684" s="356"/>
      <c r="H3684" s="340"/>
      <c r="I3684" s="337"/>
      <c r="J3684" s="337"/>
      <c r="K3684" s="337"/>
      <c r="L3684" s="337"/>
      <c r="M3684" s="329"/>
      <c r="N3684" s="337"/>
      <c r="O3684" s="349"/>
      <c r="P3684" s="349"/>
      <c r="Q3684" s="358"/>
    </row>
    <row r="3685" ht="27" customHeight="1" spans="1:17">
      <c r="A3685" s="361">
        <f t="shared" ref="A3685:A3748" si="43">A3684+1</f>
        <v>2754</v>
      </c>
      <c r="B3685" s="294"/>
      <c r="C3685" s="337"/>
      <c r="D3685" s="337"/>
      <c r="E3685" s="337"/>
      <c r="F3685" s="337"/>
      <c r="G3685" s="356"/>
      <c r="H3685" s="340"/>
      <c r="I3685" s="337"/>
      <c r="J3685" s="337"/>
      <c r="K3685" s="337"/>
      <c r="L3685" s="337"/>
      <c r="M3685" s="334"/>
      <c r="N3685" s="337"/>
      <c r="O3685" s="349"/>
      <c r="P3685" s="349"/>
      <c r="Q3685" s="357"/>
    </row>
    <row r="3686" ht="27" customHeight="1" spans="1:17">
      <c r="A3686" s="362">
        <f t="shared" si="43"/>
        <v>2755</v>
      </c>
      <c r="B3686" s="294"/>
      <c r="C3686" s="337"/>
      <c r="D3686" s="337"/>
      <c r="E3686" s="337"/>
      <c r="F3686" s="337"/>
      <c r="G3686" s="356"/>
      <c r="H3686" s="340"/>
      <c r="I3686" s="337"/>
      <c r="J3686" s="337"/>
      <c r="K3686" s="337"/>
      <c r="L3686" s="337"/>
      <c r="M3686" s="329"/>
      <c r="N3686" s="337"/>
      <c r="O3686" s="349"/>
      <c r="P3686" s="349"/>
      <c r="Q3686" s="358"/>
    </row>
    <row r="3687" ht="27" customHeight="1" spans="1:17">
      <c r="A3687" s="361">
        <f t="shared" si="43"/>
        <v>2756</v>
      </c>
      <c r="B3687" s="294"/>
      <c r="C3687" s="337"/>
      <c r="D3687" s="337"/>
      <c r="E3687" s="337"/>
      <c r="F3687" s="337"/>
      <c r="G3687" s="356"/>
      <c r="H3687" s="340"/>
      <c r="I3687" s="337"/>
      <c r="J3687" s="337"/>
      <c r="K3687" s="337"/>
      <c r="L3687" s="337"/>
      <c r="M3687" s="334"/>
      <c r="N3687" s="337"/>
      <c r="O3687" s="349"/>
      <c r="P3687" s="349"/>
      <c r="Q3687" s="357"/>
    </row>
    <row r="3688" ht="27" customHeight="1" spans="1:17">
      <c r="A3688" s="362">
        <f t="shared" si="43"/>
        <v>2757</v>
      </c>
      <c r="B3688" s="294"/>
      <c r="C3688" s="337"/>
      <c r="D3688" s="337"/>
      <c r="E3688" s="337"/>
      <c r="F3688" s="337"/>
      <c r="G3688" s="356"/>
      <c r="H3688" s="340"/>
      <c r="I3688" s="337"/>
      <c r="J3688" s="337"/>
      <c r="K3688" s="337"/>
      <c r="L3688" s="337"/>
      <c r="M3688" s="329"/>
      <c r="N3688" s="337"/>
      <c r="O3688" s="349"/>
      <c r="P3688" s="349"/>
      <c r="Q3688" s="358"/>
    </row>
    <row r="3689" ht="27" customHeight="1" spans="1:17">
      <c r="A3689" s="361">
        <f t="shared" si="43"/>
        <v>2758</v>
      </c>
      <c r="B3689" s="294"/>
      <c r="C3689" s="337"/>
      <c r="D3689" s="337"/>
      <c r="E3689" s="337"/>
      <c r="F3689" s="337"/>
      <c r="G3689" s="356"/>
      <c r="H3689" s="340"/>
      <c r="I3689" s="337"/>
      <c r="J3689" s="337"/>
      <c r="K3689" s="337"/>
      <c r="L3689" s="337"/>
      <c r="M3689" s="334"/>
      <c r="N3689" s="337"/>
      <c r="O3689" s="349"/>
      <c r="P3689" s="349"/>
      <c r="Q3689" s="357"/>
    </row>
    <row r="3690" ht="27" customHeight="1" spans="1:17">
      <c r="A3690" s="362">
        <f t="shared" si="43"/>
        <v>2759</v>
      </c>
      <c r="B3690" s="294"/>
      <c r="C3690" s="337"/>
      <c r="D3690" s="337"/>
      <c r="E3690" s="337"/>
      <c r="F3690" s="337"/>
      <c r="G3690" s="356"/>
      <c r="H3690" s="340"/>
      <c r="I3690" s="337"/>
      <c r="J3690" s="337"/>
      <c r="K3690" s="337"/>
      <c r="L3690" s="337"/>
      <c r="M3690" s="329"/>
      <c r="N3690" s="337"/>
      <c r="O3690" s="349"/>
      <c r="P3690" s="349"/>
      <c r="Q3690" s="358"/>
    </row>
    <row r="3691" ht="27" customHeight="1" spans="1:17">
      <c r="A3691" s="361">
        <f t="shared" si="43"/>
        <v>2760</v>
      </c>
      <c r="B3691" s="294"/>
      <c r="C3691" s="337"/>
      <c r="D3691" s="337"/>
      <c r="E3691" s="337"/>
      <c r="F3691" s="337"/>
      <c r="G3691" s="356"/>
      <c r="H3691" s="340"/>
      <c r="I3691" s="337"/>
      <c r="J3691" s="337"/>
      <c r="K3691" s="337"/>
      <c r="L3691" s="337"/>
      <c r="M3691" s="334"/>
      <c r="N3691" s="337"/>
      <c r="O3691" s="349"/>
      <c r="P3691" s="349"/>
      <c r="Q3691" s="357"/>
    </row>
    <row r="3692" ht="27" customHeight="1" spans="1:17">
      <c r="A3692" s="362">
        <f t="shared" si="43"/>
        <v>2761</v>
      </c>
      <c r="B3692" s="294"/>
      <c r="C3692" s="337"/>
      <c r="D3692" s="337"/>
      <c r="E3692" s="337"/>
      <c r="F3692" s="337"/>
      <c r="G3692" s="356"/>
      <c r="H3692" s="340"/>
      <c r="I3692" s="337"/>
      <c r="J3692" s="337"/>
      <c r="K3692" s="337"/>
      <c r="L3692" s="337"/>
      <c r="M3692" s="329"/>
      <c r="N3692" s="337"/>
      <c r="O3692" s="349"/>
      <c r="P3692" s="349"/>
      <c r="Q3692" s="358"/>
    </row>
    <row r="3693" ht="27" customHeight="1" spans="1:17">
      <c r="A3693" s="361">
        <f t="shared" si="43"/>
        <v>2762</v>
      </c>
      <c r="B3693" s="294"/>
      <c r="C3693" s="337"/>
      <c r="D3693" s="337"/>
      <c r="E3693" s="337"/>
      <c r="F3693" s="337"/>
      <c r="G3693" s="356"/>
      <c r="H3693" s="340"/>
      <c r="I3693" s="337"/>
      <c r="J3693" s="337"/>
      <c r="K3693" s="337"/>
      <c r="L3693" s="337"/>
      <c r="M3693" s="334"/>
      <c r="N3693" s="337"/>
      <c r="O3693" s="349"/>
      <c r="P3693" s="349"/>
      <c r="Q3693" s="357"/>
    </row>
    <row r="3694" ht="27" customHeight="1" spans="1:17">
      <c r="A3694" s="362">
        <f t="shared" si="43"/>
        <v>2763</v>
      </c>
      <c r="B3694" s="294"/>
      <c r="C3694" s="337"/>
      <c r="D3694" s="337"/>
      <c r="E3694" s="337"/>
      <c r="F3694" s="337"/>
      <c r="G3694" s="356"/>
      <c r="H3694" s="340"/>
      <c r="I3694" s="337"/>
      <c r="J3694" s="337"/>
      <c r="K3694" s="337"/>
      <c r="L3694" s="337"/>
      <c r="M3694" s="329"/>
      <c r="N3694" s="337"/>
      <c r="O3694" s="349"/>
      <c r="P3694" s="349"/>
      <c r="Q3694" s="358"/>
    </row>
    <row r="3695" ht="27" customHeight="1" spans="1:17">
      <c r="A3695" s="361">
        <f t="shared" si="43"/>
        <v>2764</v>
      </c>
      <c r="B3695" s="294"/>
      <c r="C3695" s="337"/>
      <c r="D3695" s="337"/>
      <c r="E3695" s="337"/>
      <c r="F3695" s="337"/>
      <c r="G3695" s="356"/>
      <c r="H3695" s="340"/>
      <c r="I3695" s="337"/>
      <c r="J3695" s="337"/>
      <c r="K3695" s="337"/>
      <c r="L3695" s="337"/>
      <c r="M3695" s="334"/>
      <c r="N3695" s="337"/>
      <c r="O3695" s="349"/>
      <c r="P3695" s="349"/>
      <c r="Q3695" s="357"/>
    </row>
    <row r="3696" ht="27" customHeight="1" spans="1:17">
      <c r="A3696" s="362">
        <f t="shared" si="43"/>
        <v>2765</v>
      </c>
      <c r="B3696" s="294"/>
      <c r="C3696" s="337"/>
      <c r="D3696" s="337"/>
      <c r="E3696" s="337"/>
      <c r="F3696" s="337"/>
      <c r="G3696" s="356"/>
      <c r="H3696" s="340"/>
      <c r="I3696" s="337"/>
      <c r="J3696" s="337"/>
      <c r="K3696" s="337"/>
      <c r="L3696" s="337"/>
      <c r="M3696" s="329"/>
      <c r="N3696" s="337"/>
      <c r="O3696" s="349"/>
      <c r="P3696" s="349"/>
      <c r="Q3696" s="358"/>
    </row>
    <row r="3697" ht="27" customHeight="1" spans="1:17">
      <c r="A3697" s="361">
        <f t="shared" si="43"/>
        <v>2766</v>
      </c>
      <c r="B3697" s="294"/>
      <c r="C3697" s="337"/>
      <c r="D3697" s="337"/>
      <c r="E3697" s="337"/>
      <c r="F3697" s="337"/>
      <c r="G3697" s="356"/>
      <c r="H3697" s="340"/>
      <c r="I3697" s="337"/>
      <c r="J3697" s="337"/>
      <c r="K3697" s="337"/>
      <c r="L3697" s="337"/>
      <c r="M3697" s="334"/>
      <c r="N3697" s="337"/>
      <c r="O3697" s="349"/>
      <c r="P3697" s="349"/>
      <c r="Q3697" s="357"/>
    </row>
    <row r="3698" ht="27" customHeight="1" spans="1:17">
      <c r="A3698" s="362">
        <f t="shared" si="43"/>
        <v>2767</v>
      </c>
      <c r="B3698" s="294"/>
      <c r="C3698" s="337"/>
      <c r="D3698" s="337"/>
      <c r="E3698" s="337"/>
      <c r="F3698" s="337"/>
      <c r="G3698" s="356"/>
      <c r="H3698" s="340"/>
      <c r="I3698" s="337"/>
      <c r="J3698" s="337"/>
      <c r="K3698" s="337"/>
      <c r="L3698" s="337"/>
      <c r="M3698" s="329"/>
      <c r="N3698" s="337"/>
      <c r="O3698" s="349"/>
      <c r="P3698" s="349"/>
      <c r="Q3698" s="358"/>
    </row>
    <row r="3699" ht="27" customHeight="1" spans="1:17">
      <c r="A3699" s="361">
        <f t="shared" si="43"/>
        <v>2768</v>
      </c>
      <c r="B3699" s="294"/>
      <c r="C3699" s="337"/>
      <c r="D3699" s="337"/>
      <c r="E3699" s="337"/>
      <c r="F3699" s="337"/>
      <c r="G3699" s="356"/>
      <c r="H3699" s="340"/>
      <c r="I3699" s="337"/>
      <c r="J3699" s="337"/>
      <c r="K3699" s="337"/>
      <c r="L3699" s="337"/>
      <c r="M3699" s="334"/>
      <c r="N3699" s="337"/>
      <c r="O3699" s="349"/>
      <c r="P3699" s="349"/>
      <c r="Q3699" s="357"/>
    </row>
    <row r="3700" ht="27" customHeight="1" spans="1:17">
      <c r="A3700" s="362">
        <f t="shared" si="43"/>
        <v>2769</v>
      </c>
      <c r="B3700" s="294"/>
      <c r="C3700" s="337"/>
      <c r="D3700" s="337"/>
      <c r="E3700" s="337"/>
      <c r="F3700" s="337"/>
      <c r="G3700" s="356"/>
      <c r="H3700" s="340"/>
      <c r="I3700" s="337"/>
      <c r="J3700" s="337"/>
      <c r="K3700" s="337"/>
      <c r="L3700" s="337"/>
      <c r="M3700" s="329"/>
      <c r="N3700" s="337"/>
      <c r="O3700" s="349"/>
      <c r="P3700" s="349"/>
      <c r="Q3700" s="358"/>
    </row>
    <row r="3701" ht="27" customHeight="1" spans="1:17">
      <c r="A3701" s="361">
        <f t="shared" si="43"/>
        <v>2770</v>
      </c>
      <c r="B3701" s="294"/>
      <c r="C3701" s="337"/>
      <c r="D3701" s="337"/>
      <c r="E3701" s="337"/>
      <c r="F3701" s="337"/>
      <c r="G3701" s="356"/>
      <c r="H3701" s="340"/>
      <c r="I3701" s="337"/>
      <c r="J3701" s="337"/>
      <c r="K3701" s="337"/>
      <c r="L3701" s="337"/>
      <c r="M3701" s="334"/>
      <c r="N3701" s="337"/>
      <c r="O3701" s="349"/>
      <c r="P3701" s="349"/>
      <c r="Q3701" s="357"/>
    </row>
    <row r="3702" ht="27" customHeight="1" spans="1:17">
      <c r="A3702" s="362">
        <f t="shared" si="43"/>
        <v>2771</v>
      </c>
      <c r="B3702" s="294"/>
      <c r="C3702" s="337"/>
      <c r="D3702" s="337"/>
      <c r="E3702" s="337"/>
      <c r="F3702" s="337"/>
      <c r="G3702" s="356"/>
      <c r="H3702" s="340"/>
      <c r="I3702" s="337"/>
      <c r="J3702" s="337"/>
      <c r="K3702" s="337"/>
      <c r="L3702" s="337"/>
      <c r="M3702" s="329"/>
      <c r="N3702" s="337"/>
      <c r="O3702" s="349"/>
      <c r="P3702" s="349"/>
      <c r="Q3702" s="358"/>
    </row>
    <row r="3703" ht="27" customHeight="1" spans="1:17">
      <c r="A3703" s="361">
        <f t="shared" si="43"/>
        <v>2772</v>
      </c>
      <c r="B3703" s="294"/>
      <c r="C3703" s="337"/>
      <c r="D3703" s="337"/>
      <c r="E3703" s="337"/>
      <c r="F3703" s="337"/>
      <c r="G3703" s="356"/>
      <c r="H3703" s="340"/>
      <c r="I3703" s="337"/>
      <c r="J3703" s="337"/>
      <c r="K3703" s="337"/>
      <c r="L3703" s="337"/>
      <c r="M3703" s="334"/>
      <c r="N3703" s="337"/>
      <c r="O3703" s="349"/>
      <c r="P3703" s="349"/>
      <c r="Q3703" s="357"/>
    </row>
    <row r="3704" ht="27" customHeight="1" spans="1:17">
      <c r="A3704" s="362">
        <f t="shared" si="43"/>
        <v>2773</v>
      </c>
      <c r="B3704" s="294"/>
      <c r="C3704" s="337"/>
      <c r="D3704" s="337"/>
      <c r="E3704" s="337"/>
      <c r="F3704" s="337"/>
      <c r="G3704" s="356"/>
      <c r="H3704" s="340"/>
      <c r="I3704" s="337"/>
      <c r="J3704" s="337"/>
      <c r="K3704" s="337"/>
      <c r="L3704" s="337"/>
      <c r="M3704" s="329"/>
      <c r="N3704" s="337"/>
      <c r="O3704" s="349"/>
      <c r="P3704" s="349"/>
      <c r="Q3704" s="358"/>
    </row>
    <row r="3705" ht="27" customHeight="1" spans="1:17">
      <c r="A3705" s="361">
        <f t="shared" si="43"/>
        <v>2774</v>
      </c>
      <c r="B3705" s="294"/>
      <c r="C3705" s="337"/>
      <c r="D3705" s="337"/>
      <c r="E3705" s="337"/>
      <c r="F3705" s="337"/>
      <c r="G3705" s="356"/>
      <c r="H3705" s="340"/>
      <c r="I3705" s="337"/>
      <c r="J3705" s="337"/>
      <c r="K3705" s="337"/>
      <c r="L3705" s="337"/>
      <c r="M3705" s="334"/>
      <c r="N3705" s="337"/>
      <c r="O3705" s="349"/>
      <c r="P3705" s="349"/>
      <c r="Q3705" s="357"/>
    </row>
    <row r="3706" ht="27" customHeight="1" spans="1:17">
      <c r="A3706" s="362">
        <f t="shared" si="43"/>
        <v>2775</v>
      </c>
      <c r="B3706" s="294"/>
      <c r="C3706" s="337"/>
      <c r="D3706" s="337"/>
      <c r="E3706" s="337"/>
      <c r="F3706" s="337"/>
      <c r="G3706" s="356"/>
      <c r="H3706" s="340"/>
      <c r="I3706" s="337"/>
      <c r="J3706" s="337"/>
      <c r="K3706" s="337"/>
      <c r="L3706" s="337"/>
      <c r="M3706" s="329"/>
      <c r="N3706" s="337"/>
      <c r="O3706" s="349"/>
      <c r="P3706" s="349"/>
      <c r="Q3706" s="358"/>
    </row>
    <row r="3707" ht="27" customHeight="1" spans="1:17">
      <c r="A3707" s="361">
        <f t="shared" si="43"/>
        <v>2776</v>
      </c>
      <c r="B3707" s="294"/>
      <c r="C3707" s="337"/>
      <c r="D3707" s="337"/>
      <c r="E3707" s="337"/>
      <c r="F3707" s="337"/>
      <c r="G3707" s="356"/>
      <c r="H3707" s="340"/>
      <c r="I3707" s="337"/>
      <c r="J3707" s="337"/>
      <c r="K3707" s="337"/>
      <c r="L3707" s="337"/>
      <c r="M3707" s="334"/>
      <c r="N3707" s="337"/>
      <c r="O3707" s="349"/>
      <c r="P3707" s="349"/>
      <c r="Q3707" s="357"/>
    </row>
    <row r="3708" ht="27" customHeight="1" spans="1:17">
      <c r="A3708" s="362">
        <f t="shared" si="43"/>
        <v>2777</v>
      </c>
      <c r="B3708" s="294"/>
      <c r="C3708" s="337"/>
      <c r="D3708" s="337"/>
      <c r="E3708" s="337"/>
      <c r="F3708" s="337"/>
      <c r="G3708" s="356"/>
      <c r="H3708" s="340"/>
      <c r="I3708" s="337"/>
      <c r="J3708" s="337"/>
      <c r="K3708" s="337"/>
      <c r="L3708" s="337"/>
      <c r="M3708" s="329"/>
      <c r="N3708" s="337"/>
      <c r="O3708" s="349"/>
      <c r="P3708" s="349"/>
      <c r="Q3708" s="358"/>
    </row>
    <row r="3709" ht="27" customHeight="1" spans="1:17">
      <c r="A3709" s="361">
        <f t="shared" si="43"/>
        <v>2778</v>
      </c>
      <c r="B3709" s="294"/>
      <c r="C3709" s="337"/>
      <c r="D3709" s="337"/>
      <c r="E3709" s="337"/>
      <c r="F3709" s="337"/>
      <c r="G3709" s="356"/>
      <c r="H3709" s="340"/>
      <c r="I3709" s="337"/>
      <c r="J3709" s="337"/>
      <c r="K3709" s="337"/>
      <c r="L3709" s="337"/>
      <c r="M3709" s="334"/>
      <c r="N3709" s="337"/>
      <c r="O3709" s="349"/>
      <c r="P3709" s="349"/>
      <c r="Q3709" s="357"/>
    </row>
    <row r="3710" ht="27" customHeight="1" spans="1:17">
      <c r="A3710" s="362">
        <f t="shared" si="43"/>
        <v>2779</v>
      </c>
      <c r="B3710" s="294"/>
      <c r="C3710" s="337"/>
      <c r="D3710" s="337"/>
      <c r="E3710" s="337"/>
      <c r="F3710" s="337"/>
      <c r="G3710" s="356"/>
      <c r="H3710" s="340"/>
      <c r="I3710" s="337"/>
      <c r="J3710" s="337"/>
      <c r="K3710" s="337"/>
      <c r="L3710" s="337"/>
      <c r="M3710" s="329"/>
      <c r="N3710" s="337"/>
      <c r="O3710" s="349"/>
      <c r="P3710" s="349"/>
      <c r="Q3710" s="358"/>
    </row>
    <row r="3711" ht="27" customHeight="1" spans="1:17">
      <c r="A3711" s="361">
        <f t="shared" si="43"/>
        <v>2780</v>
      </c>
      <c r="B3711" s="294"/>
      <c r="C3711" s="337"/>
      <c r="D3711" s="337"/>
      <c r="E3711" s="337"/>
      <c r="F3711" s="337"/>
      <c r="G3711" s="356"/>
      <c r="H3711" s="340"/>
      <c r="I3711" s="337"/>
      <c r="J3711" s="337"/>
      <c r="K3711" s="337"/>
      <c r="L3711" s="337"/>
      <c r="M3711" s="334"/>
      <c r="N3711" s="337"/>
      <c r="O3711" s="349"/>
      <c r="P3711" s="349"/>
      <c r="Q3711" s="357"/>
    </row>
    <row r="3712" ht="27" customHeight="1" spans="1:17">
      <c r="A3712" s="362">
        <f t="shared" si="43"/>
        <v>2781</v>
      </c>
      <c r="B3712" s="294"/>
      <c r="C3712" s="337"/>
      <c r="D3712" s="337"/>
      <c r="E3712" s="337"/>
      <c r="F3712" s="337"/>
      <c r="G3712" s="356"/>
      <c r="H3712" s="340"/>
      <c r="I3712" s="337"/>
      <c r="J3712" s="337"/>
      <c r="K3712" s="337"/>
      <c r="L3712" s="337"/>
      <c r="M3712" s="329"/>
      <c r="N3712" s="337"/>
      <c r="O3712" s="349"/>
      <c r="P3712" s="349"/>
      <c r="Q3712" s="358"/>
    </row>
    <row r="3713" ht="27" customHeight="1" spans="1:17">
      <c r="A3713" s="361">
        <f t="shared" si="43"/>
        <v>2782</v>
      </c>
      <c r="B3713" s="294"/>
      <c r="C3713" s="337"/>
      <c r="D3713" s="337"/>
      <c r="E3713" s="337"/>
      <c r="F3713" s="337"/>
      <c r="G3713" s="356"/>
      <c r="H3713" s="340"/>
      <c r="I3713" s="337"/>
      <c r="J3713" s="337"/>
      <c r="K3713" s="337"/>
      <c r="L3713" s="337"/>
      <c r="M3713" s="334"/>
      <c r="N3713" s="337"/>
      <c r="O3713" s="349"/>
      <c r="P3713" s="349"/>
      <c r="Q3713" s="357"/>
    </row>
    <row r="3714" ht="27" customHeight="1" spans="1:17">
      <c r="A3714" s="362">
        <f t="shared" si="43"/>
        <v>2783</v>
      </c>
      <c r="B3714" s="294"/>
      <c r="C3714" s="337"/>
      <c r="D3714" s="337"/>
      <c r="E3714" s="337"/>
      <c r="F3714" s="337"/>
      <c r="G3714" s="356"/>
      <c r="H3714" s="340"/>
      <c r="I3714" s="337"/>
      <c r="J3714" s="337"/>
      <c r="K3714" s="337"/>
      <c r="L3714" s="337"/>
      <c r="M3714" s="329"/>
      <c r="N3714" s="337"/>
      <c r="O3714" s="349"/>
      <c r="P3714" s="349"/>
      <c r="Q3714" s="358"/>
    </row>
    <row r="3715" ht="27" customHeight="1" spans="1:17">
      <c r="A3715" s="361">
        <f t="shared" si="43"/>
        <v>2784</v>
      </c>
      <c r="B3715" s="294"/>
      <c r="C3715" s="337"/>
      <c r="D3715" s="337"/>
      <c r="E3715" s="337"/>
      <c r="F3715" s="337"/>
      <c r="G3715" s="356"/>
      <c r="H3715" s="340"/>
      <c r="I3715" s="337"/>
      <c r="J3715" s="337"/>
      <c r="K3715" s="337"/>
      <c r="L3715" s="337"/>
      <c r="M3715" s="334"/>
      <c r="N3715" s="337"/>
      <c r="O3715" s="349"/>
      <c r="P3715" s="349"/>
      <c r="Q3715" s="357"/>
    </row>
    <row r="3716" ht="27" customHeight="1" spans="1:17">
      <c r="A3716" s="362">
        <f t="shared" si="43"/>
        <v>2785</v>
      </c>
      <c r="B3716" s="294"/>
      <c r="C3716" s="337"/>
      <c r="D3716" s="337"/>
      <c r="E3716" s="337"/>
      <c r="F3716" s="337"/>
      <c r="G3716" s="356"/>
      <c r="H3716" s="340"/>
      <c r="I3716" s="337"/>
      <c r="J3716" s="337"/>
      <c r="K3716" s="337"/>
      <c r="L3716" s="337"/>
      <c r="M3716" s="329"/>
      <c r="N3716" s="337"/>
      <c r="O3716" s="349"/>
      <c r="P3716" s="349"/>
      <c r="Q3716" s="358"/>
    </row>
    <row r="3717" ht="27" customHeight="1" spans="1:17">
      <c r="A3717" s="361">
        <f t="shared" si="43"/>
        <v>2786</v>
      </c>
      <c r="B3717" s="294"/>
      <c r="C3717" s="337"/>
      <c r="D3717" s="337"/>
      <c r="E3717" s="337"/>
      <c r="F3717" s="337"/>
      <c r="G3717" s="356"/>
      <c r="H3717" s="340"/>
      <c r="I3717" s="337"/>
      <c r="J3717" s="337"/>
      <c r="K3717" s="337"/>
      <c r="L3717" s="337"/>
      <c r="M3717" s="334"/>
      <c r="N3717" s="337"/>
      <c r="O3717" s="349"/>
      <c r="P3717" s="349"/>
      <c r="Q3717" s="357"/>
    </row>
    <row r="3718" ht="27" customHeight="1" spans="1:17">
      <c r="A3718" s="362">
        <f t="shared" si="43"/>
        <v>2787</v>
      </c>
      <c r="B3718" s="294"/>
      <c r="C3718" s="337"/>
      <c r="D3718" s="337"/>
      <c r="E3718" s="337"/>
      <c r="F3718" s="337"/>
      <c r="G3718" s="356"/>
      <c r="H3718" s="340"/>
      <c r="I3718" s="337"/>
      <c r="J3718" s="337"/>
      <c r="K3718" s="337"/>
      <c r="L3718" s="337"/>
      <c r="M3718" s="329"/>
      <c r="N3718" s="337"/>
      <c r="O3718" s="349"/>
      <c r="P3718" s="349"/>
      <c r="Q3718" s="358"/>
    </row>
    <row r="3719" ht="27" customHeight="1" spans="1:17">
      <c r="A3719" s="361">
        <f t="shared" si="43"/>
        <v>2788</v>
      </c>
      <c r="B3719" s="294"/>
      <c r="C3719" s="337"/>
      <c r="D3719" s="337"/>
      <c r="E3719" s="337"/>
      <c r="F3719" s="337"/>
      <c r="G3719" s="356"/>
      <c r="H3719" s="340"/>
      <c r="I3719" s="337"/>
      <c r="J3719" s="337"/>
      <c r="K3719" s="337"/>
      <c r="L3719" s="337"/>
      <c r="M3719" s="334"/>
      <c r="N3719" s="337"/>
      <c r="O3719" s="349"/>
      <c r="P3719" s="349"/>
      <c r="Q3719" s="357"/>
    </row>
    <row r="3720" ht="27" customHeight="1" spans="1:17">
      <c r="A3720" s="362">
        <f t="shared" si="43"/>
        <v>2789</v>
      </c>
      <c r="B3720" s="294"/>
      <c r="C3720" s="337"/>
      <c r="D3720" s="337"/>
      <c r="E3720" s="337"/>
      <c r="F3720" s="337"/>
      <c r="G3720" s="356"/>
      <c r="H3720" s="340"/>
      <c r="I3720" s="337"/>
      <c r="J3720" s="337"/>
      <c r="K3720" s="337"/>
      <c r="L3720" s="337"/>
      <c r="M3720" s="329"/>
      <c r="N3720" s="337"/>
      <c r="O3720" s="349"/>
      <c r="P3720" s="349"/>
      <c r="Q3720" s="358"/>
    </row>
    <row r="3721" ht="27" customHeight="1" spans="1:17">
      <c r="A3721" s="361">
        <f t="shared" si="43"/>
        <v>2790</v>
      </c>
      <c r="B3721" s="294"/>
      <c r="C3721" s="337"/>
      <c r="D3721" s="337"/>
      <c r="E3721" s="337"/>
      <c r="F3721" s="337"/>
      <c r="G3721" s="356"/>
      <c r="H3721" s="340"/>
      <c r="I3721" s="337"/>
      <c r="J3721" s="337"/>
      <c r="K3721" s="337"/>
      <c r="L3721" s="337"/>
      <c r="M3721" s="334"/>
      <c r="N3721" s="337"/>
      <c r="O3721" s="349"/>
      <c r="P3721" s="349"/>
      <c r="Q3721" s="357"/>
    </row>
    <row r="3722" ht="27" customHeight="1" spans="1:17">
      <c r="A3722" s="362">
        <f t="shared" si="43"/>
        <v>2791</v>
      </c>
      <c r="B3722" s="294"/>
      <c r="C3722" s="337"/>
      <c r="D3722" s="337"/>
      <c r="E3722" s="337"/>
      <c r="F3722" s="337"/>
      <c r="G3722" s="356"/>
      <c r="H3722" s="340"/>
      <c r="I3722" s="337"/>
      <c r="J3722" s="337"/>
      <c r="K3722" s="337"/>
      <c r="L3722" s="337"/>
      <c r="M3722" s="329"/>
      <c r="N3722" s="337"/>
      <c r="O3722" s="349"/>
      <c r="P3722" s="349"/>
      <c r="Q3722" s="358"/>
    </row>
    <row r="3723" ht="27" customHeight="1" spans="1:17">
      <c r="A3723" s="361">
        <f t="shared" si="43"/>
        <v>2792</v>
      </c>
      <c r="B3723" s="294"/>
      <c r="C3723" s="337"/>
      <c r="D3723" s="337"/>
      <c r="E3723" s="337"/>
      <c r="F3723" s="337"/>
      <c r="G3723" s="356"/>
      <c r="H3723" s="340"/>
      <c r="I3723" s="337"/>
      <c r="J3723" s="337"/>
      <c r="K3723" s="337"/>
      <c r="L3723" s="337"/>
      <c r="M3723" s="334"/>
      <c r="N3723" s="337"/>
      <c r="O3723" s="349"/>
      <c r="P3723" s="349"/>
      <c r="Q3723" s="357"/>
    </row>
    <row r="3724" ht="27" customHeight="1" spans="1:17">
      <c r="A3724" s="362">
        <f t="shared" si="43"/>
        <v>2793</v>
      </c>
      <c r="B3724" s="294"/>
      <c r="C3724" s="337"/>
      <c r="D3724" s="337"/>
      <c r="E3724" s="337"/>
      <c r="F3724" s="337"/>
      <c r="G3724" s="356"/>
      <c r="H3724" s="340"/>
      <c r="I3724" s="337"/>
      <c r="J3724" s="337"/>
      <c r="K3724" s="337"/>
      <c r="L3724" s="337"/>
      <c r="M3724" s="329"/>
      <c r="N3724" s="337"/>
      <c r="O3724" s="349"/>
      <c r="P3724" s="349"/>
      <c r="Q3724" s="358"/>
    </row>
    <row r="3725" ht="27" customHeight="1" spans="1:17">
      <c r="A3725" s="361">
        <f t="shared" si="43"/>
        <v>2794</v>
      </c>
      <c r="B3725" s="294"/>
      <c r="C3725" s="337"/>
      <c r="D3725" s="337"/>
      <c r="E3725" s="337"/>
      <c r="F3725" s="337"/>
      <c r="G3725" s="356"/>
      <c r="H3725" s="340"/>
      <c r="I3725" s="337"/>
      <c r="J3725" s="337"/>
      <c r="K3725" s="337"/>
      <c r="L3725" s="337"/>
      <c r="M3725" s="334"/>
      <c r="N3725" s="337"/>
      <c r="O3725" s="349"/>
      <c r="P3725" s="349"/>
      <c r="Q3725" s="357"/>
    </row>
    <row r="3726" ht="27" customHeight="1" spans="1:17">
      <c r="A3726" s="362">
        <f t="shared" si="43"/>
        <v>2795</v>
      </c>
      <c r="B3726" s="294"/>
      <c r="C3726" s="337"/>
      <c r="D3726" s="337"/>
      <c r="E3726" s="337"/>
      <c r="F3726" s="337"/>
      <c r="G3726" s="356"/>
      <c r="H3726" s="340"/>
      <c r="I3726" s="337"/>
      <c r="J3726" s="337"/>
      <c r="K3726" s="337"/>
      <c r="L3726" s="337"/>
      <c r="M3726" s="329"/>
      <c r="N3726" s="337"/>
      <c r="O3726" s="349"/>
      <c r="P3726" s="349"/>
      <c r="Q3726" s="358"/>
    </row>
    <row r="3727" ht="27" customHeight="1" spans="1:17">
      <c r="A3727" s="361">
        <f t="shared" si="43"/>
        <v>2796</v>
      </c>
      <c r="B3727" s="294"/>
      <c r="C3727" s="337"/>
      <c r="D3727" s="337"/>
      <c r="E3727" s="337"/>
      <c r="F3727" s="337"/>
      <c r="G3727" s="356"/>
      <c r="H3727" s="340"/>
      <c r="I3727" s="337"/>
      <c r="J3727" s="337"/>
      <c r="K3727" s="337"/>
      <c r="L3727" s="337"/>
      <c r="M3727" s="334"/>
      <c r="N3727" s="337"/>
      <c r="O3727" s="349"/>
      <c r="P3727" s="349"/>
      <c r="Q3727" s="357"/>
    </row>
    <row r="3728" ht="27" customHeight="1" spans="1:17">
      <c r="A3728" s="362">
        <f t="shared" si="43"/>
        <v>2797</v>
      </c>
      <c r="B3728" s="294"/>
      <c r="C3728" s="337"/>
      <c r="D3728" s="337"/>
      <c r="E3728" s="337"/>
      <c r="F3728" s="337"/>
      <c r="G3728" s="356"/>
      <c r="H3728" s="340"/>
      <c r="I3728" s="337"/>
      <c r="J3728" s="337"/>
      <c r="K3728" s="337"/>
      <c r="L3728" s="337"/>
      <c r="M3728" s="329"/>
      <c r="N3728" s="337"/>
      <c r="O3728" s="349"/>
      <c r="P3728" s="349"/>
      <c r="Q3728" s="358"/>
    </row>
    <row r="3729" ht="27" customHeight="1" spans="1:17">
      <c r="A3729" s="361">
        <f t="shared" si="43"/>
        <v>2798</v>
      </c>
      <c r="B3729" s="294"/>
      <c r="C3729" s="337"/>
      <c r="D3729" s="337"/>
      <c r="E3729" s="337"/>
      <c r="F3729" s="337"/>
      <c r="G3729" s="356"/>
      <c r="H3729" s="340"/>
      <c r="I3729" s="337"/>
      <c r="J3729" s="337"/>
      <c r="K3729" s="337"/>
      <c r="L3729" s="337"/>
      <c r="M3729" s="334"/>
      <c r="N3729" s="337"/>
      <c r="O3729" s="349"/>
      <c r="P3729" s="349"/>
      <c r="Q3729" s="357"/>
    </row>
    <row r="3730" ht="27" customHeight="1" spans="1:17">
      <c r="A3730" s="362">
        <f t="shared" si="43"/>
        <v>2799</v>
      </c>
      <c r="B3730" s="294"/>
      <c r="C3730" s="337"/>
      <c r="D3730" s="337"/>
      <c r="E3730" s="337"/>
      <c r="F3730" s="337"/>
      <c r="G3730" s="356"/>
      <c r="H3730" s="340"/>
      <c r="I3730" s="337"/>
      <c r="J3730" s="337"/>
      <c r="K3730" s="337"/>
      <c r="L3730" s="337"/>
      <c r="M3730" s="329"/>
      <c r="N3730" s="337"/>
      <c r="O3730" s="349"/>
      <c r="P3730" s="349"/>
      <c r="Q3730" s="358"/>
    </row>
    <row r="3731" ht="27" customHeight="1" spans="1:17">
      <c r="A3731" s="361">
        <f t="shared" si="43"/>
        <v>2800</v>
      </c>
      <c r="B3731" s="294"/>
      <c r="C3731" s="337"/>
      <c r="D3731" s="337"/>
      <c r="E3731" s="337"/>
      <c r="F3731" s="337"/>
      <c r="G3731" s="356"/>
      <c r="H3731" s="340"/>
      <c r="I3731" s="337"/>
      <c r="J3731" s="337"/>
      <c r="K3731" s="337"/>
      <c r="L3731" s="337"/>
      <c r="M3731" s="334"/>
      <c r="N3731" s="337"/>
      <c r="O3731" s="349"/>
      <c r="P3731" s="349"/>
      <c r="Q3731" s="357"/>
    </row>
    <row r="3732" ht="27" customHeight="1" spans="1:17">
      <c r="A3732" s="362">
        <f t="shared" si="43"/>
        <v>2801</v>
      </c>
      <c r="B3732" s="294"/>
      <c r="C3732" s="337"/>
      <c r="D3732" s="337"/>
      <c r="E3732" s="337"/>
      <c r="F3732" s="337"/>
      <c r="G3732" s="356"/>
      <c r="H3732" s="340"/>
      <c r="I3732" s="337"/>
      <c r="J3732" s="337"/>
      <c r="K3732" s="337"/>
      <c r="L3732" s="337"/>
      <c r="M3732" s="329"/>
      <c r="N3732" s="337"/>
      <c r="O3732" s="349"/>
      <c r="P3732" s="349"/>
      <c r="Q3732" s="358"/>
    </row>
    <row r="3733" ht="27" customHeight="1" spans="1:17">
      <c r="A3733" s="361">
        <f t="shared" si="43"/>
        <v>2802</v>
      </c>
      <c r="B3733" s="294"/>
      <c r="C3733" s="337"/>
      <c r="D3733" s="337"/>
      <c r="E3733" s="337"/>
      <c r="F3733" s="337"/>
      <c r="G3733" s="356"/>
      <c r="H3733" s="340"/>
      <c r="I3733" s="337"/>
      <c r="J3733" s="337"/>
      <c r="K3733" s="337"/>
      <c r="L3733" s="337"/>
      <c r="M3733" s="334"/>
      <c r="N3733" s="337"/>
      <c r="O3733" s="349"/>
      <c r="P3733" s="349"/>
      <c r="Q3733" s="357"/>
    </row>
    <row r="3734" ht="27" customHeight="1" spans="1:17">
      <c r="A3734" s="362">
        <f t="shared" si="43"/>
        <v>2803</v>
      </c>
      <c r="B3734" s="294"/>
      <c r="C3734" s="337"/>
      <c r="D3734" s="337"/>
      <c r="E3734" s="337"/>
      <c r="F3734" s="337"/>
      <c r="G3734" s="356"/>
      <c r="H3734" s="340"/>
      <c r="I3734" s="337"/>
      <c r="J3734" s="337"/>
      <c r="K3734" s="337"/>
      <c r="L3734" s="337"/>
      <c r="M3734" s="329"/>
      <c r="N3734" s="337"/>
      <c r="O3734" s="349"/>
      <c r="P3734" s="349"/>
      <c r="Q3734" s="358"/>
    </row>
    <row r="3735" ht="27" customHeight="1" spans="1:17">
      <c r="A3735" s="361">
        <f t="shared" si="43"/>
        <v>2804</v>
      </c>
      <c r="B3735" s="294"/>
      <c r="C3735" s="337"/>
      <c r="D3735" s="337"/>
      <c r="E3735" s="337"/>
      <c r="F3735" s="337"/>
      <c r="G3735" s="356"/>
      <c r="H3735" s="340"/>
      <c r="I3735" s="337"/>
      <c r="J3735" s="337"/>
      <c r="K3735" s="337"/>
      <c r="L3735" s="337"/>
      <c r="M3735" s="334"/>
      <c r="N3735" s="337"/>
      <c r="O3735" s="349"/>
      <c r="P3735" s="349"/>
      <c r="Q3735" s="357"/>
    </row>
    <row r="3736" ht="27" customHeight="1" spans="1:17">
      <c r="A3736" s="362">
        <f t="shared" si="43"/>
        <v>2805</v>
      </c>
      <c r="B3736" s="294"/>
      <c r="C3736" s="337"/>
      <c r="D3736" s="337"/>
      <c r="E3736" s="337"/>
      <c r="F3736" s="337"/>
      <c r="G3736" s="356"/>
      <c r="H3736" s="340"/>
      <c r="I3736" s="337"/>
      <c r="J3736" s="337"/>
      <c r="K3736" s="337"/>
      <c r="L3736" s="337"/>
      <c r="M3736" s="329"/>
      <c r="N3736" s="337"/>
      <c r="O3736" s="349"/>
      <c r="P3736" s="349"/>
      <c r="Q3736" s="358"/>
    </row>
    <row r="3737" ht="27" customHeight="1" spans="1:17">
      <c r="A3737" s="361">
        <f t="shared" si="43"/>
        <v>2806</v>
      </c>
      <c r="B3737" s="294"/>
      <c r="C3737" s="337"/>
      <c r="D3737" s="337"/>
      <c r="E3737" s="337"/>
      <c r="F3737" s="337"/>
      <c r="G3737" s="356"/>
      <c r="H3737" s="340"/>
      <c r="I3737" s="337"/>
      <c r="J3737" s="337"/>
      <c r="K3737" s="337"/>
      <c r="L3737" s="337"/>
      <c r="M3737" s="334"/>
      <c r="N3737" s="337"/>
      <c r="O3737" s="349"/>
      <c r="P3737" s="349"/>
      <c r="Q3737" s="357"/>
    </row>
    <row r="3738" ht="27" customHeight="1" spans="1:17">
      <c r="A3738" s="362">
        <f t="shared" si="43"/>
        <v>2807</v>
      </c>
      <c r="B3738" s="294"/>
      <c r="C3738" s="337"/>
      <c r="D3738" s="337"/>
      <c r="E3738" s="337"/>
      <c r="F3738" s="337"/>
      <c r="G3738" s="356"/>
      <c r="H3738" s="340"/>
      <c r="I3738" s="337"/>
      <c r="J3738" s="337"/>
      <c r="K3738" s="337"/>
      <c r="L3738" s="337"/>
      <c r="M3738" s="329"/>
      <c r="N3738" s="337"/>
      <c r="O3738" s="349"/>
      <c r="P3738" s="349"/>
      <c r="Q3738" s="358"/>
    </row>
    <row r="3739" ht="27" customHeight="1" spans="1:17">
      <c r="A3739" s="361">
        <f t="shared" si="43"/>
        <v>2808</v>
      </c>
      <c r="B3739" s="294"/>
      <c r="C3739" s="337"/>
      <c r="D3739" s="337"/>
      <c r="E3739" s="337"/>
      <c r="F3739" s="337"/>
      <c r="G3739" s="356"/>
      <c r="H3739" s="340"/>
      <c r="I3739" s="337"/>
      <c r="J3739" s="337"/>
      <c r="K3739" s="337"/>
      <c r="L3739" s="337"/>
      <c r="M3739" s="334"/>
      <c r="N3739" s="337"/>
      <c r="O3739" s="349"/>
      <c r="P3739" s="349"/>
      <c r="Q3739" s="357"/>
    </row>
    <row r="3740" ht="27" customHeight="1" spans="1:17">
      <c r="A3740" s="362">
        <f t="shared" si="43"/>
        <v>2809</v>
      </c>
      <c r="B3740" s="294"/>
      <c r="C3740" s="337"/>
      <c r="D3740" s="337"/>
      <c r="E3740" s="337"/>
      <c r="F3740" s="337"/>
      <c r="G3740" s="356"/>
      <c r="H3740" s="340"/>
      <c r="I3740" s="337"/>
      <c r="J3740" s="337"/>
      <c r="K3740" s="337"/>
      <c r="L3740" s="337"/>
      <c r="M3740" s="329"/>
      <c r="N3740" s="337"/>
      <c r="O3740" s="349"/>
      <c r="P3740" s="349"/>
      <c r="Q3740" s="358"/>
    </row>
    <row r="3741" ht="27" customHeight="1" spans="1:17">
      <c r="A3741" s="361">
        <f t="shared" si="43"/>
        <v>2810</v>
      </c>
      <c r="B3741" s="294"/>
      <c r="C3741" s="337"/>
      <c r="D3741" s="337"/>
      <c r="E3741" s="337"/>
      <c r="F3741" s="337"/>
      <c r="G3741" s="356"/>
      <c r="H3741" s="340"/>
      <c r="I3741" s="337"/>
      <c r="J3741" s="337"/>
      <c r="K3741" s="337"/>
      <c r="L3741" s="337"/>
      <c r="M3741" s="334"/>
      <c r="N3741" s="337"/>
      <c r="O3741" s="349"/>
      <c r="P3741" s="349"/>
      <c r="Q3741" s="357"/>
    </row>
    <row r="3742" ht="27" customHeight="1" spans="1:17">
      <c r="A3742" s="362">
        <f t="shared" si="43"/>
        <v>2811</v>
      </c>
      <c r="B3742" s="294"/>
      <c r="C3742" s="337"/>
      <c r="D3742" s="337"/>
      <c r="E3742" s="337"/>
      <c r="F3742" s="337"/>
      <c r="G3742" s="356"/>
      <c r="H3742" s="340"/>
      <c r="I3742" s="337"/>
      <c r="J3742" s="337"/>
      <c r="K3742" s="337"/>
      <c r="L3742" s="337"/>
      <c r="M3742" s="329"/>
      <c r="N3742" s="337"/>
      <c r="O3742" s="349"/>
      <c r="P3742" s="349"/>
      <c r="Q3742" s="358"/>
    </row>
    <row r="3743" ht="27" customHeight="1" spans="1:17">
      <c r="A3743" s="361">
        <f t="shared" si="43"/>
        <v>2812</v>
      </c>
      <c r="B3743" s="294"/>
      <c r="C3743" s="337"/>
      <c r="D3743" s="337"/>
      <c r="E3743" s="337"/>
      <c r="F3743" s="337"/>
      <c r="G3743" s="356"/>
      <c r="H3743" s="340"/>
      <c r="I3743" s="337"/>
      <c r="J3743" s="337"/>
      <c r="K3743" s="337"/>
      <c r="L3743" s="337"/>
      <c r="M3743" s="334"/>
      <c r="N3743" s="337"/>
      <c r="O3743" s="349"/>
      <c r="P3743" s="349"/>
      <c r="Q3743" s="357"/>
    </row>
    <row r="3744" ht="27" customHeight="1" spans="1:17">
      <c r="A3744" s="362">
        <f t="shared" si="43"/>
        <v>2813</v>
      </c>
      <c r="B3744" s="294"/>
      <c r="C3744" s="337"/>
      <c r="D3744" s="337"/>
      <c r="E3744" s="337"/>
      <c r="F3744" s="337"/>
      <c r="G3744" s="356"/>
      <c r="H3744" s="340"/>
      <c r="I3744" s="337"/>
      <c r="J3744" s="337"/>
      <c r="K3744" s="337"/>
      <c r="L3744" s="337"/>
      <c r="M3744" s="329"/>
      <c r="N3744" s="337"/>
      <c r="O3744" s="349"/>
      <c r="P3744" s="349"/>
      <c r="Q3744" s="358"/>
    </row>
    <row r="3745" ht="27" customHeight="1" spans="1:17">
      <c r="A3745" s="361">
        <f t="shared" si="43"/>
        <v>2814</v>
      </c>
      <c r="B3745" s="294"/>
      <c r="C3745" s="337"/>
      <c r="D3745" s="337"/>
      <c r="E3745" s="337"/>
      <c r="F3745" s="337"/>
      <c r="G3745" s="356"/>
      <c r="H3745" s="340"/>
      <c r="I3745" s="337"/>
      <c r="J3745" s="337"/>
      <c r="K3745" s="337"/>
      <c r="L3745" s="337"/>
      <c r="M3745" s="334"/>
      <c r="N3745" s="337"/>
      <c r="O3745" s="349"/>
      <c r="P3745" s="349"/>
      <c r="Q3745" s="357"/>
    </row>
    <row r="3746" ht="27" customHeight="1" spans="1:17">
      <c r="A3746" s="362">
        <f t="shared" si="43"/>
        <v>2815</v>
      </c>
      <c r="B3746" s="294"/>
      <c r="C3746" s="337"/>
      <c r="D3746" s="337"/>
      <c r="E3746" s="337"/>
      <c r="F3746" s="337"/>
      <c r="G3746" s="356"/>
      <c r="H3746" s="340"/>
      <c r="I3746" s="337"/>
      <c r="J3746" s="337"/>
      <c r="K3746" s="337"/>
      <c r="L3746" s="337"/>
      <c r="M3746" s="329"/>
      <c r="N3746" s="337"/>
      <c r="O3746" s="349"/>
      <c r="P3746" s="349"/>
      <c r="Q3746" s="358"/>
    </row>
    <row r="3747" ht="27" customHeight="1" spans="1:17">
      <c r="A3747" s="361">
        <f t="shared" si="43"/>
        <v>2816</v>
      </c>
      <c r="B3747" s="294"/>
      <c r="C3747" s="337"/>
      <c r="D3747" s="337"/>
      <c r="E3747" s="337"/>
      <c r="F3747" s="337"/>
      <c r="G3747" s="356"/>
      <c r="H3747" s="340"/>
      <c r="I3747" s="337"/>
      <c r="J3747" s="337"/>
      <c r="K3747" s="337"/>
      <c r="L3747" s="337"/>
      <c r="M3747" s="334"/>
      <c r="N3747" s="337"/>
      <c r="O3747" s="349"/>
      <c r="P3747" s="349"/>
      <c r="Q3747" s="357"/>
    </row>
    <row r="3748" ht="27" customHeight="1" spans="1:17">
      <c r="A3748" s="362">
        <f t="shared" si="43"/>
        <v>2817</v>
      </c>
      <c r="B3748" s="294"/>
      <c r="C3748" s="337"/>
      <c r="D3748" s="337"/>
      <c r="E3748" s="337"/>
      <c r="F3748" s="337"/>
      <c r="G3748" s="356"/>
      <c r="H3748" s="340"/>
      <c r="I3748" s="337"/>
      <c r="J3748" s="337"/>
      <c r="K3748" s="337"/>
      <c r="L3748" s="337"/>
      <c r="M3748" s="329"/>
      <c r="N3748" s="337"/>
      <c r="O3748" s="349"/>
      <c r="P3748" s="349"/>
      <c r="Q3748" s="358"/>
    </row>
    <row r="3749" ht="27" customHeight="1" spans="1:17">
      <c r="A3749" s="361">
        <f t="shared" ref="A3749:A3812" si="44">A3748+1</f>
        <v>2818</v>
      </c>
      <c r="B3749" s="294"/>
      <c r="C3749" s="337"/>
      <c r="D3749" s="337"/>
      <c r="E3749" s="337"/>
      <c r="F3749" s="337"/>
      <c r="G3749" s="356"/>
      <c r="H3749" s="340"/>
      <c r="I3749" s="337"/>
      <c r="J3749" s="337"/>
      <c r="K3749" s="337"/>
      <c r="L3749" s="337"/>
      <c r="M3749" s="334"/>
      <c r="N3749" s="337"/>
      <c r="O3749" s="349"/>
      <c r="P3749" s="349"/>
      <c r="Q3749" s="357"/>
    </row>
    <row r="3750" ht="27" customHeight="1" spans="1:17">
      <c r="A3750" s="362">
        <f t="shared" si="44"/>
        <v>2819</v>
      </c>
      <c r="B3750" s="294"/>
      <c r="C3750" s="337"/>
      <c r="D3750" s="337"/>
      <c r="E3750" s="337"/>
      <c r="F3750" s="337"/>
      <c r="G3750" s="356"/>
      <c r="H3750" s="340"/>
      <c r="I3750" s="337"/>
      <c r="J3750" s="337"/>
      <c r="K3750" s="337"/>
      <c r="L3750" s="337"/>
      <c r="M3750" s="329"/>
      <c r="N3750" s="337"/>
      <c r="O3750" s="349"/>
      <c r="P3750" s="349"/>
      <c r="Q3750" s="358"/>
    </row>
    <row r="3751" ht="27" customHeight="1" spans="1:17">
      <c r="A3751" s="361">
        <f t="shared" si="44"/>
        <v>2820</v>
      </c>
      <c r="B3751" s="294"/>
      <c r="C3751" s="337"/>
      <c r="D3751" s="337"/>
      <c r="E3751" s="337"/>
      <c r="F3751" s="337"/>
      <c r="G3751" s="356"/>
      <c r="H3751" s="340"/>
      <c r="I3751" s="337"/>
      <c r="J3751" s="337"/>
      <c r="K3751" s="337"/>
      <c r="L3751" s="337"/>
      <c r="M3751" s="334"/>
      <c r="N3751" s="337"/>
      <c r="O3751" s="349"/>
      <c r="P3751" s="349"/>
      <c r="Q3751" s="357"/>
    </row>
    <row r="3752" ht="27" customHeight="1" spans="1:17">
      <c r="A3752" s="362">
        <f t="shared" si="44"/>
        <v>2821</v>
      </c>
      <c r="B3752" s="294"/>
      <c r="C3752" s="337"/>
      <c r="D3752" s="337"/>
      <c r="E3752" s="337"/>
      <c r="F3752" s="337"/>
      <c r="G3752" s="356"/>
      <c r="H3752" s="340"/>
      <c r="I3752" s="337"/>
      <c r="J3752" s="337"/>
      <c r="K3752" s="337"/>
      <c r="L3752" s="337"/>
      <c r="M3752" s="329"/>
      <c r="N3752" s="337"/>
      <c r="O3752" s="349"/>
      <c r="P3752" s="349"/>
      <c r="Q3752" s="358"/>
    </row>
    <row r="3753" ht="27" customHeight="1" spans="1:17">
      <c r="A3753" s="361">
        <f t="shared" si="44"/>
        <v>2822</v>
      </c>
      <c r="B3753" s="294"/>
      <c r="C3753" s="337"/>
      <c r="D3753" s="337"/>
      <c r="E3753" s="337"/>
      <c r="F3753" s="337"/>
      <c r="G3753" s="356"/>
      <c r="H3753" s="340"/>
      <c r="I3753" s="337"/>
      <c r="J3753" s="337"/>
      <c r="K3753" s="337"/>
      <c r="L3753" s="337"/>
      <c r="M3753" s="334"/>
      <c r="N3753" s="337"/>
      <c r="O3753" s="349"/>
      <c r="P3753" s="349"/>
      <c r="Q3753" s="357"/>
    </row>
    <row r="3754" ht="27" customHeight="1" spans="1:17">
      <c r="A3754" s="362">
        <f t="shared" si="44"/>
        <v>2823</v>
      </c>
      <c r="B3754" s="294"/>
      <c r="C3754" s="337"/>
      <c r="D3754" s="337"/>
      <c r="E3754" s="337"/>
      <c r="F3754" s="337"/>
      <c r="G3754" s="356"/>
      <c r="H3754" s="340"/>
      <c r="I3754" s="337"/>
      <c r="J3754" s="337"/>
      <c r="K3754" s="337"/>
      <c r="L3754" s="337"/>
      <c r="M3754" s="329"/>
      <c r="N3754" s="337"/>
      <c r="O3754" s="349"/>
      <c r="P3754" s="349"/>
      <c r="Q3754" s="358"/>
    </row>
    <row r="3755" ht="27" customHeight="1" spans="1:17">
      <c r="A3755" s="361">
        <f t="shared" si="44"/>
        <v>2824</v>
      </c>
      <c r="B3755" s="294"/>
      <c r="C3755" s="337"/>
      <c r="D3755" s="337"/>
      <c r="E3755" s="337"/>
      <c r="F3755" s="337"/>
      <c r="G3755" s="356"/>
      <c r="H3755" s="340"/>
      <c r="I3755" s="337"/>
      <c r="J3755" s="337"/>
      <c r="K3755" s="337"/>
      <c r="L3755" s="337"/>
      <c r="M3755" s="334"/>
      <c r="N3755" s="337"/>
      <c r="O3755" s="349"/>
      <c r="P3755" s="349"/>
      <c r="Q3755" s="357"/>
    </row>
    <row r="3756" ht="27" customHeight="1" spans="1:17">
      <c r="A3756" s="362">
        <f t="shared" si="44"/>
        <v>2825</v>
      </c>
      <c r="B3756" s="294"/>
      <c r="C3756" s="337"/>
      <c r="D3756" s="337"/>
      <c r="E3756" s="337"/>
      <c r="F3756" s="337"/>
      <c r="G3756" s="356"/>
      <c r="H3756" s="340"/>
      <c r="I3756" s="337"/>
      <c r="J3756" s="337"/>
      <c r="K3756" s="337"/>
      <c r="L3756" s="337"/>
      <c r="M3756" s="329"/>
      <c r="N3756" s="337"/>
      <c r="O3756" s="349"/>
      <c r="P3756" s="349"/>
      <c r="Q3756" s="358"/>
    </row>
    <row r="3757" ht="27" customHeight="1" spans="1:17">
      <c r="A3757" s="361">
        <f t="shared" si="44"/>
        <v>2826</v>
      </c>
      <c r="B3757" s="294"/>
      <c r="C3757" s="337"/>
      <c r="D3757" s="337"/>
      <c r="E3757" s="337"/>
      <c r="F3757" s="337"/>
      <c r="G3757" s="356"/>
      <c r="H3757" s="340"/>
      <c r="I3757" s="337"/>
      <c r="J3757" s="337"/>
      <c r="K3757" s="337"/>
      <c r="L3757" s="337"/>
      <c r="M3757" s="334"/>
      <c r="N3757" s="337"/>
      <c r="O3757" s="349"/>
      <c r="P3757" s="349"/>
      <c r="Q3757" s="357"/>
    </row>
    <row r="3758" ht="27" customHeight="1" spans="1:17">
      <c r="A3758" s="362">
        <f t="shared" si="44"/>
        <v>2827</v>
      </c>
      <c r="B3758" s="294"/>
      <c r="C3758" s="337"/>
      <c r="D3758" s="337"/>
      <c r="E3758" s="337"/>
      <c r="F3758" s="337"/>
      <c r="G3758" s="356"/>
      <c r="H3758" s="340"/>
      <c r="I3758" s="337"/>
      <c r="J3758" s="337"/>
      <c r="K3758" s="337"/>
      <c r="L3758" s="337"/>
      <c r="M3758" s="329"/>
      <c r="N3758" s="337"/>
      <c r="O3758" s="349"/>
      <c r="P3758" s="349"/>
      <c r="Q3758" s="358"/>
    </row>
    <row r="3759" ht="27" customHeight="1" spans="1:17">
      <c r="A3759" s="361">
        <f t="shared" si="44"/>
        <v>2828</v>
      </c>
      <c r="B3759" s="294"/>
      <c r="C3759" s="337"/>
      <c r="D3759" s="337"/>
      <c r="E3759" s="337"/>
      <c r="F3759" s="337"/>
      <c r="G3759" s="356"/>
      <c r="H3759" s="340"/>
      <c r="I3759" s="337"/>
      <c r="J3759" s="337"/>
      <c r="K3759" s="337"/>
      <c r="L3759" s="337"/>
      <c r="M3759" s="334"/>
      <c r="N3759" s="337"/>
      <c r="O3759" s="349"/>
      <c r="P3759" s="349"/>
      <c r="Q3759" s="357"/>
    </row>
    <row r="3760" ht="27" customHeight="1" spans="1:17">
      <c r="A3760" s="362">
        <f t="shared" si="44"/>
        <v>2829</v>
      </c>
      <c r="B3760" s="294"/>
      <c r="C3760" s="337"/>
      <c r="D3760" s="337"/>
      <c r="E3760" s="337"/>
      <c r="F3760" s="337"/>
      <c r="G3760" s="356"/>
      <c r="H3760" s="340"/>
      <c r="I3760" s="337"/>
      <c r="J3760" s="337"/>
      <c r="K3760" s="337"/>
      <c r="L3760" s="337"/>
      <c r="M3760" s="329"/>
      <c r="N3760" s="337"/>
      <c r="O3760" s="349"/>
      <c r="P3760" s="349"/>
      <c r="Q3760" s="358"/>
    </row>
    <row r="3761" ht="27" customHeight="1" spans="1:17">
      <c r="A3761" s="361">
        <f t="shared" si="44"/>
        <v>2830</v>
      </c>
      <c r="B3761" s="294"/>
      <c r="C3761" s="337"/>
      <c r="D3761" s="337"/>
      <c r="E3761" s="337"/>
      <c r="F3761" s="337"/>
      <c r="G3761" s="356"/>
      <c r="H3761" s="340"/>
      <c r="I3761" s="337"/>
      <c r="J3761" s="337"/>
      <c r="K3761" s="337"/>
      <c r="L3761" s="337"/>
      <c r="M3761" s="334"/>
      <c r="N3761" s="337"/>
      <c r="O3761" s="349"/>
      <c r="P3761" s="349"/>
      <c r="Q3761" s="357"/>
    </row>
    <row r="3762" ht="27" customHeight="1" spans="1:17">
      <c r="A3762" s="362">
        <f t="shared" si="44"/>
        <v>2831</v>
      </c>
      <c r="B3762" s="294"/>
      <c r="C3762" s="337"/>
      <c r="D3762" s="337"/>
      <c r="E3762" s="337"/>
      <c r="F3762" s="337"/>
      <c r="G3762" s="356"/>
      <c r="H3762" s="340"/>
      <c r="I3762" s="337"/>
      <c r="J3762" s="337"/>
      <c r="K3762" s="337"/>
      <c r="L3762" s="337"/>
      <c r="M3762" s="329"/>
      <c r="N3762" s="337"/>
      <c r="O3762" s="349"/>
      <c r="P3762" s="349"/>
      <c r="Q3762" s="358"/>
    </row>
    <row r="3763" ht="27" customHeight="1" spans="1:17">
      <c r="A3763" s="361">
        <f t="shared" si="44"/>
        <v>2832</v>
      </c>
      <c r="B3763" s="294"/>
      <c r="C3763" s="337"/>
      <c r="D3763" s="337"/>
      <c r="E3763" s="337"/>
      <c r="F3763" s="337"/>
      <c r="G3763" s="356"/>
      <c r="H3763" s="340"/>
      <c r="I3763" s="337"/>
      <c r="J3763" s="337"/>
      <c r="K3763" s="337"/>
      <c r="L3763" s="337"/>
      <c r="M3763" s="334"/>
      <c r="N3763" s="337"/>
      <c r="O3763" s="349"/>
      <c r="P3763" s="349"/>
      <c r="Q3763" s="357"/>
    </row>
    <row r="3764" ht="27" customHeight="1" spans="1:17">
      <c r="A3764" s="362">
        <f t="shared" si="44"/>
        <v>2833</v>
      </c>
      <c r="B3764" s="294"/>
      <c r="C3764" s="337"/>
      <c r="D3764" s="337"/>
      <c r="E3764" s="337"/>
      <c r="F3764" s="337"/>
      <c r="G3764" s="356"/>
      <c r="H3764" s="340"/>
      <c r="I3764" s="337"/>
      <c r="J3764" s="337"/>
      <c r="K3764" s="337"/>
      <c r="L3764" s="337"/>
      <c r="M3764" s="329"/>
      <c r="N3764" s="337"/>
      <c r="O3764" s="349"/>
      <c r="P3764" s="349"/>
      <c r="Q3764" s="358"/>
    </row>
    <row r="3765" ht="27" customHeight="1" spans="1:17">
      <c r="A3765" s="361">
        <f t="shared" si="44"/>
        <v>2834</v>
      </c>
      <c r="B3765" s="294"/>
      <c r="C3765" s="337"/>
      <c r="D3765" s="337"/>
      <c r="E3765" s="337"/>
      <c r="F3765" s="337"/>
      <c r="G3765" s="356"/>
      <c r="H3765" s="340"/>
      <c r="I3765" s="337"/>
      <c r="J3765" s="337"/>
      <c r="K3765" s="337"/>
      <c r="L3765" s="337"/>
      <c r="M3765" s="334"/>
      <c r="N3765" s="337"/>
      <c r="O3765" s="349"/>
      <c r="P3765" s="349"/>
      <c r="Q3765" s="357"/>
    </row>
    <row r="3766" ht="27" customHeight="1" spans="1:17">
      <c r="A3766" s="362">
        <f t="shared" si="44"/>
        <v>2835</v>
      </c>
      <c r="B3766" s="294"/>
      <c r="C3766" s="337"/>
      <c r="D3766" s="337"/>
      <c r="E3766" s="337"/>
      <c r="F3766" s="337"/>
      <c r="G3766" s="356"/>
      <c r="H3766" s="340"/>
      <c r="I3766" s="337"/>
      <c r="J3766" s="337"/>
      <c r="K3766" s="337"/>
      <c r="L3766" s="337"/>
      <c r="M3766" s="329"/>
      <c r="N3766" s="337"/>
      <c r="O3766" s="349"/>
      <c r="P3766" s="349"/>
      <c r="Q3766" s="358"/>
    </row>
    <row r="3767" ht="27" customHeight="1" spans="1:17">
      <c r="A3767" s="361">
        <f t="shared" si="44"/>
        <v>2836</v>
      </c>
      <c r="B3767" s="294"/>
      <c r="C3767" s="337"/>
      <c r="D3767" s="337"/>
      <c r="E3767" s="337"/>
      <c r="F3767" s="337"/>
      <c r="G3767" s="356"/>
      <c r="H3767" s="340"/>
      <c r="I3767" s="337"/>
      <c r="J3767" s="337"/>
      <c r="K3767" s="337"/>
      <c r="L3767" s="337"/>
      <c r="M3767" s="334"/>
      <c r="N3767" s="337"/>
      <c r="O3767" s="349"/>
      <c r="P3767" s="349"/>
      <c r="Q3767" s="357"/>
    </row>
    <row r="3768" ht="27" customHeight="1" spans="1:17">
      <c r="A3768" s="362">
        <f t="shared" si="44"/>
        <v>2837</v>
      </c>
      <c r="B3768" s="294"/>
      <c r="C3768" s="337"/>
      <c r="D3768" s="337"/>
      <c r="E3768" s="337"/>
      <c r="F3768" s="337"/>
      <c r="G3768" s="356"/>
      <c r="H3768" s="340"/>
      <c r="I3768" s="337"/>
      <c r="J3768" s="337"/>
      <c r="K3768" s="337"/>
      <c r="L3768" s="337"/>
      <c r="M3768" s="329"/>
      <c r="N3768" s="337"/>
      <c r="O3768" s="349"/>
      <c r="P3768" s="349"/>
      <c r="Q3768" s="358"/>
    </row>
    <row r="3769" ht="27" customHeight="1" spans="1:17">
      <c r="A3769" s="361">
        <f t="shared" si="44"/>
        <v>2838</v>
      </c>
      <c r="B3769" s="294"/>
      <c r="C3769" s="337"/>
      <c r="D3769" s="337"/>
      <c r="E3769" s="337"/>
      <c r="F3769" s="337"/>
      <c r="G3769" s="356"/>
      <c r="H3769" s="340"/>
      <c r="I3769" s="337"/>
      <c r="J3769" s="337"/>
      <c r="K3769" s="337"/>
      <c r="L3769" s="337"/>
      <c r="M3769" s="334"/>
      <c r="N3769" s="337"/>
      <c r="O3769" s="349"/>
      <c r="P3769" s="349"/>
      <c r="Q3769" s="357"/>
    </row>
    <row r="3770" ht="27" customHeight="1" spans="1:17">
      <c r="A3770" s="362">
        <f t="shared" si="44"/>
        <v>2839</v>
      </c>
      <c r="B3770" s="294"/>
      <c r="C3770" s="337"/>
      <c r="D3770" s="337"/>
      <c r="E3770" s="337"/>
      <c r="F3770" s="337"/>
      <c r="G3770" s="356"/>
      <c r="H3770" s="340"/>
      <c r="I3770" s="337"/>
      <c r="J3770" s="337"/>
      <c r="K3770" s="337"/>
      <c r="L3770" s="337"/>
      <c r="M3770" s="329"/>
      <c r="N3770" s="337"/>
      <c r="O3770" s="349"/>
      <c r="P3770" s="349"/>
      <c r="Q3770" s="358"/>
    </row>
    <row r="3771" ht="27" customHeight="1" spans="1:17">
      <c r="A3771" s="361">
        <f t="shared" si="44"/>
        <v>2840</v>
      </c>
      <c r="B3771" s="294"/>
      <c r="C3771" s="337"/>
      <c r="D3771" s="337"/>
      <c r="E3771" s="337"/>
      <c r="F3771" s="337"/>
      <c r="G3771" s="356"/>
      <c r="H3771" s="340"/>
      <c r="I3771" s="337"/>
      <c r="J3771" s="337"/>
      <c r="K3771" s="337"/>
      <c r="L3771" s="337"/>
      <c r="M3771" s="334"/>
      <c r="N3771" s="337"/>
      <c r="O3771" s="349"/>
      <c r="P3771" s="349"/>
      <c r="Q3771" s="357"/>
    </row>
    <row r="3772" ht="27" customHeight="1" spans="1:17">
      <c r="A3772" s="362">
        <f t="shared" si="44"/>
        <v>2841</v>
      </c>
      <c r="B3772" s="294"/>
      <c r="C3772" s="337"/>
      <c r="D3772" s="337"/>
      <c r="E3772" s="337"/>
      <c r="F3772" s="337"/>
      <c r="G3772" s="356"/>
      <c r="H3772" s="340"/>
      <c r="I3772" s="337"/>
      <c r="J3772" s="337"/>
      <c r="K3772" s="337"/>
      <c r="L3772" s="337"/>
      <c r="M3772" s="329"/>
      <c r="N3772" s="337"/>
      <c r="O3772" s="349"/>
      <c r="P3772" s="349"/>
      <c r="Q3772" s="358"/>
    </row>
    <row r="3773" ht="27" customHeight="1" spans="1:17">
      <c r="A3773" s="361">
        <f t="shared" si="44"/>
        <v>2842</v>
      </c>
      <c r="B3773" s="294"/>
      <c r="C3773" s="337"/>
      <c r="D3773" s="337"/>
      <c r="E3773" s="337"/>
      <c r="F3773" s="337"/>
      <c r="G3773" s="356"/>
      <c r="H3773" s="340"/>
      <c r="I3773" s="337"/>
      <c r="J3773" s="337"/>
      <c r="K3773" s="337"/>
      <c r="L3773" s="337"/>
      <c r="M3773" s="334"/>
      <c r="N3773" s="337"/>
      <c r="O3773" s="349"/>
      <c r="P3773" s="349"/>
      <c r="Q3773" s="357"/>
    </row>
    <row r="3774" ht="27" customHeight="1" spans="1:17">
      <c r="A3774" s="362">
        <f t="shared" si="44"/>
        <v>2843</v>
      </c>
      <c r="B3774" s="294"/>
      <c r="C3774" s="337"/>
      <c r="D3774" s="337"/>
      <c r="E3774" s="337"/>
      <c r="F3774" s="337"/>
      <c r="G3774" s="356"/>
      <c r="H3774" s="340"/>
      <c r="I3774" s="337"/>
      <c r="J3774" s="337"/>
      <c r="K3774" s="337"/>
      <c r="L3774" s="337"/>
      <c r="M3774" s="329"/>
      <c r="N3774" s="337"/>
      <c r="O3774" s="349"/>
      <c r="P3774" s="349"/>
      <c r="Q3774" s="358"/>
    </row>
    <row r="3775" ht="27" customHeight="1" spans="1:17">
      <c r="A3775" s="361">
        <f t="shared" si="44"/>
        <v>2844</v>
      </c>
      <c r="B3775" s="294"/>
      <c r="C3775" s="337"/>
      <c r="D3775" s="337"/>
      <c r="E3775" s="337"/>
      <c r="F3775" s="337"/>
      <c r="G3775" s="356"/>
      <c r="H3775" s="340"/>
      <c r="I3775" s="337"/>
      <c r="J3775" s="337"/>
      <c r="K3775" s="337"/>
      <c r="L3775" s="337"/>
      <c r="M3775" s="334"/>
      <c r="N3775" s="337"/>
      <c r="O3775" s="349"/>
      <c r="P3775" s="349"/>
      <c r="Q3775" s="357"/>
    </row>
    <row r="3776" ht="27" customHeight="1" spans="1:17">
      <c r="A3776" s="362">
        <f t="shared" si="44"/>
        <v>2845</v>
      </c>
      <c r="B3776" s="294"/>
      <c r="C3776" s="337"/>
      <c r="D3776" s="337"/>
      <c r="E3776" s="337"/>
      <c r="F3776" s="337"/>
      <c r="G3776" s="356"/>
      <c r="H3776" s="340"/>
      <c r="I3776" s="337"/>
      <c r="J3776" s="337"/>
      <c r="K3776" s="337"/>
      <c r="L3776" s="337"/>
      <c r="M3776" s="329"/>
      <c r="N3776" s="337"/>
      <c r="O3776" s="349"/>
      <c r="P3776" s="349"/>
      <c r="Q3776" s="358"/>
    </row>
    <row r="3777" ht="27" customHeight="1" spans="1:17">
      <c r="A3777" s="361">
        <f t="shared" si="44"/>
        <v>2846</v>
      </c>
      <c r="B3777" s="294"/>
      <c r="C3777" s="337"/>
      <c r="D3777" s="337"/>
      <c r="E3777" s="337"/>
      <c r="F3777" s="337"/>
      <c r="G3777" s="356"/>
      <c r="H3777" s="340"/>
      <c r="I3777" s="337"/>
      <c r="J3777" s="337"/>
      <c r="K3777" s="337"/>
      <c r="L3777" s="337"/>
      <c r="M3777" s="334"/>
      <c r="N3777" s="337"/>
      <c r="O3777" s="349"/>
      <c r="P3777" s="349"/>
      <c r="Q3777" s="357"/>
    </row>
    <row r="3778" ht="27" customHeight="1" spans="1:17">
      <c r="A3778" s="362">
        <f t="shared" si="44"/>
        <v>2847</v>
      </c>
      <c r="B3778" s="294"/>
      <c r="C3778" s="337"/>
      <c r="D3778" s="337"/>
      <c r="E3778" s="337"/>
      <c r="F3778" s="337"/>
      <c r="G3778" s="356"/>
      <c r="H3778" s="340"/>
      <c r="I3778" s="337"/>
      <c r="J3778" s="337"/>
      <c r="K3778" s="337"/>
      <c r="L3778" s="337"/>
      <c r="M3778" s="329"/>
      <c r="N3778" s="337"/>
      <c r="O3778" s="349"/>
      <c r="P3778" s="349"/>
      <c r="Q3778" s="358"/>
    </row>
    <row r="3779" ht="27" customHeight="1" spans="1:17">
      <c r="A3779" s="361">
        <f t="shared" si="44"/>
        <v>2848</v>
      </c>
      <c r="B3779" s="294"/>
      <c r="C3779" s="337"/>
      <c r="D3779" s="337"/>
      <c r="E3779" s="337"/>
      <c r="F3779" s="337"/>
      <c r="G3779" s="356"/>
      <c r="H3779" s="340"/>
      <c r="I3779" s="337"/>
      <c r="J3779" s="337"/>
      <c r="K3779" s="337"/>
      <c r="L3779" s="337"/>
      <c r="M3779" s="334"/>
      <c r="N3779" s="337"/>
      <c r="O3779" s="349"/>
      <c r="P3779" s="349"/>
      <c r="Q3779" s="357"/>
    </row>
    <row r="3780" ht="27" customHeight="1" spans="1:17">
      <c r="A3780" s="362">
        <f t="shared" si="44"/>
        <v>2849</v>
      </c>
      <c r="B3780" s="294"/>
      <c r="C3780" s="337"/>
      <c r="D3780" s="337"/>
      <c r="E3780" s="337"/>
      <c r="F3780" s="337"/>
      <c r="G3780" s="356"/>
      <c r="H3780" s="340"/>
      <c r="I3780" s="337"/>
      <c r="J3780" s="337"/>
      <c r="K3780" s="337"/>
      <c r="L3780" s="337"/>
      <c r="M3780" s="329"/>
      <c r="N3780" s="337"/>
      <c r="O3780" s="349"/>
      <c r="P3780" s="349"/>
      <c r="Q3780" s="358"/>
    </row>
    <row r="3781" ht="27" customHeight="1" spans="1:17">
      <c r="A3781" s="361">
        <f t="shared" si="44"/>
        <v>2850</v>
      </c>
      <c r="B3781" s="294"/>
      <c r="C3781" s="337"/>
      <c r="D3781" s="337"/>
      <c r="E3781" s="337"/>
      <c r="F3781" s="337"/>
      <c r="G3781" s="356"/>
      <c r="H3781" s="340"/>
      <c r="I3781" s="337"/>
      <c r="J3781" s="337"/>
      <c r="K3781" s="337"/>
      <c r="L3781" s="337"/>
      <c r="M3781" s="334"/>
      <c r="N3781" s="337"/>
      <c r="O3781" s="349"/>
      <c r="P3781" s="349"/>
      <c r="Q3781" s="357"/>
    </row>
    <row r="3782" ht="27" customHeight="1" spans="1:17">
      <c r="A3782" s="362">
        <f t="shared" si="44"/>
        <v>2851</v>
      </c>
      <c r="B3782" s="294"/>
      <c r="C3782" s="337"/>
      <c r="D3782" s="337"/>
      <c r="E3782" s="337"/>
      <c r="F3782" s="337"/>
      <c r="G3782" s="356"/>
      <c r="H3782" s="340"/>
      <c r="I3782" s="337"/>
      <c r="J3782" s="337"/>
      <c r="K3782" s="337"/>
      <c r="L3782" s="337"/>
      <c r="M3782" s="329"/>
      <c r="N3782" s="337"/>
      <c r="O3782" s="349"/>
      <c r="P3782" s="349"/>
      <c r="Q3782" s="358"/>
    </row>
    <row r="3783" ht="27" customHeight="1" spans="1:17">
      <c r="A3783" s="361">
        <f t="shared" si="44"/>
        <v>2852</v>
      </c>
      <c r="B3783" s="294"/>
      <c r="C3783" s="337"/>
      <c r="D3783" s="337"/>
      <c r="E3783" s="337"/>
      <c r="F3783" s="337"/>
      <c r="G3783" s="356"/>
      <c r="H3783" s="340"/>
      <c r="I3783" s="337"/>
      <c r="J3783" s="337"/>
      <c r="K3783" s="337"/>
      <c r="L3783" s="337"/>
      <c r="M3783" s="334"/>
      <c r="N3783" s="337"/>
      <c r="O3783" s="349"/>
      <c r="P3783" s="349"/>
      <c r="Q3783" s="357"/>
    </row>
    <row r="3784" ht="27" customHeight="1" spans="1:17">
      <c r="A3784" s="362">
        <f t="shared" si="44"/>
        <v>2853</v>
      </c>
      <c r="B3784" s="294"/>
      <c r="C3784" s="337"/>
      <c r="D3784" s="337"/>
      <c r="E3784" s="337"/>
      <c r="F3784" s="337"/>
      <c r="G3784" s="356"/>
      <c r="H3784" s="340"/>
      <c r="I3784" s="337"/>
      <c r="J3784" s="337"/>
      <c r="K3784" s="337"/>
      <c r="L3784" s="337"/>
      <c r="M3784" s="329"/>
      <c r="N3784" s="337"/>
      <c r="O3784" s="349"/>
      <c r="P3784" s="349"/>
      <c r="Q3784" s="358"/>
    </row>
    <row r="3785" ht="27" customHeight="1" spans="1:17">
      <c r="A3785" s="361">
        <f t="shared" si="44"/>
        <v>2854</v>
      </c>
      <c r="B3785" s="294"/>
      <c r="C3785" s="337"/>
      <c r="D3785" s="337"/>
      <c r="E3785" s="337"/>
      <c r="F3785" s="337"/>
      <c r="G3785" s="356"/>
      <c r="H3785" s="340"/>
      <c r="I3785" s="337"/>
      <c r="J3785" s="337"/>
      <c r="K3785" s="337"/>
      <c r="L3785" s="337"/>
      <c r="M3785" s="334"/>
      <c r="N3785" s="337"/>
      <c r="O3785" s="349"/>
      <c r="P3785" s="349"/>
      <c r="Q3785" s="357"/>
    </row>
    <row r="3786" ht="27" customHeight="1" spans="1:17">
      <c r="A3786" s="362">
        <f t="shared" si="44"/>
        <v>2855</v>
      </c>
      <c r="B3786" s="294"/>
      <c r="C3786" s="337"/>
      <c r="D3786" s="337"/>
      <c r="E3786" s="337"/>
      <c r="F3786" s="337"/>
      <c r="G3786" s="356"/>
      <c r="H3786" s="340"/>
      <c r="I3786" s="337"/>
      <c r="J3786" s="337"/>
      <c r="K3786" s="337"/>
      <c r="L3786" s="337"/>
      <c r="M3786" s="329"/>
      <c r="N3786" s="337"/>
      <c r="O3786" s="349"/>
      <c r="P3786" s="349"/>
      <c r="Q3786" s="358"/>
    </row>
    <row r="3787" ht="27" customHeight="1" spans="1:17">
      <c r="A3787" s="361">
        <f t="shared" si="44"/>
        <v>2856</v>
      </c>
      <c r="B3787" s="294"/>
      <c r="C3787" s="337"/>
      <c r="D3787" s="337"/>
      <c r="E3787" s="337"/>
      <c r="F3787" s="337"/>
      <c r="G3787" s="356"/>
      <c r="H3787" s="340"/>
      <c r="I3787" s="337"/>
      <c r="J3787" s="337"/>
      <c r="K3787" s="337"/>
      <c r="L3787" s="337"/>
      <c r="M3787" s="334"/>
      <c r="N3787" s="337"/>
      <c r="O3787" s="349"/>
      <c r="P3787" s="349"/>
      <c r="Q3787" s="357"/>
    </row>
    <row r="3788" ht="27" customHeight="1" spans="1:17">
      <c r="A3788" s="362">
        <f t="shared" si="44"/>
        <v>2857</v>
      </c>
      <c r="B3788" s="294"/>
      <c r="C3788" s="337"/>
      <c r="D3788" s="337"/>
      <c r="E3788" s="337"/>
      <c r="F3788" s="337"/>
      <c r="G3788" s="356"/>
      <c r="H3788" s="340"/>
      <c r="I3788" s="337"/>
      <c r="J3788" s="337"/>
      <c r="K3788" s="337"/>
      <c r="L3788" s="337"/>
      <c r="M3788" s="329"/>
      <c r="N3788" s="337"/>
      <c r="O3788" s="349"/>
      <c r="P3788" s="349"/>
      <c r="Q3788" s="358"/>
    </row>
    <row r="3789" ht="27" customHeight="1" spans="1:17">
      <c r="A3789" s="361">
        <f t="shared" si="44"/>
        <v>2858</v>
      </c>
      <c r="B3789" s="294"/>
      <c r="C3789" s="337"/>
      <c r="D3789" s="337"/>
      <c r="E3789" s="337"/>
      <c r="F3789" s="337"/>
      <c r="G3789" s="356"/>
      <c r="H3789" s="340"/>
      <c r="I3789" s="337"/>
      <c r="J3789" s="337"/>
      <c r="K3789" s="337"/>
      <c r="L3789" s="337"/>
      <c r="M3789" s="334"/>
      <c r="N3789" s="337"/>
      <c r="O3789" s="349"/>
      <c r="P3789" s="349"/>
      <c r="Q3789" s="357"/>
    </row>
    <row r="3790" ht="27" customHeight="1" spans="1:17">
      <c r="A3790" s="362">
        <f t="shared" si="44"/>
        <v>2859</v>
      </c>
      <c r="B3790" s="294"/>
      <c r="C3790" s="337"/>
      <c r="D3790" s="337"/>
      <c r="E3790" s="337"/>
      <c r="F3790" s="337"/>
      <c r="G3790" s="356"/>
      <c r="H3790" s="340"/>
      <c r="I3790" s="337"/>
      <c r="J3790" s="337"/>
      <c r="K3790" s="337"/>
      <c r="L3790" s="337"/>
      <c r="M3790" s="329"/>
      <c r="N3790" s="337"/>
      <c r="O3790" s="349"/>
      <c r="P3790" s="349"/>
      <c r="Q3790" s="358"/>
    </row>
    <row r="3791" ht="27" customHeight="1" spans="1:17">
      <c r="A3791" s="361">
        <f t="shared" si="44"/>
        <v>2860</v>
      </c>
      <c r="B3791" s="294"/>
      <c r="C3791" s="337"/>
      <c r="D3791" s="337"/>
      <c r="E3791" s="337"/>
      <c r="F3791" s="337"/>
      <c r="G3791" s="356"/>
      <c r="H3791" s="340"/>
      <c r="I3791" s="337"/>
      <c r="J3791" s="337"/>
      <c r="K3791" s="337"/>
      <c r="L3791" s="337"/>
      <c r="M3791" s="334"/>
      <c r="N3791" s="337"/>
      <c r="O3791" s="349"/>
      <c r="P3791" s="349"/>
      <c r="Q3791" s="357"/>
    </row>
    <row r="3792" ht="27" customHeight="1" spans="1:17">
      <c r="A3792" s="362">
        <f t="shared" si="44"/>
        <v>2861</v>
      </c>
      <c r="B3792" s="294"/>
      <c r="C3792" s="337"/>
      <c r="D3792" s="337"/>
      <c r="E3792" s="337"/>
      <c r="F3792" s="337"/>
      <c r="G3792" s="356"/>
      <c r="H3792" s="340"/>
      <c r="I3792" s="337"/>
      <c r="J3792" s="337"/>
      <c r="K3792" s="337"/>
      <c r="L3792" s="337"/>
      <c r="M3792" s="329"/>
      <c r="N3792" s="337"/>
      <c r="O3792" s="349"/>
      <c r="P3792" s="349"/>
      <c r="Q3792" s="358"/>
    </row>
    <row r="3793" ht="27" customHeight="1" spans="1:17">
      <c r="A3793" s="361">
        <f t="shared" si="44"/>
        <v>2862</v>
      </c>
      <c r="B3793" s="294"/>
      <c r="C3793" s="337"/>
      <c r="D3793" s="337"/>
      <c r="E3793" s="337"/>
      <c r="F3793" s="337"/>
      <c r="G3793" s="356"/>
      <c r="H3793" s="340"/>
      <c r="I3793" s="337"/>
      <c r="J3793" s="337"/>
      <c r="K3793" s="337"/>
      <c r="L3793" s="337"/>
      <c r="M3793" s="334"/>
      <c r="N3793" s="337"/>
      <c r="O3793" s="349"/>
      <c r="P3793" s="349"/>
      <c r="Q3793" s="357"/>
    </row>
    <row r="3794" ht="27" customHeight="1" spans="1:17">
      <c r="A3794" s="362">
        <f t="shared" si="44"/>
        <v>2863</v>
      </c>
      <c r="B3794" s="294"/>
      <c r="C3794" s="337"/>
      <c r="D3794" s="337"/>
      <c r="E3794" s="337"/>
      <c r="F3794" s="337"/>
      <c r="G3794" s="356"/>
      <c r="H3794" s="340"/>
      <c r="I3794" s="337"/>
      <c r="J3794" s="337"/>
      <c r="K3794" s="337"/>
      <c r="L3794" s="337"/>
      <c r="M3794" s="329"/>
      <c r="N3794" s="337"/>
      <c r="O3794" s="349"/>
      <c r="P3794" s="349"/>
      <c r="Q3794" s="358"/>
    </row>
    <row r="3795" ht="27" customHeight="1" spans="1:17">
      <c r="A3795" s="361">
        <f t="shared" si="44"/>
        <v>2864</v>
      </c>
      <c r="B3795" s="294"/>
      <c r="C3795" s="337"/>
      <c r="D3795" s="337"/>
      <c r="E3795" s="337"/>
      <c r="F3795" s="337"/>
      <c r="G3795" s="356"/>
      <c r="H3795" s="340"/>
      <c r="I3795" s="337"/>
      <c r="J3795" s="337"/>
      <c r="K3795" s="337"/>
      <c r="L3795" s="337"/>
      <c r="M3795" s="334"/>
      <c r="N3795" s="337"/>
      <c r="O3795" s="349"/>
      <c r="P3795" s="349"/>
      <c r="Q3795" s="357"/>
    </row>
    <row r="3796" ht="27" customHeight="1" spans="1:17">
      <c r="A3796" s="362">
        <f t="shared" si="44"/>
        <v>2865</v>
      </c>
      <c r="B3796" s="294"/>
      <c r="C3796" s="337"/>
      <c r="D3796" s="337"/>
      <c r="E3796" s="337"/>
      <c r="F3796" s="337"/>
      <c r="G3796" s="356"/>
      <c r="H3796" s="340"/>
      <c r="I3796" s="337"/>
      <c r="J3796" s="337"/>
      <c r="K3796" s="337"/>
      <c r="L3796" s="337"/>
      <c r="M3796" s="329"/>
      <c r="N3796" s="337"/>
      <c r="O3796" s="349"/>
      <c r="P3796" s="349"/>
      <c r="Q3796" s="358"/>
    </row>
    <row r="3797" ht="27" customHeight="1" spans="1:17">
      <c r="A3797" s="361">
        <f t="shared" si="44"/>
        <v>2866</v>
      </c>
      <c r="B3797" s="294"/>
      <c r="C3797" s="337"/>
      <c r="D3797" s="337"/>
      <c r="E3797" s="337"/>
      <c r="F3797" s="337"/>
      <c r="G3797" s="356"/>
      <c r="H3797" s="340"/>
      <c r="I3797" s="337"/>
      <c r="J3797" s="337"/>
      <c r="K3797" s="337"/>
      <c r="L3797" s="337"/>
      <c r="M3797" s="334"/>
      <c r="N3797" s="337"/>
      <c r="O3797" s="349"/>
      <c r="P3797" s="349"/>
      <c r="Q3797" s="357"/>
    </row>
    <row r="3798" ht="27" customHeight="1" spans="1:17">
      <c r="A3798" s="362">
        <f t="shared" si="44"/>
        <v>2867</v>
      </c>
      <c r="B3798" s="294"/>
      <c r="C3798" s="337"/>
      <c r="D3798" s="337"/>
      <c r="E3798" s="337"/>
      <c r="F3798" s="337"/>
      <c r="G3798" s="356"/>
      <c r="H3798" s="340"/>
      <c r="I3798" s="337"/>
      <c r="J3798" s="337"/>
      <c r="K3798" s="337"/>
      <c r="L3798" s="337"/>
      <c r="M3798" s="329"/>
      <c r="N3798" s="337"/>
      <c r="O3798" s="349"/>
      <c r="P3798" s="349"/>
      <c r="Q3798" s="358"/>
    </row>
    <row r="3799" ht="27" customHeight="1" spans="1:17">
      <c r="A3799" s="361">
        <f t="shared" si="44"/>
        <v>2868</v>
      </c>
      <c r="B3799" s="294"/>
      <c r="C3799" s="337"/>
      <c r="D3799" s="337"/>
      <c r="E3799" s="337"/>
      <c r="F3799" s="337"/>
      <c r="G3799" s="356"/>
      <c r="H3799" s="340"/>
      <c r="I3799" s="337"/>
      <c r="J3799" s="337"/>
      <c r="K3799" s="337"/>
      <c r="L3799" s="337"/>
      <c r="M3799" s="334"/>
      <c r="N3799" s="337"/>
      <c r="O3799" s="349"/>
      <c r="P3799" s="349"/>
      <c r="Q3799" s="357"/>
    </row>
    <row r="3800" ht="27" customHeight="1" spans="1:17">
      <c r="A3800" s="362">
        <f t="shared" si="44"/>
        <v>2869</v>
      </c>
      <c r="B3800" s="294"/>
      <c r="C3800" s="337"/>
      <c r="D3800" s="337"/>
      <c r="E3800" s="337"/>
      <c r="F3800" s="337"/>
      <c r="G3800" s="356"/>
      <c r="H3800" s="340"/>
      <c r="I3800" s="337"/>
      <c r="J3800" s="337"/>
      <c r="K3800" s="337"/>
      <c r="L3800" s="337"/>
      <c r="M3800" s="329"/>
      <c r="N3800" s="337"/>
      <c r="O3800" s="349"/>
      <c r="P3800" s="349"/>
      <c r="Q3800" s="358"/>
    </row>
    <row r="3801" ht="27" customHeight="1" spans="1:17">
      <c r="A3801" s="361">
        <f t="shared" si="44"/>
        <v>2870</v>
      </c>
      <c r="B3801" s="294"/>
      <c r="C3801" s="337"/>
      <c r="D3801" s="337"/>
      <c r="E3801" s="337"/>
      <c r="F3801" s="337"/>
      <c r="G3801" s="356"/>
      <c r="H3801" s="340"/>
      <c r="I3801" s="337"/>
      <c r="J3801" s="337"/>
      <c r="K3801" s="337"/>
      <c r="L3801" s="337"/>
      <c r="M3801" s="334"/>
      <c r="N3801" s="337"/>
      <c r="O3801" s="349"/>
      <c r="P3801" s="349"/>
      <c r="Q3801" s="357"/>
    </row>
    <row r="3802" ht="27" customHeight="1" spans="1:17">
      <c r="A3802" s="362">
        <f t="shared" si="44"/>
        <v>2871</v>
      </c>
      <c r="B3802" s="294"/>
      <c r="C3802" s="337"/>
      <c r="D3802" s="337"/>
      <c r="E3802" s="337"/>
      <c r="F3802" s="337"/>
      <c r="G3802" s="356"/>
      <c r="H3802" s="340"/>
      <c r="I3802" s="337"/>
      <c r="J3802" s="337"/>
      <c r="K3802" s="337"/>
      <c r="L3802" s="337"/>
      <c r="M3802" s="329"/>
      <c r="N3802" s="337"/>
      <c r="O3802" s="349"/>
      <c r="P3802" s="349"/>
      <c r="Q3802" s="358"/>
    </row>
    <row r="3803" ht="27" customHeight="1" spans="1:17">
      <c r="A3803" s="361">
        <f t="shared" si="44"/>
        <v>2872</v>
      </c>
      <c r="B3803" s="294"/>
      <c r="C3803" s="337"/>
      <c r="D3803" s="337"/>
      <c r="E3803" s="337"/>
      <c r="F3803" s="337"/>
      <c r="G3803" s="356"/>
      <c r="H3803" s="340"/>
      <c r="I3803" s="337"/>
      <c r="J3803" s="337"/>
      <c r="K3803" s="337"/>
      <c r="L3803" s="337"/>
      <c r="M3803" s="334"/>
      <c r="N3803" s="337"/>
      <c r="O3803" s="349"/>
      <c r="P3803" s="349"/>
      <c r="Q3803" s="357"/>
    </row>
    <row r="3804" ht="27" customHeight="1" spans="1:17">
      <c r="A3804" s="362">
        <f t="shared" si="44"/>
        <v>2873</v>
      </c>
      <c r="B3804" s="294"/>
      <c r="C3804" s="337"/>
      <c r="D3804" s="337"/>
      <c r="E3804" s="337"/>
      <c r="F3804" s="337"/>
      <c r="G3804" s="356"/>
      <c r="H3804" s="340"/>
      <c r="I3804" s="337"/>
      <c r="J3804" s="337"/>
      <c r="K3804" s="337"/>
      <c r="L3804" s="337"/>
      <c r="M3804" s="329"/>
      <c r="N3804" s="337"/>
      <c r="O3804" s="349"/>
      <c r="P3804" s="349"/>
      <c r="Q3804" s="358"/>
    </row>
    <row r="3805" ht="27" customHeight="1" spans="1:17">
      <c r="A3805" s="361">
        <f t="shared" si="44"/>
        <v>2874</v>
      </c>
      <c r="B3805" s="294"/>
      <c r="C3805" s="337"/>
      <c r="D3805" s="337"/>
      <c r="E3805" s="337"/>
      <c r="F3805" s="337"/>
      <c r="G3805" s="356"/>
      <c r="H3805" s="340"/>
      <c r="I3805" s="337"/>
      <c r="J3805" s="337"/>
      <c r="K3805" s="337"/>
      <c r="L3805" s="337"/>
      <c r="M3805" s="334"/>
      <c r="N3805" s="337"/>
      <c r="O3805" s="349"/>
      <c r="P3805" s="349"/>
      <c r="Q3805" s="357"/>
    </row>
    <row r="3806" ht="27" customHeight="1" spans="1:17">
      <c r="A3806" s="362">
        <f t="shared" si="44"/>
        <v>2875</v>
      </c>
      <c r="B3806" s="294"/>
      <c r="C3806" s="337"/>
      <c r="D3806" s="337"/>
      <c r="E3806" s="337"/>
      <c r="F3806" s="337"/>
      <c r="G3806" s="356"/>
      <c r="H3806" s="340"/>
      <c r="I3806" s="337"/>
      <c r="J3806" s="337"/>
      <c r="K3806" s="337"/>
      <c r="L3806" s="337"/>
      <c r="M3806" s="329"/>
      <c r="N3806" s="337"/>
      <c r="O3806" s="349"/>
      <c r="P3806" s="349"/>
      <c r="Q3806" s="358"/>
    </row>
    <row r="3807" ht="27" customHeight="1" spans="1:17">
      <c r="A3807" s="361">
        <f t="shared" si="44"/>
        <v>2876</v>
      </c>
      <c r="B3807" s="294"/>
      <c r="C3807" s="337"/>
      <c r="D3807" s="337"/>
      <c r="E3807" s="337"/>
      <c r="F3807" s="337"/>
      <c r="G3807" s="356"/>
      <c r="H3807" s="340"/>
      <c r="I3807" s="337"/>
      <c r="J3807" s="337"/>
      <c r="K3807" s="337"/>
      <c r="L3807" s="337"/>
      <c r="M3807" s="334"/>
      <c r="N3807" s="337"/>
      <c r="O3807" s="349"/>
      <c r="P3807" s="349"/>
      <c r="Q3807" s="357"/>
    </row>
    <row r="3808" ht="27" customHeight="1" spans="1:17">
      <c r="A3808" s="362">
        <f t="shared" si="44"/>
        <v>2877</v>
      </c>
      <c r="B3808" s="294"/>
      <c r="C3808" s="337"/>
      <c r="D3808" s="337"/>
      <c r="E3808" s="337"/>
      <c r="F3808" s="337"/>
      <c r="G3808" s="356"/>
      <c r="H3808" s="340"/>
      <c r="I3808" s="337"/>
      <c r="J3808" s="337"/>
      <c r="K3808" s="337"/>
      <c r="L3808" s="337"/>
      <c r="M3808" s="329"/>
      <c r="N3808" s="337"/>
      <c r="O3808" s="349"/>
      <c r="P3808" s="349"/>
      <c r="Q3808" s="358"/>
    </row>
    <row r="3809" ht="27" customHeight="1" spans="1:17">
      <c r="A3809" s="361">
        <f t="shared" si="44"/>
        <v>2878</v>
      </c>
      <c r="B3809" s="294"/>
      <c r="C3809" s="337"/>
      <c r="D3809" s="337"/>
      <c r="E3809" s="337"/>
      <c r="F3809" s="337"/>
      <c r="G3809" s="356"/>
      <c r="H3809" s="340"/>
      <c r="I3809" s="337"/>
      <c r="J3809" s="337"/>
      <c r="K3809" s="337"/>
      <c r="L3809" s="337"/>
      <c r="M3809" s="334"/>
      <c r="N3809" s="337"/>
      <c r="O3809" s="349"/>
      <c r="P3809" s="349"/>
      <c r="Q3809" s="357"/>
    </row>
    <row r="3810" ht="27" customHeight="1" spans="1:17">
      <c r="A3810" s="362">
        <f t="shared" si="44"/>
        <v>2879</v>
      </c>
      <c r="B3810" s="294"/>
      <c r="C3810" s="337"/>
      <c r="D3810" s="337"/>
      <c r="E3810" s="337"/>
      <c r="F3810" s="337"/>
      <c r="G3810" s="356"/>
      <c r="H3810" s="340"/>
      <c r="I3810" s="337"/>
      <c r="J3810" s="337"/>
      <c r="K3810" s="337"/>
      <c r="L3810" s="337"/>
      <c r="M3810" s="329"/>
      <c r="N3810" s="337"/>
      <c r="O3810" s="349"/>
      <c r="P3810" s="349"/>
      <c r="Q3810" s="358"/>
    </row>
    <row r="3811" ht="27" customHeight="1" spans="1:17">
      <c r="A3811" s="361">
        <f t="shared" si="44"/>
        <v>2880</v>
      </c>
      <c r="B3811" s="294"/>
      <c r="C3811" s="337"/>
      <c r="D3811" s="337"/>
      <c r="E3811" s="337"/>
      <c r="F3811" s="337"/>
      <c r="G3811" s="356"/>
      <c r="H3811" s="340"/>
      <c r="I3811" s="337"/>
      <c r="J3811" s="337"/>
      <c r="K3811" s="337"/>
      <c r="L3811" s="337"/>
      <c r="M3811" s="334"/>
      <c r="N3811" s="337"/>
      <c r="O3811" s="349"/>
      <c r="P3811" s="349"/>
      <c r="Q3811" s="357"/>
    </row>
    <row r="3812" ht="27" customHeight="1" spans="1:17">
      <c r="A3812" s="362">
        <f t="shared" si="44"/>
        <v>2881</v>
      </c>
      <c r="B3812" s="294"/>
      <c r="C3812" s="337"/>
      <c r="D3812" s="337"/>
      <c r="E3812" s="337"/>
      <c r="F3812" s="337"/>
      <c r="G3812" s="356"/>
      <c r="H3812" s="340"/>
      <c r="I3812" s="337"/>
      <c r="J3812" s="337"/>
      <c r="K3812" s="337"/>
      <c r="L3812" s="337"/>
      <c r="M3812" s="329"/>
      <c r="N3812" s="337"/>
      <c r="O3812" s="349"/>
      <c r="P3812" s="349"/>
      <c r="Q3812" s="358"/>
    </row>
    <row r="3813" ht="27" customHeight="1" spans="1:17">
      <c r="A3813" s="361">
        <f t="shared" ref="A3813:A3876" si="45">A3812+1</f>
        <v>2882</v>
      </c>
      <c r="B3813" s="294"/>
      <c r="C3813" s="337"/>
      <c r="D3813" s="337"/>
      <c r="E3813" s="337"/>
      <c r="F3813" s="337"/>
      <c r="G3813" s="356"/>
      <c r="H3813" s="340"/>
      <c r="I3813" s="337"/>
      <c r="J3813" s="337"/>
      <c r="K3813" s="337"/>
      <c r="L3813" s="337"/>
      <c r="M3813" s="334"/>
      <c r="N3813" s="337"/>
      <c r="O3813" s="349"/>
      <c r="P3813" s="349"/>
      <c r="Q3813" s="357"/>
    </row>
    <row r="3814" ht="27" customHeight="1" spans="1:17">
      <c r="A3814" s="362">
        <f t="shared" si="45"/>
        <v>2883</v>
      </c>
      <c r="B3814" s="294"/>
      <c r="C3814" s="337"/>
      <c r="D3814" s="337"/>
      <c r="E3814" s="337"/>
      <c r="F3814" s="337"/>
      <c r="G3814" s="356"/>
      <c r="H3814" s="340"/>
      <c r="I3814" s="337"/>
      <c r="J3814" s="337"/>
      <c r="K3814" s="337"/>
      <c r="L3814" s="337"/>
      <c r="M3814" s="329"/>
      <c r="N3814" s="337"/>
      <c r="O3814" s="349"/>
      <c r="P3814" s="349"/>
      <c r="Q3814" s="358"/>
    </row>
    <row r="3815" ht="27" customHeight="1" spans="1:17">
      <c r="A3815" s="361">
        <f t="shared" si="45"/>
        <v>2884</v>
      </c>
      <c r="B3815" s="294"/>
      <c r="C3815" s="337"/>
      <c r="D3815" s="337"/>
      <c r="E3815" s="337"/>
      <c r="F3815" s="337"/>
      <c r="G3815" s="356"/>
      <c r="H3815" s="340"/>
      <c r="I3815" s="337"/>
      <c r="J3815" s="337"/>
      <c r="K3815" s="337"/>
      <c r="L3815" s="337"/>
      <c r="M3815" s="334"/>
      <c r="N3815" s="337"/>
      <c r="O3815" s="349"/>
      <c r="P3815" s="349"/>
      <c r="Q3815" s="357"/>
    </row>
    <row r="3816" ht="27" customHeight="1" spans="1:17">
      <c r="A3816" s="362">
        <f t="shared" si="45"/>
        <v>2885</v>
      </c>
      <c r="B3816" s="294"/>
      <c r="C3816" s="337"/>
      <c r="D3816" s="337"/>
      <c r="E3816" s="337"/>
      <c r="F3816" s="337"/>
      <c r="G3816" s="356"/>
      <c r="H3816" s="340"/>
      <c r="I3816" s="337"/>
      <c r="J3816" s="337"/>
      <c r="K3816" s="337"/>
      <c r="L3816" s="337"/>
      <c r="M3816" s="329"/>
      <c r="N3816" s="337"/>
      <c r="O3816" s="349"/>
      <c r="P3816" s="349"/>
      <c r="Q3816" s="358"/>
    </row>
    <row r="3817" ht="27" customHeight="1" spans="1:17">
      <c r="A3817" s="361">
        <f t="shared" si="45"/>
        <v>2886</v>
      </c>
      <c r="B3817" s="294"/>
      <c r="C3817" s="337"/>
      <c r="D3817" s="337"/>
      <c r="E3817" s="337"/>
      <c r="F3817" s="337"/>
      <c r="G3817" s="356"/>
      <c r="H3817" s="340"/>
      <c r="I3817" s="337"/>
      <c r="J3817" s="337"/>
      <c r="K3817" s="337"/>
      <c r="L3817" s="337"/>
      <c r="M3817" s="334"/>
      <c r="N3817" s="337"/>
      <c r="O3817" s="349"/>
      <c r="P3817" s="349"/>
      <c r="Q3817" s="357"/>
    </row>
    <row r="3818" ht="27" customHeight="1" spans="1:17">
      <c r="A3818" s="362">
        <f t="shared" si="45"/>
        <v>2887</v>
      </c>
      <c r="B3818" s="294"/>
      <c r="C3818" s="337"/>
      <c r="D3818" s="337"/>
      <c r="E3818" s="337"/>
      <c r="F3818" s="337"/>
      <c r="G3818" s="356"/>
      <c r="H3818" s="340"/>
      <c r="I3818" s="337"/>
      <c r="J3818" s="337"/>
      <c r="K3818" s="337"/>
      <c r="L3818" s="337"/>
      <c r="M3818" s="329"/>
      <c r="N3818" s="337"/>
      <c r="O3818" s="349"/>
      <c r="P3818" s="349"/>
      <c r="Q3818" s="358"/>
    </row>
    <row r="3819" ht="27" customHeight="1" spans="1:17">
      <c r="A3819" s="361">
        <f t="shared" si="45"/>
        <v>2888</v>
      </c>
      <c r="B3819" s="294"/>
      <c r="C3819" s="337"/>
      <c r="D3819" s="337"/>
      <c r="E3819" s="337"/>
      <c r="F3819" s="337"/>
      <c r="G3819" s="356"/>
      <c r="H3819" s="340"/>
      <c r="I3819" s="337"/>
      <c r="J3819" s="337"/>
      <c r="K3819" s="337"/>
      <c r="L3819" s="337"/>
      <c r="M3819" s="334"/>
      <c r="N3819" s="337"/>
      <c r="O3819" s="349"/>
      <c r="P3819" s="349"/>
      <c r="Q3819" s="357"/>
    </row>
    <row r="3820" ht="27" customHeight="1" spans="1:17">
      <c r="A3820" s="362">
        <f t="shared" si="45"/>
        <v>2889</v>
      </c>
      <c r="B3820" s="294"/>
      <c r="C3820" s="337"/>
      <c r="D3820" s="337"/>
      <c r="E3820" s="337"/>
      <c r="F3820" s="337"/>
      <c r="G3820" s="356"/>
      <c r="H3820" s="340"/>
      <c r="I3820" s="337"/>
      <c r="J3820" s="337"/>
      <c r="K3820" s="337"/>
      <c r="L3820" s="337"/>
      <c r="M3820" s="329"/>
      <c r="N3820" s="337"/>
      <c r="O3820" s="349"/>
      <c r="P3820" s="349"/>
      <c r="Q3820" s="358"/>
    </row>
    <row r="3821" ht="27" customHeight="1" spans="1:17">
      <c r="A3821" s="361">
        <f t="shared" si="45"/>
        <v>2890</v>
      </c>
      <c r="B3821" s="294"/>
      <c r="C3821" s="337"/>
      <c r="D3821" s="337"/>
      <c r="E3821" s="337"/>
      <c r="F3821" s="337"/>
      <c r="G3821" s="356"/>
      <c r="H3821" s="340"/>
      <c r="I3821" s="337"/>
      <c r="J3821" s="337"/>
      <c r="K3821" s="337"/>
      <c r="L3821" s="337"/>
      <c r="M3821" s="334"/>
      <c r="N3821" s="337"/>
      <c r="O3821" s="349"/>
      <c r="P3821" s="349"/>
      <c r="Q3821" s="357"/>
    </row>
    <row r="3822" ht="27" customHeight="1" spans="1:17">
      <c r="A3822" s="362">
        <f t="shared" si="45"/>
        <v>2891</v>
      </c>
      <c r="B3822" s="294"/>
      <c r="C3822" s="337"/>
      <c r="D3822" s="337"/>
      <c r="E3822" s="337"/>
      <c r="F3822" s="337"/>
      <c r="G3822" s="356"/>
      <c r="H3822" s="340"/>
      <c r="I3822" s="337"/>
      <c r="J3822" s="337"/>
      <c r="K3822" s="337"/>
      <c r="L3822" s="337"/>
      <c r="M3822" s="329"/>
      <c r="N3822" s="337"/>
      <c r="O3822" s="349"/>
      <c r="P3822" s="349"/>
      <c r="Q3822" s="358"/>
    </row>
    <row r="3823" ht="27" customHeight="1" spans="1:17">
      <c r="A3823" s="361">
        <f t="shared" si="45"/>
        <v>2892</v>
      </c>
      <c r="B3823" s="294"/>
      <c r="C3823" s="337"/>
      <c r="D3823" s="337"/>
      <c r="E3823" s="337"/>
      <c r="F3823" s="337"/>
      <c r="G3823" s="356"/>
      <c r="H3823" s="340"/>
      <c r="I3823" s="337"/>
      <c r="J3823" s="337"/>
      <c r="K3823" s="337"/>
      <c r="L3823" s="337"/>
      <c r="M3823" s="334"/>
      <c r="N3823" s="337"/>
      <c r="O3823" s="349"/>
      <c r="P3823" s="349"/>
      <c r="Q3823" s="357"/>
    </row>
    <row r="3824" ht="27" customHeight="1" spans="1:17">
      <c r="A3824" s="362">
        <f t="shared" si="45"/>
        <v>2893</v>
      </c>
      <c r="B3824" s="294"/>
      <c r="C3824" s="337"/>
      <c r="D3824" s="337"/>
      <c r="E3824" s="337"/>
      <c r="F3824" s="337"/>
      <c r="G3824" s="356"/>
      <c r="H3824" s="340"/>
      <c r="I3824" s="337"/>
      <c r="J3824" s="337"/>
      <c r="K3824" s="337"/>
      <c r="L3824" s="337"/>
      <c r="M3824" s="329"/>
      <c r="N3824" s="337"/>
      <c r="O3824" s="349"/>
      <c r="P3824" s="349"/>
      <c r="Q3824" s="358"/>
    </row>
    <row r="3825" ht="27" customHeight="1" spans="1:17">
      <c r="A3825" s="361">
        <f t="shared" si="45"/>
        <v>2894</v>
      </c>
      <c r="B3825" s="294"/>
      <c r="C3825" s="337"/>
      <c r="D3825" s="337"/>
      <c r="E3825" s="337"/>
      <c r="F3825" s="337"/>
      <c r="G3825" s="356"/>
      <c r="H3825" s="340"/>
      <c r="I3825" s="337"/>
      <c r="J3825" s="337"/>
      <c r="K3825" s="337"/>
      <c r="L3825" s="337"/>
      <c r="M3825" s="334"/>
      <c r="N3825" s="337"/>
      <c r="O3825" s="349"/>
      <c r="P3825" s="349"/>
      <c r="Q3825" s="357"/>
    </row>
    <row r="3826" ht="27" customHeight="1" spans="1:17">
      <c r="A3826" s="362">
        <f t="shared" si="45"/>
        <v>2895</v>
      </c>
      <c r="B3826" s="294"/>
      <c r="C3826" s="337"/>
      <c r="D3826" s="337"/>
      <c r="E3826" s="337"/>
      <c r="F3826" s="337"/>
      <c r="G3826" s="356"/>
      <c r="H3826" s="340"/>
      <c r="I3826" s="337"/>
      <c r="J3826" s="337"/>
      <c r="K3826" s="337"/>
      <c r="L3826" s="337"/>
      <c r="M3826" s="329"/>
      <c r="N3826" s="337"/>
      <c r="O3826" s="349"/>
      <c r="P3826" s="349"/>
      <c r="Q3826" s="358"/>
    </row>
    <row r="3827" ht="27" customHeight="1" spans="1:17">
      <c r="A3827" s="361">
        <f t="shared" si="45"/>
        <v>2896</v>
      </c>
      <c r="B3827" s="294"/>
      <c r="C3827" s="337"/>
      <c r="D3827" s="337"/>
      <c r="E3827" s="337"/>
      <c r="F3827" s="337"/>
      <c r="G3827" s="356"/>
      <c r="H3827" s="340"/>
      <c r="I3827" s="337"/>
      <c r="J3827" s="337"/>
      <c r="K3827" s="337"/>
      <c r="L3827" s="337"/>
      <c r="M3827" s="334"/>
      <c r="N3827" s="337"/>
      <c r="O3827" s="349"/>
      <c r="P3827" s="349"/>
      <c r="Q3827" s="357"/>
    </row>
    <row r="3828" ht="27" customHeight="1" spans="1:17">
      <c r="A3828" s="362">
        <f t="shared" si="45"/>
        <v>2897</v>
      </c>
      <c r="B3828" s="294"/>
      <c r="C3828" s="337"/>
      <c r="D3828" s="337"/>
      <c r="E3828" s="337"/>
      <c r="F3828" s="337"/>
      <c r="G3828" s="356"/>
      <c r="H3828" s="340"/>
      <c r="I3828" s="337"/>
      <c r="J3828" s="337"/>
      <c r="K3828" s="337"/>
      <c r="L3828" s="337"/>
      <c r="M3828" s="329"/>
      <c r="N3828" s="337"/>
      <c r="O3828" s="349"/>
      <c r="P3828" s="349"/>
      <c r="Q3828" s="358"/>
    </row>
    <row r="3829" ht="27" customHeight="1" spans="1:17">
      <c r="A3829" s="361">
        <f t="shared" si="45"/>
        <v>2898</v>
      </c>
      <c r="B3829" s="294"/>
      <c r="C3829" s="337"/>
      <c r="D3829" s="337"/>
      <c r="E3829" s="337"/>
      <c r="F3829" s="337"/>
      <c r="G3829" s="356"/>
      <c r="H3829" s="340"/>
      <c r="I3829" s="337"/>
      <c r="J3829" s="337"/>
      <c r="K3829" s="337"/>
      <c r="L3829" s="337"/>
      <c r="M3829" s="334"/>
      <c r="N3829" s="337"/>
      <c r="O3829" s="349"/>
      <c r="P3829" s="349"/>
      <c r="Q3829" s="357"/>
    </row>
    <row r="3830" ht="27" customHeight="1" spans="1:17">
      <c r="A3830" s="362">
        <f t="shared" si="45"/>
        <v>2899</v>
      </c>
      <c r="B3830" s="294"/>
      <c r="C3830" s="337"/>
      <c r="D3830" s="337"/>
      <c r="E3830" s="337"/>
      <c r="F3830" s="337"/>
      <c r="G3830" s="356"/>
      <c r="H3830" s="340"/>
      <c r="I3830" s="337"/>
      <c r="J3830" s="337"/>
      <c r="K3830" s="337"/>
      <c r="L3830" s="337"/>
      <c r="M3830" s="329"/>
      <c r="N3830" s="337"/>
      <c r="O3830" s="349"/>
      <c r="P3830" s="349"/>
      <c r="Q3830" s="358"/>
    </row>
    <row r="3831" ht="27" customHeight="1" spans="1:17">
      <c r="A3831" s="361">
        <f t="shared" si="45"/>
        <v>2900</v>
      </c>
      <c r="B3831" s="294"/>
      <c r="C3831" s="337"/>
      <c r="D3831" s="337"/>
      <c r="E3831" s="337"/>
      <c r="F3831" s="337"/>
      <c r="G3831" s="356"/>
      <c r="H3831" s="340"/>
      <c r="I3831" s="337"/>
      <c r="J3831" s="337"/>
      <c r="K3831" s="337"/>
      <c r="L3831" s="337"/>
      <c r="M3831" s="334"/>
      <c r="N3831" s="337"/>
      <c r="O3831" s="349"/>
      <c r="P3831" s="349"/>
      <c r="Q3831" s="357"/>
    </row>
    <row r="3832" ht="27" customHeight="1" spans="1:17">
      <c r="A3832" s="362">
        <f t="shared" si="45"/>
        <v>2901</v>
      </c>
      <c r="B3832" s="294"/>
      <c r="C3832" s="337"/>
      <c r="D3832" s="337"/>
      <c r="E3832" s="337"/>
      <c r="F3832" s="337"/>
      <c r="G3832" s="356"/>
      <c r="H3832" s="340"/>
      <c r="I3832" s="337"/>
      <c r="J3832" s="337"/>
      <c r="K3832" s="337"/>
      <c r="L3832" s="337"/>
      <c r="M3832" s="329"/>
      <c r="N3832" s="337"/>
      <c r="O3832" s="349"/>
      <c r="P3832" s="349"/>
      <c r="Q3832" s="358"/>
    </row>
    <row r="3833" ht="27" customHeight="1" spans="1:17">
      <c r="A3833" s="361">
        <f t="shared" si="45"/>
        <v>2902</v>
      </c>
      <c r="B3833" s="294"/>
      <c r="C3833" s="337"/>
      <c r="D3833" s="337"/>
      <c r="E3833" s="337"/>
      <c r="F3833" s="337"/>
      <c r="G3833" s="356"/>
      <c r="H3833" s="340"/>
      <c r="I3833" s="337"/>
      <c r="J3833" s="337"/>
      <c r="K3833" s="337"/>
      <c r="L3833" s="337"/>
      <c r="M3833" s="334"/>
      <c r="N3833" s="337"/>
      <c r="O3833" s="349"/>
      <c r="P3833" s="349"/>
      <c r="Q3833" s="357"/>
    </row>
    <row r="3834" ht="27" customHeight="1" spans="1:17">
      <c r="A3834" s="362">
        <f t="shared" si="45"/>
        <v>2903</v>
      </c>
      <c r="B3834" s="294"/>
      <c r="C3834" s="337"/>
      <c r="D3834" s="337"/>
      <c r="E3834" s="337"/>
      <c r="F3834" s="337"/>
      <c r="G3834" s="356"/>
      <c r="H3834" s="340"/>
      <c r="I3834" s="337"/>
      <c r="J3834" s="337"/>
      <c r="K3834" s="337"/>
      <c r="L3834" s="337"/>
      <c r="M3834" s="329"/>
      <c r="N3834" s="337"/>
      <c r="O3834" s="349"/>
      <c r="P3834" s="349"/>
      <c r="Q3834" s="358"/>
    </row>
    <row r="3835" ht="27" customHeight="1" spans="1:17">
      <c r="A3835" s="361">
        <f t="shared" si="45"/>
        <v>2904</v>
      </c>
      <c r="B3835" s="294"/>
      <c r="C3835" s="337"/>
      <c r="D3835" s="337"/>
      <c r="E3835" s="337"/>
      <c r="F3835" s="337"/>
      <c r="G3835" s="356"/>
      <c r="H3835" s="340"/>
      <c r="I3835" s="337"/>
      <c r="J3835" s="337"/>
      <c r="K3835" s="337"/>
      <c r="L3835" s="337"/>
      <c r="M3835" s="334"/>
      <c r="N3835" s="337"/>
      <c r="O3835" s="349"/>
      <c r="P3835" s="349"/>
      <c r="Q3835" s="357"/>
    </row>
    <row r="3836" ht="27" customHeight="1" spans="1:17">
      <c r="A3836" s="362">
        <f t="shared" si="45"/>
        <v>2905</v>
      </c>
      <c r="B3836" s="294"/>
      <c r="C3836" s="337"/>
      <c r="D3836" s="337"/>
      <c r="E3836" s="337"/>
      <c r="F3836" s="337"/>
      <c r="G3836" s="356"/>
      <c r="H3836" s="340"/>
      <c r="I3836" s="337"/>
      <c r="J3836" s="337"/>
      <c r="K3836" s="337"/>
      <c r="L3836" s="337"/>
      <c r="M3836" s="329"/>
      <c r="N3836" s="337"/>
      <c r="O3836" s="349"/>
      <c r="P3836" s="349"/>
      <c r="Q3836" s="358"/>
    </row>
    <row r="3837" ht="27" customHeight="1" spans="1:17">
      <c r="A3837" s="361">
        <f t="shared" si="45"/>
        <v>2906</v>
      </c>
      <c r="B3837" s="294"/>
      <c r="C3837" s="337"/>
      <c r="D3837" s="337"/>
      <c r="E3837" s="337"/>
      <c r="F3837" s="337"/>
      <c r="G3837" s="356"/>
      <c r="H3837" s="340"/>
      <c r="I3837" s="337"/>
      <c r="J3837" s="337"/>
      <c r="K3837" s="337"/>
      <c r="L3837" s="337"/>
      <c r="M3837" s="334"/>
      <c r="N3837" s="337"/>
      <c r="O3837" s="349"/>
      <c r="P3837" s="349"/>
      <c r="Q3837" s="357"/>
    </row>
    <row r="3838" ht="27" customHeight="1" spans="1:17">
      <c r="A3838" s="362">
        <f t="shared" si="45"/>
        <v>2907</v>
      </c>
      <c r="B3838" s="294"/>
      <c r="C3838" s="337"/>
      <c r="D3838" s="337"/>
      <c r="E3838" s="337"/>
      <c r="F3838" s="337"/>
      <c r="G3838" s="356"/>
      <c r="H3838" s="340"/>
      <c r="I3838" s="337"/>
      <c r="J3838" s="337"/>
      <c r="K3838" s="337"/>
      <c r="L3838" s="337"/>
      <c r="M3838" s="329"/>
      <c r="N3838" s="337"/>
      <c r="O3838" s="349"/>
      <c r="P3838" s="349"/>
      <c r="Q3838" s="358"/>
    </row>
    <row r="3839" ht="27" customHeight="1" spans="1:17">
      <c r="A3839" s="361">
        <f t="shared" si="45"/>
        <v>2908</v>
      </c>
      <c r="B3839" s="294"/>
      <c r="C3839" s="337"/>
      <c r="D3839" s="337"/>
      <c r="E3839" s="337"/>
      <c r="F3839" s="337"/>
      <c r="G3839" s="356"/>
      <c r="H3839" s="340"/>
      <c r="I3839" s="337"/>
      <c r="J3839" s="337"/>
      <c r="K3839" s="337"/>
      <c r="L3839" s="337"/>
      <c r="M3839" s="334"/>
      <c r="N3839" s="337"/>
      <c r="O3839" s="349"/>
      <c r="P3839" s="349"/>
      <c r="Q3839" s="357"/>
    </row>
    <row r="3840" ht="27" customHeight="1" spans="1:17">
      <c r="A3840" s="362">
        <f t="shared" si="45"/>
        <v>2909</v>
      </c>
      <c r="B3840" s="294"/>
      <c r="C3840" s="337"/>
      <c r="D3840" s="337"/>
      <c r="E3840" s="337"/>
      <c r="F3840" s="337"/>
      <c r="G3840" s="356"/>
      <c r="H3840" s="340"/>
      <c r="I3840" s="337"/>
      <c r="J3840" s="337"/>
      <c r="K3840" s="337"/>
      <c r="L3840" s="337"/>
      <c r="M3840" s="329"/>
      <c r="N3840" s="337"/>
      <c r="O3840" s="349"/>
      <c r="P3840" s="349"/>
      <c r="Q3840" s="358"/>
    </row>
    <row r="3841" ht="27" customHeight="1" spans="1:17">
      <c r="A3841" s="361">
        <f t="shared" si="45"/>
        <v>2910</v>
      </c>
      <c r="B3841" s="294"/>
      <c r="C3841" s="337"/>
      <c r="D3841" s="337"/>
      <c r="E3841" s="337"/>
      <c r="F3841" s="337"/>
      <c r="G3841" s="356"/>
      <c r="H3841" s="340"/>
      <c r="I3841" s="337"/>
      <c r="J3841" s="337"/>
      <c r="K3841" s="337"/>
      <c r="L3841" s="337"/>
      <c r="M3841" s="334"/>
      <c r="N3841" s="337"/>
      <c r="O3841" s="349"/>
      <c r="P3841" s="349"/>
      <c r="Q3841" s="357"/>
    </row>
    <row r="3842" ht="27" customHeight="1" spans="1:17">
      <c r="A3842" s="362">
        <f t="shared" si="45"/>
        <v>2911</v>
      </c>
      <c r="B3842" s="294"/>
      <c r="C3842" s="337"/>
      <c r="D3842" s="337"/>
      <c r="E3842" s="337"/>
      <c r="F3842" s="337"/>
      <c r="G3842" s="356"/>
      <c r="H3842" s="340"/>
      <c r="I3842" s="337"/>
      <c r="J3842" s="337"/>
      <c r="K3842" s="337"/>
      <c r="L3842" s="337"/>
      <c r="M3842" s="329"/>
      <c r="N3842" s="337"/>
      <c r="O3842" s="349"/>
      <c r="P3842" s="349"/>
      <c r="Q3842" s="358"/>
    </row>
    <row r="3843" ht="27" customHeight="1" spans="1:17">
      <c r="A3843" s="361">
        <f t="shared" si="45"/>
        <v>2912</v>
      </c>
      <c r="B3843" s="294"/>
      <c r="C3843" s="337"/>
      <c r="D3843" s="337"/>
      <c r="E3843" s="337"/>
      <c r="F3843" s="337"/>
      <c r="G3843" s="356"/>
      <c r="H3843" s="340"/>
      <c r="I3843" s="337"/>
      <c r="J3843" s="337"/>
      <c r="K3843" s="337"/>
      <c r="L3843" s="337"/>
      <c r="M3843" s="334"/>
      <c r="N3843" s="337"/>
      <c r="O3843" s="349"/>
      <c r="P3843" s="349"/>
      <c r="Q3843" s="357"/>
    </row>
    <row r="3844" ht="27" customHeight="1" spans="1:17">
      <c r="A3844" s="362">
        <f t="shared" si="45"/>
        <v>2913</v>
      </c>
      <c r="B3844" s="294"/>
      <c r="C3844" s="337"/>
      <c r="D3844" s="337"/>
      <c r="E3844" s="337"/>
      <c r="F3844" s="337"/>
      <c r="G3844" s="356"/>
      <c r="H3844" s="340"/>
      <c r="I3844" s="337"/>
      <c r="J3844" s="337"/>
      <c r="K3844" s="337"/>
      <c r="L3844" s="337"/>
      <c r="M3844" s="329"/>
      <c r="N3844" s="337"/>
      <c r="O3844" s="349"/>
      <c r="P3844" s="349"/>
      <c r="Q3844" s="358"/>
    </row>
    <row r="3845" ht="27" customHeight="1" spans="1:17">
      <c r="A3845" s="361">
        <f t="shared" si="45"/>
        <v>2914</v>
      </c>
      <c r="B3845" s="294"/>
      <c r="C3845" s="337"/>
      <c r="D3845" s="337"/>
      <c r="E3845" s="337"/>
      <c r="F3845" s="337"/>
      <c r="G3845" s="356"/>
      <c r="H3845" s="340"/>
      <c r="I3845" s="337"/>
      <c r="J3845" s="337"/>
      <c r="K3845" s="337"/>
      <c r="L3845" s="337"/>
      <c r="M3845" s="334"/>
      <c r="N3845" s="337"/>
      <c r="O3845" s="349"/>
      <c r="P3845" s="349"/>
      <c r="Q3845" s="357"/>
    </row>
    <row r="3846" ht="27" customHeight="1" spans="1:17">
      <c r="A3846" s="362">
        <f t="shared" si="45"/>
        <v>2915</v>
      </c>
      <c r="B3846" s="294"/>
      <c r="C3846" s="337"/>
      <c r="D3846" s="337"/>
      <c r="E3846" s="337"/>
      <c r="F3846" s="337"/>
      <c r="G3846" s="356"/>
      <c r="H3846" s="340"/>
      <c r="I3846" s="337"/>
      <c r="J3846" s="337"/>
      <c r="K3846" s="337"/>
      <c r="L3846" s="337"/>
      <c r="M3846" s="329"/>
      <c r="N3846" s="337"/>
      <c r="O3846" s="349"/>
      <c r="P3846" s="349"/>
      <c r="Q3846" s="358"/>
    </row>
    <row r="3847" ht="27" customHeight="1" spans="1:17">
      <c r="A3847" s="361">
        <f t="shared" si="45"/>
        <v>2916</v>
      </c>
      <c r="B3847" s="294"/>
      <c r="C3847" s="337"/>
      <c r="D3847" s="337"/>
      <c r="E3847" s="337"/>
      <c r="F3847" s="337"/>
      <c r="G3847" s="356"/>
      <c r="H3847" s="340"/>
      <c r="I3847" s="337"/>
      <c r="J3847" s="337"/>
      <c r="K3847" s="337"/>
      <c r="L3847" s="337"/>
      <c r="M3847" s="334"/>
      <c r="N3847" s="337"/>
      <c r="O3847" s="349"/>
      <c r="P3847" s="349"/>
      <c r="Q3847" s="357"/>
    </row>
    <row r="3848" ht="27" customHeight="1" spans="1:17">
      <c r="A3848" s="362">
        <f t="shared" si="45"/>
        <v>2917</v>
      </c>
      <c r="B3848" s="294"/>
      <c r="C3848" s="337"/>
      <c r="D3848" s="337"/>
      <c r="E3848" s="337"/>
      <c r="F3848" s="337"/>
      <c r="G3848" s="356"/>
      <c r="H3848" s="340"/>
      <c r="I3848" s="337"/>
      <c r="J3848" s="337"/>
      <c r="K3848" s="337"/>
      <c r="L3848" s="337"/>
      <c r="M3848" s="329"/>
      <c r="N3848" s="337"/>
      <c r="O3848" s="349"/>
      <c r="P3848" s="349"/>
      <c r="Q3848" s="358"/>
    </row>
    <row r="3849" ht="27" customHeight="1" spans="1:17">
      <c r="A3849" s="361">
        <f t="shared" si="45"/>
        <v>2918</v>
      </c>
      <c r="B3849" s="294"/>
      <c r="C3849" s="337"/>
      <c r="D3849" s="337"/>
      <c r="E3849" s="337"/>
      <c r="F3849" s="337"/>
      <c r="G3849" s="356"/>
      <c r="H3849" s="340"/>
      <c r="I3849" s="337"/>
      <c r="J3849" s="337"/>
      <c r="K3849" s="337"/>
      <c r="L3849" s="337"/>
      <c r="M3849" s="334"/>
      <c r="N3849" s="337"/>
      <c r="O3849" s="349"/>
      <c r="P3849" s="349"/>
      <c r="Q3849" s="357"/>
    </row>
    <row r="3850" ht="27" customHeight="1" spans="1:17">
      <c r="A3850" s="362">
        <f t="shared" si="45"/>
        <v>2919</v>
      </c>
      <c r="B3850" s="294"/>
      <c r="C3850" s="337"/>
      <c r="D3850" s="337"/>
      <c r="E3850" s="337"/>
      <c r="F3850" s="337"/>
      <c r="G3850" s="356"/>
      <c r="H3850" s="340"/>
      <c r="I3850" s="337"/>
      <c r="J3850" s="337"/>
      <c r="K3850" s="337"/>
      <c r="L3850" s="337"/>
      <c r="M3850" s="329"/>
      <c r="N3850" s="337"/>
      <c r="O3850" s="349"/>
      <c r="P3850" s="349"/>
      <c r="Q3850" s="358"/>
    </row>
    <row r="3851" ht="27" customHeight="1" spans="1:17">
      <c r="A3851" s="361">
        <f t="shared" si="45"/>
        <v>2920</v>
      </c>
      <c r="B3851" s="294"/>
      <c r="C3851" s="337"/>
      <c r="D3851" s="337"/>
      <c r="E3851" s="337"/>
      <c r="F3851" s="337"/>
      <c r="G3851" s="356"/>
      <c r="H3851" s="340"/>
      <c r="I3851" s="337"/>
      <c r="J3851" s="337"/>
      <c r="K3851" s="337"/>
      <c r="L3851" s="337"/>
      <c r="M3851" s="334"/>
      <c r="N3851" s="337"/>
      <c r="O3851" s="349"/>
      <c r="P3851" s="349"/>
      <c r="Q3851" s="357"/>
    </row>
    <row r="3852" ht="27" customHeight="1" spans="1:17">
      <c r="A3852" s="362">
        <f t="shared" si="45"/>
        <v>2921</v>
      </c>
      <c r="B3852" s="294"/>
      <c r="C3852" s="337"/>
      <c r="D3852" s="337"/>
      <c r="E3852" s="337"/>
      <c r="F3852" s="337"/>
      <c r="G3852" s="356"/>
      <c r="H3852" s="340"/>
      <c r="I3852" s="337"/>
      <c r="J3852" s="337"/>
      <c r="K3852" s="337"/>
      <c r="L3852" s="337"/>
      <c r="M3852" s="329"/>
      <c r="N3852" s="337"/>
      <c r="O3852" s="349"/>
      <c r="P3852" s="349"/>
      <c r="Q3852" s="358"/>
    </row>
    <row r="3853" ht="27" customHeight="1" spans="1:17">
      <c r="A3853" s="361">
        <f t="shared" si="45"/>
        <v>2922</v>
      </c>
      <c r="B3853" s="294"/>
      <c r="C3853" s="337"/>
      <c r="D3853" s="337"/>
      <c r="E3853" s="337"/>
      <c r="F3853" s="337"/>
      <c r="G3853" s="356"/>
      <c r="H3853" s="340"/>
      <c r="I3853" s="337"/>
      <c r="J3853" s="337"/>
      <c r="K3853" s="337"/>
      <c r="L3853" s="337"/>
      <c r="M3853" s="334"/>
      <c r="N3853" s="337"/>
      <c r="O3853" s="349"/>
      <c r="P3853" s="349"/>
      <c r="Q3853" s="357"/>
    </row>
    <row r="3854" ht="27" customHeight="1" spans="1:17">
      <c r="A3854" s="362">
        <f t="shared" si="45"/>
        <v>2923</v>
      </c>
      <c r="B3854" s="294"/>
      <c r="C3854" s="337"/>
      <c r="D3854" s="337"/>
      <c r="E3854" s="337"/>
      <c r="F3854" s="337"/>
      <c r="G3854" s="356"/>
      <c r="H3854" s="340"/>
      <c r="I3854" s="337"/>
      <c r="J3854" s="337"/>
      <c r="K3854" s="337"/>
      <c r="L3854" s="337"/>
      <c r="M3854" s="329"/>
      <c r="N3854" s="337"/>
      <c r="O3854" s="349"/>
      <c r="P3854" s="349"/>
      <c r="Q3854" s="358"/>
    </row>
    <row r="3855" ht="27" customHeight="1" spans="1:17">
      <c r="A3855" s="361">
        <f t="shared" si="45"/>
        <v>2924</v>
      </c>
      <c r="B3855" s="294"/>
      <c r="C3855" s="337"/>
      <c r="D3855" s="337"/>
      <c r="E3855" s="337"/>
      <c r="F3855" s="337"/>
      <c r="G3855" s="356"/>
      <c r="H3855" s="340"/>
      <c r="I3855" s="337"/>
      <c r="J3855" s="337"/>
      <c r="K3855" s="337"/>
      <c r="L3855" s="337"/>
      <c r="M3855" s="334"/>
      <c r="N3855" s="337"/>
      <c r="O3855" s="349"/>
      <c r="P3855" s="349"/>
      <c r="Q3855" s="357"/>
    </row>
    <row r="3856" ht="27" customHeight="1" spans="1:17">
      <c r="A3856" s="362">
        <f t="shared" si="45"/>
        <v>2925</v>
      </c>
      <c r="B3856" s="294"/>
      <c r="C3856" s="337"/>
      <c r="D3856" s="337"/>
      <c r="E3856" s="337"/>
      <c r="F3856" s="337"/>
      <c r="G3856" s="356"/>
      <c r="H3856" s="340"/>
      <c r="I3856" s="337"/>
      <c r="J3856" s="337"/>
      <c r="K3856" s="337"/>
      <c r="L3856" s="337"/>
      <c r="M3856" s="329"/>
      <c r="N3856" s="337"/>
      <c r="O3856" s="349"/>
      <c r="P3856" s="349"/>
      <c r="Q3856" s="358"/>
    </row>
    <row r="3857" ht="27" customHeight="1" spans="1:17">
      <c r="A3857" s="361">
        <f t="shared" si="45"/>
        <v>2926</v>
      </c>
      <c r="B3857" s="294"/>
      <c r="C3857" s="337"/>
      <c r="D3857" s="337"/>
      <c r="E3857" s="337"/>
      <c r="F3857" s="337"/>
      <c r="G3857" s="356"/>
      <c r="H3857" s="340"/>
      <c r="I3857" s="337"/>
      <c r="J3857" s="337"/>
      <c r="K3857" s="337"/>
      <c r="L3857" s="337"/>
      <c r="M3857" s="334"/>
      <c r="N3857" s="337"/>
      <c r="O3857" s="349"/>
      <c r="P3857" s="349"/>
      <c r="Q3857" s="357"/>
    </row>
    <row r="3858" ht="27" customHeight="1" spans="1:17">
      <c r="A3858" s="362">
        <f t="shared" si="45"/>
        <v>2927</v>
      </c>
      <c r="B3858" s="294"/>
      <c r="C3858" s="337"/>
      <c r="D3858" s="337"/>
      <c r="E3858" s="337"/>
      <c r="F3858" s="337"/>
      <c r="G3858" s="356"/>
      <c r="H3858" s="340"/>
      <c r="I3858" s="337"/>
      <c r="J3858" s="337"/>
      <c r="K3858" s="337"/>
      <c r="L3858" s="337"/>
      <c r="M3858" s="329"/>
      <c r="N3858" s="337"/>
      <c r="O3858" s="349"/>
      <c r="P3858" s="349"/>
      <c r="Q3858" s="358"/>
    </row>
    <row r="3859" ht="27" customHeight="1" spans="1:17">
      <c r="A3859" s="361">
        <f t="shared" si="45"/>
        <v>2928</v>
      </c>
      <c r="B3859" s="294"/>
      <c r="C3859" s="337"/>
      <c r="D3859" s="337"/>
      <c r="E3859" s="337"/>
      <c r="F3859" s="337"/>
      <c r="G3859" s="356"/>
      <c r="H3859" s="340"/>
      <c r="I3859" s="337"/>
      <c r="J3859" s="337"/>
      <c r="K3859" s="337"/>
      <c r="L3859" s="337"/>
      <c r="M3859" s="334"/>
      <c r="N3859" s="337"/>
      <c r="O3859" s="349"/>
      <c r="P3859" s="349"/>
      <c r="Q3859" s="357"/>
    </row>
    <row r="3860" ht="27" customHeight="1" spans="1:17">
      <c r="A3860" s="362">
        <f t="shared" si="45"/>
        <v>2929</v>
      </c>
      <c r="B3860" s="294"/>
      <c r="C3860" s="337"/>
      <c r="D3860" s="337"/>
      <c r="E3860" s="337"/>
      <c r="F3860" s="337"/>
      <c r="G3860" s="356"/>
      <c r="H3860" s="340"/>
      <c r="I3860" s="337"/>
      <c r="J3860" s="337"/>
      <c r="K3860" s="337"/>
      <c r="L3860" s="337"/>
      <c r="M3860" s="329"/>
      <c r="N3860" s="337"/>
      <c r="O3860" s="349"/>
      <c r="P3860" s="349"/>
      <c r="Q3860" s="358"/>
    </row>
    <row r="3861" ht="27" customHeight="1" spans="1:17">
      <c r="A3861" s="361">
        <f t="shared" si="45"/>
        <v>2930</v>
      </c>
      <c r="B3861" s="294"/>
      <c r="C3861" s="337"/>
      <c r="D3861" s="337"/>
      <c r="E3861" s="337"/>
      <c r="F3861" s="337"/>
      <c r="G3861" s="356"/>
      <c r="H3861" s="340"/>
      <c r="I3861" s="337"/>
      <c r="J3861" s="337"/>
      <c r="K3861" s="337"/>
      <c r="L3861" s="337"/>
      <c r="M3861" s="334"/>
      <c r="N3861" s="337"/>
      <c r="O3861" s="349"/>
      <c r="P3861" s="349"/>
      <c r="Q3861" s="357"/>
    </row>
    <row r="3862" ht="27" customHeight="1" spans="1:17">
      <c r="A3862" s="362">
        <f t="shared" si="45"/>
        <v>2931</v>
      </c>
      <c r="B3862" s="294"/>
      <c r="C3862" s="337"/>
      <c r="D3862" s="337"/>
      <c r="E3862" s="337"/>
      <c r="F3862" s="337"/>
      <c r="G3862" s="356"/>
      <c r="H3862" s="340"/>
      <c r="I3862" s="337"/>
      <c r="J3862" s="337"/>
      <c r="K3862" s="337"/>
      <c r="L3862" s="337"/>
      <c r="M3862" s="329"/>
      <c r="N3862" s="337"/>
      <c r="O3862" s="349"/>
      <c r="P3862" s="349"/>
      <c r="Q3862" s="358"/>
    </row>
    <row r="3863" ht="27" customHeight="1" spans="1:17">
      <c r="A3863" s="361">
        <f t="shared" si="45"/>
        <v>2932</v>
      </c>
      <c r="B3863" s="294"/>
      <c r="C3863" s="337"/>
      <c r="D3863" s="337"/>
      <c r="E3863" s="337"/>
      <c r="F3863" s="337"/>
      <c r="G3863" s="356"/>
      <c r="H3863" s="340"/>
      <c r="I3863" s="337"/>
      <c r="J3863" s="337"/>
      <c r="K3863" s="337"/>
      <c r="L3863" s="337"/>
      <c r="M3863" s="334"/>
      <c r="N3863" s="337"/>
      <c r="O3863" s="349"/>
      <c r="P3863" s="349"/>
      <c r="Q3863" s="357"/>
    </row>
    <row r="3864" ht="27" customHeight="1" spans="1:17">
      <c r="A3864" s="362">
        <f t="shared" si="45"/>
        <v>2933</v>
      </c>
      <c r="B3864" s="294"/>
      <c r="C3864" s="337"/>
      <c r="D3864" s="337"/>
      <c r="E3864" s="337"/>
      <c r="F3864" s="337"/>
      <c r="G3864" s="356"/>
      <c r="H3864" s="340"/>
      <c r="I3864" s="337"/>
      <c r="J3864" s="337"/>
      <c r="K3864" s="337"/>
      <c r="L3864" s="337"/>
      <c r="M3864" s="329"/>
      <c r="N3864" s="337"/>
      <c r="O3864" s="349"/>
      <c r="P3864" s="349"/>
      <c r="Q3864" s="358"/>
    </row>
    <row r="3865" ht="27" customHeight="1" spans="1:17">
      <c r="A3865" s="361">
        <f t="shared" si="45"/>
        <v>2934</v>
      </c>
      <c r="B3865" s="294"/>
      <c r="C3865" s="337"/>
      <c r="D3865" s="337"/>
      <c r="E3865" s="337"/>
      <c r="F3865" s="337"/>
      <c r="G3865" s="356"/>
      <c r="H3865" s="340"/>
      <c r="I3865" s="337"/>
      <c r="J3865" s="337"/>
      <c r="K3865" s="337"/>
      <c r="L3865" s="337"/>
      <c r="M3865" s="334"/>
      <c r="N3865" s="337"/>
      <c r="O3865" s="349"/>
      <c r="P3865" s="349"/>
      <c r="Q3865" s="357"/>
    </row>
    <row r="3866" ht="27" customHeight="1" spans="1:17">
      <c r="A3866" s="362">
        <f t="shared" si="45"/>
        <v>2935</v>
      </c>
      <c r="B3866" s="294"/>
      <c r="C3866" s="337"/>
      <c r="D3866" s="337"/>
      <c r="E3866" s="337"/>
      <c r="F3866" s="337"/>
      <c r="G3866" s="356"/>
      <c r="H3866" s="340"/>
      <c r="I3866" s="337"/>
      <c r="J3866" s="337"/>
      <c r="K3866" s="337"/>
      <c r="L3866" s="337"/>
      <c r="M3866" s="329"/>
      <c r="N3866" s="337"/>
      <c r="O3866" s="349"/>
      <c r="P3866" s="349"/>
      <c r="Q3866" s="358"/>
    </row>
    <row r="3867" ht="27" customHeight="1" spans="1:17">
      <c r="A3867" s="361">
        <f t="shared" si="45"/>
        <v>2936</v>
      </c>
      <c r="B3867" s="294"/>
      <c r="C3867" s="337"/>
      <c r="D3867" s="337"/>
      <c r="E3867" s="337"/>
      <c r="F3867" s="337"/>
      <c r="G3867" s="356"/>
      <c r="H3867" s="340"/>
      <c r="I3867" s="337"/>
      <c r="J3867" s="337"/>
      <c r="K3867" s="337"/>
      <c r="L3867" s="337"/>
      <c r="M3867" s="334"/>
      <c r="N3867" s="337"/>
      <c r="O3867" s="349"/>
      <c r="P3867" s="349"/>
      <c r="Q3867" s="357"/>
    </row>
    <row r="3868" ht="27" customHeight="1" spans="1:17">
      <c r="A3868" s="362">
        <f t="shared" si="45"/>
        <v>2937</v>
      </c>
      <c r="B3868" s="294"/>
      <c r="C3868" s="337"/>
      <c r="D3868" s="337"/>
      <c r="E3868" s="337"/>
      <c r="F3868" s="337"/>
      <c r="G3868" s="356"/>
      <c r="H3868" s="340"/>
      <c r="I3868" s="337"/>
      <c r="J3868" s="337"/>
      <c r="K3868" s="337"/>
      <c r="L3868" s="337"/>
      <c r="M3868" s="329"/>
      <c r="N3868" s="337"/>
      <c r="O3868" s="349"/>
      <c r="P3868" s="349"/>
      <c r="Q3868" s="358"/>
    </row>
    <row r="3869" ht="27" customHeight="1" spans="1:17">
      <c r="A3869" s="361">
        <f t="shared" si="45"/>
        <v>2938</v>
      </c>
      <c r="B3869" s="294"/>
      <c r="C3869" s="337"/>
      <c r="D3869" s="337"/>
      <c r="E3869" s="337"/>
      <c r="F3869" s="337"/>
      <c r="G3869" s="356"/>
      <c r="H3869" s="340"/>
      <c r="I3869" s="337"/>
      <c r="J3869" s="337"/>
      <c r="K3869" s="337"/>
      <c r="L3869" s="337"/>
      <c r="M3869" s="334"/>
      <c r="N3869" s="337"/>
      <c r="O3869" s="349"/>
      <c r="P3869" s="349"/>
      <c r="Q3869" s="357"/>
    </row>
    <row r="3870" ht="27" customHeight="1" spans="1:17">
      <c r="A3870" s="362">
        <f t="shared" si="45"/>
        <v>2939</v>
      </c>
      <c r="B3870" s="294"/>
      <c r="C3870" s="337"/>
      <c r="D3870" s="337"/>
      <c r="E3870" s="337"/>
      <c r="F3870" s="337"/>
      <c r="G3870" s="356"/>
      <c r="H3870" s="340"/>
      <c r="I3870" s="337"/>
      <c r="J3870" s="337"/>
      <c r="K3870" s="337"/>
      <c r="L3870" s="337"/>
      <c r="M3870" s="329"/>
      <c r="N3870" s="337"/>
      <c r="O3870" s="349"/>
      <c r="P3870" s="349"/>
      <c r="Q3870" s="358"/>
    </row>
    <row r="3871" ht="27" customHeight="1" spans="1:17">
      <c r="A3871" s="361">
        <f t="shared" si="45"/>
        <v>2940</v>
      </c>
      <c r="B3871" s="294"/>
      <c r="C3871" s="337"/>
      <c r="D3871" s="337"/>
      <c r="E3871" s="337"/>
      <c r="F3871" s="337"/>
      <c r="G3871" s="356"/>
      <c r="H3871" s="340"/>
      <c r="I3871" s="337"/>
      <c r="J3871" s="337"/>
      <c r="K3871" s="337"/>
      <c r="L3871" s="337"/>
      <c r="M3871" s="334"/>
      <c r="N3871" s="337"/>
      <c r="O3871" s="349"/>
      <c r="P3871" s="349"/>
      <c r="Q3871" s="357"/>
    </row>
    <row r="3872" ht="27" customHeight="1" spans="1:17">
      <c r="A3872" s="362">
        <f t="shared" si="45"/>
        <v>2941</v>
      </c>
      <c r="B3872" s="294"/>
      <c r="C3872" s="337"/>
      <c r="D3872" s="337"/>
      <c r="E3872" s="337"/>
      <c r="F3872" s="337"/>
      <c r="G3872" s="356"/>
      <c r="H3872" s="340"/>
      <c r="I3872" s="337"/>
      <c r="J3872" s="337"/>
      <c r="K3872" s="337"/>
      <c r="L3872" s="337"/>
      <c r="M3872" s="329"/>
      <c r="N3872" s="337"/>
      <c r="O3872" s="349"/>
      <c r="P3872" s="349"/>
      <c r="Q3872" s="358"/>
    </row>
    <row r="3873" ht="27" customHeight="1" spans="1:17">
      <c r="A3873" s="361">
        <f t="shared" si="45"/>
        <v>2942</v>
      </c>
      <c r="B3873" s="294"/>
      <c r="C3873" s="337"/>
      <c r="D3873" s="337"/>
      <c r="E3873" s="337"/>
      <c r="F3873" s="337"/>
      <c r="G3873" s="356"/>
      <c r="H3873" s="340"/>
      <c r="I3873" s="337"/>
      <c r="J3873" s="337"/>
      <c r="K3873" s="337"/>
      <c r="L3873" s="337"/>
      <c r="M3873" s="334"/>
      <c r="N3873" s="337"/>
      <c r="O3873" s="349"/>
      <c r="P3873" s="349"/>
      <c r="Q3873" s="357"/>
    </row>
    <row r="3874" ht="27" customHeight="1" spans="1:17">
      <c r="A3874" s="362">
        <f t="shared" si="45"/>
        <v>2943</v>
      </c>
      <c r="B3874" s="294"/>
      <c r="C3874" s="337"/>
      <c r="D3874" s="337"/>
      <c r="E3874" s="337"/>
      <c r="F3874" s="337"/>
      <c r="G3874" s="356"/>
      <c r="H3874" s="340"/>
      <c r="I3874" s="337"/>
      <c r="J3874" s="337"/>
      <c r="K3874" s="337"/>
      <c r="L3874" s="337"/>
      <c r="M3874" s="329"/>
      <c r="N3874" s="337"/>
      <c r="O3874" s="349"/>
      <c r="P3874" s="349"/>
      <c r="Q3874" s="358"/>
    </row>
    <row r="3875" ht="27" customHeight="1" spans="1:17">
      <c r="A3875" s="361">
        <f t="shared" si="45"/>
        <v>2944</v>
      </c>
      <c r="B3875" s="294"/>
      <c r="C3875" s="337"/>
      <c r="D3875" s="337"/>
      <c r="E3875" s="337"/>
      <c r="F3875" s="337"/>
      <c r="G3875" s="356"/>
      <c r="H3875" s="340"/>
      <c r="I3875" s="337"/>
      <c r="J3875" s="337"/>
      <c r="K3875" s="337"/>
      <c r="L3875" s="337"/>
      <c r="M3875" s="334"/>
      <c r="N3875" s="337"/>
      <c r="O3875" s="349"/>
      <c r="P3875" s="349"/>
      <c r="Q3875" s="357"/>
    </row>
    <row r="3876" ht="27" customHeight="1" spans="1:17">
      <c r="A3876" s="362">
        <f t="shared" si="45"/>
        <v>2945</v>
      </c>
      <c r="B3876" s="294"/>
      <c r="C3876" s="337"/>
      <c r="D3876" s="337"/>
      <c r="E3876" s="337"/>
      <c r="F3876" s="337"/>
      <c r="G3876" s="356"/>
      <c r="H3876" s="340"/>
      <c r="I3876" s="337"/>
      <c r="J3876" s="337"/>
      <c r="K3876" s="337"/>
      <c r="L3876" s="337"/>
      <c r="M3876" s="329"/>
      <c r="N3876" s="337"/>
      <c r="O3876" s="349"/>
      <c r="P3876" s="349"/>
      <c r="Q3876" s="358"/>
    </row>
    <row r="3877" ht="27" customHeight="1" spans="1:17">
      <c r="A3877" s="361">
        <f t="shared" ref="A3877:A3940" si="46">A3876+1</f>
        <v>2946</v>
      </c>
      <c r="B3877" s="294"/>
      <c r="C3877" s="337"/>
      <c r="D3877" s="337"/>
      <c r="E3877" s="337"/>
      <c r="F3877" s="337"/>
      <c r="G3877" s="356"/>
      <c r="H3877" s="340"/>
      <c r="I3877" s="337"/>
      <c r="J3877" s="337"/>
      <c r="K3877" s="337"/>
      <c r="L3877" s="337"/>
      <c r="M3877" s="334"/>
      <c r="N3877" s="337"/>
      <c r="O3877" s="349"/>
      <c r="P3877" s="349"/>
      <c r="Q3877" s="357"/>
    </row>
    <row r="3878" ht="27" customHeight="1" spans="1:17">
      <c r="A3878" s="362">
        <f t="shared" si="46"/>
        <v>2947</v>
      </c>
      <c r="B3878" s="294"/>
      <c r="C3878" s="337"/>
      <c r="D3878" s="337"/>
      <c r="E3878" s="337"/>
      <c r="F3878" s="337"/>
      <c r="G3878" s="356"/>
      <c r="H3878" s="340"/>
      <c r="I3878" s="337"/>
      <c r="J3878" s="337"/>
      <c r="K3878" s="337"/>
      <c r="L3878" s="337"/>
      <c r="M3878" s="329"/>
      <c r="N3878" s="337"/>
      <c r="O3878" s="349"/>
      <c r="P3878" s="349"/>
      <c r="Q3878" s="358"/>
    </row>
    <row r="3879" ht="27" customHeight="1" spans="1:17">
      <c r="A3879" s="361">
        <f t="shared" si="46"/>
        <v>2948</v>
      </c>
      <c r="B3879" s="294"/>
      <c r="C3879" s="337"/>
      <c r="D3879" s="337"/>
      <c r="E3879" s="337"/>
      <c r="F3879" s="337"/>
      <c r="G3879" s="356"/>
      <c r="H3879" s="340"/>
      <c r="I3879" s="337"/>
      <c r="J3879" s="337"/>
      <c r="K3879" s="337"/>
      <c r="L3879" s="337"/>
      <c r="M3879" s="334"/>
      <c r="N3879" s="337"/>
      <c r="O3879" s="349"/>
      <c r="P3879" s="349"/>
      <c r="Q3879" s="357"/>
    </row>
    <row r="3880" ht="27" customHeight="1" spans="1:17">
      <c r="A3880" s="362">
        <f t="shared" si="46"/>
        <v>2949</v>
      </c>
      <c r="B3880" s="294"/>
      <c r="C3880" s="337"/>
      <c r="D3880" s="337"/>
      <c r="E3880" s="337"/>
      <c r="F3880" s="337"/>
      <c r="G3880" s="356"/>
      <c r="H3880" s="340"/>
      <c r="I3880" s="337"/>
      <c r="J3880" s="337"/>
      <c r="K3880" s="337"/>
      <c r="L3880" s="337"/>
      <c r="M3880" s="329"/>
      <c r="N3880" s="337"/>
      <c r="O3880" s="349"/>
      <c r="P3880" s="349"/>
      <c r="Q3880" s="358"/>
    </row>
    <row r="3881" ht="27" customHeight="1" spans="1:17">
      <c r="A3881" s="361">
        <f t="shared" si="46"/>
        <v>2950</v>
      </c>
      <c r="B3881" s="294"/>
      <c r="C3881" s="337"/>
      <c r="D3881" s="337"/>
      <c r="E3881" s="337"/>
      <c r="F3881" s="337"/>
      <c r="G3881" s="356"/>
      <c r="H3881" s="340"/>
      <c r="I3881" s="337"/>
      <c r="J3881" s="337"/>
      <c r="K3881" s="337"/>
      <c r="L3881" s="337"/>
      <c r="M3881" s="334"/>
      <c r="N3881" s="337"/>
      <c r="O3881" s="349"/>
      <c r="P3881" s="349"/>
      <c r="Q3881" s="357"/>
    </row>
    <row r="3882" ht="27" customHeight="1" spans="1:17">
      <c r="A3882" s="362">
        <f t="shared" si="46"/>
        <v>2951</v>
      </c>
      <c r="B3882" s="294"/>
      <c r="C3882" s="337"/>
      <c r="D3882" s="337"/>
      <c r="E3882" s="337"/>
      <c r="F3882" s="337"/>
      <c r="G3882" s="356"/>
      <c r="H3882" s="340"/>
      <c r="I3882" s="337"/>
      <c r="J3882" s="337"/>
      <c r="K3882" s="337"/>
      <c r="L3882" s="337"/>
      <c r="M3882" s="329"/>
      <c r="N3882" s="337"/>
      <c r="O3882" s="349"/>
      <c r="P3882" s="349"/>
      <c r="Q3882" s="358"/>
    </row>
    <row r="3883" ht="27" customHeight="1" spans="1:17">
      <c r="A3883" s="361">
        <f t="shared" si="46"/>
        <v>2952</v>
      </c>
      <c r="B3883" s="294"/>
      <c r="C3883" s="337"/>
      <c r="D3883" s="337"/>
      <c r="E3883" s="337"/>
      <c r="F3883" s="337"/>
      <c r="G3883" s="356"/>
      <c r="H3883" s="340"/>
      <c r="I3883" s="337"/>
      <c r="J3883" s="337"/>
      <c r="K3883" s="337"/>
      <c r="L3883" s="337"/>
      <c r="M3883" s="334"/>
      <c r="N3883" s="337"/>
      <c r="O3883" s="349"/>
      <c r="P3883" s="349"/>
      <c r="Q3883" s="357"/>
    </row>
    <row r="3884" ht="27" customHeight="1" spans="1:17">
      <c r="A3884" s="362">
        <f t="shared" si="46"/>
        <v>2953</v>
      </c>
      <c r="B3884" s="294"/>
      <c r="C3884" s="337"/>
      <c r="D3884" s="337"/>
      <c r="E3884" s="337"/>
      <c r="F3884" s="337"/>
      <c r="G3884" s="356"/>
      <c r="H3884" s="340"/>
      <c r="I3884" s="337"/>
      <c r="J3884" s="337"/>
      <c r="K3884" s="337"/>
      <c r="L3884" s="337"/>
      <c r="M3884" s="329"/>
      <c r="N3884" s="337"/>
      <c r="O3884" s="349"/>
      <c r="P3884" s="349"/>
      <c r="Q3884" s="358"/>
    </row>
    <row r="3885" ht="27" customHeight="1" spans="1:17">
      <c r="A3885" s="361">
        <f t="shared" si="46"/>
        <v>2954</v>
      </c>
      <c r="B3885" s="294"/>
      <c r="C3885" s="337"/>
      <c r="D3885" s="337"/>
      <c r="E3885" s="337"/>
      <c r="F3885" s="337"/>
      <c r="G3885" s="356"/>
      <c r="H3885" s="340"/>
      <c r="I3885" s="337"/>
      <c r="J3885" s="337"/>
      <c r="K3885" s="337"/>
      <c r="L3885" s="337"/>
      <c r="M3885" s="334"/>
      <c r="N3885" s="337"/>
      <c r="O3885" s="349"/>
      <c r="P3885" s="349"/>
      <c r="Q3885" s="357"/>
    </row>
    <row r="3886" ht="27" customHeight="1" spans="1:17">
      <c r="A3886" s="362">
        <f t="shared" si="46"/>
        <v>2955</v>
      </c>
      <c r="B3886" s="294"/>
      <c r="C3886" s="337"/>
      <c r="D3886" s="337"/>
      <c r="E3886" s="337"/>
      <c r="F3886" s="337"/>
      <c r="G3886" s="356"/>
      <c r="H3886" s="340"/>
      <c r="I3886" s="337"/>
      <c r="J3886" s="337"/>
      <c r="K3886" s="337"/>
      <c r="L3886" s="337"/>
      <c r="M3886" s="329"/>
      <c r="N3886" s="337"/>
      <c r="O3886" s="349"/>
      <c r="P3886" s="349"/>
      <c r="Q3886" s="358"/>
    </row>
    <row r="3887" ht="27" customHeight="1" spans="1:17">
      <c r="A3887" s="361">
        <f t="shared" si="46"/>
        <v>2956</v>
      </c>
      <c r="B3887" s="294"/>
      <c r="C3887" s="337"/>
      <c r="D3887" s="337"/>
      <c r="E3887" s="337"/>
      <c r="F3887" s="337"/>
      <c r="G3887" s="356"/>
      <c r="H3887" s="340"/>
      <c r="I3887" s="337"/>
      <c r="J3887" s="337"/>
      <c r="K3887" s="337"/>
      <c r="L3887" s="337"/>
      <c r="M3887" s="334"/>
      <c r="N3887" s="337"/>
      <c r="O3887" s="349"/>
      <c r="P3887" s="349"/>
      <c r="Q3887" s="357"/>
    </row>
    <row r="3888" ht="27" customHeight="1" spans="1:17">
      <c r="A3888" s="362">
        <f t="shared" si="46"/>
        <v>2957</v>
      </c>
      <c r="B3888" s="294"/>
      <c r="C3888" s="337"/>
      <c r="D3888" s="337"/>
      <c r="E3888" s="337"/>
      <c r="F3888" s="337"/>
      <c r="G3888" s="356"/>
      <c r="H3888" s="340"/>
      <c r="I3888" s="337"/>
      <c r="J3888" s="337"/>
      <c r="K3888" s="337"/>
      <c r="L3888" s="337"/>
      <c r="M3888" s="329"/>
      <c r="N3888" s="337"/>
      <c r="O3888" s="349"/>
      <c r="P3888" s="349"/>
      <c r="Q3888" s="358"/>
    </row>
    <row r="3889" ht="27" customHeight="1" spans="1:17">
      <c r="A3889" s="361">
        <f t="shared" si="46"/>
        <v>2958</v>
      </c>
      <c r="B3889" s="294"/>
      <c r="C3889" s="337"/>
      <c r="D3889" s="337"/>
      <c r="E3889" s="337"/>
      <c r="F3889" s="337"/>
      <c r="G3889" s="356"/>
      <c r="H3889" s="340"/>
      <c r="I3889" s="337"/>
      <c r="J3889" s="337"/>
      <c r="K3889" s="337"/>
      <c r="L3889" s="337"/>
      <c r="M3889" s="334"/>
      <c r="N3889" s="337"/>
      <c r="O3889" s="349"/>
      <c r="P3889" s="349"/>
      <c r="Q3889" s="357"/>
    </row>
    <row r="3890" ht="27" customHeight="1" spans="1:17">
      <c r="A3890" s="362">
        <f t="shared" si="46"/>
        <v>2959</v>
      </c>
      <c r="B3890" s="294"/>
      <c r="C3890" s="337"/>
      <c r="D3890" s="337"/>
      <c r="E3890" s="337"/>
      <c r="F3890" s="337"/>
      <c r="G3890" s="356"/>
      <c r="H3890" s="340"/>
      <c r="I3890" s="337"/>
      <c r="J3890" s="337"/>
      <c r="K3890" s="337"/>
      <c r="L3890" s="337"/>
      <c r="M3890" s="329"/>
      <c r="N3890" s="337"/>
      <c r="O3890" s="349"/>
      <c r="P3890" s="349"/>
      <c r="Q3890" s="358"/>
    </row>
    <row r="3891" ht="27" customHeight="1" spans="1:17">
      <c r="A3891" s="361">
        <f t="shared" si="46"/>
        <v>2960</v>
      </c>
      <c r="B3891" s="294"/>
      <c r="C3891" s="337"/>
      <c r="D3891" s="337"/>
      <c r="E3891" s="337"/>
      <c r="F3891" s="337"/>
      <c r="G3891" s="356"/>
      <c r="H3891" s="340"/>
      <c r="I3891" s="337"/>
      <c r="J3891" s="337"/>
      <c r="K3891" s="337"/>
      <c r="L3891" s="337"/>
      <c r="M3891" s="334"/>
      <c r="N3891" s="337"/>
      <c r="O3891" s="349"/>
      <c r="P3891" s="349"/>
      <c r="Q3891" s="357"/>
    </row>
    <row r="3892" ht="27" customHeight="1" spans="1:17">
      <c r="A3892" s="362">
        <f t="shared" si="46"/>
        <v>2961</v>
      </c>
      <c r="B3892" s="294"/>
      <c r="C3892" s="337"/>
      <c r="D3892" s="337"/>
      <c r="E3892" s="337"/>
      <c r="F3892" s="337"/>
      <c r="G3892" s="356"/>
      <c r="H3892" s="340"/>
      <c r="I3892" s="337"/>
      <c r="J3892" s="337"/>
      <c r="K3892" s="337"/>
      <c r="L3892" s="337"/>
      <c r="M3892" s="329"/>
      <c r="N3892" s="337"/>
      <c r="O3892" s="349"/>
      <c r="P3892" s="349"/>
      <c r="Q3892" s="358"/>
    </row>
    <row r="3893" ht="27" customHeight="1" spans="1:17">
      <c r="A3893" s="361">
        <f t="shared" si="46"/>
        <v>2962</v>
      </c>
      <c r="B3893" s="294"/>
      <c r="C3893" s="337"/>
      <c r="D3893" s="337"/>
      <c r="E3893" s="337"/>
      <c r="F3893" s="337"/>
      <c r="G3893" s="356"/>
      <c r="H3893" s="340"/>
      <c r="I3893" s="337"/>
      <c r="J3893" s="337"/>
      <c r="K3893" s="337"/>
      <c r="L3893" s="337"/>
      <c r="M3893" s="334"/>
      <c r="N3893" s="337"/>
      <c r="O3893" s="349"/>
      <c r="P3893" s="349"/>
      <c r="Q3893" s="357"/>
    </row>
    <row r="3894" ht="27" customHeight="1" spans="1:17">
      <c r="A3894" s="362">
        <f t="shared" si="46"/>
        <v>2963</v>
      </c>
      <c r="B3894" s="294"/>
      <c r="C3894" s="337"/>
      <c r="D3894" s="337"/>
      <c r="E3894" s="337"/>
      <c r="F3894" s="337"/>
      <c r="G3894" s="356"/>
      <c r="H3894" s="340"/>
      <c r="I3894" s="337"/>
      <c r="J3894" s="337"/>
      <c r="K3894" s="337"/>
      <c r="L3894" s="337"/>
      <c r="M3894" s="329"/>
      <c r="N3894" s="337"/>
      <c r="O3894" s="349"/>
      <c r="P3894" s="349"/>
      <c r="Q3894" s="358"/>
    </row>
    <row r="3895" ht="27" customHeight="1" spans="1:17">
      <c r="A3895" s="361">
        <f t="shared" si="46"/>
        <v>2964</v>
      </c>
      <c r="B3895" s="294"/>
      <c r="C3895" s="337"/>
      <c r="D3895" s="337"/>
      <c r="E3895" s="337"/>
      <c r="F3895" s="337"/>
      <c r="G3895" s="356"/>
      <c r="H3895" s="340"/>
      <c r="I3895" s="337"/>
      <c r="J3895" s="337"/>
      <c r="K3895" s="337"/>
      <c r="L3895" s="337"/>
      <c r="M3895" s="334"/>
      <c r="N3895" s="337"/>
      <c r="O3895" s="349"/>
      <c r="P3895" s="349"/>
      <c r="Q3895" s="357"/>
    </row>
    <row r="3896" ht="27" customHeight="1" spans="1:17">
      <c r="A3896" s="362">
        <f t="shared" si="46"/>
        <v>2965</v>
      </c>
      <c r="B3896" s="294"/>
      <c r="C3896" s="337"/>
      <c r="D3896" s="337"/>
      <c r="E3896" s="337"/>
      <c r="F3896" s="337"/>
      <c r="G3896" s="356"/>
      <c r="H3896" s="340"/>
      <c r="I3896" s="337"/>
      <c r="J3896" s="337"/>
      <c r="K3896" s="337"/>
      <c r="L3896" s="337"/>
      <c r="M3896" s="329"/>
      <c r="N3896" s="337"/>
      <c r="O3896" s="349"/>
      <c r="P3896" s="349"/>
      <c r="Q3896" s="358"/>
    </row>
    <row r="3897" ht="27" customHeight="1" spans="1:17">
      <c r="A3897" s="361">
        <f t="shared" si="46"/>
        <v>2966</v>
      </c>
      <c r="B3897" s="294"/>
      <c r="C3897" s="337"/>
      <c r="D3897" s="337"/>
      <c r="E3897" s="337"/>
      <c r="F3897" s="337"/>
      <c r="G3897" s="356"/>
      <c r="H3897" s="340"/>
      <c r="I3897" s="337"/>
      <c r="J3897" s="337"/>
      <c r="K3897" s="337"/>
      <c r="L3897" s="337"/>
      <c r="M3897" s="334"/>
      <c r="N3897" s="337"/>
      <c r="O3897" s="349"/>
      <c r="P3897" s="349"/>
      <c r="Q3897" s="357"/>
    </row>
    <row r="3898" ht="27" customHeight="1" spans="1:17">
      <c r="A3898" s="362">
        <f t="shared" si="46"/>
        <v>2967</v>
      </c>
      <c r="B3898" s="294"/>
      <c r="C3898" s="337"/>
      <c r="D3898" s="337"/>
      <c r="E3898" s="337"/>
      <c r="F3898" s="337"/>
      <c r="G3898" s="356"/>
      <c r="H3898" s="340"/>
      <c r="I3898" s="337"/>
      <c r="J3898" s="337"/>
      <c r="K3898" s="337"/>
      <c r="L3898" s="337"/>
      <c r="M3898" s="329"/>
      <c r="N3898" s="337"/>
      <c r="O3898" s="349"/>
      <c r="P3898" s="349"/>
      <c r="Q3898" s="358"/>
    </row>
    <row r="3899" ht="27" customHeight="1" spans="1:17">
      <c r="A3899" s="361">
        <f t="shared" si="46"/>
        <v>2968</v>
      </c>
      <c r="B3899" s="294"/>
      <c r="C3899" s="337"/>
      <c r="D3899" s="337"/>
      <c r="E3899" s="337"/>
      <c r="F3899" s="337"/>
      <c r="G3899" s="356"/>
      <c r="H3899" s="340"/>
      <c r="I3899" s="337"/>
      <c r="J3899" s="337"/>
      <c r="K3899" s="337"/>
      <c r="L3899" s="337"/>
      <c r="M3899" s="334"/>
      <c r="N3899" s="337"/>
      <c r="O3899" s="349"/>
      <c r="P3899" s="349"/>
      <c r="Q3899" s="357"/>
    </row>
    <row r="3900" ht="27" customHeight="1" spans="1:17">
      <c r="A3900" s="362">
        <f t="shared" si="46"/>
        <v>2969</v>
      </c>
      <c r="B3900" s="294"/>
      <c r="C3900" s="337"/>
      <c r="D3900" s="337"/>
      <c r="E3900" s="337"/>
      <c r="F3900" s="337"/>
      <c r="G3900" s="356"/>
      <c r="H3900" s="340"/>
      <c r="I3900" s="337"/>
      <c r="J3900" s="337"/>
      <c r="K3900" s="337"/>
      <c r="L3900" s="337"/>
      <c r="M3900" s="329"/>
      <c r="N3900" s="337"/>
      <c r="O3900" s="349"/>
      <c r="P3900" s="349"/>
      <c r="Q3900" s="358"/>
    </row>
    <row r="3901" ht="27" customHeight="1" spans="1:17">
      <c r="A3901" s="361">
        <f t="shared" si="46"/>
        <v>2970</v>
      </c>
      <c r="B3901" s="294"/>
      <c r="C3901" s="337"/>
      <c r="D3901" s="337"/>
      <c r="E3901" s="337"/>
      <c r="F3901" s="337"/>
      <c r="G3901" s="356"/>
      <c r="H3901" s="340"/>
      <c r="I3901" s="337"/>
      <c r="J3901" s="337"/>
      <c r="K3901" s="337"/>
      <c r="L3901" s="337"/>
      <c r="M3901" s="334"/>
      <c r="N3901" s="337"/>
      <c r="O3901" s="349"/>
      <c r="P3901" s="349"/>
      <c r="Q3901" s="357"/>
    </row>
    <row r="3902" ht="27" customHeight="1" spans="1:17">
      <c r="A3902" s="362">
        <f t="shared" si="46"/>
        <v>2971</v>
      </c>
      <c r="B3902" s="294"/>
      <c r="C3902" s="337"/>
      <c r="D3902" s="337"/>
      <c r="E3902" s="337"/>
      <c r="F3902" s="337"/>
      <c r="G3902" s="356"/>
      <c r="H3902" s="340"/>
      <c r="I3902" s="337"/>
      <c r="J3902" s="337"/>
      <c r="K3902" s="337"/>
      <c r="L3902" s="337"/>
      <c r="M3902" s="329"/>
      <c r="N3902" s="337"/>
      <c r="O3902" s="349"/>
      <c r="P3902" s="349"/>
      <c r="Q3902" s="358"/>
    </row>
    <row r="3903" ht="27" customHeight="1" spans="1:17">
      <c r="A3903" s="361">
        <f t="shared" si="46"/>
        <v>2972</v>
      </c>
      <c r="B3903" s="294"/>
      <c r="C3903" s="337"/>
      <c r="D3903" s="337"/>
      <c r="E3903" s="337"/>
      <c r="F3903" s="337"/>
      <c r="G3903" s="356"/>
      <c r="H3903" s="340"/>
      <c r="I3903" s="337"/>
      <c r="J3903" s="337"/>
      <c r="K3903" s="337"/>
      <c r="L3903" s="337"/>
      <c r="M3903" s="334"/>
      <c r="N3903" s="337"/>
      <c r="O3903" s="349"/>
      <c r="P3903" s="349"/>
      <c r="Q3903" s="357"/>
    </row>
    <row r="3904" ht="27" customHeight="1" spans="1:17">
      <c r="A3904" s="362">
        <f t="shared" si="46"/>
        <v>2973</v>
      </c>
      <c r="B3904" s="294"/>
      <c r="C3904" s="337"/>
      <c r="D3904" s="337"/>
      <c r="E3904" s="337"/>
      <c r="F3904" s="337"/>
      <c r="G3904" s="356"/>
      <c r="H3904" s="340"/>
      <c r="I3904" s="337"/>
      <c r="J3904" s="337"/>
      <c r="K3904" s="337"/>
      <c r="L3904" s="337"/>
      <c r="M3904" s="329"/>
      <c r="N3904" s="337"/>
      <c r="O3904" s="349"/>
      <c r="P3904" s="349"/>
      <c r="Q3904" s="358"/>
    </row>
    <row r="3905" ht="27" customHeight="1" spans="1:17">
      <c r="A3905" s="361">
        <f t="shared" si="46"/>
        <v>2974</v>
      </c>
      <c r="B3905" s="294"/>
      <c r="C3905" s="337"/>
      <c r="D3905" s="337"/>
      <c r="E3905" s="337"/>
      <c r="F3905" s="337"/>
      <c r="G3905" s="356"/>
      <c r="H3905" s="340"/>
      <c r="I3905" s="337"/>
      <c r="J3905" s="337"/>
      <c r="K3905" s="337"/>
      <c r="L3905" s="337"/>
      <c r="M3905" s="334"/>
      <c r="N3905" s="337"/>
      <c r="O3905" s="349"/>
      <c r="P3905" s="349"/>
      <c r="Q3905" s="357"/>
    </row>
    <row r="3906" ht="27" customHeight="1" spans="1:17">
      <c r="A3906" s="362">
        <f t="shared" si="46"/>
        <v>2975</v>
      </c>
      <c r="B3906" s="294"/>
      <c r="C3906" s="337"/>
      <c r="D3906" s="337"/>
      <c r="E3906" s="337"/>
      <c r="F3906" s="337"/>
      <c r="G3906" s="356"/>
      <c r="H3906" s="340"/>
      <c r="I3906" s="337"/>
      <c r="J3906" s="337"/>
      <c r="K3906" s="337"/>
      <c r="L3906" s="337"/>
      <c r="M3906" s="329"/>
      <c r="N3906" s="337"/>
      <c r="O3906" s="349"/>
      <c r="P3906" s="349"/>
      <c r="Q3906" s="358"/>
    </row>
    <row r="3907" ht="27" customHeight="1" spans="1:17">
      <c r="A3907" s="361">
        <f t="shared" si="46"/>
        <v>2976</v>
      </c>
      <c r="B3907" s="294"/>
      <c r="C3907" s="337"/>
      <c r="D3907" s="337"/>
      <c r="E3907" s="337"/>
      <c r="F3907" s="337"/>
      <c r="G3907" s="356"/>
      <c r="H3907" s="340"/>
      <c r="I3907" s="337"/>
      <c r="J3907" s="337"/>
      <c r="K3907" s="337"/>
      <c r="L3907" s="337"/>
      <c r="M3907" s="334"/>
      <c r="N3907" s="337"/>
      <c r="O3907" s="349"/>
      <c r="P3907" s="349"/>
      <c r="Q3907" s="357"/>
    </row>
    <row r="3908" ht="27" customHeight="1" spans="1:17">
      <c r="A3908" s="362">
        <f t="shared" si="46"/>
        <v>2977</v>
      </c>
      <c r="B3908" s="294"/>
      <c r="C3908" s="337"/>
      <c r="D3908" s="337"/>
      <c r="E3908" s="337"/>
      <c r="F3908" s="337"/>
      <c r="G3908" s="356"/>
      <c r="H3908" s="340"/>
      <c r="I3908" s="337"/>
      <c r="J3908" s="337"/>
      <c r="K3908" s="337"/>
      <c r="L3908" s="337"/>
      <c r="M3908" s="329"/>
      <c r="N3908" s="337"/>
      <c r="O3908" s="349"/>
      <c r="P3908" s="349"/>
      <c r="Q3908" s="358"/>
    </row>
    <row r="3909" ht="27" customHeight="1" spans="1:17">
      <c r="A3909" s="361">
        <f t="shared" si="46"/>
        <v>2978</v>
      </c>
      <c r="B3909" s="294"/>
      <c r="C3909" s="337"/>
      <c r="D3909" s="337"/>
      <c r="E3909" s="337"/>
      <c r="F3909" s="337"/>
      <c r="G3909" s="356"/>
      <c r="H3909" s="340"/>
      <c r="I3909" s="337"/>
      <c r="J3909" s="337"/>
      <c r="K3909" s="337"/>
      <c r="L3909" s="337"/>
      <c r="M3909" s="334"/>
      <c r="N3909" s="337"/>
      <c r="O3909" s="349"/>
      <c r="P3909" s="349"/>
      <c r="Q3909" s="357"/>
    </row>
    <row r="3910" ht="27" customHeight="1" spans="1:17">
      <c r="A3910" s="362">
        <f t="shared" si="46"/>
        <v>2979</v>
      </c>
      <c r="B3910" s="294"/>
      <c r="C3910" s="337"/>
      <c r="D3910" s="337"/>
      <c r="E3910" s="337"/>
      <c r="F3910" s="337"/>
      <c r="G3910" s="356"/>
      <c r="H3910" s="340"/>
      <c r="I3910" s="337"/>
      <c r="J3910" s="337"/>
      <c r="K3910" s="337"/>
      <c r="L3910" s="337"/>
      <c r="M3910" s="329"/>
      <c r="N3910" s="337"/>
      <c r="O3910" s="349"/>
      <c r="P3910" s="349"/>
      <c r="Q3910" s="358"/>
    </row>
    <row r="3911" ht="27" customHeight="1" spans="1:17">
      <c r="A3911" s="361">
        <f t="shared" si="46"/>
        <v>2980</v>
      </c>
      <c r="B3911" s="294"/>
      <c r="C3911" s="337"/>
      <c r="D3911" s="337"/>
      <c r="E3911" s="337"/>
      <c r="F3911" s="337"/>
      <c r="G3911" s="356"/>
      <c r="H3911" s="340"/>
      <c r="I3911" s="337"/>
      <c r="J3911" s="337"/>
      <c r="K3911" s="337"/>
      <c r="L3911" s="337"/>
      <c r="M3911" s="334"/>
      <c r="N3911" s="337"/>
      <c r="O3911" s="349"/>
      <c r="P3911" s="349"/>
      <c r="Q3911" s="357"/>
    </row>
    <row r="3912" ht="27" customHeight="1" spans="1:17">
      <c r="A3912" s="362">
        <f t="shared" si="46"/>
        <v>2981</v>
      </c>
      <c r="B3912" s="294"/>
      <c r="C3912" s="337"/>
      <c r="D3912" s="337"/>
      <c r="E3912" s="337"/>
      <c r="F3912" s="337"/>
      <c r="G3912" s="356"/>
      <c r="H3912" s="340"/>
      <c r="I3912" s="337"/>
      <c r="J3912" s="337"/>
      <c r="K3912" s="337"/>
      <c r="L3912" s="337"/>
      <c r="M3912" s="329"/>
      <c r="N3912" s="337"/>
      <c r="O3912" s="349"/>
      <c r="P3912" s="349"/>
      <c r="Q3912" s="358"/>
    </row>
    <row r="3913" ht="27" customHeight="1" spans="1:17">
      <c r="A3913" s="361">
        <f t="shared" si="46"/>
        <v>2982</v>
      </c>
      <c r="B3913" s="294"/>
      <c r="C3913" s="337"/>
      <c r="D3913" s="337"/>
      <c r="E3913" s="337"/>
      <c r="F3913" s="337"/>
      <c r="G3913" s="356"/>
      <c r="H3913" s="340"/>
      <c r="I3913" s="337"/>
      <c r="J3913" s="337"/>
      <c r="K3913" s="337"/>
      <c r="L3913" s="337"/>
      <c r="M3913" s="334"/>
      <c r="N3913" s="337"/>
      <c r="O3913" s="349"/>
      <c r="P3913" s="349"/>
      <c r="Q3913" s="357"/>
    </row>
    <row r="3914" ht="27" customHeight="1" spans="1:17">
      <c r="A3914" s="362">
        <f t="shared" si="46"/>
        <v>2983</v>
      </c>
      <c r="B3914" s="294"/>
      <c r="C3914" s="337"/>
      <c r="D3914" s="337"/>
      <c r="E3914" s="337"/>
      <c r="F3914" s="337"/>
      <c r="G3914" s="356"/>
      <c r="H3914" s="340"/>
      <c r="I3914" s="337"/>
      <c r="J3914" s="337"/>
      <c r="K3914" s="337"/>
      <c r="L3914" s="337"/>
      <c r="M3914" s="329"/>
      <c r="N3914" s="337"/>
      <c r="O3914" s="349"/>
      <c r="P3914" s="349"/>
      <c r="Q3914" s="358"/>
    </row>
    <row r="3915" ht="27" customHeight="1" spans="1:17">
      <c r="A3915" s="361">
        <f t="shared" si="46"/>
        <v>2984</v>
      </c>
      <c r="B3915" s="294"/>
      <c r="C3915" s="337"/>
      <c r="D3915" s="337"/>
      <c r="E3915" s="337"/>
      <c r="F3915" s="337"/>
      <c r="G3915" s="356"/>
      <c r="H3915" s="340"/>
      <c r="I3915" s="337"/>
      <c r="J3915" s="337"/>
      <c r="K3915" s="337"/>
      <c r="L3915" s="337"/>
      <c r="M3915" s="334"/>
      <c r="N3915" s="337"/>
      <c r="O3915" s="349"/>
      <c r="P3915" s="349"/>
      <c r="Q3915" s="357"/>
    </row>
    <row r="3916" ht="27" customHeight="1" spans="1:17">
      <c r="A3916" s="362">
        <f t="shared" si="46"/>
        <v>2985</v>
      </c>
      <c r="B3916" s="294"/>
      <c r="C3916" s="337"/>
      <c r="D3916" s="337"/>
      <c r="E3916" s="337"/>
      <c r="F3916" s="337"/>
      <c r="G3916" s="356"/>
      <c r="H3916" s="340"/>
      <c r="I3916" s="337"/>
      <c r="J3916" s="337"/>
      <c r="K3916" s="337"/>
      <c r="L3916" s="337"/>
      <c r="M3916" s="329"/>
      <c r="N3916" s="337"/>
      <c r="O3916" s="349"/>
      <c r="P3916" s="349"/>
      <c r="Q3916" s="358"/>
    </row>
    <row r="3917" ht="27" customHeight="1" spans="1:17">
      <c r="A3917" s="361">
        <f t="shared" si="46"/>
        <v>2986</v>
      </c>
      <c r="B3917" s="294"/>
      <c r="C3917" s="337"/>
      <c r="D3917" s="337"/>
      <c r="E3917" s="337"/>
      <c r="F3917" s="337"/>
      <c r="G3917" s="356"/>
      <c r="H3917" s="340"/>
      <c r="I3917" s="337"/>
      <c r="J3917" s="337"/>
      <c r="K3917" s="337"/>
      <c r="L3917" s="337"/>
      <c r="M3917" s="334"/>
      <c r="N3917" s="337"/>
      <c r="O3917" s="349"/>
      <c r="P3917" s="349"/>
      <c r="Q3917" s="357"/>
    </row>
    <row r="3918" ht="27" customHeight="1" spans="1:17">
      <c r="A3918" s="362">
        <f t="shared" si="46"/>
        <v>2987</v>
      </c>
      <c r="B3918" s="294"/>
      <c r="C3918" s="337"/>
      <c r="D3918" s="337"/>
      <c r="E3918" s="337"/>
      <c r="F3918" s="337"/>
      <c r="G3918" s="356"/>
      <c r="H3918" s="340"/>
      <c r="I3918" s="337"/>
      <c r="J3918" s="337"/>
      <c r="K3918" s="337"/>
      <c r="L3918" s="337"/>
      <c r="M3918" s="329"/>
      <c r="N3918" s="337"/>
      <c r="O3918" s="349"/>
      <c r="P3918" s="349"/>
      <c r="Q3918" s="358"/>
    </row>
    <row r="3919" ht="27" customHeight="1" spans="1:17">
      <c r="A3919" s="361">
        <f t="shared" si="46"/>
        <v>2988</v>
      </c>
      <c r="B3919" s="294"/>
      <c r="C3919" s="337"/>
      <c r="D3919" s="337"/>
      <c r="E3919" s="337"/>
      <c r="F3919" s="337"/>
      <c r="G3919" s="356"/>
      <c r="H3919" s="340"/>
      <c r="I3919" s="337"/>
      <c r="J3919" s="337"/>
      <c r="K3919" s="337"/>
      <c r="L3919" s="337"/>
      <c r="M3919" s="334"/>
      <c r="N3919" s="337"/>
      <c r="O3919" s="349"/>
      <c r="P3919" s="349"/>
      <c r="Q3919" s="357"/>
    </row>
    <row r="3920" ht="27" customHeight="1" spans="1:17">
      <c r="A3920" s="362">
        <f t="shared" si="46"/>
        <v>2989</v>
      </c>
      <c r="B3920" s="294"/>
      <c r="C3920" s="337"/>
      <c r="D3920" s="337"/>
      <c r="E3920" s="337"/>
      <c r="F3920" s="337"/>
      <c r="G3920" s="356"/>
      <c r="H3920" s="340"/>
      <c r="I3920" s="337"/>
      <c r="J3920" s="337"/>
      <c r="K3920" s="337"/>
      <c r="L3920" s="337"/>
      <c r="M3920" s="329"/>
      <c r="N3920" s="337"/>
      <c r="O3920" s="349"/>
      <c r="P3920" s="349"/>
      <c r="Q3920" s="358"/>
    </row>
    <row r="3921" ht="27" customHeight="1" spans="1:17">
      <c r="A3921" s="361">
        <f t="shared" si="46"/>
        <v>2990</v>
      </c>
      <c r="B3921" s="294"/>
      <c r="C3921" s="337"/>
      <c r="D3921" s="337"/>
      <c r="E3921" s="337"/>
      <c r="F3921" s="337"/>
      <c r="G3921" s="356"/>
      <c r="H3921" s="340"/>
      <c r="I3921" s="337"/>
      <c r="J3921" s="337"/>
      <c r="K3921" s="337"/>
      <c r="L3921" s="337"/>
      <c r="M3921" s="334"/>
      <c r="N3921" s="337"/>
      <c r="O3921" s="349"/>
      <c r="P3921" s="349"/>
      <c r="Q3921" s="357"/>
    </row>
    <row r="3922" ht="27" customHeight="1" spans="1:17">
      <c r="A3922" s="362">
        <f t="shared" si="46"/>
        <v>2991</v>
      </c>
      <c r="B3922" s="294"/>
      <c r="C3922" s="337"/>
      <c r="D3922" s="337"/>
      <c r="E3922" s="337"/>
      <c r="F3922" s="337"/>
      <c r="G3922" s="356"/>
      <c r="H3922" s="340"/>
      <c r="I3922" s="337"/>
      <c r="J3922" s="337"/>
      <c r="K3922" s="337"/>
      <c r="L3922" s="337"/>
      <c r="M3922" s="329"/>
      <c r="N3922" s="337"/>
      <c r="O3922" s="349"/>
      <c r="P3922" s="349"/>
      <c r="Q3922" s="358"/>
    </row>
    <row r="3923" ht="27" customHeight="1" spans="1:17">
      <c r="A3923" s="361">
        <f t="shared" si="46"/>
        <v>2992</v>
      </c>
      <c r="B3923" s="294"/>
      <c r="C3923" s="337"/>
      <c r="D3923" s="337"/>
      <c r="E3923" s="337"/>
      <c r="F3923" s="337"/>
      <c r="G3923" s="356"/>
      <c r="H3923" s="340"/>
      <c r="I3923" s="337"/>
      <c r="J3923" s="337"/>
      <c r="K3923" s="337"/>
      <c r="L3923" s="337"/>
      <c r="M3923" s="334"/>
      <c r="N3923" s="337"/>
      <c r="O3923" s="349"/>
      <c r="P3923" s="349"/>
      <c r="Q3923" s="357"/>
    </row>
    <row r="3924" ht="27" customHeight="1" spans="1:17">
      <c r="A3924" s="362">
        <f t="shared" si="46"/>
        <v>2993</v>
      </c>
      <c r="B3924" s="294"/>
      <c r="C3924" s="337"/>
      <c r="D3924" s="337"/>
      <c r="E3924" s="337"/>
      <c r="F3924" s="337"/>
      <c r="G3924" s="356"/>
      <c r="H3924" s="340"/>
      <c r="I3924" s="337"/>
      <c r="J3924" s="337"/>
      <c r="K3924" s="337"/>
      <c r="L3924" s="337"/>
      <c r="M3924" s="329"/>
      <c r="N3924" s="337"/>
      <c r="O3924" s="349"/>
      <c r="P3924" s="349"/>
      <c r="Q3924" s="358"/>
    </row>
    <row r="3925" ht="27" customHeight="1" spans="1:17">
      <c r="A3925" s="361">
        <f t="shared" si="46"/>
        <v>2994</v>
      </c>
      <c r="B3925" s="294"/>
      <c r="C3925" s="337"/>
      <c r="D3925" s="337"/>
      <c r="E3925" s="337"/>
      <c r="F3925" s="337"/>
      <c r="G3925" s="356"/>
      <c r="H3925" s="340"/>
      <c r="I3925" s="337"/>
      <c r="J3925" s="337"/>
      <c r="K3925" s="337"/>
      <c r="L3925" s="337"/>
      <c r="M3925" s="334"/>
      <c r="N3925" s="337"/>
      <c r="O3925" s="349"/>
      <c r="P3925" s="349"/>
      <c r="Q3925" s="357"/>
    </row>
    <row r="3926" ht="27" customHeight="1" spans="1:17">
      <c r="A3926" s="362">
        <f t="shared" si="46"/>
        <v>2995</v>
      </c>
      <c r="B3926" s="294"/>
      <c r="C3926" s="337"/>
      <c r="D3926" s="337"/>
      <c r="E3926" s="337"/>
      <c r="F3926" s="337"/>
      <c r="G3926" s="356"/>
      <c r="H3926" s="340"/>
      <c r="I3926" s="337"/>
      <c r="J3926" s="337"/>
      <c r="K3926" s="337"/>
      <c r="L3926" s="337"/>
      <c r="M3926" s="329"/>
      <c r="N3926" s="337"/>
      <c r="O3926" s="349"/>
      <c r="P3926" s="349"/>
      <c r="Q3926" s="358"/>
    </row>
    <row r="3927" ht="27" customHeight="1" spans="1:17">
      <c r="A3927" s="361">
        <f t="shared" si="46"/>
        <v>2996</v>
      </c>
      <c r="B3927" s="294"/>
      <c r="C3927" s="337"/>
      <c r="D3927" s="337"/>
      <c r="E3927" s="337"/>
      <c r="F3927" s="337"/>
      <c r="G3927" s="356"/>
      <c r="H3927" s="340"/>
      <c r="I3927" s="337"/>
      <c r="J3927" s="337"/>
      <c r="K3927" s="337"/>
      <c r="L3927" s="337"/>
      <c r="M3927" s="334"/>
      <c r="N3927" s="337"/>
      <c r="O3927" s="349"/>
      <c r="P3927" s="349"/>
      <c r="Q3927" s="357"/>
    </row>
    <row r="3928" ht="27" customHeight="1" spans="1:17">
      <c r="A3928" s="362">
        <f t="shared" si="46"/>
        <v>2997</v>
      </c>
      <c r="B3928" s="294"/>
      <c r="C3928" s="337"/>
      <c r="D3928" s="337"/>
      <c r="E3928" s="337"/>
      <c r="F3928" s="337"/>
      <c r="G3928" s="356"/>
      <c r="H3928" s="340"/>
      <c r="I3928" s="337"/>
      <c r="J3928" s="337"/>
      <c r="K3928" s="337"/>
      <c r="L3928" s="337"/>
      <c r="M3928" s="329"/>
      <c r="N3928" s="337"/>
      <c r="O3928" s="349"/>
      <c r="P3928" s="349"/>
      <c r="Q3928" s="358"/>
    </row>
    <row r="3929" ht="27" customHeight="1" spans="1:17">
      <c r="A3929" s="361">
        <f t="shared" si="46"/>
        <v>2998</v>
      </c>
      <c r="B3929" s="294"/>
      <c r="C3929" s="337"/>
      <c r="D3929" s="337"/>
      <c r="E3929" s="337"/>
      <c r="F3929" s="337"/>
      <c r="G3929" s="356"/>
      <c r="H3929" s="340"/>
      <c r="I3929" s="337"/>
      <c r="J3929" s="337"/>
      <c r="K3929" s="337"/>
      <c r="L3929" s="337"/>
      <c r="M3929" s="334"/>
      <c r="N3929" s="337"/>
      <c r="O3929" s="349"/>
      <c r="P3929" s="349"/>
      <c r="Q3929" s="357"/>
    </row>
    <row r="3930" ht="27" customHeight="1" spans="1:17">
      <c r="A3930" s="362">
        <f t="shared" si="46"/>
        <v>2999</v>
      </c>
      <c r="B3930" s="294"/>
      <c r="C3930" s="337"/>
      <c r="D3930" s="337"/>
      <c r="E3930" s="337"/>
      <c r="F3930" s="337"/>
      <c r="G3930" s="356"/>
      <c r="H3930" s="340"/>
      <c r="I3930" s="337"/>
      <c r="J3930" s="337"/>
      <c r="K3930" s="337"/>
      <c r="L3930" s="337"/>
      <c r="M3930" s="329"/>
      <c r="N3930" s="337"/>
      <c r="O3930" s="349"/>
      <c r="P3930" s="349"/>
      <c r="Q3930" s="358"/>
    </row>
    <row r="3931" ht="27" customHeight="1" spans="1:17">
      <c r="A3931" s="361">
        <f t="shared" si="46"/>
        <v>3000</v>
      </c>
      <c r="B3931" s="294"/>
      <c r="C3931" s="337"/>
      <c r="D3931" s="337"/>
      <c r="E3931" s="337"/>
      <c r="F3931" s="337"/>
      <c r="G3931" s="356"/>
      <c r="H3931" s="340"/>
      <c r="I3931" s="337"/>
      <c r="J3931" s="337"/>
      <c r="K3931" s="337"/>
      <c r="L3931" s="337"/>
      <c r="M3931" s="334"/>
      <c r="N3931" s="337"/>
      <c r="O3931" s="349"/>
      <c r="P3931" s="349"/>
      <c r="Q3931" s="357"/>
    </row>
    <row r="3932" ht="27" customHeight="1" spans="1:17">
      <c r="A3932" s="362">
        <f t="shared" si="46"/>
        <v>3001</v>
      </c>
      <c r="B3932" s="294"/>
      <c r="C3932" s="337"/>
      <c r="D3932" s="337"/>
      <c r="E3932" s="337"/>
      <c r="F3932" s="337"/>
      <c r="G3932" s="356"/>
      <c r="H3932" s="340"/>
      <c r="I3932" s="337"/>
      <c r="J3932" s="337"/>
      <c r="K3932" s="337"/>
      <c r="L3932" s="337"/>
      <c r="M3932" s="329"/>
      <c r="N3932" s="337"/>
      <c r="O3932" s="349"/>
      <c r="P3932" s="349"/>
      <c r="Q3932" s="358"/>
    </row>
    <row r="3933" ht="27" customHeight="1" spans="1:17">
      <c r="A3933" s="361">
        <f t="shared" si="46"/>
        <v>3002</v>
      </c>
      <c r="B3933" s="294"/>
      <c r="C3933" s="337"/>
      <c r="D3933" s="337"/>
      <c r="E3933" s="337"/>
      <c r="F3933" s="337"/>
      <c r="G3933" s="356"/>
      <c r="H3933" s="340"/>
      <c r="I3933" s="337"/>
      <c r="J3933" s="337"/>
      <c r="K3933" s="337"/>
      <c r="L3933" s="337"/>
      <c r="M3933" s="334"/>
      <c r="N3933" s="337"/>
      <c r="O3933" s="349"/>
      <c r="P3933" s="349"/>
      <c r="Q3933" s="357"/>
    </row>
    <row r="3934" ht="27" customHeight="1" spans="1:17">
      <c r="A3934" s="362">
        <f t="shared" si="46"/>
        <v>3003</v>
      </c>
      <c r="B3934" s="294"/>
      <c r="C3934" s="337"/>
      <c r="D3934" s="337"/>
      <c r="E3934" s="337"/>
      <c r="F3934" s="337"/>
      <c r="G3934" s="356"/>
      <c r="H3934" s="340"/>
      <c r="I3934" s="337"/>
      <c r="J3934" s="337"/>
      <c r="K3934" s="337"/>
      <c r="L3934" s="337"/>
      <c r="M3934" s="329"/>
      <c r="N3934" s="337"/>
      <c r="O3934" s="349"/>
      <c r="P3934" s="349"/>
      <c r="Q3934" s="358"/>
    </row>
    <row r="3935" ht="27" customHeight="1" spans="1:17">
      <c r="A3935" s="361">
        <f t="shared" si="46"/>
        <v>3004</v>
      </c>
      <c r="B3935" s="294"/>
      <c r="C3935" s="337"/>
      <c r="D3935" s="337"/>
      <c r="E3935" s="337"/>
      <c r="F3935" s="337"/>
      <c r="G3935" s="356"/>
      <c r="H3935" s="340"/>
      <c r="I3935" s="337"/>
      <c r="J3935" s="337"/>
      <c r="K3935" s="337"/>
      <c r="L3935" s="337"/>
      <c r="M3935" s="334"/>
      <c r="N3935" s="337"/>
      <c r="O3935" s="349"/>
      <c r="P3935" s="349"/>
      <c r="Q3935" s="357"/>
    </row>
    <row r="3936" ht="27" customHeight="1" spans="1:17">
      <c r="A3936" s="362">
        <f t="shared" si="46"/>
        <v>3005</v>
      </c>
      <c r="B3936" s="294"/>
      <c r="C3936" s="337"/>
      <c r="D3936" s="337"/>
      <c r="E3936" s="337"/>
      <c r="F3936" s="337"/>
      <c r="G3936" s="356"/>
      <c r="H3936" s="340"/>
      <c r="I3936" s="337"/>
      <c r="J3936" s="337"/>
      <c r="K3936" s="337"/>
      <c r="L3936" s="337"/>
      <c r="M3936" s="329"/>
      <c r="N3936" s="337"/>
      <c r="O3936" s="349"/>
      <c r="P3936" s="349"/>
      <c r="Q3936" s="358"/>
    </row>
    <row r="3937" ht="27" customHeight="1" spans="1:17">
      <c r="A3937" s="361">
        <f t="shared" si="46"/>
        <v>3006</v>
      </c>
      <c r="B3937" s="294"/>
      <c r="C3937" s="337"/>
      <c r="D3937" s="337"/>
      <c r="E3937" s="337"/>
      <c r="F3937" s="337"/>
      <c r="G3937" s="356"/>
      <c r="H3937" s="340"/>
      <c r="I3937" s="337"/>
      <c r="J3937" s="337"/>
      <c r="K3937" s="337"/>
      <c r="L3937" s="337"/>
      <c r="M3937" s="334"/>
      <c r="N3937" s="337"/>
      <c r="O3937" s="349"/>
      <c r="P3937" s="349"/>
      <c r="Q3937" s="357"/>
    </row>
    <row r="3938" ht="27" customHeight="1" spans="1:17">
      <c r="A3938" s="362">
        <f t="shared" si="46"/>
        <v>3007</v>
      </c>
      <c r="B3938" s="294"/>
      <c r="C3938" s="337"/>
      <c r="D3938" s="337"/>
      <c r="E3938" s="337"/>
      <c r="F3938" s="337"/>
      <c r="G3938" s="356"/>
      <c r="H3938" s="340"/>
      <c r="I3938" s="337"/>
      <c r="J3938" s="337"/>
      <c r="K3938" s="337"/>
      <c r="L3938" s="337"/>
      <c r="M3938" s="329"/>
      <c r="N3938" s="337"/>
      <c r="O3938" s="349"/>
      <c r="P3938" s="349"/>
      <c r="Q3938" s="358"/>
    </row>
    <row r="3939" ht="27" customHeight="1" spans="1:17">
      <c r="A3939" s="361">
        <f t="shared" si="46"/>
        <v>3008</v>
      </c>
      <c r="B3939" s="294"/>
      <c r="C3939" s="337"/>
      <c r="D3939" s="337"/>
      <c r="E3939" s="337"/>
      <c r="F3939" s="337"/>
      <c r="G3939" s="356"/>
      <c r="H3939" s="340"/>
      <c r="I3939" s="337"/>
      <c r="J3939" s="337"/>
      <c r="K3939" s="337"/>
      <c r="L3939" s="337"/>
      <c r="M3939" s="334"/>
      <c r="N3939" s="337"/>
      <c r="O3939" s="349"/>
      <c r="P3939" s="349"/>
      <c r="Q3939" s="357"/>
    </row>
    <row r="3940" ht="27" customHeight="1" spans="1:17">
      <c r="A3940" s="362">
        <f t="shared" si="46"/>
        <v>3009</v>
      </c>
      <c r="B3940" s="294"/>
      <c r="C3940" s="337"/>
      <c r="D3940" s="337"/>
      <c r="E3940" s="337"/>
      <c r="F3940" s="337"/>
      <c r="G3940" s="356"/>
      <c r="H3940" s="340"/>
      <c r="I3940" s="337"/>
      <c r="J3940" s="337"/>
      <c r="K3940" s="337"/>
      <c r="L3940" s="337"/>
      <c r="M3940" s="329"/>
      <c r="N3940" s="337"/>
      <c r="O3940" s="349"/>
      <c r="P3940" s="349"/>
      <c r="Q3940" s="358"/>
    </row>
    <row r="3941" ht="27" customHeight="1" spans="1:17">
      <c r="A3941" s="361">
        <f t="shared" ref="A3941:A4004" si="47">A3940+1</f>
        <v>3010</v>
      </c>
      <c r="B3941" s="294"/>
      <c r="C3941" s="337"/>
      <c r="D3941" s="337"/>
      <c r="E3941" s="337"/>
      <c r="F3941" s="337"/>
      <c r="G3941" s="356"/>
      <c r="H3941" s="340"/>
      <c r="I3941" s="337"/>
      <c r="J3941" s="337"/>
      <c r="K3941" s="337"/>
      <c r="L3941" s="337"/>
      <c r="M3941" s="334"/>
      <c r="N3941" s="337"/>
      <c r="O3941" s="349"/>
      <c r="P3941" s="349"/>
      <c r="Q3941" s="357"/>
    </row>
    <row r="3942" ht="27" customHeight="1" spans="1:17">
      <c r="A3942" s="362">
        <f t="shared" si="47"/>
        <v>3011</v>
      </c>
      <c r="B3942" s="294"/>
      <c r="C3942" s="337"/>
      <c r="D3942" s="337"/>
      <c r="E3942" s="337"/>
      <c r="F3942" s="337"/>
      <c r="G3942" s="356"/>
      <c r="H3942" s="340"/>
      <c r="I3942" s="337"/>
      <c r="J3942" s="337"/>
      <c r="K3942" s="337"/>
      <c r="L3942" s="337"/>
      <c r="M3942" s="329"/>
      <c r="N3942" s="337"/>
      <c r="O3942" s="349"/>
      <c r="P3942" s="349"/>
      <c r="Q3942" s="358"/>
    </row>
    <row r="3943" ht="27" customHeight="1" spans="1:17">
      <c r="A3943" s="361">
        <f t="shared" si="47"/>
        <v>3012</v>
      </c>
      <c r="B3943" s="294"/>
      <c r="C3943" s="337"/>
      <c r="D3943" s="337"/>
      <c r="E3943" s="337"/>
      <c r="F3943" s="337"/>
      <c r="G3943" s="356"/>
      <c r="H3943" s="340"/>
      <c r="I3943" s="337"/>
      <c r="J3943" s="337"/>
      <c r="K3943" s="337"/>
      <c r="L3943" s="337"/>
      <c r="M3943" s="334"/>
      <c r="N3943" s="337"/>
      <c r="O3943" s="349"/>
      <c r="P3943" s="349"/>
      <c r="Q3943" s="357"/>
    </row>
    <row r="3944" ht="27" customHeight="1" spans="1:17">
      <c r="A3944" s="362">
        <f t="shared" si="47"/>
        <v>3013</v>
      </c>
      <c r="B3944" s="294"/>
      <c r="C3944" s="337"/>
      <c r="D3944" s="337"/>
      <c r="E3944" s="337"/>
      <c r="F3944" s="337"/>
      <c r="G3944" s="356"/>
      <c r="H3944" s="340"/>
      <c r="I3944" s="337"/>
      <c r="J3944" s="337"/>
      <c r="K3944" s="337"/>
      <c r="L3944" s="337"/>
      <c r="M3944" s="329"/>
      <c r="N3944" s="337"/>
      <c r="O3944" s="349"/>
      <c r="P3944" s="349"/>
      <c r="Q3944" s="358"/>
    </row>
    <row r="3945" ht="27" customHeight="1" spans="1:17">
      <c r="A3945" s="361">
        <f t="shared" si="47"/>
        <v>3014</v>
      </c>
      <c r="B3945" s="294"/>
      <c r="C3945" s="337"/>
      <c r="D3945" s="337"/>
      <c r="E3945" s="337"/>
      <c r="F3945" s="337"/>
      <c r="G3945" s="356"/>
      <c r="H3945" s="340"/>
      <c r="I3945" s="337"/>
      <c r="J3945" s="337"/>
      <c r="K3945" s="337"/>
      <c r="L3945" s="337"/>
      <c r="M3945" s="334"/>
      <c r="N3945" s="337"/>
      <c r="O3945" s="349"/>
      <c r="P3945" s="349"/>
      <c r="Q3945" s="357"/>
    </row>
    <row r="3946" ht="27" customHeight="1" spans="1:17">
      <c r="A3946" s="362">
        <f t="shared" si="47"/>
        <v>3015</v>
      </c>
      <c r="B3946" s="294"/>
      <c r="C3946" s="337"/>
      <c r="D3946" s="337"/>
      <c r="E3946" s="337"/>
      <c r="F3946" s="337"/>
      <c r="G3946" s="356"/>
      <c r="H3946" s="340"/>
      <c r="I3946" s="337"/>
      <c r="J3946" s="337"/>
      <c r="K3946" s="337"/>
      <c r="L3946" s="337"/>
      <c r="M3946" s="329"/>
      <c r="N3946" s="337"/>
      <c r="O3946" s="349"/>
      <c r="P3946" s="349"/>
      <c r="Q3946" s="358"/>
    </row>
    <row r="3947" ht="27" customHeight="1" spans="1:17">
      <c r="A3947" s="361">
        <f t="shared" si="47"/>
        <v>3016</v>
      </c>
      <c r="B3947" s="294"/>
      <c r="C3947" s="337"/>
      <c r="D3947" s="337"/>
      <c r="E3947" s="337"/>
      <c r="F3947" s="337"/>
      <c r="G3947" s="356"/>
      <c r="H3947" s="340"/>
      <c r="I3947" s="337"/>
      <c r="J3947" s="337"/>
      <c r="K3947" s="337"/>
      <c r="L3947" s="337"/>
      <c r="M3947" s="334"/>
      <c r="N3947" s="337"/>
      <c r="O3947" s="349"/>
      <c r="P3947" s="349"/>
      <c r="Q3947" s="357"/>
    </row>
    <row r="3948" ht="27" customHeight="1" spans="1:17">
      <c r="A3948" s="362">
        <f t="shared" si="47"/>
        <v>3017</v>
      </c>
      <c r="B3948" s="294"/>
      <c r="C3948" s="337"/>
      <c r="D3948" s="337"/>
      <c r="E3948" s="337"/>
      <c r="F3948" s="337"/>
      <c r="G3948" s="356"/>
      <c r="H3948" s="340"/>
      <c r="I3948" s="337"/>
      <c r="J3948" s="337"/>
      <c r="K3948" s="337"/>
      <c r="L3948" s="337"/>
      <c r="M3948" s="329"/>
      <c r="N3948" s="337"/>
      <c r="O3948" s="349"/>
      <c r="P3948" s="349"/>
      <c r="Q3948" s="358"/>
    </row>
    <row r="3949" ht="27" customHeight="1" spans="1:17">
      <c r="A3949" s="361">
        <f t="shared" si="47"/>
        <v>3018</v>
      </c>
      <c r="B3949" s="294"/>
      <c r="C3949" s="337"/>
      <c r="D3949" s="337"/>
      <c r="E3949" s="337"/>
      <c r="F3949" s="337"/>
      <c r="G3949" s="356"/>
      <c r="H3949" s="340"/>
      <c r="I3949" s="337"/>
      <c r="J3949" s="337"/>
      <c r="K3949" s="337"/>
      <c r="L3949" s="337"/>
      <c r="M3949" s="334"/>
      <c r="N3949" s="337"/>
      <c r="O3949" s="349"/>
      <c r="P3949" s="349"/>
      <c r="Q3949" s="357"/>
    </row>
    <row r="3950" ht="27" customHeight="1" spans="1:17">
      <c r="A3950" s="362">
        <f t="shared" si="47"/>
        <v>3019</v>
      </c>
      <c r="B3950" s="294"/>
      <c r="C3950" s="337"/>
      <c r="D3950" s="337"/>
      <c r="E3950" s="337"/>
      <c r="F3950" s="337"/>
      <c r="G3950" s="356"/>
      <c r="H3950" s="340"/>
      <c r="I3950" s="337"/>
      <c r="J3950" s="337"/>
      <c r="K3950" s="337"/>
      <c r="L3950" s="337"/>
      <c r="M3950" s="329"/>
      <c r="N3950" s="337"/>
      <c r="O3950" s="349"/>
      <c r="P3950" s="349"/>
      <c r="Q3950" s="358"/>
    </row>
    <row r="3951" ht="27" customHeight="1" spans="1:17">
      <c r="A3951" s="361">
        <f t="shared" si="47"/>
        <v>3020</v>
      </c>
      <c r="B3951" s="294"/>
      <c r="C3951" s="337"/>
      <c r="D3951" s="337"/>
      <c r="E3951" s="337"/>
      <c r="F3951" s="337"/>
      <c r="G3951" s="356"/>
      <c r="H3951" s="340"/>
      <c r="I3951" s="337"/>
      <c r="J3951" s="337"/>
      <c r="K3951" s="337"/>
      <c r="L3951" s="337"/>
      <c r="M3951" s="334"/>
      <c r="N3951" s="337"/>
      <c r="O3951" s="349"/>
      <c r="P3951" s="349"/>
      <c r="Q3951" s="357"/>
    </row>
    <row r="3952" ht="27" customHeight="1" spans="1:17">
      <c r="A3952" s="362">
        <f t="shared" si="47"/>
        <v>3021</v>
      </c>
      <c r="B3952" s="294"/>
      <c r="C3952" s="337"/>
      <c r="D3952" s="337"/>
      <c r="E3952" s="337"/>
      <c r="F3952" s="337"/>
      <c r="G3952" s="356"/>
      <c r="H3952" s="340"/>
      <c r="I3952" s="337"/>
      <c r="J3952" s="337"/>
      <c r="K3952" s="337"/>
      <c r="L3952" s="337"/>
      <c r="M3952" s="329"/>
      <c r="N3952" s="337"/>
      <c r="O3952" s="349"/>
      <c r="P3952" s="349"/>
      <c r="Q3952" s="358"/>
    </row>
    <row r="3953" ht="27" customHeight="1" spans="1:17">
      <c r="A3953" s="361">
        <f t="shared" si="47"/>
        <v>3022</v>
      </c>
      <c r="B3953" s="294"/>
      <c r="C3953" s="337"/>
      <c r="D3953" s="337"/>
      <c r="E3953" s="337"/>
      <c r="F3953" s="337"/>
      <c r="G3953" s="356"/>
      <c r="H3953" s="340"/>
      <c r="I3953" s="337"/>
      <c r="J3953" s="337"/>
      <c r="K3953" s="337"/>
      <c r="L3953" s="337"/>
      <c r="M3953" s="334"/>
      <c r="N3953" s="337"/>
      <c r="O3953" s="349"/>
      <c r="P3953" s="349"/>
      <c r="Q3953" s="357"/>
    </row>
    <row r="3954" ht="27" customHeight="1" spans="1:17">
      <c r="A3954" s="362">
        <f t="shared" si="47"/>
        <v>3023</v>
      </c>
      <c r="B3954" s="294"/>
      <c r="C3954" s="337"/>
      <c r="D3954" s="337"/>
      <c r="E3954" s="337"/>
      <c r="F3954" s="337"/>
      <c r="G3954" s="356"/>
      <c r="H3954" s="340"/>
      <c r="I3954" s="337"/>
      <c r="J3954" s="337"/>
      <c r="K3954" s="337"/>
      <c r="L3954" s="337"/>
      <c r="M3954" s="329"/>
      <c r="N3954" s="337"/>
      <c r="O3954" s="349"/>
      <c r="P3954" s="349"/>
      <c r="Q3954" s="358"/>
    </row>
    <row r="3955" ht="27" customHeight="1" spans="1:17">
      <c r="A3955" s="361">
        <f t="shared" si="47"/>
        <v>3024</v>
      </c>
      <c r="B3955" s="294"/>
      <c r="C3955" s="337"/>
      <c r="D3955" s="337"/>
      <c r="E3955" s="337"/>
      <c r="F3955" s="337"/>
      <c r="G3955" s="356"/>
      <c r="H3955" s="340"/>
      <c r="I3955" s="337"/>
      <c r="J3955" s="337"/>
      <c r="K3955" s="337"/>
      <c r="L3955" s="337"/>
      <c r="M3955" s="334"/>
      <c r="N3955" s="337"/>
      <c r="O3955" s="349"/>
      <c r="P3955" s="349"/>
      <c r="Q3955" s="357"/>
    </row>
    <row r="3956" ht="27" customHeight="1" spans="1:17">
      <c r="A3956" s="362">
        <f t="shared" si="47"/>
        <v>3025</v>
      </c>
      <c r="B3956" s="294"/>
      <c r="C3956" s="337"/>
      <c r="D3956" s="337"/>
      <c r="E3956" s="337"/>
      <c r="F3956" s="337"/>
      <c r="G3956" s="356"/>
      <c r="H3956" s="340"/>
      <c r="I3956" s="337"/>
      <c r="J3956" s="337"/>
      <c r="K3956" s="337"/>
      <c r="L3956" s="337"/>
      <c r="M3956" s="329"/>
      <c r="N3956" s="337"/>
      <c r="O3956" s="349"/>
      <c r="P3956" s="349"/>
      <c r="Q3956" s="358"/>
    </row>
    <row r="3957" ht="27" customHeight="1" spans="1:17">
      <c r="A3957" s="361">
        <f t="shared" si="47"/>
        <v>3026</v>
      </c>
      <c r="B3957" s="294"/>
      <c r="C3957" s="337"/>
      <c r="D3957" s="337"/>
      <c r="E3957" s="337"/>
      <c r="F3957" s="337"/>
      <c r="G3957" s="356"/>
      <c r="H3957" s="340"/>
      <c r="I3957" s="337"/>
      <c r="J3957" s="337"/>
      <c r="K3957" s="337"/>
      <c r="L3957" s="337"/>
      <c r="M3957" s="334"/>
      <c r="N3957" s="337"/>
      <c r="O3957" s="349"/>
      <c r="P3957" s="349"/>
      <c r="Q3957" s="357"/>
    </row>
    <row r="3958" ht="27" customHeight="1" spans="1:17">
      <c r="A3958" s="362">
        <f t="shared" si="47"/>
        <v>3027</v>
      </c>
      <c r="B3958" s="294"/>
      <c r="C3958" s="337"/>
      <c r="D3958" s="337"/>
      <c r="E3958" s="337"/>
      <c r="F3958" s="337"/>
      <c r="G3958" s="356"/>
      <c r="H3958" s="340"/>
      <c r="I3958" s="337"/>
      <c r="J3958" s="337"/>
      <c r="K3958" s="337"/>
      <c r="L3958" s="337"/>
      <c r="M3958" s="329"/>
      <c r="N3958" s="337"/>
      <c r="O3958" s="349"/>
      <c r="P3958" s="349"/>
      <c r="Q3958" s="358"/>
    </row>
    <row r="3959" ht="27" customHeight="1" spans="1:17">
      <c r="A3959" s="361">
        <f t="shared" si="47"/>
        <v>3028</v>
      </c>
      <c r="B3959" s="294"/>
      <c r="C3959" s="337"/>
      <c r="D3959" s="337"/>
      <c r="E3959" s="337"/>
      <c r="F3959" s="337"/>
      <c r="G3959" s="356"/>
      <c r="H3959" s="340"/>
      <c r="I3959" s="337"/>
      <c r="J3959" s="337"/>
      <c r="K3959" s="337"/>
      <c r="L3959" s="337"/>
      <c r="M3959" s="334"/>
      <c r="N3959" s="337"/>
      <c r="O3959" s="349"/>
      <c r="P3959" s="349"/>
      <c r="Q3959" s="357"/>
    </row>
    <row r="3960" ht="27" customHeight="1" spans="1:17">
      <c r="A3960" s="362">
        <f t="shared" si="47"/>
        <v>3029</v>
      </c>
      <c r="B3960" s="294"/>
      <c r="C3960" s="337"/>
      <c r="D3960" s="337"/>
      <c r="E3960" s="337"/>
      <c r="F3960" s="337"/>
      <c r="G3960" s="356"/>
      <c r="H3960" s="340"/>
      <c r="I3960" s="337"/>
      <c r="J3960" s="337"/>
      <c r="K3960" s="337"/>
      <c r="L3960" s="337"/>
      <c r="M3960" s="329"/>
      <c r="N3960" s="337"/>
      <c r="O3960" s="349"/>
      <c r="P3960" s="349"/>
      <c r="Q3960" s="358"/>
    </row>
    <row r="3961" ht="27" customHeight="1" spans="1:17">
      <c r="A3961" s="361">
        <f t="shared" si="47"/>
        <v>3030</v>
      </c>
      <c r="B3961" s="294"/>
      <c r="C3961" s="337"/>
      <c r="D3961" s="337"/>
      <c r="E3961" s="337"/>
      <c r="F3961" s="337"/>
      <c r="G3961" s="356"/>
      <c r="H3961" s="340"/>
      <c r="I3961" s="337"/>
      <c r="J3961" s="337"/>
      <c r="K3961" s="337"/>
      <c r="L3961" s="337"/>
      <c r="M3961" s="334"/>
      <c r="N3961" s="337"/>
      <c r="O3961" s="349"/>
      <c r="P3961" s="349"/>
      <c r="Q3961" s="357"/>
    </row>
    <row r="3962" ht="27" customHeight="1" spans="1:17">
      <c r="A3962" s="362">
        <f t="shared" si="47"/>
        <v>3031</v>
      </c>
      <c r="B3962" s="294"/>
      <c r="C3962" s="337"/>
      <c r="D3962" s="337"/>
      <c r="E3962" s="337"/>
      <c r="F3962" s="337"/>
      <c r="G3962" s="356"/>
      <c r="H3962" s="340"/>
      <c r="I3962" s="337"/>
      <c r="J3962" s="337"/>
      <c r="K3962" s="337"/>
      <c r="L3962" s="337"/>
      <c r="M3962" s="329"/>
      <c r="N3962" s="337"/>
      <c r="O3962" s="349"/>
      <c r="P3962" s="349"/>
      <c r="Q3962" s="358"/>
    </row>
    <row r="3963" ht="27" customHeight="1" spans="1:17">
      <c r="A3963" s="361">
        <f t="shared" si="47"/>
        <v>3032</v>
      </c>
      <c r="B3963" s="294"/>
      <c r="C3963" s="337"/>
      <c r="D3963" s="337"/>
      <c r="E3963" s="337"/>
      <c r="F3963" s="337"/>
      <c r="G3963" s="356"/>
      <c r="H3963" s="340"/>
      <c r="I3963" s="337"/>
      <c r="J3963" s="337"/>
      <c r="K3963" s="337"/>
      <c r="L3963" s="337"/>
      <c r="M3963" s="334"/>
      <c r="N3963" s="337"/>
      <c r="O3963" s="349"/>
      <c r="P3963" s="349"/>
      <c r="Q3963" s="357"/>
    </row>
    <row r="3964" ht="27" customHeight="1" spans="1:17">
      <c r="A3964" s="362">
        <f t="shared" si="47"/>
        <v>3033</v>
      </c>
      <c r="B3964" s="294"/>
      <c r="C3964" s="337"/>
      <c r="D3964" s="337"/>
      <c r="E3964" s="337"/>
      <c r="F3964" s="337"/>
      <c r="G3964" s="356"/>
      <c r="H3964" s="340"/>
      <c r="I3964" s="337"/>
      <c r="J3964" s="337"/>
      <c r="K3964" s="337"/>
      <c r="L3964" s="337"/>
      <c r="M3964" s="329"/>
      <c r="N3964" s="337"/>
      <c r="O3964" s="349"/>
      <c r="P3964" s="349"/>
      <c r="Q3964" s="358"/>
    </row>
    <row r="3965" ht="27" customHeight="1" spans="1:17">
      <c r="A3965" s="361">
        <f t="shared" si="47"/>
        <v>3034</v>
      </c>
      <c r="B3965" s="294"/>
      <c r="C3965" s="337"/>
      <c r="D3965" s="337"/>
      <c r="E3965" s="337"/>
      <c r="F3965" s="337"/>
      <c r="G3965" s="356"/>
      <c r="H3965" s="340"/>
      <c r="I3965" s="337"/>
      <c r="J3965" s="337"/>
      <c r="K3965" s="337"/>
      <c r="L3965" s="337"/>
      <c r="M3965" s="334"/>
      <c r="N3965" s="337"/>
      <c r="O3965" s="349"/>
      <c r="P3965" s="349"/>
      <c r="Q3965" s="357"/>
    </row>
    <row r="3966" ht="27" customHeight="1" spans="1:17">
      <c r="A3966" s="362">
        <f t="shared" si="47"/>
        <v>3035</v>
      </c>
      <c r="B3966" s="294"/>
      <c r="C3966" s="337"/>
      <c r="D3966" s="337"/>
      <c r="E3966" s="337"/>
      <c r="F3966" s="337"/>
      <c r="G3966" s="356"/>
      <c r="H3966" s="340"/>
      <c r="I3966" s="337"/>
      <c r="J3966" s="337"/>
      <c r="K3966" s="337"/>
      <c r="L3966" s="337"/>
      <c r="M3966" s="329"/>
      <c r="N3966" s="337"/>
      <c r="O3966" s="349"/>
      <c r="P3966" s="349"/>
      <c r="Q3966" s="358"/>
    </row>
    <row r="3967" ht="27" customHeight="1" spans="1:17">
      <c r="A3967" s="361">
        <f t="shared" si="47"/>
        <v>3036</v>
      </c>
      <c r="B3967" s="294"/>
      <c r="C3967" s="337"/>
      <c r="D3967" s="337"/>
      <c r="E3967" s="337"/>
      <c r="F3967" s="337"/>
      <c r="G3967" s="356"/>
      <c r="H3967" s="340"/>
      <c r="I3967" s="337"/>
      <c r="J3967" s="337"/>
      <c r="K3967" s="337"/>
      <c r="L3967" s="337"/>
      <c r="M3967" s="334"/>
      <c r="N3967" s="337"/>
      <c r="O3967" s="349"/>
      <c r="P3967" s="349"/>
      <c r="Q3967" s="357"/>
    </row>
    <row r="3968" ht="27" customHeight="1" spans="1:17">
      <c r="A3968" s="362">
        <f t="shared" si="47"/>
        <v>3037</v>
      </c>
      <c r="B3968" s="294"/>
      <c r="C3968" s="337"/>
      <c r="D3968" s="337"/>
      <c r="E3968" s="337"/>
      <c r="F3968" s="337"/>
      <c r="G3968" s="356"/>
      <c r="H3968" s="340"/>
      <c r="I3968" s="337"/>
      <c r="J3968" s="337"/>
      <c r="K3968" s="337"/>
      <c r="L3968" s="337"/>
      <c r="M3968" s="329"/>
      <c r="N3968" s="337"/>
      <c r="O3968" s="349"/>
      <c r="P3968" s="349"/>
      <c r="Q3968" s="358"/>
    </row>
    <row r="3969" ht="27" customHeight="1" spans="1:17">
      <c r="A3969" s="361">
        <f t="shared" si="47"/>
        <v>3038</v>
      </c>
      <c r="B3969" s="294"/>
      <c r="C3969" s="337"/>
      <c r="D3969" s="337"/>
      <c r="E3969" s="337"/>
      <c r="F3969" s="337"/>
      <c r="G3969" s="356"/>
      <c r="H3969" s="340"/>
      <c r="I3969" s="337"/>
      <c r="J3969" s="337"/>
      <c r="K3969" s="337"/>
      <c r="L3969" s="337"/>
      <c r="M3969" s="334"/>
      <c r="N3969" s="337"/>
      <c r="O3969" s="349"/>
      <c r="P3969" s="349"/>
      <c r="Q3969" s="357"/>
    </row>
    <row r="3970" ht="27" customHeight="1" spans="1:17">
      <c r="A3970" s="362">
        <f t="shared" si="47"/>
        <v>3039</v>
      </c>
      <c r="B3970" s="294"/>
      <c r="C3970" s="337"/>
      <c r="D3970" s="337"/>
      <c r="E3970" s="337"/>
      <c r="F3970" s="337"/>
      <c r="G3970" s="356"/>
      <c r="H3970" s="340"/>
      <c r="I3970" s="337"/>
      <c r="J3970" s="337"/>
      <c r="K3970" s="337"/>
      <c r="L3970" s="337"/>
      <c r="M3970" s="329"/>
      <c r="N3970" s="337"/>
      <c r="O3970" s="349"/>
      <c r="P3970" s="349"/>
      <c r="Q3970" s="358"/>
    </row>
    <row r="3971" ht="27" customHeight="1" spans="1:17">
      <c r="A3971" s="361">
        <f t="shared" si="47"/>
        <v>3040</v>
      </c>
      <c r="B3971" s="294"/>
      <c r="C3971" s="337"/>
      <c r="D3971" s="337"/>
      <c r="E3971" s="337"/>
      <c r="F3971" s="337"/>
      <c r="G3971" s="356"/>
      <c r="H3971" s="340"/>
      <c r="I3971" s="337"/>
      <c r="J3971" s="337"/>
      <c r="K3971" s="337"/>
      <c r="L3971" s="337"/>
      <c r="M3971" s="334"/>
      <c r="N3971" s="337"/>
      <c r="O3971" s="349"/>
      <c r="P3971" s="349"/>
      <c r="Q3971" s="357"/>
    </row>
    <row r="3972" ht="27" customHeight="1" spans="1:17">
      <c r="A3972" s="362">
        <f t="shared" si="47"/>
        <v>3041</v>
      </c>
      <c r="B3972" s="294"/>
      <c r="C3972" s="337"/>
      <c r="D3972" s="337"/>
      <c r="E3972" s="337"/>
      <c r="F3972" s="337"/>
      <c r="G3972" s="356"/>
      <c r="H3972" s="340"/>
      <c r="I3972" s="337"/>
      <c r="J3972" s="337"/>
      <c r="K3972" s="337"/>
      <c r="L3972" s="337"/>
      <c r="M3972" s="329"/>
      <c r="N3972" s="337"/>
      <c r="O3972" s="349"/>
      <c r="P3972" s="349"/>
      <c r="Q3972" s="358"/>
    </row>
    <row r="3973" ht="27" customHeight="1" spans="1:17">
      <c r="A3973" s="361">
        <f t="shared" si="47"/>
        <v>3042</v>
      </c>
      <c r="B3973" s="294"/>
      <c r="C3973" s="337"/>
      <c r="D3973" s="337"/>
      <c r="E3973" s="337"/>
      <c r="F3973" s="337"/>
      <c r="G3973" s="356"/>
      <c r="H3973" s="340"/>
      <c r="I3973" s="337"/>
      <c r="J3973" s="337"/>
      <c r="K3973" s="337"/>
      <c r="L3973" s="337"/>
      <c r="M3973" s="334"/>
      <c r="N3973" s="337"/>
      <c r="O3973" s="349"/>
      <c r="P3973" s="349"/>
      <c r="Q3973" s="357"/>
    </row>
    <row r="3974" ht="27" customHeight="1" spans="1:17">
      <c r="A3974" s="362">
        <f t="shared" si="47"/>
        <v>3043</v>
      </c>
      <c r="B3974" s="294"/>
      <c r="C3974" s="337"/>
      <c r="D3974" s="337"/>
      <c r="E3974" s="337"/>
      <c r="F3974" s="337"/>
      <c r="G3974" s="356"/>
      <c r="H3974" s="340"/>
      <c r="I3974" s="337"/>
      <c r="J3974" s="337"/>
      <c r="K3974" s="337"/>
      <c r="L3974" s="337"/>
      <c r="M3974" s="329"/>
      <c r="N3974" s="337"/>
      <c r="O3974" s="349"/>
      <c r="P3974" s="349"/>
      <c r="Q3974" s="358"/>
    </row>
    <row r="3975" ht="27" customHeight="1" spans="1:17">
      <c r="A3975" s="361">
        <f t="shared" si="47"/>
        <v>3044</v>
      </c>
      <c r="B3975" s="294"/>
      <c r="C3975" s="337"/>
      <c r="D3975" s="337"/>
      <c r="E3975" s="337"/>
      <c r="F3975" s="337"/>
      <c r="G3975" s="356"/>
      <c r="H3975" s="340"/>
      <c r="I3975" s="337"/>
      <c r="J3975" s="337"/>
      <c r="K3975" s="337"/>
      <c r="L3975" s="337"/>
      <c r="M3975" s="334"/>
      <c r="N3975" s="337"/>
      <c r="O3975" s="349"/>
      <c r="P3975" s="349"/>
      <c r="Q3975" s="357"/>
    </row>
    <row r="3976" ht="27" customHeight="1" spans="1:17">
      <c r="A3976" s="362">
        <f t="shared" si="47"/>
        <v>3045</v>
      </c>
      <c r="B3976" s="294"/>
      <c r="C3976" s="337"/>
      <c r="D3976" s="337"/>
      <c r="E3976" s="337"/>
      <c r="F3976" s="337"/>
      <c r="G3976" s="356"/>
      <c r="H3976" s="340"/>
      <c r="I3976" s="337"/>
      <c r="J3976" s="337"/>
      <c r="K3976" s="337"/>
      <c r="L3976" s="337"/>
      <c r="M3976" s="329"/>
      <c r="N3976" s="337"/>
      <c r="O3976" s="349"/>
      <c r="P3976" s="349"/>
      <c r="Q3976" s="358"/>
    </row>
    <row r="3977" ht="27" customHeight="1" spans="1:17">
      <c r="A3977" s="361">
        <f t="shared" si="47"/>
        <v>3046</v>
      </c>
      <c r="B3977" s="294"/>
      <c r="C3977" s="337"/>
      <c r="D3977" s="337"/>
      <c r="E3977" s="337"/>
      <c r="F3977" s="337"/>
      <c r="G3977" s="356"/>
      <c r="H3977" s="340"/>
      <c r="I3977" s="337"/>
      <c r="J3977" s="337"/>
      <c r="K3977" s="337"/>
      <c r="L3977" s="337"/>
      <c r="M3977" s="334"/>
      <c r="N3977" s="337"/>
      <c r="O3977" s="349"/>
      <c r="P3977" s="349"/>
      <c r="Q3977" s="357"/>
    </row>
    <row r="3978" ht="27" customHeight="1" spans="1:17">
      <c r="A3978" s="362">
        <f t="shared" si="47"/>
        <v>3047</v>
      </c>
      <c r="B3978" s="294"/>
      <c r="C3978" s="337"/>
      <c r="D3978" s="337"/>
      <c r="E3978" s="337"/>
      <c r="F3978" s="337"/>
      <c r="G3978" s="356"/>
      <c r="H3978" s="340"/>
      <c r="I3978" s="337"/>
      <c r="J3978" s="337"/>
      <c r="K3978" s="337"/>
      <c r="L3978" s="337"/>
      <c r="M3978" s="329"/>
      <c r="N3978" s="337"/>
      <c r="O3978" s="349"/>
      <c r="P3978" s="349"/>
      <c r="Q3978" s="358"/>
    </row>
    <row r="3979" ht="27" customHeight="1" spans="1:17">
      <c r="A3979" s="361">
        <f t="shared" si="47"/>
        <v>3048</v>
      </c>
      <c r="B3979" s="294"/>
      <c r="C3979" s="337"/>
      <c r="D3979" s="337"/>
      <c r="E3979" s="337"/>
      <c r="F3979" s="337"/>
      <c r="G3979" s="356"/>
      <c r="H3979" s="340"/>
      <c r="I3979" s="337"/>
      <c r="J3979" s="337"/>
      <c r="K3979" s="337"/>
      <c r="L3979" s="337"/>
      <c r="M3979" s="334"/>
      <c r="N3979" s="337"/>
      <c r="O3979" s="349"/>
      <c r="P3979" s="349"/>
      <c r="Q3979" s="357"/>
    </row>
    <row r="3980" ht="27" customHeight="1" spans="1:17">
      <c r="A3980" s="362">
        <f t="shared" si="47"/>
        <v>3049</v>
      </c>
      <c r="B3980" s="294"/>
      <c r="C3980" s="337"/>
      <c r="D3980" s="337"/>
      <c r="E3980" s="337"/>
      <c r="F3980" s="337"/>
      <c r="G3980" s="356"/>
      <c r="H3980" s="340"/>
      <c r="I3980" s="337"/>
      <c r="J3980" s="337"/>
      <c r="K3980" s="337"/>
      <c r="L3980" s="337"/>
      <c r="M3980" s="329"/>
      <c r="N3980" s="337"/>
      <c r="O3980" s="349"/>
      <c r="P3980" s="349"/>
      <c r="Q3980" s="358"/>
    </row>
    <row r="3981" ht="27" customHeight="1" spans="1:17">
      <c r="A3981" s="361">
        <f t="shared" si="47"/>
        <v>3050</v>
      </c>
      <c r="B3981" s="294"/>
      <c r="C3981" s="337"/>
      <c r="D3981" s="337"/>
      <c r="E3981" s="337"/>
      <c r="F3981" s="337"/>
      <c r="G3981" s="356"/>
      <c r="H3981" s="340"/>
      <c r="I3981" s="337"/>
      <c r="J3981" s="337"/>
      <c r="K3981" s="337"/>
      <c r="L3981" s="337"/>
      <c r="M3981" s="334"/>
      <c r="N3981" s="337"/>
      <c r="O3981" s="349"/>
      <c r="P3981" s="349"/>
      <c r="Q3981" s="357"/>
    </row>
    <row r="3982" ht="27" customHeight="1" spans="1:17">
      <c r="A3982" s="362">
        <f t="shared" si="47"/>
        <v>3051</v>
      </c>
      <c r="B3982" s="294"/>
      <c r="C3982" s="337"/>
      <c r="D3982" s="337"/>
      <c r="E3982" s="337"/>
      <c r="F3982" s="337"/>
      <c r="G3982" s="356"/>
      <c r="H3982" s="340"/>
      <c r="I3982" s="337"/>
      <c r="J3982" s="337"/>
      <c r="K3982" s="337"/>
      <c r="L3982" s="337"/>
      <c r="M3982" s="329"/>
      <c r="N3982" s="337"/>
      <c r="O3982" s="349"/>
      <c r="P3982" s="349"/>
      <c r="Q3982" s="358"/>
    </row>
    <row r="3983" ht="27" customHeight="1" spans="1:17">
      <c r="A3983" s="361">
        <f t="shared" si="47"/>
        <v>3052</v>
      </c>
      <c r="B3983" s="294"/>
      <c r="C3983" s="337"/>
      <c r="D3983" s="337"/>
      <c r="E3983" s="337"/>
      <c r="F3983" s="337"/>
      <c r="G3983" s="356"/>
      <c r="H3983" s="340"/>
      <c r="I3983" s="337"/>
      <c r="J3983" s="337"/>
      <c r="K3983" s="337"/>
      <c r="L3983" s="337"/>
      <c r="M3983" s="334"/>
      <c r="N3983" s="337"/>
      <c r="O3983" s="349"/>
      <c r="P3983" s="349"/>
      <c r="Q3983" s="357"/>
    </row>
    <row r="3984" ht="27" customHeight="1" spans="1:17">
      <c r="A3984" s="362">
        <f t="shared" si="47"/>
        <v>3053</v>
      </c>
      <c r="B3984" s="294"/>
      <c r="C3984" s="337"/>
      <c r="D3984" s="337"/>
      <c r="E3984" s="337"/>
      <c r="F3984" s="337"/>
      <c r="G3984" s="356"/>
      <c r="H3984" s="340"/>
      <c r="I3984" s="337"/>
      <c r="J3984" s="337"/>
      <c r="K3984" s="337"/>
      <c r="L3984" s="337"/>
      <c r="M3984" s="329"/>
      <c r="N3984" s="337"/>
      <c r="O3984" s="349"/>
      <c r="P3984" s="349"/>
      <c r="Q3984" s="358"/>
    </row>
    <row r="3985" ht="27" customHeight="1" spans="1:17">
      <c r="A3985" s="361">
        <f t="shared" si="47"/>
        <v>3054</v>
      </c>
      <c r="B3985" s="294"/>
      <c r="C3985" s="337"/>
      <c r="D3985" s="337"/>
      <c r="E3985" s="337"/>
      <c r="F3985" s="337"/>
      <c r="G3985" s="356"/>
      <c r="H3985" s="340"/>
      <c r="I3985" s="337"/>
      <c r="J3985" s="337"/>
      <c r="K3985" s="337"/>
      <c r="L3985" s="337"/>
      <c r="M3985" s="334"/>
      <c r="N3985" s="337"/>
      <c r="O3985" s="349"/>
      <c r="P3985" s="349"/>
      <c r="Q3985" s="357"/>
    </row>
    <row r="3986" ht="27" customHeight="1" spans="1:17">
      <c r="A3986" s="362">
        <f t="shared" si="47"/>
        <v>3055</v>
      </c>
      <c r="B3986" s="294"/>
      <c r="C3986" s="337"/>
      <c r="D3986" s="337"/>
      <c r="E3986" s="337"/>
      <c r="F3986" s="337"/>
      <c r="G3986" s="356"/>
      <c r="H3986" s="340"/>
      <c r="I3986" s="337"/>
      <c r="J3986" s="337"/>
      <c r="K3986" s="337"/>
      <c r="L3986" s="337"/>
      <c r="M3986" s="329"/>
      <c r="N3986" s="337"/>
      <c r="O3986" s="349"/>
      <c r="P3986" s="349"/>
      <c r="Q3986" s="358"/>
    </row>
    <row r="3987" ht="27" customHeight="1" spans="1:17">
      <c r="A3987" s="361">
        <f t="shared" si="47"/>
        <v>3056</v>
      </c>
      <c r="B3987" s="294"/>
      <c r="C3987" s="337"/>
      <c r="D3987" s="337"/>
      <c r="E3987" s="337"/>
      <c r="F3987" s="337"/>
      <c r="G3987" s="356"/>
      <c r="H3987" s="340"/>
      <c r="I3987" s="337"/>
      <c r="J3987" s="337"/>
      <c r="K3987" s="337"/>
      <c r="L3987" s="337"/>
      <c r="M3987" s="334"/>
      <c r="N3987" s="337"/>
      <c r="O3987" s="349"/>
      <c r="P3987" s="349"/>
      <c r="Q3987" s="357"/>
    </row>
    <row r="3988" ht="27" customHeight="1" spans="1:17">
      <c r="A3988" s="362">
        <f t="shared" si="47"/>
        <v>3057</v>
      </c>
      <c r="B3988" s="294"/>
      <c r="C3988" s="337"/>
      <c r="D3988" s="337"/>
      <c r="E3988" s="337"/>
      <c r="F3988" s="337"/>
      <c r="G3988" s="356"/>
      <c r="H3988" s="340"/>
      <c r="I3988" s="337"/>
      <c r="J3988" s="337"/>
      <c r="K3988" s="337"/>
      <c r="L3988" s="337"/>
      <c r="M3988" s="329"/>
      <c r="N3988" s="337"/>
      <c r="O3988" s="349"/>
      <c r="P3988" s="349"/>
      <c r="Q3988" s="358"/>
    </row>
    <row r="3989" ht="27" customHeight="1" spans="1:17">
      <c r="A3989" s="361">
        <f t="shared" si="47"/>
        <v>3058</v>
      </c>
      <c r="B3989" s="294"/>
      <c r="C3989" s="337"/>
      <c r="D3989" s="337"/>
      <c r="E3989" s="337"/>
      <c r="F3989" s="337"/>
      <c r="G3989" s="356"/>
      <c r="H3989" s="340"/>
      <c r="I3989" s="337"/>
      <c r="J3989" s="337"/>
      <c r="K3989" s="337"/>
      <c r="L3989" s="337"/>
      <c r="M3989" s="334"/>
      <c r="N3989" s="337"/>
      <c r="O3989" s="349"/>
      <c r="P3989" s="349"/>
      <c r="Q3989" s="357"/>
    </row>
    <row r="3990" ht="27" customHeight="1" spans="1:17">
      <c r="A3990" s="362">
        <f t="shared" si="47"/>
        <v>3059</v>
      </c>
      <c r="B3990" s="294"/>
      <c r="C3990" s="337"/>
      <c r="D3990" s="337"/>
      <c r="E3990" s="337"/>
      <c r="F3990" s="337"/>
      <c r="G3990" s="356"/>
      <c r="H3990" s="340"/>
      <c r="I3990" s="337"/>
      <c r="J3990" s="337"/>
      <c r="K3990" s="337"/>
      <c r="L3990" s="337"/>
      <c r="M3990" s="329"/>
      <c r="N3990" s="337"/>
      <c r="O3990" s="349"/>
      <c r="P3990" s="349"/>
      <c r="Q3990" s="358"/>
    </row>
    <row r="3991" ht="27" customHeight="1" spans="1:17">
      <c r="A3991" s="361">
        <f t="shared" si="47"/>
        <v>3060</v>
      </c>
      <c r="B3991" s="294"/>
      <c r="C3991" s="337"/>
      <c r="D3991" s="337"/>
      <c r="E3991" s="337"/>
      <c r="F3991" s="337"/>
      <c r="G3991" s="356"/>
      <c r="H3991" s="340"/>
      <c r="I3991" s="337"/>
      <c r="J3991" s="337"/>
      <c r="K3991" s="337"/>
      <c r="L3991" s="337"/>
      <c r="M3991" s="334"/>
      <c r="N3991" s="337"/>
      <c r="O3991" s="349"/>
      <c r="P3991" s="349"/>
      <c r="Q3991" s="357"/>
    </row>
    <row r="3992" ht="27" customHeight="1" spans="1:17">
      <c r="A3992" s="362">
        <f t="shared" si="47"/>
        <v>3061</v>
      </c>
      <c r="B3992" s="294"/>
      <c r="C3992" s="337"/>
      <c r="D3992" s="337"/>
      <c r="E3992" s="337"/>
      <c r="F3992" s="337"/>
      <c r="G3992" s="356"/>
      <c r="H3992" s="340"/>
      <c r="I3992" s="337"/>
      <c r="J3992" s="337"/>
      <c r="K3992" s="337"/>
      <c r="L3992" s="337"/>
      <c r="M3992" s="329"/>
      <c r="N3992" s="337"/>
      <c r="O3992" s="349"/>
      <c r="P3992" s="349"/>
      <c r="Q3992" s="358"/>
    </row>
    <row r="3993" ht="27" customHeight="1" spans="1:17">
      <c r="A3993" s="361">
        <f t="shared" si="47"/>
        <v>3062</v>
      </c>
      <c r="B3993" s="294"/>
      <c r="C3993" s="337"/>
      <c r="D3993" s="337"/>
      <c r="E3993" s="337"/>
      <c r="F3993" s="337"/>
      <c r="G3993" s="356"/>
      <c r="H3993" s="340"/>
      <c r="I3993" s="337"/>
      <c r="J3993" s="337"/>
      <c r="K3993" s="337"/>
      <c r="L3993" s="337"/>
      <c r="M3993" s="334"/>
      <c r="N3993" s="337"/>
      <c r="O3993" s="349"/>
      <c r="P3993" s="349"/>
      <c r="Q3993" s="357"/>
    </row>
    <row r="3994" ht="27" customHeight="1" spans="1:17">
      <c r="A3994" s="362">
        <f t="shared" si="47"/>
        <v>3063</v>
      </c>
      <c r="B3994" s="294"/>
      <c r="C3994" s="337"/>
      <c r="D3994" s="337"/>
      <c r="E3994" s="337"/>
      <c r="F3994" s="337"/>
      <c r="G3994" s="356"/>
      <c r="H3994" s="340"/>
      <c r="I3994" s="337"/>
      <c r="J3994" s="337"/>
      <c r="K3994" s="337"/>
      <c r="L3994" s="337"/>
      <c r="M3994" s="329"/>
      <c r="N3994" s="337"/>
      <c r="O3994" s="349"/>
      <c r="P3994" s="349"/>
      <c r="Q3994" s="358"/>
    </row>
    <row r="3995" ht="27" customHeight="1" spans="1:17">
      <c r="A3995" s="361">
        <f t="shared" si="47"/>
        <v>3064</v>
      </c>
      <c r="B3995" s="294"/>
      <c r="C3995" s="337"/>
      <c r="D3995" s="337"/>
      <c r="E3995" s="337"/>
      <c r="F3995" s="337"/>
      <c r="G3995" s="356"/>
      <c r="H3995" s="340"/>
      <c r="I3995" s="337"/>
      <c r="J3995" s="337"/>
      <c r="K3995" s="337"/>
      <c r="L3995" s="337"/>
      <c r="M3995" s="334"/>
      <c r="N3995" s="337"/>
      <c r="O3995" s="349"/>
      <c r="P3995" s="349"/>
      <c r="Q3995" s="357"/>
    </row>
    <row r="3996" ht="27" customHeight="1" spans="1:17">
      <c r="A3996" s="362">
        <f t="shared" si="47"/>
        <v>3065</v>
      </c>
      <c r="B3996" s="294"/>
      <c r="C3996" s="337"/>
      <c r="D3996" s="337"/>
      <c r="E3996" s="337"/>
      <c r="F3996" s="337"/>
      <c r="G3996" s="356"/>
      <c r="H3996" s="340"/>
      <c r="I3996" s="337"/>
      <c r="J3996" s="337"/>
      <c r="K3996" s="337"/>
      <c r="L3996" s="337"/>
      <c r="M3996" s="329"/>
      <c r="N3996" s="337"/>
      <c r="O3996" s="349"/>
      <c r="P3996" s="349"/>
      <c r="Q3996" s="358"/>
    </row>
    <row r="3997" ht="27" customHeight="1" spans="1:17">
      <c r="A3997" s="361">
        <f t="shared" si="47"/>
        <v>3066</v>
      </c>
      <c r="B3997" s="294"/>
      <c r="C3997" s="337"/>
      <c r="D3997" s="337"/>
      <c r="E3997" s="337"/>
      <c r="F3997" s="337"/>
      <c r="G3997" s="356"/>
      <c r="H3997" s="340"/>
      <c r="I3997" s="337"/>
      <c r="J3997" s="337"/>
      <c r="K3997" s="337"/>
      <c r="L3997" s="337"/>
      <c r="M3997" s="334"/>
      <c r="N3997" s="337"/>
      <c r="O3997" s="349"/>
      <c r="P3997" s="349"/>
      <c r="Q3997" s="357"/>
    </row>
    <row r="3998" ht="27" customHeight="1" spans="1:17">
      <c r="A3998" s="362">
        <f t="shared" si="47"/>
        <v>3067</v>
      </c>
      <c r="B3998" s="294"/>
      <c r="C3998" s="337"/>
      <c r="D3998" s="337"/>
      <c r="E3998" s="337"/>
      <c r="F3998" s="337"/>
      <c r="G3998" s="356"/>
      <c r="H3998" s="340"/>
      <c r="I3998" s="337"/>
      <c r="J3998" s="337"/>
      <c r="K3998" s="337"/>
      <c r="L3998" s="337"/>
      <c r="M3998" s="329"/>
      <c r="N3998" s="337"/>
      <c r="O3998" s="349"/>
      <c r="P3998" s="349"/>
      <c r="Q3998" s="358"/>
    </row>
    <row r="3999" ht="27" customHeight="1" spans="1:17">
      <c r="A3999" s="361">
        <f t="shared" si="47"/>
        <v>3068</v>
      </c>
      <c r="B3999" s="294"/>
      <c r="C3999" s="337"/>
      <c r="D3999" s="337"/>
      <c r="E3999" s="337"/>
      <c r="F3999" s="337"/>
      <c r="G3999" s="356"/>
      <c r="H3999" s="340"/>
      <c r="I3999" s="337"/>
      <c r="J3999" s="337"/>
      <c r="K3999" s="337"/>
      <c r="L3999" s="337"/>
      <c r="M3999" s="334"/>
      <c r="N3999" s="337"/>
      <c r="O3999" s="349"/>
      <c r="P3999" s="349"/>
      <c r="Q3999" s="357"/>
    </row>
    <row r="4000" ht="27" customHeight="1" spans="1:17">
      <c r="A4000" s="362">
        <f t="shared" si="47"/>
        <v>3069</v>
      </c>
      <c r="B4000" s="294"/>
      <c r="C4000" s="337"/>
      <c r="D4000" s="337"/>
      <c r="E4000" s="337"/>
      <c r="F4000" s="337"/>
      <c r="G4000" s="356"/>
      <c r="H4000" s="340"/>
      <c r="I4000" s="337"/>
      <c r="J4000" s="337"/>
      <c r="K4000" s="337"/>
      <c r="L4000" s="337"/>
      <c r="M4000" s="329"/>
      <c r="N4000" s="337"/>
      <c r="O4000" s="349"/>
      <c r="P4000" s="349"/>
      <c r="Q4000" s="358"/>
    </row>
    <row r="4001" ht="27" customHeight="1" spans="1:17">
      <c r="A4001" s="361">
        <f t="shared" si="47"/>
        <v>3070</v>
      </c>
      <c r="B4001" s="294"/>
      <c r="C4001" s="337"/>
      <c r="D4001" s="337"/>
      <c r="E4001" s="337"/>
      <c r="F4001" s="337"/>
      <c r="G4001" s="356"/>
      <c r="H4001" s="340"/>
      <c r="I4001" s="337"/>
      <c r="J4001" s="337"/>
      <c r="K4001" s="337"/>
      <c r="L4001" s="337"/>
      <c r="M4001" s="334"/>
      <c r="N4001" s="337"/>
      <c r="O4001" s="349"/>
      <c r="P4001" s="349"/>
      <c r="Q4001" s="357"/>
    </row>
    <row r="4002" ht="27" customHeight="1" spans="1:17">
      <c r="A4002" s="362">
        <f t="shared" si="47"/>
        <v>3071</v>
      </c>
      <c r="B4002" s="294"/>
      <c r="C4002" s="337"/>
      <c r="D4002" s="337"/>
      <c r="E4002" s="337"/>
      <c r="F4002" s="337"/>
      <c r="G4002" s="356"/>
      <c r="H4002" s="340"/>
      <c r="I4002" s="337"/>
      <c r="J4002" s="337"/>
      <c r="K4002" s="337"/>
      <c r="L4002" s="337"/>
      <c r="M4002" s="329"/>
      <c r="N4002" s="337"/>
      <c r="O4002" s="349"/>
      <c r="P4002" s="349"/>
      <c r="Q4002" s="358"/>
    </row>
    <row r="4003" ht="27" customHeight="1" spans="1:17">
      <c r="A4003" s="361">
        <f t="shared" si="47"/>
        <v>3072</v>
      </c>
      <c r="B4003" s="294"/>
      <c r="C4003" s="337"/>
      <c r="D4003" s="337"/>
      <c r="E4003" s="337"/>
      <c r="F4003" s="337"/>
      <c r="G4003" s="356"/>
      <c r="H4003" s="340"/>
      <c r="I4003" s="337"/>
      <c r="J4003" s="337"/>
      <c r="K4003" s="337"/>
      <c r="L4003" s="337"/>
      <c r="M4003" s="334"/>
      <c r="N4003" s="337"/>
      <c r="O4003" s="349"/>
      <c r="P4003" s="349"/>
      <c r="Q4003" s="357"/>
    </row>
    <row r="4004" ht="27" customHeight="1" spans="1:17">
      <c r="A4004" s="362">
        <f t="shared" si="47"/>
        <v>3073</v>
      </c>
      <c r="B4004" s="294"/>
      <c r="C4004" s="337"/>
      <c r="D4004" s="337"/>
      <c r="E4004" s="337"/>
      <c r="F4004" s="337"/>
      <c r="G4004" s="356"/>
      <c r="H4004" s="340"/>
      <c r="I4004" s="337"/>
      <c r="J4004" s="337"/>
      <c r="K4004" s="337"/>
      <c r="L4004" s="337"/>
      <c r="M4004" s="329"/>
      <c r="N4004" s="337"/>
      <c r="O4004" s="349"/>
      <c r="P4004" s="349"/>
      <c r="Q4004" s="358"/>
    </row>
    <row r="4005" ht="27" customHeight="1" spans="1:17">
      <c r="A4005" s="361">
        <f t="shared" ref="A4005:A4068" si="48">A4004+1</f>
        <v>3074</v>
      </c>
      <c r="B4005" s="294"/>
      <c r="C4005" s="337"/>
      <c r="D4005" s="337"/>
      <c r="E4005" s="337"/>
      <c r="F4005" s="337"/>
      <c r="G4005" s="356"/>
      <c r="H4005" s="340"/>
      <c r="I4005" s="337"/>
      <c r="J4005" s="337"/>
      <c r="K4005" s="337"/>
      <c r="L4005" s="337"/>
      <c r="M4005" s="334"/>
      <c r="N4005" s="337"/>
      <c r="O4005" s="349"/>
      <c r="P4005" s="349"/>
      <c r="Q4005" s="357"/>
    </row>
    <row r="4006" ht="27" customHeight="1" spans="1:17">
      <c r="A4006" s="362">
        <f t="shared" si="48"/>
        <v>3075</v>
      </c>
      <c r="B4006" s="294"/>
      <c r="C4006" s="337"/>
      <c r="D4006" s="337"/>
      <c r="E4006" s="337"/>
      <c r="F4006" s="337"/>
      <c r="G4006" s="356"/>
      <c r="H4006" s="340"/>
      <c r="I4006" s="337"/>
      <c r="J4006" s="337"/>
      <c r="K4006" s="337"/>
      <c r="L4006" s="337"/>
      <c r="M4006" s="329"/>
      <c r="N4006" s="337"/>
      <c r="O4006" s="349"/>
      <c r="P4006" s="349"/>
      <c r="Q4006" s="358"/>
    </row>
    <row r="4007" ht="27" customHeight="1" spans="1:17">
      <c r="A4007" s="361">
        <f t="shared" si="48"/>
        <v>3076</v>
      </c>
      <c r="B4007" s="294"/>
      <c r="C4007" s="337"/>
      <c r="D4007" s="337"/>
      <c r="E4007" s="337"/>
      <c r="F4007" s="337"/>
      <c r="G4007" s="356"/>
      <c r="H4007" s="340"/>
      <c r="I4007" s="337"/>
      <c r="J4007" s="337"/>
      <c r="K4007" s="337"/>
      <c r="L4007" s="337"/>
      <c r="M4007" s="334"/>
      <c r="N4007" s="337"/>
      <c r="O4007" s="349"/>
      <c r="P4007" s="349"/>
      <c r="Q4007" s="357"/>
    </row>
    <row r="4008" ht="27" customHeight="1" spans="1:17">
      <c r="A4008" s="362">
        <f t="shared" si="48"/>
        <v>3077</v>
      </c>
      <c r="B4008" s="294"/>
      <c r="C4008" s="337"/>
      <c r="D4008" s="337"/>
      <c r="E4008" s="337"/>
      <c r="F4008" s="337"/>
      <c r="G4008" s="356"/>
      <c r="H4008" s="340"/>
      <c r="I4008" s="337"/>
      <c r="J4008" s="337"/>
      <c r="K4008" s="337"/>
      <c r="L4008" s="337"/>
      <c r="M4008" s="329"/>
      <c r="N4008" s="337"/>
      <c r="O4008" s="349"/>
      <c r="P4008" s="349"/>
      <c r="Q4008" s="358"/>
    </row>
    <row r="4009" ht="27" customHeight="1" spans="1:17">
      <c r="A4009" s="361">
        <f t="shared" si="48"/>
        <v>3078</v>
      </c>
      <c r="B4009" s="294"/>
      <c r="C4009" s="337"/>
      <c r="D4009" s="337"/>
      <c r="E4009" s="337"/>
      <c r="F4009" s="337"/>
      <c r="G4009" s="356"/>
      <c r="H4009" s="340"/>
      <c r="I4009" s="337"/>
      <c r="J4009" s="337"/>
      <c r="K4009" s="337"/>
      <c r="L4009" s="337"/>
      <c r="M4009" s="334"/>
      <c r="N4009" s="337"/>
      <c r="O4009" s="349"/>
      <c r="P4009" s="349"/>
      <c r="Q4009" s="357"/>
    </row>
    <row r="4010" ht="27" customHeight="1" spans="1:17">
      <c r="A4010" s="362">
        <f t="shared" si="48"/>
        <v>3079</v>
      </c>
      <c r="B4010" s="294"/>
      <c r="C4010" s="337"/>
      <c r="D4010" s="337"/>
      <c r="E4010" s="337"/>
      <c r="F4010" s="337"/>
      <c r="G4010" s="356"/>
      <c r="H4010" s="340"/>
      <c r="I4010" s="337"/>
      <c r="J4010" s="337"/>
      <c r="K4010" s="337"/>
      <c r="L4010" s="337"/>
      <c r="M4010" s="329"/>
      <c r="N4010" s="337"/>
      <c r="O4010" s="349"/>
      <c r="P4010" s="349"/>
      <c r="Q4010" s="358"/>
    </row>
    <row r="4011" ht="27" customHeight="1" spans="1:17">
      <c r="A4011" s="361">
        <f t="shared" si="48"/>
        <v>3080</v>
      </c>
      <c r="B4011" s="294"/>
      <c r="C4011" s="337"/>
      <c r="D4011" s="337"/>
      <c r="E4011" s="337"/>
      <c r="F4011" s="337"/>
      <c r="G4011" s="356"/>
      <c r="H4011" s="340"/>
      <c r="I4011" s="337"/>
      <c r="J4011" s="337"/>
      <c r="K4011" s="337"/>
      <c r="L4011" s="337"/>
      <c r="M4011" s="334"/>
      <c r="N4011" s="337"/>
      <c r="O4011" s="349"/>
      <c r="P4011" s="349"/>
      <c r="Q4011" s="357"/>
    </row>
    <row r="4012" ht="27" customHeight="1" spans="1:17">
      <c r="A4012" s="362">
        <f t="shared" si="48"/>
        <v>3081</v>
      </c>
      <c r="B4012" s="294"/>
      <c r="C4012" s="337"/>
      <c r="D4012" s="337"/>
      <c r="E4012" s="337"/>
      <c r="F4012" s="337"/>
      <c r="G4012" s="356"/>
      <c r="H4012" s="340"/>
      <c r="I4012" s="337"/>
      <c r="J4012" s="337"/>
      <c r="K4012" s="337"/>
      <c r="L4012" s="337"/>
      <c r="M4012" s="329"/>
      <c r="N4012" s="337"/>
      <c r="O4012" s="349"/>
      <c r="P4012" s="349"/>
      <c r="Q4012" s="358"/>
    </row>
    <row r="4013" ht="27" customHeight="1" spans="1:17">
      <c r="A4013" s="361">
        <f t="shared" si="48"/>
        <v>3082</v>
      </c>
      <c r="B4013" s="294"/>
      <c r="C4013" s="337"/>
      <c r="D4013" s="337"/>
      <c r="E4013" s="337"/>
      <c r="F4013" s="337"/>
      <c r="G4013" s="356"/>
      <c r="H4013" s="340"/>
      <c r="I4013" s="337"/>
      <c r="J4013" s="337"/>
      <c r="K4013" s="337"/>
      <c r="L4013" s="337"/>
      <c r="M4013" s="334"/>
      <c r="N4013" s="337"/>
      <c r="O4013" s="349"/>
      <c r="P4013" s="349"/>
      <c r="Q4013" s="357"/>
    </row>
    <row r="4014" ht="27" customHeight="1" spans="1:17">
      <c r="A4014" s="362">
        <f t="shared" si="48"/>
        <v>3083</v>
      </c>
      <c r="B4014" s="294"/>
      <c r="C4014" s="337"/>
      <c r="D4014" s="337"/>
      <c r="E4014" s="337"/>
      <c r="F4014" s="337"/>
      <c r="G4014" s="356"/>
      <c r="H4014" s="340"/>
      <c r="I4014" s="337"/>
      <c r="J4014" s="337"/>
      <c r="K4014" s="337"/>
      <c r="L4014" s="337"/>
      <c r="M4014" s="329"/>
      <c r="N4014" s="337"/>
      <c r="O4014" s="349"/>
      <c r="P4014" s="349"/>
      <c r="Q4014" s="358"/>
    </row>
    <row r="4015" ht="27" customHeight="1" spans="1:17">
      <c r="A4015" s="361">
        <f t="shared" si="48"/>
        <v>3084</v>
      </c>
      <c r="B4015" s="294"/>
      <c r="C4015" s="337"/>
      <c r="D4015" s="337"/>
      <c r="E4015" s="337"/>
      <c r="F4015" s="337"/>
      <c r="G4015" s="356"/>
      <c r="H4015" s="340"/>
      <c r="I4015" s="337"/>
      <c r="J4015" s="337"/>
      <c r="K4015" s="337"/>
      <c r="L4015" s="337"/>
      <c r="M4015" s="334"/>
      <c r="N4015" s="337"/>
      <c r="O4015" s="349"/>
      <c r="P4015" s="349"/>
      <c r="Q4015" s="357"/>
    </row>
    <row r="4016" ht="27" customHeight="1" spans="1:17">
      <c r="A4016" s="362">
        <f t="shared" si="48"/>
        <v>3085</v>
      </c>
      <c r="B4016" s="294"/>
      <c r="C4016" s="337"/>
      <c r="D4016" s="337"/>
      <c r="E4016" s="337"/>
      <c r="F4016" s="337"/>
      <c r="G4016" s="356"/>
      <c r="H4016" s="340"/>
      <c r="I4016" s="337"/>
      <c r="J4016" s="337"/>
      <c r="K4016" s="337"/>
      <c r="L4016" s="337"/>
      <c r="M4016" s="329"/>
      <c r="N4016" s="337"/>
      <c r="O4016" s="349"/>
      <c r="P4016" s="349"/>
      <c r="Q4016" s="358"/>
    </row>
    <row r="4017" ht="27" customHeight="1" spans="1:17">
      <c r="A4017" s="361">
        <f t="shared" si="48"/>
        <v>3086</v>
      </c>
      <c r="B4017" s="294"/>
      <c r="C4017" s="337"/>
      <c r="D4017" s="337"/>
      <c r="E4017" s="337"/>
      <c r="F4017" s="337"/>
      <c r="G4017" s="356"/>
      <c r="H4017" s="340"/>
      <c r="I4017" s="337"/>
      <c r="J4017" s="337"/>
      <c r="K4017" s="337"/>
      <c r="L4017" s="337"/>
      <c r="M4017" s="334"/>
      <c r="N4017" s="337"/>
      <c r="O4017" s="349"/>
      <c r="P4017" s="349"/>
      <c r="Q4017" s="357"/>
    </row>
    <row r="4018" ht="27" customHeight="1" spans="1:17">
      <c r="A4018" s="362">
        <f t="shared" si="48"/>
        <v>3087</v>
      </c>
      <c r="B4018" s="294"/>
      <c r="C4018" s="337"/>
      <c r="D4018" s="337"/>
      <c r="E4018" s="337"/>
      <c r="F4018" s="337"/>
      <c r="G4018" s="356"/>
      <c r="H4018" s="340"/>
      <c r="I4018" s="337"/>
      <c r="J4018" s="337"/>
      <c r="K4018" s="337"/>
      <c r="L4018" s="337"/>
      <c r="M4018" s="329"/>
      <c r="N4018" s="337"/>
      <c r="O4018" s="349"/>
      <c r="P4018" s="349"/>
      <c r="Q4018" s="358"/>
    </row>
    <row r="4019" ht="27" customHeight="1" spans="1:17">
      <c r="A4019" s="361">
        <f t="shared" si="48"/>
        <v>3088</v>
      </c>
      <c r="B4019" s="294"/>
      <c r="C4019" s="337"/>
      <c r="D4019" s="337"/>
      <c r="E4019" s="337"/>
      <c r="F4019" s="337"/>
      <c r="G4019" s="356"/>
      <c r="H4019" s="340"/>
      <c r="I4019" s="337"/>
      <c r="J4019" s="337"/>
      <c r="K4019" s="337"/>
      <c r="L4019" s="337"/>
      <c r="M4019" s="334"/>
      <c r="N4019" s="337"/>
      <c r="O4019" s="349"/>
      <c r="P4019" s="349"/>
      <c r="Q4019" s="357"/>
    </row>
    <row r="4020" ht="27" customHeight="1" spans="1:17">
      <c r="A4020" s="362">
        <f t="shared" si="48"/>
        <v>3089</v>
      </c>
      <c r="B4020" s="294"/>
      <c r="C4020" s="337"/>
      <c r="D4020" s="337"/>
      <c r="E4020" s="337"/>
      <c r="F4020" s="337"/>
      <c r="G4020" s="356"/>
      <c r="H4020" s="340"/>
      <c r="I4020" s="337"/>
      <c r="J4020" s="337"/>
      <c r="K4020" s="337"/>
      <c r="L4020" s="337"/>
      <c r="M4020" s="329"/>
      <c r="N4020" s="337"/>
      <c r="O4020" s="349"/>
      <c r="P4020" s="349"/>
      <c r="Q4020" s="358"/>
    </row>
    <row r="4021" ht="27" customHeight="1" spans="1:17">
      <c r="A4021" s="361">
        <f t="shared" si="48"/>
        <v>3090</v>
      </c>
      <c r="B4021" s="294"/>
      <c r="C4021" s="337"/>
      <c r="D4021" s="337"/>
      <c r="E4021" s="337"/>
      <c r="F4021" s="337"/>
      <c r="G4021" s="356"/>
      <c r="H4021" s="340"/>
      <c r="I4021" s="337"/>
      <c r="J4021" s="337"/>
      <c r="K4021" s="337"/>
      <c r="L4021" s="337"/>
      <c r="M4021" s="334"/>
      <c r="N4021" s="337"/>
      <c r="O4021" s="349"/>
      <c r="P4021" s="349"/>
      <c r="Q4021" s="357"/>
    </row>
    <row r="4022" ht="27" customHeight="1" spans="1:17">
      <c r="A4022" s="362">
        <f t="shared" si="48"/>
        <v>3091</v>
      </c>
      <c r="B4022" s="294"/>
      <c r="C4022" s="337"/>
      <c r="D4022" s="337"/>
      <c r="E4022" s="337"/>
      <c r="F4022" s="337"/>
      <c r="G4022" s="356"/>
      <c r="H4022" s="340"/>
      <c r="I4022" s="337"/>
      <c r="J4022" s="337"/>
      <c r="K4022" s="337"/>
      <c r="L4022" s="337"/>
      <c r="M4022" s="329"/>
      <c r="N4022" s="337"/>
      <c r="O4022" s="349"/>
      <c r="P4022" s="349"/>
      <c r="Q4022" s="358"/>
    </row>
    <row r="4023" ht="27" customHeight="1" spans="1:17">
      <c r="A4023" s="361">
        <f t="shared" si="48"/>
        <v>3092</v>
      </c>
      <c r="B4023" s="294"/>
      <c r="C4023" s="337"/>
      <c r="D4023" s="337"/>
      <c r="E4023" s="337"/>
      <c r="F4023" s="337"/>
      <c r="G4023" s="356"/>
      <c r="H4023" s="340"/>
      <c r="I4023" s="337"/>
      <c r="J4023" s="337"/>
      <c r="K4023" s="337"/>
      <c r="L4023" s="337"/>
      <c r="M4023" s="334"/>
      <c r="N4023" s="337"/>
      <c r="O4023" s="349"/>
      <c r="P4023" s="349"/>
      <c r="Q4023" s="357"/>
    </row>
    <row r="4024" ht="27" customHeight="1" spans="1:17">
      <c r="A4024" s="362">
        <f t="shared" si="48"/>
        <v>3093</v>
      </c>
      <c r="B4024" s="294"/>
      <c r="C4024" s="337"/>
      <c r="D4024" s="337"/>
      <c r="E4024" s="337"/>
      <c r="F4024" s="337"/>
      <c r="G4024" s="356"/>
      <c r="H4024" s="340"/>
      <c r="I4024" s="337"/>
      <c r="J4024" s="337"/>
      <c r="K4024" s="337"/>
      <c r="L4024" s="337"/>
      <c r="M4024" s="329"/>
      <c r="N4024" s="337"/>
      <c r="O4024" s="349"/>
      <c r="P4024" s="349"/>
      <c r="Q4024" s="358"/>
    </row>
    <row r="4025" ht="27" customHeight="1" spans="1:17">
      <c r="A4025" s="361">
        <f t="shared" si="48"/>
        <v>3094</v>
      </c>
      <c r="B4025" s="294"/>
      <c r="C4025" s="337"/>
      <c r="D4025" s="337"/>
      <c r="E4025" s="337"/>
      <c r="F4025" s="337"/>
      <c r="G4025" s="356"/>
      <c r="H4025" s="340"/>
      <c r="I4025" s="337"/>
      <c r="J4025" s="337"/>
      <c r="K4025" s="337"/>
      <c r="L4025" s="337"/>
      <c r="M4025" s="334"/>
      <c r="N4025" s="337"/>
      <c r="O4025" s="349"/>
      <c r="P4025" s="349"/>
      <c r="Q4025" s="357"/>
    </row>
    <row r="4026" ht="27" customHeight="1" spans="1:17">
      <c r="A4026" s="362">
        <f t="shared" si="48"/>
        <v>3095</v>
      </c>
      <c r="B4026" s="294"/>
      <c r="C4026" s="337"/>
      <c r="D4026" s="337"/>
      <c r="E4026" s="337"/>
      <c r="F4026" s="337"/>
      <c r="G4026" s="356"/>
      <c r="H4026" s="340"/>
      <c r="I4026" s="337"/>
      <c r="J4026" s="337"/>
      <c r="K4026" s="337"/>
      <c r="L4026" s="337"/>
      <c r="M4026" s="329"/>
      <c r="N4026" s="337"/>
      <c r="O4026" s="349"/>
      <c r="P4026" s="349"/>
      <c r="Q4026" s="358"/>
    </row>
    <row r="4027" ht="27" customHeight="1" spans="1:17">
      <c r="A4027" s="361">
        <f t="shared" si="48"/>
        <v>3096</v>
      </c>
      <c r="B4027" s="294"/>
      <c r="C4027" s="337"/>
      <c r="D4027" s="337"/>
      <c r="E4027" s="337"/>
      <c r="F4027" s="337"/>
      <c r="G4027" s="356"/>
      <c r="H4027" s="340"/>
      <c r="I4027" s="337"/>
      <c r="J4027" s="337"/>
      <c r="K4027" s="337"/>
      <c r="L4027" s="337"/>
      <c r="M4027" s="334"/>
      <c r="N4027" s="337"/>
      <c r="O4027" s="349"/>
      <c r="P4027" s="349"/>
      <c r="Q4027" s="357"/>
    </row>
    <row r="4028" ht="27" customHeight="1" spans="1:17">
      <c r="A4028" s="362">
        <f t="shared" si="48"/>
        <v>3097</v>
      </c>
      <c r="B4028" s="294"/>
      <c r="C4028" s="337"/>
      <c r="D4028" s="337"/>
      <c r="E4028" s="337"/>
      <c r="F4028" s="337"/>
      <c r="G4028" s="356"/>
      <c r="H4028" s="340"/>
      <c r="I4028" s="337"/>
      <c r="J4028" s="337"/>
      <c r="K4028" s="337"/>
      <c r="L4028" s="337"/>
      <c r="M4028" s="329"/>
      <c r="N4028" s="337"/>
      <c r="O4028" s="349"/>
      <c r="P4028" s="349"/>
      <c r="Q4028" s="358"/>
    </row>
    <row r="4029" ht="27" customHeight="1" spans="1:17">
      <c r="A4029" s="361">
        <f t="shared" si="48"/>
        <v>3098</v>
      </c>
      <c r="B4029" s="294"/>
      <c r="C4029" s="337"/>
      <c r="D4029" s="337"/>
      <c r="E4029" s="337"/>
      <c r="F4029" s="337"/>
      <c r="G4029" s="356"/>
      <c r="H4029" s="340"/>
      <c r="I4029" s="337"/>
      <c r="J4029" s="337"/>
      <c r="K4029" s="337"/>
      <c r="L4029" s="337"/>
      <c r="M4029" s="334"/>
      <c r="N4029" s="337"/>
      <c r="O4029" s="349"/>
      <c r="P4029" s="349"/>
      <c r="Q4029" s="357"/>
    </row>
    <row r="4030" ht="27" customHeight="1" spans="1:17">
      <c r="A4030" s="362">
        <f t="shared" si="48"/>
        <v>3099</v>
      </c>
      <c r="B4030" s="294"/>
      <c r="C4030" s="337"/>
      <c r="D4030" s="337"/>
      <c r="E4030" s="337"/>
      <c r="F4030" s="337"/>
      <c r="G4030" s="356"/>
      <c r="H4030" s="340"/>
      <c r="I4030" s="337"/>
      <c r="J4030" s="337"/>
      <c r="K4030" s="337"/>
      <c r="L4030" s="337"/>
      <c r="M4030" s="329"/>
      <c r="N4030" s="337"/>
      <c r="O4030" s="349"/>
      <c r="P4030" s="349"/>
      <c r="Q4030" s="358"/>
    </row>
    <row r="4031" ht="27" customHeight="1" spans="1:17">
      <c r="A4031" s="361">
        <f t="shared" si="48"/>
        <v>3100</v>
      </c>
      <c r="B4031" s="294"/>
      <c r="C4031" s="337"/>
      <c r="D4031" s="337"/>
      <c r="E4031" s="337"/>
      <c r="F4031" s="337"/>
      <c r="G4031" s="356"/>
      <c r="H4031" s="340"/>
      <c r="I4031" s="337"/>
      <c r="J4031" s="337"/>
      <c r="K4031" s="337"/>
      <c r="L4031" s="337"/>
      <c r="M4031" s="334"/>
      <c r="N4031" s="337"/>
      <c r="O4031" s="349"/>
      <c r="P4031" s="349"/>
      <c r="Q4031" s="357"/>
    </row>
    <row r="4032" ht="27" customHeight="1" spans="1:17">
      <c r="A4032" s="362">
        <f t="shared" si="48"/>
        <v>3101</v>
      </c>
      <c r="B4032" s="294"/>
      <c r="C4032" s="337"/>
      <c r="D4032" s="337"/>
      <c r="E4032" s="337"/>
      <c r="F4032" s="337"/>
      <c r="G4032" s="356"/>
      <c r="H4032" s="340"/>
      <c r="I4032" s="337"/>
      <c r="J4032" s="337"/>
      <c r="K4032" s="337"/>
      <c r="L4032" s="337"/>
      <c r="M4032" s="329"/>
      <c r="N4032" s="337"/>
      <c r="O4032" s="349"/>
      <c r="P4032" s="349"/>
      <c r="Q4032" s="358"/>
    </row>
    <row r="4033" ht="27" customHeight="1" spans="1:17">
      <c r="A4033" s="361">
        <f t="shared" si="48"/>
        <v>3102</v>
      </c>
      <c r="B4033" s="294"/>
      <c r="C4033" s="337"/>
      <c r="D4033" s="337"/>
      <c r="E4033" s="337"/>
      <c r="F4033" s="337"/>
      <c r="G4033" s="356"/>
      <c r="H4033" s="340"/>
      <c r="I4033" s="337"/>
      <c r="J4033" s="337"/>
      <c r="K4033" s="337"/>
      <c r="L4033" s="337"/>
      <c r="M4033" s="334"/>
      <c r="N4033" s="337"/>
      <c r="O4033" s="349"/>
      <c r="P4033" s="349"/>
      <c r="Q4033" s="357"/>
    </row>
    <row r="4034" ht="27" customHeight="1" spans="1:17">
      <c r="A4034" s="362">
        <f t="shared" si="48"/>
        <v>3103</v>
      </c>
      <c r="B4034" s="294"/>
      <c r="C4034" s="337"/>
      <c r="D4034" s="337"/>
      <c r="E4034" s="337"/>
      <c r="F4034" s="337"/>
      <c r="G4034" s="356"/>
      <c r="H4034" s="340"/>
      <c r="I4034" s="337"/>
      <c r="J4034" s="337"/>
      <c r="K4034" s="337"/>
      <c r="L4034" s="337"/>
      <c r="M4034" s="329"/>
      <c r="N4034" s="337"/>
      <c r="O4034" s="349"/>
      <c r="P4034" s="349"/>
      <c r="Q4034" s="358"/>
    </row>
    <row r="4035" ht="27" customHeight="1" spans="1:17">
      <c r="A4035" s="361">
        <f t="shared" si="48"/>
        <v>3104</v>
      </c>
      <c r="B4035" s="294"/>
      <c r="C4035" s="337"/>
      <c r="D4035" s="337"/>
      <c r="E4035" s="337"/>
      <c r="F4035" s="337"/>
      <c r="G4035" s="356"/>
      <c r="H4035" s="340"/>
      <c r="I4035" s="337"/>
      <c r="J4035" s="337"/>
      <c r="K4035" s="337"/>
      <c r="L4035" s="337"/>
      <c r="M4035" s="334"/>
      <c r="N4035" s="337"/>
      <c r="O4035" s="349"/>
      <c r="P4035" s="349"/>
      <c r="Q4035" s="357"/>
    </row>
    <row r="4036" ht="27" customHeight="1" spans="1:17">
      <c r="A4036" s="362">
        <f t="shared" si="48"/>
        <v>3105</v>
      </c>
      <c r="B4036" s="294"/>
      <c r="C4036" s="337"/>
      <c r="D4036" s="337"/>
      <c r="E4036" s="337"/>
      <c r="F4036" s="337"/>
      <c r="G4036" s="356"/>
      <c r="H4036" s="340"/>
      <c r="I4036" s="337"/>
      <c r="J4036" s="337"/>
      <c r="K4036" s="337"/>
      <c r="L4036" s="337"/>
      <c r="M4036" s="329"/>
      <c r="N4036" s="337"/>
      <c r="O4036" s="349"/>
      <c r="P4036" s="349"/>
      <c r="Q4036" s="358"/>
    </row>
    <row r="4037" ht="27" customHeight="1" spans="1:17">
      <c r="A4037" s="361">
        <f t="shared" si="48"/>
        <v>3106</v>
      </c>
      <c r="B4037" s="294"/>
      <c r="C4037" s="337"/>
      <c r="D4037" s="337"/>
      <c r="E4037" s="337"/>
      <c r="F4037" s="337"/>
      <c r="G4037" s="356"/>
      <c r="H4037" s="340"/>
      <c r="I4037" s="337"/>
      <c r="J4037" s="337"/>
      <c r="K4037" s="337"/>
      <c r="L4037" s="337"/>
      <c r="M4037" s="334"/>
      <c r="N4037" s="337"/>
      <c r="O4037" s="349"/>
      <c r="P4037" s="349"/>
      <c r="Q4037" s="357"/>
    </row>
    <row r="4038" ht="27" customHeight="1" spans="1:17">
      <c r="A4038" s="362">
        <f t="shared" si="48"/>
        <v>3107</v>
      </c>
      <c r="B4038" s="294"/>
      <c r="C4038" s="337"/>
      <c r="D4038" s="337"/>
      <c r="E4038" s="337"/>
      <c r="F4038" s="337"/>
      <c r="G4038" s="356"/>
      <c r="H4038" s="340"/>
      <c r="I4038" s="337"/>
      <c r="J4038" s="337"/>
      <c r="K4038" s="337"/>
      <c r="L4038" s="337"/>
      <c r="M4038" s="329"/>
      <c r="N4038" s="337"/>
      <c r="O4038" s="349"/>
      <c r="P4038" s="349"/>
      <c r="Q4038" s="358"/>
    </row>
    <row r="4039" ht="27" customHeight="1" spans="1:17">
      <c r="A4039" s="361">
        <f t="shared" si="48"/>
        <v>3108</v>
      </c>
      <c r="B4039" s="294"/>
      <c r="C4039" s="337"/>
      <c r="D4039" s="337"/>
      <c r="E4039" s="337"/>
      <c r="F4039" s="337"/>
      <c r="G4039" s="356"/>
      <c r="H4039" s="340"/>
      <c r="I4039" s="337"/>
      <c r="J4039" s="337"/>
      <c r="K4039" s="337"/>
      <c r="L4039" s="337"/>
      <c r="M4039" s="334"/>
      <c r="N4039" s="337"/>
      <c r="O4039" s="349"/>
      <c r="P4039" s="349"/>
      <c r="Q4039" s="357"/>
    </row>
    <row r="4040" ht="27" customHeight="1" spans="1:17">
      <c r="A4040" s="362">
        <f t="shared" si="48"/>
        <v>3109</v>
      </c>
      <c r="B4040" s="294"/>
      <c r="C4040" s="337"/>
      <c r="D4040" s="337"/>
      <c r="E4040" s="337"/>
      <c r="F4040" s="337"/>
      <c r="G4040" s="356"/>
      <c r="H4040" s="340"/>
      <c r="I4040" s="337"/>
      <c r="J4040" s="337"/>
      <c r="K4040" s="337"/>
      <c r="L4040" s="337"/>
      <c r="M4040" s="329"/>
      <c r="N4040" s="337"/>
      <c r="O4040" s="349"/>
      <c r="P4040" s="349"/>
      <c r="Q4040" s="358"/>
    </row>
    <row r="4041" ht="27" customHeight="1" spans="1:17">
      <c r="A4041" s="361">
        <f t="shared" si="48"/>
        <v>3110</v>
      </c>
      <c r="B4041" s="294"/>
      <c r="C4041" s="337"/>
      <c r="D4041" s="337"/>
      <c r="E4041" s="337"/>
      <c r="F4041" s="337"/>
      <c r="G4041" s="356"/>
      <c r="H4041" s="340"/>
      <c r="I4041" s="337"/>
      <c r="J4041" s="337"/>
      <c r="K4041" s="337"/>
      <c r="L4041" s="337"/>
      <c r="M4041" s="334"/>
      <c r="N4041" s="337"/>
      <c r="O4041" s="349"/>
      <c r="P4041" s="349"/>
      <c r="Q4041" s="357"/>
    </row>
    <row r="4042" ht="27" customHeight="1" spans="1:17">
      <c r="A4042" s="362">
        <f t="shared" si="48"/>
        <v>3111</v>
      </c>
      <c r="B4042" s="294"/>
      <c r="C4042" s="337"/>
      <c r="D4042" s="337"/>
      <c r="E4042" s="337"/>
      <c r="F4042" s="337"/>
      <c r="G4042" s="356"/>
      <c r="H4042" s="340"/>
      <c r="I4042" s="337"/>
      <c r="J4042" s="337"/>
      <c r="K4042" s="337"/>
      <c r="L4042" s="337"/>
      <c r="M4042" s="329"/>
      <c r="N4042" s="337"/>
      <c r="O4042" s="349"/>
      <c r="P4042" s="349"/>
      <c r="Q4042" s="358"/>
    </row>
    <row r="4043" ht="27" customHeight="1" spans="1:17">
      <c r="A4043" s="361">
        <f t="shared" si="48"/>
        <v>3112</v>
      </c>
      <c r="B4043" s="294"/>
      <c r="C4043" s="337"/>
      <c r="D4043" s="337"/>
      <c r="E4043" s="337"/>
      <c r="F4043" s="337"/>
      <c r="G4043" s="356"/>
      <c r="H4043" s="340"/>
      <c r="I4043" s="337"/>
      <c r="J4043" s="337"/>
      <c r="K4043" s="337"/>
      <c r="L4043" s="337"/>
      <c r="M4043" s="334"/>
      <c r="N4043" s="337"/>
      <c r="O4043" s="349"/>
      <c r="P4043" s="349"/>
      <c r="Q4043" s="357"/>
    </row>
    <row r="4044" ht="27" customHeight="1" spans="1:17">
      <c r="A4044" s="362">
        <f t="shared" si="48"/>
        <v>3113</v>
      </c>
      <c r="B4044" s="294"/>
      <c r="C4044" s="337"/>
      <c r="D4044" s="337"/>
      <c r="E4044" s="337"/>
      <c r="F4044" s="337"/>
      <c r="G4044" s="356"/>
      <c r="H4044" s="340"/>
      <c r="I4044" s="337"/>
      <c r="J4044" s="337"/>
      <c r="K4044" s="337"/>
      <c r="L4044" s="337"/>
      <c r="M4044" s="329"/>
      <c r="N4044" s="337"/>
      <c r="O4044" s="349"/>
      <c r="P4044" s="349"/>
      <c r="Q4044" s="358"/>
    </row>
    <row r="4045" ht="27" customHeight="1" spans="1:17">
      <c r="A4045" s="361">
        <f t="shared" si="48"/>
        <v>3114</v>
      </c>
      <c r="B4045" s="294"/>
      <c r="C4045" s="337"/>
      <c r="D4045" s="337"/>
      <c r="E4045" s="337"/>
      <c r="F4045" s="337"/>
      <c r="G4045" s="356"/>
      <c r="H4045" s="340"/>
      <c r="I4045" s="337"/>
      <c r="J4045" s="337"/>
      <c r="K4045" s="337"/>
      <c r="L4045" s="337"/>
      <c r="M4045" s="334"/>
      <c r="N4045" s="337"/>
      <c r="O4045" s="349"/>
      <c r="P4045" s="349"/>
      <c r="Q4045" s="357"/>
    </row>
    <row r="4046" ht="27" customHeight="1" spans="1:17">
      <c r="A4046" s="362">
        <f t="shared" si="48"/>
        <v>3115</v>
      </c>
      <c r="B4046" s="294"/>
      <c r="C4046" s="337"/>
      <c r="D4046" s="337"/>
      <c r="E4046" s="337"/>
      <c r="F4046" s="337"/>
      <c r="G4046" s="356"/>
      <c r="H4046" s="340"/>
      <c r="I4046" s="337"/>
      <c r="J4046" s="337"/>
      <c r="K4046" s="337"/>
      <c r="L4046" s="337"/>
      <c r="M4046" s="329"/>
      <c r="N4046" s="337"/>
      <c r="O4046" s="349"/>
      <c r="P4046" s="349"/>
      <c r="Q4046" s="358"/>
    </row>
    <row r="4047" ht="27" customHeight="1" spans="1:17">
      <c r="A4047" s="361">
        <f t="shared" si="48"/>
        <v>3116</v>
      </c>
      <c r="B4047" s="294"/>
      <c r="C4047" s="337"/>
      <c r="D4047" s="337"/>
      <c r="E4047" s="337"/>
      <c r="F4047" s="337"/>
      <c r="G4047" s="356"/>
      <c r="H4047" s="340"/>
      <c r="I4047" s="337"/>
      <c r="J4047" s="337"/>
      <c r="K4047" s="337"/>
      <c r="L4047" s="337"/>
      <c r="M4047" s="334"/>
      <c r="N4047" s="337"/>
      <c r="O4047" s="349"/>
      <c r="P4047" s="349"/>
      <c r="Q4047" s="357"/>
    </row>
    <row r="4048" ht="27" customHeight="1" spans="1:17">
      <c r="A4048" s="362">
        <f t="shared" si="48"/>
        <v>3117</v>
      </c>
      <c r="B4048" s="294"/>
      <c r="C4048" s="337"/>
      <c r="D4048" s="337"/>
      <c r="E4048" s="337"/>
      <c r="F4048" s="337"/>
      <c r="G4048" s="356"/>
      <c r="H4048" s="340"/>
      <c r="I4048" s="337"/>
      <c r="J4048" s="337"/>
      <c r="K4048" s="337"/>
      <c r="L4048" s="337"/>
      <c r="M4048" s="329"/>
      <c r="N4048" s="337"/>
      <c r="O4048" s="349"/>
      <c r="P4048" s="349"/>
      <c r="Q4048" s="358"/>
    </row>
    <row r="4049" ht="27" customHeight="1" spans="1:17">
      <c r="A4049" s="361">
        <f t="shared" si="48"/>
        <v>3118</v>
      </c>
      <c r="B4049" s="294"/>
      <c r="C4049" s="337"/>
      <c r="D4049" s="337"/>
      <c r="E4049" s="337"/>
      <c r="F4049" s="337"/>
      <c r="G4049" s="356"/>
      <c r="H4049" s="340"/>
      <c r="I4049" s="337"/>
      <c r="J4049" s="337"/>
      <c r="K4049" s="337"/>
      <c r="L4049" s="337"/>
      <c r="M4049" s="334"/>
      <c r="N4049" s="337"/>
      <c r="O4049" s="349"/>
      <c r="P4049" s="349"/>
      <c r="Q4049" s="357"/>
    </row>
    <row r="4050" ht="27" customHeight="1" spans="1:17">
      <c r="A4050" s="362">
        <f t="shared" si="48"/>
        <v>3119</v>
      </c>
      <c r="B4050" s="294"/>
      <c r="C4050" s="337"/>
      <c r="D4050" s="337"/>
      <c r="E4050" s="337"/>
      <c r="F4050" s="337"/>
      <c r="G4050" s="356"/>
      <c r="H4050" s="340"/>
      <c r="I4050" s="337"/>
      <c r="J4050" s="337"/>
      <c r="K4050" s="337"/>
      <c r="L4050" s="337"/>
      <c r="M4050" s="329"/>
      <c r="N4050" s="337"/>
      <c r="O4050" s="349"/>
      <c r="P4050" s="349"/>
      <c r="Q4050" s="358"/>
    </row>
    <row r="4051" ht="27" customHeight="1" spans="1:17">
      <c r="A4051" s="361">
        <f t="shared" si="48"/>
        <v>3120</v>
      </c>
      <c r="B4051" s="294"/>
      <c r="C4051" s="337"/>
      <c r="D4051" s="337"/>
      <c r="E4051" s="337"/>
      <c r="F4051" s="337"/>
      <c r="G4051" s="356"/>
      <c r="H4051" s="340"/>
      <c r="I4051" s="337"/>
      <c r="J4051" s="337"/>
      <c r="K4051" s="337"/>
      <c r="L4051" s="337"/>
      <c r="M4051" s="334"/>
      <c r="N4051" s="337"/>
      <c r="O4051" s="349"/>
      <c r="P4051" s="349"/>
      <c r="Q4051" s="357"/>
    </row>
    <row r="4052" ht="27" customHeight="1" spans="1:17">
      <c r="A4052" s="362">
        <f t="shared" si="48"/>
        <v>3121</v>
      </c>
      <c r="B4052" s="294"/>
      <c r="C4052" s="337"/>
      <c r="D4052" s="337"/>
      <c r="E4052" s="337"/>
      <c r="F4052" s="337"/>
      <c r="G4052" s="356"/>
      <c r="H4052" s="340"/>
      <c r="I4052" s="337"/>
      <c r="J4052" s="337"/>
      <c r="K4052" s="337"/>
      <c r="L4052" s="337"/>
      <c r="M4052" s="329"/>
      <c r="N4052" s="337"/>
      <c r="O4052" s="349"/>
      <c r="P4052" s="349"/>
      <c r="Q4052" s="358"/>
    </row>
    <row r="4053" ht="27" customHeight="1" spans="1:17">
      <c r="A4053" s="361">
        <f t="shared" si="48"/>
        <v>3122</v>
      </c>
      <c r="B4053" s="294"/>
      <c r="C4053" s="337"/>
      <c r="D4053" s="337"/>
      <c r="E4053" s="337"/>
      <c r="F4053" s="337"/>
      <c r="G4053" s="356"/>
      <c r="H4053" s="340"/>
      <c r="I4053" s="337"/>
      <c r="J4053" s="337"/>
      <c r="K4053" s="337"/>
      <c r="L4053" s="337"/>
      <c r="M4053" s="334"/>
      <c r="N4053" s="337"/>
      <c r="O4053" s="349"/>
      <c r="P4053" s="349"/>
      <c r="Q4053" s="357"/>
    </row>
    <row r="4054" ht="27" customHeight="1" spans="1:17">
      <c r="A4054" s="362">
        <f t="shared" si="48"/>
        <v>3123</v>
      </c>
      <c r="B4054" s="294"/>
      <c r="C4054" s="337"/>
      <c r="D4054" s="337"/>
      <c r="E4054" s="337"/>
      <c r="F4054" s="337"/>
      <c r="G4054" s="356"/>
      <c r="H4054" s="340"/>
      <c r="I4054" s="337"/>
      <c r="J4054" s="337"/>
      <c r="K4054" s="337"/>
      <c r="L4054" s="337"/>
      <c r="M4054" s="329"/>
      <c r="N4054" s="337"/>
      <c r="O4054" s="349"/>
      <c r="P4054" s="349"/>
      <c r="Q4054" s="358"/>
    </row>
    <row r="4055" ht="27" customHeight="1" spans="1:17">
      <c r="A4055" s="361">
        <f t="shared" si="48"/>
        <v>3124</v>
      </c>
      <c r="B4055" s="294"/>
      <c r="C4055" s="337"/>
      <c r="D4055" s="337"/>
      <c r="E4055" s="337"/>
      <c r="F4055" s="337"/>
      <c r="G4055" s="356"/>
      <c r="H4055" s="340"/>
      <c r="I4055" s="337"/>
      <c r="J4055" s="337"/>
      <c r="K4055" s="337"/>
      <c r="L4055" s="337"/>
      <c r="M4055" s="334"/>
      <c r="N4055" s="337"/>
      <c r="O4055" s="349"/>
      <c r="P4055" s="349"/>
      <c r="Q4055" s="357"/>
    </row>
    <row r="4056" ht="27" customHeight="1" spans="1:17">
      <c r="A4056" s="362">
        <f t="shared" si="48"/>
        <v>3125</v>
      </c>
      <c r="B4056" s="294"/>
      <c r="C4056" s="337"/>
      <c r="D4056" s="337"/>
      <c r="E4056" s="337"/>
      <c r="F4056" s="337"/>
      <c r="G4056" s="356"/>
      <c r="H4056" s="340"/>
      <c r="I4056" s="337"/>
      <c r="J4056" s="337"/>
      <c r="K4056" s="337"/>
      <c r="L4056" s="337"/>
      <c r="M4056" s="329"/>
      <c r="N4056" s="337"/>
      <c r="O4056" s="349"/>
      <c r="P4056" s="349"/>
      <c r="Q4056" s="358"/>
    </row>
    <row r="4057" ht="27" customHeight="1" spans="1:17">
      <c r="A4057" s="361">
        <f t="shared" si="48"/>
        <v>3126</v>
      </c>
      <c r="B4057" s="294"/>
      <c r="C4057" s="337"/>
      <c r="D4057" s="337"/>
      <c r="E4057" s="337"/>
      <c r="F4057" s="337"/>
      <c r="G4057" s="356"/>
      <c r="H4057" s="340"/>
      <c r="I4057" s="337"/>
      <c r="J4057" s="337"/>
      <c r="K4057" s="337"/>
      <c r="L4057" s="337"/>
      <c r="M4057" s="334"/>
      <c r="N4057" s="337"/>
      <c r="O4057" s="349"/>
      <c r="P4057" s="349"/>
      <c r="Q4057" s="357"/>
    </row>
    <row r="4058" ht="27" customHeight="1" spans="1:17">
      <c r="A4058" s="362">
        <f t="shared" si="48"/>
        <v>3127</v>
      </c>
      <c r="B4058" s="294"/>
      <c r="C4058" s="337"/>
      <c r="D4058" s="337"/>
      <c r="E4058" s="337"/>
      <c r="F4058" s="337"/>
      <c r="G4058" s="356"/>
      <c r="H4058" s="340"/>
      <c r="I4058" s="337"/>
      <c r="J4058" s="337"/>
      <c r="K4058" s="337"/>
      <c r="L4058" s="337"/>
      <c r="M4058" s="329"/>
      <c r="N4058" s="337"/>
      <c r="O4058" s="349"/>
      <c r="P4058" s="349"/>
      <c r="Q4058" s="358"/>
    </row>
    <row r="4059" ht="27" customHeight="1" spans="1:17">
      <c r="A4059" s="361">
        <f t="shared" si="48"/>
        <v>3128</v>
      </c>
      <c r="B4059" s="294"/>
      <c r="C4059" s="337"/>
      <c r="D4059" s="337"/>
      <c r="E4059" s="337"/>
      <c r="F4059" s="337"/>
      <c r="G4059" s="356"/>
      <c r="H4059" s="340"/>
      <c r="I4059" s="337"/>
      <c r="J4059" s="337"/>
      <c r="K4059" s="337"/>
      <c r="L4059" s="337"/>
      <c r="M4059" s="334"/>
      <c r="N4059" s="337"/>
      <c r="O4059" s="349"/>
      <c r="P4059" s="349"/>
      <c r="Q4059" s="357"/>
    </row>
    <row r="4060" ht="27" customHeight="1" spans="1:17">
      <c r="A4060" s="362">
        <f t="shared" si="48"/>
        <v>3129</v>
      </c>
      <c r="B4060" s="294"/>
      <c r="C4060" s="337"/>
      <c r="D4060" s="337"/>
      <c r="E4060" s="337"/>
      <c r="F4060" s="337"/>
      <c r="G4060" s="356"/>
      <c r="H4060" s="340"/>
      <c r="I4060" s="337"/>
      <c r="J4060" s="337"/>
      <c r="K4060" s="337"/>
      <c r="L4060" s="337"/>
      <c r="M4060" s="329"/>
      <c r="N4060" s="337"/>
      <c r="O4060" s="349"/>
      <c r="P4060" s="349"/>
      <c r="Q4060" s="358"/>
    </row>
    <row r="4061" ht="27" customHeight="1" spans="1:17">
      <c r="A4061" s="361">
        <f t="shared" si="48"/>
        <v>3130</v>
      </c>
      <c r="B4061" s="294"/>
      <c r="C4061" s="337"/>
      <c r="D4061" s="337"/>
      <c r="E4061" s="337"/>
      <c r="F4061" s="337"/>
      <c r="G4061" s="356"/>
      <c r="H4061" s="340"/>
      <c r="I4061" s="337"/>
      <c r="J4061" s="337"/>
      <c r="K4061" s="337"/>
      <c r="L4061" s="337"/>
      <c r="M4061" s="334"/>
      <c r="N4061" s="337"/>
      <c r="O4061" s="349"/>
      <c r="P4061" s="349"/>
      <c r="Q4061" s="357"/>
    </row>
    <row r="4062" ht="27" customHeight="1" spans="1:17">
      <c r="A4062" s="362">
        <f t="shared" si="48"/>
        <v>3131</v>
      </c>
      <c r="B4062" s="294"/>
      <c r="C4062" s="337"/>
      <c r="D4062" s="337"/>
      <c r="E4062" s="337"/>
      <c r="F4062" s="337"/>
      <c r="G4062" s="356"/>
      <c r="H4062" s="340"/>
      <c r="I4062" s="337"/>
      <c r="J4062" s="337"/>
      <c r="K4062" s="337"/>
      <c r="L4062" s="337"/>
      <c r="M4062" s="329"/>
      <c r="N4062" s="337"/>
      <c r="O4062" s="349"/>
      <c r="P4062" s="349"/>
      <c r="Q4062" s="358"/>
    </row>
    <row r="4063" ht="27" customHeight="1" spans="1:17">
      <c r="A4063" s="361">
        <f t="shared" si="48"/>
        <v>3132</v>
      </c>
      <c r="B4063" s="294"/>
      <c r="C4063" s="337"/>
      <c r="D4063" s="337"/>
      <c r="E4063" s="337"/>
      <c r="F4063" s="337"/>
      <c r="G4063" s="356"/>
      <c r="H4063" s="340"/>
      <c r="I4063" s="337"/>
      <c r="J4063" s="337"/>
      <c r="K4063" s="337"/>
      <c r="L4063" s="337"/>
      <c r="M4063" s="334"/>
      <c r="N4063" s="337"/>
      <c r="O4063" s="349"/>
      <c r="P4063" s="349"/>
      <c r="Q4063" s="357"/>
    </row>
    <row r="4064" ht="27" customHeight="1" spans="1:17">
      <c r="A4064" s="362">
        <f t="shared" si="48"/>
        <v>3133</v>
      </c>
      <c r="B4064" s="294"/>
      <c r="C4064" s="337"/>
      <c r="D4064" s="337"/>
      <c r="E4064" s="337"/>
      <c r="F4064" s="337"/>
      <c r="G4064" s="356"/>
      <c r="H4064" s="340"/>
      <c r="I4064" s="337"/>
      <c r="J4064" s="337"/>
      <c r="K4064" s="337"/>
      <c r="L4064" s="337"/>
      <c r="M4064" s="329"/>
      <c r="N4064" s="337"/>
      <c r="O4064" s="349"/>
      <c r="P4064" s="349"/>
      <c r="Q4064" s="358"/>
    </row>
    <row r="4065" ht="27" customHeight="1" spans="1:17">
      <c r="A4065" s="361">
        <f t="shared" si="48"/>
        <v>3134</v>
      </c>
      <c r="B4065" s="294"/>
      <c r="C4065" s="337"/>
      <c r="D4065" s="337"/>
      <c r="E4065" s="337"/>
      <c r="F4065" s="337"/>
      <c r="G4065" s="356"/>
      <c r="H4065" s="340"/>
      <c r="I4065" s="337"/>
      <c r="J4065" s="337"/>
      <c r="K4065" s="337"/>
      <c r="L4065" s="337"/>
      <c r="M4065" s="334"/>
      <c r="N4065" s="337"/>
      <c r="O4065" s="349"/>
      <c r="P4065" s="349"/>
      <c r="Q4065" s="357"/>
    </row>
    <row r="4066" ht="27" customHeight="1" spans="1:17">
      <c r="A4066" s="362">
        <f t="shared" si="48"/>
        <v>3135</v>
      </c>
      <c r="B4066" s="294"/>
      <c r="C4066" s="337"/>
      <c r="D4066" s="337"/>
      <c r="E4066" s="337"/>
      <c r="F4066" s="337"/>
      <c r="G4066" s="356"/>
      <c r="H4066" s="340"/>
      <c r="I4066" s="337"/>
      <c r="J4066" s="337"/>
      <c r="K4066" s="337"/>
      <c r="L4066" s="337"/>
      <c r="M4066" s="329"/>
      <c r="N4066" s="337"/>
      <c r="O4066" s="349"/>
      <c r="P4066" s="349"/>
      <c r="Q4066" s="358"/>
    </row>
    <row r="4067" ht="27" customHeight="1" spans="1:17">
      <c r="A4067" s="361">
        <f t="shared" si="48"/>
        <v>3136</v>
      </c>
      <c r="B4067" s="294"/>
      <c r="C4067" s="337"/>
      <c r="D4067" s="337"/>
      <c r="E4067" s="337"/>
      <c r="F4067" s="337"/>
      <c r="G4067" s="356"/>
      <c r="H4067" s="340"/>
      <c r="I4067" s="337"/>
      <c r="J4067" s="337"/>
      <c r="K4067" s="337"/>
      <c r="L4067" s="337"/>
      <c r="M4067" s="334"/>
      <c r="N4067" s="337"/>
      <c r="O4067" s="349"/>
      <c r="P4067" s="349"/>
      <c r="Q4067" s="357"/>
    </row>
    <row r="4068" ht="27" customHeight="1" spans="1:17">
      <c r="A4068" s="362">
        <f t="shared" si="48"/>
        <v>3137</v>
      </c>
      <c r="B4068" s="294"/>
      <c r="C4068" s="337"/>
      <c r="D4068" s="337"/>
      <c r="E4068" s="337"/>
      <c r="F4068" s="337"/>
      <c r="G4068" s="356"/>
      <c r="H4068" s="340"/>
      <c r="I4068" s="337"/>
      <c r="J4068" s="337"/>
      <c r="K4068" s="337"/>
      <c r="L4068" s="337"/>
      <c r="M4068" s="329"/>
      <c r="N4068" s="337"/>
      <c r="O4068" s="349"/>
      <c r="P4068" s="349"/>
      <c r="Q4068" s="358"/>
    </row>
    <row r="4069" ht="27" customHeight="1" spans="1:17">
      <c r="A4069" s="361">
        <f t="shared" ref="A4069:A4132" si="49">A4068+1</f>
        <v>3138</v>
      </c>
      <c r="B4069" s="294"/>
      <c r="C4069" s="337"/>
      <c r="D4069" s="337"/>
      <c r="E4069" s="337"/>
      <c r="F4069" s="337"/>
      <c r="G4069" s="356"/>
      <c r="H4069" s="340"/>
      <c r="I4069" s="337"/>
      <c r="J4069" s="337"/>
      <c r="K4069" s="337"/>
      <c r="L4069" s="337"/>
      <c r="M4069" s="334"/>
      <c r="N4069" s="337"/>
      <c r="O4069" s="349"/>
      <c r="P4069" s="349"/>
      <c r="Q4069" s="357"/>
    </row>
    <row r="4070" ht="27" customHeight="1" spans="1:17">
      <c r="A4070" s="362">
        <f t="shared" si="49"/>
        <v>3139</v>
      </c>
      <c r="B4070" s="294"/>
      <c r="C4070" s="337"/>
      <c r="D4070" s="337"/>
      <c r="E4070" s="337"/>
      <c r="F4070" s="337"/>
      <c r="G4070" s="356"/>
      <c r="H4070" s="340"/>
      <c r="I4070" s="337"/>
      <c r="J4070" s="337"/>
      <c r="K4070" s="337"/>
      <c r="L4070" s="337"/>
      <c r="M4070" s="329"/>
      <c r="N4070" s="337"/>
      <c r="O4070" s="349"/>
      <c r="P4070" s="349"/>
      <c r="Q4070" s="358"/>
    </row>
    <row r="4071" ht="27" customHeight="1" spans="1:17">
      <c r="A4071" s="361">
        <f t="shared" si="49"/>
        <v>3140</v>
      </c>
      <c r="B4071" s="294"/>
      <c r="C4071" s="337"/>
      <c r="D4071" s="337"/>
      <c r="E4071" s="337"/>
      <c r="F4071" s="337"/>
      <c r="G4071" s="356"/>
      <c r="H4071" s="340"/>
      <c r="I4071" s="337"/>
      <c r="J4071" s="337"/>
      <c r="K4071" s="337"/>
      <c r="L4071" s="337"/>
      <c r="M4071" s="334"/>
      <c r="N4071" s="337"/>
      <c r="O4071" s="349"/>
      <c r="P4071" s="349"/>
      <c r="Q4071" s="357"/>
    </row>
    <row r="4072" ht="27" customHeight="1" spans="1:17">
      <c r="A4072" s="362">
        <f t="shared" si="49"/>
        <v>3141</v>
      </c>
      <c r="B4072" s="294"/>
      <c r="C4072" s="337"/>
      <c r="D4072" s="337"/>
      <c r="E4072" s="337"/>
      <c r="F4072" s="337"/>
      <c r="G4072" s="356"/>
      <c r="H4072" s="340"/>
      <c r="I4072" s="337"/>
      <c r="J4072" s="337"/>
      <c r="K4072" s="337"/>
      <c r="L4072" s="337"/>
      <c r="M4072" s="329"/>
      <c r="N4072" s="337"/>
      <c r="O4072" s="349"/>
      <c r="P4072" s="349"/>
      <c r="Q4072" s="358"/>
    </row>
    <row r="4073" ht="27" customHeight="1" spans="1:17">
      <c r="A4073" s="361">
        <f t="shared" si="49"/>
        <v>3142</v>
      </c>
      <c r="B4073" s="294"/>
      <c r="C4073" s="337"/>
      <c r="D4073" s="337"/>
      <c r="E4073" s="337"/>
      <c r="F4073" s="337"/>
      <c r="G4073" s="356"/>
      <c r="H4073" s="340"/>
      <c r="I4073" s="337"/>
      <c r="J4073" s="337"/>
      <c r="K4073" s="337"/>
      <c r="L4073" s="337"/>
      <c r="M4073" s="334"/>
      <c r="N4073" s="337"/>
      <c r="O4073" s="349"/>
      <c r="P4073" s="349"/>
      <c r="Q4073" s="357"/>
    </row>
    <row r="4074" ht="27" customHeight="1" spans="1:17">
      <c r="A4074" s="362">
        <f t="shared" si="49"/>
        <v>3143</v>
      </c>
      <c r="B4074" s="294"/>
      <c r="C4074" s="337"/>
      <c r="D4074" s="337"/>
      <c r="E4074" s="337"/>
      <c r="F4074" s="337"/>
      <c r="G4074" s="356"/>
      <c r="H4074" s="340"/>
      <c r="I4074" s="337"/>
      <c r="J4074" s="337"/>
      <c r="K4074" s="337"/>
      <c r="L4074" s="337"/>
      <c r="M4074" s="329"/>
      <c r="N4074" s="337"/>
      <c r="O4074" s="349"/>
      <c r="P4074" s="349"/>
      <c r="Q4074" s="358"/>
    </row>
    <row r="4075" ht="27" customHeight="1" spans="1:17">
      <c r="A4075" s="361">
        <f t="shared" si="49"/>
        <v>3144</v>
      </c>
      <c r="B4075" s="294"/>
      <c r="C4075" s="337"/>
      <c r="D4075" s="337"/>
      <c r="E4075" s="337"/>
      <c r="F4075" s="337"/>
      <c r="G4075" s="356"/>
      <c r="H4075" s="340"/>
      <c r="I4075" s="337"/>
      <c r="J4075" s="337"/>
      <c r="K4075" s="337"/>
      <c r="L4075" s="337"/>
      <c r="M4075" s="334"/>
      <c r="N4075" s="337"/>
      <c r="O4075" s="349"/>
      <c r="P4075" s="349"/>
      <c r="Q4075" s="357"/>
    </row>
    <row r="4076" ht="27" customHeight="1" spans="1:17">
      <c r="A4076" s="362">
        <f t="shared" si="49"/>
        <v>3145</v>
      </c>
      <c r="B4076" s="294"/>
      <c r="C4076" s="337"/>
      <c r="D4076" s="337"/>
      <c r="E4076" s="337"/>
      <c r="F4076" s="337"/>
      <c r="G4076" s="356"/>
      <c r="H4076" s="340"/>
      <c r="I4076" s="337"/>
      <c r="J4076" s="337"/>
      <c r="K4076" s="337"/>
      <c r="L4076" s="337"/>
      <c r="M4076" s="329"/>
      <c r="N4076" s="337"/>
      <c r="O4076" s="349"/>
      <c r="P4076" s="349"/>
      <c r="Q4076" s="358"/>
    </row>
    <row r="4077" ht="27" customHeight="1" spans="1:17">
      <c r="A4077" s="361">
        <f t="shared" si="49"/>
        <v>3146</v>
      </c>
      <c r="B4077" s="294"/>
      <c r="C4077" s="337"/>
      <c r="D4077" s="337"/>
      <c r="E4077" s="337"/>
      <c r="F4077" s="337"/>
      <c r="G4077" s="356"/>
      <c r="H4077" s="340"/>
      <c r="I4077" s="337"/>
      <c r="J4077" s="337"/>
      <c r="K4077" s="337"/>
      <c r="L4077" s="337"/>
      <c r="M4077" s="334"/>
      <c r="N4077" s="337"/>
      <c r="O4077" s="349"/>
      <c r="P4077" s="349"/>
      <c r="Q4077" s="357"/>
    </row>
    <row r="4078" ht="27" customHeight="1" spans="1:17">
      <c r="A4078" s="362">
        <f t="shared" si="49"/>
        <v>3147</v>
      </c>
      <c r="B4078" s="294"/>
      <c r="C4078" s="337"/>
      <c r="D4078" s="337"/>
      <c r="E4078" s="337"/>
      <c r="F4078" s="337"/>
      <c r="G4078" s="356"/>
      <c r="H4078" s="340"/>
      <c r="I4078" s="337"/>
      <c r="J4078" s="337"/>
      <c r="K4078" s="337"/>
      <c r="L4078" s="337"/>
      <c r="M4078" s="329"/>
      <c r="N4078" s="337"/>
      <c r="O4078" s="349"/>
      <c r="P4078" s="349"/>
      <c r="Q4078" s="358"/>
    </row>
    <row r="4079" ht="27" customHeight="1" spans="1:17">
      <c r="A4079" s="361">
        <f t="shared" si="49"/>
        <v>3148</v>
      </c>
      <c r="B4079" s="294"/>
      <c r="C4079" s="337"/>
      <c r="D4079" s="337"/>
      <c r="E4079" s="337"/>
      <c r="F4079" s="337"/>
      <c r="G4079" s="356"/>
      <c r="H4079" s="340"/>
      <c r="I4079" s="337"/>
      <c r="J4079" s="337"/>
      <c r="K4079" s="337"/>
      <c r="L4079" s="337"/>
      <c r="M4079" s="334"/>
      <c r="N4079" s="337"/>
      <c r="O4079" s="349"/>
      <c r="P4079" s="349"/>
      <c r="Q4079" s="357"/>
    </row>
    <row r="4080" ht="27" customHeight="1" spans="1:17">
      <c r="A4080" s="362">
        <f t="shared" si="49"/>
        <v>3149</v>
      </c>
      <c r="B4080" s="294"/>
      <c r="C4080" s="337"/>
      <c r="D4080" s="337"/>
      <c r="E4080" s="337"/>
      <c r="F4080" s="337"/>
      <c r="G4080" s="356"/>
      <c r="H4080" s="340"/>
      <c r="I4080" s="337"/>
      <c r="J4080" s="337"/>
      <c r="K4080" s="337"/>
      <c r="L4080" s="337"/>
      <c r="M4080" s="329"/>
      <c r="N4080" s="337"/>
      <c r="O4080" s="349"/>
      <c r="P4080" s="349"/>
      <c r="Q4080" s="358"/>
    </row>
    <row r="4081" ht="27" customHeight="1" spans="1:17">
      <c r="A4081" s="361">
        <f t="shared" si="49"/>
        <v>3150</v>
      </c>
      <c r="B4081" s="294"/>
      <c r="C4081" s="337"/>
      <c r="D4081" s="337"/>
      <c r="E4081" s="337"/>
      <c r="F4081" s="337"/>
      <c r="G4081" s="356"/>
      <c r="H4081" s="340"/>
      <c r="I4081" s="337"/>
      <c r="J4081" s="337"/>
      <c r="K4081" s="337"/>
      <c r="L4081" s="337"/>
      <c r="M4081" s="334"/>
      <c r="N4081" s="337"/>
      <c r="O4081" s="349"/>
      <c r="P4081" s="349"/>
      <c r="Q4081" s="357"/>
    </row>
    <row r="4082" ht="27" customHeight="1" spans="1:17">
      <c r="A4082" s="362">
        <f t="shared" si="49"/>
        <v>3151</v>
      </c>
      <c r="B4082" s="294"/>
      <c r="C4082" s="337"/>
      <c r="D4082" s="337"/>
      <c r="E4082" s="337"/>
      <c r="F4082" s="337"/>
      <c r="G4082" s="356"/>
      <c r="H4082" s="340"/>
      <c r="I4082" s="337"/>
      <c r="J4082" s="337"/>
      <c r="K4082" s="337"/>
      <c r="L4082" s="337"/>
      <c r="M4082" s="329"/>
      <c r="N4082" s="337"/>
      <c r="O4082" s="349"/>
      <c r="P4082" s="349"/>
      <c r="Q4082" s="358"/>
    </row>
    <row r="4083" ht="27" customHeight="1" spans="1:17">
      <c r="A4083" s="361">
        <f t="shared" si="49"/>
        <v>3152</v>
      </c>
      <c r="B4083" s="294"/>
      <c r="C4083" s="337"/>
      <c r="D4083" s="337"/>
      <c r="E4083" s="337"/>
      <c r="F4083" s="337"/>
      <c r="G4083" s="356"/>
      <c r="H4083" s="340"/>
      <c r="I4083" s="337"/>
      <c r="J4083" s="337"/>
      <c r="K4083" s="337"/>
      <c r="L4083" s="337"/>
      <c r="M4083" s="334"/>
      <c r="N4083" s="337"/>
      <c r="O4083" s="349"/>
      <c r="P4083" s="349"/>
      <c r="Q4083" s="357"/>
    </row>
    <row r="4084" ht="27" customHeight="1" spans="1:17">
      <c r="A4084" s="362">
        <f t="shared" si="49"/>
        <v>3153</v>
      </c>
      <c r="B4084" s="294"/>
      <c r="C4084" s="337"/>
      <c r="D4084" s="337"/>
      <c r="E4084" s="337"/>
      <c r="F4084" s="337"/>
      <c r="G4084" s="356"/>
      <c r="H4084" s="340"/>
      <c r="I4084" s="337"/>
      <c r="J4084" s="337"/>
      <c r="K4084" s="337"/>
      <c r="L4084" s="337"/>
      <c r="M4084" s="329"/>
      <c r="N4084" s="337"/>
      <c r="O4084" s="349"/>
      <c r="P4084" s="349"/>
      <c r="Q4084" s="358"/>
    </row>
    <row r="4085" ht="27" customHeight="1" spans="1:17">
      <c r="A4085" s="361">
        <f t="shared" si="49"/>
        <v>3154</v>
      </c>
      <c r="B4085" s="294"/>
      <c r="C4085" s="337"/>
      <c r="D4085" s="337"/>
      <c r="E4085" s="337"/>
      <c r="F4085" s="337"/>
      <c r="G4085" s="356"/>
      <c r="H4085" s="340"/>
      <c r="I4085" s="337"/>
      <c r="J4085" s="337"/>
      <c r="K4085" s="337"/>
      <c r="L4085" s="337"/>
      <c r="M4085" s="334"/>
      <c r="N4085" s="337"/>
      <c r="O4085" s="349"/>
      <c r="P4085" s="349"/>
      <c r="Q4085" s="357"/>
    </row>
    <row r="4086" ht="27" customHeight="1" spans="1:17">
      <c r="A4086" s="362">
        <f t="shared" si="49"/>
        <v>3155</v>
      </c>
      <c r="B4086" s="294"/>
      <c r="C4086" s="337"/>
      <c r="D4086" s="337"/>
      <c r="E4086" s="337"/>
      <c r="F4086" s="337"/>
      <c r="G4086" s="356"/>
      <c r="H4086" s="340"/>
      <c r="I4086" s="337"/>
      <c r="J4086" s="337"/>
      <c r="K4086" s="337"/>
      <c r="L4086" s="337"/>
      <c r="M4086" s="329"/>
      <c r="N4086" s="337"/>
      <c r="O4086" s="349"/>
      <c r="P4086" s="349"/>
      <c r="Q4086" s="358"/>
    </row>
    <row r="4087" ht="27" customHeight="1" spans="1:17">
      <c r="A4087" s="361">
        <f t="shared" si="49"/>
        <v>3156</v>
      </c>
      <c r="B4087" s="294"/>
      <c r="C4087" s="337"/>
      <c r="D4087" s="337"/>
      <c r="E4087" s="337"/>
      <c r="F4087" s="337"/>
      <c r="G4087" s="356"/>
      <c r="H4087" s="340"/>
      <c r="I4087" s="337"/>
      <c r="J4087" s="337"/>
      <c r="K4087" s="337"/>
      <c r="L4087" s="337"/>
      <c r="M4087" s="334"/>
      <c r="N4087" s="337"/>
      <c r="O4087" s="349"/>
      <c r="P4087" s="349"/>
      <c r="Q4087" s="357"/>
    </row>
    <row r="4088" ht="27" customHeight="1" spans="1:17">
      <c r="A4088" s="362">
        <f t="shared" si="49"/>
        <v>3157</v>
      </c>
      <c r="B4088" s="294"/>
      <c r="C4088" s="337"/>
      <c r="D4088" s="337"/>
      <c r="E4088" s="337"/>
      <c r="F4088" s="337"/>
      <c r="G4088" s="356"/>
      <c r="H4088" s="340"/>
      <c r="I4088" s="337"/>
      <c r="J4088" s="337"/>
      <c r="K4088" s="337"/>
      <c r="L4088" s="337"/>
      <c r="M4088" s="329"/>
      <c r="N4088" s="337"/>
      <c r="O4088" s="349"/>
      <c r="P4088" s="349"/>
      <c r="Q4088" s="358"/>
    </row>
    <row r="4089" ht="27" customHeight="1" spans="1:17">
      <c r="A4089" s="361">
        <f t="shared" si="49"/>
        <v>3158</v>
      </c>
      <c r="B4089" s="294"/>
      <c r="C4089" s="337"/>
      <c r="D4089" s="337"/>
      <c r="E4089" s="337"/>
      <c r="F4089" s="337"/>
      <c r="G4089" s="356"/>
      <c r="H4089" s="340"/>
      <c r="I4089" s="337"/>
      <c r="J4089" s="337"/>
      <c r="K4089" s="337"/>
      <c r="L4089" s="337"/>
      <c r="M4089" s="334"/>
      <c r="N4089" s="337"/>
      <c r="O4089" s="349"/>
      <c r="P4089" s="349"/>
      <c r="Q4089" s="357"/>
    </row>
    <row r="4090" ht="27" customHeight="1" spans="1:17">
      <c r="A4090" s="362">
        <f t="shared" si="49"/>
        <v>3159</v>
      </c>
      <c r="B4090" s="294"/>
      <c r="C4090" s="337"/>
      <c r="D4090" s="337"/>
      <c r="E4090" s="337"/>
      <c r="F4090" s="337"/>
      <c r="G4090" s="356"/>
      <c r="H4090" s="340"/>
      <c r="I4090" s="337"/>
      <c r="J4090" s="337"/>
      <c r="K4090" s="337"/>
      <c r="L4090" s="337"/>
      <c r="M4090" s="329"/>
      <c r="N4090" s="337"/>
      <c r="O4090" s="349"/>
      <c r="P4090" s="349"/>
      <c r="Q4090" s="358"/>
    </row>
    <row r="4091" ht="27" customHeight="1" spans="1:17">
      <c r="A4091" s="361">
        <f t="shared" si="49"/>
        <v>3160</v>
      </c>
      <c r="B4091" s="294"/>
      <c r="C4091" s="337"/>
      <c r="D4091" s="337"/>
      <c r="E4091" s="337"/>
      <c r="F4091" s="337"/>
      <c r="G4091" s="356"/>
      <c r="H4091" s="340"/>
      <c r="I4091" s="337"/>
      <c r="J4091" s="337"/>
      <c r="K4091" s="337"/>
      <c r="L4091" s="337"/>
      <c r="M4091" s="334"/>
      <c r="N4091" s="337"/>
      <c r="O4091" s="349"/>
      <c r="P4091" s="349"/>
      <c r="Q4091" s="357"/>
    </row>
    <row r="4092" ht="27" customHeight="1" spans="1:17">
      <c r="A4092" s="362">
        <f t="shared" si="49"/>
        <v>3161</v>
      </c>
      <c r="B4092" s="294"/>
      <c r="C4092" s="337"/>
      <c r="D4092" s="337"/>
      <c r="E4092" s="337"/>
      <c r="F4092" s="337"/>
      <c r="G4092" s="356"/>
      <c r="H4092" s="340"/>
      <c r="I4092" s="337"/>
      <c r="J4092" s="337"/>
      <c r="K4092" s="337"/>
      <c r="L4092" s="337"/>
      <c r="M4092" s="329"/>
      <c r="N4092" s="337"/>
      <c r="O4092" s="349"/>
      <c r="P4092" s="349"/>
      <c r="Q4092" s="358"/>
    </row>
    <row r="4093" ht="27" customHeight="1" spans="1:17">
      <c r="A4093" s="361">
        <f t="shared" si="49"/>
        <v>3162</v>
      </c>
      <c r="B4093" s="294"/>
      <c r="C4093" s="337"/>
      <c r="D4093" s="337"/>
      <c r="E4093" s="337"/>
      <c r="F4093" s="337"/>
      <c r="G4093" s="356"/>
      <c r="H4093" s="340"/>
      <c r="I4093" s="337"/>
      <c r="J4093" s="337"/>
      <c r="K4093" s="337"/>
      <c r="L4093" s="337"/>
      <c r="M4093" s="334"/>
      <c r="N4093" s="337"/>
      <c r="O4093" s="349"/>
      <c r="P4093" s="349"/>
      <c r="Q4093" s="357"/>
    </row>
    <row r="4094" ht="27" customHeight="1" spans="1:17">
      <c r="A4094" s="362">
        <f t="shared" si="49"/>
        <v>3163</v>
      </c>
      <c r="B4094" s="294"/>
      <c r="C4094" s="337"/>
      <c r="D4094" s="337"/>
      <c r="E4094" s="337"/>
      <c r="F4094" s="337"/>
      <c r="G4094" s="356"/>
      <c r="H4094" s="340"/>
      <c r="I4094" s="337"/>
      <c r="J4094" s="337"/>
      <c r="K4094" s="337"/>
      <c r="L4094" s="337"/>
      <c r="M4094" s="329"/>
      <c r="N4094" s="337"/>
      <c r="O4094" s="349"/>
      <c r="P4094" s="349"/>
      <c r="Q4094" s="358"/>
    </row>
    <row r="4095" ht="27" customHeight="1" spans="1:17">
      <c r="A4095" s="361">
        <f t="shared" si="49"/>
        <v>3164</v>
      </c>
      <c r="B4095" s="294"/>
      <c r="C4095" s="337"/>
      <c r="D4095" s="337"/>
      <c r="E4095" s="337"/>
      <c r="F4095" s="337"/>
      <c r="G4095" s="356"/>
      <c r="H4095" s="340"/>
      <c r="I4095" s="337"/>
      <c r="J4095" s="337"/>
      <c r="K4095" s="337"/>
      <c r="L4095" s="337"/>
      <c r="M4095" s="334"/>
      <c r="N4095" s="337"/>
      <c r="O4095" s="349"/>
      <c r="P4095" s="349"/>
      <c r="Q4095" s="357"/>
    </row>
    <row r="4096" ht="27" customHeight="1" spans="1:17">
      <c r="A4096" s="362">
        <f t="shared" si="49"/>
        <v>3165</v>
      </c>
      <c r="B4096" s="294"/>
      <c r="C4096" s="337"/>
      <c r="D4096" s="337"/>
      <c r="E4096" s="337"/>
      <c r="F4096" s="337"/>
      <c r="G4096" s="356"/>
      <c r="H4096" s="340"/>
      <c r="I4096" s="337"/>
      <c r="J4096" s="337"/>
      <c r="K4096" s="337"/>
      <c r="L4096" s="337"/>
      <c r="M4096" s="329"/>
      <c r="N4096" s="337"/>
      <c r="O4096" s="349"/>
      <c r="P4096" s="349"/>
      <c r="Q4096" s="358"/>
    </row>
    <row r="4097" ht="27" customHeight="1" spans="1:17">
      <c r="A4097" s="361">
        <f t="shared" si="49"/>
        <v>3166</v>
      </c>
      <c r="B4097" s="294"/>
      <c r="C4097" s="337"/>
      <c r="D4097" s="337"/>
      <c r="E4097" s="337"/>
      <c r="F4097" s="337"/>
      <c r="G4097" s="356"/>
      <c r="H4097" s="340"/>
      <c r="I4097" s="337"/>
      <c r="J4097" s="337"/>
      <c r="K4097" s="337"/>
      <c r="L4097" s="337"/>
      <c r="M4097" s="334"/>
      <c r="N4097" s="337"/>
      <c r="O4097" s="349"/>
      <c r="P4097" s="349"/>
      <c r="Q4097" s="357"/>
    </row>
    <row r="4098" ht="27" customHeight="1" spans="1:17">
      <c r="A4098" s="362">
        <f t="shared" si="49"/>
        <v>3167</v>
      </c>
      <c r="B4098" s="294"/>
      <c r="C4098" s="337"/>
      <c r="D4098" s="337"/>
      <c r="E4098" s="337"/>
      <c r="F4098" s="337"/>
      <c r="G4098" s="356"/>
      <c r="H4098" s="340"/>
      <c r="I4098" s="337"/>
      <c r="J4098" s="337"/>
      <c r="K4098" s="337"/>
      <c r="L4098" s="337"/>
      <c r="M4098" s="329"/>
      <c r="N4098" s="337"/>
      <c r="O4098" s="349"/>
      <c r="P4098" s="349"/>
      <c r="Q4098" s="358"/>
    </row>
    <row r="4099" ht="27" customHeight="1" spans="1:17">
      <c r="A4099" s="361">
        <f t="shared" si="49"/>
        <v>3168</v>
      </c>
      <c r="B4099" s="294"/>
      <c r="C4099" s="337"/>
      <c r="D4099" s="337"/>
      <c r="E4099" s="337"/>
      <c r="F4099" s="337"/>
      <c r="G4099" s="356"/>
      <c r="H4099" s="340"/>
      <c r="I4099" s="337"/>
      <c r="J4099" s="337"/>
      <c r="K4099" s="337"/>
      <c r="L4099" s="337"/>
      <c r="M4099" s="334"/>
      <c r="N4099" s="337"/>
      <c r="O4099" s="349"/>
      <c r="P4099" s="349"/>
      <c r="Q4099" s="357"/>
    </row>
    <row r="4100" ht="27" customHeight="1" spans="1:17">
      <c r="A4100" s="362">
        <f t="shared" si="49"/>
        <v>3169</v>
      </c>
      <c r="B4100" s="294"/>
      <c r="C4100" s="337"/>
      <c r="D4100" s="337"/>
      <c r="E4100" s="337"/>
      <c r="F4100" s="337"/>
      <c r="G4100" s="356"/>
      <c r="H4100" s="340"/>
      <c r="I4100" s="337"/>
      <c r="J4100" s="337"/>
      <c r="K4100" s="337"/>
      <c r="L4100" s="337"/>
      <c r="M4100" s="329"/>
      <c r="N4100" s="337"/>
      <c r="O4100" s="349"/>
      <c r="P4100" s="349"/>
      <c r="Q4100" s="358"/>
    </row>
    <row r="4101" ht="27" customHeight="1" spans="1:17">
      <c r="A4101" s="361">
        <f t="shared" si="49"/>
        <v>3170</v>
      </c>
      <c r="B4101" s="294"/>
      <c r="C4101" s="337"/>
      <c r="D4101" s="337"/>
      <c r="E4101" s="337"/>
      <c r="F4101" s="337"/>
      <c r="G4101" s="356"/>
      <c r="H4101" s="340"/>
      <c r="I4101" s="337"/>
      <c r="J4101" s="337"/>
      <c r="K4101" s="337"/>
      <c r="L4101" s="337"/>
      <c r="M4101" s="334"/>
      <c r="N4101" s="337"/>
      <c r="O4101" s="349"/>
      <c r="P4101" s="349"/>
      <c r="Q4101" s="357"/>
    </row>
    <row r="4102" ht="27" customHeight="1" spans="1:17">
      <c r="A4102" s="362">
        <f t="shared" si="49"/>
        <v>3171</v>
      </c>
      <c r="B4102" s="294"/>
      <c r="C4102" s="337"/>
      <c r="D4102" s="337"/>
      <c r="E4102" s="337"/>
      <c r="F4102" s="337"/>
      <c r="G4102" s="356"/>
      <c r="H4102" s="340"/>
      <c r="I4102" s="337"/>
      <c r="J4102" s="337"/>
      <c r="K4102" s="337"/>
      <c r="L4102" s="337"/>
      <c r="M4102" s="329"/>
      <c r="N4102" s="337"/>
      <c r="O4102" s="349"/>
      <c r="P4102" s="349"/>
      <c r="Q4102" s="358"/>
    </row>
    <row r="4103" ht="27" customHeight="1" spans="1:17">
      <c r="A4103" s="361">
        <f t="shared" si="49"/>
        <v>3172</v>
      </c>
      <c r="B4103" s="294"/>
      <c r="C4103" s="337"/>
      <c r="D4103" s="337"/>
      <c r="E4103" s="337"/>
      <c r="F4103" s="337"/>
      <c r="G4103" s="356"/>
      <c r="H4103" s="340"/>
      <c r="I4103" s="337"/>
      <c r="J4103" s="337"/>
      <c r="K4103" s="337"/>
      <c r="L4103" s="337"/>
      <c r="M4103" s="334"/>
      <c r="N4103" s="337"/>
      <c r="O4103" s="349"/>
      <c r="P4103" s="349"/>
      <c r="Q4103" s="357"/>
    </row>
    <row r="4104" ht="27" customHeight="1" spans="1:17">
      <c r="A4104" s="362">
        <f t="shared" si="49"/>
        <v>3173</v>
      </c>
      <c r="B4104" s="294"/>
      <c r="C4104" s="337"/>
      <c r="D4104" s="337"/>
      <c r="E4104" s="337"/>
      <c r="F4104" s="337"/>
      <c r="G4104" s="356"/>
      <c r="H4104" s="340"/>
      <c r="I4104" s="337"/>
      <c r="J4104" s="337"/>
      <c r="K4104" s="337"/>
      <c r="L4104" s="337"/>
      <c r="M4104" s="329"/>
      <c r="N4104" s="337"/>
      <c r="O4104" s="349"/>
      <c r="P4104" s="349"/>
      <c r="Q4104" s="358"/>
    </row>
    <row r="4105" ht="27" customHeight="1" spans="1:17">
      <c r="A4105" s="361">
        <f t="shared" si="49"/>
        <v>3174</v>
      </c>
      <c r="B4105" s="294"/>
      <c r="C4105" s="337"/>
      <c r="D4105" s="337"/>
      <c r="E4105" s="337"/>
      <c r="F4105" s="337"/>
      <c r="G4105" s="356"/>
      <c r="H4105" s="340"/>
      <c r="I4105" s="337"/>
      <c r="J4105" s="337"/>
      <c r="K4105" s="337"/>
      <c r="L4105" s="337"/>
      <c r="M4105" s="334"/>
      <c r="N4105" s="337"/>
      <c r="O4105" s="349"/>
      <c r="P4105" s="349"/>
      <c r="Q4105" s="357"/>
    </row>
    <row r="4106" ht="27" customHeight="1" spans="1:17">
      <c r="A4106" s="362">
        <f t="shared" si="49"/>
        <v>3175</v>
      </c>
      <c r="B4106" s="294"/>
      <c r="C4106" s="337"/>
      <c r="D4106" s="337"/>
      <c r="E4106" s="337"/>
      <c r="F4106" s="337"/>
      <c r="G4106" s="356"/>
      <c r="H4106" s="340"/>
      <c r="I4106" s="337"/>
      <c r="J4106" s="337"/>
      <c r="K4106" s="337"/>
      <c r="L4106" s="337"/>
      <c r="M4106" s="329"/>
      <c r="N4106" s="337"/>
      <c r="O4106" s="349"/>
      <c r="P4106" s="349"/>
      <c r="Q4106" s="358"/>
    </row>
    <row r="4107" ht="27" customHeight="1" spans="1:17">
      <c r="A4107" s="361">
        <f t="shared" si="49"/>
        <v>3176</v>
      </c>
      <c r="B4107" s="294"/>
      <c r="C4107" s="337"/>
      <c r="D4107" s="337"/>
      <c r="E4107" s="337"/>
      <c r="F4107" s="337"/>
      <c r="G4107" s="356"/>
      <c r="H4107" s="340"/>
      <c r="I4107" s="337"/>
      <c r="J4107" s="337"/>
      <c r="K4107" s="337"/>
      <c r="L4107" s="337"/>
      <c r="M4107" s="334"/>
      <c r="N4107" s="337"/>
      <c r="O4107" s="349"/>
      <c r="P4107" s="349"/>
      <c r="Q4107" s="357"/>
    </row>
    <row r="4108" ht="27" customHeight="1" spans="1:17">
      <c r="A4108" s="362">
        <f t="shared" si="49"/>
        <v>3177</v>
      </c>
      <c r="B4108" s="294"/>
      <c r="C4108" s="337"/>
      <c r="D4108" s="337"/>
      <c r="E4108" s="337"/>
      <c r="F4108" s="337"/>
      <c r="G4108" s="356"/>
      <c r="H4108" s="340"/>
      <c r="I4108" s="337"/>
      <c r="J4108" s="337"/>
      <c r="K4108" s="337"/>
      <c r="L4108" s="337"/>
      <c r="M4108" s="329"/>
      <c r="N4108" s="337"/>
      <c r="O4108" s="349"/>
      <c r="P4108" s="349"/>
      <c r="Q4108" s="358"/>
    </row>
    <row r="4109" ht="27" customHeight="1" spans="1:17">
      <c r="A4109" s="361">
        <f t="shared" si="49"/>
        <v>3178</v>
      </c>
      <c r="B4109" s="294"/>
      <c r="C4109" s="337"/>
      <c r="D4109" s="337"/>
      <c r="E4109" s="337"/>
      <c r="F4109" s="337"/>
      <c r="G4109" s="356"/>
      <c r="H4109" s="340"/>
      <c r="I4109" s="337"/>
      <c r="J4109" s="337"/>
      <c r="K4109" s="337"/>
      <c r="L4109" s="337"/>
      <c r="M4109" s="334"/>
      <c r="N4109" s="337"/>
      <c r="O4109" s="349"/>
      <c r="P4109" s="349"/>
      <c r="Q4109" s="357"/>
    </row>
    <row r="4110" ht="27" customHeight="1" spans="1:17">
      <c r="A4110" s="362">
        <f t="shared" si="49"/>
        <v>3179</v>
      </c>
      <c r="B4110" s="294"/>
      <c r="C4110" s="337"/>
      <c r="D4110" s="337"/>
      <c r="E4110" s="337"/>
      <c r="F4110" s="337"/>
      <c r="G4110" s="356"/>
      <c r="H4110" s="340"/>
      <c r="I4110" s="337"/>
      <c r="J4110" s="337"/>
      <c r="K4110" s="337"/>
      <c r="L4110" s="337"/>
      <c r="M4110" s="329"/>
      <c r="N4110" s="337"/>
      <c r="O4110" s="349"/>
      <c r="P4110" s="349"/>
      <c r="Q4110" s="358"/>
    </row>
    <row r="4111" ht="27" customHeight="1" spans="1:17">
      <c r="A4111" s="361">
        <f t="shared" si="49"/>
        <v>3180</v>
      </c>
      <c r="B4111" s="294"/>
      <c r="C4111" s="337"/>
      <c r="D4111" s="337"/>
      <c r="E4111" s="337"/>
      <c r="F4111" s="337"/>
      <c r="G4111" s="356"/>
      <c r="H4111" s="340"/>
      <c r="I4111" s="337"/>
      <c r="J4111" s="337"/>
      <c r="K4111" s="337"/>
      <c r="L4111" s="337"/>
      <c r="M4111" s="334"/>
      <c r="N4111" s="337"/>
      <c r="O4111" s="349"/>
      <c r="P4111" s="349"/>
      <c r="Q4111" s="357"/>
    </row>
    <row r="4112" ht="27" customHeight="1" spans="1:17">
      <c r="A4112" s="362">
        <f t="shared" si="49"/>
        <v>3181</v>
      </c>
      <c r="B4112" s="294"/>
      <c r="C4112" s="337"/>
      <c r="D4112" s="337"/>
      <c r="E4112" s="337"/>
      <c r="F4112" s="337"/>
      <c r="G4112" s="356"/>
      <c r="H4112" s="340"/>
      <c r="I4112" s="337"/>
      <c r="J4112" s="337"/>
      <c r="K4112" s="337"/>
      <c r="L4112" s="337"/>
      <c r="M4112" s="329"/>
      <c r="N4112" s="337"/>
      <c r="O4112" s="349"/>
      <c r="P4112" s="349"/>
      <c r="Q4112" s="358"/>
    </row>
    <row r="4113" ht="27" customHeight="1" spans="1:17">
      <c r="A4113" s="361">
        <f t="shared" si="49"/>
        <v>3182</v>
      </c>
      <c r="B4113" s="294"/>
      <c r="C4113" s="337"/>
      <c r="D4113" s="337"/>
      <c r="E4113" s="337"/>
      <c r="F4113" s="337"/>
      <c r="G4113" s="356"/>
      <c r="H4113" s="340"/>
      <c r="I4113" s="337"/>
      <c r="J4113" s="337"/>
      <c r="K4113" s="337"/>
      <c r="L4113" s="337"/>
      <c r="M4113" s="334"/>
      <c r="N4113" s="337"/>
      <c r="O4113" s="349"/>
      <c r="P4113" s="349"/>
      <c r="Q4113" s="357"/>
    </row>
    <row r="4114" ht="27" customHeight="1" spans="1:17">
      <c r="A4114" s="362">
        <f t="shared" si="49"/>
        <v>3183</v>
      </c>
      <c r="B4114" s="294"/>
      <c r="C4114" s="337"/>
      <c r="D4114" s="337"/>
      <c r="E4114" s="337"/>
      <c r="F4114" s="337"/>
      <c r="G4114" s="356"/>
      <c r="H4114" s="340"/>
      <c r="I4114" s="337"/>
      <c r="J4114" s="337"/>
      <c r="K4114" s="337"/>
      <c r="L4114" s="337"/>
      <c r="M4114" s="329"/>
      <c r="N4114" s="337"/>
      <c r="O4114" s="349"/>
      <c r="P4114" s="349"/>
      <c r="Q4114" s="358"/>
    </row>
    <row r="4115" ht="27" customHeight="1" spans="1:17">
      <c r="A4115" s="361">
        <f t="shared" si="49"/>
        <v>3184</v>
      </c>
      <c r="B4115" s="294"/>
      <c r="C4115" s="337"/>
      <c r="D4115" s="337"/>
      <c r="E4115" s="337"/>
      <c r="F4115" s="337"/>
      <c r="G4115" s="356"/>
      <c r="H4115" s="340"/>
      <c r="I4115" s="337"/>
      <c r="J4115" s="337"/>
      <c r="K4115" s="337"/>
      <c r="L4115" s="337"/>
      <c r="M4115" s="334"/>
      <c r="N4115" s="337"/>
      <c r="O4115" s="349"/>
      <c r="P4115" s="349"/>
      <c r="Q4115" s="357"/>
    </row>
    <row r="4116" ht="27" customHeight="1" spans="1:17">
      <c r="A4116" s="362">
        <f t="shared" si="49"/>
        <v>3185</v>
      </c>
      <c r="B4116" s="294"/>
      <c r="C4116" s="337"/>
      <c r="D4116" s="337"/>
      <c r="E4116" s="337"/>
      <c r="F4116" s="337"/>
      <c r="G4116" s="356"/>
      <c r="H4116" s="340"/>
      <c r="I4116" s="337"/>
      <c r="J4116" s="337"/>
      <c r="K4116" s="337"/>
      <c r="L4116" s="337"/>
      <c r="M4116" s="329"/>
      <c r="N4116" s="337"/>
      <c r="O4116" s="349"/>
      <c r="P4116" s="349"/>
      <c r="Q4116" s="358"/>
    </row>
    <row r="4117" ht="27" customHeight="1" spans="1:17">
      <c r="A4117" s="361">
        <f t="shared" si="49"/>
        <v>3186</v>
      </c>
      <c r="B4117" s="294"/>
      <c r="C4117" s="337"/>
      <c r="D4117" s="337"/>
      <c r="E4117" s="337"/>
      <c r="F4117" s="337"/>
      <c r="G4117" s="356"/>
      <c r="H4117" s="340"/>
      <c r="I4117" s="337"/>
      <c r="J4117" s="337"/>
      <c r="K4117" s="337"/>
      <c r="L4117" s="337"/>
      <c r="M4117" s="334"/>
      <c r="N4117" s="337"/>
      <c r="O4117" s="349"/>
      <c r="P4117" s="349"/>
      <c r="Q4117" s="357"/>
    </row>
    <row r="4118" ht="27" customHeight="1" spans="1:17">
      <c r="A4118" s="362">
        <f t="shared" si="49"/>
        <v>3187</v>
      </c>
      <c r="B4118" s="294"/>
      <c r="C4118" s="337"/>
      <c r="D4118" s="337"/>
      <c r="E4118" s="337"/>
      <c r="F4118" s="337"/>
      <c r="G4118" s="356"/>
      <c r="H4118" s="340"/>
      <c r="I4118" s="337"/>
      <c r="J4118" s="337"/>
      <c r="K4118" s="337"/>
      <c r="L4118" s="337"/>
      <c r="M4118" s="329"/>
      <c r="N4118" s="337"/>
      <c r="O4118" s="349"/>
      <c r="P4118" s="349"/>
      <c r="Q4118" s="358"/>
    </row>
    <row r="4119" ht="27" customHeight="1" spans="1:17">
      <c r="A4119" s="361">
        <f t="shared" si="49"/>
        <v>3188</v>
      </c>
      <c r="B4119" s="294"/>
      <c r="C4119" s="337"/>
      <c r="D4119" s="337"/>
      <c r="E4119" s="337"/>
      <c r="F4119" s="337"/>
      <c r="G4119" s="356"/>
      <c r="H4119" s="340"/>
      <c r="I4119" s="337"/>
      <c r="J4119" s="337"/>
      <c r="K4119" s="337"/>
      <c r="L4119" s="337"/>
      <c r="M4119" s="334"/>
      <c r="N4119" s="337"/>
      <c r="O4119" s="349"/>
      <c r="P4119" s="349"/>
      <c r="Q4119" s="357"/>
    </row>
    <row r="4120" ht="27" customHeight="1" spans="1:17">
      <c r="A4120" s="362">
        <f t="shared" si="49"/>
        <v>3189</v>
      </c>
      <c r="B4120" s="294"/>
      <c r="C4120" s="337"/>
      <c r="D4120" s="337"/>
      <c r="E4120" s="337"/>
      <c r="F4120" s="337"/>
      <c r="G4120" s="356"/>
      <c r="H4120" s="340"/>
      <c r="I4120" s="337"/>
      <c r="J4120" s="337"/>
      <c r="K4120" s="337"/>
      <c r="L4120" s="337"/>
      <c r="M4120" s="329"/>
      <c r="N4120" s="337"/>
      <c r="O4120" s="349"/>
      <c r="P4120" s="349"/>
      <c r="Q4120" s="358"/>
    </row>
    <row r="4121" ht="27" customHeight="1" spans="1:17">
      <c r="A4121" s="361">
        <f t="shared" si="49"/>
        <v>3190</v>
      </c>
      <c r="B4121" s="294"/>
      <c r="C4121" s="337"/>
      <c r="D4121" s="337"/>
      <c r="E4121" s="337"/>
      <c r="F4121" s="337"/>
      <c r="G4121" s="356"/>
      <c r="H4121" s="340"/>
      <c r="I4121" s="337"/>
      <c r="J4121" s="337"/>
      <c r="K4121" s="337"/>
      <c r="L4121" s="337"/>
      <c r="M4121" s="334"/>
      <c r="N4121" s="337"/>
      <c r="O4121" s="349"/>
      <c r="P4121" s="349"/>
      <c r="Q4121" s="357"/>
    </row>
    <row r="4122" ht="27" customHeight="1" spans="1:17">
      <c r="A4122" s="362">
        <f t="shared" si="49"/>
        <v>3191</v>
      </c>
      <c r="B4122" s="294"/>
      <c r="C4122" s="337"/>
      <c r="D4122" s="337"/>
      <c r="E4122" s="337"/>
      <c r="F4122" s="337"/>
      <c r="G4122" s="356"/>
      <c r="H4122" s="340"/>
      <c r="I4122" s="337"/>
      <c r="J4122" s="337"/>
      <c r="K4122" s="337"/>
      <c r="L4122" s="337"/>
      <c r="M4122" s="329"/>
      <c r="N4122" s="337"/>
      <c r="O4122" s="349"/>
      <c r="P4122" s="349"/>
      <c r="Q4122" s="358"/>
    </row>
    <row r="4123" ht="27" customHeight="1" spans="1:17">
      <c r="A4123" s="361">
        <f t="shared" si="49"/>
        <v>3192</v>
      </c>
      <c r="B4123" s="294"/>
      <c r="C4123" s="337"/>
      <c r="D4123" s="337"/>
      <c r="E4123" s="337"/>
      <c r="F4123" s="337"/>
      <c r="G4123" s="356"/>
      <c r="H4123" s="340"/>
      <c r="I4123" s="337"/>
      <c r="J4123" s="337"/>
      <c r="K4123" s="337"/>
      <c r="L4123" s="337"/>
      <c r="M4123" s="334"/>
      <c r="N4123" s="337"/>
      <c r="O4123" s="349"/>
      <c r="P4123" s="349"/>
      <c r="Q4123" s="357"/>
    </row>
    <row r="4124" ht="27" customHeight="1" spans="1:17">
      <c r="A4124" s="362">
        <f t="shared" si="49"/>
        <v>3193</v>
      </c>
      <c r="B4124" s="294"/>
      <c r="C4124" s="337"/>
      <c r="D4124" s="337"/>
      <c r="E4124" s="337"/>
      <c r="F4124" s="337"/>
      <c r="G4124" s="356"/>
      <c r="H4124" s="340"/>
      <c r="I4124" s="337"/>
      <c r="J4124" s="337"/>
      <c r="K4124" s="337"/>
      <c r="L4124" s="337"/>
      <c r="M4124" s="329"/>
      <c r="N4124" s="337"/>
      <c r="O4124" s="349"/>
      <c r="P4124" s="349"/>
      <c r="Q4124" s="358"/>
    </row>
    <row r="4125" ht="27" customHeight="1" spans="1:17">
      <c r="A4125" s="361">
        <f t="shared" si="49"/>
        <v>3194</v>
      </c>
      <c r="B4125" s="294"/>
      <c r="C4125" s="337"/>
      <c r="D4125" s="337"/>
      <c r="E4125" s="337"/>
      <c r="F4125" s="337"/>
      <c r="G4125" s="356"/>
      <c r="H4125" s="340"/>
      <c r="I4125" s="337"/>
      <c r="J4125" s="337"/>
      <c r="K4125" s="337"/>
      <c r="L4125" s="337"/>
      <c r="M4125" s="334"/>
      <c r="N4125" s="337"/>
      <c r="O4125" s="349"/>
      <c r="P4125" s="349"/>
      <c r="Q4125" s="357"/>
    </row>
    <row r="4126" ht="27" customHeight="1" spans="1:17">
      <c r="A4126" s="362">
        <f t="shared" si="49"/>
        <v>3195</v>
      </c>
      <c r="B4126" s="294"/>
      <c r="C4126" s="337"/>
      <c r="D4126" s="337"/>
      <c r="E4126" s="337"/>
      <c r="F4126" s="337"/>
      <c r="G4126" s="356"/>
      <c r="H4126" s="340"/>
      <c r="I4126" s="337"/>
      <c r="J4126" s="337"/>
      <c r="K4126" s="337"/>
      <c r="L4126" s="337"/>
      <c r="M4126" s="329"/>
      <c r="N4126" s="337"/>
      <c r="O4126" s="349"/>
      <c r="P4126" s="349"/>
      <c r="Q4126" s="358"/>
    </row>
    <row r="4127" ht="27" customHeight="1" spans="1:17">
      <c r="A4127" s="361">
        <f t="shared" si="49"/>
        <v>3196</v>
      </c>
      <c r="B4127" s="294"/>
      <c r="C4127" s="337"/>
      <c r="D4127" s="337"/>
      <c r="E4127" s="337"/>
      <c r="F4127" s="337"/>
      <c r="G4127" s="356"/>
      <c r="H4127" s="340"/>
      <c r="I4127" s="337"/>
      <c r="J4127" s="337"/>
      <c r="K4127" s="337"/>
      <c r="L4127" s="337"/>
      <c r="M4127" s="334"/>
      <c r="N4127" s="337"/>
      <c r="O4127" s="349"/>
      <c r="P4127" s="349"/>
      <c r="Q4127" s="357"/>
    </row>
    <row r="4128" ht="27" customHeight="1" spans="1:17">
      <c r="A4128" s="362">
        <f t="shared" si="49"/>
        <v>3197</v>
      </c>
      <c r="B4128" s="294"/>
      <c r="C4128" s="337"/>
      <c r="D4128" s="337"/>
      <c r="E4128" s="337"/>
      <c r="F4128" s="337"/>
      <c r="G4128" s="356"/>
      <c r="H4128" s="340"/>
      <c r="I4128" s="337"/>
      <c r="J4128" s="337"/>
      <c r="K4128" s="337"/>
      <c r="L4128" s="337"/>
      <c r="M4128" s="329"/>
      <c r="N4128" s="337"/>
      <c r="O4128" s="349"/>
      <c r="P4128" s="349"/>
      <c r="Q4128" s="358"/>
    </row>
    <row r="4129" ht="27" customHeight="1" spans="1:17">
      <c r="A4129" s="361">
        <f t="shared" si="49"/>
        <v>3198</v>
      </c>
      <c r="B4129" s="294"/>
      <c r="C4129" s="337"/>
      <c r="D4129" s="337"/>
      <c r="E4129" s="337"/>
      <c r="F4129" s="337"/>
      <c r="G4129" s="356"/>
      <c r="H4129" s="340"/>
      <c r="I4129" s="337"/>
      <c r="J4129" s="337"/>
      <c r="K4129" s="337"/>
      <c r="L4129" s="337"/>
      <c r="M4129" s="334"/>
      <c r="N4129" s="337"/>
      <c r="O4129" s="349"/>
      <c r="P4129" s="349"/>
      <c r="Q4129" s="357"/>
    </row>
    <row r="4130" ht="27" customHeight="1" spans="1:17">
      <c r="A4130" s="362">
        <f t="shared" si="49"/>
        <v>3199</v>
      </c>
      <c r="B4130" s="294"/>
      <c r="C4130" s="337"/>
      <c r="D4130" s="337"/>
      <c r="E4130" s="337"/>
      <c r="F4130" s="337"/>
      <c r="G4130" s="356"/>
      <c r="H4130" s="340"/>
      <c r="I4130" s="337"/>
      <c r="J4130" s="337"/>
      <c r="K4130" s="337"/>
      <c r="L4130" s="337"/>
      <c r="M4130" s="329"/>
      <c r="N4130" s="337"/>
      <c r="O4130" s="349"/>
      <c r="P4130" s="349"/>
      <c r="Q4130" s="358"/>
    </row>
    <row r="4131" ht="27" customHeight="1" spans="1:17">
      <c r="A4131" s="361">
        <f t="shared" si="49"/>
        <v>3200</v>
      </c>
      <c r="B4131" s="294"/>
      <c r="C4131" s="337"/>
      <c r="D4131" s="337"/>
      <c r="E4131" s="337"/>
      <c r="F4131" s="337"/>
      <c r="G4131" s="356"/>
      <c r="H4131" s="340"/>
      <c r="I4131" s="337"/>
      <c r="J4131" s="337"/>
      <c r="K4131" s="337"/>
      <c r="L4131" s="337"/>
      <c r="M4131" s="334"/>
      <c r="N4131" s="337"/>
      <c r="O4131" s="349"/>
      <c r="P4131" s="349"/>
      <c r="Q4131" s="357"/>
    </row>
    <row r="4132" ht="27" customHeight="1" spans="1:17">
      <c r="A4132" s="362">
        <f t="shared" si="49"/>
        <v>3201</v>
      </c>
      <c r="B4132" s="294"/>
      <c r="C4132" s="337"/>
      <c r="D4132" s="337"/>
      <c r="E4132" s="337"/>
      <c r="F4132" s="337"/>
      <c r="G4132" s="356"/>
      <c r="H4132" s="340"/>
      <c r="I4132" s="337"/>
      <c r="J4132" s="337"/>
      <c r="K4132" s="337"/>
      <c r="L4132" s="337"/>
      <c r="M4132" s="329"/>
      <c r="N4132" s="337"/>
      <c r="O4132" s="349"/>
      <c r="P4132" s="349"/>
      <c r="Q4132" s="358"/>
    </row>
    <row r="4133" ht="27" customHeight="1" spans="1:17">
      <c r="A4133" s="361">
        <f t="shared" ref="A4133:A4196" si="50">A4132+1</f>
        <v>3202</v>
      </c>
      <c r="B4133" s="294"/>
      <c r="C4133" s="337"/>
      <c r="D4133" s="337"/>
      <c r="E4133" s="337"/>
      <c r="F4133" s="337"/>
      <c r="G4133" s="356"/>
      <c r="H4133" s="340"/>
      <c r="I4133" s="337"/>
      <c r="J4133" s="337"/>
      <c r="K4133" s="337"/>
      <c r="L4133" s="337"/>
      <c r="M4133" s="334"/>
      <c r="N4133" s="337"/>
      <c r="O4133" s="349"/>
      <c r="P4133" s="349"/>
      <c r="Q4133" s="357"/>
    </row>
    <row r="4134" ht="27" customHeight="1" spans="1:17">
      <c r="A4134" s="362">
        <f t="shared" si="50"/>
        <v>3203</v>
      </c>
      <c r="B4134" s="294"/>
      <c r="C4134" s="337"/>
      <c r="D4134" s="337"/>
      <c r="E4134" s="337"/>
      <c r="F4134" s="337"/>
      <c r="G4134" s="356"/>
      <c r="H4134" s="340"/>
      <c r="I4134" s="337"/>
      <c r="J4134" s="337"/>
      <c r="K4134" s="337"/>
      <c r="L4134" s="337"/>
      <c r="M4134" s="329"/>
      <c r="N4134" s="337"/>
      <c r="O4134" s="349"/>
      <c r="P4134" s="349"/>
      <c r="Q4134" s="358"/>
    </row>
    <row r="4135" ht="27" customHeight="1" spans="1:17">
      <c r="A4135" s="361">
        <f t="shared" si="50"/>
        <v>3204</v>
      </c>
      <c r="B4135" s="294"/>
      <c r="C4135" s="337"/>
      <c r="D4135" s="337"/>
      <c r="E4135" s="337"/>
      <c r="F4135" s="337"/>
      <c r="G4135" s="356"/>
      <c r="H4135" s="340"/>
      <c r="I4135" s="337"/>
      <c r="J4135" s="337"/>
      <c r="K4135" s="337"/>
      <c r="L4135" s="337"/>
      <c r="M4135" s="334"/>
      <c r="N4135" s="337"/>
      <c r="O4135" s="349"/>
      <c r="P4135" s="349"/>
      <c r="Q4135" s="357"/>
    </row>
    <row r="4136" ht="27" customHeight="1" spans="1:17">
      <c r="A4136" s="362">
        <f t="shared" si="50"/>
        <v>3205</v>
      </c>
      <c r="B4136" s="294"/>
      <c r="C4136" s="337"/>
      <c r="D4136" s="337"/>
      <c r="E4136" s="337"/>
      <c r="F4136" s="337"/>
      <c r="G4136" s="356"/>
      <c r="H4136" s="340"/>
      <c r="I4136" s="337"/>
      <c r="J4136" s="337"/>
      <c r="K4136" s="337"/>
      <c r="L4136" s="337"/>
      <c r="M4136" s="329"/>
      <c r="N4136" s="337"/>
      <c r="O4136" s="349"/>
      <c r="P4136" s="349"/>
      <c r="Q4136" s="358"/>
    </row>
    <row r="4137" ht="27" customHeight="1" spans="1:17">
      <c r="A4137" s="361">
        <f t="shared" si="50"/>
        <v>3206</v>
      </c>
      <c r="B4137" s="294"/>
      <c r="C4137" s="337"/>
      <c r="D4137" s="337"/>
      <c r="E4137" s="337"/>
      <c r="F4137" s="337"/>
      <c r="G4137" s="356"/>
      <c r="H4137" s="340"/>
      <c r="I4137" s="337"/>
      <c r="J4137" s="337"/>
      <c r="K4137" s="337"/>
      <c r="L4137" s="337"/>
      <c r="M4137" s="334"/>
      <c r="N4137" s="337"/>
      <c r="O4137" s="349"/>
      <c r="P4137" s="349"/>
      <c r="Q4137" s="357"/>
    </row>
    <row r="4138" ht="27" customHeight="1" spans="1:17">
      <c r="A4138" s="362">
        <f t="shared" si="50"/>
        <v>3207</v>
      </c>
      <c r="B4138" s="294"/>
      <c r="C4138" s="337"/>
      <c r="D4138" s="337"/>
      <c r="E4138" s="337"/>
      <c r="F4138" s="337"/>
      <c r="G4138" s="356"/>
      <c r="H4138" s="340"/>
      <c r="I4138" s="337"/>
      <c r="J4138" s="337"/>
      <c r="K4138" s="337"/>
      <c r="L4138" s="337"/>
      <c r="M4138" s="329"/>
      <c r="N4138" s="337"/>
      <c r="O4138" s="349"/>
      <c r="P4138" s="349"/>
      <c r="Q4138" s="358"/>
    </row>
    <row r="4139" ht="27" customHeight="1" spans="1:17">
      <c r="A4139" s="361">
        <f t="shared" si="50"/>
        <v>3208</v>
      </c>
      <c r="B4139" s="294"/>
      <c r="C4139" s="337"/>
      <c r="D4139" s="337"/>
      <c r="E4139" s="337"/>
      <c r="F4139" s="337"/>
      <c r="G4139" s="356"/>
      <c r="H4139" s="340"/>
      <c r="I4139" s="337"/>
      <c r="J4139" s="337"/>
      <c r="K4139" s="337"/>
      <c r="L4139" s="337"/>
      <c r="M4139" s="334"/>
      <c r="N4139" s="337"/>
      <c r="O4139" s="349"/>
      <c r="P4139" s="349"/>
      <c r="Q4139" s="357"/>
    </row>
    <row r="4140" ht="27" customHeight="1" spans="1:17">
      <c r="A4140" s="362">
        <f t="shared" si="50"/>
        <v>3209</v>
      </c>
      <c r="B4140" s="294"/>
      <c r="C4140" s="337"/>
      <c r="D4140" s="337"/>
      <c r="E4140" s="337"/>
      <c r="F4140" s="337"/>
      <c r="G4140" s="356"/>
      <c r="H4140" s="340"/>
      <c r="I4140" s="337"/>
      <c r="J4140" s="337"/>
      <c r="K4140" s="337"/>
      <c r="L4140" s="337"/>
      <c r="M4140" s="329"/>
      <c r="N4140" s="337"/>
      <c r="O4140" s="349"/>
      <c r="P4140" s="349"/>
      <c r="Q4140" s="358"/>
    </row>
    <row r="4141" ht="27" customHeight="1" spans="1:17">
      <c r="A4141" s="361">
        <f t="shared" si="50"/>
        <v>3210</v>
      </c>
      <c r="B4141" s="294"/>
      <c r="C4141" s="337"/>
      <c r="D4141" s="337"/>
      <c r="E4141" s="337"/>
      <c r="F4141" s="337"/>
      <c r="G4141" s="356"/>
      <c r="H4141" s="340"/>
      <c r="I4141" s="337"/>
      <c r="J4141" s="337"/>
      <c r="K4141" s="337"/>
      <c r="L4141" s="337"/>
      <c r="M4141" s="334"/>
      <c r="N4141" s="337"/>
      <c r="O4141" s="349"/>
      <c r="P4141" s="349"/>
      <c r="Q4141" s="357"/>
    </row>
    <row r="4142" ht="27" customHeight="1" spans="1:17">
      <c r="A4142" s="362">
        <f t="shared" si="50"/>
        <v>3211</v>
      </c>
      <c r="B4142" s="294"/>
      <c r="C4142" s="337"/>
      <c r="D4142" s="337"/>
      <c r="E4142" s="337"/>
      <c r="F4142" s="337"/>
      <c r="G4142" s="356"/>
      <c r="H4142" s="340"/>
      <c r="I4142" s="337"/>
      <c r="J4142" s="337"/>
      <c r="K4142" s="337"/>
      <c r="L4142" s="337"/>
      <c r="M4142" s="329"/>
      <c r="N4142" s="337"/>
      <c r="O4142" s="349"/>
      <c r="P4142" s="349"/>
      <c r="Q4142" s="358"/>
    </row>
    <row r="4143" ht="27" customHeight="1" spans="1:17">
      <c r="A4143" s="361">
        <f t="shared" si="50"/>
        <v>3212</v>
      </c>
      <c r="B4143" s="294"/>
      <c r="C4143" s="337"/>
      <c r="D4143" s="337"/>
      <c r="E4143" s="337"/>
      <c r="F4143" s="337"/>
      <c r="G4143" s="356"/>
      <c r="H4143" s="340"/>
      <c r="I4143" s="337"/>
      <c r="J4143" s="337"/>
      <c r="K4143" s="337"/>
      <c r="L4143" s="337"/>
      <c r="M4143" s="334"/>
      <c r="N4143" s="337"/>
      <c r="O4143" s="349"/>
      <c r="P4143" s="349"/>
      <c r="Q4143" s="357"/>
    </row>
    <row r="4144" ht="27" customHeight="1" spans="1:17">
      <c r="A4144" s="362">
        <f t="shared" si="50"/>
        <v>3213</v>
      </c>
      <c r="B4144" s="294"/>
      <c r="C4144" s="337"/>
      <c r="D4144" s="337"/>
      <c r="E4144" s="337"/>
      <c r="F4144" s="337"/>
      <c r="G4144" s="356"/>
      <c r="H4144" s="340"/>
      <c r="I4144" s="337"/>
      <c r="J4144" s="337"/>
      <c r="K4144" s="337"/>
      <c r="L4144" s="337"/>
      <c r="M4144" s="329"/>
      <c r="N4144" s="337"/>
      <c r="O4144" s="349"/>
      <c r="P4144" s="349"/>
      <c r="Q4144" s="358"/>
    </row>
    <row r="4145" ht="27" customHeight="1" spans="1:17">
      <c r="A4145" s="361">
        <f t="shared" si="50"/>
        <v>3214</v>
      </c>
      <c r="B4145" s="294"/>
      <c r="C4145" s="337"/>
      <c r="D4145" s="337"/>
      <c r="E4145" s="337"/>
      <c r="F4145" s="337"/>
      <c r="G4145" s="356"/>
      <c r="H4145" s="340"/>
      <c r="I4145" s="337"/>
      <c r="J4145" s="337"/>
      <c r="K4145" s="337"/>
      <c r="L4145" s="337"/>
      <c r="M4145" s="334"/>
      <c r="N4145" s="337"/>
      <c r="O4145" s="349"/>
      <c r="P4145" s="349"/>
      <c r="Q4145" s="357"/>
    </row>
    <row r="4146" ht="27" customHeight="1" spans="1:17">
      <c r="A4146" s="362">
        <f t="shared" si="50"/>
        <v>3215</v>
      </c>
      <c r="B4146" s="294"/>
      <c r="C4146" s="337"/>
      <c r="D4146" s="337"/>
      <c r="E4146" s="337"/>
      <c r="F4146" s="337"/>
      <c r="G4146" s="356"/>
      <c r="H4146" s="340"/>
      <c r="I4146" s="337"/>
      <c r="J4146" s="337"/>
      <c r="K4146" s="337"/>
      <c r="L4146" s="337"/>
      <c r="M4146" s="329"/>
      <c r="N4146" s="337"/>
      <c r="O4146" s="349"/>
      <c r="P4146" s="349"/>
      <c r="Q4146" s="358"/>
    </row>
    <row r="4147" ht="27" customHeight="1" spans="1:17">
      <c r="A4147" s="361">
        <f t="shared" si="50"/>
        <v>3216</v>
      </c>
      <c r="B4147" s="294"/>
      <c r="C4147" s="337"/>
      <c r="D4147" s="337"/>
      <c r="E4147" s="337"/>
      <c r="F4147" s="337"/>
      <c r="G4147" s="356"/>
      <c r="H4147" s="340"/>
      <c r="I4147" s="337"/>
      <c r="J4147" s="337"/>
      <c r="K4147" s="337"/>
      <c r="L4147" s="337"/>
      <c r="M4147" s="334"/>
      <c r="N4147" s="337"/>
      <c r="O4147" s="349"/>
      <c r="P4147" s="349"/>
      <c r="Q4147" s="357"/>
    </row>
    <row r="4148" ht="27" customHeight="1" spans="1:17">
      <c r="A4148" s="362">
        <f t="shared" si="50"/>
        <v>3217</v>
      </c>
      <c r="B4148" s="294"/>
      <c r="C4148" s="337"/>
      <c r="D4148" s="337"/>
      <c r="E4148" s="337"/>
      <c r="F4148" s="337"/>
      <c r="G4148" s="356"/>
      <c r="H4148" s="340"/>
      <c r="I4148" s="337"/>
      <c r="J4148" s="337"/>
      <c r="K4148" s="337"/>
      <c r="L4148" s="337"/>
      <c r="M4148" s="329"/>
      <c r="N4148" s="337"/>
      <c r="O4148" s="349"/>
      <c r="P4148" s="349"/>
      <c r="Q4148" s="358"/>
    </row>
    <row r="4149" ht="27" customHeight="1" spans="1:17">
      <c r="A4149" s="361">
        <f t="shared" si="50"/>
        <v>3218</v>
      </c>
      <c r="B4149" s="294"/>
      <c r="C4149" s="337"/>
      <c r="D4149" s="337"/>
      <c r="E4149" s="337"/>
      <c r="F4149" s="337"/>
      <c r="G4149" s="356"/>
      <c r="H4149" s="340"/>
      <c r="I4149" s="337"/>
      <c r="J4149" s="337"/>
      <c r="K4149" s="337"/>
      <c r="L4149" s="337"/>
      <c r="M4149" s="334"/>
      <c r="N4149" s="337"/>
      <c r="O4149" s="349"/>
      <c r="P4149" s="349"/>
      <c r="Q4149" s="357"/>
    </row>
    <row r="4150" ht="27" customHeight="1" spans="1:17">
      <c r="A4150" s="362">
        <f t="shared" si="50"/>
        <v>3219</v>
      </c>
      <c r="B4150" s="294"/>
      <c r="C4150" s="337"/>
      <c r="D4150" s="337"/>
      <c r="E4150" s="337"/>
      <c r="F4150" s="337"/>
      <c r="G4150" s="356"/>
      <c r="H4150" s="340"/>
      <c r="I4150" s="337"/>
      <c r="J4150" s="337"/>
      <c r="K4150" s="337"/>
      <c r="L4150" s="337"/>
      <c r="M4150" s="329"/>
      <c r="N4150" s="337"/>
      <c r="O4150" s="349"/>
      <c r="P4150" s="349"/>
      <c r="Q4150" s="358"/>
    </row>
    <row r="4151" ht="27" customHeight="1" spans="1:17">
      <c r="A4151" s="361">
        <f t="shared" si="50"/>
        <v>3220</v>
      </c>
      <c r="B4151" s="294"/>
      <c r="C4151" s="337"/>
      <c r="D4151" s="337"/>
      <c r="E4151" s="337"/>
      <c r="F4151" s="337"/>
      <c r="G4151" s="356"/>
      <c r="H4151" s="340"/>
      <c r="I4151" s="337"/>
      <c r="J4151" s="337"/>
      <c r="K4151" s="337"/>
      <c r="L4151" s="337"/>
      <c r="M4151" s="334"/>
      <c r="N4151" s="337"/>
      <c r="O4151" s="349"/>
      <c r="P4151" s="349"/>
      <c r="Q4151" s="357"/>
    </row>
    <row r="4152" ht="27" customHeight="1" spans="1:17">
      <c r="A4152" s="362">
        <f t="shared" si="50"/>
        <v>3221</v>
      </c>
      <c r="B4152" s="294"/>
      <c r="C4152" s="337"/>
      <c r="D4152" s="337"/>
      <c r="E4152" s="337"/>
      <c r="F4152" s="337"/>
      <c r="G4152" s="356"/>
      <c r="H4152" s="340"/>
      <c r="I4152" s="337"/>
      <c r="J4152" s="337"/>
      <c r="K4152" s="337"/>
      <c r="L4152" s="337"/>
      <c r="M4152" s="329"/>
      <c r="N4152" s="337"/>
      <c r="O4152" s="349"/>
      <c r="P4152" s="349"/>
      <c r="Q4152" s="358"/>
    </row>
    <row r="4153" ht="27" customHeight="1" spans="1:17">
      <c r="A4153" s="361">
        <f t="shared" si="50"/>
        <v>3222</v>
      </c>
      <c r="B4153" s="294"/>
      <c r="C4153" s="337"/>
      <c r="D4153" s="337"/>
      <c r="E4153" s="337"/>
      <c r="F4153" s="337"/>
      <c r="G4153" s="356"/>
      <c r="H4153" s="340"/>
      <c r="I4153" s="337"/>
      <c r="J4153" s="337"/>
      <c r="K4153" s="337"/>
      <c r="L4153" s="337"/>
      <c r="M4153" s="334"/>
      <c r="N4153" s="337"/>
      <c r="O4153" s="349"/>
      <c r="P4153" s="349"/>
      <c r="Q4153" s="357"/>
    </row>
    <row r="4154" ht="27" customHeight="1" spans="1:17">
      <c r="A4154" s="362">
        <f t="shared" si="50"/>
        <v>3223</v>
      </c>
      <c r="B4154" s="294"/>
      <c r="C4154" s="337"/>
      <c r="D4154" s="337"/>
      <c r="E4154" s="337"/>
      <c r="F4154" s="337"/>
      <c r="G4154" s="356"/>
      <c r="H4154" s="340"/>
      <c r="I4154" s="337"/>
      <c r="J4154" s="337"/>
      <c r="K4154" s="337"/>
      <c r="L4154" s="337"/>
      <c r="M4154" s="329"/>
      <c r="N4154" s="337"/>
      <c r="O4154" s="349"/>
      <c r="P4154" s="349"/>
      <c r="Q4154" s="358"/>
    </row>
    <row r="4155" ht="27" customHeight="1" spans="1:17">
      <c r="A4155" s="361">
        <f t="shared" si="50"/>
        <v>3224</v>
      </c>
      <c r="B4155" s="294"/>
      <c r="C4155" s="337"/>
      <c r="D4155" s="337"/>
      <c r="E4155" s="337"/>
      <c r="F4155" s="337"/>
      <c r="G4155" s="356"/>
      <c r="H4155" s="340"/>
      <c r="I4155" s="337"/>
      <c r="J4155" s="337"/>
      <c r="K4155" s="337"/>
      <c r="L4155" s="337"/>
      <c r="M4155" s="334"/>
      <c r="N4155" s="337"/>
      <c r="O4155" s="349"/>
      <c r="P4155" s="349"/>
      <c r="Q4155" s="357"/>
    </row>
    <row r="4156" ht="27" customHeight="1" spans="1:17">
      <c r="A4156" s="362">
        <f t="shared" si="50"/>
        <v>3225</v>
      </c>
      <c r="B4156" s="294"/>
      <c r="C4156" s="337"/>
      <c r="D4156" s="337"/>
      <c r="E4156" s="337"/>
      <c r="F4156" s="337"/>
      <c r="G4156" s="356"/>
      <c r="H4156" s="340"/>
      <c r="I4156" s="337"/>
      <c r="J4156" s="337"/>
      <c r="K4156" s="337"/>
      <c r="L4156" s="337"/>
      <c r="M4156" s="329"/>
      <c r="N4156" s="337"/>
      <c r="O4156" s="349"/>
      <c r="P4156" s="349"/>
      <c r="Q4156" s="358"/>
    </row>
    <row r="4157" ht="27" customHeight="1" spans="1:17">
      <c r="A4157" s="361">
        <f t="shared" si="50"/>
        <v>3226</v>
      </c>
      <c r="B4157" s="294"/>
      <c r="C4157" s="337"/>
      <c r="D4157" s="337"/>
      <c r="E4157" s="337"/>
      <c r="F4157" s="337"/>
      <c r="G4157" s="356"/>
      <c r="H4157" s="340"/>
      <c r="I4157" s="337"/>
      <c r="J4157" s="337"/>
      <c r="K4157" s="337"/>
      <c r="L4157" s="337"/>
      <c r="M4157" s="334"/>
      <c r="N4157" s="337"/>
      <c r="O4157" s="349"/>
      <c r="P4157" s="349"/>
      <c r="Q4157" s="357"/>
    </row>
    <row r="4158" ht="27" customHeight="1" spans="1:17">
      <c r="A4158" s="362">
        <f t="shared" si="50"/>
        <v>3227</v>
      </c>
      <c r="B4158" s="294"/>
      <c r="C4158" s="337"/>
      <c r="D4158" s="337"/>
      <c r="E4158" s="337"/>
      <c r="F4158" s="337"/>
      <c r="G4158" s="356"/>
      <c r="H4158" s="340"/>
      <c r="I4158" s="337"/>
      <c r="J4158" s="337"/>
      <c r="K4158" s="337"/>
      <c r="L4158" s="337"/>
      <c r="M4158" s="329"/>
      <c r="N4158" s="337"/>
      <c r="O4158" s="349"/>
      <c r="P4158" s="349"/>
      <c r="Q4158" s="358"/>
    </row>
    <row r="4159" ht="27" customHeight="1" spans="1:17">
      <c r="A4159" s="361">
        <f t="shared" si="50"/>
        <v>3228</v>
      </c>
      <c r="B4159" s="294"/>
      <c r="C4159" s="337"/>
      <c r="D4159" s="337"/>
      <c r="E4159" s="337"/>
      <c r="F4159" s="337"/>
      <c r="G4159" s="356"/>
      <c r="H4159" s="340"/>
      <c r="I4159" s="337"/>
      <c r="J4159" s="337"/>
      <c r="K4159" s="337"/>
      <c r="L4159" s="337"/>
      <c r="M4159" s="334"/>
      <c r="N4159" s="337"/>
      <c r="O4159" s="349"/>
      <c r="P4159" s="349"/>
      <c r="Q4159" s="357"/>
    </row>
    <row r="4160" ht="27" customHeight="1" spans="1:17">
      <c r="A4160" s="362">
        <f t="shared" si="50"/>
        <v>3229</v>
      </c>
      <c r="B4160" s="294"/>
      <c r="C4160" s="337"/>
      <c r="D4160" s="337"/>
      <c r="E4160" s="337"/>
      <c r="F4160" s="337"/>
      <c r="G4160" s="356"/>
      <c r="H4160" s="340"/>
      <c r="I4160" s="337"/>
      <c r="J4160" s="337"/>
      <c r="K4160" s="337"/>
      <c r="L4160" s="337"/>
      <c r="M4160" s="329"/>
      <c r="N4160" s="337"/>
      <c r="O4160" s="349"/>
      <c r="P4160" s="349"/>
      <c r="Q4160" s="358"/>
    </row>
    <row r="4161" ht="27" customHeight="1" spans="1:17">
      <c r="A4161" s="361">
        <f t="shared" si="50"/>
        <v>3230</v>
      </c>
      <c r="B4161" s="294"/>
      <c r="C4161" s="337"/>
      <c r="D4161" s="337"/>
      <c r="E4161" s="337"/>
      <c r="F4161" s="337"/>
      <c r="G4161" s="356"/>
      <c r="H4161" s="340"/>
      <c r="I4161" s="337"/>
      <c r="J4161" s="337"/>
      <c r="K4161" s="337"/>
      <c r="L4161" s="337"/>
      <c r="M4161" s="334"/>
      <c r="N4161" s="337"/>
      <c r="O4161" s="349"/>
      <c r="P4161" s="349"/>
      <c r="Q4161" s="357"/>
    </row>
    <row r="4162" ht="27" customHeight="1" spans="1:17">
      <c r="A4162" s="362">
        <f t="shared" si="50"/>
        <v>3231</v>
      </c>
      <c r="B4162" s="294"/>
      <c r="C4162" s="337"/>
      <c r="D4162" s="337"/>
      <c r="E4162" s="337"/>
      <c r="F4162" s="337"/>
      <c r="G4162" s="356"/>
      <c r="H4162" s="340"/>
      <c r="I4162" s="337"/>
      <c r="J4162" s="337"/>
      <c r="K4162" s="337"/>
      <c r="L4162" s="337"/>
      <c r="M4162" s="329"/>
      <c r="N4162" s="337"/>
      <c r="O4162" s="349"/>
      <c r="P4162" s="349"/>
      <c r="Q4162" s="358"/>
    </row>
    <row r="4163" ht="27" customHeight="1" spans="1:17">
      <c r="A4163" s="361">
        <f t="shared" si="50"/>
        <v>3232</v>
      </c>
      <c r="B4163" s="294"/>
      <c r="C4163" s="337"/>
      <c r="D4163" s="337"/>
      <c r="E4163" s="337"/>
      <c r="F4163" s="337"/>
      <c r="G4163" s="356"/>
      <c r="H4163" s="340"/>
      <c r="I4163" s="337"/>
      <c r="J4163" s="337"/>
      <c r="K4163" s="337"/>
      <c r="L4163" s="337"/>
      <c r="M4163" s="334"/>
      <c r="N4163" s="337"/>
      <c r="O4163" s="349"/>
      <c r="P4163" s="349"/>
      <c r="Q4163" s="357"/>
    </row>
    <row r="4164" ht="27" customHeight="1" spans="1:17">
      <c r="A4164" s="362">
        <f t="shared" si="50"/>
        <v>3233</v>
      </c>
      <c r="B4164" s="294"/>
      <c r="C4164" s="337"/>
      <c r="D4164" s="337"/>
      <c r="E4164" s="337"/>
      <c r="F4164" s="337"/>
      <c r="G4164" s="356"/>
      <c r="H4164" s="340"/>
      <c r="I4164" s="337"/>
      <c r="J4164" s="337"/>
      <c r="K4164" s="337"/>
      <c r="L4164" s="337"/>
      <c r="M4164" s="329"/>
      <c r="N4164" s="337"/>
      <c r="O4164" s="349"/>
      <c r="P4164" s="349"/>
      <c r="Q4164" s="358"/>
    </row>
    <row r="4165" ht="27" customHeight="1" spans="1:17">
      <c r="A4165" s="361">
        <f t="shared" si="50"/>
        <v>3234</v>
      </c>
      <c r="B4165" s="294"/>
      <c r="C4165" s="337"/>
      <c r="D4165" s="337"/>
      <c r="E4165" s="337"/>
      <c r="F4165" s="337"/>
      <c r="G4165" s="356"/>
      <c r="H4165" s="340"/>
      <c r="I4165" s="337"/>
      <c r="J4165" s="337"/>
      <c r="K4165" s="337"/>
      <c r="L4165" s="337"/>
      <c r="M4165" s="334"/>
      <c r="N4165" s="337"/>
      <c r="O4165" s="349"/>
      <c r="P4165" s="349"/>
      <c r="Q4165" s="357"/>
    </row>
    <row r="4166" ht="27" customHeight="1" spans="1:17">
      <c r="A4166" s="362">
        <f t="shared" si="50"/>
        <v>3235</v>
      </c>
      <c r="B4166" s="294"/>
      <c r="C4166" s="337"/>
      <c r="D4166" s="337"/>
      <c r="E4166" s="337"/>
      <c r="F4166" s="337"/>
      <c r="G4166" s="356"/>
      <c r="H4166" s="340"/>
      <c r="I4166" s="337"/>
      <c r="J4166" s="337"/>
      <c r="K4166" s="337"/>
      <c r="L4166" s="337"/>
      <c r="M4166" s="329"/>
      <c r="N4166" s="337"/>
      <c r="O4166" s="349"/>
      <c r="P4166" s="349"/>
      <c r="Q4166" s="358"/>
    </row>
    <row r="4167" ht="27" customHeight="1" spans="1:17">
      <c r="A4167" s="361">
        <f t="shared" si="50"/>
        <v>3236</v>
      </c>
      <c r="B4167" s="294"/>
      <c r="C4167" s="337"/>
      <c r="D4167" s="337"/>
      <c r="E4167" s="337"/>
      <c r="F4167" s="337"/>
      <c r="G4167" s="356"/>
      <c r="H4167" s="340"/>
      <c r="I4167" s="337"/>
      <c r="J4167" s="337"/>
      <c r="K4167" s="337"/>
      <c r="L4167" s="337"/>
      <c r="M4167" s="334"/>
      <c r="N4167" s="337"/>
      <c r="O4167" s="349"/>
      <c r="P4167" s="349"/>
      <c r="Q4167" s="357"/>
    </row>
    <row r="4168" ht="27" customHeight="1" spans="1:17">
      <c r="A4168" s="362">
        <f t="shared" si="50"/>
        <v>3237</v>
      </c>
      <c r="B4168" s="294"/>
      <c r="C4168" s="337"/>
      <c r="D4168" s="337"/>
      <c r="E4168" s="337"/>
      <c r="F4168" s="337"/>
      <c r="G4168" s="356"/>
      <c r="H4168" s="340"/>
      <c r="I4168" s="337"/>
      <c r="J4168" s="337"/>
      <c r="K4168" s="337"/>
      <c r="L4168" s="337"/>
      <c r="M4168" s="329"/>
      <c r="N4168" s="337"/>
      <c r="O4168" s="349"/>
      <c r="P4168" s="349"/>
      <c r="Q4168" s="358"/>
    </row>
    <row r="4169" ht="27" customHeight="1" spans="1:17">
      <c r="A4169" s="361">
        <f t="shared" si="50"/>
        <v>3238</v>
      </c>
      <c r="B4169" s="294"/>
      <c r="C4169" s="337"/>
      <c r="D4169" s="337"/>
      <c r="E4169" s="337"/>
      <c r="F4169" s="337"/>
      <c r="G4169" s="356"/>
      <c r="H4169" s="340"/>
      <c r="I4169" s="337"/>
      <c r="J4169" s="337"/>
      <c r="K4169" s="337"/>
      <c r="L4169" s="337"/>
      <c r="M4169" s="334"/>
      <c r="N4169" s="337"/>
      <c r="O4169" s="349"/>
      <c r="P4169" s="349"/>
      <c r="Q4169" s="357"/>
    </row>
    <row r="4170" ht="27" customHeight="1" spans="1:17">
      <c r="A4170" s="362">
        <f t="shared" si="50"/>
        <v>3239</v>
      </c>
      <c r="B4170" s="294"/>
      <c r="C4170" s="337"/>
      <c r="D4170" s="337"/>
      <c r="E4170" s="337"/>
      <c r="F4170" s="337"/>
      <c r="G4170" s="356"/>
      <c r="H4170" s="340"/>
      <c r="I4170" s="337"/>
      <c r="J4170" s="337"/>
      <c r="K4170" s="337"/>
      <c r="L4170" s="337"/>
      <c r="M4170" s="329"/>
      <c r="N4170" s="337"/>
      <c r="O4170" s="349"/>
      <c r="P4170" s="349"/>
      <c r="Q4170" s="358"/>
    </row>
    <row r="4171" ht="27" customHeight="1" spans="1:17">
      <c r="A4171" s="361">
        <f t="shared" si="50"/>
        <v>3240</v>
      </c>
      <c r="B4171" s="294"/>
      <c r="C4171" s="337"/>
      <c r="D4171" s="337"/>
      <c r="E4171" s="337"/>
      <c r="F4171" s="337"/>
      <c r="G4171" s="356"/>
      <c r="H4171" s="340"/>
      <c r="I4171" s="337"/>
      <c r="J4171" s="337"/>
      <c r="K4171" s="337"/>
      <c r="L4171" s="337"/>
      <c r="M4171" s="334"/>
      <c r="N4171" s="337"/>
      <c r="O4171" s="349"/>
      <c r="P4171" s="349"/>
      <c r="Q4171" s="357"/>
    </row>
    <row r="4172" ht="27" customHeight="1" spans="1:17">
      <c r="A4172" s="362">
        <f t="shared" si="50"/>
        <v>3241</v>
      </c>
      <c r="B4172" s="294"/>
      <c r="C4172" s="337"/>
      <c r="D4172" s="337"/>
      <c r="E4172" s="337"/>
      <c r="F4172" s="337"/>
      <c r="G4172" s="356"/>
      <c r="H4172" s="340"/>
      <c r="I4172" s="337"/>
      <c r="J4172" s="337"/>
      <c r="K4172" s="337"/>
      <c r="L4172" s="337"/>
      <c r="M4172" s="329"/>
      <c r="N4172" s="337"/>
      <c r="O4172" s="349"/>
      <c r="P4172" s="349"/>
      <c r="Q4172" s="358"/>
    </row>
    <row r="4173" ht="27" customHeight="1" spans="1:17">
      <c r="A4173" s="361">
        <f t="shared" si="50"/>
        <v>3242</v>
      </c>
      <c r="B4173" s="294"/>
      <c r="C4173" s="337"/>
      <c r="D4173" s="337"/>
      <c r="E4173" s="337"/>
      <c r="F4173" s="337"/>
      <c r="G4173" s="356"/>
      <c r="H4173" s="340"/>
      <c r="I4173" s="337"/>
      <c r="J4173" s="337"/>
      <c r="K4173" s="337"/>
      <c r="L4173" s="337"/>
      <c r="M4173" s="334"/>
      <c r="N4173" s="337"/>
      <c r="O4173" s="349"/>
      <c r="P4173" s="349"/>
      <c r="Q4173" s="357"/>
    </row>
    <row r="4174" ht="27" customHeight="1" spans="1:17">
      <c r="A4174" s="362">
        <f t="shared" si="50"/>
        <v>3243</v>
      </c>
      <c r="B4174" s="294"/>
      <c r="C4174" s="337"/>
      <c r="D4174" s="337"/>
      <c r="E4174" s="337"/>
      <c r="F4174" s="337"/>
      <c r="G4174" s="356"/>
      <c r="H4174" s="340"/>
      <c r="I4174" s="337"/>
      <c r="J4174" s="337"/>
      <c r="K4174" s="337"/>
      <c r="L4174" s="337"/>
      <c r="M4174" s="329"/>
      <c r="N4174" s="337"/>
      <c r="O4174" s="349"/>
      <c r="P4174" s="349"/>
      <c r="Q4174" s="358"/>
    </row>
    <row r="4175" ht="27" customHeight="1" spans="1:17">
      <c r="A4175" s="361">
        <f t="shared" si="50"/>
        <v>3244</v>
      </c>
      <c r="B4175" s="294"/>
      <c r="C4175" s="337"/>
      <c r="D4175" s="337"/>
      <c r="E4175" s="337"/>
      <c r="F4175" s="337"/>
      <c r="G4175" s="356"/>
      <c r="H4175" s="340"/>
      <c r="I4175" s="337"/>
      <c r="J4175" s="337"/>
      <c r="K4175" s="337"/>
      <c r="L4175" s="337"/>
      <c r="M4175" s="334"/>
      <c r="N4175" s="337"/>
      <c r="O4175" s="349"/>
      <c r="P4175" s="349"/>
      <c r="Q4175" s="357"/>
    </row>
    <row r="4176" ht="27" customHeight="1" spans="1:17">
      <c r="A4176" s="362">
        <f t="shared" si="50"/>
        <v>3245</v>
      </c>
      <c r="B4176" s="294"/>
      <c r="C4176" s="337"/>
      <c r="D4176" s="337"/>
      <c r="E4176" s="337"/>
      <c r="F4176" s="337"/>
      <c r="G4176" s="356"/>
      <c r="H4176" s="340"/>
      <c r="I4176" s="337"/>
      <c r="J4176" s="337"/>
      <c r="K4176" s="337"/>
      <c r="L4176" s="337"/>
      <c r="M4176" s="329"/>
      <c r="N4176" s="337"/>
      <c r="O4176" s="349"/>
      <c r="P4176" s="349"/>
      <c r="Q4176" s="358"/>
    </row>
    <row r="4177" ht="27" customHeight="1" spans="1:17">
      <c r="A4177" s="361">
        <f t="shared" si="50"/>
        <v>3246</v>
      </c>
      <c r="B4177" s="294"/>
      <c r="C4177" s="337"/>
      <c r="D4177" s="337"/>
      <c r="E4177" s="337"/>
      <c r="F4177" s="337"/>
      <c r="G4177" s="356"/>
      <c r="H4177" s="340"/>
      <c r="I4177" s="337"/>
      <c r="J4177" s="337"/>
      <c r="K4177" s="337"/>
      <c r="L4177" s="337"/>
      <c r="M4177" s="334"/>
      <c r="N4177" s="337"/>
      <c r="O4177" s="349"/>
      <c r="P4177" s="349"/>
      <c r="Q4177" s="357"/>
    </row>
    <row r="4178" ht="27" customHeight="1" spans="1:17">
      <c r="A4178" s="362">
        <f t="shared" si="50"/>
        <v>3247</v>
      </c>
      <c r="B4178" s="294"/>
      <c r="C4178" s="337"/>
      <c r="D4178" s="337"/>
      <c r="E4178" s="337"/>
      <c r="F4178" s="337"/>
      <c r="G4178" s="356"/>
      <c r="H4178" s="340"/>
      <c r="I4178" s="337"/>
      <c r="J4178" s="337"/>
      <c r="K4178" s="337"/>
      <c r="L4178" s="337"/>
      <c r="M4178" s="329"/>
      <c r="N4178" s="337"/>
      <c r="O4178" s="349"/>
      <c r="P4178" s="349"/>
      <c r="Q4178" s="358"/>
    </row>
    <row r="4179" ht="27" customHeight="1" spans="1:17">
      <c r="A4179" s="361">
        <f t="shared" si="50"/>
        <v>3248</v>
      </c>
      <c r="B4179" s="294"/>
      <c r="C4179" s="337"/>
      <c r="D4179" s="337"/>
      <c r="E4179" s="337"/>
      <c r="F4179" s="337"/>
      <c r="G4179" s="356"/>
      <c r="H4179" s="340"/>
      <c r="I4179" s="337"/>
      <c r="J4179" s="337"/>
      <c r="K4179" s="337"/>
      <c r="L4179" s="337"/>
      <c r="M4179" s="334"/>
      <c r="N4179" s="337"/>
      <c r="O4179" s="349"/>
      <c r="P4179" s="349"/>
      <c r="Q4179" s="357"/>
    </row>
    <row r="4180" ht="27" customHeight="1" spans="1:17">
      <c r="A4180" s="362">
        <f t="shared" si="50"/>
        <v>3249</v>
      </c>
      <c r="B4180" s="294"/>
      <c r="C4180" s="337"/>
      <c r="D4180" s="337"/>
      <c r="E4180" s="337"/>
      <c r="F4180" s="337"/>
      <c r="G4180" s="356"/>
      <c r="H4180" s="340"/>
      <c r="I4180" s="337"/>
      <c r="J4180" s="337"/>
      <c r="K4180" s="337"/>
      <c r="L4180" s="337"/>
      <c r="M4180" s="329"/>
      <c r="N4180" s="337"/>
      <c r="O4180" s="349"/>
      <c r="P4180" s="349"/>
      <c r="Q4180" s="358"/>
    </row>
    <row r="4181" ht="27" customHeight="1" spans="1:17">
      <c r="A4181" s="361">
        <f t="shared" si="50"/>
        <v>3250</v>
      </c>
      <c r="B4181" s="294"/>
      <c r="C4181" s="337"/>
      <c r="D4181" s="337"/>
      <c r="E4181" s="337"/>
      <c r="F4181" s="337"/>
      <c r="G4181" s="356"/>
      <c r="H4181" s="340"/>
      <c r="I4181" s="337"/>
      <c r="J4181" s="337"/>
      <c r="K4181" s="337"/>
      <c r="L4181" s="337"/>
      <c r="M4181" s="334"/>
      <c r="N4181" s="337"/>
      <c r="O4181" s="349"/>
      <c r="P4181" s="349"/>
      <c r="Q4181" s="357"/>
    </row>
    <row r="4182" ht="27" customHeight="1" spans="1:17">
      <c r="A4182" s="362">
        <f t="shared" si="50"/>
        <v>3251</v>
      </c>
      <c r="B4182" s="294"/>
      <c r="C4182" s="337"/>
      <c r="D4182" s="337"/>
      <c r="E4182" s="337"/>
      <c r="F4182" s="337"/>
      <c r="G4182" s="356"/>
      <c r="H4182" s="340"/>
      <c r="I4182" s="337"/>
      <c r="J4182" s="337"/>
      <c r="K4182" s="337"/>
      <c r="L4182" s="337"/>
      <c r="M4182" s="329"/>
      <c r="N4182" s="337"/>
      <c r="O4182" s="349"/>
      <c r="P4182" s="349"/>
      <c r="Q4182" s="358"/>
    </row>
    <row r="4183" ht="27" customHeight="1" spans="1:17">
      <c r="A4183" s="361">
        <f t="shared" si="50"/>
        <v>3252</v>
      </c>
      <c r="B4183" s="294"/>
      <c r="C4183" s="337"/>
      <c r="D4183" s="337"/>
      <c r="E4183" s="337"/>
      <c r="F4183" s="337"/>
      <c r="G4183" s="356"/>
      <c r="H4183" s="340"/>
      <c r="I4183" s="337"/>
      <c r="J4183" s="337"/>
      <c r="K4183" s="337"/>
      <c r="L4183" s="337"/>
      <c r="M4183" s="334"/>
      <c r="N4183" s="337"/>
      <c r="O4183" s="349"/>
      <c r="P4183" s="349"/>
      <c r="Q4183" s="357"/>
    </row>
    <row r="4184" ht="27" customHeight="1" spans="1:17">
      <c r="A4184" s="362">
        <f t="shared" si="50"/>
        <v>3253</v>
      </c>
      <c r="B4184" s="294"/>
      <c r="C4184" s="337"/>
      <c r="D4184" s="337"/>
      <c r="E4184" s="337"/>
      <c r="F4184" s="337"/>
      <c r="G4184" s="356"/>
      <c r="H4184" s="340"/>
      <c r="I4184" s="337"/>
      <c r="J4184" s="337"/>
      <c r="K4184" s="337"/>
      <c r="L4184" s="337"/>
      <c r="M4184" s="329"/>
      <c r="N4184" s="337"/>
      <c r="O4184" s="349"/>
      <c r="P4184" s="349"/>
      <c r="Q4184" s="358"/>
    </row>
    <row r="4185" ht="27" customHeight="1" spans="1:17">
      <c r="A4185" s="361">
        <f t="shared" si="50"/>
        <v>3254</v>
      </c>
      <c r="B4185" s="294"/>
      <c r="C4185" s="337"/>
      <c r="D4185" s="337"/>
      <c r="E4185" s="337"/>
      <c r="F4185" s="337"/>
      <c r="G4185" s="356"/>
      <c r="H4185" s="340"/>
      <c r="I4185" s="337"/>
      <c r="J4185" s="337"/>
      <c r="K4185" s="337"/>
      <c r="L4185" s="337"/>
      <c r="M4185" s="334"/>
      <c r="N4185" s="337"/>
      <c r="O4185" s="349"/>
      <c r="P4185" s="349"/>
      <c r="Q4185" s="357"/>
    </row>
    <row r="4186" ht="27" customHeight="1" spans="1:17">
      <c r="A4186" s="362">
        <f t="shared" si="50"/>
        <v>3255</v>
      </c>
      <c r="B4186" s="294"/>
      <c r="C4186" s="337"/>
      <c r="D4186" s="337"/>
      <c r="E4186" s="337"/>
      <c r="F4186" s="337"/>
      <c r="G4186" s="356"/>
      <c r="H4186" s="340"/>
      <c r="I4186" s="337"/>
      <c r="J4186" s="337"/>
      <c r="K4186" s="337"/>
      <c r="L4186" s="337"/>
      <c r="M4186" s="329"/>
      <c r="N4186" s="337"/>
      <c r="O4186" s="349"/>
      <c r="P4186" s="349"/>
      <c r="Q4186" s="358"/>
    </row>
    <row r="4187" ht="27" customHeight="1" spans="1:17">
      <c r="A4187" s="361">
        <f t="shared" si="50"/>
        <v>3256</v>
      </c>
      <c r="B4187" s="294"/>
      <c r="C4187" s="337"/>
      <c r="D4187" s="337"/>
      <c r="E4187" s="337"/>
      <c r="F4187" s="337"/>
      <c r="G4187" s="356"/>
      <c r="H4187" s="340"/>
      <c r="I4187" s="337"/>
      <c r="J4187" s="337"/>
      <c r="K4187" s="337"/>
      <c r="L4187" s="337"/>
      <c r="M4187" s="334"/>
      <c r="N4187" s="337"/>
      <c r="O4187" s="349"/>
      <c r="P4187" s="349"/>
      <c r="Q4187" s="357"/>
    </row>
    <row r="4188" ht="27" customHeight="1" spans="1:17">
      <c r="A4188" s="362">
        <f t="shared" si="50"/>
        <v>3257</v>
      </c>
      <c r="B4188" s="294"/>
      <c r="C4188" s="337"/>
      <c r="D4188" s="337"/>
      <c r="E4188" s="337"/>
      <c r="F4188" s="337"/>
      <c r="G4188" s="356"/>
      <c r="H4188" s="340"/>
      <c r="I4188" s="337"/>
      <c r="J4188" s="337"/>
      <c r="K4188" s="337"/>
      <c r="L4188" s="337"/>
      <c r="M4188" s="329"/>
      <c r="N4188" s="337"/>
      <c r="O4188" s="349"/>
      <c r="P4188" s="349"/>
      <c r="Q4188" s="358"/>
    </row>
    <row r="4189" ht="27" customHeight="1" spans="1:17">
      <c r="A4189" s="361">
        <f t="shared" si="50"/>
        <v>3258</v>
      </c>
      <c r="B4189" s="294"/>
      <c r="C4189" s="337"/>
      <c r="D4189" s="337"/>
      <c r="E4189" s="337"/>
      <c r="F4189" s="337"/>
      <c r="G4189" s="356"/>
      <c r="H4189" s="340"/>
      <c r="I4189" s="337"/>
      <c r="J4189" s="337"/>
      <c r="K4189" s="337"/>
      <c r="L4189" s="337"/>
      <c r="M4189" s="334"/>
      <c r="N4189" s="337"/>
      <c r="O4189" s="349"/>
      <c r="P4189" s="349"/>
      <c r="Q4189" s="357"/>
    </row>
    <row r="4190" ht="27" customHeight="1" spans="1:17">
      <c r="A4190" s="362">
        <f t="shared" si="50"/>
        <v>3259</v>
      </c>
      <c r="B4190" s="294"/>
      <c r="C4190" s="337"/>
      <c r="D4190" s="337"/>
      <c r="E4190" s="337"/>
      <c r="F4190" s="337"/>
      <c r="G4190" s="356"/>
      <c r="H4190" s="340"/>
      <c r="I4190" s="337"/>
      <c r="J4190" s="337"/>
      <c r="K4190" s="337"/>
      <c r="L4190" s="337"/>
      <c r="M4190" s="329"/>
      <c r="N4190" s="337"/>
      <c r="O4190" s="349"/>
      <c r="P4190" s="349"/>
      <c r="Q4190" s="358"/>
    </row>
    <row r="4191" ht="27" customHeight="1" spans="1:17">
      <c r="A4191" s="361">
        <f t="shared" si="50"/>
        <v>3260</v>
      </c>
      <c r="B4191" s="294"/>
      <c r="C4191" s="337"/>
      <c r="D4191" s="337"/>
      <c r="E4191" s="337"/>
      <c r="F4191" s="337"/>
      <c r="G4191" s="356"/>
      <c r="H4191" s="340"/>
      <c r="I4191" s="337"/>
      <c r="J4191" s="337"/>
      <c r="K4191" s="337"/>
      <c r="L4191" s="337"/>
      <c r="M4191" s="334"/>
      <c r="N4191" s="337"/>
      <c r="O4191" s="349"/>
      <c r="P4191" s="349"/>
      <c r="Q4191" s="357"/>
    </row>
    <row r="4192" ht="27" customHeight="1" spans="1:17">
      <c r="A4192" s="362">
        <f t="shared" si="50"/>
        <v>3261</v>
      </c>
      <c r="B4192" s="294"/>
      <c r="C4192" s="337"/>
      <c r="D4192" s="337"/>
      <c r="E4192" s="337"/>
      <c r="F4192" s="337"/>
      <c r="G4192" s="356"/>
      <c r="H4192" s="340"/>
      <c r="I4192" s="337"/>
      <c r="J4192" s="337"/>
      <c r="K4192" s="337"/>
      <c r="L4192" s="337"/>
      <c r="M4192" s="329"/>
      <c r="N4192" s="337"/>
      <c r="O4192" s="349"/>
      <c r="P4192" s="349"/>
      <c r="Q4192" s="358"/>
    </row>
    <row r="4193" ht="27" customHeight="1" spans="1:17">
      <c r="A4193" s="361">
        <f t="shared" si="50"/>
        <v>3262</v>
      </c>
      <c r="B4193" s="294"/>
      <c r="C4193" s="337"/>
      <c r="D4193" s="337"/>
      <c r="E4193" s="337"/>
      <c r="F4193" s="337"/>
      <c r="G4193" s="356"/>
      <c r="H4193" s="340"/>
      <c r="I4193" s="337"/>
      <c r="J4193" s="337"/>
      <c r="K4193" s="337"/>
      <c r="L4193" s="337"/>
      <c r="M4193" s="334"/>
      <c r="N4193" s="337"/>
      <c r="O4193" s="349"/>
      <c r="P4193" s="349"/>
      <c r="Q4193" s="357"/>
    </row>
    <row r="4194" ht="27" customHeight="1" spans="1:17">
      <c r="A4194" s="362">
        <f t="shared" si="50"/>
        <v>3263</v>
      </c>
      <c r="B4194" s="294"/>
      <c r="C4194" s="337"/>
      <c r="D4194" s="337"/>
      <c r="E4194" s="337"/>
      <c r="F4194" s="337"/>
      <c r="G4194" s="356"/>
      <c r="H4194" s="340"/>
      <c r="I4194" s="337"/>
      <c r="J4194" s="337"/>
      <c r="K4194" s="337"/>
      <c r="L4194" s="337"/>
      <c r="M4194" s="329"/>
      <c r="N4194" s="337"/>
      <c r="O4194" s="349"/>
      <c r="P4194" s="349"/>
      <c r="Q4194" s="358"/>
    </row>
    <row r="4195" ht="27" customHeight="1" spans="1:17">
      <c r="A4195" s="361">
        <f t="shared" si="50"/>
        <v>3264</v>
      </c>
      <c r="B4195" s="294"/>
      <c r="C4195" s="337"/>
      <c r="D4195" s="337"/>
      <c r="E4195" s="337"/>
      <c r="F4195" s="337"/>
      <c r="G4195" s="356"/>
      <c r="H4195" s="340"/>
      <c r="I4195" s="337"/>
      <c r="J4195" s="337"/>
      <c r="K4195" s="337"/>
      <c r="L4195" s="337"/>
      <c r="M4195" s="334"/>
      <c r="N4195" s="337"/>
      <c r="O4195" s="349"/>
      <c r="P4195" s="349"/>
      <c r="Q4195" s="357"/>
    </row>
    <row r="4196" ht="27" customHeight="1" spans="1:17">
      <c r="A4196" s="362">
        <f t="shared" si="50"/>
        <v>3265</v>
      </c>
      <c r="B4196" s="294"/>
      <c r="C4196" s="337"/>
      <c r="D4196" s="337"/>
      <c r="E4196" s="337"/>
      <c r="F4196" s="337"/>
      <c r="G4196" s="356"/>
      <c r="H4196" s="340"/>
      <c r="I4196" s="337"/>
      <c r="J4196" s="337"/>
      <c r="K4196" s="337"/>
      <c r="L4196" s="337"/>
      <c r="M4196" s="329"/>
      <c r="N4196" s="337"/>
      <c r="O4196" s="349"/>
      <c r="P4196" s="349"/>
      <c r="Q4196" s="358"/>
    </row>
    <row r="4197" ht="27" customHeight="1" spans="1:17">
      <c r="A4197" s="361">
        <f t="shared" ref="A4197:A4260" si="51">A4196+1</f>
        <v>3266</v>
      </c>
      <c r="B4197" s="294"/>
      <c r="C4197" s="337"/>
      <c r="D4197" s="337"/>
      <c r="E4197" s="337"/>
      <c r="F4197" s="337"/>
      <c r="G4197" s="356"/>
      <c r="H4197" s="340"/>
      <c r="I4197" s="337"/>
      <c r="J4197" s="337"/>
      <c r="K4197" s="337"/>
      <c r="L4197" s="337"/>
      <c r="M4197" s="334"/>
      <c r="N4197" s="337"/>
      <c r="O4197" s="349"/>
      <c r="P4197" s="349"/>
      <c r="Q4197" s="357"/>
    </row>
    <row r="4198" ht="27" customHeight="1" spans="1:17">
      <c r="A4198" s="362">
        <f t="shared" si="51"/>
        <v>3267</v>
      </c>
      <c r="B4198" s="294"/>
      <c r="C4198" s="337"/>
      <c r="D4198" s="337"/>
      <c r="E4198" s="337"/>
      <c r="F4198" s="337"/>
      <c r="G4198" s="356"/>
      <c r="H4198" s="340"/>
      <c r="I4198" s="337"/>
      <c r="J4198" s="337"/>
      <c r="K4198" s="337"/>
      <c r="L4198" s="337"/>
      <c r="M4198" s="329"/>
      <c r="N4198" s="337"/>
      <c r="O4198" s="349"/>
      <c r="P4198" s="349"/>
      <c r="Q4198" s="358"/>
    </row>
    <row r="4199" ht="27" customHeight="1" spans="1:17">
      <c r="A4199" s="361">
        <f t="shared" si="51"/>
        <v>3268</v>
      </c>
      <c r="B4199" s="294"/>
      <c r="C4199" s="337"/>
      <c r="D4199" s="337"/>
      <c r="E4199" s="337"/>
      <c r="F4199" s="337"/>
      <c r="G4199" s="356"/>
      <c r="H4199" s="340"/>
      <c r="I4199" s="337"/>
      <c r="J4199" s="337"/>
      <c r="K4199" s="337"/>
      <c r="L4199" s="337"/>
      <c r="M4199" s="334"/>
      <c r="N4199" s="337"/>
      <c r="O4199" s="349"/>
      <c r="P4199" s="349"/>
      <c r="Q4199" s="357"/>
    </row>
    <row r="4200" ht="27" customHeight="1" spans="1:17">
      <c r="A4200" s="362">
        <f t="shared" si="51"/>
        <v>3269</v>
      </c>
      <c r="B4200" s="294"/>
      <c r="C4200" s="337"/>
      <c r="D4200" s="337"/>
      <c r="E4200" s="337"/>
      <c r="F4200" s="337"/>
      <c r="G4200" s="356"/>
      <c r="H4200" s="340"/>
      <c r="I4200" s="337"/>
      <c r="J4200" s="337"/>
      <c r="K4200" s="337"/>
      <c r="L4200" s="337"/>
      <c r="M4200" s="329"/>
      <c r="N4200" s="337"/>
      <c r="O4200" s="349"/>
      <c r="P4200" s="349"/>
      <c r="Q4200" s="358"/>
    </row>
    <row r="4201" ht="27" customHeight="1" spans="1:17">
      <c r="A4201" s="361">
        <f t="shared" si="51"/>
        <v>3270</v>
      </c>
      <c r="B4201" s="294"/>
      <c r="C4201" s="337"/>
      <c r="D4201" s="337"/>
      <c r="E4201" s="337"/>
      <c r="F4201" s="337"/>
      <c r="G4201" s="356"/>
      <c r="H4201" s="340"/>
      <c r="I4201" s="337"/>
      <c r="J4201" s="337"/>
      <c r="K4201" s="337"/>
      <c r="L4201" s="337"/>
      <c r="M4201" s="334"/>
      <c r="N4201" s="337"/>
      <c r="O4201" s="349"/>
      <c r="P4201" s="349"/>
      <c r="Q4201" s="357"/>
    </row>
    <row r="4202" ht="27" customHeight="1" spans="1:17">
      <c r="A4202" s="362">
        <f t="shared" si="51"/>
        <v>3271</v>
      </c>
      <c r="B4202" s="294"/>
      <c r="C4202" s="337"/>
      <c r="D4202" s="337"/>
      <c r="E4202" s="337"/>
      <c r="F4202" s="337"/>
      <c r="G4202" s="356"/>
      <c r="H4202" s="340"/>
      <c r="I4202" s="337"/>
      <c r="J4202" s="337"/>
      <c r="K4202" s="337"/>
      <c r="L4202" s="337"/>
      <c r="M4202" s="329"/>
      <c r="N4202" s="337"/>
      <c r="O4202" s="349"/>
      <c r="P4202" s="349"/>
      <c r="Q4202" s="358"/>
    </row>
    <row r="4203" ht="27" customHeight="1" spans="1:17">
      <c r="A4203" s="361">
        <f t="shared" si="51"/>
        <v>3272</v>
      </c>
      <c r="B4203" s="294"/>
      <c r="C4203" s="337"/>
      <c r="D4203" s="337"/>
      <c r="E4203" s="337"/>
      <c r="F4203" s="337"/>
      <c r="G4203" s="356"/>
      <c r="H4203" s="340"/>
      <c r="I4203" s="337"/>
      <c r="J4203" s="337"/>
      <c r="K4203" s="337"/>
      <c r="L4203" s="337"/>
      <c r="M4203" s="334"/>
      <c r="N4203" s="337"/>
      <c r="O4203" s="349"/>
      <c r="P4203" s="349"/>
      <c r="Q4203" s="357"/>
    </row>
    <row r="4204" ht="27" customHeight="1" spans="1:17">
      <c r="A4204" s="362">
        <f t="shared" si="51"/>
        <v>3273</v>
      </c>
      <c r="B4204" s="294"/>
      <c r="C4204" s="337"/>
      <c r="D4204" s="337"/>
      <c r="E4204" s="337"/>
      <c r="F4204" s="337"/>
      <c r="G4204" s="356"/>
      <c r="H4204" s="340"/>
      <c r="I4204" s="337"/>
      <c r="J4204" s="337"/>
      <c r="K4204" s="337"/>
      <c r="L4204" s="337"/>
      <c r="M4204" s="329"/>
      <c r="N4204" s="337"/>
      <c r="O4204" s="349"/>
      <c r="P4204" s="349"/>
      <c r="Q4204" s="358"/>
    </row>
    <row r="4205" ht="27" customHeight="1" spans="1:17">
      <c r="A4205" s="361">
        <f t="shared" si="51"/>
        <v>3274</v>
      </c>
      <c r="B4205" s="294"/>
      <c r="C4205" s="337"/>
      <c r="D4205" s="337"/>
      <c r="E4205" s="337"/>
      <c r="F4205" s="337"/>
      <c r="G4205" s="356"/>
      <c r="H4205" s="340"/>
      <c r="I4205" s="337"/>
      <c r="J4205" s="337"/>
      <c r="K4205" s="337"/>
      <c r="L4205" s="337"/>
      <c r="M4205" s="334"/>
      <c r="N4205" s="337"/>
      <c r="O4205" s="349"/>
      <c r="P4205" s="349"/>
      <c r="Q4205" s="357"/>
    </row>
    <row r="4206" ht="27" customHeight="1" spans="1:17">
      <c r="A4206" s="362">
        <f t="shared" si="51"/>
        <v>3275</v>
      </c>
      <c r="B4206" s="294"/>
      <c r="C4206" s="337"/>
      <c r="D4206" s="337"/>
      <c r="E4206" s="337"/>
      <c r="F4206" s="337"/>
      <c r="G4206" s="356"/>
      <c r="H4206" s="340"/>
      <c r="I4206" s="337"/>
      <c r="J4206" s="337"/>
      <c r="K4206" s="337"/>
      <c r="L4206" s="337"/>
      <c r="M4206" s="329"/>
      <c r="N4206" s="337"/>
      <c r="O4206" s="349"/>
      <c r="P4206" s="349"/>
      <c r="Q4206" s="358"/>
    </row>
    <row r="4207" ht="27" customHeight="1" spans="1:17">
      <c r="A4207" s="361">
        <f t="shared" si="51"/>
        <v>3276</v>
      </c>
      <c r="B4207" s="294"/>
      <c r="C4207" s="337"/>
      <c r="D4207" s="337"/>
      <c r="E4207" s="337"/>
      <c r="F4207" s="337"/>
      <c r="G4207" s="356"/>
      <c r="H4207" s="340"/>
      <c r="I4207" s="337"/>
      <c r="J4207" s="337"/>
      <c r="K4207" s="337"/>
      <c r="L4207" s="337"/>
      <c r="M4207" s="334"/>
      <c r="N4207" s="337"/>
      <c r="O4207" s="349"/>
      <c r="P4207" s="349"/>
      <c r="Q4207" s="357"/>
    </row>
    <row r="4208" ht="27" customHeight="1" spans="1:17">
      <c r="A4208" s="362">
        <f t="shared" si="51"/>
        <v>3277</v>
      </c>
      <c r="B4208" s="294"/>
      <c r="C4208" s="337"/>
      <c r="D4208" s="337"/>
      <c r="E4208" s="337"/>
      <c r="F4208" s="337"/>
      <c r="G4208" s="356"/>
      <c r="H4208" s="340"/>
      <c r="I4208" s="337"/>
      <c r="J4208" s="337"/>
      <c r="K4208" s="337"/>
      <c r="L4208" s="337"/>
      <c r="M4208" s="329"/>
      <c r="N4208" s="337"/>
      <c r="O4208" s="349"/>
      <c r="P4208" s="349"/>
      <c r="Q4208" s="358"/>
    </row>
    <row r="4209" ht="27" customHeight="1" spans="1:17">
      <c r="A4209" s="361">
        <f t="shared" si="51"/>
        <v>3278</v>
      </c>
      <c r="B4209" s="294"/>
      <c r="C4209" s="337"/>
      <c r="D4209" s="337"/>
      <c r="E4209" s="337"/>
      <c r="F4209" s="337"/>
      <c r="G4209" s="356"/>
      <c r="H4209" s="340"/>
      <c r="I4209" s="337"/>
      <c r="J4209" s="337"/>
      <c r="K4209" s="337"/>
      <c r="L4209" s="337"/>
      <c r="M4209" s="334"/>
      <c r="N4209" s="337"/>
      <c r="O4209" s="349"/>
      <c r="P4209" s="349"/>
      <c r="Q4209" s="357"/>
    </row>
    <row r="4210" ht="27" customHeight="1" spans="1:17">
      <c r="A4210" s="362">
        <f t="shared" si="51"/>
        <v>3279</v>
      </c>
      <c r="B4210" s="294"/>
      <c r="C4210" s="337"/>
      <c r="D4210" s="337"/>
      <c r="E4210" s="337"/>
      <c r="F4210" s="337"/>
      <c r="G4210" s="356"/>
      <c r="H4210" s="340"/>
      <c r="I4210" s="337"/>
      <c r="J4210" s="337"/>
      <c r="K4210" s="337"/>
      <c r="L4210" s="337"/>
      <c r="M4210" s="329"/>
      <c r="N4210" s="337"/>
      <c r="O4210" s="349"/>
      <c r="P4210" s="349"/>
      <c r="Q4210" s="358"/>
    </row>
    <row r="4211" ht="27" customHeight="1" spans="1:17">
      <c r="A4211" s="361">
        <f t="shared" si="51"/>
        <v>3280</v>
      </c>
      <c r="B4211" s="294"/>
      <c r="C4211" s="337"/>
      <c r="D4211" s="337"/>
      <c r="E4211" s="337"/>
      <c r="F4211" s="337"/>
      <c r="G4211" s="356"/>
      <c r="H4211" s="340"/>
      <c r="I4211" s="337"/>
      <c r="J4211" s="337"/>
      <c r="K4211" s="337"/>
      <c r="L4211" s="337"/>
      <c r="M4211" s="334"/>
      <c r="N4211" s="337"/>
      <c r="O4211" s="349"/>
      <c r="P4211" s="349"/>
      <c r="Q4211" s="357"/>
    </row>
    <row r="4212" ht="27" customHeight="1" spans="1:17">
      <c r="A4212" s="362">
        <f t="shared" si="51"/>
        <v>3281</v>
      </c>
      <c r="B4212" s="294"/>
      <c r="C4212" s="337"/>
      <c r="D4212" s="337"/>
      <c r="E4212" s="337"/>
      <c r="F4212" s="337"/>
      <c r="G4212" s="356"/>
      <c r="H4212" s="340"/>
      <c r="I4212" s="337"/>
      <c r="J4212" s="337"/>
      <c r="K4212" s="337"/>
      <c r="L4212" s="337"/>
      <c r="M4212" s="329"/>
      <c r="N4212" s="337"/>
      <c r="O4212" s="349"/>
      <c r="P4212" s="349"/>
      <c r="Q4212" s="358"/>
    </row>
    <row r="4213" ht="27" customHeight="1" spans="1:17">
      <c r="A4213" s="361">
        <f t="shared" si="51"/>
        <v>3282</v>
      </c>
      <c r="B4213" s="294"/>
      <c r="C4213" s="337"/>
      <c r="D4213" s="337"/>
      <c r="E4213" s="337"/>
      <c r="F4213" s="337"/>
      <c r="G4213" s="356"/>
      <c r="H4213" s="340"/>
      <c r="I4213" s="337"/>
      <c r="J4213" s="337"/>
      <c r="K4213" s="337"/>
      <c r="L4213" s="337"/>
      <c r="M4213" s="334"/>
      <c r="N4213" s="337"/>
      <c r="O4213" s="349"/>
      <c r="P4213" s="349"/>
      <c r="Q4213" s="357"/>
    </row>
    <row r="4214" ht="27" customHeight="1" spans="1:17">
      <c r="A4214" s="362">
        <f t="shared" si="51"/>
        <v>3283</v>
      </c>
      <c r="B4214" s="294"/>
      <c r="C4214" s="337"/>
      <c r="D4214" s="337"/>
      <c r="E4214" s="337"/>
      <c r="F4214" s="337"/>
      <c r="G4214" s="356"/>
      <c r="H4214" s="340"/>
      <c r="I4214" s="337"/>
      <c r="J4214" s="337"/>
      <c r="K4214" s="337"/>
      <c r="L4214" s="337"/>
      <c r="M4214" s="329"/>
      <c r="N4214" s="337"/>
      <c r="O4214" s="349"/>
      <c r="P4214" s="349"/>
      <c r="Q4214" s="358"/>
    </row>
    <row r="4215" ht="27" customHeight="1" spans="1:17">
      <c r="A4215" s="361">
        <f t="shared" si="51"/>
        <v>3284</v>
      </c>
      <c r="B4215" s="294"/>
      <c r="C4215" s="337"/>
      <c r="D4215" s="337"/>
      <c r="E4215" s="337"/>
      <c r="F4215" s="337"/>
      <c r="G4215" s="356"/>
      <c r="H4215" s="340"/>
      <c r="I4215" s="337"/>
      <c r="J4215" s="337"/>
      <c r="K4215" s="337"/>
      <c r="L4215" s="337"/>
      <c r="M4215" s="334"/>
      <c r="N4215" s="337"/>
      <c r="O4215" s="349"/>
      <c r="P4215" s="349"/>
      <c r="Q4215" s="357"/>
    </row>
    <row r="4216" ht="27" customHeight="1" spans="1:17">
      <c r="A4216" s="362">
        <f t="shared" si="51"/>
        <v>3285</v>
      </c>
      <c r="B4216" s="294"/>
      <c r="C4216" s="337"/>
      <c r="D4216" s="337"/>
      <c r="E4216" s="337"/>
      <c r="F4216" s="337"/>
      <c r="G4216" s="356"/>
      <c r="H4216" s="340"/>
      <c r="I4216" s="337"/>
      <c r="J4216" s="337"/>
      <c r="K4216" s="337"/>
      <c r="L4216" s="337"/>
      <c r="M4216" s="329"/>
      <c r="N4216" s="337"/>
      <c r="O4216" s="349"/>
      <c r="P4216" s="349"/>
      <c r="Q4216" s="358"/>
    </row>
    <row r="4217" ht="27" customHeight="1" spans="1:17">
      <c r="A4217" s="361">
        <f t="shared" si="51"/>
        <v>3286</v>
      </c>
      <c r="B4217" s="294"/>
      <c r="C4217" s="337"/>
      <c r="D4217" s="337"/>
      <c r="E4217" s="337"/>
      <c r="F4217" s="337"/>
      <c r="G4217" s="356"/>
      <c r="H4217" s="340"/>
      <c r="I4217" s="337"/>
      <c r="J4217" s="337"/>
      <c r="K4217" s="337"/>
      <c r="L4217" s="337"/>
      <c r="M4217" s="334"/>
      <c r="N4217" s="337"/>
      <c r="O4217" s="349"/>
      <c r="P4217" s="349"/>
      <c r="Q4217" s="357"/>
    </row>
    <row r="4218" ht="27" customHeight="1" spans="1:17">
      <c r="A4218" s="362">
        <f t="shared" si="51"/>
        <v>3287</v>
      </c>
      <c r="B4218" s="294"/>
      <c r="C4218" s="337"/>
      <c r="D4218" s="337"/>
      <c r="E4218" s="337"/>
      <c r="F4218" s="337"/>
      <c r="G4218" s="356"/>
      <c r="H4218" s="340"/>
      <c r="I4218" s="337"/>
      <c r="J4218" s="337"/>
      <c r="K4218" s="337"/>
      <c r="L4218" s="337"/>
      <c r="M4218" s="329"/>
      <c r="N4218" s="337"/>
      <c r="O4218" s="349"/>
      <c r="P4218" s="349"/>
      <c r="Q4218" s="358"/>
    </row>
    <row r="4219" ht="27" customHeight="1" spans="1:17">
      <c r="A4219" s="361">
        <f t="shared" si="51"/>
        <v>3288</v>
      </c>
      <c r="B4219" s="294"/>
      <c r="C4219" s="337"/>
      <c r="D4219" s="337"/>
      <c r="E4219" s="337"/>
      <c r="F4219" s="337"/>
      <c r="G4219" s="356"/>
      <c r="H4219" s="340"/>
      <c r="I4219" s="337"/>
      <c r="J4219" s="337"/>
      <c r="K4219" s="337"/>
      <c r="L4219" s="337"/>
      <c r="M4219" s="334"/>
      <c r="N4219" s="337"/>
      <c r="O4219" s="349"/>
      <c r="P4219" s="349"/>
      <c r="Q4219" s="357"/>
    </row>
    <row r="4220" ht="27" customHeight="1" spans="1:17">
      <c r="A4220" s="362">
        <f t="shared" si="51"/>
        <v>3289</v>
      </c>
      <c r="B4220" s="294"/>
      <c r="C4220" s="337"/>
      <c r="D4220" s="337"/>
      <c r="E4220" s="337"/>
      <c r="F4220" s="337"/>
      <c r="G4220" s="356"/>
      <c r="H4220" s="340"/>
      <c r="I4220" s="337"/>
      <c r="J4220" s="337"/>
      <c r="K4220" s="337"/>
      <c r="L4220" s="337"/>
      <c r="M4220" s="329"/>
      <c r="N4220" s="337"/>
      <c r="O4220" s="349"/>
      <c r="P4220" s="349"/>
      <c r="Q4220" s="358"/>
    </row>
    <row r="4221" ht="27" customHeight="1" spans="1:17">
      <c r="A4221" s="361">
        <f t="shared" si="51"/>
        <v>3290</v>
      </c>
      <c r="B4221" s="294"/>
      <c r="C4221" s="337"/>
      <c r="D4221" s="337"/>
      <c r="E4221" s="337"/>
      <c r="F4221" s="337"/>
      <c r="G4221" s="356"/>
      <c r="H4221" s="340"/>
      <c r="I4221" s="337"/>
      <c r="J4221" s="337"/>
      <c r="K4221" s="337"/>
      <c r="L4221" s="337"/>
      <c r="M4221" s="334"/>
      <c r="N4221" s="337"/>
      <c r="O4221" s="349"/>
      <c r="P4221" s="349"/>
      <c r="Q4221" s="357"/>
    </row>
    <row r="4222" ht="27" customHeight="1" spans="1:17">
      <c r="A4222" s="362">
        <f t="shared" si="51"/>
        <v>3291</v>
      </c>
      <c r="B4222" s="294"/>
      <c r="C4222" s="337"/>
      <c r="D4222" s="337"/>
      <c r="E4222" s="337"/>
      <c r="F4222" s="337"/>
      <c r="G4222" s="356"/>
      <c r="H4222" s="340"/>
      <c r="I4222" s="337"/>
      <c r="J4222" s="337"/>
      <c r="K4222" s="337"/>
      <c r="L4222" s="337"/>
      <c r="M4222" s="329"/>
      <c r="N4222" s="337"/>
      <c r="O4222" s="349"/>
      <c r="P4222" s="349"/>
      <c r="Q4222" s="358"/>
    </row>
    <row r="4223" ht="27" customHeight="1" spans="1:17">
      <c r="A4223" s="361">
        <f t="shared" si="51"/>
        <v>3292</v>
      </c>
      <c r="B4223" s="294"/>
      <c r="C4223" s="337"/>
      <c r="D4223" s="337"/>
      <c r="E4223" s="337"/>
      <c r="F4223" s="337"/>
      <c r="G4223" s="356"/>
      <c r="H4223" s="340"/>
      <c r="I4223" s="337"/>
      <c r="J4223" s="337"/>
      <c r="K4223" s="337"/>
      <c r="L4223" s="337"/>
      <c r="M4223" s="334"/>
      <c r="N4223" s="337"/>
      <c r="O4223" s="349"/>
      <c r="P4223" s="349"/>
      <c r="Q4223" s="357"/>
    </row>
    <row r="4224" ht="27" customHeight="1" spans="1:17">
      <c r="A4224" s="362">
        <f t="shared" si="51"/>
        <v>3293</v>
      </c>
      <c r="B4224" s="294"/>
      <c r="C4224" s="337"/>
      <c r="D4224" s="337"/>
      <c r="E4224" s="337"/>
      <c r="F4224" s="337"/>
      <c r="G4224" s="356"/>
      <c r="H4224" s="340"/>
      <c r="I4224" s="337"/>
      <c r="J4224" s="337"/>
      <c r="K4224" s="337"/>
      <c r="L4224" s="337"/>
      <c r="M4224" s="329"/>
      <c r="N4224" s="337"/>
      <c r="O4224" s="349"/>
      <c r="P4224" s="349"/>
      <c r="Q4224" s="358"/>
    </row>
    <row r="4225" ht="27" customHeight="1" spans="1:17">
      <c r="A4225" s="361">
        <f t="shared" si="51"/>
        <v>3294</v>
      </c>
      <c r="B4225" s="294"/>
      <c r="C4225" s="337"/>
      <c r="D4225" s="337"/>
      <c r="E4225" s="337"/>
      <c r="F4225" s="337"/>
      <c r="G4225" s="356"/>
      <c r="H4225" s="340"/>
      <c r="I4225" s="337"/>
      <c r="J4225" s="337"/>
      <c r="K4225" s="337"/>
      <c r="L4225" s="337"/>
      <c r="M4225" s="334"/>
      <c r="N4225" s="337"/>
      <c r="O4225" s="349"/>
      <c r="P4225" s="349"/>
      <c r="Q4225" s="357"/>
    </row>
    <row r="4226" ht="27" customHeight="1" spans="1:17">
      <c r="A4226" s="362">
        <f t="shared" si="51"/>
        <v>3295</v>
      </c>
      <c r="B4226" s="294"/>
      <c r="C4226" s="337"/>
      <c r="D4226" s="337"/>
      <c r="E4226" s="337"/>
      <c r="F4226" s="337"/>
      <c r="G4226" s="356"/>
      <c r="H4226" s="340"/>
      <c r="I4226" s="337"/>
      <c r="J4226" s="337"/>
      <c r="K4226" s="337"/>
      <c r="L4226" s="337"/>
      <c r="M4226" s="329"/>
      <c r="N4226" s="337"/>
      <c r="O4226" s="349"/>
      <c r="P4226" s="349"/>
      <c r="Q4226" s="358"/>
    </row>
    <row r="4227" ht="27" customHeight="1" spans="1:17">
      <c r="A4227" s="361">
        <f t="shared" si="51"/>
        <v>3296</v>
      </c>
      <c r="B4227" s="294"/>
      <c r="C4227" s="337"/>
      <c r="D4227" s="337"/>
      <c r="E4227" s="337"/>
      <c r="F4227" s="337"/>
      <c r="G4227" s="356"/>
      <c r="H4227" s="340"/>
      <c r="I4227" s="337"/>
      <c r="J4227" s="337"/>
      <c r="K4227" s="337"/>
      <c r="L4227" s="337"/>
      <c r="M4227" s="334"/>
      <c r="N4227" s="337"/>
      <c r="O4227" s="349"/>
      <c r="P4227" s="349"/>
      <c r="Q4227" s="357"/>
    </row>
    <row r="4228" ht="27" customHeight="1" spans="1:17">
      <c r="A4228" s="362">
        <f t="shared" si="51"/>
        <v>3297</v>
      </c>
      <c r="B4228" s="294"/>
      <c r="C4228" s="337"/>
      <c r="D4228" s="337"/>
      <c r="E4228" s="337"/>
      <c r="F4228" s="337"/>
      <c r="G4228" s="356"/>
      <c r="H4228" s="340"/>
      <c r="I4228" s="337"/>
      <c r="J4228" s="337"/>
      <c r="K4228" s="337"/>
      <c r="L4228" s="337"/>
      <c r="M4228" s="329"/>
      <c r="N4228" s="337"/>
      <c r="O4228" s="349"/>
      <c r="P4228" s="349"/>
      <c r="Q4228" s="358"/>
    </row>
    <row r="4229" ht="27" customHeight="1" spans="1:17">
      <c r="A4229" s="361">
        <f t="shared" si="51"/>
        <v>3298</v>
      </c>
      <c r="B4229" s="294"/>
      <c r="C4229" s="337"/>
      <c r="D4229" s="337"/>
      <c r="E4229" s="337"/>
      <c r="F4229" s="337"/>
      <c r="G4229" s="356"/>
      <c r="H4229" s="340"/>
      <c r="I4229" s="337"/>
      <c r="J4229" s="337"/>
      <c r="K4229" s="337"/>
      <c r="L4229" s="337"/>
      <c r="M4229" s="334"/>
      <c r="N4229" s="337"/>
      <c r="O4229" s="349"/>
      <c r="P4229" s="349"/>
      <c r="Q4229" s="357"/>
    </row>
    <row r="4230" ht="27" customHeight="1" spans="1:17">
      <c r="A4230" s="362">
        <f t="shared" si="51"/>
        <v>3299</v>
      </c>
      <c r="B4230" s="294"/>
      <c r="C4230" s="337"/>
      <c r="D4230" s="337"/>
      <c r="E4230" s="337"/>
      <c r="F4230" s="337"/>
      <c r="G4230" s="356"/>
      <c r="H4230" s="340"/>
      <c r="I4230" s="337"/>
      <c r="J4230" s="337"/>
      <c r="K4230" s="337"/>
      <c r="L4230" s="337"/>
      <c r="M4230" s="329"/>
      <c r="N4230" s="337"/>
      <c r="O4230" s="349"/>
      <c r="P4230" s="349"/>
      <c r="Q4230" s="358"/>
    </row>
    <row r="4231" ht="27" customHeight="1" spans="1:17">
      <c r="A4231" s="361">
        <f t="shared" si="51"/>
        <v>3300</v>
      </c>
      <c r="B4231" s="294"/>
      <c r="C4231" s="337"/>
      <c r="D4231" s="337"/>
      <c r="E4231" s="337"/>
      <c r="F4231" s="337"/>
      <c r="G4231" s="356"/>
      <c r="H4231" s="340"/>
      <c r="I4231" s="337"/>
      <c r="J4231" s="337"/>
      <c r="K4231" s="337"/>
      <c r="L4231" s="337"/>
      <c r="M4231" s="334"/>
      <c r="N4231" s="337"/>
      <c r="O4231" s="349"/>
      <c r="P4231" s="349"/>
      <c r="Q4231" s="357"/>
    </row>
    <row r="4232" ht="27" customHeight="1" spans="1:17">
      <c r="A4232" s="362">
        <f t="shared" si="51"/>
        <v>3301</v>
      </c>
      <c r="B4232" s="294"/>
      <c r="C4232" s="337"/>
      <c r="D4232" s="337"/>
      <c r="E4232" s="337"/>
      <c r="F4232" s="337"/>
      <c r="G4232" s="356"/>
      <c r="H4232" s="340"/>
      <c r="I4232" s="337"/>
      <c r="J4232" s="337"/>
      <c r="K4232" s="337"/>
      <c r="L4232" s="337"/>
      <c r="M4232" s="329"/>
      <c r="N4232" s="337"/>
      <c r="O4232" s="349"/>
      <c r="P4232" s="349"/>
      <c r="Q4232" s="358"/>
    </row>
    <row r="4233" ht="27" customHeight="1" spans="1:17">
      <c r="A4233" s="361">
        <f t="shared" si="51"/>
        <v>3302</v>
      </c>
      <c r="B4233" s="294"/>
      <c r="C4233" s="337"/>
      <c r="D4233" s="337"/>
      <c r="E4233" s="337"/>
      <c r="F4233" s="337"/>
      <c r="G4233" s="356"/>
      <c r="H4233" s="340"/>
      <c r="I4233" s="337"/>
      <c r="J4233" s="337"/>
      <c r="K4233" s="337"/>
      <c r="L4233" s="337"/>
      <c r="M4233" s="334"/>
      <c r="N4233" s="337"/>
      <c r="O4233" s="349"/>
      <c r="P4233" s="349"/>
      <c r="Q4233" s="357"/>
    </row>
    <row r="4234" ht="27" customHeight="1" spans="1:17">
      <c r="A4234" s="362">
        <f t="shared" si="51"/>
        <v>3303</v>
      </c>
      <c r="B4234" s="294"/>
      <c r="C4234" s="337"/>
      <c r="D4234" s="337"/>
      <c r="E4234" s="337"/>
      <c r="F4234" s="337"/>
      <c r="G4234" s="356"/>
      <c r="H4234" s="340"/>
      <c r="I4234" s="337"/>
      <c r="J4234" s="337"/>
      <c r="K4234" s="337"/>
      <c r="L4234" s="337"/>
      <c r="M4234" s="329"/>
      <c r="N4234" s="337"/>
      <c r="O4234" s="349"/>
      <c r="P4234" s="349"/>
      <c r="Q4234" s="358"/>
    </row>
    <row r="4235" ht="27" customHeight="1" spans="1:17">
      <c r="A4235" s="361">
        <f t="shared" si="51"/>
        <v>3304</v>
      </c>
      <c r="B4235" s="294"/>
      <c r="C4235" s="337"/>
      <c r="D4235" s="337"/>
      <c r="E4235" s="337"/>
      <c r="F4235" s="337"/>
      <c r="G4235" s="356"/>
      <c r="H4235" s="340"/>
      <c r="I4235" s="337"/>
      <c r="J4235" s="337"/>
      <c r="K4235" s="337"/>
      <c r="L4235" s="337"/>
      <c r="M4235" s="334"/>
      <c r="N4235" s="337"/>
      <c r="O4235" s="349"/>
      <c r="P4235" s="349"/>
      <c r="Q4235" s="357"/>
    </row>
    <row r="4236" ht="27" customHeight="1" spans="1:17">
      <c r="A4236" s="362">
        <f t="shared" si="51"/>
        <v>3305</v>
      </c>
      <c r="B4236" s="294"/>
      <c r="C4236" s="337"/>
      <c r="D4236" s="337"/>
      <c r="E4236" s="337"/>
      <c r="F4236" s="337"/>
      <c r="G4236" s="356"/>
      <c r="H4236" s="340"/>
      <c r="I4236" s="337"/>
      <c r="J4236" s="337"/>
      <c r="K4236" s="337"/>
      <c r="L4236" s="337"/>
      <c r="M4236" s="329"/>
      <c r="N4236" s="337"/>
      <c r="O4236" s="349"/>
      <c r="P4236" s="349"/>
      <c r="Q4236" s="358"/>
    </row>
    <row r="4237" ht="27" customHeight="1" spans="1:17">
      <c r="A4237" s="361">
        <f t="shared" si="51"/>
        <v>3306</v>
      </c>
      <c r="B4237" s="294"/>
      <c r="C4237" s="337"/>
      <c r="D4237" s="337"/>
      <c r="E4237" s="337"/>
      <c r="F4237" s="337"/>
      <c r="G4237" s="356"/>
      <c r="H4237" s="340"/>
      <c r="I4237" s="337"/>
      <c r="J4237" s="337"/>
      <c r="K4237" s="337"/>
      <c r="L4237" s="337"/>
      <c r="M4237" s="334"/>
      <c r="N4237" s="337"/>
      <c r="O4237" s="349"/>
      <c r="P4237" s="349"/>
      <c r="Q4237" s="357"/>
    </row>
    <row r="4238" ht="27" customHeight="1" spans="1:17">
      <c r="A4238" s="362">
        <f t="shared" si="51"/>
        <v>3307</v>
      </c>
      <c r="B4238" s="294"/>
      <c r="C4238" s="337"/>
      <c r="D4238" s="337"/>
      <c r="E4238" s="337"/>
      <c r="F4238" s="337"/>
      <c r="G4238" s="356"/>
      <c r="H4238" s="340"/>
      <c r="I4238" s="337"/>
      <c r="J4238" s="337"/>
      <c r="K4238" s="337"/>
      <c r="L4238" s="337"/>
      <c r="M4238" s="329"/>
      <c r="N4238" s="337"/>
      <c r="O4238" s="349"/>
      <c r="P4238" s="349"/>
      <c r="Q4238" s="358"/>
    </row>
    <row r="4239" ht="27" customHeight="1" spans="1:17">
      <c r="A4239" s="361">
        <f t="shared" si="51"/>
        <v>3308</v>
      </c>
      <c r="B4239" s="294"/>
      <c r="C4239" s="337"/>
      <c r="D4239" s="337"/>
      <c r="E4239" s="337"/>
      <c r="F4239" s="337"/>
      <c r="G4239" s="356"/>
      <c r="H4239" s="340"/>
      <c r="I4239" s="337"/>
      <c r="J4239" s="337"/>
      <c r="K4239" s="337"/>
      <c r="L4239" s="337"/>
      <c r="M4239" s="334"/>
      <c r="N4239" s="337"/>
      <c r="O4239" s="349"/>
      <c r="P4239" s="349"/>
      <c r="Q4239" s="357"/>
    </row>
    <row r="4240" ht="27" customHeight="1" spans="1:17">
      <c r="A4240" s="362">
        <f t="shared" si="51"/>
        <v>3309</v>
      </c>
      <c r="B4240" s="294"/>
      <c r="C4240" s="337"/>
      <c r="D4240" s="337"/>
      <c r="E4240" s="337"/>
      <c r="F4240" s="337"/>
      <c r="G4240" s="356"/>
      <c r="H4240" s="340"/>
      <c r="I4240" s="337"/>
      <c r="J4240" s="337"/>
      <c r="K4240" s="337"/>
      <c r="L4240" s="337"/>
      <c r="M4240" s="329"/>
      <c r="N4240" s="337"/>
      <c r="O4240" s="349"/>
      <c r="P4240" s="349"/>
      <c r="Q4240" s="358"/>
    </row>
    <row r="4241" ht="27" customHeight="1" spans="1:17">
      <c r="A4241" s="361">
        <f t="shared" si="51"/>
        <v>3310</v>
      </c>
      <c r="B4241" s="294"/>
      <c r="C4241" s="337"/>
      <c r="D4241" s="337"/>
      <c r="E4241" s="337"/>
      <c r="F4241" s="337"/>
      <c r="G4241" s="356"/>
      <c r="H4241" s="340"/>
      <c r="I4241" s="337"/>
      <c r="J4241" s="337"/>
      <c r="K4241" s="337"/>
      <c r="L4241" s="337"/>
      <c r="M4241" s="334"/>
      <c r="N4241" s="337"/>
      <c r="O4241" s="349"/>
      <c r="P4241" s="349"/>
      <c r="Q4241" s="357"/>
    </row>
    <row r="4242" ht="27" customHeight="1" spans="1:17">
      <c r="A4242" s="362">
        <f t="shared" si="51"/>
        <v>3311</v>
      </c>
      <c r="B4242" s="294"/>
      <c r="C4242" s="337"/>
      <c r="D4242" s="337"/>
      <c r="E4242" s="337"/>
      <c r="F4242" s="337"/>
      <c r="G4242" s="356"/>
      <c r="H4242" s="340"/>
      <c r="I4242" s="337"/>
      <c r="J4242" s="337"/>
      <c r="K4242" s="337"/>
      <c r="L4242" s="337"/>
      <c r="M4242" s="329"/>
      <c r="N4242" s="337"/>
      <c r="O4242" s="349"/>
      <c r="P4242" s="349"/>
      <c r="Q4242" s="358"/>
    </row>
    <row r="4243" ht="27" customHeight="1" spans="1:17">
      <c r="A4243" s="361">
        <f t="shared" si="51"/>
        <v>3312</v>
      </c>
      <c r="B4243" s="294"/>
      <c r="C4243" s="337"/>
      <c r="D4243" s="337"/>
      <c r="E4243" s="337"/>
      <c r="F4243" s="337"/>
      <c r="G4243" s="356"/>
      <c r="H4243" s="340"/>
      <c r="I4243" s="337"/>
      <c r="J4243" s="337"/>
      <c r="K4243" s="337"/>
      <c r="L4243" s="337"/>
      <c r="M4243" s="334"/>
      <c r="N4243" s="337"/>
      <c r="O4243" s="349"/>
      <c r="P4243" s="349"/>
      <c r="Q4243" s="357"/>
    </row>
    <row r="4244" ht="27" customHeight="1" spans="1:17">
      <c r="A4244" s="362">
        <f t="shared" si="51"/>
        <v>3313</v>
      </c>
      <c r="B4244" s="294"/>
      <c r="C4244" s="337"/>
      <c r="D4244" s="337"/>
      <c r="E4244" s="337"/>
      <c r="F4244" s="337"/>
      <c r="G4244" s="356"/>
      <c r="H4244" s="340"/>
      <c r="I4244" s="337"/>
      <c r="J4244" s="337"/>
      <c r="K4244" s="337"/>
      <c r="L4244" s="337"/>
      <c r="M4244" s="329"/>
      <c r="N4244" s="337"/>
      <c r="O4244" s="349"/>
      <c r="P4244" s="349"/>
      <c r="Q4244" s="358"/>
    </row>
    <row r="4245" ht="27" customHeight="1" spans="1:17">
      <c r="A4245" s="361">
        <f t="shared" si="51"/>
        <v>3314</v>
      </c>
      <c r="B4245" s="294"/>
      <c r="C4245" s="337"/>
      <c r="D4245" s="337"/>
      <c r="E4245" s="337"/>
      <c r="F4245" s="337"/>
      <c r="G4245" s="356"/>
      <c r="H4245" s="340"/>
      <c r="I4245" s="337"/>
      <c r="J4245" s="337"/>
      <c r="K4245" s="337"/>
      <c r="L4245" s="337"/>
      <c r="M4245" s="334"/>
      <c r="N4245" s="337"/>
      <c r="O4245" s="349"/>
      <c r="P4245" s="349"/>
      <c r="Q4245" s="357"/>
    </row>
    <row r="4246" ht="27" customHeight="1" spans="1:17">
      <c r="A4246" s="362">
        <f t="shared" si="51"/>
        <v>3315</v>
      </c>
      <c r="B4246" s="294"/>
      <c r="C4246" s="337"/>
      <c r="D4246" s="337"/>
      <c r="E4246" s="337"/>
      <c r="F4246" s="337"/>
      <c r="G4246" s="356"/>
      <c r="H4246" s="340"/>
      <c r="I4246" s="337"/>
      <c r="J4246" s="337"/>
      <c r="K4246" s="337"/>
      <c r="L4246" s="337"/>
      <c r="M4246" s="329"/>
      <c r="N4246" s="337"/>
      <c r="O4246" s="349"/>
      <c r="P4246" s="349"/>
      <c r="Q4246" s="358"/>
    </row>
    <row r="4247" ht="27" customHeight="1" spans="1:17">
      <c r="A4247" s="361">
        <f t="shared" si="51"/>
        <v>3316</v>
      </c>
      <c r="B4247" s="294"/>
      <c r="C4247" s="337"/>
      <c r="D4247" s="337"/>
      <c r="E4247" s="337"/>
      <c r="F4247" s="337"/>
      <c r="G4247" s="356"/>
      <c r="H4247" s="340"/>
      <c r="I4247" s="337"/>
      <c r="J4247" s="337"/>
      <c r="K4247" s="337"/>
      <c r="L4247" s="337"/>
      <c r="M4247" s="334"/>
      <c r="N4247" s="337"/>
      <c r="O4247" s="349"/>
      <c r="P4247" s="349"/>
      <c r="Q4247" s="357"/>
    </row>
    <row r="4248" ht="27" customHeight="1" spans="1:17">
      <c r="A4248" s="362">
        <f t="shared" si="51"/>
        <v>3317</v>
      </c>
      <c r="B4248" s="294"/>
      <c r="C4248" s="337"/>
      <c r="D4248" s="337"/>
      <c r="E4248" s="337"/>
      <c r="F4248" s="337"/>
      <c r="G4248" s="356"/>
      <c r="H4248" s="340"/>
      <c r="I4248" s="337"/>
      <c r="J4248" s="337"/>
      <c r="K4248" s="337"/>
      <c r="L4248" s="337"/>
      <c r="M4248" s="329"/>
      <c r="N4248" s="337"/>
      <c r="O4248" s="349"/>
      <c r="P4248" s="349"/>
      <c r="Q4248" s="358"/>
    </row>
    <row r="4249" ht="27" customHeight="1" spans="1:17">
      <c r="A4249" s="361">
        <f t="shared" si="51"/>
        <v>3318</v>
      </c>
      <c r="B4249" s="294"/>
      <c r="C4249" s="337"/>
      <c r="D4249" s="337"/>
      <c r="E4249" s="337"/>
      <c r="F4249" s="337"/>
      <c r="G4249" s="356"/>
      <c r="H4249" s="340"/>
      <c r="I4249" s="337"/>
      <c r="J4249" s="337"/>
      <c r="K4249" s="337"/>
      <c r="L4249" s="337"/>
      <c r="M4249" s="334"/>
      <c r="N4249" s="337"/>
      <c r="O4249" s="349"/>
      <c r="P4249" s="349"/>
      <c r="Q4249" s="357"/>
    </row>
    <row r="4250" ht="27" customHeight="1" spans="1:17">
      <c r="A4250" s="362">
        <f t="shared" si="51"/>
        <v>3319</v>
      </c>
      <c r="B4250" s="294"/>
      <c r="C4250" s="337"/>
      <c r="D4250" s="337"/>
      <c r="E4250" s="337"/>
      <c r="F4250" s="337"/>
      <c r="G4250" s="356"/>
      <c r="H4250" s="340"/>
      <c r="I4250" s="337"/>
      <c r="J4250" s="337"/>
      <c r="K4250" s="337"/>
      <c r="L4250" s="337"/>
      <c r="M4250" s="329"/>
      <c r="N4250" s="337"/>
      <c r="O4250" s="349"/>
      <c r="P4250" s="349"/>
      <c r="Q4250" s="358"/>
    </row>
    <row r="4251" ht="27" customHeight="1" spans="1:17">
      <c r="A4251" s="361">
        <f t="shared" si="51"/>
        <v>3320</v>
      </c>
      <c r="B4251" s="294"/>
      <c r="C4251" s="337"/>
      <c r="D4251" s="337"/>
      <c r="E4251" s="337"/>
      <c r="F4251" s="337"/>
      <c r="G4251" s="356"/>
      <c r="H4251" s="340"/>
      <c r="I4251" s="337"/>
      <c r="J4251" s="337"/>
      <c r="K4251" s="337"/>
      <c r="L4251" s="337"/>
      <c r="M4251" s="334"/>
      <c r="N4251" s="337"/>
      <c r="O4251" s="349"/>
      <c r="P4251" s="349"/>
      <c r="Q4251" s="357"/>
    </row>
    <row r="4252" ht="27" customHeight="1" spans="1:17">
      <c r="A4252" s="362">
        <f t="shared" si="51"/>
        <v>3321</v>
      </c>
      <c r="B4252" s="294"/>
      <c r="C4252" s="337"/>
      <c r="D4252" s="337"/>
      <c r="E4252" s="337"/>
      <c r="F4252" s="337"/>
      <c r="G4252" s="356"/>
      <c r="H4252" s="340"/>
      <c r="I4252" s="337"/>
      <c r="J4252" s="337"/>
      <c r="K4252" s="337"/>
      <c r="L4252" s="337"/>
      <c r="M4252" s="329"/>
      <c r="N4252" s="337"/>
      <c r="O4252" s="349"/>
      <c r="P4252" s="349"/>
      <c r="Q4252" s="358"/>
    </row>
    <row r="4253" ht="27" customHeight="1" spans="1:17">
      <c r="A4253" s="361">
        <f t="shared" si="51"/>
        <v>3322</v>
      </c>
      <c r="B4253" s="294"/>
      <c r="C4253" s="337"/>
      <c r="D4253" s="337"/>
      <c r="E4253" s="337"/>
      <c r="F4253" s="337"/>
      <c r="G4253" s="356"/>
      <c r="H4253" s="340"/>
      <c r="I4253" s="337"/>
      <c r="J4253" s="337"/>
      <c r="K4253" s="337"/>
      <c r="L4253" s="337"/>
      <c r="M4253" s="334"/>
      <c r="N4253" s="337"/>
      <c r="O4253" s="349"/>
      <c r="P4253" s="349"/>
      <c r="Q4253" s="357"/>
    </row>
    <row r="4254" ht="27" customHeight="1" spans="1:17">
      <c r="A4254" s="362">
        <f t="shared" si="51"/>
        <v>3323</v>
      </c>
      <c r="B4254" s="294"/>
      <c r="C4254" s="337"/>
      <c r="D4254" s="337"/>
      <c r="E4254" s="337"/>
      <c r="F4254" s="337"/>
      <c r="G4254" s="356"/>
      <c r="H4254" s="340"/>
      <c r="I4254" s="337"/>
      <c r="J4254" s="337"/>
      <c r="K4254" s="337"/>
      <c r="L4254" s="337"/>
      <c r="M4254" s="329"/>
      <c r="N4254" s="337"/>
      <c r="O4254" s="349"/>
      <c r="P4254" s="349"/>
      <c r="Q4254" s="358"/>
    </row>
    <row r="4255" ht="27" customHeight="1" spans="1:17">
      <c r="A4255" s="361">
        <f t="shared" si="51"/>
        <v>3324</v>
      </c>
      <c r="B4255" s="294"/>
      <c r="C4255" s="337"/>
      <c r="D4255" s="337"/>
      <c r="E4255" s="337"/>
      <c r="F4255" s="337"/>
      <c r="G4255" s="356"/>
      <c r="H4255" s="340"/>
      <c r="I4255" s="337"/>
      <c r="J4255" s="337"/>
      <c r="K4255" s="337"/>
      <c r="L4255" s="337"/>
      <c r="M4255" s="334"/>
      <c r="N4255" s="337"/>
      <c r="O4255" s="349"/>
      <c r="P4255" s="349"/>
      <c r="Q4255" s="357"/>
    </row>
    <row r="4256" ht="27" customHeight="1" spans="1:17">
      <c r="A4256" s="362">
        <f t="shared" si="51"/>
        <v>3325</v>
      </c>
      <c r="B4256" s="294"/>
      <c r="C4256" s="337"/>
      <c r="D4256" s="337"/>
      <c r="E4256" s="337"/>
      <c r="F4256" s="337"/>
      <c r="G4256" s="356"/>
      <c r="H4256" s="340"/>
      <c r="I4256" s="337"/>
      <c r="J4256" s="337"/>
      <c r="K4256" s="337"/>
      <c r="L4256" s="337"/>
      <c r="M4256" s="329"/>
      <c r="N4256" s="337"/>
      <c r="O4256" s="349"/>
      <c r="P4256" s="349"/>
      <c r="Q4256" s="358"/>
    </row>
    <row r="4257" ht="27" customHeight="1" spans="1:17">
      <c r="A4257" s="361">
        <f t="shared" si="51"/>
        <v>3326</v>
      </c>
      <c r="B4257" s="294"/>
      <c r="C4257" s="337"/>
      <c r="D4257" s="337"/>
      <c r="E4257" s="337"/>
      <c r="F4257" s="337"/>
      <c r="G4257" s="356"/>
      <c r="H4257" s="340"/>
      <c r="I4257" s="337"/>
      <c r="J4257" s="337"/>
      <c r="K4257" s="337"/>
      <c r="L4257" s="337"/>
      <c r="M4257" s="334"/>
      <c r="N4257" s="337"/>
      <c r="O4257" s="349"/>
      <c r="P4257" s="349"/>
      <c r="Q4257" s="357"/>
    </row>
    <row r="4258" ht="27" customHeight="1" spans="1:17">
      <c r="A4258" s="362">
        <f t="shared" si="51"/>
        <v>3327</v>
      </c>
      <c r="B4258" s="294"/>
      <c r="C4258" s="337"/>
      <c r="D4258" s="337"/>
      <c r="E4258" s="337"/>
      <c r="F4258" s="337"/>
      <c r="G4258" s="356"/>
      <c r="H4258" s="340"/>
      <c r="I4258" s="337"/>
      <c r="J4258" s="337"/>
      <c r="K4258" s="337"/>
      <c r="L4258" s="337"/>
      <c r="M4258" s="329"/>
      <c r="N4258" s="337"/>
      <c r="O4258" s="349"/>
      <c r="P4258" s="349"/>
      <c r="Q4258" s="358"/>
    </row>
    <row r="4259" ht="27" customHeight="1" spans="1:17">
      <c r="A4259" s="361">
        <f t="shared" si="51"/>
        <v>3328</v>
      </c>
      <c r="B4259" s="294"/>
      <c r="C4259" s="337"/>
      <c r="D4259" s="337"/>
      <c r="E4259" s="337"/>
      <c r="F4259" s="337"/>
      <c r="G4259" s="356"/>
      <c r="H4259" s="340"/>
      <c r="I4259" s="337"/>
      <c r="J4259" s="337"/>
      <c r="K4259" s="337"/>
      <c r="L4259" s="337"/>
      <c r="M4259" s="334"/>
      <c r="N4259" s="337"/>
      <c r="O4259" s="349"/>
      <c r="P4259" s="349"/>
      <c r="Q4259" s="357"/>
    </row>
    <row r="4260" ht="27" customHeight="1" spans="1:17">
      <c r="A4260" s="362">
        <f t="shared" si="51"/>
        <v>3329</v>
      </c>
      <c r="B4260" s="294"/>
      <c r="C4260" s="337"/>
      <c r="D4260" s="337"/>
      <c r="E4260" s="337"/>
      <c r="F4260" s="337"/>
      <c r="G4260" s="356"/>
      <c r="H4260" s="340"/>
      <c r="I4260" s="337"/>
      <c r="J4260" s="337"/>
      <c r="K4260" s="337"/>
      <c r="L4260" s="337"/>
      <c r="M4260" s="329"/>
      <c r="N4260" s="337"/>
      <c r="O4260" s="349"/>
      <c r="P4260" s="349"/>
      <c r="Q4260" s="358"/>
    </row>
    <row r="4261" ht="27" customHeight="1" spans="1:17">
      <c r="A4261" s="361">
        <f t="shared" ref="A4261:A4324" si="52">A4260+1</f>
        <v>3330</v>
      </c>
      <c r="B4261" s="294"/>
      <c r="C4261" s="337"/>
      <c r="D4261" s="337"/>
      <c r="E4261" s="337"/>
      <c r="F4261" s="337"/>
      <c r="G4261" s="356"/>
      <c r="H4261" s="340"/>
      <c r="I4261" s="337"/>
      <c r="J4261" s="337"/>
      <c r="K4261" s="337"/>
      <c r="L4261" s="337"/>
      <c r="M4261" s="334"/>
      <c r="N4261" s="337"/>
      <c r="O4261" s="349"/>
      <c r="P4261" s="349"/>
      <c r="Q4261" s="357"/>
    </row>
    <row r="4262" ht="27" customHeight="1" spans="1:17">
      <c r="A4262" s="362">
        <f t="shared" si="52"/>
        <v>3331</v>
      </c>
      <c r="B4262" s="294"/>
      <c r="C4262" s="337"/>
      <c r="D4262" s="337"/>
      <c r="E4262" s="337"/>
      <c r="F4262" s="337"/>
      <c r="G4262" s="356"/>
      <c r="H4262" s="340"/>
      <c r="I4262" s="337"/>
      <c r="J4262" s="337"/>
      <c r="K4262" s="337"/>
      <c r="L4262" s="337"/>
      <c r="M4262" s="329"/>
      <c r="N4262" s="337"/>
      <c r="O4262" s="349"/>
      <c r="P4262" s="349"/>
      <c r="Q4262" s="358"/>
    </row>
    <row r="4263" ht="27" customHeight="1" spans="1:17">
      <c r="A4263" s="361">
        <f t="shared" si="52"/>
        <v>3332</v>
      </c>
      <c r="B4263" s="294"/>
      <c r="C4263" s="337"/>
      <c r="D4263" s="337"/>
      <c r="E4263" s="337"/>
      <c r="F4263" s="337"/>
      <c r="G4263" s="356"/>
      <c r="H4263" s="340"/>
      <c r="I4263" s="337"/>
      <c r="J4263" s="337"/>
      <c r="K4263" s="337"/>
      <c r="L4263" s="337"/>
      <c r="M4263" s="334"/>
      <c r="N4263" s="337"/>
      <c r="O4263" s="349"/>
      <c r="P4263" s="349"/>
      <c r="Q4263" s="357"/>
    </row>
    <row r="4264" ht="27" customHeight="1" spans="1:17">
      <c r="A4264" s="362">
        <f t="shared" si="52"/>
        <v>3333</v>
      </c>
      <c r="B4264" s="294"/>
      <c r="C4264" s="337"/>
      <c r="D4264" s="337"/>
      <c r="E4264" s="337"/>
      <c r="F4264" s="337"/>
      <c r="G4264" s="356"/>
      <c r="H4264" s="340"/>
      <c r="I4264" s="337"/>
      <c r="J4264" s="337"/>
      <c r="K4264" s="337"/>
      <c r="L4264" s="337"/>
      <c r="M4264" s="329"/>
      <c r="N4264" s="337"/>
      <c r="O4264" s="349"/>
      <c r="P4264" s="349"/>
      <c r="Q4264" s="358"/>
    </row>
    <row r="4265" ht="27" customHeight="1" spans="1:17">
      <c r="A4265" s="361">
        <f t="shared" si="52"/>
        <v>3334</v>
      </c>
      <c r="B4265" s="294"/>
      <c r="C4265" s="337"/>
      <c r="D4265" s="337"/>
      <c r="E4265" s="337"/>
      <c r="F4265" s="337"/>
      <c r="G4265" s="356"/>
      <c r="H4265" s="340"/>
      <c r="I4265" s="337"/>
      <c r="J4265" s="337"/>
      <c r="K4265" s="337"/>
      <c r="L4265" s="337"/>
      <c r="M4265" s="334"/>
      <c r="N4265" s="337"/>
      <c r="O4265" s="349"/>
      <c r="P4265" s="349"/>
      <c r="Q4265" s="357"/>
    </row>
    <row r="4266" ht="27" customHeight="1" spans="1:17">
      <c r="A4266" s="362">
        <f t="shared" si="52"/>
        <v>3335</v>
      </c>
      <c r="B4266" s="294"/>
      <c r="C4266" s="337"/>
      <c r="D4266" s="337"/>
      <c r="E4266" s="337"/>
      <c r="F4266" s="337"/>
      <c r="G4266" s="356"/>
      <c r="H4266" s="340"/>
      <c r="I4266" s="337"/>
      <c r="J4266" s="337"/>
      <c r="K4266" s="337"/>
      <c r="L4266" s="337"/>
      <c r="M4266" s="329"/>
      <c r="N4266" s="337"/>
      <c r="O4266" s="349"/>
      <c r="P4266" s="349"/>
      <c r="Q4266" s="358"/>
    </row>
    <row r="4267" ht="27" customHeight="1" spans="1:17">
      <c r="A4267" s="361">
        <f t="shared" si="52"/>
        <v>3336</v>
      </c>
      <c r="B4267" s="294"/>
      <c r="C4267" s="337"/>
      <c r="D4267" s="337"/>
      <c r="E4267" s="337"/>
      <c r="F4267" s="337"/>
      <c r="G4267" s="356"/>
      <c r="H4267" s="340"/>
      <c r="I4267" s="337"/>
      <c r="J4267" s="337"/>
      <c r="K4267" s="337"/>
      <c r="L4267" s="337"/>
      <c r="M4267" s="334"/>
      <c r="N4267" s="337"/>
      <c r="O4267" s="349"/>
      <c r="P4267" s="349"/>
      <c r="Q4267" s="357"/>
    </row>
    <row r="4268" ht="27" customHeight="1" spans="1:17">
      <c r="A4268" s="362">
        <f t="shared" si="52"/>
        <v>3337</v>
      </c>
      <c r="B4268" s="294"/>
      <c r="C4268" s="337"/>
      <c r="D4268" s="337"/>
      <c r="E4268" s="337"/>
      <c r="F4268" s="337"/>
      <c r="G4268" s="356"/>
      <c r="H4268" s="340"/>
      <c r="I4268" s="337"/>
      <c r="J4268" s="337"/>
      <c r="K4268" s="337"/>
      <c r="L4268" s="337"/>
      <c r="M4268" s="329"/>
      <c r="N4268" s="337"/>
      <c r="O4268" s="349"/>
      <c r="P4268" s="349"/>
      <c r="Q4268" s="358"/>
    </row>
    <row r="4269" ht="27" customHeight="1" spans="1:17">
      <c r="A4269" s="361">
        <f t="shared" si="52"/>
        <v>3338</v>
      </c>
      <c r="B4269" s="294"/>
      <c r="C4269" s="337"/>
      <c r="D4269" s="337"/>
      <c r="E4269" s="337"/>
      <c r="F4269" s="337"/>
      <c r="G4269" s="356"/>
      <c r="H4269" s="340"/>
      <c r="I4269" s="337"/>
      <c r="J4269" s="337"/>
      <c r="K4269" s="337"/>
      <c r="L4269" s="337"/>
      <c r="M4269" s="334"/>
      <c r="N4269" s="337"/>
      <c r="O4269" s="349"/>
      <c r="P4269" s="349"/>
      <c r="Q4269" s="357"/>
    </row>
    <row r="4270" ht="27" customHeight="1" spans="1:17">
      <c r="A4270" s="362">
        <f t="shared" si="52"/>
        <v>3339</v>
      </c>
      <c r="B4270" s="294"/>
      <c r="C4270" s="337"/>
      <c r="D4270" s="337"/>
      <c r="E4270" s="337"/>
      <c r="F4270" s="337"/>
      <c r="G4270" s="356"/>
      <c r="H4270" s="340"/>
      <c r="I4270" s="337"/>
      <c r="J4270" s="337"/>
      <c r="K4270" s="337"/>
      <c r="L4270" s="337"/>
      <c r="M4270" s="329"/>
      <c r="N4270" s="337"/>
      <c r="O4270" s="349"/>
      <c r="P4270" s="349"/>
      <c r="Q4270" s="358"/>
    </row>
    <row r="4271" ht="27" customHeight="1" spans="1:17">
      <c r="A4271" s="361">
        <f t="shared" si="52"/>
        <v>3340</v>
      </c>
      <c r="B4271" s="294"/>
      <c r="C4271" s="337"/>
      <c r="D4271" s="337"/>
      <c r="E4271" s="337"/>
      <c r="F4271" s="337"/>
      <c r="G4271" s="356"/>
      <c r="H4271" s="340"/>
      <c r="I4271" s="337"/>
      <c r="J4271" s="337"/>
      <c r="K4271" s="337"/>
      <c r="L4271" s="337"/>
      <c r="M4271" s="334"/>
      <c r="N4271" s="337"/>
      <c r="O4271" s="349"/>
      <c r="P4271" s="349"/>
      <c r="Q4271" s="357"/>
    </row>
    <row r="4272" ht="27" customHeight="1" spans="1:17">
      <c r="A4272" s="362">
        <f t="shared" si="52"/>
        <v>3341</v>
      </c>
      <c r="B4272" s="294"/>
      <c r="C4272" s="337"/>
      <c r="D4272" s="337"/>
      <c r="E4272" s="337"/>
      <c r="F4272" s="337"/>
      <c r="G4272" s="356"/>
      <c r="H4272" s="340"/>
      <c r="I4272" s="337"/>
      <c r="J4272" s="337"/>
      <c r="K4272" s="337"/>
      <c r="L4272" s="337"/>
      <c r="M4272" s="329"/>
      <c r="N4272" s="337"/>
      <c r="O4272" s="349"/>
      <c r="P4272" s="349"/>
      <c r="Q4272" s="358"/>
    </row>
    <row r="4273" ht="27" customHeight="1" spans="1:17">
      <c r="A4273" s="361">
        <f t="shared" si="52"/>
        <v>3342</v>
      </c>
      <c r="B4273" s="294"/>
      <c r="C4273" s="337"/>
      <c r="D4273" s="337"/>
      <c r="E4273" s="337"/>
      <c r="F4273" s="337"/>
      <c r="G4273" s="356"/>
      <c r="H4273" s="340"/>
      <c r="I4273" s="337"/>
      <c r="J4273" s="337"/>
      <c r="K4273" s="337"/>
      <c r="L4273" s="337"/>
      <c r="M4273" s="334"/>
      <c r="N4273" s="337"/>
      <c r="O4273" s="349"/>
      <c r="P4273" s="349"/>
      <c r="Q4273" s="357"/>
    </row>
    <row r="4274" ht="27" customHeight="1" spans="1:17">
      <c r="A4274" s="362">
        <f t="shared" si="52"/>
        <v>3343</v>
      </c>
      <c r="B4274" s="294"/>
      <c r="C4274" s="337"/>
      <c r="D4274" s="337"/>
      <c r="E4274" s="337"/>
      <c r="F4274" s="337"/>
      <c r="G4274" s="356"/>
      <c r="H4274" s="340"/>
      <c r="I4274" s="337"/>
      <c r="J4274" s="337"/>
      <c r="K4274" s="337"/>
      <c r="L4274" s="337"/>
      <c r="M4274" s="329"/>
      <c r="N4274" s="337"/>
      <c r="O4274" s="349"/>
      <c r="P4274" s="349"/>
      <c r="Q4274" s="358"/>
    </row>
    <row r="4275" ht="27" customHeight="1" spans="1:17">
      <c r="A4275" s="361">
        <f t="shared" si="52"/>
        <v>3344</v>
      </c>
      <c r="B4275" s="294"/>
      <c r="C4275" s="337"/>
      <c r="D4275" s="337"/>
      <c r="E4275" s="337"/>
      <c r="F4275" s="337"/>
      <c r="G4275" s="356"/>
      <c r="H4275" s="340"/>
      <c r="I4275" s="337"/>
      <c r="J4275" s="337"/>
      <c r="K4275" s="337"/>
      <c r="L4275" s="337"/>
      <c r="M4275" s="334"/>
      <c r="N4275" s="337"/>
      <c r="O4275" s="349"/>
      <c r="P4275" s="349"/>
      <c r="Q4275" s="357"/>
    </row>
    <row r="4276" ht="27" customHeight="1" spans="1:17">
      <c r="A4276" s="362">
        <f t="shared" si="52"/>
        <v>3345</v>
      </c>
      <c r="B4276" s="294"/>
      <c r="C4276" s="337"/>
      <c r="D4276" s="337"/>
      <c r="E4276" s="337"/>
      <c r="F4276" s="337"/>
      <c r="G4276" s="356"/>
      <c r="H4276" s="340"/>
      <c r="I4276" s="337"/>
      <c r="J4276" s="337"/>
      <c r="K4276" s="337"/>
      <c r="L4276" s="337"/>
      <c r="M4276" s="329"/>
      <c r="N4276" s="337"/>
      <c r="O4276" s="349"/>
      <c r="P4276" s="349"/>
      <c r="Q4276" s="358"/>
    </row>
    <row r="4277" ht="27" customHeight="1" spans="1:17">
      <c r="A4277" s="361">
        <f t="shared" si="52"/>
        <v>3346</v>
      </c>
      <c r="B4277" s="294"/>
      <c r="C4277" s="337"/>
      <c r="D4277" s="337"/>
      <c r="E4277" s="337"/>
      <c r="F4277" s="337"/>
      <c r="G4277" s="356"/>
      <c r="H4277" s="340"/>
      <c r="I4277" s="337"/>
      <c r="J4277" s="337"/>
      <c r="K4277" s="337"/>
      <c r="L4277" s="337"/>
      <c r="M4277" s="334"/>
      <c r="N4277" s="337"/>
      <c r="O4277" s="349"/>
      <c r="P4277" s="349"/>
      <c r="Q4277" s="357"/>
    </row>
    <row r="4278" ht="27" customHeight="1" spans="1:17">
      <c r="A4278" s="362">
        <f t="shared" si="52"/>
        <v>3347</v>
      </c>
      <c r="B4278" s="294"/>
      <c r="C4278" s="337"/>
      <c r="D4278" s="337"/>
      <c r="E4278" s="337"/>
      <c r="F4278" s="337"/>
      <c r="G4278" s="356"/>
      <c r="H4278" s="340"/>
      <c r="I4278" s="337"/>
      <c r="J4278" s="337"/>
      <c r="K4278" s="337"/>
      <c r="L4278" s="337"/>
      <c r="M4278" s="329"/>
      <c r="N4278" s="337"/>
      <c r="O4278" s="349"/>
      <c r="P4278" s="349"/>
      <c r="Q4278" s="358"/>
    </row>
    <row r="4279" ht="27" customHeight="1" spans="1:17">
      <c r="A4279" s="361">
        <f t="shared" si="52"/>
        <v>3348</v>
      </c>
      <c r="B4279" s="294"/>
      <c r="C4279" s="337"/>
      <c r="D4279" s="337"/>
      <c r="E4279" s="337"/>
      <c r="F4279" s="337"/>
      <c r="G4279" s="356"/>
      <c r="H4279" s="340"/>
      <c r="I4279" s="337"/>
      <c r="J4279" s="337"/>
      <c r="K4279" s="337"/>
      <c r="L4279" s="337"/>
      <c r="M4279" s="334"/>
      <c r="N4279" s="337"/>
      <c r="O4279" s="349"/>
      <c r="P4279" s="349"/>
      <c r="Q4279" s="357"/>
    </row>
    <row r="4280" ht="27" customHeight="1" spans="1:17">
      <c r="A4280" s="362">
        <f t="shared" si="52"/>
        <v>3349</v>
      </c>
      <c r="B4280" s="294"/>
      <c r="C4280" s="337"/>
      <c r="D4280" s="337"/>
      <c r="E4280" s="337"/>
      <c r="F4280" s="337"/>
      <c r="G4280" s="356"/>
      <c r="H4280" s="340"/>
      <c r="I4280" s="337"/>
      <c r="J4280" s="337"/>
      <c r="K4280" s="337"/>
      <c r="L4280" s="337"/>
      <c r="M4280" s="329"/>
      <c r="N4280" s="337"/>
      <c r="O4280" s="349"/>
      <c r="P4280" s="349"/>
      <c r="Q4280" s="358"/>
    </row>
    <row r="4281" ht="27" customHeight="1" spans="1:17">
      <c r="A4281" s="361">
        <f t="shared" si="52"/>
        <v>3350</v>
      </c>
      <c r="B4281" s="294"/>
      <c r="C4281" s="337"/>
      <c r="D4281" s="337"/>
      <c r="E4281" s="337"/>
      <c r="F4281" s="337"/>
      <c r="G4281" s="356"/>
      <c r="H4281" s="340"/>
      <c r="I4281" s="337"/>
      <c r="J4281" s="337"/>
      <c r="K4281" s="337"/>
      <c r="L4281" s="337"/>
      <c r="M4281" s="334"/>
      <c r="N4281" s="337"/>
      <c r="O4281" s="349"/>
      <c r="P4281" s="349"/>
      <c r="Q4281" s="357"/>
    </row>
    <row r="4282" ht="27" customHeight="1" spans="1:17">
      <c r="A4282" s="362">
        <f t="shared" si="52"/>
        <v>3351</v>
      </c>
      <c r="B4282" s="294"/>
      <c r="C4282" s="337"/>
      <c r="D4282" s="337"/>
      <c r="E4282" s="337"/>
      <c r="F4282" s="337"/>
      <c r="G4282" s="356"/>
      <c r="H4282" s="340"/>
      <c r="I4282" s="337"/>
      <c r="J4282" s="337"/>
      <c r="K4282" s="337"/>
      <c r="L4282" s="337"/>
      <c r="M4282" s="329"/>
      <c r="N4282" s="337"/>
      <c r="O4282" s="349"/>
      <c r="P4282" s="349"/>
      <c r="Q4282" s="358"/>
    </row>
    <row r="4283" ht="27" customHeight="1" spans="1:17">
      <c r="A4283" s="361">
        <f t="shared" si="52"/>
        <v>3352</v>
      </c>
      <c r="B4283" s="294"/>
      <c r="C4283" s="337"/>
      <c r="D4283" s="337"/>
      <c r="E4283" s="337"/>
      <c r="F4283" s="337"/>
      <c r="G4283" s="356"/>
      <c r="H4283" s="340"/>
      <c r="I4283" s="337"/>
      <c r="J4283" s="337"/>
      <c r="K4283" s="337"/>
      <c r="L4283" s="337"/>
      <c r="M4283" s="334"/>
      <c r="N4283" s="337"/>
      <c r="O4283" s="349"/>
      <c r="P4283" s="349"/>
      <c r="Q4283" s="357"/>
    </row>
    <row r="4284" ht="27" customHeight="1" spans="1:17">
      <c r="A4284" s="362">
        <f t="shared" si="52"/>
        <v>3353</v>
      </c>
      <c r="B4284" s="294"/>
      <c r="C4284" s="337"/>
      <c r="D4284" s="337"/>
      <c r="E4284" s="337"/>
      <c r="F4284" s="337"/>
      <c r="G4284" s="356"/>
      <c r="H4284" s="340"/>
      <c r="I4284" s="337"/>
      <c r="J4284" s="337"/>
      <c r="K4284" s="337"/>
      <c r="L4284" s="337"/>
      <c r="M4284" s="329"/>
      <c r="N4284" s="337"/>
      <c r="O4284" s="349"/>
      <c r="P4284" s="349"/>
      <c r="Q4284" s="358"/>
    </row>
    <row r="4285" ht="27" customHeight="1" spans="1:17">
      <c r="A4285" s="361">
        <f t="shared" si="52"/>
        <v>3354</v>
      </c>
      <c r="B4285" s="294"/>
      <c r="C4285" s="337"/>
      <c r="D4285" s="337"/>
      <c r="E4285" s="337"/>
      <c r="F4285" s="337"/>
      <c r="G4285" s="356"/>
      <c r="H4285" s="340"/>
      <c r="I4285" s="337"/>
      <c r="J4285" s="337"/>
      <c r="K4285" s="337"/>
      <c r="L4285" s="337"/>
      <c r="M4285" s="334"/>
      <c r="N4285" s="337"/>
      <c r="O4285" s="349"/>
      <c r="P4285" s="349"/>
      <c r="Q4285" s="357"/>
    </row>
    <row r="4286" ht="27" customHeight="1" spans="1:17">
      <c r="A4286" s="362">
        <f t="shared" si="52"/>
        <v>3355</v>
      </c>
      <c r="B4286" s="294"/>
      <c r="C4286" s="337"/>
      <c r="D4286" s="337"/>
      <c r="E4286" s="337"/>
      <c r="F4286" s="337"/>
      <c r="G4286" s="356"/>
      <c r="H4286" s="340"/>
      <c r="I4286" s="337"/>
      <c r="J4286" s="337"/>
      <c r="K4286" s="337"/>
      <c r="L4286" s="337"/>
      <c r="M4286" s="329"/>
      <c r="N4286" s="337"/>
      <c r="O4286" s="349"/>
      <c r="P4286" s="349"/>
      <c r="Q4286" s="358"/>
    </row>
    <row r="4287" ht="27" customHeight="1" spans="1:17">
      <c r="A4287" s="361">
        <f t="shared" si="52"/>
        <v>3356</v>
      </c>
      <c r="B4287" s="294"/>
      <c r="C4287" s="337"/>
      <c r="D4287" s="337"/>
      <c r="E4287" s="337"/>
      <c r="F4287" s="337"/>
      <c r="G4287" s="356"/>
      <c r="H4287" s="340"/>
      <c r="I4287" s="337"/>
      <c r="J4287" s="337"/>
      <c r="K4287" s="337"/>
      <c r="L4287" s="337"/>
      <c r="M4287" s="334"/>
      <c r="N4287" s="337"/>
      <c r="O4287" s="349"/>
      <c r="P4287" s="349"/>
      <c r="Q4287" s="357"/>
    </row>
    <row r="4288" ht="27" customHeight="1" spans="1:17">
      <c r="A4288" s="362">
        <f t="shared" si="52"/>
        <v>3357</v>
      </c>
      <c r="B4288" s="294"/>
      <c r="C4288" s="337"/>
      <c r="D4288" s="337"/>
      <c r="E4288" s="337"/>
      <c r="F4288" s="337"/>
      <c r="G4288" s="356"/>
      <c r="H4288" s="340"/>
      <c r="I4288" s="337"/>
      <c r="J4288" s="337"/>
      <c r="K4288" s="337"/>
      <c r="L4288" s="337"/>
      <c r="M4288" s="329"/>
      <c r="N4288" s="337"/>
      <c r="O4288" s="349"/>
      <c r="P4288" s="349"/>
      <c r="Q4288" s="358"/>
    </row>
    <row r="4289" ht="27" customHeight="1" spans="1:17">
      <c r="A4289" s="361">
        <f t="shared" si="52"/>
        <v>3358</v>
      </c>
      <c r="B4289" s="294"/>
      <c r="C4289" s="337"/>
      <c r="D4289" s="337"/>
      <c r="E4289" s="337"/>
      <c r="F4289" s="337"/>
      <c r="G4289" s="356"/>
      <c r="H4289" s="340"/>
      <c r="I4289" s="337"/>
      <c r="J4289" s="337"/>
      <c r="K4289" s="337"/>
      <c r="L4289" s="337"/>
      <c r="M4289" s="334"/>
      <c r="N4289" s="337"/>
      <c r="O4289" s="349"/>
      <c r="P4289" s="349"/>
      <c r="Q4289" s="357"/>
    </row>
    <row r="4290" ht="27" customHeight="1" spans="1:17">
      <c r="A4290" s="362">
        <f t="shared" si="52"/>
        <v>3359</v>
      </c>
      <c r="B4290" s="294"/>
      <c r="C4290" s="337"/>
      <c r="D4290" s="337"/>
      <c r="E4290" s="337"/>
      <c r="F4290" s="337"/>
      <c r="G4290" s="356"/>
      <c r="H4290" s="340"/>
      <c r="I4290" s="337"/>
      <c r="J4290" s="337"/>
      <c r="K4290" s="337"/>
      <c r="L4290" s="337"/>
      <c r="M4290" s="329"/>
      <c r="N4290" s="337"/>
      <c r="O4290" s="349"/>
      <c r="P4290" s="349"/>
      <c r="Q4290" s="358"/>
    </row>
    <row r="4291" ht="27" customHeight="1" spans="1:17">
      <c r="A4291" s="361">
        <f t="shared" si="52"/>
        <v>3360</v>
      </c>
      <c r="B4291" s="294"/>
      <c r="C4291" s="337"/>
      <c r="D4291" s="337"/>
      <c r="E4291" s="337"/>
      <c r="F4291" s="337"/>
      <c r="G4291" s="356"/>
      <c r="H4291" s="340"/>
      <c r="I4291" s="337"/>
      <c r="J4291" s="337"/>
      <c r="K4291" s="337"/>
      <c r="L4291" s="337"/>
      <c r="M4291" s="334"/>
      <c r="N4291" s="337"/>
      <c r="O4291" s="349"/>
      <c r="P4291" s="349"/>
      <c r="Q4291" s="357"/>
    </row>
    <row r="4292" ht="27" customHeight="1" spans="1:17">
      <c r="A4292" s="362">
        <f t="shared" si="52"/>
        <v>3361</v>
      </c>
      <c r="B4292" s="294"/>
      <c r="C4292" s="337"/>
      <c r="D4292" s="337"/>
      <c r="E4292" s="337"/>
      <c r="F4292" s="337"/>
      <c r="G4292" s="356"/>
      <c r="H4292" s="340"/>
      <c r="I4292" s="337"/>
      <c r="J4292" s="337"/>
      <c r="K4292" s="337"/>
      <c r="L4292" s="337"/>
      <c r="M4292" s="329"/>
      <c r="N4292" s="337"/>
      <c r="O4292" s="349"/>
      <c r="P4292" s="349"/>
      <c r="Q4292" s="358"/>
    </row>
    <row r="4293" ht="27" customHeight="1" spans="1:17">
      <c r="A4293" s="361">
        <f t="shared" si="52"/>
        <v>3362</v>
      </c>
      <c r="B4293" s="294"/>
      <c r="C4293" s="337"/>
      <c r="D4293" s="337"/>
      <c r="E4293" s="337"/>
      <c r="F4293" s="337"/>
      <c r="G4293" s="356"/>
      <c r="H4293" s="340"/>
      <c r="I4293" s="337"/>
      <c r="J4293" s="337"/>
      <c r="K4293" s="337"/>
      <c r="L4293" s="337"/>
      <c r="M4293" s="334"/>
      <c r="N4293" s="337"/>
      <c r="O4293" s="349"/>
      <c r="P4293" s="349"/>
      <c r="Q4293" s="357"/>
    </row>
    <row r="4294" ht="27" customHeight="1" spans="1:17">
      <c r="A4294" s="362">
        <f t="shared" si="52"/>
        <v>3363</v>
      </c>
      <c r="B4294" s="294"/>
      <c r="C4294" s="337"/>
      <c r="D4294" s="337"/>
      <c r="E4294" s="337"/>
      <c r="F4294" s="337"/>
      <c r="G4294" s="356"/>
      <c r="H4294" s="340"/>
      <c r="I4294" s="337"/>
      <c r="J4294" s="337"/>
      <c r="K4294" s="337"/>
      <c r="L4294" s="337"/>
      <c r="M4294" s="329"/>
      <c r="N4294" s="337"/>
      <c r="O4294" s="349"/>
      <c r="P4294" s="349"/>
      <c r="Q4294" s="358"/>
    </row>
    <row r="4295" ht="27" customHeight="1" spans="1:17">
      <c r="A4295" s="361">
        <f t="shared" si="52"/>
        <v>3364</v>
      </c>
      <c r="B4295" s="294"/>
      <c r="C4295" s="337"/>
      <c r="D4295" s="337"/>
      <c r="E4295" s="337"/>
      <c r="F4295" s="337"/>
      <c r="G4295" s="356"/>
      <c r="H4295" s="340"/>
      <c r="I4295" s="337"/>
      <c r="J4295" s="337"/>
      <c r="K4295" s="337"/>
      <c r="L4295" s="337"/>
      <c r="M4295" s="334"/>
      <c r="N4295" s="337"/>
      <c r="O4295" s="349"/>
      <c r="P4295" s="349"/>
      <c r="Q4295" s="357"/>
    </row>
    <row r="4296" ht="27" customHeight="1" spans="1:17">
      <c r="A4296" s="362">
        <f t="shared" si="52"/>
        <v>3365</v>
      </c>
      <c r="B4296" s="294"/>
      <c r="C4296" s="337"/>
      <c r="D4296" s="337"/>
      <c r="E4296" s="337"/>
      <c r="F4296" s="337"/>
      <c r="G4296" s="356"/>
      <c r="H4296" s="340"/>
      <c r="I4296" s="337"/>
      <c r="J4296" s="337"/>
      <c r="K4296" s="337"/>
      <c r="L4296" s="337"/>
      <c r="M4296" s="329"/>
      <c r="N4296" s="337"/>
      <c r="O4296" s="349"/>
      <c r="P4296" s="349"/>
      <c r="Q4296" s="358"/>
    </row>
    <row r="4297" ht="27" customHeight="1" spans="1:17">
      <c r="A4297" s="361">
        <f t="shared" si="52"/>
        <v>3366</v>
      </c>
      <c r="B4297" s="294"/>
      <c r="C4297" s="337"/>
      <c r="D4297" s="337"/>
      <c r="E4297" s="337"/>
      <c r="F4297" s="337"/>
      <c r="G4297" s="356"/>
      <c r="H4297" s="340"/>
      <c r="I4297" s="337"/>
      <c r="J4297" s="337"/>
      <c r="K4297" s="337"/>
      <c r="L4297" s="337"/>
      <c r="M4297" s="334"/>
      <c r="N4297" s="337"/>
      <c r="O4297" s="349"/>
      <c r="P4297" s="349"/>
      <c r="Q4297" s="357"/>
    </row>
    <row r="4298" ht="27" customHeight="1" spans="1:17">
      <c r="A4298" s="362">
        <f t="shared" si="52"/>
        <v>3367</v>
      </c>
      <c r="B4298" s="294"/>
      <c r="C4298" s="337"/>
      <c r="D4298" s="337"/>
      <c r="E4298" s="337"/>
      <c r="F4298" s="337"/>
      <c r="G4298" s="356"/>
      <c r="H4298" s="340"/>
      <c r="I4298" s="337"/>
      <c r="J4298" s="337"/>
      <c r="K4298" s="337"/>
      <c r="L4298" s="337"/>
      <c r="M4298" s="329"/>
      <c r="N4298" s="337"/>
      <c r="O4298" s="349"/>
      <c r="P4298" s="349"/>
      <c r="Q4298" s="358"/>
    </row>
    <row r="4299" ht="27" customHeight="1" spans="1:17">
      <c r="A4299" s="361">
        <f t="shared" si="52"/>
        <v>3368</v>
      </c>
      <c r="B4299" s="294"/>
      <c r="C4299" s="337"/>
      <c r="D4299" s="337"/>
      <c r="E4299" s="337"/>
      <c r="F4299" s="337"/>
      <c r="G4299" s="356"/>
      <c r="H4299" s="340"/>
      <c r="I4299" s="337"/>
      <c r="J4299" s="337"/>
      <c r="K4299" s="337"/>
      <c r="L4299" s="337"/>
      <c r="M4299" s="334"/>
      <c r="N4299" s="337"/>
      <c r="O4299" s="349"/>
      <c r="P4299" s="349"/>
      <c r="Q4299" s="357"/>
    </row>
    <row r="4300" ht="27" customHeight="1" spans="1:17">
      <c r="A4300" s="362">
        <f t="shared" si="52"/>
        <v>3369</v>
      </c>
      <c r="B4300" s="294"/>
      <c r="C4300" s="337"/>
      <c r="D4300" s="337"/>
      <c r="E4300" s="337"/>
      <c r="F4300" s="337"/>
      <c r="G4300" s="356"/>
      <c r="H4300" s="340"/>
      <c r="I4300" s="337"/>
      <c r="J4300" s="337"/>
      <c r="K4300" s="337"/>
      <c r="L4300" s="337"/>
      <c r="M4300" s="329"/>
      <c r="N4300" s="337"/>
      <c r="O4300" s="349"/>
      <c r="P4300" s="349"/>
      <c r="Q4300" s="358"/>
    </row>
    <row r="4301" ht="27" customHeight="1" spans="1:17">
      <c r="A4301" s="361">
        <f t="shared" si="52"/>
        <v>3370</v>
      </c>
      <c r="B4301" s="294"/>
      <c r="C4301" s="337"/>
      <c r="D4301" s="337"/>
      <c r="E4301" s="337"/>
      <c r="F4301" s="337"/>
      <c r="G4301" s="356"/>
      <c r="H4301" s="340"/>
      <c r="I4301" s="337"/>
      <c r="J4301" s="337"/>
      <c r="K4301" s="337"/>
      <c r="L4301" s="337"/>
      <c r="M4301" s="334"/>
      <c r="N4301" s="337"/>
      <c r="O4301" s="349"/>
      <c r="P4301" s="349"/>
      <c r="Q4301" s="357"/>
    </row>
    <row r="4302" ht="27" customHeight="1" spans="1:17">
      <c r="A4302" s="362">
        <f t="shared" si="52"/>
        <v>3371</v>
      </c>
      <c r="B4302" s="294"/>
      <c r="C4302" s="337"/>
      <c r="D4302" s="337"/>
      <c r="E4302" s="337"/>
      <c r="F4302" s="337"/>
      <c r="G4302" s="356"/>
      <c r="H4302" s="340"/>
      <c r="I4302" s="337"/>
      <c r="J4302" s="337"/>
      <c r="K4302" s="337"/>
      <c r="L4302" s="337"/>
      <c r="M4302" s="329"/>
      <c r="N4302" s="337"/>
      <c r="O4302" s="349"/>
      <c r="P4302" s="349"/>
      <c r="Q4302" s="358"/>
    </row>
    <row r="4303" ht="27" customHeight="1" spans="1:17">
      <c r="A4303" s="361">
        <f t="shared" si="52"/>
        <v>3372</v>
      </c>
      <c r="B4303" s="294"/>
      <c r="C4303" s="337"/>
      <c r="D4303" s="337"/>
      <c r="E4303" s="337"/>
      <c r="F4303" s="337"/>
      <c r="G4303" s="356"/>
      <c r="H4303" s="340"/>
      <c r="I4303" s="337"/>
      <c r="J4303" s="337"/>
      <c r="K4303" s="337"/>
      <c r="L4303" s="337"/>
      <c r="M4303" s="334"/>
      <c r="N4303" s="337"/>
      <c r="O4303" s="349"/>
      <c r="P4303" s="349"/>
      <c r="Q4303" s="357"/>
    </row>
    <row r="4304" ht="27" customHeight="1" spans="1:17">
      <c r="A4304" s="362">
        <f t="shared" si="52"/>
        <v>3373</v>
      </c>
      <c r="B4304" s="294"/>
      <c r="C4304" s="337"/>
      <c r="D4304" s="337"/>
      <c r="E4304" s="337"/>
      <c r="F4304" s="337"/>
      <c r="G4304" s="356"/>
      <c r="H4304" s="340"/>
      <c r="I4304" s="337"/>
      <c r="J4304" s="337"/>
      <c r="K4304" s="337"/>
      <c r="L4304" s="337"/>
      <c r="M4304" s="329"/>
      <c r="N4304" s="337"/>
      <c r="O4304" s="349"/>
      <c r="P4304" s="349"/>
      <c r="Q4304" s="358"/>
    </row>
    <row r="4305" ht="27" customHeight="1" spans="1:17">
      <c r="A4305" s="361">
        <f t="shared" si="52"/>
        <v>3374</v>
      </c>
      <c r="B4305" s="294"/>
      <c r="C4305" s="337"/>
      <c r="D4305" s="337"/>
      <c r="E4305" s="337"/>
      <c r="F4305" s="337"/>
      <c r="G4305" s="356"/>
      <c r="H4305" s="340"/>
      <c r="I4305" s="337"/>
      <c r="J4305" s="337"/>
      <c r="K4305" s="337"/>
      <c r="L4305" s="337"/>
      <c r="M4305" s="334"/>
      <c r="N4305" s="337"/>
      <c r="O4305" s="349"/>
      <c r="P4305" s="349"/>
      <c r="Q4305" s="357"/>
    </row>
    <row r="4306" ht="27" customHeight="1" spans="1:17">
      <c r="A4306" s="362">
        <f t="shared" si="52"/>
        <v>3375</v>
      </c>
      <c r="B4306" s="294"/>
      <c r="C4306" s="337"/>
      <c r="D4306" s="337"/>
      <c r="E4306" s="337"/>
      <c r="F4306" s="337"/>
      <c r="G4306" s="356"/>
      <c r="H4306" s="340"/>
      <c r="I4306" s="337"/>
      <c r="J4306" s="337"/>
      <c r="K4306" s="337"/>
      <c r="L4306" s="337"/>
      <c r="M4306" s="329"/>
      <c r="N4306" s="337"/>
      <c r="O4306" s="349"/>
      <c r="P4306" s="349"/>
      <c r="Q4306" s="358"/>
    </row>
    <row r="4307" ht="27" customHeight="1" spans="1:17">
      <c r="A4307" s="361">
        <f t="shared" si="52"/>
        <v>3376</v>
      </c>
      <c r="B4307" s="294"/>
      <c r="C4307" s="337"/>
      <c r="D4307" s="337"/>
      <c r="E4307" s="337"/>
      <c r="F4307" s="337"/>
      <c r="G4307" s="356"/>
      <c r="H4307" s="340"/>
      <c r="I4307" s="337"/>
      <c r="J4307" s="337"/>
      <c r="K4307" s="337"/>
      <c r="L4307" s="337"/>
      <c r="M4307" s="334"/>
      <c r="N4307" s="337"/>
      <c r="O4307" s="349"/>
      <c r="P4307" s="349"/>
      <c r="Q4307" s="357"/>
    </row>
    <row r="4308" ht="27" customHeight="1" spans="1:17">
      <c r="A4308" s="362">
        <f t="shared" si="52"/>
        <v>3377</v>
      </c>
      <c r="B4308" s="294"/>
      <c r="C4308" s="337"/>
      <c r="D4308" s="337"/>
      <c r="E4308" s="337"/>
      <c r="F4308" s="337"/>
      <c r="G4308" s="356"/>
      <c r="H4308" s="340"/>
      <c r="I4308" s="337"/>
      <c r="J4308" s="337"/>
      <c r="K4308" s="337"/>
      <c r="L4308" s="337"/>
      <c r="M4308" s="329"/>
      <c r="N4308" s="337"/>
      <c r="O4308" s="349"/>
      <c r="P4308" s="349"/>
      <c r="Q4308" s="358"/>
    </row>
    <row r="4309" ht="27" customHeight="1" spans="1:17">
      <c r="A4309" s="361">
        <f t="shared" si="52"/>
        <v>3378</v>
      </c>
      <c r="B4309" s="294"/>
      <c r="C4309" s="337"/>
      <c r="D4309" s="337"/>
      <c r="E4309" s="337"/>
      <c r="F4309" s="337"/>
      <c r="G4309" s="356"/>
      <c r="H4309" s="340"/>
      <c r="I4309" s="337"/>
      <c r="J4309" s="337"/>
      <c r="K4309" s="337"/>
      <c r="L4309" s="337"/>
      <c r="M4309" s="334"/>
      <c r="N4309" s="337"/>
      <c r="O4309" s="349"/>
      <c r="P4309" s="349"/>
      <c r="Q4309" s="357"/>
    </row>
    <row r="4310" ht="27" customHeight="1" spans="1:17">
      <c r="A4310" s="362">
        <f t="shared" si="52"/>
        <v>3379</v>
      </c>
      <c r="B4310" s="294"/>
      <c r="C4310" s="337"/>
      <c r="D4310" s="337"/>
      <c r="E4310" s="337"/>
      <c r="F4310" s="337"/>
      <c r="G4310" s="356"/>
      <c r="H4310" s="340"/>
      <c r="I4310" s="337"/>
      <c r="J4310" s="337"/>
      <c r="K4310" s="337"/>
      <c r="L4310" s="337"/>
      <c r="M4310" s="329"/>
      <c r="N4310" s="337"/>
      <c r="O4310" s="349"/>
      <c r="P4310" s="349"/>
      <c r="Q4310" s="358"/>
    </row>
    <row r="4311" ht="27" customHeight="1" spans="1:17">
      <c r="A4311" s="361">
        <f t="shared" si="52"/>
        <v>3380</v>
      </c>
      <c r="B4311" s="294"/>
      <c r="C4311" s="337"/>
      <c r="D4311" s="337"/>
      <c r="E4311" s="337"/>
      <c r="F4311" s="337"/>
      <c r="G4311" s="356"/>
      <c r="H4311" s="340"/>
      <c r="I4311" s="337"/>
      <c r="J4311" s="337"/>
      <c r="K4311" s="337"/>
      <c r="L4311" s="337"/>
      <c r="M4311" s="334"/>
      <c r="N4311" s="337"/>
      <c r="O4311" s="349"/>
      <c r="P4311" s="349"/>
      <c r="Q4311" s="357"/>
    </row>
    <row r="4312" ht="27" customHeight="1" spans="1:17">
      <c r="A4312" s="362">
        <f t="shared" si="52"/>
        <v>3381</v>
      </c>
      <c r="B4312" s="294"/>
      <c r="C4312" s="337"/>
      <c r="D4312" s="337"/>
      <c r="E4312" s="337"/>
      <c r="F4312" s="337"/>
      <c r="G4312" s="356"/>
      <c r="H4312" s="340"/>
      <c r="I4312" s="337"/>
      <c r="J4312" s="337"/>
      <c r="K4312" s="337"/>
      <c r="L4312" s="337"/>
      <c r="M4312" s="329"/>
      <c r="N4312" s="337"/>
      <c r="O4312" s="349"/>
      <c r="P4312" s="349"/>
      <c r="Q4312" s="358"/>
    </row>
    <row r="4313" ht="27" customHeight="1" spans="1:17">
      <c r="A4313" s="361">
        <f t="shared" si="52"/>
        <v>3382</v>
      </c>
      <c r="B4313" s="294"/>
      <c r="C4313" s="337"/>
      <c r="D4313" s="337"/>
      <c r="E4313" s="337"/>
      <c r="F4313" s="337"/>
      <c r="G4313" s="356"/>
      <c r="H4313" s="340"/>
      <c r="I4313" s="337"/>
      <c r="J4313" s="337"/>
      <c r="K4313" s="337"/>
      <c r="L4313" s="337"/>
      <c r="M4313" s="334"/>
      <c r="N4313" s="337"/>
      <c r="O4313" s="349"/>
      <c r="P4313" s="349"/>
      <c r="Q4313" s="357"/>
    </row>
    <row r="4314" ht="27" customHeight="1" spans="1:17">
      <c r="A4314" s="362">
        <f t="shared" si="52"/>
        <v>3383</v>
      </c>
      <c r="B4314" s="294"/>
      <c r="C4314" s="337"/>
      <c r="D4314" s="337"/>
      <c r="E4314" s="337"/>
      <c r="F4314" s="337"/>
      <c r="G4314" s="356"/>
      <c r="H4314" s="340"/>
      <c r="I4314" s="337"/>
      <c r="J4314" s="337"/>
      <c r="K4314" s="337"/>
      <c r="L4314" s="337"/>
      <c r="M4314" s="329"/>
      <c r="N4314" s="337"/>
      <c r="O4314" s="349"/>
      <c r="P4314" s="349"/>
      <c r="Q4314" s="358"/>
    </row>
    <row r="4315" ht="27" customHeight="1" spans="1:17">
      <c r="A4315" s="361">
        <f t="shared" si="52"/>
        <v>3384</v>
      </c>
      <c r="B4315" s="294"/>
      <c r="C4315" s="337"/>
      <c r="D4315" s="337"/>
      <c r="E4315" s="337"/>
      <c r="F4315" s="337"/>
      <c r="G4315" s="356"/>
      <c r="H4315" s="340"/>
      <c r="I4315" s="337"/>
      <c r="J4315" s="337"/>
      <c r="K4315" s="337"/>
      <c r="L4315" s="337"/>
      <c r="M4315" s="334"/>
      <c r="N4315" s="337"/>
      <c r="O4315" s="349"/>
      <c r="P4315" s="349"/>
      <c r="Q4315" s="357"/>
    </row>
    <row r="4316" ht="27" customHeight="1" spans="1:17">
      <c r="A4316" s="362">
        <f t="shared" si="52"/>
        <v>3385</v>
      </c>
      <c r="B4316" s="294"/>
      <c r="C4316" s="337"/>
      <c r="D4316" s="337"/>
      <c r="E4316" s="337"/>
      <c r="F4316" s="337"/>
      <c r="G4316" s="356"/>
      <c r="H4316" s="340"/>
      <c r="I4316" s="337"/>
      <c r="J4316" s="337"/>
      <c r="K4316" s="337"/>
      <c r="L4316" s="337"/>
      <c r="M4316" s="329"/>
      <c r="N4316" s="337"/>
      <c r="O4316" s="349"/>
      <c r="P4316" s="349"/>
      <c r="Q4316" s="358"/>
    </row>
    <row r="4317" ht="27" customHeight="1" spans="1:17">
      <c r="A4317" s="361">
        <f t="shared" si="52"/>
        <v>3386</v>
      </c>
      <c r="B4317" s="294"/>
      <c r="C4317" s="337"/>
      <c r="D4317" s="337"/>
      <c r="E4317" s="337"/>
      <c r="F4317" s="337"/>
      <c r="G4317" s="356"/>
      <c r="H4317" s="340"/>
      <c r="I4317" s="337"/>
      <c r="J4317" s="337"/>
      <c r="K4317" s="337"/>
      <c r="L4317" s="337"/>
      <c r="M4317" s="334"/>
      <c r="N4317" s="337"/>
      <c r="O4317" s="349"/>
      <c r="P4317" s="349"/>
      <c r="Q4317" s="357"/>
    </row>
    <row r="4318" ht="27" customHeight="1" spans="1:17">
      <c r="A4318" s="362">
        <f t="shared" si="52"/>
        <v>3387</v>
      </c>
      <c r="B4318" s="294"/>
      <c r="C4318" s="337"/>
      <c r="D4318" s="337"/>
      <c r="E4318" s="337"/>
      <c r="F4318" s="337"/>
      <c r="G4318" s="356"/>
      <c r="H4318" s="340"/>
      <c r="I4318" s="337"/>
      <c r="J4318" s="337"/>
      <c r="K4318" s="337"/>
      <c r="L4318" s="337"/>
      <c r="M4318" s="329"/>
      <c r="N4318" s="337"/>
      <c r="O4318" s="349"/>
      <c r="P4318" s="349"/>
      <c r="Q4318" s="358"/>
    </row>
    <row r="4319" ht="27" customHeight="1" spans="1:17">
      <c r="A4319" s="361">
        <f t="shared" si="52"/>
        <v>3388</v>
      </c>
      <c r="B4319" s="294"/>
      <c r="C4319" s="337"/>
      <c r="D4319" s="337"/>
      <c r="E4319" s="337"/>
      <c r="F4319" s="337"/>
      <c r="G4319" s="356"/>
      <c r="H4319" s="340"/>
      <c r="I4319" s="337"/>
      <c r="J4319" s="337"/>
      <c r="K4319" s="337"/>
      <c r="L4319" s="337"/>
      <c r="M4319" s="334"/>
      <c r="N4319" s="337"/>
      <c r="O4319" s="349"/>
      <c r="P4319" s="349"/>
      <c r="Q4319" s="357"/>
    </row>
    <row r="4320" ht="27" customHeight="1" spans="1:17">
      <c r="A4320" s="362">
        <f t="shared" si="52"/>
        <v>3389</v>
      </c>
      <c r="B4320" s="294"/>
      <c r="C4320" s="337"/>
      <c r="D4320" s="337"/>
      <c r="E4320" s="337"/>
      <c r="F4320" s="337"/>
      <c r="G4320" s="356"/>
      <c r="H4320" s="340"/>
      <c r="I4320" s="337"/>
      <c r="J4320" s="337"/>
      <c r="K4320" s="337"/>
      <c r="L4320" s="337"/>
      <c r="M4320" s="329"/>
      <c r="N4320" s="337"/>
      <c r="O4320" s="349"/>
      <c r="P4320" s="349"/>
      <c r="Q4320" s="358"/>
    </row>
    <row r="4321" ht="27" customHeight="1" spans="1:17">
      <c r="A4321" s="361">
        <f t="shared" si="52"/>
        <v>3390</v>
      </c>
      <c r="B4321" s="294"/>
      <c r="C4321" s="337"/>
      <c r="D4321" s="337"/>
      <c r="E4321" s="337"/>
      <c r="F4321" s="337"/>
      <c r="G4321" s="356"/>
      <c r="H4321" s="340"/>
      <c r="I4321" s="337"/>
      <c r="J4321" s="337"/>
      <c r="K4321" s="337"/>
      <c r="L4321" s="337"/>
      <c r="M4321" s="334"/>
      <c r="N4321" s="337"/>
      <c r="O4321" s="349"/>
      <c r="P4321" s="349"/>
      <c r="Q4321" s="357"/>
    </row>
    <row r="4322" ht="27" customHeight="1" spans="1:17">
      <c r="A4322" s="362">
        <f t="shared" si="52"/>
        <v>3391</v>
      </c>
      <c r="B4322" s="294"/>
      <c r="C4322" s="337"/>
      <c r="D4322" s="337"/>
      <c r="E4322" s="337"/>
      <c r="F4322" s="337"/>
      <c r="G4322" s="356"/>
      <c r="H4322" s="340"/>
      <c r="I4322" s="337"/>
      <c r="J4322" s="337"/>
      <c r="K4322" s="337"/>
      <c r="L4322" s="337"/>
      <c r="M4322" s="329"/>
      <c r="N4322" s="337"/>
      <c r="O4322" s="349"/>
      <c r="P4322" s="349"/>
      <c r="Q4322" s="358"/>
    </row>
    <row r="4323" ht="27" customHeight="1" spans="1:17">
      <c r="A4323" s="361">
        <f t="shared" si="52"/>
        <v>3392</v>
      </c>
      <c r="B4323" s="294"/>
      <c r="C4323" s="337"/>
      <c r="D4323" s="337"/>
      <c r="E4323" s="337"/>
      <c r="F4323" s="337"/>
      <c r="G4323" s="356"/>
      <c r="H4323" s="340"/>
      <c r="I4323" s="337"/>
      <c r="J4323" s="337"/>
      <c r="K4323" s="337"/>
      <c r="L4323" s="337"/>
      <c r="M4323" s="334"/>
      <c r="N4323" s="337"/>
      <c r="O4323" s="349"/>
      <c r="P4323" s="349"/>
      <c r="Q4323" s="357"/>
    </row>
    <row r="4324" ht="27" customHeight="1" spans="1:17">
      <c r="A4324" s="362">
        <f t="shared" si="52"/>
        <v>3393</v>
      </c>
      <c r="B4324" s="294"/>
      <c r="C4324" s="337"/>
      <c r="D4324" s="337"/>
      <c r="E4324" s="337"/>
      <c r="F4324" s="337"/>
      <c r="G4324" s="356"/>
      <c r="H4324" s="340"/>
      <c r="I4324" s="337"/>
      <c r="J4324" s="337"/>
      <c r="K4324" s="337"/>
      <c r="L4324" s="337"/>
      <c r="M4324" s="329"/>
      <c r="N4324" s="337"/>
      <c r="O4324" s="349"/>
      <c r="P4324" s="349"/>
      <c r="Q4324" s="358"/>
    </row>
    <row r="4325" ht="27" customHeight="1" spans="1:17">
      <c r="A4325" s="361">
        <f t="shared" ref="A4325:A4369" si="53">A4324+1</f>
        <v>3394</v>
      </c>
      <c r="B4325" s="294"/>
      <c r="C4325" s="337"/>
      <c r="D4325" s="337"/>
      <c r="E4325" s="337"/>
      <c r="F4325" s="337"/>
      <c r="G4325" s="356"/>
      <c r="H4325" s="340"/>
      <c r="I4325" s="337"/>
      <c r="J4325" s="337"/>
      <c r="K4325" s="337"/>
      <c r="L4325" s="337"/>
      <c r="M4325" s="334"/>
      <c r="N4325" s="337"/>
      <c r="O4325" s="349"/>
      <c r="P4325" s="349"/>
      <c r="Q4325" s="357"/>
    </row>
    <row r="4326" ht="27" customHeight="1" spans="1:17">
      <c r="A4326" s="362">
        <f t="shared" si="53"/>
        <v>3395</v>
      </c>
      <c r="B4326" s="294"/>
      <c r="C4326" s="337"/>
      <c r="D4326" s="337"/>
      <c r="E4326" s="337"/>
      <c r="F4326" s="337"/>
      <c r="G4326" s="356"/>
      <c r="H4326" s="340"/>
      <c r="I4326" s="337"/>
      <c r="J4326" s="337"/>
      <c r="K4326" s="337"/>
      <c r="L4326" s="337"/>
      <c r="M4326" s="329"/>
      <c r="N4326" s="337"/>
      <c r="O4326" s="349"/>
      <c r="P4326" s="349"/>
      <c r="Q4326" s="358"/>
    </row>
    <row r="4327" ht="27" customHeight="1" spans="1:17">
      <c r="A4327" s="361">
        <f t="shared" si="53"/>
        <v>3396</v>
      </c>
      <c r="B4327" s="294"/>
      <c r="C4327" s="337"/>
      <c r="D4327" s="337"/>
      <c r="E4327" s="337"/>
      <c r="F4327" s="337"/>
      <c r="G4327" s="356"/>
      <c r="H4327" s="340"/>
      <c r="I4327" s="337"/>
      <c r="J4327" s="337"/>
      <c r="K4327" s="337"/>
      <c r="L4327" s="337"/>
      <c r="M4327" s="334"/>
      <c r="N4327" s="337"/>
      <c r="O4327" s="349"/>
      <c r="P4327" s="349"/>
      <c r="Q4327" s="357"/>
    </row>
    <row r="4328" ht="27" customHeight="1" spans="1:17">
      <c r="A4328" s="362">
        <f t="shared" si="53"/>
        <v>3397</v>
      </c>
      <c r="B4328" s="294"/>
      <c r="C4328" s="337"/>
      <c r="D4328" s="337"/>
      <c r="E4328" s="337"/>
      <c r="F4328" s="337"/>
      <c r="G4328" s="356"/>
      <c r="H4328" s="340"/>
      <c r="I4328" s="337"/>
      <c r="J4328" s="337"/>
      <c r="K4328" s="337"/>
      <c r="L4328" s="337"/>
      <c r="M4328" s="329"/>
      <c r="N4328" s="337"/>
      <c r="O4328" s="349"/>
      <c r="P4328" s="349"/>
      <c r="Q4328" s="358"/>
    </row>
    <row r="4329" ht="27" customHeight="1" spans="1:17">
      <c r="A4329" s="361">
        <f t="shared" si="53"/>
        <v>3398</v>
      </c>
      <c r="B4329" s="294"/>
      <c r="C4329" s="337"/>
      <c r="D4329" s="337"/>
      <c r="E4329" s="337"/>
      <c r="F4329" s="337"/>
      <c r="G4329" s="356"/>
      <c r="H4329" s="340"/>
      <c r="I4329" s="337"/>
      <c r="J4329" s="337"/>
      <c r="K4329" s="337"/>
      <c r="L4329" s="337"/>
      <c r="M4329" s="334"/>
      <c r="N4329" s="337"/>
      <c r="O4329" s="349"/>
      <c r="P4329" s="349"/>
      <c r="Q4329" s="357"/>
    </row>
    <row r="4330" ht="27" customHeight="1" spans="1:17">
      <c r="A4330" s="362">
        <f t="shared" si="53"/>
        <v>3399</v>
      </c>
      <c r="B4330" s="294"/>
      <c r="C4330" s="337"/>
      <c r="D4330" s="337"/>
      <c r="E4330" s="337"/>
      <c r="F4330" s="337"/>
      <c r="G4330" s="356"/>
      <c r="H4330" s="340"/>
      <c r="I4330" s="337"/>
      <c r="J4330" s="337"/>
      <c r="K4330" s="337"/>
      <c r="L4330" s="337"/>
      <c r="M4330" s="329"/>
      <c r="N4330" s="337"/>
      <c r="O4330" s="349"/>
      <c r="P4330" s="349"/>
      <c r="Q4330" s="358"/>
    </row>
    <row r="4331" ht="27" customHeight="1" spans="1:17">
      <c r="A4331" s="361">
        <f t="shared" si="53"/>
        <v>3400</v>
      </c>
      <c r="B4331" s="294"/>
      <c r="C4331" s="337"/>
      <c r="D4331" s="337"/>
      <c r="E4331" s="337"/>
      <c r="F4331" s="337"/>
      <c r="G4331" s="356"/>
      <c r="H4331" s="340"/>
      <c r="I4331" s="337"/>
      <c r="J4331" s="337"/>
      <c r="K4331" s="337"/>
      <c r="L4331" s="337"/>
      <c r="M4331" s="334"/>
      <c r="N4331" s="337"/>
      <c r="O4331" s="349"/>
      <c r="P4331" s="349"/>
      <c r="Q4331" s="357"/>
    </row>
    <row r="4332" ht="27" customHeight="1" spans="1:17">
      <c r="A4332" s="362">
        <f t="shared" si="53"/>
        <v>3401</v>
      </c>
      <c r="B4332" s="294"/>
      <c r="C4332" s="337"/>
      <c r="D4332" s="337"/>
      <c r="E4332" s="337"/>
      <c r="F4332" s="337"/>
      <c r="G4332" s="356"/>
      <c r="H4332" s="340"/>
      <c r="I4332" s="337"/>
      <c r="J4332" s="337"/>
      <c r="K4332" s="337"/>
      <c r="L4332" s="337"/>
      <c r="M4332" s="329"/>
      <c r="N4332" s="337"/>
      <c r="O4332" s="349"/>
      <c r="P4332" s="349"/>
      <c r="Q4332" s="358"/>
    </row>
    <row r="4333" ht="27" customHeight="1" spans="1:17">
      <c r="A4333" s="361">
        <f t="shared" si="53"/>
        <v>3402</v>
      </c>
      <c r="B4333" s="294"/>
      <c r="C4333" s="337"/>
      <c r="D4333" s="337"/>
      <c r="E4333" s="337"/>
      <c r="F4333" s="337"/>
      <c r="G4333" s="356"/>
      <c r="H4333" s="340"/>
      <c r="I4333" s="337"/>
      <c r="J4333" s="337"/>
      <c r="K4333" s="337"/>
      <c r="L4333" s="337"/>
      <c r="M4333" s="334"/>
      <c r="N4333" s="337"/>
      <c r="O4333" s="349"/>
      <c r="P4333" s="349"/>
      <c r="Q4333" s="357"/>
    </row>
    <row r="4334" ht="27" customHeight="1" spans="1:17">
      <c r="A4334" s="362">
        <f t="shared" si="53"/>
        <v>3403</v>
      </c>
      <c r="B4334" s="294"/>
      <c r="C4334" s="337"/>
      <c r="D4334" s="337"/>
      <c r="E4334" s="337"/>
      <c r="F4334" s="337"/>
      <c r="G4334" s="356"/>
      <c r="H4334" s="340"/>
      <c r="I4334" s="337"/>
      <c r="J4334" s="337"/>
      <c r="K4334" s="337"/>
      <c r="L4334" s="337"/>
      <c r="M4334" s="329"/>
      <c r="N4334" s="337"/>
      <c r="O4334" s="349"/>
      <c r="P4334" s="349"/>
      <c r="Q4334" s="358"/>
    </row>
    <row r="4335" ht="27" customHeight="1" spans="1:17">
      <c r="A4335" s="361">
        <f t="shared" si="53"/>
        <v>3404</v>
      </c>
      <c r="B4335" s="294"/>
      <c r="C4335" s="337"/>
      <c r="D4335" s="337"/>
      <c r="E4335" s="337"/>
      <c r="F4335" s="337"/>
      <c r="G4335" s="356"/>
      <c r="H4335" s="340"/>
      <c r="I4335" s="337"/>
      <c r="J4335" s="337"/>
      <c r="K4335" s="337"/>
      <c r="L4335" s="337"/>
      <c r="M4335" s="334"/>
      <c r="N4335" s="337"/>
      <c r="O4335" s="349"/>
      <c r="P4335" s="349"/>
      <c r="Q4335" s="357"/>
    </row>
    <row r="4336" ht="27" customHeight="1" spans="1:17">
      <c r="A4336" s="362">
        <f t="shared" si="53"/>
        <v>3405</v>
      </c>
      <c r="B4336" s="294"/>
      <c r="C4336" s="337"/>
      <c r="D4336" s="337"/>
      <c r="E4336" s="337"/>
      <c r="F4336" s="337"/>
      <c r="G4336" s="356"/>
      <c r="H4336" s="340"/>
      <c r="I4336" s="337"/>
      <c r="J4336" s="337"/>
      <c r="K4336" s="337"/>
      <c r="L4336" s="337"/>
      <c r="M4336" s="329"/>
      <c r="N4336" s="337"/>
      <c r="O4336" s="349"/>
      <c r="P4336" s="349"/>
      <c r="Q4336" s="358"/>
    </row>
    <row r="4337" ht="27" customHeight="1" spans="1:17">
      <c r="A4337" s="361">
        <f t="shared" si="53"/>
        <v>3406</v>
      </c>
      <c r="B4337" s="294"/>
      <c r="C4337" s="337"/>
      <c r="D4337" s="337"/>
      <c r="E4337" s="337"/>
      <c r="F4337" s="337"/>
      <c r="G4337" s="356"/>
      <c r="H4337" s="340"/>
      <c r="I4337" s="337"/>
      <c r="J4337" s="337"/>
      <c r="K4337" s="337"/>
      <c r="L4337" s="337"/>
      <c r="M4337" s="334"/>
      <c r="N4337" s="337"/>
      <c r="O4337" s="349"/>
      <c r="P4337" s="349"/>
      <c r="Q4337" s="357"/>
    </row>
    <row r="4338" ht="27" customHeight="1" spans="1:17">
      <c r="A4338" s="362">
        <f t="shared" si="53"/>
        <v>3407</v>
      </c>
      <c r="B4338" s="294"/>
      <c r="C4338" s="337"/>
      <c r="D4338" s="337"/>
      <c r="E4338" s="337"/>
      <c r="F4338" s="337"/>
      <c r="G4338" s="356"/>
      <c r="H4338" s="340"/>
      <c r="I4338" s="337"/>
      <c r="J4338" s="337"/>
      <c r="K4338" s="337"/>
      <c r="L4338" s="337"/>
      <c r="M4338" s="329"/>
      <c r="N4338" s="337"/>
      <c r="O4338" s="349"/>
      <c r="P4338" s="349"/>
      <c r="Q4338" s="358"/>
    </row>
    <row r="4339" ht="27" customHeight="1" spans="1:17">
      <c r="A4339" s="361">
        <f t="shared" si="53"/>
        <v>3408</v>
      </c>
      <c r="B4339" s="294"/>
      <c r="C4339" s="337"/>
      <c r="D4339" s="337"/>
      <c r="E4339" s="337"/>
      <c r="F4339" s="337"/>
      <c r="G4339" s="356"/>
      <c r="H4339" s="340"/>
      <c r="I4339" s="337"/>
      <c r="J4339" s="337"/>
      <c r="K4339" s="337"/>
      <c r="L4339" s="337"/>
      <c r="M4339" s="334"/>
      <c r="N4339" s="337"/>
      <c r="O4339" s="349"/>
      <c r="P4339" s="349"/>
      <c r="Q4339" s="357"/>
    </row>
    <row r="4340" ht="27" customHeight="1" spans="1:17">
      <c r="A4340" s="362">
        <f t="shared" si="53"/>
        <v>3409</v>
      </c>
      <c r="B4340" s="294"/>
      <c r="C4340" s="337"/>
      <c r="D4340" s="337"/>
      <c r="E4340" s="337"/>
      <c r="F4340" s="337"/>
      <c r="G4340" s="356"/>
      <c r="H4340" s="340"/>
      <c r="I4340" s="337"/>
      <c r="J4340" s="337"/>
      <c r="K4340" s="337"/>
      <c r="L4340" s="337"/>
      <c r="M4340" s="329"/>
      <c r="N4340" s="337"/>
      <c r="O4340" s="349"/>
      <c r="P4340" s="349"/>
      <c r="Q4340" s="358"/>
    </row>
    <row r="4341" ht="27" customHeight="1" spans="1:17">
      <c r="A4341" s="361">
        <f t="shared" si="53"/>
        <v>3410</v>
      </c>
      <c r="B4341" s="294"/>
      <c r="C4341" s="337"/>
      <c r="D4341" s="337"/>
      <c r="E4341" s="337"/>
      <c r="F4341" s="337"/>
      <c r="G4341" s="356"/>
      <c r="H4341" s="340"/>
      <c r="I4341" s="337"/>
      <c r="J4341" s="337"/>
      <c r="K4341" s="337"/>
      <c r="L4341" s="337"/>
      <c r="M4341" s="334"/>
      <c r="N4341" s="337"/>
      <c r="O4341" s="349"/>
      <c r="P4341" s="349"/>
      <c r="Q4341" s="357"/>
    </row>
    <row r="4342" ht="27" customHeight="1" spans="1:17">
      <c r="A4342" s="362">
        <f t="shared" si="53"/>
        <v>3411</v>
      </c>
      <c r="B4342" s="294"/>
      <c r="C4342" s="337"/>
      <c r="D4342" s="337"/>
      <c r="E4342" s="337"/>
      <c r="F4342" s="337"/>
      <c r="G4342" s="356"/>
      <c r="H4342" s="340"/>
      <c r="I4342" s="337"/>
      <c r="J4342" s="337"/>
      <c r="K4342" s="337"/>
      <c r="L4342" s="337"/>
      <c r="M4342" s="329"/>
      <c r="N4342" s="337"/>
      <c r="O4342" s="349"/>
      <c r="P4342" s="349"/>
      <c r="Q4342" s="358"/>
    </row>
    <row r="4343" ht="27" customHeight="1" spans="1:17">
      <c r="A4343" s="361">
        <f t="shared" si="53"/>
        <v>3412</v>
      </c>
      <c r="B4343" s="294"/>
      <c r="C4343" s="337"/>
      <c r="D4343" s="337"/>
      <c r="E4343" s="337"/>
      <c r="F4343" s="337"/>
      <c r="G4343" s="356"/>
      <c r="H4343" s="340"/>
      <c r="I4343" s="337"/>
      <c r="J4343" s="337"/>
      <c r="K4343" s="337"/>
      <c r="L4343" s="337"/>
      <c r="M4343" s="334"/>
      <c r="N4343" s="337"/>
      <c r="O4343" s="349"/>
      <c r="P4343" s="349"/>
      <c r="Q4343" s="357"/>
    </row>
    <row r="4344" ht="27" customHeight="1" spans="1:17">
      <c r="A4344" s="362">
        <f t="shared" si="53"/>
        <v>3413</v>
      </c>
      <c r="B4344" s="294"/>
      <c r="C4344" s="337"/>
      <c r="D4344" s="337"/>
      <c r="E4344" s="337"/>
      <c r="F4344" s="337"/>
      <c r="G4344" s="356"/>
      <c r="H4344" s="340"/>
      <c r="I4344" s="337"/>
      <c r="J4344" s="337"/>
      <c r="K4344" s="337"/>
      <c r="L4344" s="337"/>
      <c r="M4344" s="329"/>
      <c r="N4344" s="337"/>
      <c r="O4344" s="349"/>
      <c r="P4344" s="349"/>
      <c r="Q4344" s="358"/>
    </row>
    <row r="4345" ht="27" customHeight="1" spans="1:17">
      <c r="A4345" s="361">
        <f t="shared" si="53"/>
        <v>3414</v>
      </c>
      <c r="B4345" s="294"/>
      <c r="C4345" s="337"/>
      <c r="D4345" s="337"/>
      <c r="E4345" s="337"/>
      <c r="F4345" s="337"/>
      <c r="G4345" s="356"/>
      <c r="H4345" s="340"/>
      <c r="I4345" s="337"/>
      <c r="J4345" s="337"/>
      <c r="K4345" s="337"/>
      <c r="L4345" s="337"/>
      <c r="M4345" s="334"/>
      <c r="N4345" s="337"/>
      <c r="O4345" s="349"/>
      <c r="P4345" s="349"/>
      <c r="Q4345" s="357"/>
    </row>
    <row r="4346" ht="27" customHeight="1" spans="1:17">
      <c r="A4346" s="362">
        <f t="shared" si="53"/>
        <v>3415</v>
      </c>
      <c r="B4346" s="294"/>
      <c r="C4346" s="337"/>
      <c r="D4346" s="337"/>
      <c r="E4346" s="337"/>
      <c r="F4346" s="337"/>
      <c r="G4346" s="356"/>
      <c r="H4346" s="340"/>
      <c r="I4346" s="337"/>
      <c r="J4346" s="337"/>
      <c r="K4346" s="337"/>
      <c r="L4346" s="337"/>
      <c r="M4346" s="329"/>
      <c r="N4346" s="337"/>
      <c r="O4346" s="349"/>
      <c r="P4346" s="349"/>
      <c r="Q4346" s="358"/>
    </row>
    <row r="4347" ht="27" customHeight="1" spans="1:17">
      <c r="A4347" s="361">
        <f t="shared" si="53"/>
        <v>3416</v>
      </c>
      <c r="B4347" s="294"/>
      <c r="C4347" s="337"/>
      <c r="D4347" s="337"/>
      <c r="E4347" s="337"/>
      <c r="F4347" s="337"/>
      <c r="G4347" s="356"/>
      <c r="H4347" s="340"/>
      <c r="I4347" s="337"/>
      <c r="J4347" s="337"/>
      <c r="K4347" s="337"/>
      <c r="L4347" s="337"/>
      <c r="M4347" s="334"/>
      <c r="N4347" s="337"/>
      <c r="O4347" s="349"/>
      <c r="P4347" s="349"/>
      <c r="Q4347" s="357"/>
    </row>
    <row r="4348" ht="27" customHeight="1" spans="1:17">
      <c r="A4348" s="362">
        <f t="shared" si="53"/>
        <v>3417</v>
      </c>
      <c r="B4348" s="294"/>
      <c r="C4348" s="337"/>
      <c r="D4348" s="337"/>
      <c r="E4348" s="337"/>
      <c r="F4348" s="337"/>
      <c r="G4348" s="356"/>
      <c r="H4348" s="340"/>
      <c r="I4348" s="337"/>
      <c r="J4348" s="337"/>
      <c r="K4348" s="337"/>
      <c r="L4348" s="337"/>
      <c r="M4348" s="329"/>
      <c r="N4348" s="337"/>
      <c r="O4348" s="349"/>
      <c r="P4348" s="349"/>
      <c r="Q4348" s="358"/>
    </row>
    <row r="4349" ht="27" customHeight="1" spans="1:17">
      <c r="A4349" s="361">
        <f t="shared" si="53"/>
        <v>3418</v>
      </c>
      <c r="B4349" s="294"/>
      <c r="C4349" s="337"/>
      <c r="D4349" s="337"/>
      <c r="E4349" s="337"/>
      <c r="F4349" s="337"/>
      <c r="G4349" s="356"/>
      <c r="H4349" s="340"/>
      <c r="I4349" s="337"/>
      <c r="J4349" s="337"/>
      <c r="K4349" s="337"/>
      <c r="L4349" s="337"/>
      <c r="M4349" s="334"/>
      <c r="N4349" s="337"/>
      <c r="O4349" s="349"/>
      <c r="P4349" s="349"/>
      <c r="Q4349" s="357"/>
    </row>
    <row r="4350" ht="27" customHeight="1" spans="1:17">
      <c r="A4350" s="362">
        <f t="shared" si="53"/>
        <v>3419</v>
      </c>
      <c r="B4350" s="294"/>
      <c r="C4350" s="337"/>
      <c r="D4350" s="337"/>
      <c r="E4350" s="337"/>
      <c r="F4350" s="337"/>
      <c r="G4350" s="356"/>
      <c r="H4350" s="340"/>
      <c r="I4350" s="337"/>
      <c r="J4350" s="337"/>
      <c r="K4350" s="337"/>
      <c r="L4350" s="337"/>
      <c r="M4350" s="329"/>
      <c r="N4350" s="337"/>
      <c r="O4350" s="349"/>
      <c r="P4350" s="349"/>
      <c r="Q4350" s="358"/>
    </row>
    <row r="4351" ht="27" customHeight="1" spans="1:17">
      <c r="A4351" s="361">
        <f t="shared" si="53"/>
        <v>3420</v>
      </c>
      <c r="B4351" s="294"/>
      <c r="C4351" s="337"/>
      <c r="D4351" s="337"/>
      <c r="E4351" s="337"/>
      <c r="F4351" s="337"/>
      <c r="G4351" s="356"/>
      <c r="H4351" s="340"/>
      <c r="I4351" s="337"/>
      <c r="J4351" s="337"/>
      <c r="K4351" s="337"/>
      <c r="L4351" s="337"/>
      <c r="M4351" s="334"/>
      <c r="N4351" s="337"/>
      <c r="O4351" s="349"/>
      <c r="P4351" s="349"/>
      <c r="Q4351" s="357"/>
    </row>
    <row r="4352" ht="27" customHeight="1" spans="1:17">
      <c r="A4352" s="362">
        <f t="shared" si="53"/>
        <v>3421</v>
      </c>
      <c r="B4352" s="294"/>
      <c r="C4352" s="337"/>
      <c r="D4352" s="337"/>
      <c r="E4352" s="337"/>
      <c r="F4352" s="337"/>
      <c r="G4352" s="356"/>
      <c r="H4352" s="340"/>
      <c r="I4352" s="337"/>
      <c r="J4352" s="337"/>
      <c r="K4352" s="337"/>
      <c r="L4352" s="337"/>
      <c r="M4352" s="329"/>
      <c r="N4352" s="337"/>
      <c r="O4352" s="349"/>
      <c r="P4352" s="349"/>
      <c r="Q4352" s="358"/>
    </row>
    <row r="4353" ht="27" customHeight="1" spans="1:17">
      <c r="A4353" s="361">
        <f t="shared" si="53"/>
        <v>3422</v>
      </c>
      <c r="B4353" s="294"/>
      <c r="C4353" s="337"/>
      <c r="D4353" s="337"/>
      <c r="E4353" s="337"/>
      <c r="F4353" s="337"/>
      <c r="G4353" s="356"/>
      <c r="H4353" s="340"/>
      <c r="I4353" s="337"/>
      <c r="J4353" s="337"/>
      <c r="K4353" s="337"/>
      <c r="L4353" s="337"/>
      <c r="M4353" s="334"/>
      <c r="N4353" s="337"/>
      <c r="O4353" s="349"/>
      <c r="P4353" s="349"/>
      <c r="Q4353" s="357"/>
    </row>
    <row r="4354" ht="27" customHeight="1" spans="1:17">
      <c r="A4354" s="362">
        <f t="shared" si="53"/>
        <v>3423</v>
      </c>
      <c r="B4354" s="294"/>
      <c r="C4354" s="337"/>
      <c r="D4354" s="337"/>
      <c r="E4354" s="337"/>
      <c r="F4354" s="337"/>
      <c r="G4354" s="356"/>
      <c r="H4354" s="340"/>
      <c r="I4354" s="337"/>
      <c r="J4354" s="337"/>
      <c r="K4354" s="337"/>
      <c r="L4354" s="337"/>
      <c r="M4354" s="329"/>
      <c r="N4354" s="337"/>
      <c r="O4354" s="349"/>
      <c r="P4354" s="349"/>
      <c r="Q4354" s="358"/>
    </row>
    <row r="4355" ht="27" customHeight="1" spans="1:17">
      <c r="A4355" s="361">
        <f t="shared" si="53"/>
        <v>3424</v>
      </c>
      <c r="B4355" s="294"/>
      <c r="C4355" s="337"/>
      <c r="D4355" s="337"/>
      <c r="E4355" s="337"/>
      <c r="F4355" s="337"/>
      <c r="G4355" s="356"/>
      <c r="H4355" s="340"/>
      <c r="I4355" s="337"/>
      <c r="J4355" s="337"/>
      <c r="K4355" s="337"/>
      <c r="L4355" s="337"/>
      <c r="M4355" s="334"/>
      <c r="N4355" s="337"/>
      <c r="O4355" s="349"/>
      <c r="P4355" s="349"/>
      <c r="Q4355" s="357"/>
    </row>
    <row r="4356" ht="27" customHeight="1" spans="1:17">
      <c r="A4356" s="362">
        <f t="shared" si="53"/>
        <v>3425</v>
      </c>
      <c r="B4356" s="294"/>
      <c r="C4356" s="337"/>
      <c r="D4356" s="337"/>
      <c r="E4356" s="337"/>
      <c r="F4356" s="337"/>
      <c r="G4356" s="356"/>
      <c r="H4356" s="340"/>
      <c r="I4356" s="337"/>
      <c r="J4356" s="337"/>
      <c r="K4356" s="337"/>
      <c r="L4356" s="337"/>
      <c r="M4356" s="329"/>
      <c r="N4356" s="337"/>
      <c r="O4356" s="349"/>
      <c r="P4356" s="349"/>
      <c r="Q4356" s="358"/>
    </row>
    <row r="4357" ht="27" customHeight="1" spans="1:17">
      <c r="A4357" s="361">
        <f t="shared" si="53"/>
        <v>3426</v>
      </c>
      <c r="B4357" s="294"/>
      <c r="C4357" s="337"/>
      <c r="D4357" s="337"/>
      <c r="E4357" s="337"/>
      <c r="F4357" s="337"/>
      <c r="G4357" s="356"/>
      <c r="H4357" s="340"/>
      <c r="I4357" s="337"/>
      <c r="J4357" s="337"/>
      <c r="K4357" s="337"/>
      <c r="L4357" s="337"/>
      <c r="M4357" s="334"/>
      <c r="N4357" s="337"/>
      <c r="O4357" s="349"/>
      <c r="P4357" s="349"/>
      <c r="Q4357" s="357"/>
    </row>
    <row r="4358" ht="27" customHeight="1" spans="1:17">
      <c r="A4358" s="362">
        <f t="shared" si="53"/>
        <v>3427</v>
      </c>
      <c r="B4358" s="294"/>
      <c r="C4358" s="337"/>
      <c r="D4358" s="337"/>
      <c r="E4358" s="337"/>
      <c r="F4358" s="337"/>
      <c r="G4358" s="356"/>
      <c r="H4358" s="340"/>
      <c r="I4358" s="337"/>
      <c r="J4358" s="337"/>
      <c r="K4358" s="337"/>
      <c r="L4358" s="337"/>
      <c r="M4358" s="329"/>
      <c r="N4358" s="337"/>
      <c r="O4358" s="349"/>
      <c r="P4358" s="349"/>
      <c r="Q4358" s="358"/>
    </row>
    <row r="4359" ht="27" customHeight="1" spans="1:17">
      <c r="A4359" s="361">
        <f t="shared" si="53"/>
        <v>3428</v>
      </c>
      <c r="B4359" s="294"/>
      <c r="C4359" s="337"/>
      <c r="D4359" s="337"/>
      <c r="E4359" s="337"/>
      <c r="F4359" s="337"/>
      <c r="G4359" s="356"/>
      <c r="H4359" s="340"/>
      <c r="I4359" s="337"/>
      <c r="J4359" s="337"/>
      <c r="K4359" s="337"/>
      <c r="L4359" s="337"/>
      <c r="M4359" s="334"/>
      <c r="N4359" s="337"/>
      <c r="O4359" s="349"/>
      <c r="P4359" s="349"/>
      <c r="Q4359" s="357"/>
    </row>
    <row r="4360" ht="27" customHeight="1" spans="1:17">
      <c r="A4360" s="362">
        <f t="shared" si="53"/>
        <v>3429</v>
      </c>
      <c r="B4360" s="294"/>
      <c r="C4360" s="337"/>
      <c r="D4360" s="337"/>
      <c r="E4360" s="337"/>
      <c r="F4360" s="337"/>
      <c r="G4360" s="356"/>
      <c r="H4360" s="340"/>
      <c r="I4360" s="337"/>
      <c r="J4360" s="337"/>
      <c r="K4360" s="337"/>
      <c r="L4360" s="337"/>
      <c r="M4360" s="329"/>
      <c r="N4360" s="337"/>
      <c r="O4360" s="349"/>
      <c r="P4360" s="349"/>
      <c r="Q4360" s="358"/>
    </row>
    <row r="4361" ht="27" customHeight="1" spans="1:17">
      <c r="A4361" s="361">
        <f t="shared" si="53"/>
        <v>3430</v>
      </c>
      <c r="B4361" s="294"/>
      <c r="C4361" s="337"/>
      <c r="D4361" s="337"/>
      <c r="E4361" s="337"/>
      <c r="F4361" s="337"/>
      <c r="G4361" s="356"/>
      <c r="H4361" s="340"/>
      <c r="I4361" s="337"/>
      <c r="J4361" s="337"/>
      <c r="K4361" s="337"/>
      <c r="L4361" s="337"/>
      <c r="M4361" s="334"/>
      <c r="N4361" s="337"/>
      <c r="O4361" s="349"/>
      <c r="P4361" s="349"/>
      <c r="Q4361" s="357"/>
    </row>
    <row r="4362" ht="27" customHeight="1" spans="1:17">
      <c r="A4362" s="362">
        <f t="shared" si="53"/>
        <v>3431</v>
      </c>
      <c r="B4362" s="294"/>
      <c r="C4362" s="337"/>
      <c r="D4362" s="337"/>
      <c r="E4362" s="337"/>
      <c r="F4362" s="337"/>
      <c r="G4362" s="356"/>
      <c r="H4362" s="340"/>
      <c r="I4362" s="337"/>
      <c r="J4362" s="337"/>
      <c r="K4362" s="337"/>
      <c r="L4362" s="337"/>
      <c r="M4362" s="329"/>
      <c r="N4362" s="337"/>
      <c r="O4362" s="349"/>
      <c r="P4362" s="349"/>
      <c r="Q4362" s="358"/>
    </row>
    <row r="4363" ht="27" customHeight="1" spans="1:17">
      <c r="A4363" s="361">
        <f t="shared" si="53"/>
        <v>3432</v>
      </c>
      <c r="B4363" s="294"/>
      <c r="C4363" s="337"/>
      <c r="D4363" s="337"/>
      <c r="E4363" s="337"/>
      <c r="F4363" s="337"/>
      <c r="G4363" s="356"/>
      <c r="H4363" s="340"/>
      <c r="I4363" s="337"/>
      <c r="J4363" s="337"/>
      <c r="K4363" s="337"/>
      <c r="L4363" s="337"/>
      <c r="M4363" s="334"/>
      <c r="N4363" s="337"/>
      <c r="O4363" s="349"/>
      <c r="P4363" s="349"/>
      <c r="Q4363" s="357"/>
    </row>
    <row r="4364" ht="27" customHeight="1" spans="1:17">
      <c r="A4364" s="362">
        <f t="shared" si="53"/>
        <v>3433</v>
      </c>
      <c r="B4364" s="294"/>
      <c r="C4364" s="337"/>
      <c r="D4364" s="337"/>
      <c r="E4364" s="337"/>
      <c r="F4364" s="337"/>
      <c r="G4364" s="356"/>
      <c r="H4364" s="340"/>
      <c r="I4364" s="337"/>
      <c r="J4364" s="337"/>
      <c r="K4364" s="337"/>
      <c r="L4364" s="337"/>
      <c r="M4364" s="329"/>
      <c r="N4364" s="337"/>
      <c r="O4364" s="349"/>
      <c r="P4364" s="349"/>
      <c r="Q4364" s="358"/>
    </row>
    <row r="4365" ht="27" customHeight="1" spans="1:17">
      <c r="A4365" s="361">
        <f t="shared" si="53"/>
        <v>3434</v>
      </c>
      <c r="B4365" s="294"/>
      <c r="C4365" s="337"/>
      <c r="D4365" s="337"/>
      <c r="E4365" s="337"/>
      <c r="F4365" s="337"/>
      <c r="G4365" s="356"/>
      <c r="H4365" s="340"/>
      <c r="I4365" s="337"/>
      <c r="J4365" s="337"/>
      <c r="K4365" s="337"/>
      <c r="L4365" s="337"/>
      <c r="M4365" s="334"/>
      <c r="N4365" s="337"/>
      <c r="O4365" s="349"/>
      <c r="P4365" s="349"/>
      <c r="Q4365" s="357"/>
    </row>
    <row r="4366" ht="27" customHeight="1" spans="1:17">
      <c r="A4366" s="362">
        <f t="shared" si="53"/>
        <v>3435</v>
      </c>
      <c r="B4366" s="294"/>
      <c r="C4366" s="337"/>
      <c r="D4366" s="337"/>
      <c r="E4366" s="337"/>
      <c r="F4366" s="337"/>
      <c r="G4366" s="356"/>
      <c r="H4366" s="340"/>
      <c r="I4366" s="337"/>
      <c r="J4366" s="337"/>
      <c r="K4366" s="337"/>
      <c r="L4366" s="337"/>
      <c r="M4366" s="329"/>
      <c r="N4366" s="337"/>
      <c r="O4366" s="349"/>
      <c r="P4366" s="349"/>
      <c r="Q4366" s="358"/>
    </row>
    <row r="4367" ht="27" customHeight="1" spans="1:17">
      <c r="A4367" s="361">
        <f t="shared" si="53"/>
        <v>3436</v>
      </c>
      <c r="B4367" s="294"/>
      <c r="C4367" s="337"/>
      <c r="D4367" s="337"/>
      <c r="E4367" s="337"/>
      <c r="F4367" s="337"/>
      <c r="G4367" s="356"/>
      <c r="H4367" s="340"/>
      <c r="I4367" s="337"/>
      <c r="J4367" s="337"/>
      <c r="K4367" s="337"/>
      <c r="L4367" s="337"/>
      <c r="M4367" s="334"/>
      <c r="N4367" s="337"/>
      <c r="O4367" s="349"/>
      <c r="P4367" s="349"/>
      <c r="Q4367" s="357"/>
    </row>
    <row r="4368" ht="27" customHeight="1" spans="1:17">
      <c r="A4368" s="362">
        <f t="shared" si="53"/>
        <v>3437</v>
      </c>
      <c r="B4368" s="294"/>
      <c r="C4368" s="337"/>
      <c r="D4368" s="337"/>
      <c r="E4368" s="337"/>
      <c r="F4368" s="337"/>
      <c r="G4368" s="356"/>
      <c r="H4368" s="340"/>
      <c r="I4368" s="337"/>
      <c r="J4368" s="337"/>
      <c r="K4368" s="337"/>
      <c r="L4368" s="337"/>
      <c r="M4368" s="329"/>
      <c r="N4368" s="337"/>
      <c r="O4368" s="349"/>
      <c r="P4368" s="349"/>
      <c r="Q4368" s="358"/>
    </row>
    <row r="4369" ht="27" customHeight="1" spans="1:17">
      <c r="A4369" s="361">
        <f t="shared" si="53"/>
        <v>3438</v>
      </c>
      <c r="B4369" s="294"/>
      <c r="C4369" s="337"/>
      <c r="D4369" s="337"/>
      <c r="E4369" s="337"/>
      <c r="F4369" s="337"/>
      <c r="G4369" s="356"/>
      <c r="H4369" s="340"/>
      <c r="I4369" s="337"/>
      <c r="J4369" s="337"/>
      <c r="K4369" s="337"/>
      <c r="L4369" s="337"/>
      <c r="M4369" s="334"/>
      <c r="N4369" s="337"/>
      <c r="O4369" s="349"/>
      <c r="P4369" s="349"/>
      <c r="Q4369" s="357"/>
    </row>
    <row r="4370" ht="27" customHeight="1" spans="1:17">
      <c r="A4370" s="366"/>
      <c r="B4370" s="367"/>
      <c r="C4370" s="368"/>
      <c r="D4370" s="368"/>
      <c r="E4370" s="368"/>
      <c r="F4370" s="368"/>
      <c r="G4370" s="368"/>
      <c r="H4370" s="369"/>
      <c r="I4370" s="368"/>
      <c r="J4370" s="368"/>
      <c r="K4370" s="368"/>
      <c r="L4370" s="368"/>
      <c r="M4370" s="368"/>
      <c r="N4370" s="370"/>
      <c r="O4370" s="368"/>
      <c r="P4370" s="371"/>
      <c r="Q4370" s="373"/>
    </row>
    <row r="4371" ht="27" customHeight="1" spans="1:17">
      <c r="A4371" s="366"/>
      <c r="B4371" s="367"/>
      <c r="C4371" s="368"/>
      <c r="D4371" s="368"/>
      <c r="E4371" s="368"/>
      <c r="F4371" s="368"/>
      <c r="G4371" s="368"/>
      <c r="H4371" s="369"/>
      <c r="I4371" s="368"/>
      <c r="J4371" s="368"/>
      <c r="K4371" s="368"/>
      <c r="L4371" s="368"/>
      <c r="M4371" s="368"/>
      <c r="N4371" s="372"/>
      <c r="O4371" s="368"/>
      <c r="P4371" s="371"/>
      <c r="Q4371" s="373"/>
    </row>
    <row r="4372" ht="27" customHeight="1" spans="1:17">
      <c r="A4372" s="366"/>
      <c r="B4372" s="367"/>
      <c r="C4372" s="368"/>
      <c r="D4372" s="368"/>
      <c r="E4372" s="368"/>
      <c r="F4372" s="368"/>
      <c r="G4372" s="368"/>
      <c r="H4372" s="369"/>
      <c r="I4372" s="368"/>
      <c r="J4372" s="368"/>
      <c r="K4372" s="368"/>
      <c r="L4372" s="368"/>
      <c r="M4372" s="368"/>
      <c r="N4372" s="370"/>
      <c r="O4372" s="368"/>
      <c r="P4372" s="371"/>
      <c r="Q4372" s="373"/>
    </row>
    <row r="4373" ht="27" customHeight="1" spans="1:17">
      <c r="A4373" s="366"/>
      <c r="B4373" s="367"/>
      <c r="C4373" s="368"/>
      <c r="D4373" s="368"/>
      <c r="E4373" s="368"/>
      <c r="F4373" s="368"/>
      <c r="G4373" s="368"/>
      <c r="H4373" s="369"/>
      <c r="I4373" s="368"/>
      <c r="J4373" s="368"/>
      <c r="K4373" s="368"/>
      <c r="L4373" s="368"/>
      <c r="M4373" s="368"/>
      <c r="N4373" s="372"/>
      <c r="O4373" s="368"/>
      <c r="P4373" s="371"/>
      <c r="Q4373" s="373"/>
    </row>
    <row r="4374" ht="27" customHeight="1" spans="1:17">
      <c r="A4374" s="366"/>
      <c r="B4374" s="367"/>
      <c r="C4374" s="368"/>
      <c r="D4374" s="368"/>
      <c r="E4374" s="368"/>
      <c r="F4374" s="368"/>
      <c r="G4374" s="368"/>
      <c r="H4374" s="369"/>
      <c r="I4374" s="368"/>
      <c r="J4374" s="368"/>
      <c r="K4374" s="368"/>
      <c r="L4374" s="368"/>
      <c r="M4374" s="368"/>
      <c r="N4374" s="370"/>
      <c r="O4374" s="368"/>
      <c r="P4374" s="371"/>
      <c r="Q4374" s="373"/>
    </row>
    <row r="4375" ht="27" customHeight="1" spans="1:17">
      <c r="A4375" s="366"/>
      <c r="B4375" s="367"/>
      <c r="C4375" s="368"/>
      <c r="D4375" s="368"/>
      <c r="E4375" s="368"/>
      <c r="F4375" s="368"/>
      <c r="G4375" s="368"/>
      <c r="H4375" s="369"/>
      <c r="I4375" s="368"/>
      <c r="J4375" s="368"/>
      <c r="K4375" s="368"/>
      <c r="L4375" s="368"/>
      <c r="M4375" s="368"/>
      <c r="N4375" s="372"/>
      <c r="O4375" s="368"/>
      <c r="P4375" s="371"/>
      <c r="Q4375" s="373"/>
    </row>
    <row r="4376" ht="27" customHeight="1" spans="1:17">
      <c r="A4376" s="366"/>
      <c r="B4376" s="367"/>
      <c r="C4376" s="368"/>
      <c r="D4376" s="368"/>
      <c r="E4376" s="368"/>
      <c r="F4376" s="368"/>
      <c r="G4376" s="368"/>
      <c r="H4376" s="369"/>
      <c r="I4376" s="368"/>
      <c r="J4376" s="368"/>
      <c r="K4376" s="368"/>
      <c r="L4376" s="368"/>
      <c r="M4376" s="368"/>
      <c r="N4376" s="370"/>
      <c r="O4376" s="368"/>
      <c r="P4376" s="371"/>
      <c r="Q4376" s="373"/>
    </row>
    <row r="4377" ht="27" customHeight="1" spans="1:17">
      <c r="A4377" s="366"/>
      <c r="B4377" s="367"/>
      <c r="C4377" s="368"/>
      <c r="D4377" s="368"/>
      <c r="E4377" s="368"/>
      <c r="F4377" s="368"/>
      <c r="G4377" s="368"/>
      <c r="H4377" s="369"/>
      <c r="I4377" s="368"/>
      <c r="J4377" s="368"/>
      <c r="K4377" s="368"/>
      <c r="L4377" s="368"/>
      <c r="M4377" s="368"/>
      <c r="N4377" s="372"/>
      <c r="O4377" s="368"/>
      <c r="P4377" s="371"/>
      <c r="Q4377" s="373"/>
    </row>
    <row r="4378" ht="27" customHeight="1" spans="1:17">
      <c r="A4378" s="366"/>
      <c r="B4378" s="367"/>
      <c r="C4378" s="368"/>
      <c r="D4378" s="368"/>
      <c r="E4378" s="368"/>
      <c r="F4378" s="368"/>
      <c r="G4378" s="368"/>
      <c r="H4378" s="369"/>
      <c r="I4378" s="368"/>
      <c r="J4378" s="368"/>
      <c r="K4378" s="368"/>
      <c r="L4378" s="368"/>
      <c r="M4378" s="368"/>
      <c r="N4378" s="370"/>
      <c r="O4378" s="368"/>
      <c r="P4378" s="371"/>
      <c r="Q4378" s="373"/>
    </row>
    <row r="4379" ht="27" customHeight="1" spans="1:17">
      <c r="A4379" s="366"/>
      <c r="B4379" s="367"/>
      <c r="C4379" s="368"/>
      <c r="D4379" s="368"/>
      <c r="E4379" s="368"/>
      <c r="F4379" s="368"/>
      <c r="G4379" s="368"/>
      <c r="H4379" s="369"/>
      <c r="I4379" s="368"/>
      <c r="J4379" s="368"/>
      <c r="K4379" s="368"/>
      <c r="L4379" s="368"/>
      <c r="M4379" s="368"/>
      <c r="N4379" s="372"/>
      <c r="O4379" s="368"/>
      <c r="P4379" s="371"/>
      <c r="Q4379" s="373"/>
    </row>
    <row r="4380" ht="27" customHeight="1" spans="1:17">
      <c r="A4380" s="366"/>
      <c r="B4380" s="367"/>
      <c r="C4380" s="368"/>
      <c r="D4380" s="368"/>
      <c r="E4380" s="368"/>
      <c r="F4380" s="368"/>
      <c r="G4380" s="368"/>
      <c r="H4380" s="369"/>
      <c r="I4380" s="368"/>
      <c r="J4380" s="368"/>
      <c r="K4380" s="368"/>
      <c r="L4380" s="368"/>
      <c r="M4380" s="368"/>
      <c r="N4380" s="370"/>
      <c r="O4380" s="368"/>
      <c r="P4380" s="371"/>
      <c r="Q4380" s="373"/>
    </row>
    <row r="4381" ht="27" customHeight="1" spans="1:17">
      <c r="A4381" s="366"/>
      <c r="B4381" s="367"/>
      <c r="C4381" s="368"/>
      <c r="D4381" s="368"/>
      <c r="E4381" s="368"/>
      <c r="F4381" s="368"/>
      <c r="G4381" s="368"/>
      <c r="H4381" s="369"/>
      <c r="I4381" s="368"/>
      <c r="J4381" s="368"/>
      <c r="K4381" s="368"/>
      <c r="L4381" s="368"/>
      <c r="M4381" s="368"/>
      <c r="N4381" s="372"/>
      <c r="O4381" s="368"/>
      <c r="P4381" s="371"/>
      <c r="Q4381" s="373"/>
    </row>
    <row r="4382" ht="27" customHeight="1" spans="1:17">
      <c r="A4382" s="366"/>
      <c r="B4382" s="367"/>
      <c r="C4382" s="368"/>
      <c r="D4382" s="368"/>
      <c r="E4382" s="368"/>
      <c r="F4382" s="368"/>
      <c r="G4382" s="368"/>
      <c r="H4382" s="369"/>
      <c r="I4382" s="368"/>
      <c r="J4382" s="368"/>
      <c r="K4382" s="368"/>
      <c r="L4382" s="368"/>
      <c r="M4382" s="368"/>
      <c r="N4382" s="370"/>
      <c r="O4382" s="368"/>
      <c r="P4382" s="371"/>
      <c r="Q4382" s="373"/>
    </row>
    <row r="4383" ht="27" customHeight="1" spans="1:17">
      <c r="A4383" s="366"/>
      <c r="B4383" s="367"/>
      <c r="C4383" s="368"/>
      <c r="D4383" s="368"/>
      <c r="E4383" s="368"/>
      <c r="F4383" s="368"/>
      <c r="G4383" s="368"/>
      <c r="H4383" s="369"/>
      <c r="I4383" s="368"/>
      <c r="J4383" s="368"/>
      <c r="K4383" s="368"/>
      <c r="L4383" s="368"/>
      <c r="M4383" s="368"/>
      <c r="N4383" s="372"/>
      <c r="O4383" s="368"/>
      <c r="P4383" s="371"/>
      <c r="Q4383" s="373"/>
    </row>
    <row r="4384" ht="27" customHeight="1" spans="1:17">
      <c r="A4384" s="366"/>
      <c r="B4384" s="367"/>
      <c r="C4384" s="368"/>
      <c r="D4384" s="368"/>
      <c r="E4384" s="368"/>
      <c r="F4384" s="368"/>
      <c r="G4384" s="368"/>
      <c r="H4384" s="369"/>
      <c r="I4384" s="368"/>
      <c r="J4384" s="368"/>
      <c r="K4384" s="368"/>
      <c r="L4384" s="368"/>
      <c r="M4384" s="368"/>
      <c r="N4384" s="370"/>
      <c r="O4384" s="368"/>
      <c r="P4384" s="371"/>
      <c r="Q4384" s="373"/>
    </row>
    <row r="4385" ht="27" customHeight="1" spans="1:17">
      <c r="A4385" s="366"/>
      <c r="B4385" s="367"/>
      <c r="C4385" s="368"/>
      <c r="D4385" s="368"/>
      <c r="E4385" s="368"/>
      <c r="F4385" s="368"/>
      <c r="G4385" s="368"/>
      <c r="H4385" s="369"/>
      <c r="I4385" s="368"/>
      <c r="J4385" s="368"/>
      <c r="K4385" s="368"/>
      <c r="L4385" s="368"/>
      <c r="M4385" s="368"/>
      <c r="N4385" s="372"/>
      <c r="O4385" s="368"/>
      <c r="P4385" s="371"/>
      <c r="Q4385" s="373"/>
    </row>
    <row r="4386" ht="27" customHeight="1" spans="1:17">
      <c r="A4386" s="366"/>
      <c r="B4386" s="367"/>
      <c r="C4386" s="368"/>
      <c r="D4386" s="368"/>
      <c r="E4386" s="368"/>
      <c r="F4386" s="368"/>
      <c r="G4386" s="368"/>
      <c r="H4386" s="369"/>
      <c r="I4386" s="368"/>
      <c r="J4386" s="368"/>
      <c r="K4386" s="368"/>
      <c r="L4386" s="368"/>
      <c r="M4386" s="368"/>
      <c r="N4386" s="370"/>
      <c r="O4386" s="368"/>
      <c r="P4386" s="371"/>
      <c r="Q4386" s="373"/>
    </row>
    <row r="4387" ht="27" customHeight="1" spans="1:17">
      <c r="A4387" s="366"/>
      <c r="B4387" s="367"/>
      <c r="C4387" s="368"/>
      <c r="D4387" s="368"/>
      <c r="E4387" s="368"/>
      <c r="F4387" s="368"/>
      <c r="G4387" s="368"/>
      <c r="H4387" s="369"/>
      <c r="I4387" s="368"/>
      <c r="J4387" s="368"/>
      <c r="K4387" s="368"/>
      <c r="L4387" s="368"/>
      <c r="M4387" s="368"/>
      <c r="N4387" s="372"/>
      <c r="O4387" s="368"/>
      <c r="P4387" s="371"/>
      <c r="Q4387" s="373"/>
    </row>
    <row r="4388" ht="27" customHeight="1" spans="1:17">
      <c r="A4388" s="366"/>
      <c r="B4388" s="367"/>
      <c r="C4388" s="368"/>
      <c r="D4388" s="368"/>
      <c r="E4388" s="368"/>
      <c r="F4388" s="368"/>
      <c r="G4388" s="368"/>
      <c r="H4388" s="369"/>
      <c r="I4388" s="368"/>
      <c r="J4388" s="368"/>
      <c r="K4388" s="368"/>
      <c r="L4388" s="368"/>
      <c r="M4388" s="368"/>
      <c r="N4388" s="370"/>
      <c r="O4388" s="368"/>
      <c r="P4388" s="371"/>
      <c r="Q4388" s="373"/>
    </row>
    <row r="4389" ht="27" customHeight="1" spans="1:17">
      <c r="A4389" s="366"/>
      <c r="B4389" s="367"/>
      <c r="C4389" s="368"/>
      <c r="D4389" s="368"/>
      <c r="E4389" s="368"/>
      <c r="F4389" s="368"/>
      <c r="G4389" s="368"/>
      <c r="H4389" s="369"/>
      <c r="I4389" s="368"/>
      <c r="J4389" s="368"/>
      <c r="K4389" s="368"/>
      <c r="L4389" s="368"/>
      <c r="M4389" s="368"/>
      <c r="N4389" s="372"/>
      <c r="O4389" s="368"/>
      <c r="P4389" s="371"/>
      <c r="Q4389" s="373"/>
    </row>
    <row r="4390" ht="27" customHeight="1" spans="1:17">
      <c r="A4390" s="366"/>
      <c r="B4390" s="367"/>
      <c r="C4390" s="368"/>
      <c r="D4390" s="368"/>
      <c r="E4390" s="368"/>
      <c r="F4390" s="368"/>
      <c r="G4390" s="368"/>
      <c r="H4390" s="369"/>
      <c r="I4390" s="368"/>
      <c r="J4390" s="368"/>
      <c r="K4390" s="368"/>
      <c r="L4390" s="368"/>
      <c r="M4390" s="368"/>
      <c r="N4390" s="370"/>
      <c r="O4390" s="368"/>
      <c r="P4390" s="371"/>
      <c r="Q4390" s="373"/>
    </row>
    <row r="4391" ht="27" customHeight="1" spans="1:17">
      <c r="A4391" s="366"/>
      <c r="B4391" s="367"/>
      <c r="C4391" s="368"/>
      <c r="D4391" s="368"/>
      <c r="E4391" s="368"/>
      <c r="F4391" s="368"/>
      <c r="G4391" s="368"/>
      <c r="H4391" s="369"/>
      <c r="I4391" s="368"/>
      <c r="J4391" s="368"/>
      <c r="K4391" s="368"/>
      <c r="L4391" s="368"/>
      <c r="M4391" s="368"/>
      <c r="N4391" s="372"/>
      <c r="O4391" s="368"/>
      <c r="P4391" s="371"/>
      <c r="Q4391" s="373"/>
    </row>
    <row r="4392" ht="27" customHeight="1" spans="1:17">
      <c r="A4392" s="366"/>
      <c r="B4392" s="367"/>
      <c r="C4392" s="368"/>
      <c r="D4392" s="368"/>
      <c r="E4392" s="368"/>
      <c r="F4392" s="368"/>
      <c r="G4392" s="368"/>
      <c r="H4392" s="369"/>
      <c r="I4392" s="368"/>
      <c r="J4392" s="368"/>
      <c r="K4392" s="368"/>
      <c r="L4392" s="368"/>
      <c r="M4392" s="368"/>
      <c r="N4392" s="370"/>
      <c r="O4392" s="368"/>
      <c r="P4392" s="371"/>
      <c r="Q4392" s="373"/>
    </row>
    <row r="4393" ht="27" customHeight="1" spans="1:17">
      <c r="A4393" s="366"/>
      <c r="B4393" s="367"/>
      <c r="C4393" s="368"/>
      <c r="D4393" s="368"/>
      <c r="E4393" s="368"/>
      <c r="F4393" s="368"/>
      <c r="G4393" s="368"/>
      <c r="H4393" s="369"/>
      <c r="I4393" s="368"/>
      <c r="J4393" s="368"/>
      <c r="K4393" s="368"/>
      <c r="L4393" s="368"/>
      <c r="M4393" s="368"/>
      <c r="N4393" s="372"/>
      <c r="O4393" s="368"/>
      <c r="P4393" s="371"/>
      <c r="Q4393" s="373"/>
    </row>
    <row r="4394" ht="27" customHeight="1" spans="1:17">
      <c r="A4394" s="366"/>
      <c r="B4394" s="367"/>
      <c r="C4394" s="368"/>
      <c r="D4394" s="368"/>
      <c r="E4394" s="368"/>
      <c r="F4394" s="368"/>
      <c r="G4394" s="368"/>
      <c r="H4394" s="369"/>
      <c r="I4394" s="368"/>
      <c r="J4394" s="368"/>
      <c r="K4394" s="368"/>
      <c r="L4394" s="368"/>
      <c r="M4394" s="368"/>
      <c r="N4394" s="370"/>
      <c r="O4394" s="368"/>
      <c r="P4394" s="371"/>
      <c r="Q4394" s="373"/>
    </row>
    <row r="4395" ht="27" customHeight="1" spans="1:17">
      <c r="A4395" s="366"/>
      <c r="B4395" s="367"/>
      <c r="C4395" s="368"/>
      <c r="D4395" s="368"/>
      <c r="E4395" s="368"/>
      <c r="F4395" s="368"/>
      <c r="G4395" s="368"/>
      <c r="H4395" s="369"/>
      <c r="I4395" s="368"/>
      <c r="J4395" s="368"/>
      <c r="K4395" s="368"/>
      <c r="L4395" s="368"/>
      <c r="M4395" s="368"/>
      <c r="N4395" s="372"/>
      <c r="O4395" s="368"/>
      <c r="P4395" s="371"/>
      <c r="Q4395" s="373"/>
    </row>
    <row r="4396" ht="27" customHeight="1" spans="1:17">
      <c r="A4396" s="366"/>
      <c r="B4396" s="367"/>
      <c r="C4396" s="368"/>
      <c r="D4396" s="368"/>
      <c r="E4396" s="368"/>
      <c r="F4396" s="368"/>
      <c r="G4396" s="368"/>
      <c r="H4396" s="369"/>
      <c r="I4396" s="368"/>
      <c r="J4396" s="368"/>
      <c r="K4396" s="368"/>
      <c r="L4396" s="368"/>
      <c r="M4396" s="368"/>
      <c r="N4396" s="370"/>
      <c r="O4396" s="368"/>
      <c r="P4396" s="371"/>
      <c r="Q4396" s="373"/>
    </row>
    <row r="4397" ht="27" customHeight="1" spans="1:17">
      <c r="A4397" s="366"/>
      <c r="B4397" s="367"/>
      <c r="C4397" s="368"/>
      <c r="D4397" s="368"/>
      <c r="E4397" s="368"/>
      <c r="F4397" s="368"/>
      <c r="G4397" s="368"/>
      <c r="H4397" s="369"/>
      <c r="I4397" s="368"/>
      <c r="J4397" s="368"/>
      <c r="K4397" s="368"/>
      <c r="L4397" s="368"/>
      <c r="M4397" s="368"/>
      <c r="N4397" s="372"/>
      <c r="O4397" s="368"/>
      <c r="P4397" s="371"/>
      <c r="Q4397" s="373"/>
    </row>
    <row r="4398" ht="27" customHeight="1" spans="1:17">
      <c r="A4398" s="366"/>
      <c r="B4398" s="367"/>
      <c r="C4398" s="368"/>
      <c r="D4398" s="368"/>
      <c r="E4398" s="368"/>
      <c r="F4398" s="368"/>
      <c r="G4398" s="368"/>
      <c r="H4398" s="369"/>
      <c r="I4398" s="368"/>
      <c r="J4398" s="368"/>
      <c r="K4398" s="368"/>
      <c r="L4398" s="368"/>
      <c r="M4398" s="368"/>
      <c r="N4398" s="370"/>
      <c r="O4398" s="368"/>
      <c r="P4398" s="371"/>
      <c r="Q4398" s="373"/>
    </row>
    <row r="4399" ht="27" customHeight="1" spans="1:17">
      <c r="A4399" s="366"/>
      <c r="B4399" s="367"/>
      <c r="C4399" s="368"/>
      <c r="D4399" s="368"/>
      <c r="E4399" s="368"/>
      <c r="F4399" s="368"/>
      <c r="G4399" s="368"/>
      <c r="H4399" s="369"/>
      <c r="I4399" s="368"/>
      <c r="J4399" s="368"/>
      <c r="K4399" s="368"/>
      <c r="L4399" s="368"/>
      <c r="M4399" s="368"/>
      <c r="N4399" s="372"/>
      <c r="O4399" s="368"/>
      <c r="P4399" s="371"/>
      <c r="Q4399" s="373"/>
    </row>
    <row r="4400" ht="27" customHeight="1" spans="1:17">
      <c r="A4400" s="366"/>
      <c r="B4400" s="367"/>
      <c r="C4400" s="368"/>
      <c r="D4400" s="368"/>
      <c r="E4400" s="368"/>
      <c r="F4400" s="368"/>
      <c r="G4400" s="368"/>
      <c r="H4400" s="369"/>
      <c r="I4400" s="368"/>
      <c r="J4400" s="368"/>
      <c r="K4400" s="368"/>
      <c r="L4400" s="368"/>
      <c r="M4400" s="368"/>
      <c r="N4400" s="370"/>
      <c r="O4400" s="368"/>
      <c r="P4400" s="371"/>
      <c r="Q4400" s="373"/>
    </row>
    <row r="4401" ht="27" customHeight="1" spans="1:17">
      <c r="A4401" s="366"/>
      <c r="B4401" s="367"/>
      <c r="C4401" s="368"/>
      <c r="D4401" s="368"/>
      <c r="E4401" s="368"/>
      <c r="F4401" s="368"/>
      <c r="G4401" s="368"/>
      <c r="H4401" s="369"/>
      <c r="I4401" s="368"/>
      <c r="J4401" s="368"/>
      <c r="K4401" s="368"/>
      <c r="L4401" s="368"/>
      <c r="M4401" s="368"/>
      <c r="N4401" s="372"/>
      <c r="O4401" s="368"/>
      <c r="P4401" s="371"/>
      <c r="Q4401" s="373"/>
    </row>
    <row r="4402" ht="27" customHeight="1" spans="1:17">
      <c r="A4402" s="366"/>
      <c r="B4402" s="367"/>
      <c r="C4402" s="368"/>
      <c r="D4402" s="368"/>
      <c r="E4402" s="368"/>
      <c r="F4402" s="368"/>
      <c r="G4402" s="368"/>
      <c r="H4402" s="369"/>
      <c r="I4402" s="368"/>
      <c r="J4402" s="368"/>
      <c r="K4402" s="368"/>
      <c r="L4402" s="368"/>
      <c r="M4402" s="368"/>
      <c r="N4402" s="370"/>
      <c r="O4402" s="368"/>
      <c r="P4402" s="371"/>
      <c r="Q4402" s="373"/>
    </row>
    <row r="4403" ht="27" customHeight="1" spans="1:17">
      <c r="A4403" s="366"/>
      <c r="B4403" s="367"/>
      <c r="C4403" s="368"/>
      <c r="D4403" s="368"/>
      <c r="E4403" s="368"/>
      <c r="F4403" s="368"/>
      <c r="G4403" s="368"/>
      <c r="H4403" s="369"/>
      <c r="I4403" s="368"/>
      <c r="J4403" s="368"/>
      <c r="K4403" s="368"/>
      <c r="L4403" s="368"/>
      <c r="M4403" s="368"/>
      <c r="N4403" s="372"/>
      <c r="O4403" s="368"/>
      <c r="P4403" s="371"/>
      <c r="Q4403" s="373"/>
    </row>
    <row r="4404" ht="27" customHeight="1" spans="1:17">
      <c r="A4404" s="366"/>
      <c r="B4404" s="367"/>
      <c r="C4404" s="368"/>
      <c r="D4404" s="368"/>
      <c r="E4404" s="368"/>
      <c r="F4404" s="368"/>
      <c r="G4404" s="368"/>
      <c r="H4404" s="369"/>
      <c r="I4404" s="368"/>
      <c r="J4404" s="368"/>
      <c r="K4404" s="368"/>
      <c r="L4404" s="368"/>
      <c r="M4404" s="368"/>
      <c r="N4404" s="370"/>
      <c r="O4404" s="368"/>
      <c r="P4404" s="371"/>
      <c r="Q4404" s="373"/>
    </row>
    <row r="4405" ht="27" customHeight="1" spans="1:17">
      <c r="A4405" s="366"/>
      <c r="B4405" s="367"/>
      <c r="C4405" s="368"/>
      <c r="D4405" s="368"/>
      <c r="E4405" s="368"/>
      <c r="F4405" s="368"/>
      <c r="G4405" s="368"/>
      <c r="H4405" s="369"/>
      <c r="I4405" s="368"/>
      <c r="J4405" s="368"/>
      <c r="K4405" s="368"/>
      <c r="L4405" s="368"/>
      <c r="M4405" s="368"/>
      <c r="N4405" s="372"/>
      <c r="O4405" s="368"/>
      <c r="P4405" s="371"/>
      <c r="Q4405" s="373"/>
    </row>
    <row r="4406" ht="27" customHeight="1" spans="1:17">
      <c r="A4406" s="366"/>
      <c r="B4406" s="367"/>
      <c r="C4406" s="368"/>
      <c r="D4406" s="368"/>
      <c r="E4406" s="368"/>
      <c r="F4406" s="368"/>
      <c r="G4406" s="368"/>
      <c r="H4406" s="369"/>
      <c r="I4406" s="368"/>
      <c r="J4406" s="368"/>
      <c r="K4406" s="368"/>
      <c r="L4406" s="368"/>
      <c r="M4406" s="368"/>
      <c r="N4406" s="370"/>
      <c r="O4406" s="368"/>
      <c r="P4406" s="371"/>
      <c r="Q4406" s="373"/>
    </row>
    <row r="4407" ht="27" customHeight="1" spans="1:17">
      <c r="A4407" s="366"/>
      <c r="B4407" s="367"/>
      <c r="C4407" s="368"/>
      <c r="D4407" s="368"/>
      <c r="E4407" s="368"/>
      <c r="F4407" s="368"/>
      <c r="G4407" s="368"/>
      <c r="H4407" s="369"/>
      <c r="I4407" s="368"/>
      <c r="J4407" s="368"/>
      <c r="K4407" s="368"/>
      <c r="L4407" s="368"/>
      <c r="M4407" s="368"/>
      <c r="N4407" s="372"/>
      <c r="O4407" s="368"/>
      <c r="P4407" s="371"/>
      <c r="Q4407" s="373"/>
    </row>
    <row r="4408" ht="27" customHeight="1" spans="1:17">
      <c r="A4408" s="366"/>
      <c r="B4408" s="367"/>
      <c r="C4408" s="368"/>
      <c r="D4408" s="368"/>
      <c r="E4408" s="368"/>
      <c r="F4408" s="368"/>
      <c r="G4408" s="368"/>
      <c r="H4408" s="369"/>
      <c r="I4408" s="368"/>
      <c r="J4408" s="368"/>
      <c r="K4408" s="368"/>
      <c r="L4408" s="368"/>
      <c r="M4408" s="368"/>
      <c r="N4408" s="370"/>
      <c r="O4408" s="368"/>
      <c r="P4408" s="371"/>
      <c r="Q4408" s="373"/>
    </row>
    <row r="4409" ht="27" customHeight="1" spans="1:17">
      <c r="A4409" s="366"/>
      <c r="B4409" s="367"/>
      <c r="C4409" s="368"/>
      <c r="D4409" s="368"/>
      <c r="E4409" s="368"/>
      <c r="F4409" s="368"/>
      <c r="G4409" s="368"/>
      <c r="H4409" s="369"/>
      <c r="I4409" s="368"/>
      <c r="J4409" s="368"/>
      <c r="K4409" s="368"/>
      <c r="L4409" s="368"/>
      <c r="M4409" s="368"/>
      <c r="N4409" s="372"/>
      <c r="O4409" s="368"/>
      <c r="P4409" s="371"/>
      <c r="Q4409" s="373"/>
    </row>
    <row r="4410" ht="27" customHeight="1" spans="1:17">
      <c r="A4410" s="366"/>
      <c r="B4410" s="367"/>
      <c r="C4410" s="368"/>
      <c r="D4410" s="368"/>
      <c r="E4410" s="368"/>
      <c r="F4410" s="368"/>
      <c r="G4410" s="368"/>
      <c r="H4410" s="369"/>
      <c r="I4410" s="368"/>
      <c r="J4410" s="368"/>
      <c r="K4410" s="368"/>
      <c r="L4410" s="368"/>
      <c r="M4410" s="368"/>
      <c r="N4410" s="370"/>
      <c r="O4410" s="368"/>
      <c r="P4410" s="371"/>
      <c r="Q4410" s="373"/>
    </row>
    <row r="4411" ht="27" customHeight="1" spans="1:17">
      <c r="A4411" s="366"/>
      <c r="B4411" s="367"/>
      <c r="C4411" s="368"/>
      <c r="D4411" s="368"/>
      <c r="E4411" s="368"/>
      <c r="F4411" s="368"/>
      <c r="G4411" s="368"/>
      <c r="H4411" s="369"/>
      <c r="I4411" s="368"/>
      <c r="J4411" s="368"/>
      <c r="K4411" s="368"/>
      <c r="L4411" s="368"/>
      <c r="M4411" s="368"/>
      <c r="N4411" s="372"/>
      <c r="O4411" s="368"/>
      <c r="P4411" s="371"/>
      <c r="Q4411" s="373"/>
    </row>
    <row r="4412" ht="27" customHeight="1" spans="1:17">
      <c r="A4412" s="366"/>
      <c r="B4412" s="367"/>
      <c r="C4412" s="368"/>
      <c r="D4412" s="368"/>
      <c r="E4412" s="368"/>
      <c r="F4412" s="368"/>
      <c r="G4412" s="368"/>
      <c r="H4412" s="369"/>
      <c r="I4412" s="368"/>
      <c r="J4412" s="368"/>
      <c r="K4412" s="368"/>
      <c r="L4412" s="368"/>
      <c r="M4412" s="368"/>
      <c r="N4412" s="370"/>
      <c r="O4412" s="368"/>
      <c r="P4412" s="371"/>
      <c r="Q4412" s="373"/>
    </row>
    <row r="4413" ht="27" customHeight="1" spans="1:17">
      <c r="A4413" s="366"/>
      <c r="B4413" s="367"/>
      <c r="C4413" s="368"/>
      <c r="D4413" s="368"/>
      <c r="E4413" s="368"/>
      <c r="F4413" s="368"/>
      <c r="G4413" s="368"/>
      <c r="H4413" s="369"/>
      <c r="I4413" s="368"/>
      <c r="J4413" s="368"/>
      <c r="K4413" s="368"/>
      <c r="L4413" s="368"/>
      <c r="M4413" s="368"/>
      <c r="N4413" s="372"/>
      <c r="O4413" s="368"/>
      <c r="P4413" s="371"/>
      <c r="Q4413" s="373"/>
    </row>
    <row r="4414" ht="27" customHeight="1" spans="1:17">
      <c r="A4414" s="366"/>
      <c r="B4414" s="367"/>
      <c r="C4414" s="368"/>
      <c r="D4414" s="368"/>
      <c r="E4414" s="368"/>
      <c r="F4414" s="368"/>
      <c r="G4414" s="368"/>
      <c r="H4414" s="369"/>
      <c r="I4414" s="368"/>
      <c r="J4414" s="368"/>
      <c r="K4414" s="368"/>
      <c r="L4414" s="368"/>
      <c r="M4414" s="368"/>
      <c r="N4414" s="370"/>
      <c r="O4414" s="368"/>
      <c r="P4414" s="371"/>
      <c r="Q4414" s="373"/>
    </row>
    <row r="4415" ht="27" customHeight="1" spans="1:17">
      <c r="A4415" s="366"/>
      <c r="B4415" s="367"/>
      <c r="C4415" s="368"/>
      <c r="D4415" s="368"/>
      <c r="E4415" s="368"/>
      <c r="F4415" s="368"/>
      <c r="G4415" s="368"/>
      <c r="H4415" s="369"/>
      <c r="I4415" s="368"/>
      <c r="J4415" s="368"/>
      <c r="K4415" s="368"/>
      <c r="L4415" s="368"/>
      <c r="M4415" s="368"/>
      <c r="N4415" s="372"/>
      <c r="O4415" s="368"/>
      <c r="P4415" s="371"/>
      <c r="Q4415" s="373"/>
    </row>
    <row r="4416" ht="27" customHeight="1" spans="1:17">
      <c r="A4416" s="366"/>
      <c r="B4416" s="367"/>
      <c r="C4416" s="368"/>
      <c r="D4416" s="368"/>
      <c r="E4416" s="368"/>
      <c r="F4416" s="368"/>
      <c r="G4416" s="368"/>
      <c r="H4416" s="369"/>
      <c r="I4416" s="368"/>
      <c r="J4416" s="368"/>
      <c r="K4416" s="368"/>
      <c r="L4416" s="368"/>
      <c r="M4416" s="368"/>
      <c r="N4416" s="370"/>
      <c r="O4416" s="368"/>
      <c r="P4416" s="371"/>
      <c r="Q4416" s="373"/>
    </row>
    <row r="4417" ht="27" customHeight="1" spans="1:17">
      <c r="A4417" s="366"/>
      <c r="B4417" s="367"/>
      <c r="C4417" s="368"/>
      <c r="D4417" s="368"/>
      <c r="E4417" s="368"/>
      <c r="F4417" s="368"/>
      <c r="G4417" s="368"/>
      <c r="H4417" s="369"/>
      <c r="I4417" s="368"/>
      <c r="J4417" s="368"/>
      <c r="K4417" s="368"/>
      <c r="L4417" s="368"/>
      <c r="M4417" s="368"/>
      <c r="N4417" s="372"/>
      <c r="O4417" s="368"/>
      <c r="P4417" s="371"/>
      <c r="Q4417" s="373"/>
    </row>
    <row r="4418" ht="27" customHeight="1" spans="1:17">
      <c r="A4418" s="366"/>
      <c r="B4418" s="367"/>
      <c r="C4418" s="368"/>
      <c r="D4418" s="368"/>
      <c r="E4418" s="368"/>
      <c r="F4418" s="368"/>
      <c r="G4418" s="368"/>
      <c r="H4418" s="369"/>
      <c r="I4418" s="368"/>
      <c r="J4418" s="368"/>
      <c r="K4418" s="368"/>
      <c r="L4418" s="368"/>
      <c r="M4418" s="368"/>
      <c r="N4418" s="370"/>
      <c r="O4418" s="368"/>
      <c r="P4418" s="371"/>
      <c r="Q4418" s="373"/>
    </row>
    <row r="4419" ht="27" customHeight="1" spans="1:17">
      <c r="A4419" s="366"/>
      <c r="B4419" s="367"/>
      <c r="C4419" s="368"/>
      <c r="D4419" s="368"/>
      <c r="E4419" s="368"/>
      <c r="F4419" s="368"/>
      <c r="G4419" s="368"/>
      <c r="H4419" s="369"/>
      <c r="I4419" s="368"/>
      <c r="J4419" s="368"/>
      <c r="K4419" s="368"/>
      <c r="L4419" s="368"/>
      <c r="M4419" s="368"/>
      <c r="N4419" s="372"/>
      <c r="O4419" s="368"/>
      <c r="P4419" s="371"/>
      <c r="Q4419" s="373"/>
    </row>
    <row r="4420" ht="27" customHeight="1" spans="1:17">
      <c r="A4420" s="366"/>
      <c r="B4420" s="367"/>
      <c r="C4420" s="368"/>
      <c r="D4420" s="368"/>
      <c r="E4420" s="368"/>
      <c r="F4420" s="368"/>
      <c r="G4420" s="368"/>
      <c r="H4420" s="369"/>
      <c r="I4420" s="368"/>
      <c r="J4420" s="368"/>
      <c r="K4420" s="368"/>
      <c r="L4420" s="368"/>
      <c r="M4420" s="368"/>
      <c r="N4420" s="370"/>
      <c r="O4420" s="368"/>
      <c r="P4420" s="371"/>
      <c r="Q4420" s="373"/>
    </row>
    <row r="4421" ht="27" customHeight="1" spans="1:17">
      <c r="A4421" s="366"/>
      <c r="B4421" s="367"/>
      <c r="C4421" s="368"/>
      <c r="D4421" s="368"/>
      <c r="E4421" s="368"/>
      <c r="F4421" s="368"/>
      <c r="G4421" s="368"/>
      <c r="H4421" s="369"/>
      <c r="I4421" s="368"/>
      <c r="J4421" s="368"/>
      <c r="K4421" s="368"/>
      <c r="L4421" s="368"/>
      <c r="M4421" s="368"/>
      <c r="N4421" s="372"/>
      <c r="O4421" s="368"/>
      <c r="P4421" s="371"/>
      <c r="Q4421" s="373"/>
    </row>
    <row r="4422" ht="27" customHeight="1" spans="1:17">
      <c r="A4422" s="366"/>
      <c r="B4422" s="367"/>
      <c r="C4422" s="368"/>
      <c r="D4422" s="368"/>
      <c r="E4422" s="368"/>
      <c r="F4422" s="368"/>
      <c r="G4422" s="368"/>
      <c r="H4422" s="369"/>
      <c r="I4422" s="368"/>
      <c r="J4422" s="368"/>
      <c r="K4422" s="368"/>
      <c r="L4422" s="368"/>
      <c r="M4422" s="368"/>
      <c r="N4422" s="370"/>
      <c r="O4422" s="368"/>
      <c r="P4422" s="371"/>
      <c r="Q4422" s="373"/>
    </row>
    <row r="4423" ht="27" customHeight="1" spans="1:17">
      <c r="A4423" s="366"/>
      <c r="B4423" s="367"/>
      <c r="C4423" s="368"/>
      <c r="D4423" s="368"/>
      <c r="E4423" s="368"/>
      <c r="F4423" s="368"/>
      <c r="G4423" s="368"/>
      <c r="H4423" s="369"/>
      <c r="I4423" s="368"/>
      <c r="J4423" s="368"/>
      <c r="K4423" s="368"/>
      <c r="L4423" s="368"/>
      <c r="M4423" s="368"/>
      <c r="N4423" s="372"/>
      <c r="O4423" s="368"/>
      <c r="P4423" s="371"/>
      <c r="Q4423" s="373"/>
    </row>
    <row r="4424" ht="27" customHeight="1" spans="1:17">
      <c r="A4424" s="366"/>
      <c r="B4424" s="367"/>
      <c r="C4424" s="368"/>
      <c r="D4424" s="368"/>
      <c r="E4424" s="368"/>
      <c r="F4424" s="368"/>
      <c r="G4424" s="368"/>
      <c r="H4424" s="369"/>
      <c r="I4424" s="368"/>
      <c r="J4424" s="368"/>
      <c r="K4424" s="368"/>
      <c r="L4424" s="368"/>
      <c r="M4424" s="368"/>
      <c r="N4424" s="370"/>
      <c r="O4424" s="368"/>
      <c r="P4424" s="371"/>
      <c r="Q4424" s="373"/>
    </row>
    <row r="4425" ht="27" customHeight="1" spans="1:17">
      <c r="A4425" s="366"/>
      <c r="B4425" s="367"/>
      <c r="C4425" s="368"/>
      <c r="D4425" s="368"/>
      <c r="E4425" s="368"/>
      <c r="F4425" s="368"/>
      <c r="G4425" s="368"/>
      <c r="H4425" s="369"/>
      <c r="I4425" s="368"/>
      <c r="J4425" s="368"/>
      <c r="K4425" s="368"/>
      <c r="L4425" s="368"/>
      <c r="M4425" s="368"/>
      <c r="N4425" s="372"/>
      <c r="O4425" s="368"/>
      <c r="P4425" s="371"/>
      <c r="Q4425" s="373"/>
    </row>
    <row r="4426" ht="27" customHeight="1" spans="1:17">
      <c r="A4426" s="366"/>
      <c r="B4426" s="367"/>
      <c r="C4426" s="368"/>
      <c r="D4426" s="368"/>
      <c r="E4426" s="368"/>
      <c r="F4426" s="368"/>
      <c r="G4426" s="368"/>
      <c r="H4426" s="369"/>
      <c r="I4426" s="368"/>
      <c r="J4426" s="368"/>
      <c r="K4426" s="368"/>
      <c r="L4426" s="368"/>
      <c r="M4426" s="368"/>
      <c r="N4426" s="370"/>
      <c r="O4426" s="368"/>
      <c r="P4426" s="371"/>
      <c r="Q4426" s="373"/>
    </row>
    <row r="4427" ht="27" customHeight="1" spans="1:17">
      <c r="A4427" s="366"/>
      <c r="B4427" s="367"/>
      <c r="C4427" s="368"/>
      <c r="D4427" s="368"/>
      <c r="E4427" s="368"/>
      <c r="F4427" s="368"/>
      <c r="G4427" s="368"/>
      <c r="H4427" s="369"/>
      <c r="I4427" s="368"/>
      <c r="J4427" s="368"/>
      <c r="K4427" s="368"/>
      <c r="L4427" s="368"/>
      <c r="M4427" s="368"/>
      <c r="N4427" s="372"/>
      <c r="O4427" s="368"/>
      <c r="P4427" s="371"/>
      <c r="Q4427" s="373"/>
    </row>
    <row r="4428" ht="27" customHeight="1" spans="1:17">
      <c r="A4428" s="366"/>
      <c r="B4428" s="367"/>
      <c r="C4428" s="368"/>
      <c r="D4428" s="368"/>
      <c r="E4428" s="368"/>
      <c r="F4428" s="368"/>
      <c r="G4428" s="368"/>
      <c r="H4428" s="369"/>
      <c r="I4428" s="368"/>
      <c r="J4428" s="368"/>
      <c r="K4428" s="368"/>
      <c r="L4428" s="368"/>
      <c r="M4428" s="368"/>
      <c r="N4428" s="370"/>
      <c r="O4428" s="368"/>
      <c r="P4428" s="371"/>
      <c r="Q4428" s="373"/>
    </row>
    <row r="4429" ht="27" customHeight="1" spans="1:17">
      <c r="A4429" s="366"/>
      <c r="B4429" s="367"/>
      <c r="C4429" s="368"/>
      <c r="D4429" s="368"/>
      <c r="E4429" s="368"/>
      <c r="F4429" s="368"/>
      <c r="G4429" s="368"/>
      <c r="H4429" s="369"/>
      <c r="I4429" s="368"/>
      <c r="J4429" s="368"/>
      <c r="K4429" s="368"/>
      <c r="L4429" s="368"/>
      <c r="M4429" s="368"/>
      <c r="N4429" s="372"/>
      <c r="O4429" s="368"/>
      <c r="P4429" s="371"/>
      <c r="Q4429" s="373"/>
    </row>
    <row r="4430" ht="27" customHeight="1" spans="1:17">
      <c r="A4430" s="366"/>
      <c r="B4430" s="367"/>
      <c r="C4430" s="368"/>
      <c r="D4430" s="368"/>
      <c r="E4430" s="368"/>
      <c r="F4430" s="368"/>
      <c r="G4430" s="368"/>
      <c r="H4430" s="369"/>
      <c r="I4430" s="368"/>
      <c r="J4430" s="368"/>
      <c r="K4430" s="368"/>
      <c r="L4430" s="368"/>
      <c r="M4430" s="368"/>
      <c r="N4430" s="370"/>
      <c r="O4430" s="368"/>
      <c r="P4430" s="371"/>
      <c r="Q4430" s="373"/>
    </row>
    <row r="4431" ht="27" customHeight="1" spans="1:17">
      <c r="A4431" s="366"/>
      <c r="B4431" s="367"/>
      <c r="C4431" s="368"/>
      <c r="D4431" s="368"/>
      <c r="E4431" s="368"/>
      <c r="F4431" s="368"/>
      <c r="G4431" s="368"/>
      <c r="H4431" s="369"/>
      <c r="I4431" s="368"/>
      <c r="J4431" s="368"/>
      <c r="K4431" s="368"/>
      <c r="L4431" s="368"/>
      <c r="M4431" s="368"/>
      <c r="N4431" s="372"/>
      <c r="O4431" s="368"/>
      <c r="P4431" s="371"/>
      <c r="Q4431" s="373"/>
    </row>
    <row r="4432" ht="27" customHeight="1" spans="1:17">
      <c r="A4432" s="366"/>
      <c r="B4432" s="367"/>
      <c r="C4432" s="368"/>
      <c r="D4432" s="368"/>
      <c r="E4432" s="368"/>
      <c r="F4432" s="368"/>
      <c r="G4432" s="368"/>
      <c r="H4432" s="369"/>
      <c r="I4432" s="368"/>
      <c r="J4432" s="368"/>
      <c r="K4432" s="368"/>
      <c r="L4432" s="368"/>
      <c r="M4432" s="368"/>
      <c r="N4432" s="370"/>
      <c r="O4432" s="368"/>
      <c r="P4432" s="371"/>
      <c r="Q4432" s="373"/>
    </row>
    <row r="4433" ht="27" customHeight="1" spans="1:17">
      <c r="A4433" s="366"/>
      <c r="B4433" s="367"/>
      <c r="C4433" s="368"/>
      <c r="D4433" s="368"/>
      <c r="E4433" s="368"/>
      <c r="F4433" s="368"/>
      <c r="G4433" s="368"/>
      <c r="H4433" s="369"/>
      <c r="I4433" s="368"/>
      <c r="J4433" s="368"/>
      <c r="K4433" s="368"/>
      <c r="L4433" s="368"/>
      <c r="M4433" s="368"/>
      <c r="N4433" s="372"/>
      <c r="O4433" s="368"/>
      <c r="P4433" s="371"/>
      <c r="Q4433" s="373"/>
    </row>
    <row r="4434" ht="27" customHeight="1" spans="1:17">
      <c r="A4434" s="366"/>
      <c r="B4434" s="367"/>
      <c r="C4434" s="368"/>
      <c r="D4434" s="368"/>
      <c r="E4434" s="368"/>
      <c r="F4434" s="368"/>
      <c r="G4434" s="368"/>
      <c r="H4434" s="369"/>
      <c r="I4434" s="368"/>
      <c r="J4434" s="368"/>
      <c r="K4434" s="368"/>
      <c r="L4434" s="368"/>
      <c r="M4434" s="368"/>
      <c r="N4434" s="370"/>
      <c r="O4434" s="368"/>
      <c r="P4434" s="371"/>
      <c r="Q4434" s="373"/>
    </row>
    <row r="4435" ht="27" customHeight="1" spans="1:17">
      <c r="A4435" s="366"/>
      <c r="B4435" s="367"/>
      <c r="C4435" s="368"/>
      <c r="D4435" s="368"/>
      <c r="E4435" s="368"/>
      <c r="F4435" s="368"/>
      <c r="G4435" s="368"/>
      <c r="H4435" s="369"/>
      <c r="I4435" s="368"/>
      <c r="J4435" s="368"/>
      <c r="K4435" s="368"/>
      <c r="L4435" s="368"/>
      <c r="M4435" s="368"/>
      <c r="N4435" s="372"/>
      <c r="O4435" s="368"/>
      <c r="P4435" s="371"/>
      <c r="Q4435" s="373"/>
    </row>
    <row r="4436" ht="27" customHeight="1" spans="1:17">
      <c r="A4436" s="366"/>
      <c r="B4436" s="367"/>
      <c r="C4436" s="368"/>
      <c r="D4436" s="368"/>
      <c r="E4436" s="368"/>
      <c r="F4436" s="368"/>
      <c r="G4436" s="368"/>
      <c r="H4436" s="369"/>
      <c r="I4436" s="368"/>
      <c r="J4436" s="368"/>
      <c r="K4436" s="368"/>
      <c r="L4436" s="368"/>
      <c r="M4436" s="368"/>
      <c r="N4436" s="370"/>
      <c r="O4436" s="368"/>
      <c r="P4436" s="371"/>
      <c r="Q4436" s="373"/>
    </row>
    <row r="4437" ht="27" customHeight="1" spans="1:17">
      <c r="A4437" s="366"/>
      <c r="B4437" s="367"/>
      <c r="C4437" s="368"/>
      <c r="D4437" s="368"/>
      <c r="E4437" s="368"/>
      <c r="F4437" s="368"/>
      <c r="G4437" s="368"/>
      <c r="H4437" s="369"/>
      <c r="I4437" s="368"/>
      <c r="J4437" s="368"/>
      <c r="K4437" s="368"/>
      <c r="L4437" s="368"/>
      <c r="M4437" s="368"/>
      <c r="N4437" s="372"/>
      <c r="O4437" s="368"/>
      <c r="P4437" s="371"/>
      <c r="Q4437" s="373"/>
    </row>
    <row r="4438" ht="27" customHeight="1" spans="1:17">
      <c r="A4438" s="366"/>
      <c r="B4438" s="367"/>
      <c r="C4438" s="368"/>
      <c r="D4438" s="368"/>
      <c r="E4438" s="368"/>
      <c r="F4438" s="368"/>
      <c r="G4438" s="368"/>
      <c r="H4438" s="369"/>
      <c r="I4438" s="368"/>
      <c r="J4438" s="368"/>
      <c r="K4438" s="368"/>
      <c r="L4438" s="368"/>
      <c r="M4438" s="368"/>
      <c r="N4438" s="370"/>
      <c r="O4438" s="368"/>
      <c r="P4438" s="371"/>
      <c r="Q4438" s="373"/>
    </row>
    <row r="4439" ht="27" customHeight="1" spans="1:17">
      <c r="A4439" s="366"/>
      <c r="B4439" s="367"/>
      <c r="C4439" s="368"/>
      <c r="D4439" s="368"/>
      <c r="E4439" s="368"/>
      <c r="F4439" s="368"/>
      <c r="G4439" s="368"/>
      <c r="H4439" s="369"/>
      <c r="I4439" s="368"/>
      <c r="J4439" s="368"/>
      <c r="K4439" s="368"/>
      <c r="L4439" s="368"/>
      <c r="M4439" s="368"/>
      <c r="N4439" s="372"/>
      <c r="O4439" s="368"/>
      <c r="P4439" s="371"/>
      <c r="Q4439" s="373"/>
    </row>
    <row r="4440" ht="27" customHeight="1" spans="1:17">
      <c r="A4440" s="366"/>
      <c r="B4440" s="367"/>
      <c r="C4440" s="368"/>
      <c r="D4440" s="368"/>
      <c r="E4440" s="368"/>
      <c r="F4440" s="368"/>
      <c r="G4440" s="368"/>
      <c r="H4440" s="369"/>
      <c r="I4440" s="368"/>
      <c r="J4440" s="368"/>
      <c r="K4440" s="368"/>
      <c r="L4440" s="368"/>
      <c r="M4440" s="368"/>
      <c r="N4440" s="370"/>
      <c r="O4440" s="368"/>
      <c r="P4440" s="371"/>
      <c r="Q4440" s="373"/>
    </row>
    <row r="4441" ht="27" customHeight="1" spans="1:17">
      <c r="A4441" s="366"/>
      <c r="B4441" s="367"/>
      <c r="C4441" s="368"/>
      <c r="D4441" s="368"/>
      <c r="E4441" s="368"/>
      <c r="F4441" s="368"/>
      <c r="G4441" s="368"/>
      <c r="H4441" s="369"/>
      <c r="I4441" s="368"/>
      <c r="J4441" s="368"/>
      <c r="K4441" s="368"/>
      <c r="L4441" s="368"/>
      <c r="M4441" s="368"/>
      <c r="N4441" s="372"/>
      <c r="O4441" s="368"/>
      <c r="P4441" s="371"/>
      <c r="Q4441" s="373"/>
    </row>
    <row r="4442" ht="27" customHeight="1" spans="1:17">
      <c r="A4442" s="366"/>
      <c r="B4442" s="367"/>
      <c r="C4442" s="368"/>
      <c r="D4442" s="368"/>
      <c r="E4442" s="368"/>
      <c r="F4442" s="368"/>
      <c r="G4442" s="368"/>
      <c r="H4442" s="369"/>
      <c r="I4442" s="368"/>
      <c r="J4442" s="368"/>
      <c r="K4442" s="368"/>
      <c r="L4442" s="368"/>
      <c r="M4442" s="368"/>
      <c r="N4442" s="370"/>
      <c r="O4442" s="368"/>
      <c r="P4442" s="371"/>
      <c r="Q4442" s="373"/>
    </row>
    <row r="4443" ht="27" customHeight="1" spans="1:17">
      <c r="A4443" s="366"/>
      <c r="B4443" s="367"/>
      <c r="C4443" s="368"/>
      <c r="D4443" s="368"/>
      <c r="E4443" s="368"/>
      <c r="F4443" s="368"/>
      <c r="G4443" s="368"/>
      <c r="H4443" s="369"/>
      <c r="I4443" s="368"/>
      <c r="J4443" s="368"/>
      <c r="K4443" s="368"/>
      <c r="L4443" s="368"/>
      <c r="M4443" s="368"/>
      <c r="N4443" s="372"/>
      <c r="O4443" s="368"/>
      <c r="P4443" s="371"/>
      <c r="Q4443" s="373"/>
    </row>
    <row r="4444" ht="27" customHeight="1" spans="1:17">
      <c r="A4444" s="366"/>
      <c r="B4444" s="367"/>
      <c r="C4444" s="368"/>
      <c r="D4444" s="368"/>
      <c r="E4444" s="368"/>
      <c r="F4444" s="368"/>
      <c r="G4444" s="368"/>
      <c r="H4444" s="369"/>
      <c r="I4444" s="368"/>
      <c r="J4444" s="368"/>
      <c r="K4444" s="368"/>
      <c r="L4444" s="368"/>
      <c r="M4444" s="368"/>
      <c r="N4444" s="370"/>
      <c r="O4444" s="368"/>
      <c r="P4444" s="371"/>
      <c r="Q4444" s="373"/>
    </row>
    <row r="4445" ht="27" customHeight="1" spans="1:17">
      <c r="A4445" s="366"/>
      <c r="B4445" s="367"/>
      <c r="C4445" s="368"/>
      <c r="D4445" s="368"/>
      <c r="E4445" s="368"/>
      <c r="F4445" s="368"/>
      <c r="G4445" s="368"/>
      <c r="H4445" s="369"/>
      <c r="I4445" s="368"/>
      <c r="J4445" s="368"/>
      <c r="K4445" s="368"/>
      <c r="L4445" s="368"/>
      <c r="M4445" s="368"/>
      <c r="N4445" s="372"/>
      <c r="O4445" s="368"/>
      <c r="P4445" s="371"/>
      <c r="Q4445" s="373"/>
    </row>
    <row r="4446" ht="27" customHeight="1" spans="1:17">
      <c r="A4446" s="366"/>
      <c r="B4446" s="367"/>
      <c r="C4446" s="368"/>
      <c r="D4446" s="368"/>
      <c r="E4446" s="368"/>
      <c r="F4446" s="368"/>
      <c r="G4446" s="368"/>
      <c r="H4446" s="369"/>
      <c r="I4446" s="368"/>
      <c r="J4446" s="368"/>
      <c r="K4446" s="368"/>
      <c r="L4446" s="368"/>
      <c r="M4446" s="368"/>
      <c r="N4446" s="370"/>
      <c r="O4446" s="368"/>
      <c r="P4446" s="371"/>
      <c r="Q4446" s="373"/>
    </row>
    <row r="4447" ht="27" customHeight="1" spans="1:17">
      <c r="A4447" s="366"/>
      <c r="B4447" s="367"/>
      <c r="C4447" s="368"/>
      <c r="D4447" s="368"/>
      <c r="E4447" s="368"/>
      <c r="F4447" s="368"/>
      <c r="G4447" s="368"/>
      <c r="H4447" s="369"/>
      <c r="I4447" s="368"/>
      <c r="J4447" s="368"/>
      <c r="K4447" s="368"/>
      <c r="L4447" s="368"/>
      <c r="M4447" s="368"/>
      <c r="N4447" s="372"/>
      <c r="O4447" s="368"/>
      <c r="P4447" s="371"/>
      <c r="Q4447" s="373"/>
    </row>
    <row r="4448" ht="27" customHeight="1" spans="1:17">
      <c r="A4448" s="366"/>
      <c r="B4448" s="367"/>
      <c r="C4448" s="368"/>
      <c r="D4448" s="368"/>
      <c r="E4448" s="368"/>
      <c r="F4448" s="368"/>
      <c r="G4448" s="368"/>
      <c r="H4448" s="369"/>
      <c r="I4448" s="368"/>
      <c r="J4448" s="368"/>
      <c r="K4448" s="368"/>
      <c r="L4448" s="368"/>
      <c r="M4448" s="368"/>
      <c r="N4448" s="370"/>
      <c r="O4448" s="368"/>
      <c r="P4448" s="371"/>
      <c r="Q4448" s="373"/>
    </row>
    <row r="4449" ht="27" customHeight="1" spans="1:17">
      <c r="A4449" s="366"/>
      <c r="B4449" s="367"/>
      <c r="C4449" s="368"/>
      <c r="D4449" s="368"/>
      <c r="E4449" s="368"/>
      <c r="F4449" s="368"/>
      <c r="G4449" s="368"/>
      <c r="H4449" s="369"/>
      <c r="I4449" s="368"/>
      <c r="J4449" s="368"/>
      <c r="K4449" s="368"/>
      <c r="L4449" s="368"/>
      <c r="M4449" s="368"/>
      <c r="N4449" s="372"/>
      <c r="O4449" s="368"/>
      <c r="P4449" s="371"/>
      <c r="Q4449" s="373"/>
    </row>
    <row r="4450" ht="27" customHeight="1" spans="1:17">
      <c r="A4450" s="366"/>
      <c r="B4450" s="367"/>
      <c r="C4450" s="368"/>
      <c r="D4450" s="368"/>
      <c r="E4450" s="368"/>
      <c r="F4450" s="368"/>
      <c r="G4450" s="368"/>
      <c r="H4450" s="369"/>
      <c r="I4450" s="368"/>
      <c r="J4450" s="368"/>
      <c r="K4450" s="368"/>
      <c r="L4450" s="368"/>
      <c r="M4450" s="368"/>
      <c r="N4450" s="370"/>
      <c r="O4450" s="368"/>
      <c r="P4450" s="371"/>
      <c r="Q4450" s="373"/>
    </row>
    <row r="4451" ht="27" customHeight="1" spans="1:17">
      <c r="A4451" s="366"/>
      <c r="B4451" s="367"/>
      <c r="C4451" s="368"/>
      <c r="D4451" s="368"/>
      <c r="E4451" s="368"/>
      <c r="F4451" s="368"/>
      <c r="G4451" s="368"/>
      <c r="H4451" s="369"/>
      <c r="I4451" s="368"/>
      <c r="J4451" s="368"/>
      <c r="K4451" s="368"/>
      <c r="L4451" s="368"/>
      <c r="M4451" s="368"/>
      <c r="N4451" s="372"/>
      <c r="O4451" s="368"/>
      <c r="P4451" s="371"/>
      <c r="Q4451" s="373"/>
    </row>
    <row r="4452" ht="27" customHeight="1" spans="1:17">
      <c r="A4452" s="366"/>
      <c r="B4452" s="367"/>
      <c r="C4452" s="368"/>
      <c r="D4452" s="368"/>
      <c r="E4452" s="368"/>
      <c r="F4452" s="368"/>
      <c r="G4452" s="368"/>
      <c r="H4452" s="369"/>
      <c r="I4452" s="368"/>
      <c r="J4452" s="368"/>
      <c r="K4452" s="368"/>
      <c r="L4452" s="368"/>
      <c r="M4452" s="368"/>
      <c r="N4452" s="370"/>
      <c r="O4452" s="368"/>
      <c r="P4452" s="371"/>
      <c r="Q4452" s="373"/>
    </row>
    <row r="4453" ht="27" customHeight="1" spans="1:17">
      <c r="A4453" s="366"/>
      <c r="B4453" s="367"/>
      <c r="C4453" s="368"/>
      <c r="D4453" s="368"/>
      <c r="E4453" s="368"/>
      <c r="F4453" s="368"/>
      <c r="G4453" s="368"/>
      <c r="H4453" s="369"/>
      <c r="I4453" s="368"/>
      <c r="J4453" s="368"/>
      <c r="K4453" s="368"/>
      <c r="L4453" s="368"/>
      <c r="M4453" s="368"/>
      <c r="N4453" s="372"/>
      <c r="O4453" s="368"/>
      <c r="P4453" s="371"/>
      <c r="Q4453" s="373"/>
    </row>
    <row r="4454" ht="27" customHeight="1" spans="1:17">
      <c r="A4454" s="366"/>
      <c r="B4454" s="367"/>
      <c r="C4454" s="368"/>
      <c r="D4454" s="368"/>
      <c r="E4454" s="368"/>
      <c r="F4454" s="368"/>
      <c r="G4454" s="368"/>
      <c r="H4454" s="369"/>
      <c r="I4454" s="368"/>
      <c r="J4454" s="368"/>
      <c r="K4454" s="368"/>
      <c r="L4454" s="368"/>
      <c r="M4454" s="368"/>
      <c r="N4454" s="370"/>
      <c r="O4454" s="368"/>
      <c r="P4454" s="371"/>
      <c r="Q4454" s="373"/>
    </row>
    <row r="4455" ht="27" customHeight="1" spans="1:17">
      <c r="A4455" s="366"/>
      <c r="B4455" s="367"/>
      <c r="C4455" s="368"/>
      <c r="D4455" s="368"/>
      <c r="E4455" s="368"/>
      <c r="F4455" s="368"/>
      <c r="G4455" s="368"/>
      <c r="H4455" s="369"/>
      <c r="I4455" s="368"/>
      <c r="J4455" s="368"/>
      <c r="K4455" s="368"/>
      <c r="L4455" s="368"/>
      <c r="M4455" s="368"/>
      <c r="N4455" s="372"/>
      <c r="O4455" s="368"/>
      <c r="P4455" s="371"/>
      <c r="Q4455" s="373"/>
    </row>
    <row r="4456" ht="27" customHeight="1" spans="1:17">
      <c r="A4456" s="366"/>
      <c r="B4456" s="367"/>
      <c r="C4456" s="368"/>
      <c r="D4456" s="368"/>
      <c r="E4456" s="368"/>
      <c r="F4456" s="368"/>
      <c r="G4456" s="368"/>
      <c r="H4456" s="369"/>
      <c r="I4456" s="368"/>
      <c r="J4456" s="368"/>
      <c r="K4456" s="368"/>
      <c r="L4456" s="368"/>
      <c r="M4456" s="368"/>
      <c r="N4456" s="370"/>
      <c r="O4456" s="368"/>
      <c r="P4456" s="371"/>
      <c r="Q4456" s="373"/>
    </row>
    <row r="4457" ht="27" customHeight="1" spans="1:17">
      <c r="A4457" s="366"/>
      <c r="B4457" s="367"/>
      <c r="C4457" s="368"/>
      <c r="D4457" s="368"/>
      <c r="E4457" s="368"/>
      <c r="F4457" s="368"/>
      <c r="G4457" s="368"/>
      <c r="H4457" s="369"/>
      <c r="I4457" s="368"/>
      <c r="J4457" s="368"/>
      <c r="K4457" s="368"/>
      <c r="L4457" s="368"/>
      <c r="M4457" s="368"/>
      <c r="N4457" s="372"/>
      <c r="O4457" s="368"/>
      <c r="P4457" s="371"/>
      <c r="Q4457" s="373"/>
    </row>
    <row r="4458" ht="27" customHeight="1" spans="1:17">
      <c r="A4458" s="366"/>
      <c r="B4458" s="367"/>
      <c r="C4458" s="368"/>
      <c r="D4458" s="368"/>
      <c r="E4458" s="368"/>
      <c r="F4458" s="368"/>
      <c r="G4458" s="368"/>
      <c r="H4458" s="369"/>
      <c r="I4458" s="368"/>
      <c r="J4458" s="368"/>
      <c r="K4458" s="368"/>
      <c r="L4458" s="368"/>
      <c r="M4458" s="368"/>
      <c r="N4458" s="370"/>
      <c r="O4458" s="368"/>
      <c r="P4458" s="371"/>
      <c r="Q4458" s="373"/>
    </row>
    <row r="4459" ht="27" customHeight="1" spans="1:17">
      <c r="A4459" s="366"/>
      <c r="B4459" s="367"/>
      <c r="C4459" s="368"/>
      <c r="D4459" s="368"/>
      <c r="E4459" s="368"/>
      <c r="F4459" s="368"/>
      <c r="G4459" s="368"/>
      <c r="H4459" s="369"/>
      <c r="I4459" s="368"/>
      <c r="J4459" s="368"/>
      <c r="K4459" s="368"/>
      <c r="L4459" s="368"/>
      <c r="M4459" s="368"/>
      <c r="N4459" s="372"/>
      <c r="O4459" s="368"/>
      <c r="P4459" s="371"/>
      <c r="Q4459" s="373"/>
    </row>
    <row r="4460" ht="27" customHeight="1" spans="1:17">
      <c r="A4460" s="366"/>
      <c r="B4460" s="367"/>
      <c r="C4460" s="368"/>
      <c r="D4460" s="368"/>
      <c r="E4460" s="368"/>
      <c r="F4460" s="368"/>
      <c r="G4460" s="368"/>
      <c r="H4460" s="369"/>
      <c r="I4460" s="368"/>
      <c r="J4460" s="368"/>
      <c r="K4460" s="368"/>
      <c r="L4460" s="368"/>
      <c r="M4460" s="368"/>
      <c r="N4460" s="370"/>
      <c r="O4460" s="368"/>
      <c r="P4460" s="371"/>
      <c r="Q4460" s="373"/>
    </row>
    <row r="4461" ht="27" customHeight="1" spans="1:17">
      <c r="A4461" s="366"/>
      <c r="B4461" s="367"/>
      <c r="C4461" s="368"/>
      <c r="D4461" s="368"/>
      <c r="E4461" s="368"/>
      <c r="F4461" s="368"/>
      <c r="G4461" s="368"/>
      <c r="H4461" s="369"/>
      <c r="I4461" s="368"/>
      <c r="J4461" s="368"/>
      <c r="K4461" s="368"/>
      <c r="L4461" s="368"/>
      <c r="M4461" s="368"/>
      <c r="N4461" s="372"/>
      <c r="O4461" s="368"/>
      <c r="P4461" s="371"/>
      <c r="Q4461" s="373"/>
    </row>
    <row r="4462" ht="27" customHeight="1" spans="1:17">
      <c r="A4462" s="366"/>
      <c r="B4462" s="367"/>
      <c r="C4462" s="368"/>
      <c r="D4462" s="368"/>
      <c r="E4462" s="368"/>
      <c r="F4462" s="368"/>
      <c r="G4462" s="368"/>
      <c r="H4462" s="369"/>
      <c r="I4462" s="368"/>
      <c r="J4462" s="368"/>
      <c r="K4462" s="368"/>
      <c r="L4462" s="368"/>
      <c r="M4462" s="368"/>
      <c r="N4462" s="370"/>
      <c r="O4462" s="368"/>
      <c r="P4462" s="371"/>
      <c r="Q4462" s="373"/>
    </row>
    <row r="4463" ht="27" customHeight="1" spans="1:17">
      <c r="A4463" s="366"/>
      <c r="B4463" s="367"/>
      <c r="C4463" s="368"/>
      <c r="D4463" s="368"/>
      <c r="E4463" s="368"/>
      <c r="F4463" s="368"/>
      <c r="G4463" s="368"/>
      <c r="H4463" s="369"/>
      <c r="I4463" s="368"/>
      <c r="J4463" s="368"/>
      <c r="K4463" s="368"/>
      <c r="L4463" s="368"/>
      <c r="M4463" s="368"/>
      <c r="N4463" s="372"/>
      <c r="O4463" s="368"/>
      <c r="P4463" s="371"/>
      <c r="Q4463" s="373"/>
    </row>
    <row r="4464" ht="27" customHeight="1" spans="1:17">
      <c r="A4464" s="366"/>
      <c r="B4464" s="367"/>
      <c r="C4464" s="368"/>
      <c r="D4464" s="368"/>
      <c r="E4464" s="368"/>
      <c r="F4464" s="368"/>
      <c r="G4464" s="368"/>
      <c r="H4464" s="369"/>
      <c r="I4464" s="368"/>
      <c r="J4464" s="368"/>
      <c r="K4464" s="368"/>
      <c r="L4464" s="368"/>
      <c r="M4464" s="368"/>
      <c r="N4464" s="370"/>
      <c r="O4464" s="368"/>
      <c r="P4464" s="371"/>
      <c r="Q4464" s="373"/>
    </row>
    <row r="4465" ht="27" customHeight="1" spans="1:17">
      <c r="A4465" s="366"/>
      <c r="B4465" s="367"/>
      <c r="C4465" s="368"/>
      <c r="D4465" s="368"/>
      <c r="E4465" s="368"/>
      <c r="F4465" s="368"/>
      <c r="G4465" s="368"/>
      <c r="H4465" s="369"/>
      <c r="I4465" s="368"/>
      <c r="J4465" s="368"/>
      <c r="K4465" s="368"/>
      <c r="L4465" s="368"/>
      <c r="M4465" s="368"/>
      <c r="N4465" s="372"/>
      <c r="O4465" s="368"/>
      <c r="P4465" s="371"/>
      <c r="Q4465" s="373"/>
    </row>
    <row r="4466" ht="27" customHeight="1" spans="1:17">
      <c r="A4466" s="366"/>
      <c r="B4466" s="367"/>
      <c r="C4466" s="368"/>
      <c r="D4466" s="368"/>
      <c r="E4466" s="368"/>
      <c r="F4466" s="368"/>
      <c r="G4466" s="368"/>
      <c r="H4466" s="369"/>
      <c r="I4466" s="368"/>
      <c r="J4466" s="368"/>
      <c r="K4466" s="368"/>
      <c r="L4466" s="368"/>
      <c r="M4466" s="368"/>
      <c r="N4466" s="370"/>
      <c r="O4466" s="368"/>
      <c r="P4466" s="371"/>
      <c r="Q4466" s="373"/>
    </row>
    <row r="4467" ht="27" customHeight="1" spans="1:17">
      <c r="A4467" s="366"/>
      <c r="B4467" s="367"/>
      <c r="C4467" s="368"/>
      <c r="D4467" s="368"/>
      <c r="E4467" s="368"/>
      <c r="F4467" s="368"/>
      <c r="G4467" s="368"/>
      <c r="H4467" s="369"/>
      <c r="I4467" s="368"/>
      <c r="J4467" s="368"/>
      <c r="K4467" s="368"/>
      <c r="L4467" s="368"/>
      <c r="M4467" s="368"/>
      <c r="N4467" s="372"/>
      <c r="O4467" s="368"/>
      <c r="P4467" s="371"/>
      <c r="Q4467" s="373"/>
    </row>
    <row r="4468" ht="27" customHeight="1" spans="1:17">
      <c r="A4468" s="366"/>
      <c r="B4468" s="367"/>
      <c r="C4468" s="368"/>
      <c r="D4468" s="368"/>
      <c r="E4468" s="368"/>
      <c r="F4468" s="368"/>
      <c r="G4468" s="368"/>
      <c r="H4468" s="369"/>
      <c r="I4468" s="368"/>
      <c r="J4468" s="368"/>
      <c r="K4468" s="368"/>
      <c r="L4468" s="368"/>
      <c r="M4468" s="368"/>
      <c r="N4468" s="370"/>
      <c r="O4468" s="368"/>
      <c r="P4468" s="371"/>
      <c r="Q4468" s="373"/>
    </row>
    <row r="4469" ht="27" customHeight="1" spans="1:17">
      <c r="A4469" s="366"/>
      <c r="B4469" s="367"/>
      <c r="C4469" s="368"/>
      <c r="D4469" s="368"/>
      <c r="E4469" s="368"/>
      <c r="F4469" s="368"/>
      <c r="G4469" s="368"/>
      <c r="H4469" s="369"/>
      <c r="I4469" s="368"/>
      <c r="J4469" s="368"/>
      <c r="K4469" s="368"/>
      <c r="L4469" s="368"/>
      <c r="M4469" s="368"/>
      <c r="N4469" s="372"/>
      <c r="O4469" s="368"/>
      <c r="P4469" s="371"/>
      <c r="Q4469" s="373"/>
    </row>
    <row r="4470" ht="27" customHeight="1" spans="1:17">
      <c r="A4470" s="366"/>
      <c r="B4470" s="367"/>
      <c r="C4470" s="368"/>
      <c r="D4470" s="368"/>
      <c r="E4470" s="368"/>
      <c r="F4470" s="368"/>
      <c r="G4470" s="368"/>
      <c r="H4470" s="369"/>
      <c r="I4470" s="368"/>
      <c r="J4470" s="368"/>
      <c r="K4470" s="368"/>
      <c r="L4470" s="368"/>
      <c r="M4470" s="368"/>
      <c r="N4470" s="370"/>
      <c r="O4470" s="368"/>
      <c r="P4470" s="371"/>
      <c r="Q4470" s="373"/>
    </row>
    <row r="4471" ht="27" customHeight="1" spans="1:17">
      <c r="A4471" s="366"/>
      <c r="B4471" s="367"/>
      <c r="C4471" s="368"/>
      <c r="D4471" s="368"/>
      <c r="E4471" s="368"/>
      <c r="F4471" s="368"/>
      <c r="G4471" s="368"/>
      <c r="H4471" s="369"/>
      <c r="I4471" s="368"/>
      <c r="J4471" s="368"/>
      <c r="K4471" s="368"/>
      <c r="L4471" s="368"/>
      <c r="M4471" s="368"/>
      <c r="N4471" s="372"/>
      <c r="O4471" s="368"/>
      <c r="P4471" s="371"/>
      <c r="Q4471" s="373"/>
    </row>
    <row r="4472" ht="27" customHeight="1" spans="1:17">
      <c r="A4472" s="366"/>
      <c r="B4472" s="367"/>
      <c r="C4472" s="368"/>
      <c r="D4472" s="368"/>
      <c r="E4472" s="368"/>
      <c r="F4472" s="368"/>
      <c r="G4472" s="368"/>
      <c r="H4472" s="369"/>
      <c r="I4472" s="368"/>
      <c r="J4472" s="368"/>
      <c r="K4472" s="368"/>
      <c r="L4472" s="368"/>
      <c r="M4472" s="368"/>
      <c r="N4472" s="370"/>
      <c r="O4472" s="368"/>
      <c r="P4472" s="371"/>
      <c r="Q4472" s="373"/>
    </row>
    <row r="4473" ht="27" customHeight="1" spans="1:17">
      <c r="A4473" s="366"/>
      <c r="B4473" s="367"/>
      <c r="C4473" s="368"/>
      <c r="D4473" s="368"/>
      <c r="E4473" s="368"/>
      <c r="F4473" s="368"/>
      <c r="G4473" s="368"/>
      <c r="H4473" s="369"/>
      <c r="I4473" s="368"/>
      <c r="J4473" s="368"/>
      <c r="K4473" s="368"/>
      <c r="L4473" s="368"/>
      <c r="M4473" s="368"/>
      <c r="N4473" s="372"/>
      <c r="O4473" s="368"/>
      <c r="P4473" s="371"/>
      <c r="Q4473" s="373"/>
    </row>
    <row r="4474" ht="27" customHeight="1" spans="1:17">
      <c r="A4474" s="366"/>
      <c r="B4474" s="367"/>
      <c r="C4474" s="368"/>
      <c r="D4474" s="368"/>
      <c r="E4474" s="368"/>
      <c r="F4474" s="368"/>
      <c r="G4474" s="368"/>
      <c r="H4474" s="369"/>
      <c r="I4474" s="368"/>
      <c r="J4474" s="368"/>
      <c r="K4474" s="368"/>
      <c r="L4474" s="368"/>
      <c r="M4474" s="368"/>
      <c r="N4474" s="370"/>
      <c r="O4474" s="368"/>
      <c r="P4474" s="371"/>
      <c r="Q4474" s="373"/>
    </row>
    <row r="4475" ht="27" customHeight="1" spans="1:17">
      <c r="A4475" s="366"/>
      <c r="B4475" s="367"/>
      <c r="C4475" s="368"/>
      <c r="D4475" s="368"/>
      <c r="E4475" s="368"/>
      <c r="F4475" s="368"/>
      <c r="G4475" s="368"/>
      <c r="H4475" s="369"/>
      <c r="I4475" s="368"/>
      <c r="J4475" s="368"/>
      <c r="K4475" s="368"/>
      <c r="L4475" s="368"/>
      <c r="M4475" s="368"/>
      <c r="N4475" s="372"/>
      <c r="O4475" s="368"/>
      <c r="P4475" s="371"/>
      <c r="Q4475" s="373"/>
    </row>
    <row r="4476" ht="27" customHeight="1" spans="1:17">
      <c r="A4476" s="366"/>
      <c r="B4476" s="367"/>
      <c r="C4476" s="368"/>
      <c r="D4476" s="368"/>
      <c r="E4476" s="368"/>
      <c r="F4476" s="368"/>
      <c r="G4476" s="368"/>
      <c r="H4476" s="369"/>
      <c r="I4476" s="368"/>
      <c r="J4476" s="368"/>
      <c r="K4476" s="368"/>
      <c r="L4476" s="368"/>
      <c r="M4476" s="368"/>
      <c r="N4476" s="370"/>
      <c r="O4476" s="368"/>
      <c r="P4476" s="371"/>
      <c r="Q4476" s="373"/>
    </row>
    <row r="4477" ht="27" customHeight="1" spans="1:17">
      <c r="A4477" s="366"/>
      <c r="B4477" s="367"/>
      <c r="C4477" s="368"/>
      <c r="D4477" s="368"/>
      <c r="E4477" s="368"/>
      <c r="F4477" s="368"/>
      <c r="G4477" s="368"/>
      <c r="H4477" s="369"/>
      <c r="I4477" s="368"/>
      <c r="J4477" s="368"/>
      <c r="K4477" s="368"/>
      <c r="L4477" s="368"/>
      <c r="M4477" s="368"/>
      <c r="N4477" s="372"/>
      <c r="O4477" s="368"/>
      <c r="P4477" s="371"/>
      <c r="Q4477" s="373"/>
    </row>
    <row r="4478" ht="27" customHeight="1" spans="1:17">
      <c r="A4478" s="366"/>
      <c r="B4478" s="367"/>
      <c r="C4478" s="368"/>
      <c r="D4478" s="368"/>
      <c r="E4478" s="368"/>
      <c r="F4478" s="368"/>
      <c r="G4478" s="368"/>
      <c r="H4478" s="369"/>
      <c r="I4478" s="368"/>
      <c r="J4478" s="368"/>
      <c r="K4478" s="368"/>
      <c r="L4478" s="368"/>
      <c r="M4478" s="368"/>
      <c r="N4478" s="370"/>
      <c r="O4478" s="368"/>
      <c r="P4478" s="371"/>
      <c r="Q4478" s="373"/>
    </row>
    <row r="4479" ht="27" customHeight="1" spans="1:17">
      <c r="A4479" s="366"/>
      <c r="B4479" s="367"/>
      <c r="C4479" s="368"/>
      <c r="D4479" s="368"/>
      <c r="E4479" s="368"/>
      <c r="F4479" s="368"/>
      <c r="G4479" s="368"/>
      <c r="H4479" s="369"/>
      <c r="I4479" s="368"/>
      <c r="J4479" s="368"/>
      <c r="K4479" s="368"/>
      <c r="L4479" s="368"/>
      <c r="M4479" s="368"/>
      <c r="N4479" s="372"/>
      <c r="O4479" s="368"/>
      <c r="P4479" s="371"/>
      <c r="Q4479" s="373"/>
    </row>
    <row r="4480" ht="27" customHeight="1" spans="1:17">
      <c r="A4480" s="366"/>
      <c r="B4480" s="367"/>
      <c r="C4480" s="368"/>
      <c r="D4480" s="368"/>
      <c r="E4480" s="368"/>
      <c r="F4480" s="368"/>
      <c r="G4480" s="368"/>
      <c r="H4480" s="369"/>
      <c r="I4480" s="368"/>
      <c r="J4480" s="368"/>
      <c r="K4480" s="368"/>
      <c r="L4480" s="368"/>
      <c r="M4480" s="368"/>
      <c r="N4480" s="370"/>
      <c r="O4480" s="368"/>
      <c r="P4480" s="371"/>
      <c r="Q4480" s="373"/>
    </row>
    <row r="4481" ht="27" customHeight="1" spans="1:17">
      <c r="A4481" s="366"/>
      <c r="B4481" s="367"/>
      <c r="C4481" s="368"/>
      <c r="D4481" s="368"/>
      <c r="E4481" s="368"/>
      <c r="F4481" s="368"/>
      <c r="G4481" s="368"/>
      <c r="H4481" s="369"/>
      <c r="I4481" s="368"/>
      <c r="J4481" s="368"/>
      <c r="K4481" s="368"/>
      <c r="L4481" s="368"/>
      <c r="M4481" s="368"/>
      <c r="N4481" s="372"/>
      <c r="O4481" s="368"/>
      <c r="P4481" s="371"/>
      <c r="Q4481" s="373"/>
    </row>
    <row r="4482" ht="27" customHeight="1" spans="1:17">
      <c r="A4482" s="366"/>
      <c r="B4482" s="367"/>
      <c r="C4482" s="368"/>
      <c r="D4482" s="368"/>
      <c r="E4482" s="368"/>
      <c r="F4482" s="368"/>
      <c r="G4482" s="368"/>
      <c r="H4482" s="369"/>
      <c r="I4482" s="368"/>
      <c r="J4482" s="368"/>
      <c r="K4482" s="368"/>
      <c r="L4482" s="368"/>
      <c r="M4482" s="368"/>
      <c r="N4482" s="370"/>
      <c r="O4482" s="368"/>
      <c r="P4482" s="371"/>
      <c r="Q4482" s="373"/>
    </row>
    <row r="4483" ht="27" customHeight="1" spans="1:17">
      <c r="A4483" s="366"/>
      <c r="B4483" s="367"/>
      <c r="C4483" s="368"/>
      <c r="D4483" s="368"/>
      <c r="E4483" s="368"/>
      <c r="F4483" s="368"/>
      <c r="G4483" s="368"/>
      <c r="H4483" s="369"/>
      <c r="I4483" s="368"/>
      <c r="J4483" s="368"/>
      <c r="K4483" s="368"/>
      <c r="L4483" s="368"/>
      <c r="M4483" s="368"/>
      <c r="N4483" s="372"/>
      <c r="O4483" s="368"/>
      <c r="P4483" s="371"/>
      <c r="Q4483" s="373"/>
    </row>
    <row r="4484" ht="27" customHeight="1" spans="1:17">
      <c r="A4484" s="366"/>
      <c r="B4484" s="367"/>
      <c r="C4484" s="368"/>
      <c r="D4484" s="368"/>
      <c r="E4484" s="368"/>
      <c r="F4484" s="368"/>
      <c r="G4484" s="368"/>
      <c r="H4484" s="369"/>
      <c r="I4484" s="368"/>
      <c r="J4484" s="368"/>
      <c r="K4484" s="368"/>
      <c r="L4484" s="368"/>
      <c r="M4484" s="368"/>
      <c r="N4484" s="370"/>
      <c r="O4484" s="368"/>
      <c r="P4484" s="371"/>
      <c r="Q4484" s="373"/>
    </row>
    <row r="4485" ht="27" customHeight="1" spans="1:17">
      <c r="A4485" s="366"/>
      <c r="B4485" s="367"/>
      <c r="C4485" s="368"/>
      <c r="D4485" s="368"/>
      <c r="E4485" s="368"/>
      <c r="F4485" s="368"/>
      <c r="G4485" s="368"/>
      <c r="H4485" s="369"/>
      <c r="I4485" s="368"/>
      <c r="J4485" s="368"/>
      <c r="K4485" s="368"/>
      <c r="L4485" s="368"/>
      <c r="M4485" s="368"/>
      <c r="N4485" s="372"/>
      <c r="O4485" s="368"/>
      <c r="P4485" s="371"/>
      <c r="Q4485" s="373"/>
    </row>
    <row r="4486" ht="27" customHeight="1" spans="1:17">
      <c r="A4486" s="366"/>
      <c r="B4486" s="367"/>
      <c r="C4486" s="368"/>
      <c r="D4486" s="368"/>
      <c r="E4486" s="368"/>
      <c r="F4486" s="368"/>
      <c r="G4486" s="368"/>
      <c r="H4486" s="369"/>
      <c r="I4486" s="368"/>
      <c r="J4486" s="368"/>
      <c r="K4486" s="368"/>
      <c r="L4486" s="368"/>
      <c r="M4486" s="368"/>
      <c r="N4486" s="370"/>
      <c r="O4486" s="368"/>
      <c r="P4486" s="371"/>
      <c r="Q4486" s="373"/>
    </row>
    <row r="4487" ht="27" customHeight="1" spans="1:17">
      <c r="A4487" s="366"/>
      <c r="B4487" s="367"/>
      <c r="C4487" s="368"/>
      <c r="D4487" s="368"/>
      <c r="E4487" s="368"/>
      <c r="F4487" s="368"/>
      <c r="G4487" s="368"/>
      <c r="H4487" s="369"/>
      <c r="I4487" s="368"/>
      <c r="J4487" s="368"/>
      <c r="K4487" s="368"/>
      <c r="L4487" s="368"/>
      <c r="M4487" s="368"/>
      <c r="N4487" s="372"/>
      <c r="O4487" s="368"/>
      <c r="P4487" s="371"/>
      <c r="Q4487" s="373"/>
    </row>
    <row r="4488" ht="27" customHeight="1" spans="1:17">
      <c r="A4488" s="366"/>
      <c r="B4488" s="367"/>
      <c r="C4488" s="368"/>
      <c r="D4488" s="368"/>
      <c r="E4488" s="368"/>
      <c r="F4488" s="368"/>
      <c r="G4488" s="368"/>
      <c r="H4488" s="369"/>
      <c r="I4488" s="368"/>
      <c r="J4488" s="368"/>
      <c r="K4488" s="368"/>
      <c r="L4488" s="368"/>
      <c r="M4488" s="368"/>
      <c r="N4488" s="370"/>
      <c r="O4488" s="368"/>
      <c r="P4488" s="371"/>
      <c r="Q4488" s="373"/>
    </row>
    <row r="4489" ht="27" customHeight="1" spans="1:17">
      <c r="A4489" s="366"/>
      <c r="B4489" s="367"/>
      <c r="C4489" s="368"/>
      <c r="D4489" s="368"/>
      <c r="E4489" s="368"/>
      <c r="F4489" s="368"/>
      <c r="G4489" s="368"/>
      <c r="H4489" s="369"/>
      <c r="I4489" s="368"/>
      <c r="J4489" s="368"/>
      <c r="K4489" s="368"/>
      <c r="L4489" s="368"/>
      <c r="M4489" s="368"/>
      <c r="N4489" s="372"/>
      <c r="O4489" s="368"/>
      <c r="P4489" s="371"/>
      <c r="Q4489" s="373"/>
    </row>
    <row r="4490" ht="27" customHeight="1" spans="1:17">
      <c r="A4490" s="366"/>
      <c r="B4490" s="367"/>
      <c r="C4490" s="368"/>
      <c r="D4490" s="368"/>
      <c r="E4490" s="368"/>
      <c r="F4490" s="368"/>
      <c r="G4490" s="368"/>
      <c r="H4490" s="369"/>
      <c r="I4490" s="368"/>
      <c r="J4490" s="368"/>
      <c r="K4490" s="368"/>
      <c r="L4490" s="368"/>
      <c r="M4490" s="368"/>
      <c r="N4490" s="370"/>
      <c r="O4490" s="368"/>
      <c r="P4490" s="371"/>
      <c r="Q4490" s="373"/>
    </row>
    <row r="4491" ht="27" customHeight="1" spans="1:17">
      <c r="A4491" s="366"/>
      <c r="B4491" s="367"/>
      <c r="C4491" s="368"/>
      <c r="D4491" s="368"/>
      <c r="E4491" s="368"/>
      <c r="F4491" s="368"/>
      <c r="G4491" s="368"/>
      <c r="H4491" s="369"/>
      <c r="I4491" s="368"/>
      <c r="J4491" s="368"/>
      <c r="K4491" s="368"/>
      <c r="L4491" s="368"/>
      <c r="M4491" s="368"/>
      <c r="N4491" s="372"/>
      <c r="O4491" s="368"/>
      <c r="P4491" s="371"/>
      <c r="Q4491" s="373"/>
    </row>
    <row r="4492" ht="27" customHeight="1" spans="1:17">
      <c r="A4492" s="366"/>
      <c r="B4492" s="367"/>
      <c r="C4492" s="368"/>
      <c r="D4492" s="368"/>
      <c r="E4492" s="368"/>
      <c r="F4492" s="368"/>
      <c r="G4492" s="368"/>
      <c r="H4492" s="369"/>
      <c r="I4492" s="368"/>
      <c r="J4492" s="368"/>
      <c r="K4492" s="368"/>
      <c r="L4492" s="368"/>
      <c r="M4492" s="368"/>
      <c r="N4492" s="370"/>
      <c r="O4492" s="368"/>
      <c r="P4492" s="371"/>
      <c r="Q4492" s="373"/>
    </row>
    <row r="4493" ht="27" customHeight="1" spans="1:17">
      <c r="A4493" s="366"/>
      <c r="B4493" s="367"/>
      <c r="C4493" s="368"/>
      <c r="D4493" s="368"/>
      <c r="E4493" s="368"/>
      <c r="F4493" s="368"/>
      <c r="G4493" s="368"/>
      <c r="H4493" s="369"/>
      <c r="I4493" s="368"/>
      <c r="J4493" s="368"/>
      <c r="K4493" s="368"/>
      <c r="L4493" s="368"/>
      <c r="M4493" s="368"/>
      <c r="N4493" s="372"/>
      <c r="O4493" s="368"/>
      <c r="P4493" s="371"/>
      <c r="Q4493" s="373"/>
    </row>
    <row r="4494" ht="27" customHeight="1" spans="1:17">
      <c r="A4494" s="366"/>
      <c r="B4494" s="367"/>
      <c r="C4494" s="368"/>
      <c r="D4494" s="368"/>
      <c r="E4494" s="368"/>
      <c r="F4494" s="368"/>
      <c r="G4494" s="368"/>
      <c r="H4494" s="369"/>
      <c r="I4494" s="368"/>
      <c r="J4494" s="368"/>
      <c r="K4494" s="368"/>
      <c r="L4494" s="368"/>
      <c r="M4494" s="368"/>
      <c r="N4494" s="370"/>
      <c r="O4494" s="368"/>
      <c r="P4494" s="371"/>
      <c r="Q4494" s="373"/>
    </row>
    <row r="4495" ht="27" customHeight="1" spans="1:17">
      <c r="A4495" s="366"/>
      <c r="B4495" s="367"/>
      <c r="C4495" s="368"/>
      <c r="D4495" s="368"/>
      <c r="E4495" s="368"/>
      <c r="F4495" s="368"/>
      <c r="G4495" s="368"/>
      <c r="H4495" s="369"/>
      <c r="I4495" s="368"/>
      <c r="J4495" s="368"/>
      <c r="K4495" s="368"/>
      <c r="L4495" s="368"/>
      <c r="M4495" s="368"/>
      <c r="N4495" s="372"/>
      <c r="O4495" s="368"/>
      <c r="P4495" s="371"/>
      <c r="Q4495" s="373"/>
    </row>
    <row r="4496" ht="27" customHeight="1" spans="1:17">
      <c r="A4496" s="366"/>
      <c r="B4496" s="367"/>
      <c r="C4496" s="368"/>
      <c r="D4496" s="368"/>
      <c r="E4496" s="368"/>
      <c r="F4496" s="368"/>
      <c r="G4496" s="368"/>
      <c r="H4496" s="369"/>
      <c r="I4496" s="368"/>
      <c r="J4496" s="368"/>
      <c r="K4496" s="368"/>
      <c r="L4496" s="368"/>
      <c r="M4496" s="368"/>
      <c r="N4496" s="370"/>
      <c r="O4496" s="368"/>
      <c r="P4496" s="371"/>
      <c r="Q4496" s="373"/>
    </row>
    <row r="4497" ht="27" customHeight="1" spans="1:17">
      <c r="A4497" s="366"/>
      <c r="B4497" s="367"/>
      <c r="C4497" s="368"/>
      <c r="D4497" s="368"/>
      <c r="E4497" s="368"/>
      <c r="F4497" s="368"/>
      <c r="G4497" s="368"/>
      <c r="H4497" s="369"/>
      <c r="I4497" s="368"/>
      <c r="J4497" s="368"/>
      <c r="K4497" s="368"/>
      <c r="L4497" s="368"/>
      <c r="M4497" s="368"/>
      <c r="N4497" s="372"/>
      <c r="O4497" s="368"/>
      <c r="P4497" s="371"/>
      <c r="Q4497" s="373"/>
    </row>
    <row r="4498" ht="27" customHeight="1" spans="1:17">
      <c r="A4498" s="366"/>
      <c r="B4498" s="367"/>
      <c r="C4498" s="368"/>
      <c r="D4498" s="368"/>
      <c r="E4498" s="368"/>
      <c r="F4498" s="368"/>
      <c r="G4498" s="368"/>
      <c r="H4498" s="369"/>
      <c r="I4498" s="368"/>
      <c r="J4498" s="368"/>
      <c r="K4498" s="368"/>
      <c r="L4498" s="368"/>
      <c r="M4498" s="368"/>
      <c r="N4498" s="370"/>
      <c r="O4498" s="368"/>
      <c r="P4498" s="371"/>
      <c r="Q4498" s="373"/>
    </row>
    <row r="4499" ht="27" customHeight="1" spans="1:17">
      <c r="A4499" s="366"/>
      <c r="B4499" s="367"/>
      <c r="C4499" s="368"/>
      <c r="D4499" s="368"/>
      <c r="E4499" s="368"/>
      <c r="F4499" s="368"/>
      <c r="G4499" s="368"/>
      <c r="H4499" s="369"/>
      <c r="I4499" s="368"/>
      <c r="J4499" s="368"/>
      <c r="K4499" s="368"/>
      <c r="L4499" s="368"/>
      <c r="M4499" s="368"/>
      <c r="N4499" s="372"/>
      <c r="O4499" s="368"/>
      <c r="P4499" s="371"/>
      <c r="Q4499" s="373"/>
    </row>
    <row r="4500" ht="27" customHeight="1" spans="1:17">
      <c r="A4500" s="366"/>
      <c r="B4500" s="367"/>
      <c r="C4500" s="368"/>
      <c r="D4500" s="368"/>
      <c r="E4500" s="368"/>
      <c r="F4500" s="368"/>
      <c r="G4500" s="368"/>
      <c r="H4500" s="369"/>
      <c r="I4500" s="368"/>
      <c r="J4500" s="368"/>
      <c r="K4500" s="368"/>
      <c r="L4500" s="368"/>
      <c r="M4500" s="368"/>
      <c r="N4500" s="370"/>
      <c r="O4500" s="368"/>
      <c r="P4500" s="371"/>
      <c r="Q4500" s="373"/>
    </row>
    <row r="4501" ht="27" customHeight="1" spans="1:17">
      <c r="A4501" s="366"/>
      <c r="B4501" s="367"/>
      <c r="C4501" s="368"/>
      <c r="D4501" s="368"/>
      <c r="E4501" s="368"/>
      <c r="F4501" s="368"/>
      <c r="G4501" s="368"/>
      <c r="H4501" s="369"/>
      <c r="I4501" s="368"/>
      <c r="J4501" s="368"/>
      <c r="K4501" s="368"/>
      <c r="L4501" s="368"/>
      <c r="M4501" s="368"/>
      <c r="N4501" s="372"/>
      <c r="O4501" s="368"/>
      <c r="P4501" s="371"/>
      <c r="Q4501" s="373"/>
    </row>
    <row r="4502" ht="27" customHeight="1" spans="1:17">
      <c r="A4502" s="366"/>
      <c r="B4502" s="367"/>
      <c r="C4502" s="368"/>
      <c r="D4502" s="368"/>
      <c r="E4502" s="368"/>
      <c r="F4502" s="368"/>
      <c r="G4502" s="368"/>
      <c r="H4502" s="369"/>
      <c r="I4502" s="368"/>
      <c r="J4502" s="368"/>
      <c r="K4502" s="368"/>
      <c r="L4502" s="368"/>
      <c r="M4502" s="368"/>
      <c r="N4502" s="370"/>
      <c r="O4502" s="368"/>
      <c r="P4502" s="371"/>
      <c r="Q4502" s="373"/>
    </row>
    <row r="4503" ht="27" customHeight="1" spans="1:17">
      <c r="A4503" s="366"/>
      <c r="B4503" s="367"/>
      <c r="C4503" s="368"/>
      <c r="D4503" s="368"/>
      <c r="E4503" s="368"/>
      <c r="F4503" s="368"/>
      <c r="G4503" s="368"/>
      <c r="H4503" s="369"/>
      <c r="I4503" s="368"/>
      <c r="J4503" s="368"/>
      <c r="K4503" s="368"/>
      <c r="L4503" s="368"/>
      <c r="M4503" s="368"/>
      <c r="N4503" s="372"/>
      <c r="O4503" s="368"/>
      <c r="P4503" s="371"/>
      <c r="Q4503" s="373"/>
    </row>
    <row r="4504" ht="27" customHeight="1" spans="1:17">
      <c r="A4504" s="366"/>
      <c r="B4504" s="367"/>
      <c r="C4504" s="368"/>
      <c r="D4504" s="368"/>
      <c r="E4504" s="368"/>
      <c r="F4504" s="368"/>
      <c r="G4504" s="368"/>
      <c r="H4504" s="369"/>
      <c r="I4504" s="368"/>
      <c r="J4504" s="368"/>
      <c r="K4504" s="368"/>
      <c r="L4504" s="368"/>
      <c r="M4504" s="368"/>
      <c r="N4504" s="370"/>
      <c r="O4504" s="368"/>
      <c r="P4504" s="371"/>
      <c r="Q4504" s="373"/>
    </row>
    <row r="4505" ht="27" customHeight="1" spans="1:17">
      <c r="A4505" s="366"/>
      <c r="B4505" s="367"/>
      <c r="C4505" s="368"/>
      <c r="D4505" s="368"/>
      <c r="E4505" s="368"/>
      <c r="F4505" s="368"/>
      <c r="G4505" s="368"/>
      <c r="H4505" s="369"/>
      <c r="I4505" s="368"/>
      <c r="J4505" s="368"/>
      <c r="K4505" s="368"/>
      <c r="L4505" s="368"/>
      <c r="M4505" s="368"/>
      <c r="N4505" s="372"/>
      <c r="O4505" s="368"/>
      <c r="P4505" s="371"/>
      <c r="Q4505" s="373"/>
    </row>
    <row r="4506" ht="27" customHeight="1" spans="1:17">
      <c r="A4506" s="366"/>
      <c r="B4506" s="367"/>
      <c r="C4506" s="368"/>
      <c r="D4506" s="368"/>
      <c r="E4506" s="368"/>
      <c r="F4506" s="368"/>
      <c r="G4506" s="368"/>
      <c r="H4506" s="369"/>
      <c r="I4506" s="368"/>
      <c r="J4506" s="368"/>
      <c r="K4506" s="368"/>
      <c r="L4506" s="368"/>
      <c r="M4506" s="368"/>
      <c r="N4506" s="370"/>
      <c r="O4506" s="368"/>
      <c r="P4506" s="371"/>
      <c r="Q4506" s="373"/>
    </row>
    <row r="4507" ht="27" customHeight="1" spans="1:17">
      <c r="A4507" s="366"/>
      <c r="B4507" s="367"/>
      <c r="C4507" s="368"/>
      <c r="D4507" s="368"/>
      <c r="E4507" s="368"/>
      <c r="F4507" s="368"/>
      <c r="G4507" s="368"/>
      <c r="H4507" s="369"/>
      <c r="I4507" s="368"/>
      <c r="J4507" s="368"/>
      <c r="K4507" s="368"/>
      <c r="L4507" s="368"/>
      <c r="M4507" s="368"/>
      <c r="N4507" s="372"/>
      <c r="O4507" s="368"/>
      <c r="P4507" s="371"/>
      <c r="Q4507" s="373"/>
    </row>
    <row r="4508" ht="27" customHeight="1" spans="1:17">
      <c r="A4508" s="366"/>
      <c r="B4508" s="367"/>
      <c r="C4508" s="368"/>
      <c r="D4508" s="368"/>
      <c r="E4508" s="368"/>
      <c r="F4508" s="368"/>
      <c r="G4508" s="368"/>
      <c r="H4508" s="369"/>
      <c r="I4508" s="368"/>
      <c r="J4508" s="368"/>
      <c r="K4508" s="368"/>
      <c r="L4508" s="368"/>
      <c r="M4508" s="368"/>
      <c r="N4508" s="370"/>
      <c r="O4508" s="368"/>
      <c r="P4508" s="371"/>
      <c r="Q4508" s="373"/>
    </row>
    <row r="4509" ht="27" customHeight="1" spans="1:17">
      <c r="A4509" s="366"/>
      <c r="B4509" s="367"/>
      <c r="C4509" s="368"/>
      <c r="D4509" s="368"/>
      <c r="E4509" s="368"/>
      <c r="F4509" s="368"/>
      <c r="G4509" s="368"/>
      <c r="H4509" s="369"/>
      <c r="I4509" s="368"/>
      <c r="J4509" s="368"/>
      <c r="K4509" s="368"/>
      <c r="L4509" s="368"/>
      <c r="M4509" s="368"/>
      <c r="N4509" s="372"/>
      <c r="O4509" s="368"/>
      <c r="P4509" s="371"/>
      <c r="Q4509" s="373"/>
    </row>
    <row r="4510" ht="27" customHeight="1" spans="1:17">
      <c r="A4510" s="366"/>
      <c r="B4510" s="367"/>
      <c r="C4510" s="368"/>
      <c r="D4510" s="368"/>
      <c r="E4510" s="368"/>
      <c r="F4510" s="368"/>
      <c r="G4510" s="368"/>
      <c r="H4510" s="369"/>
      <c r="I4510" s="368"/>
      <c r="J4510" s="368"/>
      <c r="K4510" s="368"/>
      <c r="L4510" s="368"/>
      <c r="M4510" s="368"/>
      <c r="N4510" s="370"/>
      <c r="O4510" s="368"/>
      <c r="P4510" s="371"/>
      <c r="Q4510" s="373"/>
    </row>
    <row r="4511" ht="27" customHeight="1" spans="1:17">
      <c r="A4511" s="366"/>
      <c r="B4511" s="367"/>
      <c r="C4511" s="368"/>
      <c r="D4511" s="368"/>
      <c r="E4511" s="368"/>
      <c r="F4511" s="368"/>
      <c r="G4511" s="368"/>
      <c r="H4511" s="369"/>
      <c r="I4511" s="368"/>
      <c r="J4511" s="368"/>
      <c r="K4511" s="368"/>
      <c r="L4511" s="368"/>
      <c r="M4511" s="368"/>
      <c r="N4511" s="372"/>
      <c r="O4511" s="368"/>
      <c r="P4511" s="371"/>
      <c r="Q4511" s="373"/>
    </row>
    <row r="4512" ht="27" customHeight="1" spans="1:17">
      <c r="A4512" s="366"/>
      <c r="B4512" s="367"/>
      <c r="C4512" s="368"/>
      <c r="D4512" s="368"/>
      <c r="E4512" s="368"/>
      <c r="F4512" s="368"/>
      <c r="G4512" s="368"/>
      <c r="H4512" s="369"/>
      <c r="I4512" s="368"/>
      <c r="J4512" s="368"/>
      <c r="K4512" s="368"/>
      <c r="L4512" s="368"/>
      <c r="M4512" s="368"/>
      <c r="N4512" s="370"/>
      <c r="O4512" s="368"/>
      <c r="P4512" s="371"/>
      <c r="Q4512" s="373"/>
    </row>
    <row r="4513" ht="27" customHeight="1" spans="1:17">
      <c r="A4513" s="366"/>
      <c r="B4513" s="367"/>
      <c r="C4513" s="368"/>
      <c r="D4513" s="368"/>
      <c r="E4513" s="368"/>
      <c r="F4513" s="368"/>
      <c r="G4513" s="368"/>
      <c r="H4513" s="369"/>
      <c r="I4513" s="368"/>
      <c r="J4513" s="368"/>
      <c r="K4513" s="368"/>
      <c r="L4513" s="368"/>
      <c r="M4513" s="368"/>
      <c r="N4513" s="372"/>
      <c r="O4513" s="368"/>
      <c r="P4513" s="371"/>
      <c r="Q4513" s="373"/>
    </row>
    <row r="4514" ht="27" customHeight="1" spans="1:17">
      <c r="A4514" s="366"/>
      <c r="B4514" s="367"/>
      <c r="C4514" s="368"/>
      <c r="D4514" s="368"/>
      <c r="E4514" s="368"/>
      <c r="F4514" s="368"/>
      <c r="G4514" s="368"/>
      <c r="H4514" s="369"/>
      <c r="I4514" s="368"/>
      <c r="J4514" s="368"/>
      <c r="K4514" s="368"/>
      <c r="L4514" s="368"/>
      <c r="M4514" s="368"/>
      <c r="N4514" s="370"/>
      <c r="O4514" s="368"/>
      <c r="P4514" s="371"/>
      <c r="Q4514" s="373"/>
    </row>
    <row r="4515" ht="27" customHeight="1" spans="1:17">
      <c r="A4515" s="366"/>
      <c r="B4515" s="367"/>
      <c r="C4515" s="368"/>
      <c r="D4515" s="368"/>
      <c r="E4515" s="368"/>
      <c r="F4515" s="368"/>
      <c r="G4515" s="368"/>
      <c r="H4515" s="369"/>
      <c r="I4515" s="368"/>
      <c r="J4515" s="368"/>
      <c r="K4515" s="368"/>
      <c r="L4515" s="368"/>
      <c r="M4515" s="368"/>
      <c r="N4515" s="372"/>
      <c r="O4515" s="368"/>
      <c r="P4515" s="371"/>
      <c r="Q4515" s="373"/>
    </row>
    <row r="4516" ht="27" customHeight="1" spans="1:17">
      <c r="A4516" s="366"/>
      <c r="B4516" s="367"/>
      <c r="C4516" s="368"/>
      <c r="D4516" s="368"/>
      <c r="E4516" s="368"/>
      <c r="F4516" s="368"/>
      <c r="G4516" s="368"/>
      <c r="H4516" s="369"/>
      <c r="I4516" s="368"/>
      <c r="J4516" s="368"/>
      <c r="K4516" s="368"/>
      <c r="L4516" s="368"/>
      <c r="M4516" s="368"/>
      <c r="N4516" s="370"/>
      <c r="O4516" s="368"/>
      <c r="P4516" s="371"/>
      <c r="Q4516" s="373"/>
    </row>
    <row r="4517" ht="27" customHeight="1" spans="1:17">
      <c r="A4517" s="366"/>
      <c r="B4517" s="367"/>
      <c r="C4517" s="368"/>
      <c r="D4517" s="368"/>
      <c r="E4517" s="368"/>
      <c r="F4517" s="368"/>
      <c r="G4517" s="368"/>
      <c r="H4517" s="369"/>
      <c r="I4517" s="368"/>
      <c r="J4517" s="368"/>
      <c r="K4517" s="368"/>
      <c r="L4517" s="368"/>
      <c r="M4517" s="368"/>
      <c r="N4517" s="372"/>
      <c r="O4517" s="368"/>
      <c r="P4517" s="371"/>
      <c r="Q4517" s="373"/>
    </row>
    <row r="4518" ht="27" customHeight="1" spans="1:17">
      <c r="A4518" s="366"/>
      <c r="B4518" s="367"/>
      <c r="C4518" s="368"/>
      <c r="D4518" s="368"/>
      <c r="E4518" s="368"/>
      <c r="F4518" s="368"/>
      <c r="G4518" s="368"/>
      <c r="H4518" s="369"/>
      <c r="I4518" s="368"/>
      <c r="J4518" s="368"/>
      <c r="K4518" s="368"/>
      <c r="L4518" s="368"/>
      <c r="M4518" s="368"/>
      <c r="N4518" s="370"/>
      <c r="O4518" s="368"/>
      <c r="P4518" s="371"/>
      <c r="Q4518" s="373"/>
    </row>
    <row r="4519" ht="27" customHeight="1" spans="1:17">
      <c r="A4519" s="366"/>
      <c r="B4519" s="367"/>
      <c r="C4519" s="368"/>
      <c r="D4519" s="368"/>
      <c r="E4519" s="368"/>
      <c r="F4519" s="368"/>
      <c r="G4519" s="368"/>
      <c r="H4519" s="369"/>
      <c r="I4519" s="368"/>
      <c r="J4519" s="368"/>
      <c r="K4519" s="368"/>
      <c r="L4519" s="368"/>
      <c r="M4519" s="368"/>
      <c r="N4519" s="372"/>
      <c r="O4519" s="368"/>
      <c r="P4519" s="371"/>
      <c r="Q4519" s="373"/>
    </row>
    <row r="4520" ht="27" customHeight="1" spans="1:17">
      <c r="A4520" s="366"/>
      <c r="B4520" s="367"/>
      <c r="C4520" s="368"/>
      <c r="D4520" s="368"/>
      <c r="E4520" s="368"/>
      <c r="F4520" s="368"/>
      <c r="G4520" s="368"/>
      <c r="H4520" s="369"/>
      <c r="I4520" s="368"/>
      <c r="J4520" s="368"/>
      <c r="K4520" s="368"/>
      <c r="L4520" s="368"/>
      <c r="M4520" s="368"/>
      <c r="N4520" s="370"/>
      <c r="O4520" s="368"/>
      <c r="P4520" s="371"/>
      <c r="Q4520" s="373"/>
    </row>
    <row r="4521" ht="27" customHeight="1" spans="1:17">
      <c r="A4521" s="366"/>
      <c r="B4521" s="367"/>
      <c r="C4521" s="368"/>
      <c r="D4521" s="368"/>
      <c r="E4521" s="368"/>
      <c r="F4521" s="368"/>
      <c r="G4521" s="368"/>
      <c r="H4521" s="369"/>
      <c r="I4521" s="368"/>
      <c r="J4521" s="368"/>
      <c r="K4521" s="368"/>
      <c r="L4521" s="368"/>
      <c r="M4521" s="368"/>
      <c r="N4521" s="372"/>
      <c r="O4521" s="368"/>
      <c r="P4521" s="371"/>
      <c r="Q4521" s="373"/>
    </row>
    <row r="4522" ht="27" customHeight="1" spans="1:17">
      <c r="A4522" s="366"/>
      <c r="B4522" s="367"/>
      <c r="C4522" s="368"/>
      <c r="D4522" s="368"/>
      <c r="E4522" s="368"/>
      <c r="F4522" s="368"/>
      <c r="G4522" s="368"/>
      <c r="H4522" s="369"/>
      <c r="I4522" s="368"/>
      <c r="J4522" s="368"/>
      <c r="K4522" s="368"/>
      <c r="L4522" s="368"/>
      <c r="M4522" s="368"/>
      <c r="N4522" s="370"/>
      <c r="O4522" s="368"/>
      <c r="P4522" s="371"/>
      <c r="Q4522" s="373"/>
    </row>
    <row r="4523" ht="27" customHeight="1" spans="1:17">
      <c r="A4523" s="366"/>
      <c r="B4523" s="367"/>
      <c r="C4523" s="368"/>
      <c r="D4523" s="368"/>
      <c r="E4523" s="368"/>
      <c r="F4523" s="368"/>
      <c r="G4523" s="368"/>
      <c r="H4523" s="369"/>
      <c r="I4523" s="368"/>
      <c r="J4523" s="368"/>
      <c r="K4523" s="368"/>
      <c r="L4523" s="368"/>
      <c r="M4523" s="368"/>
      <c r="N4523" s="372"/>
      <c r="O4523" s="368"/>
      <c r="P4523" s="371"/>
      <c r="Q4523" s="373"/>
    </row>
    <row r="4524" ht="27" customHeight="1" spans="1:17">
      <c r="A4524" s="366"/>
      <c r="B4524" s="367"/>
      <c r="C4524" s="368"/>
      <c r="D4524" s="368"/>
      <c r="E4524" s="368"/>
      <c r="F4524" s="368"/>
      <c r="G4524" s="368"/>
      <c r="H4524" s="369"/>
      <c r="I4524" s="368"/>
      <c r="J4524" s="368"/>
      <c r="K4524" s="368"/>
      <c r="L4524" s="368"/>
      <c r="M4524" s="368"/>
      <c r="N4524" s="370"/>
      <c r="O4524" s="368"/>
      <c r="P4524" s="371"/>
      <c r="Q4524" s="373"/>
    </row>
    <row r="4525" ht="27" customHeight="1" spans="1:17">
      <c r="A4525" s="366"/>
      <c r="B4525" s="367"/>
      <c r="C4525" s="368"/>
      <c r="D4525" s="368"/>
      <c r="E4525" s="368"/>
      <c r="F4525" s="368"/>
      <c r="G4525" s="368"/>
      <c r="H4525" s="369"/>
      <c r="I4525" s="368"/>
      <c r="J4525" s="368"/>
      <c r="K4525" s="368"/>
      <c r="L4525" s="368"/>
      <c r="M4525" s="368"/>
      <c r="N4525" s="372"/>
      <c r="O4525" s="368"/>
      <c r="P4525" s="371"/>
      <c r="Q4525" s="373"/>
    </row>
    <row r="4526" ht="27" customHeight="1" spans="1:17">
      <c r="A4526" s="366"/>
      <c r="B4526" s="367"/>
      <c r="C4526" s="368"/>
      <c r="D4526" s="368"/>
      <c r="E4526" s="368"/>
      <c r="F4526" s="368"/>
      <c r="G4526" s="368"/>
      <c r="H4526" s="369"/>
      <c r="I4526" s="368"/>
      <c r="J4526" s="368"/>
      <c r="K4526" s="368"/>
      <c r="L4526" s="368"/>
      <c r="M4526" s="368"/>
      <c r="N4526" s="370"/>
      <c r="O4526" s="368"/>
      <c r="P4526" s="371"/>
      <c r="Q4526" s="373"/>
    </row>
    <row r="4527" ht="27" customHeight="1" spans="1:17">
      <c r="A4527" s="366"/>
      <c r="B4527" s="367"/>
      <c r="C4527" s="368"/>
      <c r="D4527" s="368"/>
      <c r="E4527" s="368"/>
      <c r="F4527" s="368"/>
      <c r="G4527" s="368"/>
      <c r="H4527" s="369"/>
      <c r="I4527" s="368"/>
      <c r="J4527" s="368"/>
      <c r="K4527" s="368"/>
      <c r="L4527" s="368"/>
      <c r="M4527" s="368"/>
      <c r="N4527" s="372"/>
      <c r="O4527" s="368"/>
      <c r="P4527" s="371"/>
      <c r="Q4527" s="373"/>
    </row>
    <row r="4528" ht="27" customHeight="1" spans="1:17">
      <c r="A4528" s="366"/>
      <c r="B4528" s="367"/>
      <c r="C4528" s="368"/>
      <c r="D4528" s="368"/>
      <c r="E4528" s="368"/>
      <c r="F4528" s="368"/>
      <c r="G4528" s="368"/>
      <c r="H4528" s="369"/>
      <c r="I4528" s="368"/>
      <c r="J4528" s="368"/>
      <c r="K4528" s="368"/>
      <c r="L4528" s="368"/>
      <c r="M4528" s="368"/>
      <c r="N4528" s="370"/>
      <c r="O4528" s="368"/>
      <c r="P4528" s="371"/>
      <c r="Q4528" s="373"/>
    </row>
    <row r="4529" ht="27" customHeight="1" spans="1:17">
      <c r="A4529" s="366"/>
      <c r="B4529" s="367"/>
      <c r="C4529" s="368"/>
      <c r="D4529" s="368"/>
      <c r="E4529" s="368"/>
      <c r="F4529" s="368"/>
      <c r="G4529" s="368"/>
      <c r="H4529" s="369"/>
      <c r="I4529" s="368"/>
      <c r="J4529" s="368"/>
      <c r="K4529" s="368"/>
      <c r="L4529" s="368"/>
      <c r="M4529" s="368"/>
      <c r="N4529" s="372"/>
      <c r="O4529" s="368"/>
      <c r="P4529" s="371"/>
      <c r="Q4529" s="373"/>
    </row>
    <row r="4530" ht="27" customHeight="1" spans="1:17">
      <c r="A4530" s="366"/>
      <c r="B4530" s="367"/>
      <c r="C4530" s="368"/>
      <c r="D4530" s="368"/>
      <c r="E4530" s="368"/>
      <c r="F4530" s="368"/>
      <c r="G4530" s="368"/>
      <c r="H4530" s="369"/>
      <c r="I4530" s="368"/>
      <c r="J4530" s="368"/>
      <c r="K4530" s="368"/>
      <c r="L4530" s="368"/>
      <c r="M4530" s="368"/>
      <c r="N4530" s="370"/>
      <c r="O4530" s="368"/>
      <c r="P4530" s="371"/>
      <c r="Q4530" s="373"/>
    </row>
    <row r="4531" ht="27" customHeight="1" spans="1:17">
      <c r="A4531" s="366"/>
      <c r="B4531" s="367"/>
      <c r="C4531" s="368"/>
      <c r="D4531" s="368"/>
      <c r="E4531" s="368"/>
      <c r="F4531" s="368"/>
      <c r="G4531" s="368"/>
      <c r="H4531" s="369"/>
      <c r="I4531" s="368"/>
      <c r="J4531" s="368"/>
      <c r="K4531" s="368"/>
      <c r="L4531" s="368"/>
      <c r="M4531" s="368"/>
      <c r="N4531" s="372"/>
      <c r="O4531" s="368"/>
      <c r="P4531" s="371"/>
      <c r="Q4531" s="373"/>
    </row>
    <row r="4532" ht="27" customHeight="1" spans="1:17">
      <c r="A4532" s="366"/>
      <c r="B4532" s="367"/>
      <c r="C4532" s="368"/>
      <c r="D4532" s="368"/>
      <c r="E4532" s="368"/>
      <c r="F4532" s="368"/>
      <c r="G4532" s="368"/>
      <c r="H4532" s="369"/>
      <c r="I4532" s="368"/>
      <c r="J4532" s="368"/>
      <c r="K4532" s="368"/>
      <c r="L4532" s="368"/>
      <c r="M4532" s="368"/>
      <c r="N4532" s="370"/>
      <c r="O4532" s="368"/>
      <c r="P4532" s="371"/>
      <c r="Q4532" s="373"/>
    </row>
    <row r="4533" ht="27" customHeight="1" spans="1:17">
      <c r="A4533" s="366"/>
      <c r="B4533" s="367"/>
      <c r="C4533" s="368"/>
      <c r="D4533" s="368"/>
      <c r="E4533" s="368"/>
      <c r="F4533" s="368"/>
      <c r="G4533" s="368"/>
      <c r="H4533" s="369"/>
      <c r="I4533" s="368"/>
      <c r="J4533" s="368"/>
      <c r="K4533" s="368"/>
      <c r="L4533" s="368"/>
      <c r="M4533" s="368"/>
      <c r="N4533" s="372"/>
      <c r="O4533" s="368"/>
      <c r="P4533" s="371"/>
      <c r="Q4533" s="373"/>
    </row>
    <row r="4534" ht="27" customHeight="1" spans="1:17">
      <c r="A4534" s="366"/>
      <c r="B4534" s="367"/>
      <c r="C4534" s="368"/>
      <c r="D4534" s="368"/>
      <c r="E4534" s="368"/>
      <c r="F4534" s="368"/>
      <c r="G4534" s="368"/>
      <c r="H4534" s="369"/>
      <c r="I4534" s="368"/>
      <c r="J4534" s="368"/>
      <c r="K4534" s="368"/>
      <c r="L4534" s="368"/>
      <c r="M4534" s="368"/>
      <c r="N4534" s="370"/>
      <c r="O4534" s="368"/>
      <c r="P4534" s="371"/>
      <c r="Q4534" s="373"/>
    </row>
    <row r="4535" ht="27" customHeight="1" spans="1:17">
      <c r="A4535" s="366"/>
      <c r="B4535" s="367"/>
      <c r="C4535" s="368"/>
      <c r="D4535" s="368"/>
      <c r="E4535" s="368"/>
      <c r="F4535" s="368"/>
      <c r="G4535" s="368"/>
      <c r="H4535" s="369"/>
      <c r="I4535" s="368"/>
      <c r="J4535" s="368"/>
      <c r="K4535" s="368"/>
      <c r="L4535" s="368"/>
      <c r="M4535" s="368"/>
      <c r="N4535" s="372"/>
      <c r="O4535" s="368"/>
      <c r="P4535" s="371"/>
      <c r="Q4535" s="373"/>
    </row>
    <row r="4536" ht="27" customHeight="1" spans="1:17">
      <c r="A4536" s="366"/>
      <c r="B4536" s="367"/>
      <c r="C4536" s="368"/>
      <c r="D4536" s="368"/>
      <c r="E4536" s="368"/>
      <c r="F4536" s="368"/>
      <c r="G4536" s="368"/>
      <c r="H4536" s="369"/>
      <c r="I4536" s="368"/>
      <c r="J4536" s="368"/>
      <c r="K4536" s="368"/>
      <c r="L4536" s="368"/>
      <c r="M4536" s="368"/>
      <c r="N4536" s="370"/>
      <c r="O4536" s="368"/>
      <c r="P4536" s="371"/>
      <c r="Q4536" s="373"/>
    </row>
    <row r="4537" ht="27" customHeight="1" spans="1:17">
      <c r="A4537" s="366"/>
      <c r="B4537" s="367"/>
      <c r="C4537" s="368"/>
      <c r="D4537" s="368"/>
      <c r="E4537" s="368"/>
      <c r="F4537" s="368"/>
      <c r="G4537" s="368"/>
      <c r="H4537" s="369"/>
      <c r="I4537" s="368"/>
      <c r="J4537" s="368"/>
      <c r="K4537" s="368"/>
      <c r="L4537" s="368"/>
      <c r="M4537" s="368"/>
      <c r="N4537" s="372"/>
      <c r="O4537" s="368"/>
      <c r="P4537" s="371"/>
      <c r="Q4537" s="374"/>
    </row>
    <row r="4538" ht="27" customHeight="1" spans="1:17">
      <c r="A4538" s="366"/>
      <c r="B4538" s="367"/>
      <c r="C4538" s="368"/>
      <c r="D4538" s="368"/>
      <c r="E4538" s="368"/>
      <c r="F4538" s="368"/>
      <c r="G4538" s="368"/>
      <c r="H4538" s="369"/>
      <c r="I4538" s="368"/>
      <c r="J4538" s="368"/>
      <c r="K4538" s="368"/>
      <c r="L4538" s="368"/>
      <c r="M4538" s="368"/>
      <c r="N4538" s="370"/>
      <c r="O4538" s="368"/>
      <c r="P4538" s="371"/>
      <c r="Q4538" s="373"/>
    </row>
    <row r="4539" ht="27" customHeight="1" spans="1:17">
      <c r="A4539" s="366"/>
      <c r="B4539" s="367"/>
      <c r="C4539" s="368"/>
      <c r="D4539" s="368"/>
      <c r="E4539" s="368"/>
      <c r="F4539" s="368"/>
      <c r="G4539" s="368"/>
      <c r="H4539" s="369"/>
      <c r="I4539" s="368"/>
      <c r="J4539" s="368"/>
      <c r="K4539" s="368"/>
      <c r="L4539" s="368"/>
      <c r="M4539" s="368"/>
      <c r="N4539" s="372"/>
      <c r="O4539" s="368"/>
      <c r="P4539" s="371"/>
      <c r="Q4539" s="373"/>
    </row>
    <row r="4540" ht="27" customHeight="1" spans="1:17">
      <c r="A4540" s="366"/>
      <c r="B4540" s="367"/>
      <c r="C4540" s="368"/>
      <c r="D4540" s="368"/>
      <c r="E4540" s="368"/>
      <c r="F4540" s="368"/>
      <c r="G4540" s="368"/>
      <c r="H4540" s="369"/>
      <c r="I4540" s="368"/>
      <c r="J4540" s="368"/>
      <c r="K4540" s="368"/>
      <c r="L4540" s="368"/>
      <c r="M4540" s="368"/>
      <c r="N4540" s="370"/>
      <c r="O4540" s="368"/>
      <c r="P4540" s="371"/>
      <c r="Q4540" s="373"/>
    </row>
    <row r="4541" ht="27" customHeight="1" spans="1:17">
      <c r="A4541" s="366"/>
      <c r="B4541" s="367"/>
      <c r="C4541" s="368"/>
      <c r="D4541" s="368"/>
      <c r="E4541" s="368"/>
      <c r="F4541" s="368"/>
      <c r="G4541" s="368"/>
      <c r="H4541" s="369"/>
      <c r="I4541" s="368"/>
      <c r="J4541" s="368"/>
      <c r="K4541" s="368"/>
      <c r="L4541" s="368"/>
      <c r="M4541" s="368"/>
      <c r="N4541" s="372"/>
      <c r="O4541" s="368"/>
      <c r="P4541" s="371"/>
      <c r="Q4541" s="373"/>
    </row>
    <row r="4542" ht="27" customHeight="1" spans="1:17">
      <c r="A4542" s="366"/>
      <c r="B4542" s="367"/>
      <c r="C4542" s="368"/>
      <c r="D4542" s="368"/>
      <c r="E4542" s="368"/>
      <c r="F4542" s="368"/>
      <c r="G4542" s="368"/>
      <c r="H4542" s="369"/>
      <c r="I4542" s="368"/>
      <c r="J4542" s="368"/>
      <c r="K4542" s="368"/>
      <c r="L4542" s="368"/>
      <c r="M4542" s="368"/>
      <c r="N4542" s="370"/>
      <c r="O4542" s="368"/>
      <c r="P4542" s="371"/>
      <c r="Q4542" s="373"/>
    </row>
    <row r="4543" ht="27" customHeight="1" spans="1:17">
      <c r="A4543" s="366"/>
      <c r="B4543" s="367"/>
      <c r="C4543" s="368"/>
      <c r="D4543" s="368"/>
      <c r="E4543" s="368"/>
      <c r="F4543" s="368"/>
      <c r="G4543" s="368"/>
      <c r="H4543" s="369"/>
      <c r="I4543" s="368"/>
      <c r="J4543" s="368"/>
      <c r="K4543" s="368"/>
      <c r="L4543" s="368"/>
      <c r="M4543" s="368"/>
      <c r="N4543" s="372"/>
      <c r="O4543" s="368"/>
      <c r="P4543" s="371"/>
      <c r="Q4543" s="373"/>
    </row>
    <row r="4544" ht="27" customHeight="1" spans="1:17">
      <c r="A4544" s="366"/>
      <c r="B4544" s="367"/>
      <c r="C4544" s="368"/>
      <c r="D4544" s="368"/>
      <c r="E4544" s="368"/>
      <c r="F4544" s="368"/>
      <c r="G4544" s="368"/>
      <c r="H4544" s="369"/>
      <c r="I4544" s="368"/>
      <c r="J4544" s="368"/>
      <c r="K4544" s="368"/>
      <c r="L4544" s="368"/>
      <c r="M4544" s="368"/>
      <c r="N4544" s="370"/>
      <c r="O4544" s="368"/>
      <c r="P4544" s="371"/>
      <c r="Q4544" s="373"/>
    </row>
    <row r="4545" ht="27" customHeight="1" spans="1:17">
      <c r="A4545" s="366"/>
      <c r="B4545" s="367"/>
      <c r="C4545" s="368"/>
      <c r="D4545" s="368"/>
      <c r="E4545" s="368"/>
      <c r="F4545" s="368"/>
      <c r="G4545" s="368"/>
      <c r="H4545" s="369"/>
      <c r="I4545" s="368"/>
      <c r="J4545" s="368"/>
      <c r="K4545" s="368"/>
      <c r="L4545" s="368"/>
      <c r="M4545" s="368"/>
      <c r="N4545" s="372"/>
      <c r="O4545" s="368"/>
      <c r="P4545" s="371"/>
      <c r="Q4545" s="373"/>
    </row>
    <row r="4546" ht="27" customHeight="1" spans="1:17">
      <c r="A4546" s="366"/>
      <c r="B4546" s="367"/>
      <c r="C4546" s="368"/>
      <c r="D4546" s="368"/>
      <c r="E4546" s="368"/>
      <c r="F4546" s="368"/>
      <c r="G4546" s="368"/>
      <c r="H4546" s="369"/>
      <c r="I4546" s="368"/>
      <c r="J4546" s="368"/>
      <c r="K4546" s="368"/>
      <c r="L4546" s="368"/>
      <c r="M4546" s="368"/>
      <c r="N4546" s="370"/>
      <c r="O4546" s="368"/>
      <c r="P4546" s="371"/>
      <c r="Q4546" s="373"/>
    </row>
    <row r="4547" ht="27" customHeight="1" spans="1:17">
      <c r="A4547" s="366"/>
      <c r="B4547" s="367"/>
      <c r="C4547" s="368"/>
      <c r="D4547" s="368"/>
      <c r="E4547" s="368"/>
      <c r="F4547" s="368"/>
      <c r="G4547" s="368"/>
      <c r="H4547" s="369"/>
      <c r="I4547" s="368"/>
      <c r="J4547" s="368"/>
      <c r="K4547" s="368"/>
      <c r="L4547" s="368"/>
      <c r="M4547" s="368"/>
      <c r="N4547" s="372"/>
      <c r="O4547" s="368"/>
      <c r="P4547" s="371"/>
      <c r="Q4547" s="373"/>
    </row>
    <row r="4548" ht="27" customHeight="1" spans="1:17">
      <c r="A4548" s="366"/>
      <c r="B4548" s="367"/>
      <c r="C4548" s="368"/>
      <c r="D4548" s="368"/>
      <c r="E4548" s="368"/>
      <c r="F4548" s="368"/>
      <c r="G4548" s="368"/>
      <c r="H4548" s="369"/>
      <c r="I4548" s="368"/>
      <c r="J4548" s="368"/>
      <c r="K4548" s="368"/>
      <c r="L4548" s="368"/>
      <c r="M4548" s="368"/>
      <c r="N4548" s="370"/>
      <c r="O4548" s="368"/>
      <c r="P4548" s="371"/>
      <c r="Q4548" s="373"/>
    </row>
    <row r="4549" ht="27" customHeight="1" spans="1:17">
      <c r="A4549" s="366"/>
      <c r="B4549" s="367"/>
      <c r="C4549" s="368"/>
      <c r="D4549" s="368"/>
      <c r="E4549" s="368"/>
      <c r="F4549" s="368"/>
      <c r="G4549" s="368"/>
      <c r="H4549" s="369"/>
      <c r="I4549" s="368"/>
      <c r="J4549" s="368"/>
      <c r="K4549" s="368"/>
      <c r="L4549" s="368"/>
      <c r="M4549" s="368"/>
      <c r="N4549" s="372"/>
      <c r="O4549" s="368"/>
      <c r="P4549" s="371"/>
      <c r="Q4549" s="373"/>
    </row>
    <row r="4550" ht="27" customHeight="1" spans="1:17">
      <c r="A4550" s="366"/>
      <c r="B4550" s="367"/>
      <c r="C4550" s="368"/>
      <c r="D4550" s="368"/>
      <c r="E4550" s="368"/>
      <c r="F4550" s="368"/>
      <c r="G4550" s="368"/>
      <c r="H4550" s="369"/>
      <c r="I4550" s="368"/>
      <c r="J4550" s="368"/>
      <c r="K4550" s="368"/>
      <c r="L4550" s="368"/>
      <c r="M4550" s="368"/>
      <c r="N4550" s="370"/>
      <c r="O4550" s="368"/>
      <c r="P4550" s="371"/>
      <c r="Q4550" s="373"/>
    </row>
    <row r="4551" ht="27" customHeight="1" spans="1:17">
      <c r="A4551" s="366"/>
      <c r="B4551" s="367"/>
      <c r="C4551" s="368"/>
      <c r="D4551" s="368"/>
      <c r="E4551" s="368"/>
      <c r="F4551" s="368"/>
      <c r="G4551" s="368"/>
      <c r="H4551" s="369"/>
      <c r="I4551" s="368"/>
      <c r="J4551" s="368"/>
      <c r="K4551" s="368"/>
      <c r="L4551" s="368"/>
      <c r="M4551" s="368"/>
      <c r="N4551" s="372"/>
      <c r="O4551" s="368"/>
      <c r="P4551" s="371"/>
      <c r="Q4551" s="373"/>
    </row>
    <row r="4552" ht="27" customHeight="1" spans="1:17">
      <c r="A4552" s="366"/>
      <c r="B4552" s="367"/>
      <c r="C4552" s="368"/>
      <c r="D4552" s="368"/>
      <c r="E4552" s="368"/>
      <c r="F4552" s="368"/>
      <c r="G4552" s="368"/>
      <c r="H4552" s="369"/>
      <c r="I4552" s="368"/>
      <c r="J4552" s="368"/>
      <c r="K4552" s="368"/>
      <c r="L4552" s="368"/>
      <c r="M4552" s="368"/>
      <c r="N4552" s="370"/>
      <c r="O4552" s="368"/>
      <c r="P4552" s="371"/>
      <c r="Q4552" s="373"/>
    </row>
    <row r="4553" ht="27" customHeight="1" spans="1:17">
      <c r="A4553" s="366"/>
      <c r="B4553" s="367"/>
      <c r="C4553" s="368"/>
      <c r="D4553" s="368"/>
      <c r="E4553" s="368"/>
      <c r="F4553" s="368"/>
      <c r="G4553" s="368"/>
      <c r="H4553" s="369"/>
      <c r="I4553" s="368"/>
      <c r="J4553" s="368"/>
      <c r="K4553" s="368"/>
      <c r="L4553" s="368"/>
      <c r="M4553" s="368"/>
      <c r="N4553" s="372"/>
      <c r="O4553" s="368"/>
      <c r="P4553" s="371"/>
      <c r="Q4553" s="373"/>
    </row>
    <row r="4554" ht="27" customHeight="1" spans="1:17">
      <c r="A4554" s="366"/>
      <c r="B4554" s="367"/>
      <c r="C4554" s="368"/>
      <c r="D4554" s="368"/>
      <c r="E4554" s="368"/>
      <c r="F4554" s="368"/>
      <c r="G4554" s="368"/>
      <c r="H4554" s="369"/>
      <c r="I4554" s="368"/>
      <c r="J4554" s="368"/>
      <c r="K4554" s="368"/>
      <c r="L4554" s="368"/>
      <c r="M4554" s="368"/>
      <c r="N4554" s="370"/>
      <c r="O4554" s="368"/>
      <c r="P4554" s="371"/>
      <c r="Q4554" s="373"/>
    </row>
    <row r="4555" ht="27" customHeight="1" spans="1:17">
      <c r="A4555" s="366"/>
      <c r="B4555" s="367"/>
      <c r="C4555" s="368"/>
      <c r="D4555" s="368"/>
      <c r="E4555" s="368"/>
      <c r="F4555" s="368"/>
      <c r="G4555" s="368"/>
      <c r="H4555" s="369"/>
      <c r="I4555" s="368"/>
      <c r="J4555" s="368"/>
      <c r="K4555" s="368"/>
      <c r="L4555" s="368"/>
      <c r="M4555" s="368"/>
      <c r="N4555" s="372"/>
      <c r="O4555" s="368"/>
      <c r="P4555" s="371"/>
      <c r="Q4555" s="373"/>
    </row>
    <row r="4556" ht="27" customHeight="1" spans="1:17">
      <c r="A4556" s="366"/>
      <c r="B4556" s="367"/>
      <c r="C4556" s="368"/>
      <c r="D4556" s="368"/>
      <c r="E4556" s="368"/>
      <c r="F4556" s="368"/>
      <c r="G4556" s="368"/>
      <c r="H4556" s="369"/>
      <c r="I4556" s="368"/>
      <c r="J4556" s="368"/>
      <c r="K4556" s="368"/>
      <c r="L4556" s="368"/>
      <c r="M4556" s="368"/>
      <c r="N4556" s="370"/>
      <c r="O4556" s="368"/>
      <c r="P4556" s="371"/>
      <c r="Q4556" s="373"/>
    </row>
    <row r="4557" ht="27" customHeight="1" spans="1:17">
      <c r="A4557" s="366"/>
      <c r="B4557" s="367"/>
      <c r="C4557" s="368"/>
      <c r="D4557" s="368"/>
      <c r="E4557" s="368"/>
      <c r="F4557" s="368"/>
      <c r="G4557" s="368"/>
      <c r="H4557" s="369"/>
      <c r="I4557" s="368"/>
      <c r="J4557" s="368"/>
      <c r="K4557" s="368"/>
      <c r="L4557" s="368"/>
      <c r="M4557" s="368"/>
      <c r="N4557" s="372"/>
      <c r="O4557" s="368"/>
      <c r="P4557" s="371"/>
      <c r="Q4557" s="373"/>
    </row>
    <row r="4558" ht="27" customHeight="1" spans="1:17">
      <c r="A4558" s="366"/>
      <c r="B4558" s="367"/>
      <c r="C4558" s="368"/>
      <c r="D4558" s="368"/>
      <c r="E4558" s="368"/>
      <c r="F4558" s="368"/>
      <c r="G4558" s="368"/>
      <c r="H4558" s="369"/>
      <c r="I4558" s="368"/>
      <c r="J4558" s="368"/>
      <c r="K4558" s="368"/>
      <c r="L4558" s="368"/>
      <c r="M4558" s="368"/>
      <c r="N4558" s="370"/>
      <c r="O4558" s="368"/>
      <c r="P4558" s="371"/>
      <c r="Q4558" s="373"/>
    </row>
    <row r="4559" ht="27" customHeight="1" spans="1:17">
      <c r="A4559" s="366"/>
      <c r="B4559" s="367"/>
      <c r="C4559" s="368"/>
      <c r="D4559" s="368"/>
      <c r="E4559" s="368"/>
      <c r="F4559" s="368"/>
      <c r="G4559" s="368"/>
      <c r="H4559" s="369"/>
      <c r="I4559" s="368"/>
      <c r="J4559" s="368"/>
      <c r="K4559" s="368"/>
      <c r="L4559" s="368"/>
      <c r="M4559" s="368"/>
      <c r="N4559" s="372"/>
      <c r="O4559" s="368"/>
      <c r="P4559" s="371"/>
      <c r="Q4559" s="373"/>
    </row>
    <row r="4560" ht="27" customHeight="1" spans="1:17">
      <c r="A4560" s="366"/>
      <c r="B4560" s="367"/>
      <c r="C4560" s="368"/>
      <c r="D4560" s="368"/>
      <c r="E4560" s="368"/>
      <c r="F4560" s="368"/>
      <c r="G4560" s="368"/>
      <c r="H4560" s="369"/>
      <c r="I4560" s="368"/>
      <c r="J4560" s="368"/>
      <c r="K4560" s="368"/>
      <c r="L4560" s="368"/>
      <c r="M4560" s="368"/>
      <c r="N4560" s="370"/>
      <c r="O4560" s="368"/>
      <c r="P4560" s="371"/>
      <c r="Q4560" s="373"/>
    </row>
    <row r="4561" ht="27" customHeight="1" spans="1:17">
      <c r="A4561" s="366"/>
      <c r="B4561" s="367"/>
      <c r="C4561" s="368"/>
      <c r="D4561" s="368"/>
      <c r="E4561" s="368"/>
      <c r="F4561" s="368"/>
      <c r="G4561" s="368"/>
      <c r="H4561" s="369"/>
      <c r="I4561" s="368"/>
      <c r="J4561" s="368"/>
      <c r="K4561" s="368"/>
      <c r="L4561" s="368"/>
      <c r="M4561" s="368"/>
      <c r="N4561" s="372"/>
      <c r="O4561" s="368"/>
      <c r="P4561" s="371"/>
      <c r="Q4561" s="373"/>
    </row>
    <row r="4562" ht="27" customHeight="1" spans="1:17">
      <c r="A4562" s="366"/>
      <c r="B4562" s="367"/>
      <c r="C4562" s="368"/>
      <c r="D4562" s="368"/>
      <c r="E4562" s="368"/>
      <c r="F4562" s="368"/>
      <c r="G4562" s="368"/>
      <c r="H4562" s="369"/>
      <c r="I4562" s="368"/>
      <c r="J4562" s="368"/>
      <c r="K4562" s="368"/>
      <c r="L4562" s="368"/>
      <c r="M4562" s="368"/>
      <c r="N4562" s="370"/>
      <c r="O4562" s="368"/>
      <c r="P4562" s="371"/>
      <c r="Q4562" s="373"/>
    </row>
    <row r="4563" ht="27" customHeight="1" spans="1:17">
      <c r="A4563" s="366"/>
      <c r="B4563" s="367"/>
      <c r="C4563" s="368"/>
      <c r="D4563" s="368"/>
      <c r="E4563" s="368"/>
      <c r="F4563" s="368"/>
      <c r="G4563" s="368"/>
      <c r="H4563" s="369"/>
      <c r="I4563" s="368"/>
      <c r="J4563" s="368"/>
      <c r="K4563" s="368"/>
      <c r="L4563" s="368"/>
      <c r="M4563" s="368"/>
      <c r="N4563" s="372"/>
      <c r="O4563" s="368"/>
      <c r="P4563" s="371"/>
      <c r="Q4563" s="373"/>
    </row>
    <row r="4564" ht="27" customHeight="1" spans="1:17">
      <c r="A4564" s="366"/>
      <c r="B4564" s="367"/>
      <c r="C4564" s="368"/>
      <c r="D4564" s="368"/>
      <c r="E4564" s="368"/>
      <c r="F4564" s="368"/>
      <c r="G4564" s="368"/>
      <c r="H4564" s="369"/>
      <c r="I4564" s="368"/>
      <c r="J4564" s="368"/>
      <c r="K4564" s="368"/>
      <c r="L4564" s="368"/>
      <c r="M4564" s="368"/>
      <c r="N4564" s="370"/>
      <c r="O4564" s="368"/>
      <c r="P4564" s="371"/>
      <c r="Q4564" s="373"/>
    </row>
    <row r="4565" ht="27" customHeight="1" spans="1:17">
      <c r="A4565" s="366"/>
      <c r="B4565" s="367"/>
      <c r="C4565" s="368"/>
      <c r="D4565" s="368"/>
      <c r="E4565" s="368"/>
      <c r="F4565" s="368"/>
      <c r="G4565" s="368"/>
      <c r="H4565" s="369"/>
      <c r="I4565" s="368"/>
      <c r="J4565" s="368"/>
      <c r="K4565" s="368"/>
      <c r="L4565" s="368"/>
      <c r="M4565" s="368"/>
      <c r="N4565" s="372"/>
      <c r="O4565" s="368"/>
      <c r="P4565" s="371"/>
      <c r="Q4565" s="373"/>
    </row>
    <row r="4566" ht="27" customHeight="1" spans="1:17">
      <c r="A4566" s="366"/>
      <c r="B4566" s="367"/>
      <c r="C4566" s="368"/>
      <c r="D4566" s="368"/>
      <c r="E4566" s="368"/>
      <c r="F4566" s="368"/>
      <c r="G4566" s="368"/>
      <c r="H4566" s="369"/>
      <c r="I4566" s="368"/>
      <c r="J4566" s="368"/>
      <c r="K4566" s="368"/>
      <c r="L4566" s="368"/>
      <c r="M4566" s="368"/>
      <c r="N4566" s="370"/>
      <c r="O4566" s="368"/>
      <c r="P4566" s="371"/>
      <c r="Q4566" s="373"/>
    </row>
    <row r="4567" ht="27" customHeight="1" spans="1:17">
      <c r="A4567" s="366"/>
      <c r="B4567" s="367"/>
      <c r="C4567" s="368"/>
      <c r="D4567" s="368"/>
      <c r="E4567" s="368"/>
      <c r="F4567" s="368"/>
      <c r="G4567" s="368"/>
      <c r="H4567" s="369"/>
      <c r="I4567" s="368"/>
      <c r="J4567" s="368"/>
      <c r="K4567" s="368"/>
      <c r="L4567" s="368"/>
      <c r="M4567" s="368"/>
      <c r="N4567" s="372"/>
      <c r="O4567" s="368"/>
      <c r="P4567" s="371"/>
      <c r="Q4567" s="373"/>
    </row>
    <row r="4568" ht="27" customHeight="1" spans="1:17">
      <c r="A4568" s="366"/>
      <c r="B4568" s="367"/>
      <c r="C4568" s="368"/>
      <c r="D4568" s="368"/>
      <c r="E4568" s="368"/>
      <c r="F4568" s="368"/>
      <c r="G4568" s="368"/>
      <c r="H4568" s="369"/>
      <c r="I4568" s="368"/>
      <c r="J4568" s="368"/>
      <c r="K4568" s="368"/>
      <c r="L4568" s="368"/>
      <c r="M4568" s="368"/>
      <c r="N4568" s="370"/>
      <c r="O4568" s="368"/>
      <c r="P4568" s="371"/>
      <c r="Q4568" s="373"/>
    </row>
    <row r="4569" ht="27" customHeight="1" spans="1:17">
      <c r="A4569" s="366"/>
      <c r="B4569" s="367"/>
      <c r="C4569" s="368"/>
      <c r="D4569" s="368"/>
      <c r="E4569" s="368"/>
      <c r="F4569" s="368"/>
      <c r="G4569" s="368"/>
      <c r="H4569" s="369"/>
      <c r="I4569" s="368"/>
      <c r="J4569" s="368"/>
      <c r="K4569" s="368"/>
      <c r="L4569" s="368"/>
      <c r="M4569" s="368"/>
      <c r="N4569" s="372"/>
      <c r="O4569" s="368"/>
      <c r="P4569" s="371"/>
      <c r="Q4569" s="373"/>
    </row>
    <row r="4570" ht="27" customHeight="1" spans="1:17">
      <c r="A4570" s="366"/>
      <c r="B4570" s="367"/>
      <c r="C4570" s="368"/>
      <c r="D4570" s="368"/>
      <c r="E4570" s="368"/>
      <c r="F4570" s="368"/>
      <c r="G4570" s="368"/>
      <c r="H4570" s="369"/>
      <c r="I4570" s="368"/>
      <c r="J4570" s="368"/>
      <c r="K4570" s="368"/>
      <c r="L4570" s="368"/>
      <c r="M4570" s="368"/>
      <c r="N4570" s="370"/>
      <c r="O4570" s="368"/>
      <c r="P4570" s="371"/>
      <c r="Q4570" s="373"/>
    </row>
    <row r="4571" ht="27" customHeight="1" spans="1:17">
      <c r="A4571" s="366"/>
      <c r="B4571" s="367"/>
      <c r="C4571" s="368"/>
      <c r="D4571" s="368"/>
      <c r="E4571" s="368"/>
      <c r="F4571" s="368"/>
      <c r="G4571" s="368"/>
      <c r="H4571" s="369"/>
      <c r="I4571" s="368"/>
      <c r="J4571" s="368"/>
      <c r="K4571" s="368"/>
      <c r="L4571" s="368"/>
      <c r="M4571" s="368"/>
      <c r="N4571" s="372"/>
      <c r="O4571" s="368"/>
      <c r="P4571" s="371"/>
      <c r="Q4571" s="373"/>
    </row>
    <row r="4572" ht="27" customHeight="1" spans="1:17">
      <c r="A4572" s="366"/>
      <c r="B4572" s="367"/>
      <c r="C4572" s="368"/>
      <c r="D4572" s="368"/>
      <c r="E4572" s="368"/>
      <c r="F4572" s="368"/>
      <c r="G4572" s="368"/>
      <c r="H4572" s="369"/>
      <c r="I4572" s="368"/>
      <c r="J4572" s="368"/>
      <c r="K4572" s="368"/>
      <c r="L4572" s="368"/>
      <c r="M4572" s="368"/>
      <c r="N4572" s="370"/>
      <c r="O4572" s="368"/>
      <c r="P4572" s="371"/>
      <c r="Q4572" s="373"/>
    </row>
    <row r="4573" ht="27" customHeight="1" spans="1:17">
      <c r="A4573" s="366"/>
      <c r="B4573" s="367"/>
      <c r="C4573" s="368"/>
      <c r="D4573" s="368"/>
      <c r="E4573" s="368"/>
      <c r="F4573" s="368"/>
      <c r="G4573" s="368"/>
      <c r="H4573" s="369"/>
      <c r="I4573" s="368"/>
      <c r="J4573" s="368"/>
      <c r="K4573" s="368"/>
      <c r="L4573" s="368"/>
      <c r="M4573" s="368"/>
      <c r="N4573" s="372"/>
      <c r="O4573" s="368"/>
      <c r="P4573" s="371"/>
      <c r="Q4573" s="373"/>
    </row>
    <row r="4574" ht="27" customHeight="1" spans="1:17">
      <c r="A4574" s="366"/>
      <c r="B4574" s="367"/>
      <c r="C4574" s="368"/>
      <c r="D4574" s="368"/>
      <c r="E4574" s="368"/>
      <c r="F4574" s="368"/>
      <c r="G4574" s="368"/>
      <c r="H4574" s="369"/>
      <c r="I4574" s="368"/>
      <c r="J4574" s="368"/>
      <c r="K4574" s="368"/>
      <c r="L4574" s="368"/>
      <c r="M4574" s="368"/>
      <c r="N4574" s="370"/>
      <c r="O4574" s="368"/>
      <c r="P4574" s="371"/>
      <c r="Q4574" s="373"/>
    </row>
    <row r="4575" ht="27" customHeight="1" spans="1:17">
      <c r="A4575" s="366"/>
      <c r="B4575" s="367"/>
      <c r="C4575" s="368"/>
      <c r="D4575" s="368"/>
      <c r="E4575" s="368"/>
      <c r="F4575" s="368"/>
      <c r="G4575" s="368"/>
      <c r="H4575" s="369"/>
      <c r="I4575" s="368"/>
      <c r="J4575" s="368"/>
      <c r="K4575" s="368"/>
      <c r="L4575" s="368"/>
      <c r="M4575" s="368"/>
      <c r="N4575" s="372"/>
      <c r="O4575" s="368"/>
      <c r="P4575" s="371"/>
      <c r="Q4575" s="373"/>
    </row>
    <row r="4576" ht="27" customHeight="1" spans="1:17">
      <c r="A4576" s="366"/>
      <c r="B4576" s="367"/>
      <c r="C4576" s="368"/>
      <c r="D4576" s="368"/>
      <c r="E4576" s="368"/>
      <c r="F4576" s="368"/>
      <c r="G4576" s="368"/>
      <c r="H4576" s="369"/>
      <c r="I4576" s="368"/>
      <c r="J4576" s="368"/>
      <c r="K4576" s="368"/>
      <c r="L4576" s="368"/>
      <c r="M4576" s="368"/>
      <c r="N4576" s="370"/>
      <c r="O4576" s="368"/>
      <c r="P4576" s="371"/>
      <c r="Q4576" s="373"/>
    </row>
    <row r="4577" ht="27" customHeight="1" spans="1:17">
      <c r="A4577" s="366"/>
      <c r="B4577" s="367"/>
      <c r="C4577" s="368"/>
      <c r="D4577" s="368"/>
      <c r="E4577" s="368"/>
      <c r="F4577" s="368"/>
      <c r="G4577" s="368"/>
      <c r="H4577" s="369"/>
      <c r="I4577" s="368"/>
      <c r="J4577" s="368"/>
      <c r="K4577" s="368"/>
      <c r="L4577" s="368"/>
      <c r="M4577" s="368"/>
      <c r="N4577" s="372"/>
      <c r="O4577" s="368"/>
      <c r="P4577" s="371"/>
      <c r="Q4577" s="373"/>
    </row>
    <row r="4578" ht="27" customHeight="1" spans="1:17">
      <c r="A4578" s="366"/>
      <c r="B4578" s="367"/>
      <c r="C4578" s="368"/>
      <c r="D4578" s="368"/>
      <c r="E4578" s="368"/>
      <c r="F4578" s="368"/>
      <c r="G4578" s="368"/>
      <c r="H4578" s="369"/>
      <c r="I4578" s="368"/>
      <c r="J4578" s="368"/>
      <c r="K4578" s="368"/>
      <c r="L4578" s="368"/>
      <c r="M4578" s="368"/>
      <c r="N4578" s="370"/>
      <c r="O4578" s="368"/>
      <c r="P4578" s="371"/>
      <c r="Q4578" s="373"/>
    </row>
    <row r="4579" ht="27" customHeight="1" spans="1:17">
      <c r="A4579" s="366"/>
      <c r="B4579" s="367"/>
      <c r="C4579" s="368"/>
      <c r="D4579" s="368"/>
      <c r="E4579" s="368"/>
      <c r="F4579" s="368"/>
      <c r="G4579" s="368"/>
      <c r="H4579" s="369"/>
      <c r="I4579" s="368"/>
      <c r="J4579" s="368"/>
      <c r="K4579" s="368"/>
      <c r="L4579" s="368"/>
      <c r="M4579" s="368"/>
      <c r="N4579" s="372"/>
      <c r="O4579" s="368"/>
      <c r="P4579" s="371"/>
      <c r="Q4579" s="373"/>
    </row>
    <row r="4580" ht="27" customHeight="1" spans="1:17">
      <c r="A4580" s="366"/>
      <c r="B4580" s="367"/>
      <c r="C4580" s="368"/>
      <c r="D4580" s="368"/>
      <c r="E4580" s="368"/>
      <c r="F4580" s="368"/>
      <c r="G4580" s="368"/>
      <c r="H4580" s="369"/>
      <c r="I4580" s="368"/>
      <c r="J4580" s="368"/>
      <c r="K4580" s="368"/>
      <c r="L4580" s="368"/>
      <c r="M4580" s="368"/>
      <c r="N4580" s="370"/>
      <c r="O4580" s="368"/>
      <c r="P4580" s="371"/>
      <c r="Q4580" s="373"/>
    </row>
    <row r="4581" ht="27" customHeight="1" spans="1:17">
      <c r="A4581" s="366"/>
      <c r="B4581" s="367"/>
      <c r="C4581" s="368"/>
      <c r="D4581" s="368"/>
      <c r="E4581" s="368"/>
      <c r="F4581" s="368"/>
      <c r="G4581" s="368"/>
      <c r="H4581" s="369"/>
      <c r="I4581" s="368"/>
      <c r="J4581" s="368"/>
      <c r="K4581" s="368"/>
      <c r="L4581" s="368"/>
      <c r="M4581" s="368"/>
      <c r="N4581" s="372"/>
      <c r="O4581" s="368"/>
      <c r="P4581" s="371"/>
      <c r="Q4581" s="373"/>
    </row>
    <row r="4582" ht="27" customHeight="1" spans="1:17">
      <c r="A4582" s="366"/>
      <c r="B4582" s="367"/>
      <c r="C4582" s="368"/>
      <c r="D4582" s="368"/>
      <c r="E4582" s="368"/>
      <c r="F4582" s="368"/>
      <c r="G4582" s="368"/>
      <c r="H4582" s="369"/>
      <c r="I4582" s="368"/>
      <c r="J4582" s="368"/>
      <c r="K4582" s="368"/>
      <c r="L4582" s="368"/>
      <c r="M4582" s="368"/>
      <c r="N4582" s="370"/>
      <c r="O4582" s="368"/>
      <c r="P4582" s="371"/>
      <c r="Q4582" s="373"/>
    </row>
    <row r="4583" ht="27" customHeight="1" spans="1:17">
      <c r="A4583" s="366"/>
      <c r="B4583" s="367"/>
      <c r="C4583" s="368"/>
      <c r="D4583" s="368"/>
      <c r="E4583" s="368"/>
      <c r="F4583" s="368"/>
      <c r="G4583" s="368"/>
      <c r="H4583" s="369"/>
      <c r="I4583" s="368"/>
      <c r="J4583" s="368"/>
      <c r="K4583" s="368"/>
      <c r="L4583" s="368"/>
      <c r="M4583" s="368"/>
      <c r="N4583" s="372"/>
      <c r="O4583" s="368"/>
      <c r="P4583" s="371"/>
      <c r="Q4583" s="373"/>
    </row>
    <row r="4584" ht="27" customHeight="1" spans="1:17">
      <c r="A4584" s="366"/>
      <c r="B4584" s="367"/>
      <c r="C4584" s="368"/>
      <c r="D4584" s="368"/>
      <c r="E4584" s="368"/>
      <c r="F4584" s="368"/>
      <c r="G4584" s="368"/>
      <c r="H4584" s="369"/>
      <c r="I4584" s="368"/>
      <c r="J4584" s="368"/>
      <c r="K4584" s="368"/>
      <c r="L4584" s="368"/>
      <c r="M4584" s="368"/>
      <c r="N4584" s="370"/>
      <c r="O4584" s="368"/>
      <c r="P4584" s="371"/>
      <c r="Q4584" s="373"/>
    </row>
    <row r="4585" ht="27" customHeight="1" spans="1:17">
      <c r="A4585" s="366"/>
      <c r="B4585" s="367"/>
      <c r="C4585" s="368"/>
      <c r="D4585" s="368"/>
      <c r="E4585" s="368"/>
      <c r="F4585" s="368"/>
      <c r="G4585" s="368"/>
      <c r="H4585" s="369"/>
      <c r="I4585" s="368"/>
      <c r="J4585" s="368"/>
      <c r="K4585" s="368"/>
      <c r="L4585" s="368"/>
      <c r="M4585" s="368"/>
      <c r="N4585" s="372"/>
      <c r="O4585" s="368"/>
      <c r="P4585" s="371"/>
      <c r="Q4585" s="373"/>
    </row>
    <row r="4586" ht="27" customHeight="1" spans="1:17">
      <c r="A4586" s="366"/>
      <c r="B4586" s="367"/>
      <c r="C4586" s="368"/>
      <c r="D4586" s="368"/>
      <c r="E4586" s="368"/>
      <c r="F4586" s="368"/>
      <c r="G4586" s="368"/>
      <c r="H4586" s="369"/>
      <c r="I4586" s="368"/>
      <c r="J4586" s="368"/>
      <c r="K4586" s="368"/>
      <c r="L4586" s="368"/>
      <c r="M4586" s="368"/>
      <c r="N4586" s="370"/>
      <c r="O4586" s="368"/>
      <c r="P4586" s="371"/>
      <c r="Q4586" s="373"/>
    </row>
    <row r="4587" ht="27" customHeight="1" spans="1:17">
      <c r="A4587" s="366"/>
      <c r="B4587" s="367"/>
      <c r="C4587" s="368"/>
      <c r="D4587" s="368"/>
      <c r="E4587" s="368"/>
      <c r="F4587" s="368"/>
      <c r="G4587" s="368"/>
      <c r="H4587" s="369"/>
      <c r="I4587" s="368"/>
      <c r="J4587" s="368"/>
      <c r="K4587" s="368"/>
      <c r="L4587" s="368"/>
      <c r="M4587" s="368"/>
      <c r="N4587" s="372"/>
      <c r="O4587" s="368"/>
      <c r="P4587" s="371"/>
      <c r="Q4587" s="373"/>
    </row>
    <row r="4588" ht="27" customHeight="1" spans="1:17">
      <c r="A4588" s="366"/>
      <c r="B4588" s="367"/>
      <c r="C4588" s="368"/>
      <c r="D4588" s="368"/>
      <c r="E4588" s="368"/>
      <c r="F4588" s="368"/>
      <c r="G4588" s="368"/>
      <c r="H4588" s="369"/>
      <c r="I4588" s="368"/>
      <c r="J4588" s="368"/>
      <c r="K4588" s="368"/>
      <c r="L4588" s="368"/>
      <c r="M4588" s="368"/>
      <c r="N4588" s="370"/>
      <c r="O4588" s="368"/>
      <c r="P4588" s="371"/>
      <c r="Q4588" s="373"/>
    </row>
    <row r="4589" ht="27" customHeight="1" spans="1:17">
      <c r="A4589" s="366"/>
      <c r="B4589" s="367"/>
      <c r="C4589" s="368"/>
      <c r="D4589" s="368"/>
      <c r="E4589" s="368"/>
      <c r="F4589" s="368"/>
      <c r="G4589" s="368"/>
      <c r="H4589" s="369"/>
      <c r="I4589" s="368"/>
      <c r="J4589" s="368"/>
      <c r="K4589" s="368"/>
      <c r="L4589" s="368"/>
      <c r="M4589" s="368"/>
      <c r="N4589" s="372"/>
      <c r="O4589" s="368"/>
      <c r="P4589" s="371"/>
      <c r="Q4589" s="373"/>
    </row>
    <row r="4590" ht="27" customHeight="1" spans="1:17">
      <c r="A4590" s="366"/>
      <c r="B4590" s="367"/>
      <c r="C4590" s="368"/>
      <c r="D4590" s="368"/>
      <c r="E4590" s="368"/>
      <c r="F4590" s="368"/>
      <c r="G4590" s="368"/>
      <c r="H4590" s="369"/>
      <c r="I4590" s="368"/>
      <c r="J4590" s="368"/>
      <c r="K4590" s="368"/>
      <c r="L4590" s="368"/>
      <c r="M4590" s="368"/>
      <c r="N4590" s="370"/>
      <c r="O4590" s="368"/>
      <c r="P4590" s="371"/>
      <c r="Q4590" s="373"/>
    </row>
    <row r="4591" ht="27" customHeight="1" spans="1:17">
      <c r="A4591" s="366"/>
      <c r="B4591" s="367"/>
      <c r="C4591" s="368"/>
      <c r="D4591" s="368"/>
      <c r="E4591" s="368"/>
      <c r="F4591" s="368"/>
      <c r="G4591" s="368"/>
      <c r="H4591" s="369"/>
      <c r="I4591" s="368"/>
      <c r="J4591" s="368"/>
      <c r="K4591" s="368"/>
      <c r="L4591" s="368"/>
      <c r="M4591" s="368"/>
      <c r="N4591" s="372"/>
      <c r="O4591" s="368"/>
      <c r="P4591" s="371"/>
      <c r="Q4591" s="373"/>
    </row>
    <row r="4592" ht="27" customHeight="1" spans="1:17">
      <c r="A4592" s="366"/>
      <c r="B4592" s="367"/>
      <c r="C4592" s="368"/>
      <c r="D4592" s="368"/>
      <c r="E4592" s="368"/>
      <c r="F4592" s="368"/>
      <c r="G4592" s="368"/>
      <c r="H4592" s="369"/>
      <c r="I4592" s="368"/>
      <c r="J4592" s="368"/>
      <c r="K4592" s="368"/>
      <c r="L4592" s="368"/>
      <c r="M4592" s="368"/>
      <c r="N4592" s="370"/>
      <c r="O4592" s="368"/>
      <c r="P4592" s="371"/>
      <c r="Q4592" s="373"/>
    </row>
    <row r="4593" ht="27" customHeight="1" spans="1:17">
      <c r="A4593" s="366"/>
      <c r="B4593" s="367"/>
      <c r="C4593" s="368"/>
      <c r="D4593" s="368"/>
      <c r="E4593" s="368"/>
      <c r="F4593" s="368"/>
      <c r="G4593" s="368"/>
      <c r="H4593" s="369"/>
      <c r="I4593" s="368"/>
      <c r="J4593" s="368"/>
      <c r="K4593" s="368"/>
      <c r="L4593" s="368"/>
      <c r="M4593" s="368"/>
      <c r="N4593" s="372"/>
      <c r="O4593" s="368"/>
      <c r="P4593" s="371"/>
      <c r="Q4593" s="373"/>
    </row>
    <row r="4594" ht="27" customHeight="1" spans="1:17">
      <c r="A4594" s="366"/>
      <c r="B4594" s="367"/>
      <c r="C4594" s="368"/>
      <c r="D4594" s="368"/>
      <c r="E4594" s="368"/>
      <c r="F4594" s="368"/>
      <c r="G4594" s="368"/>
      <c r="H4594" s="369"/>
      <c r="I4594" s="368"/>
      <c r="J4594" s="368"/>
      <c r="K4594" s="368"/>
      <c r="L4594" s="368"/>
      <c r="M4594" s="368"/>
      <c r="N4594" s="370"/>
      <c r="O4594" s="368"/>
      <c r="P4594" s="371"/>
      <c r="Q4594" s="373"/>
    </row>
    <row r="4595" ht="27" customHeight="1" spans="1:17">
      <c r="A4595" s="366"/>
      <c r="B4595" s="367"/>
      <c r="C4595" s="368"/>
      <c r="D4595" s="368"/>
      <c r="E4595" s="368"/>
      <c r="F4595" s="368"/>
      <c r="G4595" s="368"/>
      <c r="H4595" s="369"/>
      <c r="I4595" s="368"/>
      <c r="J4595" s="368"/>
      <c r="K4595" s="368"/>
      <c r="L4595" s="368"/>
      <c r="M4595" s="368"/>
      <c r="N4595" s="372"/>
      <c r="O4595" s="368"/>
      <c r="P4595" s="371"/>
      <c r="Q4595" s="373"/>
    </row>
    <row r="4596" ht="27" customHeight="1" spans="1:17">
      <c r="A4596" s="366"/>
      <c r="B4596" s="367"/>
      <c r="C4596" s="368"/>
      <c r="D4596" s="368"/>
      <c r="E4596" s="368"/>
      <c r="F4596" s="368"/>
      <c r="G4596" s="368"/>
      <c r="H4596" s="369"/>
      <c r="I4596" s="368"/>
      <c r="J4596" s="368"/>
      <c r="K4596" s="368"/>
      <c r="L4596" s="368"/>
      <c r="M4596" s="368"/>
      <c r="N4596" s="370"/>
      <c r="O4596" s="368"/>
      <c r="P4596" s="371"/>
      <c r="Q4596" s="373"/>
    </row>
    <row r="4597" ht="27" customHeight="1" spans="1:17">
      <c r="A4597" s="366"/>
      <c r="B4597" s="367"/>
      <c r="C4597" s="368"/>
      <c r="D4597" s="368"/>
      <c r="E4597" s="368"/>
      <c r="F4597" s="368"/>
      <c r="G4597" s="368"/>
      <c r="H4597" s="369"/>
      <c r="I4597" s="368"/>
      <c r="J4597" s="368"/>
      <c r="K4597" s="368"/>
      <c r="L4597" s="368"/>
      <c r="M4597" s="368"/>
      <c r="N4597" s="372"/>
      <c r="O4597" s="368"/>
      <c r="P4597" s="371"/>
      <c r="Q4597" s="373"/>
    </row>
    <row r="4598" ht="27" customHeight="1" spans="1:17">
      <c r="A4598" s="366"/>
      <c r="B4598" s="367"/>
      <c r="C4598" s="368"/>
      <c r="D4598" s="368"/>
      <c r="E4598" s="368"/>
      <c r="F4598" s="368"/>
      <c r="G4598" s="368"/>
      <c r="H4598" s="369"/>
      <c r="I4598" s="368"/>
      <c r="J4598" s="368"/>
      <c r="K4598" s="368"/>
      <c r="L4598" s="368"/>
      <c r="M4598" s="368"/>
      <c r="N4598" s="370"/>
      <c r="O4598" s="368"/>
      <c r="P4598" s="371"/>
      <c r="Q4598" s="373"/>
    </row>
    <row r="4599" ht="27" customHeight="1" spans="1:17">
      <c r="A4599" s="366"/>
      <c r="B4599" s="367"/>
      <c r="C4599" s="368"/>
      <c r="D4599" s="368"/>
      <c r="E4599" s="368"/>
      <c r="F4599" s="368"/>
      <c r="G4599" s="368"/>
      <c r="H4599" s="369"/>
      <c r="I4599" s="368"/>
      <c r="J4599" s="368"/>
      <c r="K4599" s="368"/>
      <c r="L4599" s="368"/>
      <c r="M4599" s="368"/>
      <c r="N4599" s="372"/>
      <c r="O4599" s="368"/>
      <c r="P4599" s="371"/>
      <c r="Q4599" s="373"/>
    </row>
    <row r="4600" ht="27" customHeight="1" spans="1:17">
      <c r="A4600" s="366"/>
      <c r="B4600" s="367"/>
      <c r="C4600" s="368"/>
      <c r="D4600" s="368"/>
      <c r="E4600" s="368"/>
      <c r="F4600" s="368"/>
      <c r="G4600" s="368"/>
      <c r="H4600" s="369"/>
      <c r="I4600" s="368"/>
      <c r="J4600" s="368"/>
      <c r="K4600" s="368"/>
      <c r="L4600" s="368"/>
      <c r="M4600" s="368"/>
      <c r="N4600" s="370"/>
      <c r="O4600" s="368"/>
      <c r="P4600" s="371"/>
      <c r="Q4600" s="373"/>
    </row>
    <row r="4601" ht="27" customHeight="1" spans="1:17">
      <c r="A4601" s="366"/>
      <c r="B4601" s="367"/>
      <c r="C4601" s="368"/>
      <c r="D4601" s="368"/>
      <c r="E4601" s="368"/>
      <c r="F4601" s="368"/>
      <c r="G4601" s="368"/>
      <c r="H4601" s="369"/>
      <c r="I4601" s="368"/>
      <c r="J4601" s="368"/>
      <c r="K4601" s="368"/>
      <c r="L4601" s="368"/>
      <c r="M4601" s="368"/>
      <c r="N4601" s="372"/>
      <c r="O4601" s="368"/>
      <c r="P4601" s="371"/>
      <c r="Q4601" s="373"/>
    </row>
    <row r="4602" ht="27" customHeight="1" spans="1:17">
      <c r="A4602" s="366"/>
      <c r="B4602" s="367"/>
      <c r="C4602" s="368"/>
      <c r="D4602" s="368"/>
      <c r="E4602" s="368"/>
      <c r="F4602" s="368"/>
      <c r="G4602" s="368"/>
      <c r="H4602" s="369"/>
      <c r="I4602" s="368"/>
      <c r="J4602" s="368"/>
      <c r="K4602" s="368"/>
      <c r="L4602" s="368"/>
      <c r="M4602" s="368"/>
      <c r="N4602" s="370"/>
      <c r="O4602" s="368"/>
      <c r="P4602" s="371"/>
      <c r="Q4602" s="373"/>
    </row>
    <row r="4603" ht="27" customHeight="1" spans="1:17">
      <c r="A4603" s="366"/>
      <c r="B4603" s="367"/>
      <c r="C4603" s="368"/>
      <c r="D4603" s="368"/>
      <c r="E4603" s="368"/>
      <c r="F4603" s="368"/>
      <c r="G4603" s="368"/>
      <c r="H4603" s="369"/>
      <c r="I4603" s="368"/>
      <c r="J4603" s="368"/>
      <c r="K4603" s="368"/>
      <c r="L4603" s="368"/>
      <c r="M4603" s="368"/>
      <c r="N4603" s="372"/>
      <c r="O4603" s="368"/>
      <c r="P4603" s="371"/>
      <c r="Q4603" s="373"/>
    </row>
    <row r="4604" ht="27" customHeight="1" spans="1:17">
      <c r="A4604" s="366"/>
      <c r="B4604" s="367"/>
      <c r="C4604" s="368"/>
      <c r="D4604" s="368"/>
      <c r="E4604" s="368"/>
      <c r="F4604" s="368"/>
      <c r="G4604" s="368"/>
      <c r="H4604" s="369"/>
      <c r="I4604" s="368"/>
      <c r="J4604" s="368"/>
      <c r="K4604" s="368"/>
      <c r="L4604" s="368"/>
      <c r="M4604" s="368"/>
      <c r="N4604" s="370"/>
      <c r="O4604" s="368"/>
      <c r="P4604" s="371"/>
      <c r="Q4604" s="373"/>
    </row>
    <row r="4605" ht="27" customHeight="1" spans="1:17">
      <c r="A4605" s="366"/>
      <c r="B4605" s="367"/>
      <c r="C4605" s="368"/>
      <c r="D4605" s="368"/>
      <c r="E4605" s="368"/>
      <c r="F4605" s="368"/>
      <c r="G4605" s="368"/>
      <c r="H4605" s="369"/>
      <c r="I4605" s="368"/>
      <c r="J4605" s="368"/>
      <c r="K4605" s="368"/>
      <c r="L4605" s="368"/>
      <c r="M4605" s="368"/>
      <c r="N4605" s="372"/>
      <c r="O4605" s="368"/>
      <c r="P4605" s="371"/>
      <c r="Q4605" s="373"/>
    </row>
    <row r="4606" ht="27" customHeight="1" spans="1:17">
      <c r="A4606" s="366"/>
      <c r="B4606" s="367"/>
      <c r="C4606" s="368"/>
      <c r="D4606" s="368"/>
      <c r="E4606" s="368"/>
      <c r="F4606" s="368"/>
      <c r="G4606" s="368"/>
      <c r="H4606" s="369"/>
      <c r="I4606" s="368"/>
      <c r="J4606" s="368"/>
      <c r="K4606" s="368"/>
      <c r="L4606" s="368"/>
      <c r="M4606" s="368"/>
      <c r="N4606" s="370"/>
      <c r="O4606" s="368"/>
      <c r="P4606" s="371"/>
      <c r="Q4606" s="373"/>
    </row>
    <row r="4607" ht="27" customHeight="1" spans="1:17">
      <c r="A4607" s="366"/>
      <c r="B4607" s="367"/>
      <c r="C4607" s="368"/>
      <c r="D4607" s="368"/>
      <c r="E4607" s="368"/>
      <c r="F4607" s="368"/>
      <c r="G4607" s="368"/>
      <c r="H4607" s="369"/>
      <c r="I4607" s="368"/>
      <c r="J4607" s="368"/>
      <c r="K4607" s="368"/>
      <c r="L4607" s="368"/>
      <c r="M4607" s="368"/>
      <c r="N4607" s="372"/>
      <c r="O4607" s="368"/>
      <c r="P4607" s="371"/>
      <c r="Q4607" s="373"/>
    </row>
    <row r="4608" ht="27" customHeight="1" spans="1:17">
      <c r="A4608" s="366"/>
      <c r="B4608" s="367"/>
      <c r="C4608" s="368"/>
      <c r="D4608" s="368"/>
      <c r="E4608" s="368"/>
      <c r="F4608" s="368"/>
      <c r="G4608" s="368"/>
      <c r="H4608" s="369"/>
      <c r="I4608" s="368"/>
      <c r="J4608" s="368"/>
      <c r="K4608" s="368"/>
      <c r="L4608" s="368"/>
      <c r="M4608" s="368"/>
      <c r="N4608" s="370"/>
      <c r="O4608" s="368"/>
      <c r="P4608" s="371"/>
      <c r="Q4608" s="373"/>
    </row>
    <row r="4609" ht="27" customHeight="1" spans="1:17">
      <c r="A4609" s="366"/>
      <c r="B4609" s="367"/>
      <c r="C4609" s="368"/>
      <c r="D4609" s="368"/>
      <c r="E4609" s="368"/>
      <c r="F4609" s="368"/>
      <c r="G4609" s="368"/>
      <c r="H4609" s="369"/>
      <c r="I4609" s="368"/>
      <c r="J4609" s="368"/>
      <c r="K4609" s="368"/>
      <c r="L4609" s="368"/>
      <c r="M4609" s="368"/>
      <c r="N4609" s="372"/>
      <c r="O4609" s="368"/>
      <c r="P4609" s="371"/>
      <c r="Q4609" s="373"/>
    </row>
    <row r="4610" ht="27" customHeight="1" spans="1:17">
      <c r="A4610" s="366"/>
      <c r="B4610" s="367"/>
      <c r="C4610" s="368"/>
      <c r="D4610" s="368"/>
      <c r="E4610" s="368"/>
      <c r="F4610" s="368"/>
      <c r="G4610" s="368"/>
      <c r="H4610" s="369"/>
      <c r="I4610" s="368"/>
      <c r="J4610" s="368"/>
      <c r="K4610" s="368"/>
      <c r="L4610" s="368"/>
      <c r="M4610" s="368"/>
      <c r="N4610" s="370"/>
      <c r="O4610" s="368"/>
      <c r="P4610" s="371"/>
      <c r="Q4610" s="373"/>
    </row>
    <row r="4611" ht="27" customHeight="1" spans="1:17">
      <c r="A4611" s="366"/>
      <c r="B4611" s="367"/>
      <c r="C4611" s="368"/>
      <c r="D4611" s="368"/>
      <c r="E4611" s="368"/>
      <c r="F4611" s="368"/>
      <c r="G4611" s="368"/>
      <c r="H4611" s="369"/>
      <c r="I4611" s="368"/>
      <c r="J4611" s="368"/>
      <c r="K4611" s="368"/>
      <c r="L4611" s="368"/>
      <c r="M4611" s="368"/>
      <c r="N4611" s="372"/>
      <c r="O4611" s="368"/>
      <c r="P4611" s="371"/>
      <c r="Q4611" s="373"/>
    </row>
    <row r="4612" ht="27" customHeight="1" spans="1:17">
      <c r="A4612" s="366"/>
      <c r="B4612" s="367"/>
      <c r="C4612" s="368"/>
      <c r="D4612" s="368"/>
      <c r="E4612" s="368"/>
      <c r="F4612" s="368"/>
      <c r="G4612" s="368"/>
      <c r="H4612" s="369"/>
      <c r="I4612" s="368"/>
      <c r="J4612" s="368"/>
      <c r="K4612" s="368"/>
      <c r="L4612" s="368"/>
      <c r="M4612" s="368"/>
      <c r="N4612" s="370"/>
      <c r="O4612" s="368"/>
      <c r="P4612" s="371"/>
      <c r="Q4612" s="373"/>
    </row>
    <row r="4613" ht="27" customHeight="1" spans="1:17">
      <c r="A4613" s="366"/>
      <c r="B4613" s="367"/>
      <c r="C4613" s="368"/>
      <c r="D4613" s="368"/>
      <c r="E4613" s="368"/>
      <c r="F4613" s="368"/>
      <c r="G4613" s="368"/>
      <c r="H4613" s="369"/>
      <c r="I4613" s="368"/>
      <c r="J4613" s="368"/>
      <c r="K4613" s="368"/>
      <c r="L4613" s="368"/>
      <c r="M4613" s="368"/>
      <c r="N4613" s="372"/>
      <c r="O4613" s="368"/>
      <c r="P4613" s="371"/>
      <c r="Q4613" s="373"/>
    </row>
    <row r="4614" ht="27" customHeight="1" spans="1:17">
      <c r="A4614" s="366"/>
      <c r="B4614" s="367"/>
      <c r="C4614" s="368"/>
      <c r="D4614" s="368"/>
      <c r="E4614" s="368"/>
      <c r="F4614" s="368"/>
      <c r="G4614" s="368"/>
      <c r="H4614" s="369"/>
      <c r="I4614" s="368"/>
      <c r="J4614" s="368"/>
      <c r="K4614" s="368"/>
      <c r="L4614" s="368"/>
      <c r="M4614" s="368"/>
      <c r="N4614" s="370"/>
      <c r="O4614" s="368"/>
      <c r="P4614" s="371"/>
      <c r="Q4614" s="373"/>
    </row>
    <row r="4615" ht="27" customHeight="1" spans="1:17">
      <c r="A4615" s="366"/>
      <c r="B4615" s="367"/>
      <c r="C4615" s="368"/>
      <c r="D4615" s="368"/>
      <c r="E4615" s="368"/>
      <c r="F4615" s="368"/>
      <c r="G4615" s="368"/>
      <c r="H4615" s="369"/>
      <c r="I4615" s="368"/>
      <c r="J4615" s="368"/>
      <c r="K4615" s="368"/>
      <c r="L4615" s="368"/>
      <c r="M4615" s="368"/>
      <c r="N4615" s="372"/>
      <c r="O4615" s="368"/>
      <c r="P4615" s="371"/>
      <c r="Q4615" s="373"/>
    </row>
    <row r="4616" ht="27" customHeight="1" spans="1:17">
      <c r="A4616" s="366"/>
      <c r="B4616" s="367"/>
      <c r="C4616" s="368"/>
      <c r="D4616" s="368"/>
      <c r="E4616" s="368"/>
      <c r="F4616" s="368"/>
      <c r="G4616" s="368"/>
      <c r="H4616" s="369"/>
      <c r="I4616" s="368"/>
      <c r="J4616" s="368"/>
      <c r="K4616" s="368"/>
      <c r="L4616" s="368"/>
      <c r="M4616" s="368"/>
      <c r="N4616" s="370"/>
      <c r="O4616" s="368"/>
      <c r="P4616" s="371"/>
      <c r="Q4616" s="373"/>
    </row>
    <row r="4617" ht="27" customHeight="1" spans="1:17">
      <c r="A4617" s="366"/>
      <c r="B4617" s="367"/>
      <c r="C4617" s="368"/>
      <c r="D4617" s="368"/>
      <c r="E4617" s="368"/>
      <c r="F4617" s="368"/>
      <c r="G4617" s="368"/>
      <c r="H4617" s="369"/>
      <c r="I4617" s="368"/>
      <c r="J4617" s="368"/>
      <c r="K4617" s="368"/>
      <c r="L4617" s="368"/>
      <c r="M4617" s="368"/>
      <c r="N4617" s="372"/>
      <c r="O4617" s="368"/>
      <c r="P4617" s="371"/>
      <c r="Q4617" s="373"/>
    </row>
    <row r="4618" ht="27" customHeight="1" spans="1:17">
      <c r="A4618" s="366"/>
      <c r="B4618" s="367"/>
      <c r="C4618" s="368"/>
      <c r="D4618" s="368"/>
      <c r="E4618" s="368"/>
      <c r="F4618" s="368"/>
      <c r="G4618" s="368"/>
      <c r="H4618" s="369"/>
      <c r="I4618" s="368"/>
      <c r="J4618" s="368"/>
      <c r="K4618" s="368"/>
      <c r="L4618" s="368"/>
      <c r="M4618" s="368"/>
      <c r="N4618" s="370"/>
      <c r="O4618" s="368"/>
      <c r="P4618" s="371"/>
      <c r="Q4618" s="373"/>
    </row>
    <row r="4619" ht="27" customHeight="1" spans="1:17">
      <c r="A4619" s="366"/>
      <c r="B4619" s="367"/>
      <c r="C4619" s="368"/>
      <c r="D4619" s="368"/>
      <c r="E4619" s="368"/>
      <c r="F4619" s="368"/>
      <c r="G4619" s="368"/>
      <c r="H4619" s="369"/>
      <c r="I4619" s="368"/>
      <c r="J4619" s="368"/>
      <c r="K4619" s="368"/>
      <c r="L4619" s="368"/>
      <c r="M4619" s="368"/>
      <c r="N4619" s="372"/>
      <c r="O4619" s="368"/>
      <c r="P4619" s="371"/>
      <c r="Q4619" s="373"/>
    </row>
    <row r="4620" ht="27" customHeight="1" spans="1:17">
      <c r="A4620" s="366"/>
      <c r="B4620" s="367"/>
      <c r="C4620" s="368"/>
      <c r="D4620" s="368"/>
      <c r="E4620" s="368"/>
      <c r="F4620" s="368"/>
      <c r="G4620" s="368"/>
      <c r="H4620" s="369"/>
      <c r="I4620" s="368"/>
      <c r="J4620" s="368"/>
      <c r="K4620" s="368"/>
      <c r="L4620" s="368"/>
      <c r="M4620" s="368"/>
      <c r="N4620" s="370"/>
      <c r="O4620" s="368"/>
      <c r="P4620" s="371"/>
      <c r="Q4620" s="373"/>
    </row>
    <row r="4621" ht="27" customHeight="1" spans="1:17">
      <c r="A4621" s="366"/>
      <c r="B4621" s="367"/>
      <c r="C4621" s="368"/>
      <c r="D4621" s="368"/>
      <c r="E4621" s="368"/>
      <c r="F4621" s="368"/>
      <c r="G4621" s="368"/>
      <c r="H4621" s="369"/>
      <c r="I4621" s="368"/>
      <c r="J4621" s="368"/>
      <c r="K4621" s="368"/>
      <c r="L4621" s="368"/>
      <c r="M4621" s="368"/>
      <c r="N4621" s="372"/>
      <c r="O4621" s="368"/>
      <c r="P4621" s="371"/>
      <c r="Q4621" s="373"/>
    </row>
    <row r="4622" ht="27" customHeight="1" spans="1:17">
      <c r="A4622" s="366"/>
      <c r="B4622" s="367"/>
      <c r="C4622" s="368"/>
      <c r="D4622" s="368"/>
      <c r="E4622" s="368"/>
      <c r="F4622" s="368"/>
      <c r="G4622" s="368"/>
      <c r="H4622" s="369"/>
      <c r="I4622" s="368"/>
      <c r="J4622" s="368"/>
      <c r="K4622" s="368"/>
      <c r="L4622" s="368"/>
      <c r="M4622" s="368"/>
      <c r="N4622" s="370"/>
      <c r="O4622" s="368"/>
      <c r="P4622" s="371"/>
      <c r="Q4622" s="373"/>
    </row>
    <row r="4623" ht="27" customHeight="1" spans="1:17">
      <c r="A4623" s="366"/>
      <c r="B4623" s="367"/>
      <c r="C4623" s="368"/>
      <c r="D4623" s="368"/>
      <c r="E4623" s="368"/>
      <c r="F4623" s="368"/>
      <c r="G4623" s="368"/>
      <c r="H4623" s="369"/>
      <c r="I4623" s="368"/>
      <c r="J4623" s="368"/>
      <c r="K4623" s="368"/>
      <c r="L4623" s="368"/>
      <c r="M4623" s="368"/>
      <c r="N4623" s="372"/>
      <c r="O4623" s="368"/>
      <c r="P4623" s="371"/>
      <c r="Q4623" s="373"/>
    </row>
    <row r="4624" ht="27" customHeight="1" spans="1:17">
      <c r="A4624" s="366"/>
      <c r="B4624" s="367"/>
      <c r="C4624" s="368"/>
      <c r="D4624" s="368"/>
      <c r="E4624" s="368"/>
      <c r="F4624" s="368"/>
      <c r="G4624" s="368"/>
      <c r="H4624" s="369"/>
      <c r="I4624" s="368"/>
      <c r="J4624" s="368"/>
      <c r="K4624" s="368"/>
      <c r="L4624" s="368"/>
      <c r="M4624" s="368"/>
      <c r="N4624" s="370"/>
      <c r="O4624" s="368"/>
      <c r="P4624" s="371"/>
      <c r="Q4624" s="373"/>
    </row>
    <row r="4625" ht="27" customHeight="1" spans="1:17">
      <c r="A4625" s="366"/>
      <c r="B4625" s="367"/>
      <c r="C4625" s="368"/>
      <c r="D4625" s="368"/>
      <c r="E4625" s="368"/>
      <c r="F4625" s="368"/>
      <c r="G4625" s="368"/>
      <c r="H4625" s="369"/>
      <c r="I4625" s="368"/>
      <c r="J4625" s="368"/>
      <c r="K4625" s="368"/>
      <c r="L4625" s="368"/>
      <c r="M4625" s="368"/>
      <c r="N4625" s="372"/>
      <c r="O4625" s="368"/>
      <c r="P4625" s="371"/>
      <c r="Q4625" s="373"/>
    </row>
    <row r="4626" ht="27" customHeight="1" spans="1:17">
      <c r="A4626" s="366"/>
      <c r="B4626" s="367"/>
      <c r="C4626" s="368"/>
      <c r="D4626" s="368"/>
      <c r="E4626" s="368"/>
      <c r="F4626" s="368"/>
      <c r="G4626" s="368"/>
      <c r="H4626" s="369"/>
      <c r="I4626" s="368"/>
      <c r="J4626" s="368"/>
      <c r="K4626" s="368"/>
      <c r="L4626" s="368"/>
      <c r="M4626" s="368"/>
      <c r="N4626" s="370"/>
      <c r="O4626" s="368"/>
      <c r="P4626" s="371"/>
      <c r="Q4626" s="373"/>
    </row>
    <row r="4627" ht="27" customHeight="1" spans="1:17">
      <c r="A4627" s="366"/>
      <c r="B4627" s="367"/>
      <c r="C4627" s="368"/>
      <c r="D4627" s="368"/>
      <c r="E4627" s="368"/>
      <c r="F4627" s="368"/>
      <c r="G4627" s="368"/>
      <c r="H4627" s="369"/>
      <c r="I4627" s="368"/>
      <c r="J4627" s="368"/>
      <c r="K4627" s="368"/>
      <c r="L4627" s="368"/>
      <c r="M4627" s="368"/>
      <c r="N4627" s="372"/>
      <c r="O4627" s="368"/>
      <c r="P4627" s="371"/>
      <c r="Q4627" s="373"/>
    </row>
    <row r="4628" ht="27" customHeight="1" spans="1:17">
      <c r="A4628" s="366"/>
      <c r="B4628" s="367"/>
      <c r="C4628" s="368"/>
      <c r="D4628" s="368"/>
      <c r="E4628" s="368"/>
      <c r="F4628" s="368"/>
      <c r="G4628" s="368"/>
      <c r="H4628" s="369"/>
      <c r="I4628" s="368"/>
      <c r="J4628" s="368"/>
      <c r="K4628" s="368"/>
      <c r="L4628" s="368"/>
      <c r="M4628" s="368"/>
      <c r="N4628" s="370"/>
      <c r="O4628" s="368"/>
      <c r="P4628" s="371"/>
      <c r="Q4628" s="373"/>
    </row>
    <row r="4629" ht="27" customHeight="1" spans="1:17">
      <c r="A4629" s="366"/>
      <c r="B4629" s="367"/>
      <c r="C4629" s="368"/>
      <c r="D4629" s="368"/>
      <c r="E4629" s="368"/>
      <c r="F4629" s="368"/>
      <c r="G4629" s="368"/>
      <c r="H4629" s="369"/>
      <c r="I4629" s="368"/>
      <c r="J4629" s="368"/>
      <c r="K4629" s="368"/>
      <c r="L4629" s="368"/>
      <c r="M4629" s="368"/>
      <c r="N4629" s="372"/>
      <c r="O4629" s="368"/>
      <c r="P4629" s="371"/>
      <c r="Q4629" s="373"/>
    </row>
    <row r="4630" ht="27" customHeight="1" spans="1:17">
      <c r="A4630" s="366"/>
      <c r="B4630" s="367"/>
      <c r="C4630" s="368"/>
      <c r="D4630" s="368"/>
      <c r="E4630" s="368"/>
      <c r="F4630" s="368"/>
      <c r="G4630" s="368"/>
      <c r="H4630" s="369"/>
      <c r="I4630" s="368"/>
      <c r="J4630" s="368"/>
      <c r="K4630" s="368"/>
      <c r="L4630" s="368"/>
      <c r="M4630" s="368"/>
      <c r="N4630" s="370"/>
      <c r="O4630" s="368"/>
      <c r="P4630" s="371"/>
      <c r="Q4630" s="373"/>
    </row>
    <row r="4631" ht="27" customHeight="1" spans="1:17">
      <c r="A4631" s="366"/>
      <c r="B4631" s="367"/>
      <c r="C4631" s="368"/>
      <c r="D4631" s="368"/>
      <c r="E4631" s="368"/>
      <c r="F4631" s="368"/>
      <c r="G4631" s="368"/>
      <c r="H4631" s="369"/>
      <c r="I4631" s="368"/>
      <c r="J4631" s="368"/>
      <c r="K4631" s="368"/>
      <c r="L4631" s="368"/>
      <c r="M4631" s="368"/>
      <c r="N4631" s="372"/>
      <c r="O4631" s="368"/>
      <c r="P4631" s="371"/>
      <c r="Q4631" s="373"/>
    </row>
    <row r="4632" ht="27" customHeight="1" spans="1:17">
      <c r="A4632" s="366"/>
      <c r="B4632" s="367"/>
      <c r="C4632" s="368"/>
      <c r="D4632" s="368"/>
      <c r="E4632" s="368"/>
      <c r="F4632" s="368"/>
      <c r="G4632" s="368"/>
      <c r="H4632" s="369"/>
      <c r="I4632" s="368"/>
      <c r="J4632" s="368"/>
      <c r="K4632" s="368"/>
      <c r="L4632" s="368"/>
      <c r="M4632" s="368"/>
      <c r="N4632" s="370"/>
      <c r="O4632" s="368"/>
      <c r="P4632" s="371"/>
      <c r="Q4632" s="373"/>
    </row>
    <row r="4633" ht="27" customHeight="1" spans="1:17">
      <c r="A4633" s="366"/>
      <c r="B4633" s="367"/>
      <c r="C4633" s="368"/>
      <c r="D4633" s="368"/>
      <c r="E4633" s="368"/>
      <c r="F4633" s="368"/>
      <c r="G4633" s="368"/>
      <c r="H4633" s="369"/>
      <c r="I4633" s="368"/>
      <c r="J4633" s="368"/>
      <c r="K4633" s="368"/>
      <c r="L4633" s="368"/>
      <c r="M4633" s="368"/>
      <c r="N4633" s="372"/>
      <c r="O4633" s="368"/>
      <c r="P4633" s="371"/>
      <c r="Q4633" s="373"/>
    </row>
    <row r="4634" ht="27" customHeight="1" spans="1:17">
      <c r="A4634" s="366"/>
      <c r="B4634" s="367"/>
      <c r="C4634" s="368"/>
      <c r="D4634" s="368"/>
      <c r="E4634" s="368"/>
      <c r="F4634" s="368"/>
      <c r="G4634" s="368"/>
      <c r="H4634" s="369"/>
      <c r="I4634" s="368"/>
      <c r="J4634" s="368"/>
      <c r="K4634" s="368"/>
      <c r="L4634" s="368"/>
      <c r="M4634" s="368"/>
      <c r="N4634" s="370"/>
      <c r="O4634" s="368"/>
      <c r="P4634" s="371"/>
      <c r="Q4634" s="373"/>
    </row>
    <row r="4635" ht="27" customHeight="1" spans="1:17">
      <c r="A4635" s="366"/>
      <c r="B4635" s="367"/>
      <c r="C4635" s="368"/>
      <c r="D4635" s="368"/>
      <c r="E4635" s="368"/>
      <c r="F4635" s="368"/>
      <c r="G4635" s="368"/>
      <c r="H4635" s="369"/>
      <c r="I4635" s="368"/>
      <c r="J4635" s="368"/>
      <c r="K4635" s="368"/>
      <c r="L4635" s="368"/>
      <c r="M4635" s="368"/>
      <c r="N4635" s="372"/>
      <c r="O4635" s="368"/>
      <c r="P4635" s="371"/>
      <c r="Q4635" s="373"/>
    </row>
    <row r="4636" ht="27" customHeight="1" spans="1:17">
      <c r="A4636" s="366"/>
      <c r="B4636" s="367"/>
      <c r="C4636" s="368"/>
      <c r="D4636" s="368"/>
      <c r="E4636" s="368"/>
      <c r="F4636" s="368"/>
      <c r="G4636" s="368"/>
      <c r="H4636" s="369"/>
      <c r="I4636" s="368"/>
      <c r="J4636" s="368"/>
      <c r="K4636" s="368"/>
      <c r="L4636" s="368"/>
      <c r="M4636" s="368"/>
      <c r="N4636" s="370"/>
      <c r="O4636" s="368"/>
      <c r="P4636" s="371"/>
      <c r="Q4636" s="373"/>
    </row>
    <row r="4637" ht="27" customHeight="1" spans="1:17">
      <c r="A4637" s="366"/>
      <c r="B4637" s="367"/>
      <c r="C4637" s="368"/>
      <c r="D4637" s="368"/>
      <c r="E4637" s="368"/>
      <c r="F4637" s="368"/>
      <c r="G4637" s="368"/>
      <c r="H4637" s="369"/>
      <c r="I4637" s="368"/>
      <c r="J4637" s="368"/>
      <c r="K4637" s="368"/>
      <c r="L4637" s="368"/>
      <c r="M4637" s="368"/>
      <c r="N4637" s="372"/>
      <c r="O4637" s="368"/>
      <c r="P4637" s="371"/>
      <c r="Q4637" s="373"/>
    </row>
    <row r="4638" ht="27" customHeight="1" spans="1:17">
      <c r="A4638" s="366"/>
      <c r="B4638" s="367"/>
      <c r="C4638" s="368"/>
      <c r="D4638" s="368"/>
      <c r="E4638" s="368"/>
      <c r="F4638" s="368"/>
      <c r="G4638" s="368"/>
      <c r="H4638" s="369"/>
      <c r="I4638" s="368"/>
      <c r="J4638" s="368"/>
      <c r="K4638" s="368"/>
      <c r="L4638" s="368"/>
      <c r="M4638" s="368"/>
      <c r="N4638" s="370"/>
      <c r="O4638" s="368"/>
      <c r="P4638" s="371"/>
      <c r="Q4638" s="373"/>
    </row>
    <row r="4639" ht="27" customHeight="1" spans="1:17">
      <c r="A4639" s="366"/>
      <c r="B4639" s="367"/>
      <c r="C4639" s="368"/>
      <c r="D4639" s="368"/>
      <c r="E4639" s="368"/>
      <c r="F4639" s="368"/>
      <c r="G4639" s="368"/>
      <c r="H4639" s="369"/>
      <c r="I4639" s="368"/>
      <c r="J4639" s="368"/>
      <c r="K4639" s="368"/>
      <c r="L4639" s="368"/>
      <c r="M4639" s="368"/>
      <c r="N4639" s="372"/>
      <c r="O4639" s="368"/>
      <c r="P4639" s="371"/>
      <c r="Q4639" s="373"/>
    </row>
    <row r="4640" ht="27" customHeight="1" spans="1:17">
      <c r="A4640" s="366"/>
      <c r="B4640" s="367"/>
      <c r="C4640" s="368"/>
      <c r="D4640" s="368"/>
      <c r="E4640" s="368"/>
      <c r="F4640" s="368"/>
      <c r="G4640" s="368"/>
      <c r="H4640" s="369"/>
      <c r="I4640" s="368"/>
      <c r="J4640" s="368"/>
      <c r="K4640" s="368"/>
      <c r="L4640" s="368"/>
      <c r="M4640" s="368"/>
      <c r="N4640" s="370"/>
      <c r="O4640" s="368"/>
      <c r="P4640" s="371"/>
      <c r="Q4640" s="373"/>
    </row>
    <row r="4641" ht="27" customHeight="1" spans="1:17">
      <c r="A4641" s="366"/>
      <c r="B4641" s="367"/>
      <c r="C4641" s="368"/>
      <c r="D4641" s="368"/>
      <c r="E4641" s="368"/>
      <c r="F4641" s="368"/>
      <c r="G4641" s="368"/>
      <c r="H4641" s="369"/>
      <c r="I4641" s="368"/>
      <c r="J4641" s="368"/>
      <c r="K4641" s="368"/>
      <c r="L4641" s="368"/>
      <c r="M4641" s="368"/>
      <c r="N4641" s="372"/>
      <c r="O4641" s="368"/>
      <c r="P4641" s="371"/>
      <c r="Q4641" s="373"/>
    </row>
    <row r="4642" ht="27" customHeight="1" spans="1:17">
      <c r="A4642" s="366"/>
      <c r="B4642" s="367"/>
      <c r="C4642" s="368"/>
      <c r="D4642" s="368"/>
      <c r="E4642" s="368"/>
      <c r="F4642" s="368"/>
      <c r="G4642" s="368"/>
      <c r="H4642" s="369"/>
      <c r="I4642" s="368"/>
      <c r="J4642" s="368"/>
      <c r="K4642" s="368"/>
      <c r="L4642" s="368"/>
      <c r="M4642" s="368"/>
      <c r="N4642" s="370"/>
      <c r="O4642" s="368"/>
      <c r="P4642" s="371"/>
      <c r="Q4642" s="373"/>
    </row>
    <row r="4643" ht="27" customHeight="1" spans="1:17">
      <c r="A4643" s="366"/>
      <c r="B4643" s="367"/>
      <c r="C4643" s="368"/>
      <c r="D4643" s="368"/>
      <c r="E4643" s="368"/>
      <c r="F4643" s="368"/>
      <c r="G4643" s="368"/>
      <c r="H4643" s="369"/>
      <c r="I4643" s="368"/>
      <c r="J4643" s="368"/>
      <c r="K4643" s="368"/>
      <c r="L4643" s="368"/>
      <c r="M4643" s="368"/>
      <c r="N4643" s="372"/>
      <c r="O4643" s="368"/>
      <c r="P4643" s="371"/>
      <c r="Q4643" s="373"/>
    </row>
    <row r="4644" ht="27" customHeight="1" spans="1:17">
      <c r="A4644" s="366"/>
      <c r="B4644" s="367"/>
      <c r="C4644" s="368"/>
      <c r="D4644" s="368"/>
      <c r="E4644" s="368"/>
      <c r="F4644" s="368"/>
      <c r="G4644" s="368"/>
      <c r="H4644" s="369"/>
      <c r="I4644" s="368"/>
      <c r="J4644" s="368"/>
      <c r="K4644" s="368"/>
      <c r="L4644" s="368"/>
      <c r="M4644" s="368"/>
      <c r="N4644" s="370"/>
      <c r="O4644" s="368"/>
      <c r="P4644" s="371"/>
      <c r="Q4644" s="373"/>
    </row>
    <row r="4645" ht="27" customHeight="1" spans="1:17">
      <c r="A4645" s="366"/>
      <c r="B4645" s="367"/>
      <c r="C4645" s="368"/>
      <c r="D4645" s="368"/>
      <c r="E4645" s="368"/>
      <c r="F4645" s="368"/>
      <c r="G4645" s="368"/>
      <c r="H4645" s="369"/>
      <c r="I4645" s="368"/>
      <c r="J4645" s="368"/>
      <c r="K4645" s="368"/>
      <c r="L4645" s="368"/>
      <c r="M4645" s="368"/>
      <c r="N4645" s="372"/>
      <c r="O4645" s="368"/>
      <c r="P4645" s="371"/>
      <c r="Q4645" s="373"/>
    </row>
    <row r="4646" ht="27" customHeight="1" spans="1:17">
      <c r="A4646" s="366"/>
      <c r="B4646" s="367"/>
      <c r="C4646" s="368"/>
      <c r="D4646" s="368"/>
      <c r="E4646" s="368"/>
      <c r="F4646" s="368"/>
      <c r="G4646" s="368"/>
      <c r="H4646" s="369"/>
      <c r="I4646" s="368"/>
      <c r="J4646" s="368"/>
      <c r="K4646" s="368"/>
      <c r="L4646" s="368"/>
      <c r="M4646" s="368"/>
      <c r="N4646" s="370"/>
      <c r="O4646" s="368"/>
      <c r="P4646" s="371"/>
      <c r="Q4646" s="373"/>
    </row>
    <row r="4647" ht="27" customHeight="1" spans="1:17">
      <c r="A4647" s="366"/>
      <c r="B4647" s="367"/>
      <c r="C4647" s="368"/>
      <c r="D4647" s="368"/>
      <c r="E4647" s="368"/>
      <c r="F4647" s="368"/>
      <c r="G4647" s="368"/>
      <c r="H4647" s="369"/>
      <c r="I4647" s="368"/>
      <c r="J4647" s="368"/>
      <c r="K4647" s="368"/>
      <c r="L4647" s="368"/>
      <c r="M4647" s="368"/>
      <c r="N4647" s="372"/>
      <c r="O4647" s="368"/>
      <c r="P4647" s="371"/>
      <c r="Q4647" s="373"/>
    </row>
    <row r="4648" ht="27" customHeight="1" spans="1:17">
      <c r="A4648" s="366"/>
      <c r="B4648" s="367"/>
      <c r="C4648" s="368"/>
      <c r="D4648" s="368"/>
      <c r="E4648" s="368"/>
      <c r="F4648" s="368"/>
      <c r="G4648" s="368"/>
      <c r="H4648" s="369"/>
      <c r="I4648" s="368"/>
      <c r="J4648" s="368"/>
      <c r="K4648" s="368"/>
      <c r="L4648" s="368"/>
      <c r="M4648" s="368"/>
      <c r="N4648" s="370"/>
      <c r="O4648" s="368"/>
      <c r="P4648" s="371"/>
      <c r="Q4648" s="373"/>
    </row>
    <row r="4649" ht="27" customHeight="1" spans="1:17">
      <c r="A4649" s="366"/>
      <c r="B4649" s="367"/>
      <c r="C4649" s="368"/>
      <c r="D4649" s="368"/>
      <c r="E4649" s="368"/>
      <c r="F4649" s="368"/>
      <c r="G4649" s="368"/>
      <c r="H4649" s="369"/>
      <c r="I4649" s="368"/>
      <c r="J4649" s="368"/>
      <c r="K4649" s="368"/>
      <c r="L4649" s="368"/>
      <c r="M4649" s="368"/>
      <c r="N4649" s="372"/>
      <c r="O4649" s="368"/>
      <c r="P4649" s="371"/>
      <c r="Q4649" s="373"/>
    </row>
    <row r="4650" ht="27" customHeight="1" spans="1:17">
      <c r="A4650" s="366"/>
      <c r="B4650" s="367"/>
      <c r="C4650" s="368"/>
      <c r="D4650" s="368"/>
      <c r="E4650" s="368"/>
      <c r="F4650" s="368"/>
      <c r="G4650" s="368"/>
      <c r="H4650" s="369"/>
      <c r="I4650" s="368"/>
      <c r="J4650" s="368"/>
      <c r="K4650" s="368"/>
      <c r="L4650" s="368"/>
      <c r="M4650" s="368"/>
      <c r="N4650" s="370"/>
      <c r="O4650" s="368"/>
      <c r="P4650" s="371"/>
      <c r="Q4650" s="373"/>
    </row>
    <row r="4651" ht="27" customHeight="1" spans="1:17">
      <c r="A4651" s="366"/>
      <c r="B4651" s="367"/>
      <c r="C4651" s="368"/>
      <c r="D4651" s="368"/>
      <c r="E4651" s="368"/>
      <c r="F4651" s="368"/>
      <c r="G4651" s="368"/>
      <c r="H4651" s="369"/>
      <c r="I4651" s="368"/>
      <c r="J4651" s="368"/>
      <c r="K4651" s="368"/>
      <c r="L4651" s="368"/>
      <c r="M4651" s="368"/>
      <c r="N4651" s="372"/>
      <c r="O4651" s="368"/>
      <c r="P4651" s="371"/>
      <c r="Q4651" s="373"/>
    </row>
    <row r="4652" ht="27" customHeight="1" spans="1:17">
      <c r="A4652" s="366"/>
      <c r="B4652" s="367"/>
      <c r="C4652" s="368"/>
      <c r="D4652" s="368"/>
      <c r="E4652" s="368"/>
      <c r="F4652" s="368"/>
      <c r="G4652" s="368"/>
      <c r="H4652" s="369"/>
      <c r="I4652" s="368"/>
      <c r="J4652" s="368"/>
      <c r="K4652" s="368"/>
      <c r="L4652" s="368"/>
      <c r="M4652" s="368"/>
      <c r="N4652" s="370"/>
      <c r="O4652" s="368"/>
      <c r="P4652" s="371"/>
      <c r="Q4652" s="373"/>
    </row>
    <row r="4653" ht="27" customHeight="1" spans="1:17">
      <c r="A4653" s="366"/>
      <c r="B4653" s="367"/>
      <c r="C4653" s="368"/>
      <c r="D4653" s="368"/>
      <c r="E4653" s="368"/>
      <c r="F4653" s="368"/>
      <c r="G4653" s="368"/>
      <c r="H4653" s="369"/>
      <c r="I4653" s="368"/>
      <c r="J4653" s="368"/>
      <c r="K4653" s="368"/>
      <c r="L4653" s="368"/>
      <c r="M4653" s="368"/>
      <c r="N4653" s="372"/>
      <c r="O4653" s="368"/>
      <c r="P4653" s="371"/>
      <c r="Q4653" s="373"/>
    </row>
    <row r="4654" ht="27" customHeight="1" spans="1:17">
      <c r="A4654" s="366"/>
      <c r="B4654" s="367"/>
      <c r="C4654" s="368"/>
      <c r="D4654" s="368"/>
      <c r="E4654" s="368"/>
      <c r="F4654" s="368"/>
      <c r="G4654" s="368"/>
      <c r="H4654" s="369"/>
      <c r="I4654" s="368"/>
      <c r="J4654" s="368"/>
      <c r="K4654" s="368"/>
      <c r="L4654" s="368"/>
      <c r="M4654" s="368"/>
      <c r="N4654" s="370"/>
      <c r="O4654" s="368"/>
      <c r="P4654" s="371"/>
      <c r="Q4654" s="373"/>
    </row>
    <row r="4655" ht="27" customHeight="1" spans="1:17">
      <c r="A4655" s="366"/>
      <c r="B4655" s="367"/>
      <c r="C4655" s="368"/>
      <c r="D4655" s="368"/>
      <c r="E4655" s="368"/>
      <c r="F4655" s="368"/>
      <c r="G4655" s="368"/>
      <c r="H4655" s="369"/>
      <c r="I4655" s="368"/>
      <c r="J4655" s="368"/>
      <c r="K4655" s="368"/>
      <c r="L4655" s="368"/>
      <c r="M4655" s="368"/>
      <c r="N4655" s="372"/>
      <c r="O4655" s="368"/>
      <c r="P4655" s="371"/>
      <c r="Q4655" s="373"/>
    </row>
    <row r="4656" ht="27" customHeight="1" spans="1:17">
      <c r="A4656" s="366"/>
      <c r="B4656" s="367"/>
      <c r="C4656" s="368"/>
      <c r="D4656" s="368"/>
      <c r="E4656" s="368"/>
      <c r="F4656" s="368"/>
      <c r="G4656" s="368"/>
      <c r="H4656" s="369"/>
      <c r="I4656" s="368"/>
      <c r="J4656" s="368"/>
      <c r="K4656" s="368"/>
      <c r="L4656" s="368"/>
      <c r="M4656" s="368"/>
      <c r="N4656" s="370"/>
      <c r="O4656" s="368"/>
      <c r="P4656" s="371"/>
      <c r="Q4656" s="373"/>
    </row>
    <row r="4657" ht="27" customHeight="1" spans="1:17">
      <c r="A4657" s="366"/>
      <c r="B4657" s="367"/>
      <c r="C4657" s="368"/>
      <c r="D4657" s="368"/>
      <c r="E4657" s="368"/>
      <c r="F4657" s="368"/>
      <c r="G4657" s="368"/>
      <c r="H4657" s="369"/>
      <c r="I4657" s="368"/>
      <c r="J4657" s="368"/>
      <c r="K4657" s="368"/>
      <c r="L4657" s="368"/>
      <c r="M4657" s="368"/>
      <c r="N4657" s="372"/>
      <c r="O4657" s="368"/>
      <c r="P4657" s="371"/>
      <c r="Q4657" s="373"/>
    </row>
    <row r="4658" ht="27" customHeight="1" spans="1:17">
      <c r="A4658" s="366"/>
      <c r="B4658" s="367"/>
      <c r="C4658" s="368"/>
      <c r="D4658" s="368"/>
      <c r="E4658" s="368"/>
      <c r="F4658" s="368"/>
      <c r="G4658" s="368"/>
      <c r="H4658" s="369"/>
      <c r="I4658" s="368"/>
      <c r="J4658" s="368"/>
      <c r="K4658" s="368"/>
      <c r="L4658" s="368"/>
      <c r="M4658" s="368"/>
      <c r="N4658" s="370"/>
      <c r="O4658" s="368"/>
      <c r="P4658" s="371"/>
      <c r="Q4658" s="373"/>
    </row>
    <row r="4659" ht="27" customHeight="1" spans="1:17">
      <c r="A4659" s="366"/>
      <c r="B4659" s="367"/>
      <c r="C4659" s="368"/>
      <c r="D4659" s="368"/>
      <c r="E4659" s="368"/>
      <c r="F4659" s="368"/>
      <c r="G4659" s="368"/>
      <c r="H4659" s="369"/>
      <c r="I4659" s="368"/>
      <c r="J4659" s="368"/>
      <c r="K4659" s="368"/>
      <c r="L4659" s="368"/>
      <c r="M4659" s="368"/>
      <c r="N4659" s="372"/>
      <c r="O4659" s="368"/>
      <c r="P4659" s="371"/>
      <c r="Q4659" s="373"/>
    </row>
    <row r="4660" ht="27" customHeight="1" spans="1:17">
      <c r="A4660" s="366"/>
      <c r="B4660" s="367"/>
      <c r="C4660" s="368"/>
      <c r="D4660" s="368"/>
      <c r="E4660" s="368"/>
      <c r="F4660" s="368"/>
      <c r="G4660" s="368"/>
      <c r="H4660" s="369"/>
      <c r="I4660" s="368"/>
      <c r="J4660" s="368"/>
      <c r="K4660" s="368"/>
      <c r="L4660" s="368"/>
      <c r="M4660" s="368"/>
      <c r="N4660" s="370"/>
      <c r="O4660" s="368"/>
      <c r="P4660" s="371"/>
      <c r="Q4660" s="373"/>
    </row>
    <row r="4661" ht="27" customHeight="1" spans="1:17">
      <c r="A4661" s="366"/>
      <c r="B4661" s="367"/>
      <c r="C4661" s="368"/>
      <c r="D4661" s="368"/>
      <c r="E4661" s="368"/>
      <c r="F4661" s="368"/>
      <c r="G4661" s="368"/>
      <c r="H4661" s="369"/>
      <c r="I4661" s="368"/>
      <c r="J4661" s="368"/>
      <c r="K4661" s="368"/>
      <c r="L4661" s="368"/>
      <c r="M4661" s="368"/>
      <c r="N4661" s="372"/>
      <c r="O4661" s="368"/>
      <c r="P4661" s="371"/>
      <c r="Q4661" s="373"/>
    </row>
    <row r="4662" ht="27" customHeight="1" spans="1:17">
      <c r="A4662" s="366"/>
      <c r="B4662" s="367"/>
      <c r="C4662" s="368"/>
      <c r="D4662" s="368"/>
      <c r="E4662" s="368"/>
      <c r="F4662" s="368"/>
      <c r="G4662" s="368"/>
      <c r="H4662" s="369"/>
      <c r="I4662" s="368"/>
      <c r="J4662" s="368"/>
      <c r="K4662" s="368"/>
      <c r="L4662" s="368"/>
      <c r="M4662" s="368"/>
      <c r="N4662" s="370"/>
      <c r="O4662" s="368"/>
      <c r="P4662" s="371"/>
      <c r="Q4662" s="373"/>
    </row>
    <row r="4663" ht="27" customHeight="1" spans="1:17">
      <c r="A4663" s="366"/>
      <c r="B4663" s="367"/>
      <c r="C4663" s="368"/>
      <c r="D4663" s="368"/>
      <c r="E4663" s="368"/>
      <c r="F4663" s="368"/>
      <c r="G4663" s="368"/>
      <c r="H4663" s="369"/>
      <c r="I4663" s="368"/>
      <c r="J4663" s="368"/>
      <c r="K4663" s="368"/>
      <c r="L4663" s="368"/>
      <c r="M4663" s="368"/>
      <c r="N4663" s="372"/>
      <c r="O4663" s="368"/>
      <c r="P4663" s="371"/>
      <c r="Q4663" s="373"/>
    </row>
    <row r="4664" ht="27" customHeight="1" spans="1:17">
      <c r="A4664" s="366"/>
      <c r="B4664" s="367"/>
      <c r="C4664" s="368"/>
      <c r="D4664" s="368"/>
      <c r="E4664" s="368"/>
      <c r="F4664" s="368"/>
      <c r="G4664" s="368"/>
      <c r="H4664" s="369"/>
      <c r="I4664" s="368"/>
      <c r="J4664" s="368"/>
      <c r="K4664" s="368"/>
      <c r="L4664" s="368"/>
      <c r="M4664" s="368"/>
      <c r="N4664" s="370"/>
      <c r="O4664" s="368"/>
      <c r="P4664" s="371"/>
      <c r="Q4664" s="373"/>
    </row>
    <row r="4665" ht="27" customHeight="1" spans="1:17">
      <c r="A4665" s="366"/>
      <c r="B4665" s="367"/>
      <c r="C4665" s="368"/>
      <c r="D4665" s="368"/>
      <c r="E4665" s="368"/>
      <c r="F4665" s="368"/>
      <c r="G4665" s="368"/>
      <c r="H4665" s="369"/>
      <c r="I4665" s="368"/>
      <c r="J4665" s="368"/>
      <c r="K4665" s="368"/>
      <c r="L4665" s="368"/>
      <c r="M4665" s="368"/>
      <c r="N4665" s="372"/>
      <c r="O4665" s="368"/>
      <c r="P4665" s="371"/>
      <c r="Q4665" s="373"/>
    </row>
    <row r="4666" ht="27" customHeight="1" spans="1:17">
      <c r="A4666" s="366"/>
      <c r="B4666" s="367"/>
      <c r="C4666" s="368"/>
      <c r="D4666" s="368"/>
      <c r="E4666" s="368"/>
      <c r="F4666" s="368"/>
      <c r="G4666" s="368"/>
      <c r="H4666" s="369"/>
      <c r="I4666" s="368"/>
      <c r="J4666" s="368"/>
      <c r="K4666" s="368"/>
      <c r="L4666" s="368"/>
      <c r="M4666" s="368"/>
      <c r="N4666" s="370"/>
      <c r="O4666" s="368"/>
      <c r="P4666" s="371"/>
      <c r="Q4666" s="373"/>
    </row>
    <row r="4667" ht="27" customHeight="1" spans="1:17">
      <c r="A4667" s="366"/>
      <c r="B4667" s="367"/>
      <c r="C4667" s="368"/>
      <c r="D4667" s="368"/>
      <c r="E4667" s="368"/>
      <c r="F4667" s="368"/>
      <c r="G4667" s="368"/>
      <c r="H4667" s="369"/>
      <c r="I4667" s="368"/>
      <c r="J4667" s="368"/>
      <c r="K4667" s="368"/>
      <c r="L4667" s="368"/>
      <c r="M4667" s="368"/>
      <c r="N4667" s="372"/>
      <c r="O4667" s="368"/>
      <c r="P4667" s="371"/>
      <c r="Q4667" s="373"/>
    </row>
    <row r="4668" ht="27" customHeight="1" spans="1:17">
      <c r="A4668" s="366"/>
      <c r="B4668" s="367"/>
      <c r="C4668" s="368"/>
      <c r="D4668" s="368"/>
      <c r="E4668" s="368"/>
      <c r="F4668" s="368"/>
      <c r="G4668" s="368"/>
      <c r="H4668" s="369"/>
      <c r="I4668" s="368"/>
      <c r="J4668" s="368"/>
      <c r="K4668" s="368"/>
      <c r="L4668" s="368"/>
      <c r="M4668" s="368"/>
      <c r="N4668" s="370"/>
      <c r="O4668" s="368"/>
      <c r="P4668" s="371"/>
      <c r="Q4668" s="373"/>
    </row>
    <row r="4669" ht="27" customHeight="1" spans="1:17">
      <c r="A4669" s="366"/>
      <c r="B4669" s="367"/>
      <c r="C4669" s="368"/>
      <c r="D4669" s="368"/>
      <c r="E4669" s="368"/>
      <c r="F4669" s="368"/>
      <c r="G4669" s="368"/>
      <c r="H4669" s="369"/>
      <c r="I4669" s="368"/>
      <c r="J4669" s="368"/>
      <c r="K4669" s="368"/>
      <c r="L4669" s="368"/>
      <c r="M4669" s="368"/>
      <c r="N4669" s="372"/>
      <c r="O4669" s="368"/>
      <c r="P4669" s="371"/>
      <c r="Q4669" s="373"/>
    </row>
    <row r="4670" ht="27" customHeight="1" spans="1:17">
      <c r="A4670" s="366"/>
      <c r="B4670" s="367"/>
      <c r="C4670" s="368"/>
      <c r="D4670" s="368"/>
      <c r="E4670" s="368"/>
      <c r="F4670" s="368"/>
      <c r="G4670" s="368"/>
      <c r="H4670" s="369"/>
      <c r="I4670" s="368"/>
      <c r="J4670" s="368"/>
      <c r="K4670" s="368"/>
      <c r="L4670" s="368"/>
      <c r="M4670" s="368"/>
      <c r="N4670" s="370"/>
      <c r="O4670" s="368"/>
      <c r="P4670" s="371"/>
      <c r="Q4670" s="373"/>
    </row>
    <row r="4671" ht="27" customHeight="1" spans="1:17">
      <c r="A4671" s="366"/>
      <c r="B4671" s="367"/>
      <c r="C4671" s="368"/>
      <c r="D4671" s="368"/>
      <c r="E4671" s="368"/>
      <c r="F4671" s="368"/>
      <c r="G4671" s="368"/>
      <c r="H4671" s="369"/>
      <c r="I4671" s="368"/>
      <c r="J4671" s="368"/>
      <c r="K4671" s="368"/>
      <c r="L4671" s="368"/>
      <c r="M4671" s="368"/>
      <c r="N4671" s="372"/>
      <c r="O4671" s="368"/>
      <c r="P4671" s="371"/>
      <c r="Q4671" s="373"/>
    </row>
    <row r="4672" ht="27" customHeight="1" spans="1:17">
      <c r="A4672" s="366"/>
      <c r="B4672" s="367"/>
      <c r="C4672" s="368"/>
      <c r="D4672" s="368"/>
      <c r="E4672" s="368"/>
      <c r="F4672" s="368"/>
      <c r="G4672" s="368"/>
      <c r="H4672" s="369"/>
      <c r="I4672" s="368"/>
      <c r="J4672" s="368"/>
      <c r="K4672" s="368"/>
      <c r="L4672" s="368"/>
      <c r="M4672" s="368"/>
      <c r="N4672" s="370"/>
      <c r="O4672" s="368"/>
      <c r="P4672" s="371"/>
      <c r="Q4672" s="373"/>
    </row>
    <row r="4673" ht="27" customHeight="1" spans="1:17">
      <c r="A4673" s="366"/>
      <c r="B4673" s="367"/>
      <c r="C4673" s="368"/>
      <c r="D4673" s="368"/>
      <c r="E4673" s="368"/>
      <c r="F4673" s="368"/>
      <c r="G4673" s="368"/>
      <c r="H4673" s="369"/>
      <c r="I4673" s="368"/>
      <c r="J4673" s="368"/>
      <c r="K4673" s="368"/>
      <c r="L4673" s="368"/>
      <c r="M4673" s="368"/>
      <c r="N4673" s="372"/>
      <c r="O4673" s="368"/>
      <c r="P4673" s="371"/>
      <c r="Q4673" s="373"/>
    </row>
    <row r="4674" ht="27" customHeight="1" spans="1:17">
      <c r="A4674" s="366"/>
      <c r="B4674" s="367"/>
      <c r="C4674" s="368"/>
      <c r="D4674" s="368"/>
      <c r="E4674" s="368"/>
      <c r="F4674" s="368"/>
      <c r="G4674" s="368"/>
      <c r="H4674" s="369"/>
      <c r="I4674" s="368"/>
      <c r="J4674" s="368"/>
      <c r="K4674" s="368"/>
      <c r="L4674" s="368"/>
      <c r="M4674" s="368"/>
      <c r="N4674" s="370"/>
      <c r="O4674" s="368"/>
      <c r="P4674" s="371"/>
      <c r="Q4674" s="373"/>
    </row>
    <row r="4675" ht="27" customHeight="1" spans="1:17">
      <c r="A4675" s="366"/>
      <c r="B4675" s="367"/>
      <c r="C4675" s="368"/>
      <c r="D4675" s="368"/>
      <c r="E4675" s="368"/>
      <c r="F4675" s="368"/>
      <c r="G4675" s="368"/>
      <c r="H4675" s="369"/>
      <c r="I4675" s="368"/>
      <c r="J4675" s="368"/>
      <c r="K4675" s="368"/>
      <c r="L4675" s="368"/>
      <c r="M4675" s="368"/>
      <c r="N4675" s="372"/>
      <c r="O4675" s="368"/>
      <c r="P4675" s="371"/>
      <c r="Q4675" s="373"/>
    </row>
    <row r="4676" ht="27" customHeight="1" spans="1:17">
      <c r="A4676" s="366"/>
      <c r="B4676" s="367"/>
      <c r="C4676" s="368"/>
      <c r="D4676" s="368"/>
      <c r="E4676" s="368"/>
      <c r="F4676" s="368"/>
      <c r="G4676" s="368"/>
      <c r="H4676" s="369"/>
      <c r="I4676" s="368"/>
      <c r="J4676" s="368"/>
      <c r="K4676" s="368"/>
      <c r="L4676" s="368"/>
      <c r="M4676" s="368"/>
      <c r="N4676" s="370"/>
      <c r="O4676" s="368"/>
      <c r="P4676" s="371"/>
      <c r="Q4676" s="373"/>
    </row>
    <row r="4677" ht="27" customHeight="1" spans="1:17">
      <c r="A4677" s="366"/>
      <c r="B4677" s="367"/>
      <c r="C4677" s="368"/>
      <c r="D4677" s="368"/>
      <c r="E4677" s="368"/>
      <c r="F4677" s="368"/>
      <c r="G4677" s="368"/>
      <c r="H4677" s="369"/>
      <c r="I4677" s="368"/>
      <c r="J4677" s="368"/>
      <c r="K4677" s="368"/>
      <c r="L4677" s="368"/>
      <c r="M4677" s="368"/>
      <c r="N4677" s="372"/>
      <c r="O4677" s="368"/>
      <c r="P4677" s="371"/>
      <c r="Q4677" s="373"/>
    </row>
    <row r="4678" ht="27" customHeight="1" spans="1:17">
      <c r="A4678" s="366"/>
      <c r="B4678" s="367"/>
      <c r="C4678" s="368"/>
      <c r="D4678" s="368"/>
      <c r="E4678" s="368"/>
      <c r="F4678" s="368"/>
      <c r="G4678" s="368"/>
      <c r="H4678" s="369"/>
      <c r="I4678" s="368"/>
      <c r="J4678" s="368"/>
      <c r="K4678" s="368"/>
      <c r="L4678" s="368"/>
      <c r="M4678" s="368"/>
      <c r="N4678" s="370"/>
      <c r="O4678" s="368"/>
      <c r="P4678" s="371"/>
      <c r="Q4678" s="373"/>
    </row>
    <row r="4679" ht="27" customHeight="1" spans="1:17">
      <c r="A4679" s="366"/>
      <c r="B4679" s="367"/>
      <c r="C4679" s="368"/>
      <c r="D4679" s="368"/>
      <c r="E4679" s="368"/>
      <c r="F4679" s="368"/>
      <c r="G4679" s="368"/>
      <c r="H4679" s="369"/>
      <c r="I4679" s="368"/>
      <c r="J4679" s="368"/>
      <c r="K4679" s="368"/>
      <c r="L4679" s="368"/>
      <c r="M4679" s="368"/>
      <c r="N4679" s="372"/>
      <c r="O4679" s="368"/>
      <c r="P4679" s="371"/>
      <c r="Q4679" s="373"/>
    </row>
    <row r="4680" ht="27" customHeight="1" spans="1:17">
      <c r="A4680" s="366"/>
      <c r="B4680" s="367"/>
      <c r="C4680" s="368"/>
      <c r="D4680" s="368"/>
      <c r="E4680" s="368"/>
      <c r="F4680" s="368"/>
      <c r="G4680" s="368"/>
      <c r="H4680" s="369"/>
      <c r="I4680" s="368"/>
      <c r="J4680" s="368"/>
      <c r="K4680" s="368"/>
      <c r="L4680" s="368"/>
      <c r="M4680" s="368"/>
      <c r="N4680" s="370"/>
      <c r="O4680" s="368"/>
      <c r="P4680" s="371"/>
      <c r="Q4680" s="373"/>
    </row>
    <row r="4681" ht="27" customHeight="1" spans="1:17">
      <c r="A4681" s="366"/>
      <c r="B4681" s="367"/>
      <c r="C4681" s="368"/>
      <c r="D4681" s="368"/>
      <c r="E4681" s="368"/>
      <c r="F4681" s="368"/>
      <c r="G4681" s="368"/>
      <c r="H4681" s="369"/>
      <c r="I4681" s="368"/>
      <c r="J4681" s="368"/>
      <c r="K4681" s="368"/>
      <c r="L4681" s="368"/>
      <c r="M4681" s="368"/>
      <c r="N4681" s="372"/>
      <c r="O4681" s="368"/>
      <c r="P4681" s="371"/>
      <c r="Q4681" s="373"/>
    </row>
    <row r="4682" ht="27" customHeight="1" spans="1:17">
      <c r="A4682" s="366"/>
      <c r="B4682" s="367"/>
      <c r="C4682" s="368"/>
      <c r="D4682" s="368"/>
      <c r="E4682" s="368"/>
      <c r="F4682" s="368"/>
      <c r="G4682" s="368"/>
      <c r="H4682" s="369"/>
      <c r="I4682" s="368"/>
      <c r="J4682" s="368"/>
      <c r="K4682" s="368"/>
      <c r="L4682" s="368"/>
      <c r="M4682" s="368"/>
      <c r="N4682" s="370"/>
      <c r="O4682" s="368"/>
      <c r="P4682" s="371"/>
      <c r="Q4682" s="373"/>
    </row>
    <row r="4683" ht="27" customHeight="1" spans="1:17">
      <c r="A4683" s="366"/>
      <c r="B4683" s="367"/>
      <c r="C4683" s="368"/>
      <c r="D4683" s="368"/>
      <c r="E4683" s="368"/>
      <c r="F4683" s="368"/>
      <c r="G4683" s="368"/>
      <c r="H4683" s="369"/>
      <c r="I4683" s="368"/>
      <c r="J4683" s="368"/>
      <c r="K4683" s="368"/>
      <c r="L4683" s="368"/>
      <c r="M4683" s="368"/>
      <c r="N4683" s="372"/>
      <c r="O4683" s="368"/>
      <c r="P4683" s="371"/>
      <c r="Q4683" s="373"/>
    </row>
    <row r="4684" ht="27" customHeight="1" spans="1:17">
      <c r="A4684" s="366"/>
      <c r="B4684" s="367"/>
      <c r="C4684" s="368"/>
      <c r="D4684" s="368"/>
      <c r="E4684" s="368"/>
      <c r="F4684" s="368"/>
      <c r="G4684" s="368"/>
      <c r="H4684" s="369"/>
      <c r="I4684" s="368"/>
      <c r="J4684" s="368"/>
      <c r="K4684" s="368"/>
      <c r="L4684" s="368"/>
      <c r="M4684" s="368"/>
      <c r="N4684" s="370"/>
      <c r="O4684" s="368"/>
      <c r="P4684" s="371"/>
      <c r="Q4684" s="373"/>
    </row>
    <row r="4685" ht="27" customHeight="1" spans="1:17">
      <c r="A4685" s="366"/>
      <c r="B4685" s="367"/>
      <c r="C4685" s="368"/>
      <c r="D4685" s="368"/>
      <c r="E4685" s="368"/>
      <c r="F4685" s="368"/>
      <c r="G4685" s="368"/>
      <c r="H4685" s="369"/>
      <c r="I4685" s="368"/>
      <c r="J4685" s="368"/>
      <c r="K4685" s="368"/>
      <c r="L4685" s="368"/>
      <c r="M4685" s="368"/>
      <c r="N4685" s="372"/>
      <c r="O4685" s="368"/>
      <c r="P4685" s="371"/>
      <c r="Q4685" s="373"/>
    </row>
    <row r="4686" ht="27" customHeight="1" spans="1:17">
      <c r="A4686" s="366"/>
      <c r="B4686" s="367"/>
      <c r="C4686" s="368"/>
      <c r="D4686" s="368"/>
      <c r="E4686" s="368"/>
      <c r="F4686" s="368"/>
      <c r="G4686" s="368"/>
      <c r="H4686" s="369"/>
      <c r="I4686" s="368"/>
      <c r="J4686" s="368"/>
      <c r="K4686" s="368"/>
      <c r="L4686" s="368"/>
      <c r="M4686" s="368"/>
      <c r="N4686" s="370"/>
      <c r="O4686" s="368"/>
      <c r="P4686" s="371"/>
      <c r="Q4686" s="373"/>
    </row>
    <row r="4687" ht="27" customHeight="1" spans="1:17">
      <c r="A4687" s="366"/>
      <c r="B4687" s="367"/>
      <c r="C4687" s="368"/>
      <c r="D4687" s="368"/>
      <c r="E4687" s="368"/>
      <c r="F4687" s="368"/>
      <c r="G4687" s="368"/>
      <c r="H4687" s="369"/>
      <c r="I4687" s="368"/>
      <c r="J4687" s="368"/>
      <c r="K4687" s="368"/>
      <c r="L4687" s="368"/>
      <c r="M4687" s="368"/>
      <c r="N4687" s="372"/>
      <c r="O4687" s="368"/>
      <c r="P4687" s="371"/>
      <c r="Q4687" s="373"/>
    </row>
    <row r="4688" ht="27" customHeight="1" spans="1:17">
      <c r="A4688" s="366"/>
      <c r="B4688" s="367"/>
      <c r="C4688" s="368"/>
      <c r="D4688" s="368"/>
      <c r="E4688" s="368"/>
      <c r="F4688" s="368"/>
      <c r="G4688" s="368"/>
      <c r="H4688" s="369"/>
      <c r="I4688" s="368"/>
      <c r="J4688" s="368"/>
      <c r="K4688" s="368"/>
      <c r="L4688" s="368"/>
      <c r="M4688" s="368"/>
      <c r="N4688" s="370"/>
      <c r="O4688" s="368"/>
      <c r="P4688" s="371"/>
      <c r="Q4688" s="373"/>
    </row>
    <row r="4689" ht="27" customHeight="1" spans="1:17">
      <c r="A4689" s="366"/>
      <c r="B4689" s="367"/>
      <c r="C4689" s="368"/>
      <c r="D4689" s="368"/>
      <c r="E4689" s="368"/>
      <c r="F4689" s="368"/>
      <c r="G4689" s="368"/>
      <c r="H4689" s="369"/>
      <c r="I4689" s="368"/>
      <c r="J4689" s="368"/>
      <c r="K4689" s="368"/>
      <c r="L4689" s="368"/>
      <c r="M4689" s="368"/>
      <c r="N4689" s="372"/>
      <c r="O4689" s="368"/>
      <c r="P4689" s="371"/>
      <c r="Q4689" s="373"/>
    </row>
    <row r="4690" ht="27" customHeight="1" spans="1:17">
      <c r="A4690" s="366"/>
      <c r="B4690" s="367"/>
      <c r="C4690" s="368"/>
      <c r="D4690" s="368"/>
      <c r="E4690" s="368"/>
      <c r="F4690" s="368"/>
      <c r="G4690" s="368"/>
      <c r="H4690" s="369"/>
      <c r="I4690" s="368"/>
      <c r="J4690" s="368"/>
      <c r="K4690" s="368"/>
      <c r="L4690" s="368"/>
      <c r="M4690" s="368"/>
      <c r="N4690" s="370"/>
      <c r="O4690" s="368"/>
      <c r="P4690" s="371"/>
      <c r="Q4690" s="373"/>
    </row>
    <row r="4691" ht="27" customHeight="1" spans="1:17">
      <c r="A4691" s="366"/>
      <c r="B4691" s="367"/>
      <c r="C4691" s="368"/>
      <c r="D4691" s="368"/>
      <c r="E4691" s="368"/>
      <c r="F4691" s="368"/>
      <c r="G4691" s="368"/>
      <c r="H4691" s="369"/>
      <c r="I4691" s="368"/>
      <c r="J4691" s="368"/>
      <c r="K4691" s="368"/>
      <c r="L4691" s="368"/>
      <c r="M4691" s="368"/>
      <c r="N4691" s="372"/>
      <c r="O4691" s="368"/>
      <c r="P4691" s="371"/>
      <c r="Q4691" s="373"/>
    </row>
    <row r="4692" ht="27" customHeight="1" spans="1:17">
      <c r="A4692" s="366"/>
      <c r="B4692" s="367"/>
      <c r="C4692" s="368"/>
      <c r="D4692" s="368"/>
      <c r="E4692" s="368"/>
      <c r="F4692" s="368"/>
      <c r="G4692" s="368"/>
      <c r="H4692" s="369"/>
      <c r="I4692" s="368"/>
      <c r="J4692" s="368"/>
      <c r="K4692" s="368"/>
      <c r="L4692" s="368"/>
      <c r="M4692" s="368"/>
      <c r="N4692" s="370"/>
      <c r="O4692" s="368"/>
      <c r="P4692" s="371"/>
      <c r="Q4692" s="373"/>
    </row>
    <row r="4693" ht="27" customHeight="1" spans="1:17">
      <c r="A4693" s="366"/>
      <c r="B4693" s="367"/>
      <c r="C4693" s="368"/>
      <c r="D4693" s="368"/>
      <c r="E4693" s="368"/>
      <c r="F4693" s="368"/>
      <c r="G4693" s="368"/>
      <c r="H4693" s="369"/>
      <c r="I4693" s="368"/>
      <c r="J4693" s="368"/>
      <c r="K4693" s="368"/>
      <c r="L4693" s="368"/>
      <c r="M4693" s="368"/>
      <c r="N4693" s="372"/>
      <c r="O4693" s="368"/>
      <c r="P4693" s="371"/>
      <c r="Q4693" s="373"/>
    </row>
    <row r="4694" ht="27" customHeight="1" spans="1:17">
      <c r="A4694" s="366"/>
      <c r="B4694" s="367"/>
      <c r="C4694" s="368"/>
      <c r="D4694" s="368"/>
      <c r="E4694" s="368"/>
      <c r="F4694" s="368"/>
      <c r="G4694" s="368"/>
      <c r="H4694" s="369"/>
      <c r="I4694" s="368"/>
      <c r="J4694" s="368"/>
      <c r="K4694" s="368"/>
      <c r="L4694" s="368"/>
      <c r="M4694" s="368"/>
      <c r="N4694" s="370"/>
      <c r="O4694" s="368"/>
      <c r="P4694" s="371"/>
      <c r="Q4694" s="373"/>
    </row>
    <row r="4695" ht="27" customHeight="1" spans="1:17">
      <c r="A4695" s="366"/>
      <c r="B4695" s="367"/>
      <c r="C4695" s="368"/>
      <c r="D4695" s="368"/>
      <c r="E4695" s="368"/>
      <c r="F4695" s="368"/>
      <c r="G4695" s="368"/>
      <c r="H4695" s="369"/>
      <c r="I4695" s="368"/>
      <c r="J4695" s="368"/>
      <c r="K4695" s="368"/>
      <c r="L4695" s="368"/>
      <c r="M4695" s="368"/>
      <c r="N4695" s="372"/>
      <c r="O4695" s="368"/>
      <c r="P4695" s="371"/>
      <c r="Q4695" s="373"/>
    </row>
    <row r="4696" ht="27" customHeight="1" spans="1:17">
      <c r="A4696" s="366"/>
      <c r="B4696" s="367"/>
      <c r="C4696" s="368"/>
      <c r="D4696" s="368"/>
      <c r="E4696" s="368"/>
      <c r="F4696" s="368"/>
      <c r="G4696" s="368"/>
      <c r="H4696" s="369"/>
      <c r="I4696" s="368"/>
      <c r="J4696" s="368"/>
      <c r="K4696" s="368"/>
      <c r="L4696" s="368"/>
      <c r="M4696" s="368"/>
      <c r="N4696" s="370"/>
      <c r="O4696" s="368"/>
      <c r="P4696" s="371"/>
      <c r="Q4696" s="373"/>
    </row>
    <row r="4697" ht="27" customHeight="1" spans="1:17">
      <c r="A4697" s="366"/>
      <c r="B4697" s="367"/>
      <c r="C4697" s="368"/>
      <c r="D4697" s="368"/>
      <c r="E4697" s="368"/>
      <c r="F4697" s="368"/>
      <c r="G4697" s="368"/>
      <c r="H4697" s="369"/>
      <c r="I4697" s="368"/>
      <c r="J4697" s="368"/>
      <c r="K4697" s="368"/>
      <c r="L4697" s="368"/>
      <c r="M4697" s="368"/>
      <c r="N4697" s="372"/>
      <c r="O4697" s="368"/>
      <c r="P4697" s="371"/>
      <c r="Q4697" s="373"/>
    </row>
    <row r="4698" ht="27" customHeight="1" spans="1:17">
      <c r="A4698" s="366"/>
      <c r="B4698" s="367"/>
      <c r="C4698" s="368"/>
      <c r="D4698" s="368"/>
      <c r="E4698" s="368"/>
      <c r="F4698" s="368"/>
      <c r="G4698" s="368"/>
      <c r="H4698" s="369"/>
      <c r="I4698" s="368"/>
      <c r="J4698" s="368"/>
      <c r="K4698" s="368"/>
      <c r="L4698" s="368"/>
      <c r="M4698" s="368"/>
      <c r="N4698" s="370"/>
      <c r="O4698" s="368"/>
      <c r="P4698" s="371"/>
      <c r="Q4698" s="373"/>
    </row>
    <row r="4699" ht="27" customHeight="1" spans="1:17">
      <c r="A4699" s="366"/>
      <c r="B4699" s="367"/>
      <c r="C4699" s="368"/>
      <c r="D4699" s="368"/>
      <c r="E4699" s="368"/>
      <c r="F4699" s="368"/>
      <c r="G4699" s="368"/>
      <c r="H4699" s="369"/>
      <c r="I4699" s="368"/>
      <c r="J4699" s="368"/>
      <c r="K4699" s="368"/>
      <c r="L4699" s="368"/>
      <c r="M4699" s="368"/>
      <c r="N4699" s="372"/>
      <c r="O4699" s="368"/>
      <c r="P4699" s="371"/>
      <c r="Q4699" s="373"/>
    </row>
    <row r="4700" ht="27" customHeight="1" spans="1:17">
      <c r="A4700" s="366"/>
      <c r="B4700" s="367"/>
      <c r="C4700" s="368"/>
      <c r="D4700" s="368"/>
      <c r="E4700" s="368"/>
      <c r="F4700" s="368"/>
      <c r="G4700" s="368"/>
      <c r="H4700" s="369"/>
      <c r="I4700" s="368"/>
      <c r="J4700" s="368"/>
      <c r="K4700" s="368"/>
      <c r="L4700" s="368"/>
      <c r="M4700" s="368"/>
      <c r="N4700" s="370"/>
      <c r="O4700" s="368"/>
      <c r="P4700" s="371"/>
      <c r="Q4700" s="373"/>
    </row>
    <row r="4701" ht="27" customHeight="1" spans="1:17">
      <c r="A4701" s="366"/>
      <c r="B4701" s="367"/>
      <c r="C4701" s="368"/>
      <c r="D4701" s="368"/>
      <c r="E4701" s="368"/>
      <c r="F4701" s="368"/>
      <c r="G4701" s="368"/>
      <c r="H4701" s="369"/>
      <c r="I4701" s="368"/>
      <c r="J4701" s="368"/>
      <c r="K4701" s="368"/>
      <c r="L4701" s="368"/>
      <c r="M4701" s="368"/>
      <c r="N4701" s="372"/>
      <c r="O4701" s="368"/>
      <c r="P4701" s="371"/>
      <c r="Q4701" s="373"/>
    </row>
    <row r="4702" ht="27" customHeight="1" spans="1:17">
      <c r="A4702" s="366"/>
      <c r="B4702" s="367"/>
      <c r="C4702" s="368"/>
      <c r="D4702" s="368"/>
      <c r="E4702" s="368"/>
      <c r="F4702" s="368"/>
      <c r="G4702" s="368"/>
      <c r="H4702" s="369"/>
      <c r="I4702" s="368"/>
      <c r="J4702" s="368"/>
      <c r="K4702" s="368"/>
      <c r="L4702" s="368"/>
      <c r="M4702" s="368"/>
      <c r="N4702" s="370"/>
      <c r="O4702" s="368"/>
      <c r="P4702" s="371"/>
      <c r="Q4702" s="373"/>
    </row>
    <row r="4703" ht="27" customHeight="1" spans="1:17">
      <c r="A4703" s="366"/>
      <c r="B4703" s="367"/>
      <c r="C4703" s="368"/>
      <c r="D4703" s="368"/>
      <c r="E4703" s="368"/>
      <c r="F4703" s="368"/>
      <c r="G4703" s="368"/>
      <c r="H4703" s="369"/>
      <c r="I4703" s="368"/>
      <c r="J4703" s="368"/>
      <c r="K4703" s="368"/>
      <c r="L4703" s="368"/>
      <c r="M4703" s="368"/>
      <c r="N4703" s="372"/>
      <c r="O4703" s="368"/>
      <c r="P4703" s="371"/>
      <c r="Q4703" s="373"/>
    </row>
    <row r="4704" ht="27" customHeight="1" spans="1:17">
      <c r="A4704" s="366"/>
      <c r="B4704" s="367"/>
      <c r="C4704" s="368"/>
      <c r="D4704" s="368"/>
      <c r="E4704" s="368"/>
      <c r="F4704" s="368"/>
      <c r="G4704" s="368"/>
      <c r="H4704" s="369"/>
      <c r="I4704" s="368"/>
      <c r="J4704" s="368"/>
      <c r="K4704" s="368"/>
      <c r="L4704" s="368"/>
      <c r="M4704" s="368"/>
      <c r="N4704" s="370"/>
      <c r="O4704" s="368"/>
      <c r="P4704" s="371"/>
      <c r="Q4704" s="373"/>
    </row>
    <row r="4705" ht="27" customHeight="1" spans="1:17">
      <c r="A4705" s="366"/>
      <c r="B4705" s="367"/>
      <c r="C4705" s="368"/>
      <c r="D4705" s="368"/>
      <c r="E4705" s="368"/>
      <c r="F4705" s="368"/>
      <c r="G4705" s="368"/>
      <c r="H4705" s="369"/>
      <c r="I4705" s="368"/>
      <c r="J4705" s="368"/>
      <c r="K4705" s="368"/>
      <c r="L4705" s="368"/>
      <c r="M4705" s="368"/>
      <c r="N4705" s="372"/>
      <c r="O4705" s="368"/>
      <c r="P4705" s="371"/>
      <c r="Q4705" s="373"/>
    </row>
    <row r="4706" ht="27" customHeight="1" spans="1:17">
      <c r="A4706" s="366"/>
      <c r="B4706" s="367"/>
      <c r="C4706" s="368"/>
      <c r="D4706" s="368"/>
      <c r="E4706" s="368"/>
      <c r="F4706" s="368"/>
      <c r="G4706" s="368"/>
      <c r="H4706" s="369"/>
      <c r="I4706" s="368"/>
      <c r="J4706" s="368"/>
      <c r="K4706" s="368"/>
      <c r="L4706" s="368"/>
      <c r="M4706" s="368"/>
      <c r="N4706" s="370"/>
      <c r="O4706" s="368"/>
      <c r="P4706" s="371"/>
      <c r="Q4706" s="373"/>
    </row>
    <row r="4707" ht="27" customHeight="1" spans="1:17">
      <c r="A4707" s="366"/>
      <c r="B4707" s="367"/>
      <c r="C4707" s="368"/>
      <c r="D4707" s="368"/>
      <c r="E4707" s="368"/>
      <c r="F4707" s="368"/>
      <c r="G4707" s="368"/>
      <c r="H4707" s="369"/>
      <c r="I4707" s="368"/>
      <c r="J4707" s="368"/>
      <c r="K4707" s="368"/>
      <c r="L4707" s="368"/>
      <c r="M4707" s="368"/>
      <c r="N4707" s="372"/>
      <c r="O4707" s="368"/>
      <c r="P4707" s="371"/>
      <c r="Q4707" s="373"/>
    </row>
    <row r="4708" ht="27" customHeight="1" spans="1:17">
      <c r="A4708" s="366"/>
      <c r="B4708" s="367"/>
      <c r="C4708" s="368"/>
      <c r="D4708" s="368"/>
      <c r="E4708" s="368"/>
      <c r="F4708" s="368"/>
      <c r="G4708" s="368"/>
      <c r="H4708" s="369"/>
      <c r="I4708" s="368"/>
      <c r="J4708" s="368"/>
      <c r="K4708" s="368"/>
      <c r="L4708" s="368"/>
      <c r="M4708" s="368"/>
      <c r="N4708" s="370"/>
      <c r="O4708" s="368"/>
      <c r="P4708" s="371"/>
      <c r="Q4708" s="373"/>
    </row>
    <row r="4709" ht="27" customHeight="1" spans="1:17">
      <c r="A4709" s="366"/>
      <c r="B4709" s="367"/>
      <c r="C4709" s="368"/>
      <c r="D4709" s="368"/>
      <c r="E4709" s="368"/>
      <c r="F4709" s="368"/>
      <c r="G4709" s="368"/>
      <c r="H4709" s="369"/>
      <c r="I4709" s="368"/>
      <c r="J4709" s="368"/>
      <c r="K4709" s="368"/>
      <c r="L4709" s="368"/>
      <c r="M4709" s="368"/>
      <c r="N4709" s="372"/>
      <c r="O4709" s="368"/>
      <c r="P4709" s="371"/>
      <c r="Q4709" s="373"/>
    </row>
    <row r="4710" ht="27" customHeight="1" spans="1:17">
      <c r="A4710" s="366"/>
      <c r="B4710" s="367"/>
      <c r="C4710" s="368"/>
      <c r="D4710" s="368"/>
      <c r="E4710" s="368"/>
      <c r="F4710" s="368"/>
      <c r="G4710" s="368"/>
      <c r="H4710" s="369"/>
      <c r="I4710" s="368"/>
      <c r="J4710" s="368"/>
      <c r="K4710" s="368"/>
      <c r="L4710" s="368"/>
      <c r="M4710" s="368"/>
      <c r="N4710" s="370"/>
      <c r="O4710" s="368"/>
      <c r="P4710" s="371"/>
      <c r="Q4710" s="373"/>
    </row>
    <row r="4711" ht="27" customHeight="1" spans="1:17">
      <c r="A4711" s="366"/>
      <c r="B4711" s="367"/>
      <c r="C4711" s="368"/>
      <c r="D4711" s="368"/>
      <c r="E4711" s="368"/>
      <c r="F4711" s="368"/>
      <c r="G4711" s="368"/>
      <c r="H4711" s="369"/>
      <c r="I4711" s="368"/>
      <c r="J4711" s="368"/>
      <c r="K4711" s="368"/>
      <c r="L4711" s="368"/>
      <c r="M4711" s="368"/>
      <c r="N4711" s="372"/>
      <c r="O4711" s="368"/>
      <c r="P4711" s="371"/>
      <c r="Q4711" s="373"/>
    </row>
    <row r="4712" ht="27" customHeight="1" spans="1:17">
      <c r="A4712" s="366"/>
      <c r="B4712" s="367"/>
      <c r="C4712" s="368"/>
      <c r="D4712" s="368"/>
      <c r="E4712" s="368"/>
      <c r="F4712" s="368"/>
      <c r="G4712" s="368"/>
      <c r="H4712" s="369"/>
      <c r="I4712" s="368"/>
      <c r="J4712" s="368"/>
      <c r="K4712" s="368"/>
      <c r="L4712" s="368"/>
      <c r="M4712" s="368"/>
      <c r="N4712" s="370"/>
      <c r="O4712" s="368"/>
      <c r="P4712" s="371"/>
      <c r="Q4712" s="373"/>
    </row>
    <row r="4713" ht="27" customHeight="1" spans="1:17">
      <c r="A4713" s="366"/>
      <c r="B4713" s="367"/>
      <c r="C4713" s="368"/>
      <c r="D4713" s="368"/>
      <c r="E4713" s="368"/>
      <c r="F4713" s="368"/>
      <c r="G4713" s="368"/>
      <c r="H4713" s="369"/>
      <c r="I4713" s="368"/>
      <c r="J4713" s="368"/>
      <c r="K4713" s="368"/>
      <c r="L4713" s="368"/>
      <c r="M4713" s="368"/>
      <c r="N4713" s="372"/>
      <c r="O4713" s="368"/>
      <c r="P4713" s="371"/>
      <c r="Q4713" s="373"/>
    </row>
    <row r="4714" ht="27" customHeight="1" spans="1:17">
      <c r="A4714" s="366"/>
      <c r="B4714" s="367"/>
      <c r="C4714" s="368"/>
      <c r="D4714" s="368"/>
      <c r="E4714" s="368"/>
      <c r="F4714" s="368"/>
      <c r="G4714" s="368"/>
      <c r="H4714" s="369"/>
      <c r="I4714" s="368"/>
      <c r="J4714" s="368"/>
      <c r="K4714" s="368"/>
      <c r="L4714" s="368"/>
      <c r="M4714" s="368"/>
      <c r="N4714" s="370"/>
      <c r="O4714" s="368"/>
      <c r="P4714" s="371"/>
      <c r="Q4714" s="373"/>
    </row>
    <row r="4715" ht="27" customHeight="1" spans="1:17">
      <c r="A4715" s="366"/>
      <c r="B4715" s="367"/>
      <c r="C4715" s="368"/>
      <c r="D4715" s="368"/>
      <c r="E4715" s="368"/>
      <c r="F4715" s="368"/>
      <c r="G4715" s="368"/>
      <c r="H4715" s="369"/>
      <c r="I4715" s="368"/>
      <c r="J4715" s="368"/>
      <c r="K4715" s="368"/>
      <c r="L4715" s="368"/>
      <c r="M4715" s="368"/>
      <c r="N4715" s="372"/>
      <c r="O4715" s="368"/>
      <c r="P4715" s="371"/>
      <c r="Q4715" s="373"/>
    </row>
    <row r="4716" ht="27" customHeight="1" spans="1:17">
      <c r="A4716" s="366"/>
      <c r="B4716" s="367"/>
      <c r="C4716" s="368"/>
      <c r="D4716" s="368"/>
      <c r="E4716" s="368"/>
      <c r="F4716" s="368"/>
      <c r="G4716" s="368"/>
      <c r="H4716" s="369"/>
      <c r="I4716" s="368"/>
      <c r="J4716" s="368"/>
      <c r="K4716" s="368"/>
      <c r="L4716" s="368"/>
      <c r="M4716" s="368"/>
      <c r="N4716" s="370"/>
      <c r="O4716" s="368"/>
      <c r="P4716" s="371"/>
      <c r="Q4716" s="373"/>
    </row>
    <row r="4717" ht="27" customHeight="1" spans="1:17">
      <c r="A4717" s="366"/>
      <c r="B4717" s="367"/>
      <c r="C4717" s="368"/>
      <c r="D4717" s="368"/>
      <c r="E4717" s="368"/>
      <c r="F4717" s="368"/>
      <c r="G4717" s="368"/>
      <c r="H4717" s="369"/>
      <c r="I4717" s="368"/>
      <c r="J4717" s="368"/>
      <c r="K4717" s="368"/>
      <c r="L4717" s="368"/>
      <c r="M4717" s="368"/>
      <c r="N4717" s="372"/>
      <c r="O4717" s="368"/>
      <c r="P4717" s="371"/>
      <c r="Q4717" s="373"/>
    </row>
    <row r="4718" ht="27" customHeight="1" spans="1:17">
      <c r="A4718" s="366"/>
      <c r="B4718" s="367"/>
      <c r="C4718" s="368"/>
      <c r="D4718" s="368"/>
      <c r="E4718" s="368"/>
      <c r="F4718" s="368"/>
      <c r="G4718" s="368"/>
      <c r="H4718" s="369"/>
      <c r="I4718" s="368"/>
      <c r="J4718" s="368"/>
      <c r="K4718" s="368"/>
      <c r="L4718" s="368"/>
      <c r="M4718" s="368"/>
      <c r="N4718" s="370"/>
      <c r="O4718" s="368"/>
      <c r="P4718" s="371"/>
      <c r="Q4718" s="373"/>
    </row>
    <row r="4719" ht="27" customHeight="1" spans="1:17">
      <c r="A4719" s="366"/>
      <c r="B4719" s="367"/>
      <c r="C4719" s="368"/>
      <c r="D4719" s="368"/>
      <c r="E4719" s="368"/>
      <c r="F4719" s="368"/>
      <c r="G4719" s="368"/>
      <c r="H4719" s="369"/>
      <c r="I4719" s="368"/>
      <c r="J4719" s="368"/>
      <c r="K4719" s="368"/>
      <c r="L4719" s="368"/>
      <c r="M4719" s="368"/>
      <c r="N4719" s="372"/>
      <c r="O4719" s="368"/>
      <c r="P4719" s="371"/>
      <c r="Q4719" s="373"/>
    </row>
    <row r="4720" ht="27" customHeight="1" spans="1:17">
      <c r="A4720" s="366"/>
      <c r="B4720" s="367"/>
      <c r="C4720" s="368"/>
      <c r="D4720" s="368"/>
      <c r="E4720" s="368"/>
      <c r="F4720" s="368"/>
      <c r="G4720" s="368"/>
      <c r="H4720" s="369"/>
      <c r="I4720" s="368"/>
      <c r="J4720" s="368"/>
      <c r="K4720" s="368"/>
      <c r="L4720" s="368"/>
      <c r="M4720" s="368"/>
      <c r="N4720" s="370"/>
      <c r="O4720" s="368"/>
      <c r="P4720" s="371"/>
      <c r="Q4720" s="373"/>
    </row>
    <row r="4721" ht="27" customHeight="1" spans="1:17">
      <c r="A4721" s="366"/>
      <c r="B4721" s="367"/>
      <c r="C4721" s="368"/>
      <c r="D4721" s="368"/>
      <c r="E4721" s="368"/>
      <c r="F4721" s="368"/>
      <c r="G4721" s="368"/>
      <c r="H4721" s="369"/>
      <c r="I4721" s="368"/>
      <c r="J4721" s="368"/>
      <c r="K4721" s="368"/>
      <c r="L4721" s="368"/>
      <c r="M4721" s="368"/>
      <c r="N4721" s="372"/>
      <c r="O4721" s="368"/>
      <c r="P4721" s="371"/>
      <c r="Q4721" s="373"/>
    </row>
    <row r="4722" ht="27" customHeight="1" spans="1:17">
      <c r="A4722" s="366"/>
      <c r="B4722" s="367"/>
      <c r="C4722" s="368"/>
      <c r="D4722" s="368"/>
      <c r="E4722" s="368"/>
      <c r="F4722" s="368"/>
      <c r="G4722" s="368"/>
      <c r="H4722" s="369"/>
      <c r="I4722" s="368"/>
      <c r="J4722" s="368"/>
      <c r="K4722" s="368"/>
      <c r="L4722" s="368"/>
      <c r="M4722" s="368"/>
      <c r="N4722" s="370"/>
      <c r="O4722" s="368"/>
      <c r="P4722" s="371"/>
      <c r="Q4722" s="373"/>
    </row>
    <row r="4723" ht="27" customHeight="1" spans="1:17">
      <c r="A4723" s="366"/>
      <c r="B4723" s="367"/>
      <c r="C4723" s="368"/>
      <c r="D4723" s="368"/>
      <c r="E4723" s="368"/>
      <c r="F4723" s="368"/>
      <c r="G4723" s="368"/>
      <c r="H4723" s="369"/>
      <c r="I4723" s="368"/>
      <c r="J4723" s="368"/>
      <c r="K4723" s="368"/>
      <c r="L4723" s="368"/>
      <c r="M4723" s="368"/>
      <c r="N4723" s="372"/>
      <c r="O4723" s="368"/>
      <c r="P4723" s="371"/>
      <c r="Q4723" s="373"/>
    </row>
    <row r="4724" ht="27" customHeight="1" spans="1:17">
      <c r="A4724" s="366"/>
      <c r="B4724" s="367"/>
      <c r="C4724" s="368"/>
      <c r="D4724" s="368"/>
      <c r="E4724" s="368"/>
      <c r="F4724" s="368"/>
      <c r="G4724" s="368"/>
      <c r="H4724" s="369"/>
      <c r="I4724" s="368"/>
      <c r="J4724" s="368"/>
      <c r="K4724" s="368"/>
      <c r="L4724" s="368"/>
      <c r="M4724" s="368"/>
      <c r="N4724" s="370"/>
      <c r="O4724" s="368"/>
      <c r="P4724" s="371"/>
      <c r="Q4724" s="373"/>
    </row>
    <row r="4725" ht="27" customHeight="1" spans="1:17">
      <c r="A4725" s="366"/>
      <c r="B4725" s="367"/>
      <c r="C4725" s="368"/>
      <c r="D4725" s="368"/>
      <c r="E4725" s="368"/>
      <c r="F4725" s="368"/>
      <c r="G4725" s="368"/>
      <c r="H4725" s="369"/>
      <c r="I4725" s="368"/>
      <c r="J4725" s="368"/>
      <c r="K4725" s="368"/>
      <c r="L4725" s="368"/>
      <c r="M4725" s="368"/>
      <c r="N4725" s="372"/>
      <c r="O4725" s="368"/>
      <c r="P4725" s="371"/>
      <c r="Q4725" s="373"/>
    </row>
    <row r="4726" ht="27" customHeight="1" spans="1:17">
      <c r="A4726" s="366"/>
      <c r="B4726" s="367"/>
      <c r="C4726" s="368"/>
      <c r="D4726" s="368"/>
      <c r="E4726" s="368"/>
      <c r="F4726" s="368"/>
      <c r="G4726" s="368"/>
      <c r="H4726" s="369"/>
      <c r="I4726" s="368"/>
      <c r="J4726" s="368"/>
      <c r="K4726" s="368"/>
      <c r="L4726" s="368"/>
      <c r="M4726" s="368"/>
      <c r="N4726" s="370"/>
      <c r="O4726" s="368"/>
      <c r="P4726" s="371"/>
      <c r="Q4726" s="373"/>
    </row>
    <row r="4727" ht="27" customHeight="1" spans="1:17">
      <c r="A4727" s="366"/>
      <c r="B4727" s="367"/>
      <c r="C4727" s="368"/>
      <c r="D4727" s="368"/>
      <c r="E4727" s="368"/>
      <c r="F4727" s="368"/>
      <c r="G4727" s="368"/>
      <c r="H4727" s="369"/>
      <c r="I4727" s="368"/>
      <c r="J4727" s="368"/>
      <c r="K4727" s="368"/>
      <c r="L4727" s="368"/>
      <c r="M4727" s="368"/>
      <c r="N4727" s="372"/>
      <c r="O4727" s="368"/>
      <c r="P4727" s="371"/>
      <c r="Q4727" s="373"/>
    </row>
    <row r="4728" ht="27" customHeight="1" spans="1:17">
      <c r="A4728" s="366"/>
      <c r="B4728" s="367"/>
      <c r="C4728" s="368"/>
      <c r="D4728" s="368"/>
      <c r="E4728" s="368"/>
      <c r="F4728" s="368"/>
      <c r="G4728" s="368"/>
      <c r="H4728" s="369"/>
      <c r="I4728" s="368"/>
      <c r="J4728" s="368"/>
      <c r="K4728" s="368"/>
      <c r="L4728" s="368"/>
      <c r="M4728" s="368"/>
      <c r="N4728" s="370"/>
      <c r="O4728" s="368"/>
      <c r="P4728" s="371"/>
      <c r="Q4728" s="373"/>
    </row>
    <row r="4729" ht="27" customHeight="1" spans="1:17">
      <c r="A4729" s="366"/>
      <c r="B4729" s="367"/>
      <c r="C4729" s="368"/>
      <c r="D4729" s="368"/>
      <c r="E4729" s="368"/>
      <c r="F4729" s="368"/>
      <c r="G4729" s="368"/>
      <c r="H4729" s="369"/>
      <c r="I4729" s="368"/>
      <c r="J4729" s="368"/>
      <c r="K4729" s="368"/>
      <c r="L4729" s="368"/>
      <c r="M4729" s="368"/>
      <c r="N4729" s="372"/>
      <c r="O4729" s="368"/>
      <c r="P4729" s="371"/>
      <c r="Q4729" s="373"/>
    </row>
    <row r="4730" ht="27" customHeight="1" spans="1:17">
      <c r="A4730" s="366"/>
      <c r="B4730" s="367"/>
      <c r="C4730" s="368"/>
      <c r="D4730" s="368"/>
      <c r="E4730" s="368"/>
      <c r="F4730" s="368"/>
      <c r="G4730" s="368"/>
      <c r="H4730" s="369"/>
      <c r="I4730" s="368"/>
      <c r="J4730" s="368"/>
      <c r="K4730" s="368"/>
      <c r="L4730" s="368"/>
      <c r="M4730" s="368"/>
      <c r="N4730" s="370"/>
      <c r="O4730" s="368"/>
      <c r="P4730" s="371"/>
      <c r="Q4730" s="373"/>
    </row>
    <row r="4731" ht="27" customHeight="1" spans="1:17">
      <c r="A4731" s="366"/>
      <c r="B4731" s="367"/>
      <c r="C4731" s="368"/>
      <c r="D4731" s="368"/>
      <c r="E4731" s="368"/>
      <c r="F4731" s="368"/>
      <c r="G4731" s="368"/>
      <c r="H4731" s="369"/>
      <c r="I4731" s="368"/>
      <c r="J4731" s="368"/>
      <c r="K4731" s="368"/>
      <c r="L4731" s="368"/>
      <c r="M4731" s="368"/>
      <c r="N4731" s="372"/>
      <c r="O4731" s="368"/>
      <c r="P4731" s="371"/>
      <c r="Q4731" s="373"/>
    </row>
    <row r="4732" ht="27" customHeight="1" spans="1:17">
      <c r="A4732" s="366"/>
      <c r="B4732" s="367"/>
      <c r="C4732" s="368"/>
      <c r="D4732" s="368"/>
      <c r="E4732" s="368"/>
      <c r="F4732" s="368"/>
      <c r="G4732" s="368"/>
      <c r="H4732" s="369"/>
      <c r="I4732" s="368"/>
      <c r="J4732" s="368"/>
      <c r="K4732" s="368"/>
      <c r="L4732" s="368"/>
      <c r="M4732" s="368"/>
      <c r="N4732" s="370"/>
      <c r="O4732" s="368"/>
      <c r="P4732" s="371"/>
      <c r="Q4732" s="373"/>
    </row>
    <row r="4733" ht="27" customHeight="1" spans="1:17">
      <c r="A4733" s="366"/>
      <c r="B4733" s="367"/>
      <c r="C4733" s="368"/>
      <c r="D4733" s="368"/>
      <c r="E4733" s="368"/>
      <c r="F4733" s="368"/>
      <c r="G4733" s="368"/>
      <c r="H4733" s="369"/>
      <c r="I4733" s="368"/>
      <c r="J4733" s="368"/>
      <c r="K4733" s="368"/>
      <c r="L4733" s="368"/>
      <c r="M4733" s="368"/>
      <c r="N4733" s="372"/>
      <c r="O4733" s="368"/>
      <c r="P4733" s="371"/>
      <c r="Q4733" s="373"/>
    </row>
    <row r="4734" ht="27" customHeight="1" spans="1:17">
      <c r="A4734" s="366"/>
      <c r="B4734" s="367"/>
      <c r="C4734" s="368"/>
      <c r="D4734" s="368"/>
      <c r="E4734" s="368"/>
      <c r="F4734" s="368"/>
      <c r="G4734" s="368"/>
      <c r="H4734" s="369"/>
      <c r="I4734" s="368"/>
      <c r="J4734" s="368"/>
      <c r="K4734" s="368"/>
      <c r="L4734" s="368"/>
      <c r="M4734" s="368"/>
      <c r="N4734" s="370"/>
      <c r="O4734" s="368"/>
      <c r="P4734" s="371"/>
      <c r="Q4734" s="373"/>
    </row>
    <row r="4735" ht="27" customHeight="1" spans="1:17">
      <c r="A4735" s="366"/>
      <c r="B4735" s="367"/>
      <c r="C4735" s="368"/>
      <c r="D4735" s="368"/>
      <c r="E4735" s="368"/>
      <c r="F4735" s="368"/>
      <c r="G4735" s="368"/>
      <c r="H4735" s="369"/>
      <c r="I4735" s="368"/>
      <c r="J4735" s="368"/>
      <c r="K4735" s="368"/>
      <c r="L4735" s="368"/>
      <c r="M4735" s="368"/>
      <c r="N4735" s="372"/>
      <c r="O4735" s="368"/>
      <c r="P4735" s="371"/>
      <c r="Q4735" s="373"/>
    </row>
    <row r="4736" ht="27" customHeight="1" spans="1:17">
      <c r="A4736" s="366"/>
      <c r="B4736" s="367"/>
      <c r="C4736" s="368"/>
      <c r="D4736" s="368"/>
      <c r="E4736" s="368"/>
      <c r="F4736" s="368"/>
      <c r="G4736" s="368"/>
      <c r="H4736" s="369"/>
      <c r="I4736" s="368"/>
      <c r="J4736" s="368"/>
      <c r="K4736" s="368"/>
      <c r="L4736" s="368"/>
      <c r="M4736" s="368"/>
      <c r="N4736" s="370"/>
      <c r="O4736" s="368"/>
      <c r="P4736" s="371"/>
      <c r="Q4736" s="373"/>
    </row>
    <row r="4737" ht="27" customHeight="1" spans="1:17">
      <c r="A4737" s="366"/>
      <c r="B4737" s="367"/>
      <c r="C4737" s="368"/>
      <c r="D4737" s="368"/>
      <c r="E4737" s="368"/>
      <c r="F4737" s="368"/>
      <c r="G4737" s="368"/>
      <c r="H4737" s="369"/>
      <c r="I4737" s="368"/>
      <c r="J4737" s="368"/>
      <c r="K4737" s="368"/>
      <c r="L4737" s="368"/>
      <c r="M4737" s="368"/>
      <c r="N4737" s="372"/>
      <c r="O4737" s="368"/>
      <c r="P4737" s="371"/>
      <c r="Q4737" s="373"/>
    </row>
    <row r="4738" ht="27" customHeight="1" spans="1:17">
      <c r="A4738" s="366"/>
      <c r="B4738" s="367"/>
      <c r="C4738" s="368"/>
      <c r="D4738" s="368"/>
      <c r="E4738" s="368"/>
      <c r="F4738" s="368"/>
      <c r="G4738" s="368"/>
      <c r="H4738" s="369"/>
      <c r="I4738" s="368"/>
      <c r="J4738" s="368"/>
      <c r="K4738" s="368"/>
      <c r="L4738" s="368"/>
      <c r="M4738" s="368"/>
      <c r="N4738" s="370"/>
      <c r="O4738" s="368"/>
      <c r="P4738" s="371"/>
      <c r="Q4738" s="373"/>
    </row>
    <row r="4739" ht="27" customHeight="1" spans="1:17">
      <c r="A4739" s="366"/>
      <c r="B4739" s="367"/>
      <c r="C4739" s="368"/>
      <c r="D4739" s="368"/>
      <c r="E4739" s="368"/>
      <c r="F4739" s="368"/>
      <c r="G4739" s="368"/>
      <c r="H4739" s="369"/>
      <c r="I4739" s="368"/>
      <c r="J4739" s="368"/>
      <c r="K4739" s="368"/>
      <c r="L4739" s="368"/>
      <c r="M4739" s="368"/>
      <c r="N4739" s="372"/>
      <c r="O4739" s="368"/>
      <c r="P4739" s="371"/>
      <c r="Q4739" s="373"/>
    </row>
    <row r="4740" ht="27" customHeight="1" spans="1:17">
      <c r="A4740" s="366"/>
      <c r="B4740" s="367"/>
      <c r="C4740" s="368"/>
      <c r="D4740" s="368"/>
      <c r="E4740" s="368"/>
      <c r="F4740" s="368"/>
      <c r="G4740" s="368"/>
      <c r="H4740" s="369"/>
      <c r="I4740" s="368"/>
      <c r="J4740" s="368"/>
      <c r="K4740" s="368"/>
      <c r="L4740" s="368"/>
      <c r="M4740" s="368"/>
      <c r="N4740" s="370"/>
      <c r="O4740" s="368"/>
      <c r="P4740" s="371"/>
      <c r="Q4740" s="373"/>
    </row>
    <row r="4741" ht="27" customHeight="1" spans="1:17">
      <c r="A4741" s="366"/>
      <c r="B4741" s="367"/>
      <c r="C4741" s="368"/>
      <c r="D4741" s="368"/>
      <c r="E4741" s="368"/>
      <c r="F4741" s="368"/>
      <c r="G4741" s="368"/>
      <c r="H4741" s="369"/>
      <c r="I4741" s="368"/>
      <c r="J4741" s="368"/>
      <c r="K4741" s="368"/>
      <c r="L4741" s="368"/>
      <c r="M4741" s="368"/>
      <c r="N4741" s="372"/>
      <c r="O4741" s="368"/>
      <c r="P4741" s="371"/>
      <c r="Q4741" s="373"/>
    </row>
    <row r="4742" ht="27" customHeight="1" spans="1:17">
      <c r="A4742" s="366"/>
      <c r="B4742" s="367"/>
      <c r="C4742" s="368"/>
      <c r="D4742" s="368"/>
      <c r="E4742" s="368"/>
      <c r="F4742" s="368"/>
      <c r="G4742" s="368"/>
      <c r="H4742" s="369"/>
      <c r="I4742" s="368"/>
      <c r="J4742" s="368"/>
      <c r="K4742" s="368"/>
      <c r="L4742" s="368"/>
      <c r="M4742" s="368"/>
      <c r="N4742" s="370"/>
      <c r="O4742" s="368"/>
      <c r="P4742" s="371"/>
      <c r="Q4742" s="373"/>
    </row>
    <row r="4743" ht="27" customHeight="1" spans="1:17">
      <c r="A4743" s="366"/>
      <c r="B4743" s="367"/>
      <c r="C4743" s="368"/>
      <c r="D4743" s="368"/>
      <c r="E4743" s="368"/>
      <c r="F4743" s="368"/>
      <c r="G4743" s="368"/>
      <c r="H4743" s="369"/>
      <c r="I4743" s="368"/>
      <c r="J4743" s="368"/>
      <c r="K4743" s="368"/>
      <c r="L4743" s="368"/>
      <c r="M4743" s="368"/>
      <c r="N4743" s="372"/>
      <c r="O4743" s="368"/>
      <c r="P4743" s="371"/>
      <c r="Q4743" s="373"/>
    </row>
    <row r="4744" ht="27" customHeight="1" spans="1:17">
      <c r="A4744" s="366"/>
      <c r="B4744" s="367"/>
      <c r="C4744" s="368"/>
      <c r="D4744" s="368"/>
      <c r="E4744" s="368"/>
      <c r="F4744" s="368"/>
      <c r="G4744" s="368"/>
      <c r="H4744" s="369"/>
      <c r="I4744" s="368"/>
      <c r="J4744" s="368"/>
      <c r="K4744" s="368"/>
      <c r="L4744" s="368"/>
      <c r="M4744" s="368"/>
      <c r="N4744" s="370"/>
      <c r="O4744" s="368"/>
      <c r="P4744" s="371"/>
      <c r="Q4744" s="373"/>
    </row>
    <row r="4745" ht="27" customHeight="1" spans="1:17">
      <c r="A4745" s="366"/>
      <c r="B4745" s="367"/>
      <c r="C4745" s="368"/>
      <c r="D4745" s="368"/>
      <c r="E4745" s="368"/>
      <c r="F4745" s="368"/>
      <c r="G4745" s="368"/>
      <c r="H4745" s="369"/>
      <c r="I4745" s="368"/>
      <c r="J4745" s="368"/>
      <c r="K4745" s="368"/>
      <c r="L4745" s="368"/>
      <c r="M4745" s="368"/>
      <c r="N4745" s="372"/>
      <c r="O4745" s="368"/>
      <c r="P4745" s="371"/>
      <c r="Q4745" s="373"/>
    </row>
    <row r="4746" ht="27" customHeight="1" spans="1:17">
      <c r="A4746" s="366"/>
      <c r="B4746" s="367"/>
      <c r="C4746" s="368"/>
      <c r="D4746" s="368"/>
      <c r="E4746" s="368"/>
      <c r="F4746" s="368"/>
      <c r="G4746" s="368"/>
      <c r="H4746" s="369"/>
      <c r="I4746" s="368"/>
      <c r="J4746" s="368"/>
      <c r="K4746" s="368"/>
      <c r="L4746" s="368"/>
      <c r="M4746" s="368"/>
      <c r="N4746" s="370"/>
      <c r="O4746" s="368"/>
      <c r="P4746" s="371"/>
      <c r="Q4746" s="373"/>
    </row>
    <row r="4747" ht="27" customHeight="1" spans="1:17">
      <c r="A4747" s="366"/>
      <c r="B4747" s="367"/>
      <c r="C4747" s="368"/>
      <c r="D4747" s="368"/>
      <c r="E4747" s="368"/>
      <c r="F4747" s="368"/>
      <c r="G4747" s="368"/>
      <c r="H4747" s="369"/>
      <c r="I4747" s="368"/>
      <c r="J4747" s="368"/>
      <c r="K4747" s="368"/>
      <c r="L4747" s="368"/>
      <c r="M4747" s="368"/>
      <c r="N4747" s="372"/>
      <c r="O4747" s="368"/>
      <c r="P4747" s="371"/>
      <c r="Q4747" s="373"/>
    </row>
    <row r="4748" ht="27" customHeight="1" spans="1:17">
      <c r="A4748" s="366"/>
      <c r="B4748" s="367"/>
      <c r="C4748" s="368"/>
      <c r="D4748" s="368"/>
      <c r="E4748" s="368"/>
      <c r="F4748" s="368"/>
      <c r="G4748" s="368"/>
      <c r="H4748" s="369"/>
      <c r="I4748" s="368"/>
      <c r="J4748" s="368"/>
      <c r="K4748" s="368"/>
      <c r="L4748" s="368"/>
      <c r="M4748" s="368"/>
      <c r="N4748" s="370"/>
      <c r="O4748" s="368"/>
      <c r="P4748" s="371"/>
      <c r="Q4748" s="373"/>
    </row>
    <row r="4749" ht="27" customHeight="1" spans="1:17">
      <c r="A4749" s="366"/>
      <c r="B4749" s="367"/>
      <c r="C4749" s="368"/>
      <c r="D4749" s="368"/>
      <c r="E4749" s="368"/>
      <c r="F4749" s="368"/>
      <c r="G4749" s="368"/>
      <c r="H4749" s="369"/>
      <c r="I4749" s="368"/>
      <c r="J4749" s="368"/>
      <c r="K4749" s="368"/>
      <c r="L4749" s="368"/>
      <c r="M4749" s="368"/>
      <c r="N4749" s="372"/>
      <c r="O4749" s="368"/>
      <c r="P4749" s="371"/>
      <c r="Q4749" s="373"/>
    </row>
    <row r="4750" ht="27" customHeight="1" spans="1:17">
      <c r="A4750" s="366"/>
      <c r="B4750" s="367"/>
      <c r="C4750" s="368"/>
      <c r="D4750" s="368"/>
      <c r="E4750" s="368"/>
      <c r="F4750" s="368"/>
      <c r="G4750" s="368"/>
      <c r="H4750" s="369"/>
      <c r="I4750" s="368"/>
      <c r="J4750" s="368"/>
      <c r="K4750" s="368"/>
      <c r="L4750" s="368"/>
      <c r="M4750" s="368"/>
      <c r="N4750" s="370"/>
      <c r="O4750" s="368"/>
      <c r="P4750" s="371"/>
      <c r="Q4750" s="373"/>
    </row>
    <row r="4751" ht="27" customHeight="1" spans="1:17">
      <c r="A4751" s="366"/>
      <c r="B4751" s="367"/>
      <c r="C4751" s="368"/>
      <c r="D4751" s="368"/>
      <c r="E4751" s="368"/>
      <c r="F4751" s="368"/>
      <c r="G4751" s="368"/>
      <c r="H4751" s="369"/>
      <c r="I4751" s="368"/>
      <c r="J4751" s="368"/>
      <c r="K4751" s="368"/>
      <c r="L4751" s="368"/>
      <c r="M4751" s="368"/>
      <c r="N4751" s="372"/>
      <c r="O4751" s="368"/>
      <c r="P4751" s="371"/>
      <c r="Q4751" s="373"/>
    </row>
    <row r="4752" ht="27" customHeight="1" spans="1:17">
      <c r="A4752" s="366"/>
      <c r="B4752" s="367"/>
      <c r="C4752" s="368"/>
      <c r="D4752" s="368"/>
      <c r="E4752" s="368"/>
      <c r="F4752" s="368"/>
      <c r="G4752" s="368"/>
      <c r="H4752" s="369"/>
      <c r="I4752" s="368"/>
      <c r="J4752" s="368"/>
      <c r="K4752" s="368"/>
      <c r="L4752" s="368"/>
      <c r="M4752" s="368"/>
      <c r="N4752" s="370"/>
      <c r="O4752" s="368"/>
      <c r="P4752" s="371"/>
      <c r="Q4752" s="373"/>
    </row>
    <row r="4753" ht="27" customHeight="1" spans="1:17">
      <c r="A4753" s="366"/>
      <c r="B4753" s="367"/>
      <c r="C4753" s="368"/>
      <c r="D4753" s="368"/>
      <c r="E4753" s="368"/>
      <c r="F4753" s="368"/>
      <c r="G4753" s="368"/>
      <c r="H4753" s="369"/>
      <c r="I4753" s="368"/>
      <c r="J4753" s="368"/>
      <c r="K4753" s="368"/>
      <c r="L4753" s="368"/>
      <c r="M4753" s="368"/>
      <c r="N4753" s="372"/>
      <c r="O4753" s="368"/>
      <c r="P4753" s="371"/>
      <c r="Q4753" s="373"/>
    </row>
    <row r="4754" ht="27" customHeight="1" spans="1:17">
      <c r="A4754" s="366"/>
      <c r="B4754" s="367"/>
      <c r="C4754" s="368"/>
      <c r="D4754" s="368"/>
      <c r="E4754" s="368"/>
      <c r="F4754" s="368"/>
      <c r="G4754" s="368"/>
      <c r="H4754" s="369"/>
      <c r="I4754" s="368"/>
      <c r="J4754" s="368"/>
      <c r="K4754" s="368"/>
      <c r="L4754" s="368"/>
      <c r="M4754" s="368"/>
      <c r="N4754" s="370"/>
      <c r="O4754" s="368"/>
      <c r="P4754" s="371"/>
      <c r="Q4754" s="373"/>
    </row>
    <row r="4755" ht="27" customHeight="1" spans="1:17">
      <c r="A4755" s="366"/>
      <c r="B4755" s="367"/>
      <c r="C4755" s="368"/>
      <c r="D4755" s="368"/>
      <c r="E4755" s="368"/>
      <c r="F4755" s="368"/>
      <c r="G4755" s="368"/>
      <c r="H4755" s="369"/>
      <c r="I4755" s="368"/>
      <c r="J4755" s="368"/>
      <c r="K4755" s="368"/>
      <c r="L4755" s="368"/>
      <c r="M4755" s="368"/>
      <c r="N4755" s="372"/>
      <c r="O4755" s="368"/>
      <c r="P4755" s="371"/>
      <c r="Q4755" s="373"/>
    </row>
    <row r="4756" ht="27" customHeight="1" spans="1:17">
      <c r="A4756" s="366"/>
      <c r="B4756" s="367"/>
      <c r="C4756" s="368"/>
      <c r="D4756" s="368"/>
      <c r="E4756" s="368"/>
      <c r="F4756" s="368"/>
      <c r="G4756" s="368"/>
      <c r="H4756" s="369"/>
      <c r="I4756" s="368"/>
      <c r="J4756" s="368"/>
      <c r="K4756" s="368"/>
      <c r="L4756" s="368"/>
      <c r="M4756" s="368"/>
      <c r="N4756" s="370"/>
      <c r="O4756" s="368"/>
      <c r="P4756" s="371"/>
      <c r="Q4756" s="373"/>
    </row>
    <row r="4757" ht="27" customHeight="1" spans="1:17">
      <c r="A4757" s="366"/>
      <c r="B4757" s="367"/>
      <c r="C4757" s="368"/>
      <c r="D4757" s="368"/>
      <c r="E4757" s="368"/>
      <c r="F4757" s="368"/>
      <c r="G4757" s="368"/>
      <c r="H4757" s="369"/>
      <c r="I4757" s="368"/>
      <c r="J4757" s="368"/>
      <c r="K4757" s="368"/>
      <c r="L4757" s="368"/>
      <c r="M4757" s="368"/>
      <c r="N4757" s="372"/>
      <c r="O4757" s="368"/>
      <c r="P4757" s="371"/>
      <c r="Q4757" s="373"/>
    </row>
    <row r="4758" ht="27" customHeight="1" spans="1:17">
      <c r="A4758" s="366"/>
      <c r="B4758" s="367"/>
      <c r="C4758" s="368"/>
      <c r="D4758" s="368"/>
      <c r="E4758" s="368"/>
      <c r="F4758" s="368"/>
      <c r="G4758" s="368"/>
      <c r="H4758" s="369"/>
      <c r="I4758" s="368"/>
      <c r="J4758" s="368"/>
      <c r="K4758" s="368"/>
      <c r="L4758" s="368"/>
      <c r="M4758" s="368"/>
      <c r="N4758" s="370"/>
      <c r="O4758" s="368"/>
      <c r="P4758" s="371"/>
      <c r="Q4758" s="373"/>
    </row>
    <row r="4759" ht="27" customHeight="1" spans="1:17">
      <c r="A4759" s="366"/>
      <c r="B4759" s="367"/>
      <c r="C4759" s="368"/>
      <c r="D4759" s="368"/>
      <c r="E4759" s="368"/>
      <c r="F4759" s="368"/>
      <c r="G4759" s="368"/>
      <c r="H4759" s="369"/>
      <c r="I4759" s="368"/>
      <c r="J4759" s="368"/>
      <c r="K4759" s="368"/>
      <c r="L4759" s="368"/>
      <c r="M4759" s="368"/>
      <c r="N4759" s="372"/>
      <c r="O4759" s="368"/>
      <c r="P4759" s="371"/>
      <c r="Q4759" s="373"/>
    </row>
    <row r="4760" ht="27" customHeight="1" spans="1:17">
      <c r="A4760" s="366"/>
      <c r="B4760" s="367"/>
      <c r="C4760" s="368"/>
      <c r="D4760" s="368"/>
      <c r="E4760" s="368"/>
      <c r="F4760" s="368"/>
      <c r="G4760" s="368"/>
      <c r="H4760" s="369"/>
      <c r="I4760" s="368"/>
      <c r="J4760" s="368"/>
      <c r="K4760" s="368"/>
      <c r="L4760" s="368"/>
      <c r="M4760" s="368"/>
      <c r="N4760" s="370"/>
      <c r="O4760" s="368"/>
      <c r="P4760" s="371"/>
      <c r="Q4760" s="373"/>
    </row>
    <row r="4761" ht="27" customHeight="1" spans="1:17">
      <c r="A4761" s="366"/>
      <c r="B4761" s="367"/>
      <c r="C4761" s="368"/>
      <c r="D4761" s="368"/>
      <c r="E4761" s="368"/>
      <c r="F4761" s="368"/>
      <c r="G4761" s="368"/>
      <c r="H4761" s="369"/>
      <c r="I4761" s="368"/>
      <c r="J4761" s="368"/>
      <c r="K4761" s="368"/>
      <c r="L4761" s="368"/>
      <c r="M4761" s="368"/>
      <c r="N4761" s="372"/>
      <c r="O4761" s="368"/>
      <c r="P4761" s="371"/>
      <c r="Q4761" s="373"/>
    </row>
    <row r="4762" ht="27" customHeight="1" spans="1:17">
      <c r="A4762" s="366"/>
      <c r="B4762" s="367"/>
      <c r="C4762" s="368"/>
      <c r="D4762" s="368"/>
      <c r="E4762" s="368"/>
      <c r="F4762" s="368"/>
      <c r="G4762" s="368"/>
      <c r="H4762" s="369"/>
      <c r="I4762" s="368"/>
      <c r="J4762" s="368"/>
      <c r="K4762" s="368"/>
      <c r="L4762" s="368"/>
      <c r="M4762" s="368"/>
      <c r="N4762" s="370"/>
      <c r="O4762" s="368"/>
      <c r="P4762" s="371"/>
      <c r="Q4762" s="373"/>
    </row>
    <row r="4763" ht="27" customHeight="1" spans="1:17">
      <c r="A4763" s="366"/>
      <c r="B4763" s="367"/>
      <c r="C4763" s="368"/>
      <c r="D4763" s="368"/>
      <c r="E4763" s="368"/>
      <c r="F4763" s="368"/>
      <c r="G4763" s="368"/>
      <c r="H4763" s="369"/>
      <c r="I4763" s="368"/>
      <c r="J4763" s="368"/>
      <c r="K4763" s="368"/>
      <c r="L4763" s="368"/>
      <c r="M4763" s="368"/>
      <c r="N4763" s="372"/>
      <c r="O4763" s="368"/>
      <c r="P4763" s="371"/>
      <c r="Q4763" s="373"/>
    </row>
    <row r="4764" ht="27" customHeight="1" spans="1:17">
      <c r="A4764" s="366"/>
      <c r="B4764" s="367"/>
      <c r="C4764" s="368"/>
      <c r="D4764" s="368"/>
      <c r="E4764" s="368"/>
      <c r="F4764" s="368"/>
      <c r="G4764" s="368"/>
      <c r="H4764" s="369"/>
      <c r="I4764" s="368"/>
      <c r="J4764" s="368"/>
      <c r="K4764" s="368"/>
      <c r="L4764" s="368"/>
      <c r="M4764" s="368"/>
      <c r="N4764" s="370"/>
      <c r="O4764" s="368"/>
      <c r="P4764" s="371"/>
      <c r="Q4764" s="373"/>
    </row>
    <row r="4765" ht="27" customHeight="1" spans="1:17">
      <c r="A4765" s="366"/>
      <c r="B4765" s="367"/>
      <c r="C4765" s="368"/>
      <c r="D4765" s="368"/>
      <c r="E4765" s="368"/>
      <c r="F4765" s="368"/>
      <c r="G4765" s="368"/>
      <c r="H4765" s="369"/>
      <c r="I4765" s="368"/>
      <c r="J4765" s="368"/>
      <c r="K4765" s="368"/>
      <c r="L4765" s="368"/>
      <c r="M4765" s="368"/>
      <c r="N4765" s="372"/>
      <c r="O4765" s="368"/>
      <c r="P4765" s="371"/>
      <c r="Q4765" s="373"/>
    </row>
    <row r="4766" ht="27" customHeight="1" spans="1:17">
      <c r="A4766" s="366"/>
      <c r="B4766" s="367"/>
      <c r="C4766" s="368"/>
      <c r="D4766" s="368"/>
      <c r="E4766" s="368"/>
      <c r="F4766" s="368"/>
      <c r="G4766" s="368"/>
      <c r="H4766" s="369"/>
      <c r="I4766" s="368"/>
      <c r="J4766" s="368"/>
      <c r="K4766" s="368"/>
      <c r="L4766" s="368"/>
      <c r="M4766" s="368"/>
      <c r="N4766" s="370"/>
      <c r="O4766" s="368"/>
      <c r="P4766" s="371"/>
      <c r="Q4766" s="373"/>
    </row>
    <row r="4767" ht="27" customHeight="1" spans="1:17">
      <c r="A4767" s="366"/>
      <c r="B4767" s="367"/>
      <c r="C4767" s="368"/>
      <c r="D4767" s="368"/>
      <c r="E4767" s="368"/>
      <c r="F4767" s="368"/>
      <c r="G4767" s="368"/>
      <c r="H4767" s="369"/>
      <c r="I4767" s="368"/>
      <c r="J4767" s="368"/>
      <c r="K4767" s="368"/>
      <c r="L4767" s="368"/>
      <c r="M4767" s="368"/>
      <c r="N4767" s="372"/>
      <c r="O4767" s="368"/>
      <c r="P4767" s="371"/>
      <c r="Q4767" s="373"/>
    </row>
    <row r="4768" ht="27" customHeight="1" spans="1:17">
      <c r="A4768" s="366"/>
      <c r="B4768" s="367"/>
      <c r="C4768" s="368"/>
      <c r="D4768" s="368"/>
      <c r="E4768" s="368"/>
      <c r="F4768" s="368"/>
      <c r="G4768" s="368"/>
      <c r="H4768" s="369"/>
      <c r="I4768" s="368"/>
      <c r="J4768" s="368"/>
      <c r="K4768" s="368"/>
      <c r="L4768" s="368"/>
      <c r="M4768" s="368"/>
      <c r="N4768" s="370"/>
      <c r="O4768" s="368"/>
      <c r="P4768" s="371"/>
      <c r="Q4768" s="373"/>
    </row>
    <row r="4769" ht="27" customHeight="1" spans="1:17">
      <c r="A4769" s="366"/>
      <c r="B4769" s="367"/>
      <c r="C4769" s="368"/>
      <c r="D4769" s="368"/>
      <c r="E4769" s="368"/>
      <c r="F4769" s="368"/>
      <c r="G4769" s="368"/>
      <c r="H4769" s="369"/>
      <c r="I4769" s="368"/>
      <c r="J4769" s="368"/>
      <c r="K4769" s="368"/>
      <c r="L4769" s="368"/>
      <c r="M4769" s="368"/>
      <c r="N4769" s="372"/>
      <c r="O4769" s="368"/>
      <c r="P4769" s="371"/>
      <c r="Q4769" s="373"/>
    </row>
    <row r="4770" ht="27" customHeight="1" spans="1:17">
      <c r="A4770" s="366"/>
      <c r="B4770" s="367"/>
      <c r="C4770" s="368"/>
      <c r="D4770" s="368"/>
      <c r="E4770" s="368"/>
      <c r="F4770" s="368"/>
      <c r="G4770" s="368"/>
      <c r="H4770" s="369"/>
      <c r="I4770" s="368"/>
      <c r="J4770" s="368"/>
      <c r="K4770" s="368"/>
      <c r="L4770" s="368"/>
      <c r="M4770" s="368"/>
      <c r="N4770" s="370"/>
      <c r="O4770" s="368"/>
      <c r="P4770" s="371"/>
      <c r="Q4770" s="373"/>
    </row>
    <row r="4771" ht="27" customHeight="1" spans="1:17">
      <c r="A4771" s="366"/>
      <c r="B4771" s="367"/>
      <c r="C4771" s="368"/>
      <c r="D4771" s="368"/>
      <c r="E4771" s="368"/>
      <c r="F4771" s="368"/>
      <c r="G4771" s="368"/>
      <c r="H4771" s="369"/>
      <c r="I4771" s="368"/>
      <c r="J4771" s="368"/>
      <c r="K4771" s="368"/>
      <c r="L4771" s="368"/>
      <c r="M4771" s="368"/>
      <c r="N4771" s="372"/>
      <c r="O4771" s="368"/>
      <c r="P4771" s="371"/>
      <c r="Q4771" s="373"/>
    </row>
    <row r="4772" ht="27" customHeight="1" spans="1:17">
      <c r="A4772" s="366"/>
      <c r="B4772" s="367"/>
      <c r="C4772" s="368"/>
      <c r="D4772" s="368"/>
      <c r="E4772" s="368"/>
      <c r="F4772" s="368"/>
      <c r="G4772" s="368"/>
      <c r="H4772" s="369"/>
      <c r="I4772" s="368"/>
      <c r="J4772" s="368"/>
      <c r="K4772" s="368"/>
      <c r="L4772" s="368"/>
      <c r="M4772" s="368"/>
      <c r="N4772" s="370"/>
      <c r="O4772" s="368"/>
      <c r="P4772" s="371"/>
      <c r="Q4772" s="373"/>
    </row>
    <row r="4773" ht="27" customHeight="1" spans="1:17">
      <c r="A4773" s="366"/>
      <c r="B4773" s="367"/>
      <c r="C4773" s="368"/>
      <c r="D4773" s="368"/>
      <c r="E4773" s="368"/>
      <c r="F4773" s="368"/>
      <c r="G4773" s="368"/>
      <c r="H4773" s="369"/>
      <c r="I4773" s="368"/>
      <c r="J4773" s="368"/>
      <c r="K4773" s="368"/>
      <c r="L4773" s="368"/>
      <c r="M4773" s="368"/>
      <c r="N4773" s="372"/>
      <c r="O4773" s="368"/>
      <c r="P4773" s="371"/>
      <c r="Q4773" s="373"/>
    </row>
    <row r="4774" ht="27" customHeight="1" spans="1:17">
      <c r="A4774" s="366"/>
      <c r="B4774" s="367"/>
      <c r="C4774" s="368"/>
      <c r="D4774" s="368"/>
      <c r="E4774" s="368"/>
      <c r="F4774" s="368"/>
      <c r="G4774" s="368"/>
      <c r="H4774" s="369"/>
      <c r="I4774" s="368"/>
      <c r="J4774" s="368"/>
      <c r="K4774" s="368"/>
      <c r="L4774" s="368"/>
      <c r="M4774" s="368"/>
      <c r="N4774" s="370"/>
      <c r="O4774" s="368"/>
      <c r="P4774" s="371"/>
      <c r="Q4774" s="373"/>
    </row>
    <row r="4775" ht="27" customHeight="1" spans="1:17">
      <c r="A4775" s="366"/>
      <c r="B4775" s="367"/>
      <c r="C4775" s="368"/>
      <c r="D4775" s="368"/>
      <c r="E4775" s="368"/>
      <c r="F4775" s="368"/>
      <c r="G4775" s="368"/>
      <c r="H4775" s="369"/>
      <c r="I4775" s="368"/>
      <c r="J4775" s="368"/>
      <c r="K4775" s="368"/>
      <c r="L4775" s="368"/>
      <c r="M4775" s="368"/>
      <c r="N4775" s="372"/>
      <c r="O4775" s="368"/>
      <c r="P4775" s="371"/>
      <c r="Q4775" s="373"/>
    </row>
    <row r="4776" ht="27" customHeight="1" spans="1:17">
      <c r="A4776" s="366"/>
      <c r="B4776" s="367"/>
      <c r="C4776" s="368"/>
      <c r="D4776" s="368"/>
      <c r="E4776" s="368"/>
      <c r="F4776" s="368"/>
      <c r="G4776" s="368"/>
      <c r="H4776" s="369"/>
      <c r="I4776" s="368"/>
      <c r="J4776" s="368"/>
      <c r="K4776" s="368"/>
      <c r="L4776" s="368"/>
      <c r="M4776" s="368"/>
      <c r="N4776" s="370"/>
      <c r="O4776" s="368"/>
      <c r="P4776" s="371"/>
      <c r="Q4776" s="373"/>
    </row>
    <row r="4777" ht="27" customHeight="1" spans="1:17">
      <c r="A4777" s="366"/>
      <c r="B4777" s="367"/>
      <c r="C4777" s="368"/>
      <c r="D4777" s="368"/>
      <c r="E4777" s="368"/>
      <c r="F4777" s="368"/>
      <c r="G4777" s="368"/>
      <c r="H4777" s="369"/>
      <c r="I4777" s="368"/>
      <c r="J4777" s="368"/>
      <c r="K4777" s="368"/>
      <c r="L4777" s="368"/>
      <c r="M4777" s="368"/>
      <c r="N4777" s="372"/>
      <c r="O4777" s="368"/>
      <c r="P4777" s="371"/>
      <c r="Q4777" s="373"/>
    </row>
    <row r="4778" ht="27" customHeight="1" spans="1:17">
      <c r="A4778" s="366"/>
      <c r="B4778" s="367"/>
      <c r="C4778" s="368"/>
      <c r="D4778" s="368"/>
      <c r="E4778" s="368"/>
      <c r="F4778" s="368"/>
      <c r="G4778" s="368"/>
      <c r="H4778" s="369"/>
      <c r="I4778" s="368"/>
      <c r="J4778" s="368"/>
      <c r="K4778" s="368"/>
      <c r="L4778" s="368"/>
      <c r="M4778" s="368"/>
      <c r="N4778" s="370"/>
      <c r="O4778" s="368"/>
      <c r="P4778" s="371"/>
      <c r="Q4778" s="373"/>
    </row>
    <row r="4779" ht="27" customHeight="1" spans="1:17">
      <c r="A4779" s="366"/>
      <c r="B4779" s="367"/>
      <c r="C4779" s="368"/>
      <c r="D4779" s="368"/>
      <c r="E4779" s="368"/>
      <c r="F4779" s="368"/>
      <c r="G4779" s="368"/>
      <c r="H4779" s="369"/>
      <c r="I4779" s="368"/>
      <c r="J4779" s="368"/>
      <c r="K4779" s="368"/>
      <c r="L4779" s="368"/>
      <c r="M4779" s="368"/>
      <c r="N4779" s="372"/>
      <c r="O4779" s="368"/>
      <c r="P4779" s="371"/>
      <c r="Q4779" s="373"/>
    </row>
    <row r="4780" ht="27" customHeight="1" spans="1:17">
      <c r="A4780" s="366"/>
      <c r="B4780" s="367"/>
      <c r="C4780" s="368"/>
      <c r="D4780" s="368"/>
      <c r="E4780" s="368"/>
      <c r="F4780" s="368"/>
      <c r="G4780" s="368"/>
      <c r="H4780" s="369"/>
      <c r="I4780" s="368"/>
      <c r="J4780" s="368"/>
      <c r="K4780" s="368"/>
      <c r="L4780" s="368"/>
      <c r="M4780" s="368"/>
      <c r="N4780" s="370"/>
      <c r="O4780" s="368"/>
      <c r="P4780" s="371"/>
      <c r="Q4780" s="373"/>
    </row>
    <row r="4781" ht="27" customHeight="1" spans="1:17">
      <c r="A4781" s="366"/>
      <c r="B4781" s="367"/>
      <c r="C4781" s="368"/>
      <c r="D4781" s="368"/>
      <c r="E4781" s="368"/>
      <c r="F4781" s="368"/>
      <c r="G4781" s="368"/>
      <c r="H4781" s="369"/>
      <c r="I4781" s="368"/>
      <c r="J4781" s="368"/>
      <c r="K4781" s="368"/>
      <c r="L4781" s="368"/>
      <c r="M4781" s="368"/>
      <c r="N4781" s="372"/>
      <c r="O4781" s="368"/>
      <c r="P4781" s="371"/>
      <c r="Q4781" s="373"/>
    </row>
    <row r="4782" ht="27" customHeight="1" spans="1:17">
      <c r="A4782" s="366"/>
      <c r="B4782" s="367"/>
      <c r="C4782" s="368"/>
      <c r="D4782" s="368"/>
      <c r="E4782" s="368"/>
      <c r="F4782" s="368"/>
      <c r="G4782" s="368"/>
      <c r="H4782" s="369"/>
      <c r="I4782" s="368"/>
      <c r="J4782" s="368"/>
      <c r="K4782" s="368"/>
      <c r="L4782" s="368"/>
      <c r="M4782" s="368"/>
      <c r="N4782" s="370"/>
      <c r="O4782" s="368"/>
      <c r="P4782" s="371"/>
      <c r="Q4782" s="373"/>
    </row>
    <row r="4783" ht="27" customHeight="1" spans="1:17">
      <c r="A4783" s="366"/>
      <c r="B4783" s="367"/>
      <c r="C4783" s="368"/>
      <c r="D4783" s="368"/>
      <c r="E4783" s="368"/>
      <c r="F4783" s="368"/>
      <c r="G4783" s="368"/>
      <c r="H4783" s="369"/>
      <c r="I4783" s="368"/>
      <c r="J4783" s="368"/>
      <c r="K4783" s="368"/>
      <c r="L4783" s="368"/>
      <c r="M4783" s="368"/>
      <c r="N4783" s="372"/>
      <c r="O4783" s="368"/>
      <c r="P4783" s="371"/>
      <c r="Q4783" s="373"/>
    </row>
    <row r="4784" ht="27" customHeight="1" spans="1:17">
      <c r="A4784" s="366"/>
      <c r="B4784" s="367"/>
      <c r="C4784" s="368"/>
      <c r="D4784" s="368"/>
      <c r="E4784" s="368"/>
      <c r="F4784" s="368"/>
      <c r="G4784" s="368"/>
      <c r="H4784" s="369"/>
      <c r="I4784" s="368"/>
      <c r="J4784" s="368"/>
      <c r="K4784" s="368"/>
      <c r="L4784" s="368"/>
      <c r="M4784" s="368"/>
      <c r="N4784" s="370"/>
      <c r="O4784" s="368"/>
      <c r="P4784" s="371"/>
      <c r="Q4784" s="373"/>
    </row>
    <row r="4785" ht="27" customHeight="1" spans="1:17">
      <c r="A4785" s="366"/>
      <c r="B4785" s="367"/>
      <c r="C4785" s="368"/>
      <c r="D4785" s="368"/>
      <c r="E4785" s="368"/>
      <c r="F4785" s="368"/>
      <c r="G4785" s="368"/>
      <c r="H4785" s="369"/>
      <c r="I4785" s="368"/>
      <c r="J4785" s="368"/>
      <c r="K4785" s="368"/>
      <c r="L4785" s="368"/>
      <c r="M4785" s="368"/>
      <c r="N4785" s="372"/>
      <c r="O4785" s="368"/>
      <c r="P4785" s="371"/>
      <c r="Q4785" s="373"/>
    </row>
    <row r="4786" ht="27" customHeight="1" spans="1:17">
      <c r="A4786" s="366"/>
      <c r="B4786" s="367"/>
      <c r="C4786" s="368"/>
      <c r="D4786" s="368"/>
      <c r="E4786" s="368"/>
      <c r="F4786" s="368"/>
      <c r="G4786" s="368"/>
      <c r="H4786" s="369"/>
      <c r="I4786" s="368"/>
      <c r="J4786" s="368"/>
      <c r="K4786" s="368"/>
      <c r="L4786" s="368"/>
      <c r="M4786" s="368"/>
      <c r="N4786" s="370"/>
      <c r="O4786" s="368"/>
      <c r="P4786" s="371"/>
      <c r="Q4786" s="373"/>
    </row>
    <row r="4787" ht="27" customHeight="1" spans="1:17">
      <c r="A4787" s="366"/>
      <c r="B4787" s="367"/>
      <c r="C4787" s="368"/>
      <c r="D4787" s="368"/>
      <c r="E4787" s="368"/>
      <c r="F4787" s="368"/>
      <c r="G4787" s="368"/>
      <c r="H4787" s="369"/>
      <c r="I4787" s="368"/>
      <c r="J4787" s="368"/>
      <c r="K4787" s="368"/>
      <c r="L4787" s="368"/>
      <c r="M4787" s="368"/>
      <c r="N4787" s="372"/>
      <c r="O4787" s="368"/>
      <c r="P4787" s="371"/>
      <c r="Q4787" s="373"/>
    </row>
    <row r="4788" ht="27" customHeight="1" spans="1:17">
      <c r="A4788" s="366"/>
      <c r="B4788" s="367"/>
      <c r="C4788" s="368"/>
      <c r="D4788" s="368"/>
      <c r="E4788" s="368"/>
      <c r="F4788" s="368"/>
      <c r="G4788" s="368"/>
      <c r="H4788" s="369"/>
      <c r="I4788" s="368"/>
      <c r="J4788" s="368"/>
      <c r="K4788" s="368"/>
      <c r="L4788" s="368"/>
      <c r="M4788" s="368"/>
      <c r="N4788" s="370"/>
      <c r="O4788" s="368"/>
      <c r="P4788" s="371"/>
      <c r="Q4788" s="373"/>
    </row>
    <row r="4789" ht="27" customHeight="1" spans="1:17">
      <c r="A4789" s="366"/>
      <c r="B4789" s="367"/>
      <c r="C4789" s="368"/>
      <c r="D4789" s="368"/>
      <c r="E4789" s="368"/>
      <c r="F4789" s="368"/>
      <c r="G4789" s="368"/>
      <c r="H4789" s="369"/>
      <c r="I4789" s="368"/>
      <c r="J4789" s="368"/>
      <c r="K4789" s="368"/>
      <c r="L4789" s="368"/>
      <c r="M4789" s="368"/>
      <c r="N4789" s="372"/>
      <c r="O4789" s="368"/>
      <c r="P4789" s="371"/>
      <c r="Q4789" s="373"/>
    </row>
    <row r="4790" ht="27" customHeight="1" spans="1:17">
      <c r="A4790" s="366"/>
      <c r="B4790" s="367"/>
      <c r="C4790" s="368"/>
      <c r="D4790" s="368"/>
      <c r="E4790" s="368"/>
      <c r="F4790" s="368"/>
      <c r="G4790" s="368"/>
      <c r="H4790" s="369"/>
      <c r="I4790" s="368"/>
      <c r="J4790" s="368"/>
      <c r="K4790" s="368"/>
      <c r="L4790" s="368"/>
      <c r="M4790" s="368"/>
      <c r="N4790" s="370"/>
      <c r="O4790" s="368"/>
      <c r="P4790" s="371"/>
      <c r="Q4790" s="373"/>
    </row>
    <row r="4791" ht="27" customHeight="1" spans="1:17">
      <c r="A4791" s="366"/>
      <c r="B4791" s="367"/>
      <c r="C4791" s="368"/>
      <c r="D4791" s="368"/>
      <c r="E4791" s="368"/>
      <c r="F4791" s="368"/>
      <c r="G4791" s="368"/>
      <c r="H4791" s="369"/>
      <c r="I4791" s="368"/>
      <c r="J4791" s="368"/>
      <c r="K4791" s="368"/>
      <c r="L4791" s="368"/>
      <c r="M4791" s="368"/>
      <c r="N4791" s="372"/>
      <c r="O4791" s="368"/>
      <c r="P4791" s="371"/>
      <c r="Q4791" s="373"/>
    </row>
    <row r="4792" ht="27" customHeight="1" spans="1:17">
      <c r="A4792" s="366"/>
      <c r="B4792" s="367"/>
      <c r="C4792" s="368"/>
      <c r="D4792" s="368"/>
      <c r="E4792" s="368"/>
      <c r="F4792" s="368"/>
      <c r="G4792" s="368"/>
      <c r="H4792" s="369"/>
      <c r="I4792" s="368"/>
      <c r="J4792" s="368"/>
      <c r="K4792" s="368"/>
      <c r="L4792" s="368"/>
      <c r="M4792" s="368"/>
      <c r="N4792" s="370"/>
      <c r="O4792" s="368"/>
      <c r="P4792" s="371"/>
      <c r="Q4792" s="373"/>
    </row>
    <row r="4793" ht="27" customHeight="1" spans="1:17">
      <c r="A4793" s="366"/>
      <c r="B4793" s="367"/>
      <c r="C4793" s="368"/>
      <c r="D4793" s="368"/>
      <c r="E4793" s="368"/>
      <c r="F4793" s="368"/>
      <c r="G4793" s="368"/>
      <c r="H4793" s="369"/>
      <c r="I4793" s="368"/>
      <c r="J4793" s="368"/>
      <c r="K4793" s="368"/>
      <c r="L4793" s="368"/>
      <c r="M4793" s="368"/>
      <c r="N4793" s="372"/>
      <c r="O4793" s="368"/>
      <c r="P4793" s="371"/>
      <c r="Q4793" s="373"/>
    </row>
    <row r="4794" ht="27" customHeight="1" spans="1:17">
      <c r="A4794" s="366"/>
      <c r="B4794" s="367"/>
      <c r="C4794" s="368"/>
      <c r="D4794" s="368"/>
      <c r="E4794" s="368"/>
      <c r="F4794" s="368"/>
      <c r="G4794" s="368"/>
      <c r="H4794" s="369"/>
      <c r="I4794" s="368"/>
      <c r="J4794" s="368"/>
      <c r="K4794" s="368"/>
      <c r="L4794" s="368"/>
      <c r="M4794" s="368"/>
      <c r="N4794" s="370"/>
      <c r="O4794" s="368"/>
      <c r="P4794" s="371"/>
      <c r="Q4794" s="373"/>
    </row>
    <row r="4795" ht="27" customHeight="1" spans="1:17">
      <c r="A4795" s="366"/>
      <c r="B4795" s="367"/>
      <c r="C4795" s="368"/>
      <c r="D4795" s="368"/>
      <c r="E4795" s="368"/>
      <c r="F4795" s="368"/>
      <c r="G4795" s="368"/>
      <c r="H4795" s="369"/>
      <c r="I4795" s="368"/>
      <c r="J4795" s="368"/>
      <c r="K4795" s="368"/>
      <c r="L4795" s="368"/>
      <c r="M4795" s="368"/>
      <c r="N4795" s="372"/>
      <c r="O4795" s="368"/>
      <c r="P4795" s="371"/>
      <c r="Q4795" s="373"/>
    </row>
    <row r="4796" ht="27" customHeight="1" spans="1:17">
      <c r="A4796" s="366"/>
      <c r="B4796" s="367"/>
      <c r="C4796" s="368"/>
      <c r="D4796" s="368"/>
      <c r="E4796" s="368"/>
      <c r="F4796" s="368"/>
      <c r="G4796" s="368"/>
      <c r="H4796" s="369"/>
      <c r="I4796" s="368"/>
      <c r="J4796" s="368"/>
      <c r="K4796" s="368"/>
      <c r="L4796" s="368"/>
      <c r="M4796" s="368"/>
      <c r="N4796" s="370"/>
      <c r="O4796" s="368"/>
      <c r="P4796" s="371"/>
      <c r="Q4796" s="373"/>
    </row>
    <row r="4797" ht="27" customHeight="1" spans="1:17">
      <c r="A4797" s="366"/>
      <c r="B4797" s="367"/>
      <c r="C4797" s="368"/>
      <c r="D4797" s="368"/>
      <c r="E4797" s="368"/>
      <c r="F4797" s="368"/>
      <c r="G4797" s="368"/>
      <c r="H4797" s="369"/>
      <c r="I4797" s="368"/>
      <c r="J4797" s="368"/>
      <c r="K4797" s="368"/>
      <c r="L4797" s="368"/>
      <c r="M4797" s="368"/>
      <c r="N4797" s="372"/>
      <c r="O4797" s="368"/>
      <c r="P4797" s="371"/>
      <c r="Q4797" s="373"/>
    </row>
    <row r="4798" ht="27" customHeight="1" spans="1:17">
      <c r="A4798" s="366"/>
      <c r="B4798" s="367"/>
      <c r="C4798" s="368"/>
      <c r="D4798" s="368"/>
      <c r="E4798" s="368"/>
      <c r="F4798" s="368"/>
      <c r="G4798" s="368"/>
      <c r="H4798" s="369"/>
      <c r="I4798" s="368"/>
      <c r="J4798" s="368"/>
      <c r="K4798" s="368"/>
      <c r="L4798" s="368"/>
      <c r="M4798" s="368"/>
      <c r="N4798" s="370"/>
      <c r="O4798" s="368"/>
      <c r="P4798" s="371"/>
      <c r="Q4798" s="373"/>
    </row>
    <row r="4799" ht="27" customHeight="1" spans="1:17">
      <c r="A4799" s="366"/>
      <c r="B4799" s="367"/>
      <c r="C4799" s="368"/>
      <c r="D4799" s="368"/>
      <c r="E4799" s="368"/>
      <c r="F4799" s="368"/>
      <c r="G4799" s="368"/>
      <c r="H4799" s="369"/>
      <c r="I4799" s="368"/>
      <c r="J4799" s="368"/>
      <c r="K4799" s="368"/>
      <c r="L4799" s="368"/>
      <c r="M4799" s="368"/>
      <c r="N4799" s="372"/>
      <c r="O4799" s="368"/>
      <c r="P4799" s="371"/>
      <c r="Q4799" s="373"/>
    </row>
    <row r="4800" ht="27" customHeight="1" spans="1:17">
      <c r="A4800" s="366"/>
      <c r="B4800" s="367"/>
      <c r="C4800" s="368"/>
      <c r="D4800" s="368"/>
      <c r="E4800" s="368"/>
      <c r="F4800" s="368"/>
      <c r="G4800" s="368"/>
      <c r="H4800" s="369"/>
      <c r="I4800" s="368"/>
      <c r="J4800" s="368"/>
      <c r="K4800" s="368"/>
      <c r="L4800" s="368"/>
      <c r="M4800" s="368"/>
      <c r="N4800" s="370"/>
      <c r="O4800" s="368"/>
      <c r="P4800" s="371"/>
      <c r="Q4800" s="373"/>
    </row>
    <row r="4801" ht="27" customHeight="1" spans="1:17">
      <c r="A4801" s="366"/>
      <c r="B4801" s="367"/>
      <c r="C4801" s="368"/>
      <c r="D4801" s="368"/>
      <c r="E4801" s="368"/>
      <c r="F4801" s="368"/>
      <c r="G4801" s="368"/>
      <c r="H4801" s="369"/>
      <c r="I4801" s="368"/>
      <c r="J4801" s="368"/>
      <c r="K4801" s="368"/>
      <c r="L4801" s="368"/>
      <c r="M4801" s="368"/>
      <c r="N4801" s="372"/>
      <c r="O4801" s="368"/>
      <c r="P4801" s="371"/>
      <c r="Q4801" s="373"/>
    </row>
    <row r="4802" ht="27" customHeight="1" spans="1:17">
      <c r="A4802" s="366"/>
      <c r="B4802" s="367"/>
      <c r="C4802" s="368"/>
      <c r="D4802" s="368"/>
      <c r="E4802" s="368"/>
      <c r="F4802" s="368"/>
      <c r="G4802" s="368"/>
      <c r="H4802" s="369"/>
      <c r="I4802" s="368"/>
      <c r="J4802" s="368"/>
      <c r="K4802" s="368"/>
      <c r="L4802" s="368"/>
      <c r="M4802" s="368"/>
      <c r="N4802" s="370"/>
      <c r="O4802" s="368"/>
      <c r="P4802" s="371"/>
      <c r="Q4802" s="373"/>
    </row>
    <row r="4803" ht="27" customHeight="1" spans="1:17">
      <c r="A4803" s="366"/>
      <c r="B4803" s="367"/>
      <c r="C4803" s="368"/>
      <c r="D4803" s="368"/>
      <c r="E4803" s="368"/>
      <c r="F4803" s="368"/>
      <c r="G4803" s="368"/>
      <c r="H4803" s="369"/>
      <c r="I4803" s="368"/>
      <c r="J4803" s="368"/>
      <c r="K4803" s="368"/>
      <c r="L4803" s="368"/>
      <c r="M4803" s="368"/>
      <c r="N4803" s="372"/>
      <c r="O4803" s="368"/>
      <c r="P4803" s="371"/>
      <c r="Q4803" s="373"/>
    </row>
    <row r="4804" ht="27" customHeight="1" spans="1:17">
      <c r="A4804" s="366"/>
      <c r="B4804" s="367"/>
      <c r="C4804" s="368"/>
      <c r="D4804" s="368"/>
      <c r="E4804" s="368"/>
      <c r="F4804" s="368"/>
      <c r="G4804" s="368"/>
      <c r="H4804" s="369"/>
      <c r="I4804" s="368"/>
      <c r="J4804" s="368"/>
      <c r="K4804" s="368"/>
      <c r="L4804" s="368"/>
      <c r="M4804" s="368"/>
      <c r="N4804" s="370"/>
      <c r="O4804" s="368"/>
      <c r="P4804" s="371"/>
      <c r="Q4804" s="373"/>
    </row>
    <row r="4805" ht="27" customHeight="1" spans="1:17">
      <c r="A4805" s="366"/>
      <c r="B4805" s="367"/>
      <c r="C4805" s="368"/>
      <c r="D4805" s="368"/>
      <c r="E4805" s="368"/>
      <c r="F4805" s="368"/>
      <c r="G4805" s="368"/>
      <c r="H4805" s="369"/>
      <c r="I4805" s="368"/>
      <c r="J4805" s="368"/>
      <c r="K4805" s="368"/>
      <c r="L4805" s="368"/>
      <c r="M4805" s="368"/>
      <c r="N4805" s="372"/>
      <c r="O4805" s="368"/>
      <c r="P4805" s="371"/>
      <c r="Q4805" s="373"/>
    </row>
    <row r="4806" ht="27" customHeight="1" spans="1:17">
      <c r="A4806" s="366"/>
      <c r="B4806" s="367"/>
      <c r="C4806" s="368"/>
      <c r="D4806" s="368"/>
      <c r="E4806" s="368"/>
      <c r="F4806" s="368"/>
      <c r="G4806" s="368"/>
      <c r="H4806" s="369"/>
      <c r="I4806" s="368"/>
      <c r="J4806" s="368"/>
      <c r="K4806" s="368"/>
      <c r="L4806" s="368"/>
      <c r="M4806" s="368"/>
      <c r="N4806" s="370"/>
      <c r="O4806" s="368"/>
      <c r="P4806" s="371"/>
      <c r="Q4806" s="373"/>
    </row>
    <row r="4807" ht="27" customHeight="1" spans="1:17">
      <c r="A4807" s="366"/>
      <c r="B4807" s="367"/>
      <c r="C4807" s="368"/>
      <c r="D4807" s="368"/>
      <c r="E4807" s="368"/>
      <c r="F4807" s="368"/>
      <c r="G4807" s="368"/>
      <c r="H4807" s="369"/>
      <c r="I4807" s="368"/>
      <c r="J4807" s="368"/>
      <c r="K4807" s="368"/>
      <c r="L4807" s="368"/>
      <c r="M4807" s="368"/>
      <c r="N4807" s="372"/>
      <c r="O4807" s="368"/>
      <c r="P4807" s="371"/>
      <c r="Q4807" s="373"/>
    </row>
    <row r="4808" ht="27" customHeight="1" spans="1:17">
      <c r="A4808" s="366"/>
      <c r="B4808" s="367"/>
      <c r="C4808" s="368"/>
      <c r="D4808" s="368"/>
      <c r="E4808" s="368"/>
      <c r="F4808" s="368"/>
      <c r="G4808" s="368"/>
      <c r="H4808" s="369"/>
      <c r="I4808" s="368"/>
      <c r="J4808" s="368"/>
      <c r="K4808" s="368"/>
      <c r="L4808" s="368"/>
      <c r="M4808" s="368"/>
      <c r="N4808" s="370"/>
      <c r="O4808" s="368"/>
      <c r="P4808" s="371"/>
      <c r="Q4808" s="373"/>
    </row>
    <row r="4809" ht="27" customHeight="1" spans="1:17">
      <c r="A4809" s="366"/>
      <c r="B4809" s="367"/>
      <c r="C4809" s="368"/>
      <c r="D4809" s="368"/>
      <c r="E4809" s="368"/>
      <c r="F4809" s="368"/>
      <c r="G4809" s="368"/>
      <c r="H4809" s="369"/>
      <c r="I4809" s="368"/>
      <c r="J4809" s="368"/>
      <c r="K4809" s="368"/>
      <c r="L4809" s="368"/>
      <c r="M4809" s="368"/>
      <c r="N4809" s="372"/>
      <c r="O4809" s="368"/>
      <c r="P4809" s="371"/>
      <c r="Q4809" s="373"/>
    </row>
    <row r="4810" ht="27" customHeight="1" spans="1:17">
      <c r="A4810" s="366"/>
      <c r="B4810" s="367"/>
      <c r="C4810" s="368"/>
      <c r="D4810" s="368"/>
      <c r="E4810" s="368"/>
      <c r="F4810" s="368"/>
      <c r="G4810" s="368"/>
      <c r="H4810" s="369"/>
      <c r="I4810" s="368"/>
      <c r="J4810" s="368"/>
      <c r="K4810" s="368"/>
      <c r="L4810" s="368"/>
      <c r="M4810" s="368"/>
      <c r="N4810" s="370"/>
      <c r="O4810" s="368"/>
      <c r="P4810" s="371"/>
      <c r="Q4810" s="373"/>
    </row>
    <row r="4811" ht="27" customHeight="1" spans="1:17">
      <c r="A4811" s="366"/>
      <c r="B4811" s="367"/>
      <c r="C4811" s="368"/>
      <c r="D4811" s="368"/>
      <c r="E4811" s="368"/>
      <c r="F4811" s="368"/>
      <c r="G4811" s="368"/>
      <c r="H4811" s="369"/>
      <c r="I4811" s="368"/>
      <c r="J4811" s="368"/>
      <c r="K4811" s="368"/>
      <c r="L4811" s="368"/>
      <c r="M4811" s="368"/>
      <c r="N4811" s="372"/>
      <c r="O4811" s="368"/>
      <c r="P4811" s="371"/>
      <c r="Q4811" s="373"/>
    </row>
    <row r="4812" ht="27" customHeight="1" spans="1:17">
      <c r="A4812" s="366"/>
      <c r="B4812" s="367"/>
      <c r="C4812" s="368"/>
      <c r="D4812" s="368"/>
      <c r="E4812" s="368"/>
      <c r="F4812" s="368"/>
      <c r="G4812" s="368"/>
      <c r="H4812" s="369"/>
      <c r="I4812" s="368"/>
      <c r="J4812" s="368"/>
      <c r="K4812" s="368"/>
      <c r="L4812" s="368"/>
      <c r="M4812" s="368"/>
      <c r="N4812" s="370"/>
      <c r="O4812" s="368"/>
      <c r="P4812" s="371"/>
      <c r="Q4812" s="373"/>
    </row>
    <row r="4813" ht="27" customHeight="1" spans="1:17">
      <c r="A4813" s="366"/>
      <c r="B4813" s="367"/>
      <c r="C4813" s="368"/>
      <c r="D4813" s="368"/>
      <c r="E4813" s="368"/>
      <c r="F4813" s="368"/>
      <c r="G4813" s="368"/>
      <c r="H4813" s="369"/>
      <c r="I4813" s="368"/>
      <c r="J4813" s="368"/>
      <c r="K4813" s="368"/>
      <c r="L4813" s="368"/>
      <c r="M4813" s="368"/>
      <c r="N4813" s="372"/>
      <c r="O4813" s="368"/>
      <c r="P4813" s="371"/>
      <c r="Q4813" s="373"/>
    </row>
    <row r="4814" ht="27" customHeight="1" spans="1:17">
      <c r="A4814" s="366"/>
      <c r="B4814" s="367"/>
      <c r="C4814" s="368"/>
      <c r="D4814" s="368"/>
      <c r="E4814" s="368"/>
      <c r="F4814" s="368"/>
      <c r="G4814" s="368"/>
      <c r="H4814" s="369"/>
      <c r="I4814" s="368"/>
      <c r="J4814" s="368"/>
      <c r="K4814" s="368"/>
      <c r="L4814" s="368"/>
      <c r="M4814" s="368"/>
      <c r="N4814" s="370"/>
      <c r="O4814" s="368"/>
      <c r="P4814" s="371"/>
      <c r="Q4814" s="373"/>
    </row>
    <row r="4815" ht="27" customHeight="1" spans="1:17">
      <c r="A4815" s="366"/>
      <c r="B4815" s="367"/>
      <c r="C4815" s="368"/>
      <c r="D4815" s="368"/>
      <c r="E4815" s="368"/>
      <c r="F4815" s="368"/>
      <c r="G4815" s="368"/>
      <c r="H4815" s="369"/>
      <c r="I4815" s="368"/>
      <c r="J4815" s="368"/>
      <c r="K4815" s="368"/>
      <c r="L4815" s="368"/>
      <c r="M4815" s="368"/>
      <c r="N4815" s="372"/>
      <c r="O4815" s="368"/>
      <c r="P4815" s="371"/>
      <c r="Q4815" s="373"/>
    </row>
    <row r="4816" ht="27" customHeight="1" spans="1:17">
      <c r="A4816" s="366"/>
      <c r="B4816" s="367"/>
      <c r="C4816" s="368"/>
      <c r="D4816" s="368"/>
      <c r="E4816" s="368"/>
      <c r="F4816" s="368"/>
      <c r="G4816" s="368"/>
      <c r="H4816" s="369"/>
      <c r="I4816" s="368"/>
      <c r="J4816" s="368"/>
      <c r="K4816" s="368"/>
      <c r="L4816" s="368"/>
      <c r="M4816" s="368"/>
      <c r="N4816" s="370"/>
      <c r="O4816" s="368"/>
      <c r="P4816" s="371"/>
      <c r="Q4816" s="373"/>
    </row>
    <row r="4817" ht="27" customHeight="1" spans="1:17">
      <c r="A4817" s="366"/>
      <c r="B4817" s="367"/>
      <c r="C4817" s="368"/>
      <c r="D4817" s="368"/>
      <c r="E4817" s="368"/>
      <c r="F4817" s="368"/>
      <c r="G4817" s="368"/>
      <c r="H4817" s="369"/>
      <c r="I4817" s="368"/>
      <c r="J4817" s="368"/>
      <c r="K4817" s="368"/>
      <c r="L4817" s="368"/>
      <c r="M4817" s="368"/>
      <c r="N4817" s="372"/>
      <c r="O4817" s="368"/>
      <c r="P4817" s="371"/>
      <c r="Q4817" s="373"/>
    </row>
    <row r="4818" ht="27" customHeight="1" spans="1:17">
      <c r="A4818" s="366"/>
      <c r="B4818" s="367"/>
      <c r="C4818" s="368"/>
      <c r="D4818" s="368"/>
      <c r="E4818" s="368"/>
      <c r="F4818" s="368"/>
      <c r="G4818" s="368"/>
      <c r="H4818" s="369"/>
      <c r="I4818" s="368"/>
      <c r="J4818" s="368"/>
      <c r="K4818" s="368"/>
      <c r="L4818" s="368"/>
      <c r="M4818" s="368"/>
      <c r="N4818" s="370"/>
      <c r="O4818" s="368"/>
      <c r="P4818" s="371"/>
      <c r="Q4818" s="373"/>
    </row>
    <row r="4819" ht="27" customHeight="1" spans="1:17">
      <c r="A4819" s="366"/>
      <c r="B4819" s="367"/>
      <c r="C4819" s="368"/>
      <c r="D4819" s="368"/>
      <c r="E4819" s="368"/>
      <c r="F4819" s="368"/>
      <c r="G4819" s="368"/>
      <c r="H4819" s="369"/>
      <c r="I4819" s="368"/>
      <c r="J4819" s="368"/>
      <c r="K4819" s="368"/>
      <c r="L4819" s="368"/>
      <c r="M4819" s="368"/>
      <c r="N4819" s="372"/>
      <c r="O4819" s="368"/>
      <c r="P4819" s="371"/>
      <c r="Q4819" s="373"/>
    </row>
    <row r="4820" ht="27" customHeight="1" spans="1:17">
      <c r="A4820" s="366"/>
      <c r="B4820" s="367"/>
      <c r="C4820" s="368"/>
      <c r="D4820" s="368"/>
      <c r="E4820" s="368"/>
      <c r="F4820" s="368"/>
      <c r="G4820" s="368"/>
      <c r="H4820" s="369"/>
      <c r="I4820" s="368"/>
      <c r="J4820" s="368"/>
      <c r="K4820" s="368"/>
      <c r="L4820" s="368"/>
      <c r="M4820" s="368"/>
      <c r="N4820" s="370"/>
      <c r="O4820" s="368"/>
      <c r="P4820" s="371"/>
      <c r="Q4820" s="373"/>
    </row>
    <row r="4821" ht="27" customHeight="1" spans="1:17">
      <c r="A4821" s="366"/>
      <c r="B4821" s="367"/>
      <c r="C4821" s="368"/>
      <c r="D4821" s="368"/>
      <c r="E4821" s="368"/>
      <c r="F4821" s="368"/>
      <c r="G4821" s="368"/>
      <c r="H4821" s="369"/>
      <c r="I4821" s="368"/>
      <c r="J4821" s="368"/>
      <c r="K4821" s="368"/>
      <c r="L4821" s="368"/>
      <c r="M4821" s="368"/>
      <c r="N4821" s="372"/>
      <c r="O4821" s="368"/>
      <c r="P4821" s="371"/>
      <c r="Q4821" s="373"/>
    </row>
    <row r="4822" ht="27" customHeight="1" spans="1:17">
      <c r="A4822" s="366"/>
      <c r="B4822" s="367"/>
      <c r="C4822" s="368"/>
      <c r="D4822" s="368"/>
      <c r="E4822" s="368"/>
      <c r="F4822" s="368"/>
      <c r="G4822" s="368"/>
      <c r="H4822" s="369"/>
      <c r="I4822" s="368"/>
      <c r="J4822" s="368"/>
      <c r="K4822" s="368"/>
      <c r="L4822" s="368"/>
      <c r="M4822" s="368"/>
      <c r="N4822" s="370"/>
      <c r="O4822" s="368"/>
      <c r="P4822" s="371"/>
      <c r="Q4822" s="373"/>
    </row>
    <row r="4823" ht="27" customHeight="1" spans="1:17">
      <c r="A4823" s="366"/>
      <c r="B4823" s="367"/>
      <c r="C4823" s="368"/>
      <c r="D4823" s="368"/>
      <c r="E4823" s="368"/>
      <c r="F4823" s="368"/>
      <c r="G4823" s="368"/>
      <c r="H4823" s="369"/>
      <c r="I4823" s="368"/>
      <c r="J4823" s="368"/>
      <c r="K4823" s="368"/>
      <c r="L4823" s="368"/>
      <c r="M4823" s="368"/>
      <c r="N4823" s="372"/>
      <c r="O4823" s="368"/>
      <c r="P4823" s="371"/>
      <c r="Q4823" s="373"/>
    </row>
    <row r="4824" ht="27" customHeight="1" spans="1:17">
      <c r="A4824" s="366"/>
      <c r="B4824" s="367"/>
      <c r="C4824" s="368"/>
      <c r="D4824" s="368"/>
      <c r="E4824" s="368"/>
      <c r="F4824" s="368"/>
      <c r="G4824" s="368"/>
      <c r="H4824" s="369"/>
      <c r="I4824" s="368"/>
      <c r="J4824" s="368"/>
      <c r="K4824" s="368"/>
      <c r="L4824" s="368"/>
      <c r="M4824" s="368"/>
      <c r="N4824" s="370"/>
      <c r="O4824" s="368"/>
      <c r="P4824" s="371"/>
      <c r="Q4824" s="373"/>
    </row>
    <row r="4825" ht="27" customHeight="1" spans="1:17">
      <c r="A4825" s="366"/>
      <c r="B4825" s="367"/>
      <c r="C4825" s="368"/>
      <c r="D4825" s="368"/>
      <c r="E4825" s="368"/>
      <c r="F4825" s="368"/>
      <c r="G4825" s="368"/>
      <c r="H4825" s="369"/>
      <c r="I4825" s="368"/>
      <c r="J4825" s="368"/>
      <c r="K4825" s="368"/>
      <c r="L4825" s="368"/>
      <c r="M4825" s="368"/>
      <c r="N4825" s="372"/>
      <c r="O4825" s="368"/>
      <c r="P4825" s="371"/>
      <c r="Q4825" s="373"/>
    </row>
    <row r="4826" ht="27" customHeight="1" spans="1:17">
      <c r="A4826" s="366"/>
      <c r="B4826" s="367"/>
      <c r="C4826" s="368"/>
      <c r="D4826" s="368"/>
      <c r="E4826" s="368"/>
      <c r="F4826" s="368"/>
      <c r="G4826" s="368"/>
      <c r="H4826" s="369"/>
      <c r="I4826" s="368"/>
      <c r="J4826" s="368"/>
      <c r="K4826" s="368"/>
      <c r="L4826" s="368"/>
      <c r="M4826" s="368"/>
      <c r="N4826" s="370"/>
      <c r="O4826" s="368"/>
      <c r="P4826" s="371"/>
      <c r="Q4826" s="373"/>
    </row>
    <row r="4827" ht="27" customHeight="1" spans="1:17">
      <c r="A4827" s="366"/>
      <c r="B4827" s="367"/>
      <c r="C4827" s="368"/>
      <c r="D4827" s="368"/>
      <c r="E4827" s="368"/>
      <c r="F4827" s="368"/>
      <c r="G4827" s="368"/>
      <c r="H4827" s="369"/>
      <c r="I4827" s="368"/>
      <c r="J4827" s="368"/>
      <c r="K4827" s="368"/>
      <c r="L4827" s="368"/>
      <c r="M4827" s="368"/>
      <c r="N4827" s="372"/>
      <c r="O4827" s="368"/>
      <c r="P4827" s="371"/>
      <c r="Q4827" s="373"/>
    </row>
    <row r="4828" ht="27" customHeight="1" spans="1:17">
      <c r="A4828" s="366"/>
      <c r="B4828" s="367"/>
      <c r="C4828" s="368"/>
      <c r="D4828" s="368"/>
      <c r="E4828" s="368"/>
      <c r="F4828" s="368"/>
      <c r="G4828" s="368"/>
      <c r="H4828" s="369"/>
      <c r="I4828" s="368"/>
      <c r="J4828" s="368"/>
      <c r="K4828" s="368"/>
      <c r="L4828" s="368"/>
      <c r="M4828" s="368"/>
      <c r="N4828" s="370"/>
      <c r="O4828" s="368"/>
      <c r="P4828" s="371"/>
      <c r="Q4828" s="373"/>
    </row>
    <row r="4829" ht="27" customHeight="1" spans="1:17">
      <c r="A4829" s="366"/>
      <c r="B4829" s="367"/>
      <c r="C4829" s="368"/>
      <c r="D4829" s="368"/>
      <c r="E4829" s="368"/>
      <c r="F4829" s="368"/>
      <c r="G4829" s="368"/>
      <c r="H4829" s="369"/>
      <c r="I4829" s="368"/>
      <c r="J4829" s="368"/>
      <c r="K4829" s="368"/>
      <c r="L4829" s="368"/>
      <c r="M4829" s="368"/>
      <c r="N4829" s="372"/>
      <c r="O4829" s="368"/>
      <c r="P4829" s="371"/>
      <c r="Q4829" s="373"/>
    </row>
    <row r="4830" ht="27" customHeight="1" spans="1:17">
      <c r="A4830" s="366"/>
      <c r="B4830" s="367"/>
      <c r="C4830" s="368"/>
      <c r="D4830" s="368"/>
      <c r="E4830" s="368"/>
      <c r="F4830" s="368"/>
      <c r="G4830" s="368"/>
      <c r="H4830" s="369"/>
      <c r="I4830" s="368"/>
      <c r="J4830" s="368"/>
      <c r="K4830" s="368"/>
      <c r="L4830" s="368"/>
      <c r="M4830" s="368"/>
      <c r="N4830" s="370"/>
      <c r="O4830" s="368"/>
      <c r="P4830" s="371"/>
      <c r="Q4830" s="373"/>
    </row>
    <row r="4831" ht="27" customHeight="1" spans="1:17">
      <c r="A4831" s="366"/>
      <c r="B4831" s="367"/>
      <c r="C4831" s="368"/>
      <c r="D4831" s="368"/>
      <c r="E4831" s="368"/>
      <c r="F4831" s="368"/>
      <c r="G4831" s="368"/>
      <c r="H4831" s="369"/>
      <c r="I4831" s="368"/>
      <c r="J4831" s="368"/>
      <c r="K4831" s="368"/>
      <c r="L4831" s="368"/>
      <c r="M4831" s="368"/>
      <c r="N4831" s="372"/>
      <c r="O4831" s="368"/>
      <c r="P4831" s="371"/>
      <c r="Q4831" s="373"/>
    </row>
    <row r="4832" ht="27" customHeight="1" spans="1:17">
      <c r="A4832" s="366"/>
      <c r="B4832" s="367"/>
      <c r="C4832" s="368"/>
      <c r="D4832" s="368"/>
      <c r="E4832" s="368"/>
      <c r="F4832" s="368"/>
      <c r="G4832" s="368"/>
      <c r="H4832" s="369"/>
      <c r="I4832" s="368"/>
      <c r="J4832" s="368"/>
      <c r="K4832" s="368"/>
      <c r="L4832" s="368"/>
      <c r="M4832" s="368"/>
      <c r="N4832" s="370"/>
      <c r="O4832" s="368"/>
      <c r="P4832" s="371"/>
      <c r="Q4832" s="373"/>
    </row>
    <row r="4833" ht="27" customHeight="1" spans="1:17">
      <c r="A4833" s="366"/>
      <c r="B4833" s="367"/>
      <c r="C4833" s="368"/>
      <c r="D4833" s="368"/>
      <c r="E4833" s="368"/>
      <c r="F4833" s="368"/>
      <c r="G4833" s="368"/>
      <c r="H4833" s="369"/>
      <c r="I4833" s="368"/>
      <c r="J4833" s="368"/>
      <c r="K4833" s="368"/>
      <c r="L4833" s="368"/>
      <c r="M4833" s="368"/>
      <c r="N4833" s="372"/>
      <c r="O4833" s="368"/>
      <c r="P4833" s="371"/>
      <c r="Q4833" s="373"/>
    </row>
    <row r="4834" ht="27" customHeight="1" spans="1:17">
      <c r="A4834" s="366"/>
      <c r="B4834" s="367"/>
      <c r="C4834" s="368"/>
      <c r="D4834" s="368"/>
      <c r="E4834" s="368"/>
      <c r="F4834" s="368"/>
      <c r="G4834" s="368"/>
      <c r="H4834" s="369"/>
      <c r="I4834" s="368"/>
      <c r="J4834" s="368"/>
      <c r="K4834" s="368"/>
      <c r="L4834" s="368"/>
      <c r="M4834" s="368"/>
      <c r="N4834" s="370"/>
      <c r="O4834" s="368"/>
      <c r="P4834" s="371"/>
      <c r="Q4834" s="373"/>
    </row>
    <row r="4835" ht="27" customHeight="1" spans="1:17">
      <c r="A4835" s="366"/>
      <c r="B4835" s="367"/>
      <c r="C4835" s="368"/>
      <c r="D4835" s="368"/>
      <c r="E4835" s="368"/>
      <c r="F4835" s="368"/>
      <c r="G4835" s="368"/>
      <c r="H4835" s="369"/>
      <c r="I4835" s="368"/>
      <c r="J4835" s="368"/>
      <c r="K4835" s="368"/>
      <c r="L4835" s="368"/>
      <c r="M4835" s="368"/>
      <c r="N4835" s="372"/>
      <c r="O4835" s="368"/>
      <c r="P4835" s="371"/>
      <c r="Q4835" s="373"/>
    </row>
    <row r="4836" ht="27" customHeight="1" spans="1:17">
      <c r="A4836" s="366"/>
      <c r="B4836" s="367"/>
      <c r="C4836" s="368"/>
      <c r="D4836" s="368"/>
      <c r="E4836" s="368"/>
      <c r="F4836" s="368"/>
      <c r="G4836" s="368"/>
      <c r="H4836" s="369"/>
      <c r="I4836" s="368"/>
      <c r="J4836" s="368"/>
      <c r="K4836" s="368"/>
      <c r="L4836" s="368"/>
      <c r="M4836" s="368"/>
      <c r="N4836" s="370"/>
      <c r="O4836" s="368"/>
      <c r="P4836" s="371"/>
      <c r="Q4836" s="373"/>
    </row>
    <row r="4837" ht="27" customHeight="1" spans="1:17">
      <c r="A4837" s="366"/>
      <c r="B4837" s="367"/>
      <c r="C4837" s="368"/>
      <c r="D4837" s="368"/>
      <c r="E4837" s="368"/>
      <c r="F4837" s="368"/>
      <c r="G4837" s="368"/>
      <c r="H4837" s="369"/>
      <c r="I4837" s="368"/>
      <c r="J4837" s="368"/>
      <c r="K4837" s="368"/>
      <c r="L4837" s="368"/>
      <c r="M4837" s="368"/>
      <c r="N4837" s="372"/>
      <c r="O4837" s="368"/>
      <c r="P4837" s="371"/>
      <c r="Q4837" s="373"/>
    </row>
    <row r="4838" ht="27" customHeight="1" spans="1:17">
      <c r="A4838" s="366"/>
      <c r="B4838" s="367"/>
      <c r="C4838" s="368"/>
      <c r="D4838" s="368"/>
      <c r="E4838" s="368"/>
      <c r="F4838" s="368"/>
      <c r="G4838" s="368"/>
      <c r="H4838" s="369"/>
      <c r="I4838" s="368"/>
      <c r="J4838" s="368"/>
      <c r="K4838" s="368"/>
      <c r="L4838" s="368"/>
      <c r="M4838" s="368"/>
      <c r="N4838" s="370"/>
      <c r="O4838" s="368"/>
      <c r="P4838" s="371"/>
      <c r="Q4838" s="373"/>
    </row>
    <row r="4839" ht="27" customHeight="1" spans="1:17">
      <c r="A4839" s="366"/>
      <c r="B4839" s="367"/>
      <c r="C4839" s="368"/>
      <c r="D4839" s="368"/>
      <c r="E4839" s="368"/>
      <c r="F4839" s="368"/>
      <c r="G4839" s="368"/>
      <c r="H4839" s="369"/>
      <c r="I4839" s="368"/>
      <c r="J4839" s="368"/>
      <c r="K4839" s="368"/>
      <c r="L4839" s="368"/>
      <c r="M4839" s="368"/>
      <c r="N4839" s="372"/>
      <c r="O4839" s="368"/>
      <c r="P4839" s="371"/>
      <c r="Q4839" s="373"/>
    </row>
    <row r="4840" ht="27" customHeight="1" spans="1:17">
      <c r="A4840" s="366"/>
      <c r="B4840" s="367"/>
      <c r="C4840" s="368"/>
      <c r="D4840" s="368"/>
      <c r="E4840" s="368"/>
      <c r="F4840" s="368"/>
      <c r="G4840" s="368"/>
      <c r="H4840" s="369"/>
      <c r="I4840" s="368"/>
      <c r="J4840" s="368"/>
      <c r="K4840" s="368"/>
      <c r="L4840" s="368"/>
      <c r="M4840" s="368"/>
      <c r="N4840" s="370"/>
      <c r="O4840" s="368"/>
      <c r="P4840" s="371"/>
      <c r="Q4840" s="373"/>
    </row>
    <row r="4841" ht="27" customHeight="1" spans="1:17">
      <c r="A4841" s="366"/>
      <c r="B4841" s="367"/>
      <c r="C4841" s="368"/>
      <c r="D4841" s="368"/>
      <c r="E4841" s="368"/>
      <c r="F4841" s="368"/>
      <c r="G4841" s="368"/>
      <c r="H4841" s="369"/>
      <c r="I4841" s="368"/>
      <c r="J4841" s="368"/>
      <c r="K4841" s="368"/>
      <c r="L4841" s="368"/>
      <c r="M4841" s="368"/>
      <c r="N4841" s="372"/>
      <c r="O4841" s="368"/>
      <c r="P4841" s="371"/>
      <c r="Q4841" s="373"/>
    </row>
    <row r="4842" ht="27" customHeight="1" spans="1:17">
      <c r="A4842" s="366"/>
      <c r="B4842" s="367"/>
      <c r="C4842" s="368"/>
      <c r="D4842" s="368"/>
      <c r="E4842" s="368"/>
      <c r="F4842" s="368"/>
      <c r="G4842" s="368"/>
      <c r="H4842" s="369"/>
      <c r="I4842" s="368"/>
      <c r="J4842" s="368"/>
      <c r="K4842" s="368"/>
      <c r="L4842" s="368"/>
      <c r="M4842" s="368"/>
      <c r="N4842" s="370"/>
      <c r="O4842" s="368"/>
      <c r="P4842" s="371"/>
      <c r="Q4842" s="373"/>
    </row>
    <row r="4843" ht="27" customHeight="1" spans="1:17">
      <c r="A4843" s="366"/>
      <c r="B4843" s="367"/>
      <c r="C4843" s="368"/>
      <c r="D4843" s="368"/>
      <c r="E4843" s="368"/>
      <c r="F4843" s="368"/>
      <c r="G4843" s="368"/>
      <c r="H4843" s="369"/>
      <c r="I4843" s="368"/>
      <c r="J4843" s="368"/>
      <c r="K4843" s="368"/>
      <c r="L4843" s="368"/>
      <c r="M4843" s="368"/>
      <c r="N4843" s="372"/>
      <c r="O4843" s="368"/>
      <c r="P4843" s="371"/>
      <c r="Q4843" s="373"/>
    </row>
    <row r="4844" ht="27" customHeight="1" spans="1:17">
      <c r="A4844" s="366"/>
      <c r="B4844" s="367"/>
      <c r="C4844" s="368"/>
      <c r="D4844" s="368"/>
      <c r="E4844" s="368"/>
      <c r="F4844" s="368"/>
      <c r="G4844" s="368"/>
      <c r="H4844" s="369"/>
      <c r="I4844" s="368"/>
      <c r="J4844" s="368"/>
      <c r="K4844" s="368"/>
      <c r="L4844" s="368"/>
      <c r="M4844" s="368"/>
      <c r="N4844" s="370"/>
      <c r="O4844" s="368"/>
      <c r="P4844" s="371"/>
      <c r="Q4844" s="373"/>
    </row>
    <row r="4845" ht="27" customHeight="1" spans="1:17">
      <c r="A4845" s="366"/>
      <c r="B4845" s="367"/>
      <c r="C4845" s="368"/>
      <c r="D4845" s="368"/>
      <c r="E4845" s="368"/>
      <c r="F4845" s="368"/>
      <c r="G4845" s="368"/>
      <c r="H4845" s="369"/>
      <c r="I4845" s="368"/>
      <c r="J4845" s="368"/>
      <c r="K4845" s="368"/>
      <c r="L4845" s="368"/>
      <c r="M4845" s="368"/>
      <c r="N4845" s="372"/>
      <c r="O4845" s="368"/>
      <c r="P4845" s="371"/>
      <c r="Q4845" s="373"/>
    </row>
    <row r="4846" ht="27" customHeight="1" spans="1:17">
      <c r="A4846" s="366"/>
      <c r="B4846" s="367"/>
      <c r="C4846" s="368"/>
      <c r="D4846" s="368"/>
      <c r="E4846" s="368"/>
      <c r="F4846" s="368"/>
      <c r="G4846" s="368"/>
      <c r="H4846" s="369"/>
      <c r="I4846" s="368"/>
      <c r="J4846" s="368"/>
      <c r="K4846" s="368"/>
      <c r="L4846" s="368"/>
      <c r="M4846" s="368"/>
      <c r="N4846" s="370"/>
      <c r="O4846" s="368"/>
      <c r="P4846" s="371"/>
      <c r="Q4846" s="373"/>
    </row>
    <row r="4847" ht="27" customHeight="1" spans="1:17">
      <c r="A4847" s="366"/>
      <c r="B4847" s="367"/>
      <c r="C4847" s="368"/>
      <c r="D4847" s="368"/>
      <c r="E4847" s="368"/>
      <c r="F4847" s="368"/>
      <c r="G4847" s="368"/>
      <c r="H4847" s="369"/>
      <c r="I4847" s="368"/>
      <c r="J4847" s="368"/>
      <c r="K4847" s="368"/>
      <c r="L4847" s="368"/>
      <c r="M4847" s="368"/>
      <c r="N4847" s="372"/>
      <c r="O4847" s="368"/>
      <c r="P4847" s="371"/>
      <c r="Q4847" s="373"/>
    </row>
    <row r="4848" ht="27" customHeight="1" spans="1:17">
      <c r="A4848" s="366"/>
      <c r="B4848" s="367"/>
      <c r="C4848" s="368"/>
      <c r="D4848" s="368"/>
      <c r="E4848" s="368"/>
      <c r="F4848" s="368"/>
      <c r="G4848" s="368"/>
      <c r="H4848" s="369"/>
      <c r="I4848" s="368"/>
      <c r="J4848" s="368"/>
      <c r="K4848" s="368"/>
      <c r="L4848" s="368"/>
      <c r="M4848" s="368"/>
      <c r="N4848" s="370"/>
      <c r="O4848" s="368"/>
      <c r="P4848" s="371"/>
      <c r="Q4848" s="373"/>
    </row>
    <row r="4849" ht="27" customHeight="1" spans="1:17">
      <c r="A4849" s="366"/>
      <c r="B4849" s="367"/>
      <c r="C4849" s="368"/>
      <c r="D4849" s="368"/>
      <c r="E4849" s="368"/>
      <c r="F4849" s="368"/>
      <c r="G4849" s="368"/>
      <c r="H4849" s="369"/>
      <c r="I4849" s="368"/>
      <c r="J4849" s="368"/>
      <c r="K4849" s="368"/>
      <c r="L4849" s="368"/>
      <c r="M4849" s="368"/>
      <c r="N4849" s="372"/>
      <c r="O4849" s="368"/>
      <c r="P4849" s="371"/>
      <c r="Q4849" s="373"/>
    </row>
    <row r="4850" ht="27" customHeight="1" spans="1:17">
      <c r="A4850" s="366"/>
      <c r="B4850" s="367"/>
      <c r="C4850" s="368"/>
      <c r="D4850" s="368"/>
      <c r="E4850" s="368"/>
      <c r="F4850" s="368"/>
      <c r="G4850" s="368"/>
      <c r="H4850" s="369"/>
      <c r="I4850" s="368"/>
      <c r="J4850" s="368"/>
      <c r="K4850" s="368"/>
      <c r="L4850" s="368"/>
      <c r="M4850" s="368"/>
      <c r="N4850" s="370"/>
      <c r="O4850" s="368"/>
      <c r="P4850" s="371"/>
      <c r="Q4850" s="373"/>
    </row>
    <row r="4851" ht="27" customHeight="1" spans="1:17">
      <c r="A4851" s="366"/>
      <c r="B4851" s="367"/>
      <c r="C4851" s="368"/>
      <c r="D4851" s="368"/>
      <c r="E4851" s="368"/>
      <c r="F4851" s="368"/>
      <c r="G4851" s="368"/>
      <c r="H4851" s="369"/>
      <c r="I4851" s="368"/>
      <c r="J4851" s="368"/>
      <c r="K4851" s="368"/>
      <c r="L4851" s="368"/>
      <c r="M4851" s="368"/>
      <c r="N4851" s="372"/>
      <c r="O4851" s="368"/>
      <c r="P4851" s="371"/>
      <c r="Q4851" s="373"/>
    </row>
    <row r="4852" ht="27" customHeight="1" spans="1:17">
      <c r="A4852" s="366"/>
      <c r="B4852" s="367"/>
      <c r="C4852" s="368"/>
      <c r="D4852" s="368"/>
      <c r="E4852" s="368"/>
      <c r="F4852" s="368"/>
      <c r="G4852" s="368"/>
      <c r="H4852" s="369"/>
      <c r="I4852" s="368"/>
      <c r="J4852" s="368"/>
      <c r="K4852" s="368"/>
      <c r="L4852" s="368"/>
      <c r="M4852" s="368"/>
      <c r="N4852" s="370"/>
      <c r="O4852" s="368"/>
      <c r="P4852" s="371"/>
      <c r="Q4852" s="373"/>
    </row>
    <row r="4853" ht="27" customHeight="1" spans="1:17">
      <c r="A4853" s="366"/>
      <c r="B4853" s="367"/>
      <c r="C4853" s="368"/>
      <c r="D4853" s="368"/>
      <c r="E4853" s="368"/>
      <c r="F4853" s="368"/>
      <c r="G4853" s="368"/>
      <c r="H4853" s="369"/>
      <c r="I4853" s="368"/>
      <c r="J4853" s="368"/>
      <c r="K4853" s="368"/>
      <c r="L4853" s="368"/>
      <c r="M4853" s="368"/>
      <c r="N4853" s="372"/>
      <c r="O4853" s="368"/>
      <c r="P4853" s="371"/>
      <c r="Q4853" s="373"/>
    </row>
    <row r="4854" ht="27" customHeight="1" spans="1:17">
      <c r="A4854" s="366"/>
      <c r="B4854" s="367"/>
      <c r="C4854" s="368"/>
      <c r="D4854" s="368"/>
      <c r="E4854" s="368"/>
      <c r="F4854" s="368"/>
      <c r="G4854" s="368"/>
      <c r="H4854" s="369"/>
      <c r="I4854" s="368"/>
      <c r="J4854" s="368"/>
      <c r="K4854" s="368"/>
      <c r="L4854" s="368"/>
      <c r="M4854" s="368"/>
      <c r="N4854" s="370"/>
      <c r="O4854" s="368"/>
      <c r="P4854" s="371"/>
      <c r="Q4854" s="373"/>
    </row>
    <row r="4855" ht="27" customHeight="1" spans="1:17">
      <c r="A4855" s="366"/>
      <c r="B4855" s="367"/>
      <c r="C4855" s="368"/>
      <c r="D4855" s="368"/>
      <c r="E4855" s="368"/>
      <c r="F4855" s="368"/>
      <c r="G4855" s="368"/>
      <c r="H4855" s="369"/>
      <c r="I4855" s="368"/>
      <c r="J4855" s="368"/>
      <c r="K4855" s="368"/>
      <c r="L4855" s="368"/>
      <c r="M4855" s="368"/>
      <c r="N4855" s="372"/>
      <c r="O4855" s="368"/>
      <c r="P4855" s="371"/>
      <c r="Q4855" s="373"/>
    </row>
    <row r="4856" ht="27" customHeight="1" spans="1:17">
      <c r="A4856" s="366"/>
      <c r="B4856" s="367"/>
      <c r="C4856" s="368"/>
      <c r="D4856" s="368"/>
      <c r="E4856" s="368"/>
      <c r="F4856" s="368"/>
      <c r="G4856" s="368"/>
      <c r="H4856" s="369"/>
      <c r="I4856" s="368"/>
      <c r="J4856" s="368"/>
      <c r="K4856" s="368"/>
      <c r="L4856" s="368"/>
      <c r="M4856" s="368"/>
      <c r="N4856" s="370"/>
      <c r="O4856" s="368"/>
      <c r="P4856" s="371"/>
      <c r="Q4856" s="373"/>
    </row>
    <row r="4857" ht="27" customHeight="1" spans="1:17">
      <c r="A4857" s="366"/>
      <c r="B4857" s="367"/>
      <c r="C4857" s="368"/>
      <c r="D4857" s="368"/>
      <c r="E4857" s="368"/>
      <c r="F4857" s="368"/>
      <c r="G4857" s="368"/>
      <c r="H4857" s="369"/>
      <c r="I4857" s="368"/>
      <c r="J4857" s="368"/>
      <c r="K4857" s="368"/>
      <c r="L4857" s="368"/>
      <c r="M4857" s="368"/>
      <c r="N4857" s="372"/>
      <c r="O4857" s="368"/>
      <c r="P4857" s="371"/>
      <c r="Q4857" s="373"/>
    </row>
    <row r="4858" ht="27" customHeight="1" spans="1:17">
      <c r="A4858" s="366"/>
      <c r="B4858" s="367"/>
      <c r="C4858" s="368"/>
      <c r="D4858" s="368"/>
      <c r="E4858" s="368"/>
      <c r="F4858" s="368"/>
      <c r="G4858" s="368"/>
      <c r="H4858" s="369"/>
      <c r="I4858" s="368"/>
      <c r="J4858" s="368"/>
      <c r="K4858" s="368"/>
      <c r="L4858" s="368"/>
      <c r="M4858" s="368"/>
      <c r="N4858" s="370"/>
      <c r="O4858" s="368"/>
      <c r="P4858" s="371"/>
      <c r="Q4858" s="373"/>
    </row>
    <row r="4859" ht="27" customHeight="1" spans="1:17">
      <c r="A4859" s="366"/>
      <c r="B4859" s="367"/>
      <c r="C4859" s="368"/>
      <c r="D4859" s="368"/>
      <c r="E4859" s="368"/>
      <c r="F4859" s="368"/>
      <c r="G4859" s="368"/>
      <c r="H4859" s="369"/>
      <c r="I4859" s="368"/>
      <c r="J4859" s="368"/>
      <c r="K4859" s="368"/>
      <c r="L4859" s="368"/>
      <c r="M4859" s="368"/>
      <c r="N4859" s="372"/>
      <c r="O4859" s="368"/>
      <c r="P4859" s="371"/>
      <c r="Q4859" s="373"/>
    </row>
    <row r="4860" ht="27" customHeight="1" spans="1:17">
      <c r="A4860" s="366"/>
      <c r="B4860" s="367"/>
      <c r="C4860" s="368"/>
      <c r="D4860" s="368"/>
      <c r="E4860" s="368"/>
      <c r="F4860" s="368"/>
      <c r="G4860" s="368"/>
      <c r="H4860" s="369"/>
      <c r="I4860" s="368"/>
      <c r="J4860" s="368"/>
      <c r="K4860" s="368"/>
      <c r="L4860" s="368"/>
      <c r="M4860" s="368"/>
      <c r="N4860" s="370"/>
      <c r="O4860" s="368"/>
      <c r="P4860" s="371"/>
      <c r="Q4860" s="373"/>
    </row>
    <row r="4861" ht="27" customHeight="1" spans="1:17">
      <c r="A4861" s="366"/>
      <c r="B4861" s="367"/>
      <c r="C4861" s="368"/>
      <c r="D4861" s="368"/>
      <c r="E4861" s="368"/>
      <c r="F4861" s="368"/>
      <c r="G4861" s="368"/>
      <c r="H4861" s="369"/>
      <c r="I4861" s="368"/>
      <c r="J4861" s="368"/>
      <c r="K4861" s="368"/>
      <c r="L4861" s="368"/>
      <c r="M4861" s="368"/>
      <c r="N4861" s="372"/>
      <c r="O4861" s="368"/>
      <c r="P4861" s="371"/>
      <c r="Q4861" s="373"/>
    </row>
    <row r="4862" ht="27" customHeight="1" spans="1:17">
      <c r="A4862" s="366"/>
      <c r="B4862" s="367"/>
      <c r="C4862" s="368"/>
      <c r="D4862" s="368"/>
      <c r="E4862" s="368"/>
      <c r="F4862" s="368"/>
      <c r="G4862" s="368"/>
      <c r="H4862" s="369"/>
      <c r="I4862" s="368"/>
      <c r="J4862" s="368"/>
      <c r="K4862" s="368"/>
      <c r="L4862" s="368"/>
      <c r="M4862" s="368"/>
      <c r="N4862" s="370"/>
      <c r="O4862" s="368"/>
      <c r="P4862" s="371"/>
      <c r="Q4862" s="373"/>
    </row>
    <row r="4863" ht="27" customHeight="1" spans="1:17">
      <c r="A4863" s="366"/>
      <c r="B4863" s="367"/>
      <c r="C4863" s="368"/>
      <c r="D4863" s="368"/>
      <c r="E4863" s="368"/>
      <c r="F4863" s="368"/>
      <c r="G4863" s="368"/>
      <c r="H4863" s="369"/>
      <c r="I4863" s="368"/>
      <c r="J4863" s="368"/>
      <c r="K4863" s="368"/>
      <c r="L4863" s="368"/>
      <c r="M4863" s="368"/>
      <c r="N4863" s="372"/>
      <c r="O4863" s="368"/>
      <c r="P4863" s="371"/>
      <c r="Q4863" s="373"/>
    </row>
    <row r="4864" ht="27" customHeight="1" spans="1:17">
      <c r="A4864" s="366"/>
      <c r="B4864" s="367"/>
      <c r="C4864" s="368"/>
      <c r="D4864" s="368"/>
      <c r="E4864" s="368"/>
      <c r="F4864" s="368"/>
      <c r="G4864" s="368"/>
      <c r="H4864" s="369"/>
      <c r="I4864" s="368"/>
      <c r="J4864" s="368"/>
      <c r="K4864" s="368"/>
      <c r="L4864" s="368"/>
      <c r="M4864" s="368"/>
      <c r="N4864" s="370"/>
      <c r="O4864" s="368"/>
      <c r="P4864" s="371"/>
      <c r="Q4864" s="373"/>
    </row>
    <row r="4865" ht="27" customHeight="1" spans="1:17">
      <c r="A4865" s="366"/>
      <c r="B4865" s="367"/>
      <c r="C4865" s="368"/>
      <c r="D4865" s="368"/>
      <c r="E4865" s="368"/>
      <c r="F4865" s="368"/>
      <c r="G4865" s="368"/>
      <c r="H4865" s="369"/>
      <c r="I4865" s="368"/>
      <c r="J4865" s="368"/>
      <c r="K4865" s="368"/>
      <c r="L4865" s="368"/>
      <c r="M4865" s="368"/>
      <c r="N4865" s="372"/>
      <c r="O4865" s="368"/>
      <c r="P4865" s="371"/>
      <c r="Q4865" s="373"/>
    </row>
    <row r="4866" ht="27" customHeight="1" spans="1:17">
      <c r="A4866" s="366"/>
      <c r="B4866" s="367"/>
      <c r="C4866" s="368"/>
      <c r="D4866" s="368"/>
      <c r="E4866" s="368"/>
      <c r="F4866" s="368"/>
      <c r="G4866" s="368"/>
      <c r="H4866" s="369"/>
      <c r="I4866" s="368"/>
      <c r="J4866" s="368"/>
      <c r="K4866" s="368"/>
      <c r="L4866" s="368"/>
      <c r="M4866" s="368"/>
      <c r="N4866" s="370"/>
      <c r="O4866" s="368"/>
      <c r="P4866" s="371"/>
      <c r="Q4866" s="373"/>
    </row>
    <row r="4867" ht="27" customHeight="1" spans="1:17">
      <c r="A4867" s="366"/>
      <c r="B4867" s="367"/>
      <c r="C4867" s="368"/>
      <c r="D4867" s="368"/>
      <c r="E4867" s="368"/>
      <c r="F4867" s="368"/>
      <c r="G4867" s="368"/>
      <c r="H4867" s="369"/>
      <c r="I4867" s="368"/>
      <c r="J4867" s="368"/>
      <c r="K4867" s="368"/>
      <c r="L4867" s="368"/>
      <c r="M4867" s="368"/>
      <c r="N4867" s="372"/>
      <c r="O4867" s="368"/>
      <c r="P4867" s="371"/>
      <c r="Q4867" s="373"/>
    </row>
    <row r="4868" ht="27" customHeight="1" spans="1:17">
      <c r="A4868" s="366"/>
      <c r="B4868" s="367"/>
      <c r="C4868" s="368"/>
      <c r="D4868" s="368"/>
      <c r="E4868" s="368"/>
      <c r="F4868" s="368"/>
      <c r="G4868" s="368"/>
      <c r="H4868" s="369"/>
      <c r="I4868" s="368"/>
      <c r="J4868" s="368"/>
      <c r="K4868" s="368"/>
      <c r="L4868" s="368"/>
      <c r="M4868" s="368"/>
      <c r="N4868" s="370"/>
      <c r="O4868" s="368"/>
      <c r="P4868" s="371"/>
      <c r="Q4868" s="373"/>
    </row>
    <row r="4869" ht="27" customHeight="1" spans="1:17">
      <c r="A4869" s="366"/>
      <c r="B4869" s="367"/>
      <c r="C4869" s="368"/>
      <c r="D4869" s="368"/>
      <c r="E4869" s="368"/>
      <c r="F4869" s="368"/>
      <c r="G4869" s="368"/>
      <c r="H4869" s="369"/>
      <c r="I4869" s="368"/>
      <c r="J4869" s="368"/>
      <c r="K4869" s="368"/>
      <c r="L4869" s="368"/>
      <c r="M4869" s="368"/>
      <c r="N4869" s="372"/>
      <c r="O4869" s="368"/>
      <c r="P4869" s="371"/>
      <c r="Q4869" s="373"/>
    </row>
    <row r="4870" ht="27" customHeight="1" spans="1:17">
      <c r="A4870" s="366"/>
      <c r="B4870" s="367"/>
      <c r="C4870" s="368"/>
      <c r="D4870" s="368"/>
      <c r="E4870" s="368"/>
      <c r="F4870" s="368"/>
      <c r="G4870" s="368"/>
      <c r="H4870" s="369"/>
      <c r="I4870" s="368"/>
      <c r="J4870" s="368"/>
      <c r="K4870" s="368"/>
      <c r="L4870" s="368"/>
      <c r="M4870" s="368"/>
      <c r="N4870" s="370"/>
      <c r="O4870" s="368"/>
      <c r="P4870" s="371"/>
      <c r="Q4870" s="373"/>
    </row>
    <row r="4871" ht="27" customHeight="1" spans="1:17">
      <c r="A4871" s="366"/>
      <c r="B4871" s="367"/>
      <c r="C4871" s="368"/>
      <c r="D4871" s="368"/>
      <c r="E4871" s="368"/>
      <c r="F4871" s="368"/>
      <c r="G4871" s="368"/>
      <c r="H4871" s="369"/>
      <c r="I4871" s="368"/>
      <c r="J4871" s="368"/>
      <c r="K4871" s="368"/>
      <c r="L4871" s="368"/>
      <c r="M4871" s="368"/>
      <c r="N4871" s="372"/>
      <c r="O4871" s="368"/>
      <c r="P4871" s="371"/>
      <c r="Q4871" s="373"/>
    </row>
    <row r="4872" ht="27" customHeight="1" spans="1:17">
      <c r="A4872" s="366"/>
      <c r="B4872" s="367"/>
      <c r="C4872" s="368"/>
      <c r="D4872" s="368"/>
      <c r="E4872" s="368"/>
      <c r="F4872" s="368"/>
      <c r="G4872" s="368"/>
      <c r="H4872" s="369"/>
      <c r="I4872" s="368"/>
      <c r="J4872" s="368"/>
      <c r="K4872" s="368"/>
      <c r="L4872" s="368"/>
      <c r="M4872" s="368"/>
      <c r="N4872" s="370"/>
      <c r="O4872" s="368"/>
      <c r="P4872" s="371"/>
      <c r="Q4872" s="373"/>
    </row>
    <row r="4873" ht="27" customHeight="1" spans="1:17">
      <c r="A4873" s="366"/>
      <c r="B4873" s="367"/>
      <c r="C4873" s="368"/>
      <c r="D4873" s="368"/>
      <c r="E4873" s="368"/>
      <c r="F4873" s="368"/>
      <c r="G4873" s="368"/>
      <c r="H4873" s="369"/>
      <c r="I4873" s="368"/>
      <c r="J4873" s="368"/>
      <c r="K4873" s="368"/>
      <c r="L4873" s="368"/>
      <c r="M4873" s="368"/>
      <c r="N4873" s="372"/>
      <c r="O4873" s="368"/>
      <c r="P4873" s="371"/>
      <c r="Q4873" s="373"/>
    </row>
    <row r="4874" ht="27" customHeight="1" spans="1:17">
      <c r="A4874" s="366"/>
      <c r="B4874" s="367"/>
      <c r="C4874" s="368"/>
      <c r="D4874" s="368"/>
      <c r="E4874" s="368"/>
      <c r="F4874" s="368"/>
      <c r="G4874" s="368"/>
      <c r="H4874" s="369"/>
      <c r="I4874" s="368"/>
      <c r="J4874" s="368"/>
      <c r="K4874" s="368"/>
      <c r="L4874" s="368"/>
      <c r="M4874" s="368"/>
      <c r="N4874" s="370"/>
      <c r="O4874" s="368"/>
      <c r="P4874" s="371"/>
      <c r="Q4874" s="373"/>
    </row>
    <row r="4875" ht="27" customHeight="1" spans="1:17">
      <c r="A4875" s="366"/>
      <c r="B4875" s="367"/>
      <c r="C4875" s="368"/>
      <c r="D4875" s="368"/>
      <c r="E4875" s="368"/>
      <c r="F4875" s="368"/>
      <c r="G4875" s="368"/>
      <c r="H4875" s="369"/>
      <c r="I4875" s="368"/>
      <c r="J4875" s="368"/>
      <c r="K4875" s="368"/>
      <c r="L4875" s="368"/>
      <c r="M4875" s="368"/>
      <c r="N4875" s="372"/>
      <c r="O4875" s="368"/>
      <c r="P4875" s="371"/>
      <c r="Q4875" s="373"/>
    </row>
    <row r="4876" ht="27" customHeight="1" spans="1:17">
      <c r="A4876" s="366"/>
      <c r="B4876" s="367"/>
      <c r="C4876" s="368"/>
      <c r="D4876" s="368"/>
      <c r="E4876" s="368"/>
      <c r="F4876" s="368"/>
      <c r="G4876" s="368"/>
      <c r="H4876" s="369"/>
      <c r="I4876" s="368"/>
      <c r="J4876" s="368"/>
      <c r="K4876" s="368"/>
      <c r="L4876" s="368"/>
      <c r="M4876" s="368"/>
      <c r="N4876" s="370"/>
      <c r="O4876" s="368"/>
      <c r="P4876" s="371"/>
      <c r="Q4876" s="373"/>
    </row>
    <row r="4877" ht="27" customHeight="1" spans="1:17">
      <c r="A4877" s="366"/>
      <c r="B4877" s="367"/>
      <c r="C4877" s="368"/>
      <c r="D4877" s="368"/>
      <c r="E4877" s="368"/>
      <c r="F4877" s="368"/>
      <c r="G4877" s="368"/>
      <c r="H4877" s="369"/>
      <c r="I4877" s="368"/>
      <c r="J4877" s="368"/>
      <c r="K4877" s="368"/>
      <c r="L4877" s="368"/>
      <c r="M4877" s="368"/>
      <c r="N4877" s="372"/>
      <c r="O4877" s="368"/>
      <c r="P4877" s="371"/>
      <c r="Q4877" s="373"/>
    </row>
    <row r="4878" ht="27" customHeight="1" spans="1:17">
      <c r="A4878" s="366"/>
      <c r="B4878" s="367"/>
      <c r="C4878" s="368"/>
      <c r="D4878" s="368"/>
      <c r="E4878" s="368"/>
      <c r="F4878" s="368"/>
      <c r="G4878" s="368"/>
      <c r="H4878" s="369"/>
      <c r="I4878" s="368"/>
      <c r="J4878" s="368"/>
      <c r="K4878" s="368"/>
      <c r="L4878" s="368"/>
      <c r="M4878" s="368"/>
      <c r="N4878" s="370"/>
      <c r="O4878" s="368"/>
      <c r="P4878" s="371"/>
      <c r="Q4878" s="373"/>
    </row>
    <row r="4879" ht="27" customHeight="1" spans="1:17">
      <c r="A4879" s="366"/>
      <c r="B4879" s="367"/>
      <c r="C4879" s="368"/>
      <c r="D4879" s="368"/>
      <c r="E4879" s="368"/>
      <c r="F4879" s="368"/>
      <c r="G4879" s="368"/>
      <c r="H4879" s="369"/>
      <c r="I4879" s="368"/>
      <c r="J4879" s="368"/>
      <c r="K4879" s="368"/>
      <c r="L4879" s="368"/>
      <c r="M4879" s="368"/>
      <c r="N4879" s="372"/>
      <c r="O4879" s="368"/>
      <c r="P4879" s="371"/>
      <c r="Q4879" s="373"/>
    </row>
    <row r="4880" ht="27" customHeight="1" spans="1:17">
      <c r="A4880" s="366"/>
      <c r="B4880" s="367"/>
      <c r="C4880" s="368"/>
      <c r="D4880" s="368"/>
      <c r="E4880" s="368"/>
      <c r="F4880" s="368"/>
      <c r="G4880" s="368"/>
      <c r="H4880" s="369"/>
      <c r="I4880" s="368"/>
      <c r="J4880" s="368"/>
      <c r="K4880" s="368"/>
      <c r="L4880" s="368"/>
      <c r="M4880" s="368"/>
      <c r="N4880" s="370"/>
      <c r="O4880" s="368"/>
      <c r="P4880" s="371"/>
      <c r="Q4880" s="373"/>
    </row>
    <row r="4881" ht="27" customHeight="1" spans="1:17">
      <c r="A4881" s="366"/>
      <c r="B4881" s="367"/>
      <c r="C4881" s="368"/>
      <c r="D4881" s="368"/>
      <c r="E4881" s="368"/>
      <c r="F4881" s="368"/>
      <c r="G4881" s="368"/>
      <c r="H4881" s="369"/>
      <c r="I4881" s="368"/>
      <c r="J4881" s="368"/>
      <c r="K4881" s="368"/>
      <c r="L4881" s="368"/>
      <c r="M4881" s="368"/>
      <c r="N4881" s="372"/>
      <c r="O4881" s="368"/>
      <c r="P4881" s="371"/>
      <c r="Q4881" s="373"/>
    </row>
    <row r="4882" ht="27" customHeight="1" spans="1:17">
      <c r="A4882" s="366"/>
      <c r="B4882" s="367"/>
      <c r="C4882" s="368"/>
      <c r="D4882" s="368"/>
      <c r="E4882" s="368"/>
      <c r="F4882" s="368"/>
      <c r="G4882" s="368"/>
      <c r="H4882" s="369"/>
      <c r="I4882" s="368"/>
      <c r="J4882" s="368"/>
      <c r="K4882" s="368"/>
      <c r="L4882" s="368"/>
      <c r="M4882" s="368"/>
      <c r="N4882" s="370"/>
      <c r="O4882" s="368"/>
      <c r="P4882" s="371"/>
      <c r="Q4882" s="373"/>
    </row>
    <row r="4883" ht="27" customHeight="1" spans="1:17">
      <c r="A4883" s="366"/>
      <c r="B4883" s="367"/>
      <c r="C4883" s="368"/>
      <c r="D4883" s="368"/>
      <c r="E4883" s="368"/>
      <c r="F4883" s="368"/>
      <c r="G4883" s="368"/>
      <c r="H4883" s="369"/>
      <c r="I4883" s="368"/>
      <c r="J4883" s="368"/>
      <c r="K4883" s="368"/>
      <c r="L4883" s="368"/>
      <c r="M4883" s="368"/>
      <c r="N4883" s="372"/>
      <c r="O4883" s="368"/>
      <c r="P4883" s="371"/>
      <c r="Q4883" s="373"/>
    </row>
    <row r="4884" ht="27" customHeight="1" spans="1:17">
      <c r="A4884" s="366"/>
      <c r="B4884" s="367"/>
      <c r="C4884" s="368"/>
      <c r="D4884" s="368"/>
      <c r="E4884" s="368"/>
      <c r="F4884" s="368"/>
      <c r="G4884" s="368"/>
      <c r="H4884" s="369"/>
      <c r="I4884" s="368"/>
      <c r="J4884" s="368"/>
      <c r="K4884" s="368"/>
      <c r="L4884" s="368"/>
      <c r="M4884" s="368"/>
      <c r="N4884" s="370"/>
      <c r="O4884" s="368"/>
      <c r="P4884" s="371"/>
      <c r="Q4884" s="373"/>
    </row>
    <row r="4885" ht="27" customHeight="1" spans="1:17">
      <c r="A4885" s="366"/>
      <c r="B4885" s="367"/>
      <c r="C4885" s="368"/>
      <c r="D4885" s="368"/>
      <c r="E4885" s="368"/>
      <c r="F4885" s="368"/>
      <c r="G4885" s="368"/>
      <c r="H4885" s="369"/>
      <c r="I4885" s="368"/>
      <c r="J4885" s="368"/>
      <c r="K4885" s="368"/>
      <c r="L4885" s="368"/>
      <c r="M4885" s="368"/>
      <c r="N4885" s="372"/>
      <c r="O4885" s="368"/>
      <c r="P4885" s="371"/>
      <c r="Q4885" s="373"/>
    </row>
    <row r="4886" ht="27" customHeight="1" spans="1:17">
      <c r="A4886" s="366"/>
      <c r="B4886" s="367"/>
      <c r="C4886" s="368"/>
      <c r="D4886" s="368"/>
      <c r="E4886" s="368"/>
      <c r="F4886" s="368"/>
      <c r="G4886" s="368"/>
      <c r="H4886" s="369"/>
      <c r="I4886" s="368"/>
      <c r="J4886" s="368"/>
      <c r="K4886" s="368"/>
      <c r="L4886" s="368"/>
      <c r="M4886" s="368"/>
      <c r="N4886" s="370"/>
      <c r="O4886" s="368"/>
      <c r="P4886" s="371"/>
      <c r="Q4886" s="373"/>
    </row>
    <row r="4887" ht="27" customHeight="1" spans="1:17">
      <c r="A4887" s="366"/>
      <c r="B4887" s="367"/>
      <c r="C4887" s="368"/>
      <c r="D4887" s="368"/>
      <c r="E4887" s="368"/>
      <c r="F4887" s="368"/>
      <c r="G4887" s="368"/>
      <c r="H4887" s="369"/>
      <c r="I4887" s="368"/>
      <c r="J4887" s="368"/>
      <c r="K4887" s="368"/>
      <c r="L4887" s="368"/>
      <c r="M4887" s="368"/>
      <c r="N4887" s="372"/>
      <c r="O4887" s="368"/>
      <c r="P4887" s="371"/>
      <c r="Q4887" s="373"/>
    </row>
    <row r="4888" ht="27" customHeight="1" spans="1:17">
      <c r="A4888" s="366"/>
      <c r="B4888" s="367"/>
      <c r="C4888" s="368"/>
      <c r="D4888" s="368"/>
      <c r="E4888" s="368"/>
      <c r="F4888" s="368"/>
      <c r="G4888" s="368"/>
      <c r="H4888" s="369"/>
      <c r="I4888" s="368"/>
      <c r="J4888" s="368"/>
      <c r="K4888" s="368"/>
      <c r="L4888" s="368"/>
      <c r="M4888" s="368"/>
      <c r="N4888" s="370"/>
      <c r="O4888" s="368"/>
      <c r="P4888" s="371"/>
      <c r="Q4888" s="373"/>
    </row>
    <row r="4889" ht="27" customHeight="1" spans="1:17">
      <c r="A4889" s="366"/>
      <c r="B4889" s="367"/>
      <c r="C4889" s="368"/>
      <c r="D4889" s="368"/>
      <c r="E4889" s="368"/>
      <c r="F4889" s="368"/>
      <c r="G4889" s="368"/>
      <c r="H4889" s="369"/>
      <c r="I4889" s="368"/>
      <c r="J4889" s="368"/>
      <c r="K4889" s="368"/>
      <c r="L4889" s="368"/>
      <c r="M4889" s="368"/>
      <c r="N4889" s="372"/>
      <c r="O4889" s="368"/>
      <c r="P4889" s="371"/>
      <c r="Q4889" s="373"/>
    </row>
    <row r="4890" ht="27" customHeight="1" spans="1:17">
      <c r="A4890" s="366"/>
      <c r="B4890" s="367"/>
      <c r="C4890" s="368"/>
      <c r="D4890" s="368"/>
      <c r="E4890" s="368"/>
      <c r="F4890" s="368"/>
      <c r="G4890" s="368"/>
      <c r="H4890" s="369"/>
      <c r="I4890" s="368"/>
      <c r="J4890" s="368"/>
      <c r="K4890" s="368"/>
      <c r="L4890" s="368"/>
      <c r="M4890" s="368"/>
      <c r="N4890" s="370"/>
      <c r="O4890" s="368"/>
      <c r="P4890" s="371"/>
      <c r="Q4890" s="373"/>
    </row>
    <row r="4891" ht="27" customHeight="1" spans="1:17">
      <c r="A4891" s="366"/>
      <c r="B4891" s="367"/>
      <c r="C4891" s="368"/>
      <c r="D4891" s="368"/>
      <c r="E4891" s="368"/>
      <c r="F4891" s="368"/>
      <c r="G4891" s="368"/>
      <c r="H4891" s="369"/>
      <c r="I4891" s="368"/>
      <c r="J4891" s="368"/>
      <c r="K4891" s="368"/>
      <c r="L4891" s="368"/>
      <c r="M4891" s="368"/>
      <c r="N4891" s="372"/>
      <c r="O4891" s="368"/>
      <c r="P4891" s="371"/>
      <c r="Q4891" s="373"/>
    </row>
    <row r="4892" ht="27" customHeight="1" spans="1:17">
      <c r="A4892" s="366"/>
      <c r="B4892" s="367"/>
      <c r="C4892" s="368"/>
      <c r="D4892" s="368"/>
      <c r="E4892" s="368"/>
      <c r="F4892" s="368"/>
      <c r="G4892" s="368"/>
      <c r="H4892" s="369"/>
      <c r="I4892" s="368"/>
      <c r="J4892" s="368"/>
      <c r="K4892" s="368"/>
      <c r="L4892" s="368"/>
      <c r="M4892" s="368"/>
      <c r="N4892" s="370"/>
      <c r="O4892" s="368"/>
      <c r="P4892" s="371"/>
      <c r="Q4892" s="373"/>
    </row>
    <row r="4893" ht="27" customHeight="1" spans="1:17">
      <c r="A4893" s="366"/>
      <c r="B4893" s="367"/>
      <c r="C4893" s="368"/>
      <c r="D4893" s="368"/>
      <c r="E4893" s="368"/>
      <c r="F4893" s="368"/>
      <c r="G4893" s="368"/>
      <c r="H4893" s="369"/>
      <c r="I4893" s="368"/>
      <c r="J4893" s="368"/>
      <c r="K4893" s="368"/>
      <c r="L4893" s="368"/>
      <c r="M4893" s="368"/>
      <c r="N4893" s="372"/>
      <c r="O4893" s="368"/>
      <c r="P4893" s="371"/>
      <c r="Q4893" s="373"/>
    </row>
    <row r="4894" ht="27" customHeight="1" spans="1:17">
      <c r="A4894" s="366"/>
      <c r="B4894" s="367"/>
      <c r="C4894" s="368"/>
      <c r="D4894" s="368"/>
      <c r="E4894" s="368"/>
      <c r="F4894" s="368"/>
      <c r="G4894" s="368"/>
      <c r="H4894" s="369"/>
      <c r="I4894" s="368"/>
      <c r="J4894" s="368"/>
      <c r="K4894" s="368"/>
      <c r="L4894" s="368"/>
      <c r="M4894" s="368"/>
      <c r="N4894" s="370"/>
      <c r="O4894" s="368"/>
      <c r="P4894" s="371"/>
      <c r="Q4894" s="373"/>
    </row>
    <row r="4895" ht="27" customHeight="1" spans="1:17">
      <c r="A4895" s="366"/>
      <c r="B4895" s="367"/>
      <c r="C4895" s="368"/>
      <c r="D4895" s="368"/>
      <c r="E4895" s="368"/>
      <c r="F4895" s="368"/>
      <c r="G4895" s="368"/>
      <c r="H4895" s="369"/>
      <c r="I4895" s="368"/>
      <c r="J4895" s="368"/>
      <c r="K4895" s="368"/>
      <c r="L4895" s="368"/>
      <c r="M4895" s="368"/>
      <c r="N4895" s="372"/>
      <c r="O4895" s="368"/>
      <c r="P4895" s="371"/>
      <c r="Q4895" s="373"/>
    </row>
    <row r="4896" ht="27" customHeight="1" spans="1:17">
      <c r="A4896" s="366"/>
      <c r="B4896" s="367"/>
      <c r="C4896" s="368"/>
      <c r="D4896" s="368"/>
      <c r="E4896" s="368"/>
      <c r="F4896" s="368"/>
      <c r="G4896" s="368"/>
      <c r="H4896" s="369"/>
      <c r="I4896" s="368"/>
      <c r="J4896" s="368"/>
      <c r="K4896" s="368"/>
      <c r="L4896" s="368"/>
      <c r="M4896" s="368"/>
      <c r="N4896" s="370"/>
      <c r="O4896" s="368"/>
      <c r="P4896" s="371"/>
      <c r="Q4896" s="373"/>
    </row>
    <row r="4897" ht="27" customHeight="1" spans="1:17">
      <c r="A4897" s="366"/>
      <c r="B4897" s="367"/>
      <c r="C4897" s="368"/>
      <c r="D4897" s="368"/>
      <c r="E4897" s="368"/>
      <c r="F4897" s="368"/>
      <c r="G4897" s="368"/>
      <c r="H4897" s="369"/>
      <c r="I4897" s="368"/>
      <c r="J4897" s="368"/>
      <c r="K4897" s="368"/>
      <c r="L4897" s="368"/>
      <c r="M4897" s="368"/>
      <c r="N4897" s="372"/>
      <c r="O4897" s="368"/>
      <c r="P4897" s="371"/>
      <c r="Q4897" s="373"/>
    </row>
    <row r="4898" ht="27" customHeight="1" spans="1:17">
      <c r="A4898" s="366"/>
      <c r="B4898" s="367"/>
      <c r="C4898" s="368"/>
      <c r="D4898" s="368"/>
      <c r="E4898" s="368"/>
      <c r="F4898" s="368"/>
      <c r="G4898" s="368"/>
      <c r="H4898" s="369"/>
      <c r="I4898" s="368"/>
      <c r="J4898" s="368"/>
      <c r="K4898" s="368"/>
      <c r="L4898" s="368"/>
      <c r="M4898" s="368"/>
      <c r="N4898" s="370"/>
      <c r="O4898" s="368"/>
      <c r="P4898" s="371"/>
      <c r="Q4898" s="373"/>
    </row>
    <row r="4899" ht="27" customHeight="1" spans="1:17">
      <c r="A4899" s="366"/>
      <c r="B4899" s="367"/>
      <c r="C4899" s="368"/>
      <c r="D4899" s="368"/>
      <c r="E4899" s="368"/>
      <c r="F4899" s="368"/>
      <c r="G4899" s="368"/>
      <c r="H4899" s="369"/>
      <c r="I4899" s="368"/>
      <c r="J4899" s="368"/>
      <c r="K4899" s="368"/>
      <c r="L4899" s="368"/>
      <c r="M4899" s="368"/>
      <c r="N4899" s="372"/>
      <c r="O4899" s="368"/>
      <c r="P4899" s="371"/>
      <c r="Q4899" s="373"/>
    </row>
    <row r="4900" ht="27" customHeight="1" spans="1:17">
      <c r="A4900" s="366"/>
      <c r="B4900" s="367"/>
      <c r="C4900" s="368"/>
      <c r="D4900" s="368"/>
      <c r="E4900" s="368"/>
      <c r="F4900" s="368"/>
      <c r="G4900" s="368"/>
      <c r="H4900" s="369"/>
      <c r="I4900" s="368"/>
      <c r="J4900" s="368"/>
      <c r="K4900" s="368"/>
      <c r="L4900" s="368"/>
      <c r="M4900" s="368"/>
      <c r="N4900" s="370"/>
      <c r="O4900" s="368"/>
      <c r="P4900" s="371"/>
      <c r="Q4900" s="373"/>
    </row>
    <row r="4901" ht="27" customHeight="1" spans="1:17">
      <c r="A4901" s="366"/>
      <c r="B4901" s="367"/>
      <c r="C4901" s="368"/>
      <c r="D4901" s="368"/>
      <c r="E4901" s="368"/>
      <c r="F4901" s="368"/>
      <c r="G4901" s="368"/>
      <c r="H4901" s="369"/>
      <c r="I4901" s="368"/>
      <c r="J4901" s="368"/>
      <c r="K4901" s="368"/>
      <c r="L4901" s="368"/>
      <c r="M4901" s="368"/>
      <c r="N4901" s="372"/>
      <c r="O4901" s="368"/>
      <c r="P4901" s="371"/>
      <c r="Q4901" s="373"/>
    </row>
    <row r="4902" ht="27" customHeight="1" spans="1:17">
      <c r="A4902" s="366"/>
      <c r="B4902" s="367"/>
      <c r="C4902" s="368"/>
      <c r="D4902" s="368"/>
      <c r="E4902" s="368"/>
      <c r="F4902" s="368"/>
      <c r="G4902" s="368"/>
      <c r="H4902" s="369"/>
      <c r="I4902" s="368"/>
      <c r="J4902" s="368"/>
      <c r="K4902" s="368"/>
      <c r="L4902" s="368"/>
      <c r="M4902" s="368"/>
      <c r="N4902" s="370"/>
      <c r="O4902" s="368"/>
      <c r="P4902" s="371"/>
      <c r="Q4902" s="373"/>
    </row>
    <row r="4903" ht="27" customHeight="1" spans="1:17">
      <c r="A4903" s="366"/>
      <c r="B4903" s="367"/>
      <c r="C4903" s="368"/>
      <c r="D4903" s="368"/>
      <c r="E4903" s="368"/>
      <c r="F4903" s="368"/>
      <c r="G4903" s="368"/>
      <c r="H4903" s="369"/>
      <c r="I4903" s="368"/>
      <c r="J4903" s="368"/>
      <c r="K4903" s="368"/>
      <c r="L4903" s="368"/>
      <c r="M4903" s="368"/>
      <c r="N4903" s="372"/>
      <c r="O4903" s="368"/>
      <c r="P4903" s="371"/>
      <c r="Q4903" s="373"/>
    </row>
    <row r="4904" ht="27" customHeight="1" spans="1:17">
      <c r="A4904" s="366"/>
      <c r="B4904" s="367"/>
      <c r="C4904" s="368"/>
      <c r="D4904" s="368"/>
      <c r="E4904" s="368"/>
      <c r="F4904" s="368"/>
      <c r="G4904" s="368"/>
      <c r="H4904" s="369"/>
      <c r="I4904" s="368"/>
      <c r="J4904" s="368"/>
      <c r="K4904" s="368"/>
      <c r="L4904" s="368"/>
      <c r="M4904" s="368"/>
      <c r="N4904" s="370"/>
      <c r="O4904" s="368"/>
      <c r="P4904" s="371"/>
      <c r="Q4904" s="373"/>
    </row>
    <row r="4905" ht="27" customHeight="1" spans="1:17">
      <c r="A4905" s="366"/>
      <c r="B4905" s="367"/>
      <c r="C4905" s="368"/>
      <c r="D4905" s="368"/>
      <c r="E4905" s="368"/>
      <c r="F4905" s="368"/>
      <c r="G4905" s="368"/>
      <c r="H4905" s="369"/>
      <c r="I4905" s="368"/>
      <c r="J4905" s="368"/>
      <c r="K4905" s="368"/>
      <c r="L4905" s="368"/>
      <c r="M4905" s="368"/>
      <c r="N4905" s="372"/>
      <c r="O4905" s="368"/>
      <c r="P4905" s="371"/>
      <c r="Q4905" s="373"/>
    </row>
    <row r="4906" ht="27" customHeight="1" spans="1:17">
      <c r="A4906" s="366"/>
      <c r="B4906" s="367"/>
      <c r="C4906" s="368"/>
      <c r="D4906" s="368"/>
      <c r="E4906" s="368"/>
      <c r="F4906" s="368"/>
      <c r="G4906" s="368"/>
      <c r="H4906" s="369"/>
      <c r="I4906" s="368"/>
      <c r="J4906" s="368"/>
      <c r="K4906" s="368"/>
      <c r="L4906" s="368"/>
      <c r="M4906" s="368"/>
      <c r="N4906" s="370"/>
      <c r="O4906" s="368"/>
      <c r="P4906" s="371"/>
      <c r="Q4906" s="373"/>
    </row>
    <row r="4907" ht="27" customHeight="1" spans="1:17">
      <c r="A4907" s="366"/>
      <c r="B4907" s="367"/>
      <c r="C4907" s="368"/>
      <c r="D4907" s="368"/>
      <c r="E4907" s="368"/>
      <c r="F4907" s="368"/>
      <c r="G4907" s="368"/>
      <c r="H4907" s="369"/>
      <c r="I4907" s="368"/>
      <c r="J4907" s="368"/>
      <c r="K4907" s="368"/>
      <c r="L4907" s="368"/>
      <c r="M4907" s="368"/>
      <c r="N4907" s="372"/>
      <c r="O4907" s="368"/>
      <c r="P4907" s="371"/>
      <c r="Q4907" s="373"/>
    </row>
    <row r="4908" ht="27" customHeight="1" spans="1:17">
      <c r="A4908" s="366"/>
      <c r="B4908" s="367"/>
      <c r="C4908" s="368"/>
      <c r="D4908" s="368"/>
      <c r="E4908" s="368"/>
      <c r="F4908" s="368"/>
      <c r="G4908" s="368"/>
      <c r="H4908" s="369"/>
      <c r="I4908" s="368"/>
      <c r="J4908" s="368"/>
      <c r="K4908" s="368"/>
      <c r="L4908" s="368"/>
      <c r="M4908" s="368"/>
      <c r="N4908" s="370"/>
      <c r="O4908" s="368"/>
      <c r="P4908" s="371"/>
      <c r="Q4908" s="373"/>
    </row>
    <row r="4909" ht="27" customHeight="1" spans="1:17">
      <c r="A4909" s="366"/>
      <c r="B4909" s="367"/>
      <c r="C4909" s="368"/>
      <c r="D4909" s="368"/>
      <c r="E4909" s="368"/>
      <c r="F4909" s="368"/>
      <c r="G4909" s="368"/>
      <c r="H4909" s="369"/>
      <c r="I4909" s="368"/>
      <c r="J4909" s="368"/>
      <c r="K4909" s="368"/>
      <c r="L4909" s="368"/>
      <c r="M4909" s="368"/>
      <c r="N4909" s="372"/>
      <c r="O4909" s="368"/>
      <c r="P4909" s="371"/>
      <c r="Q4909" s="373"/>
    </row>
    <row r="4910" ht="27" customHeight="1" spans="1:17">
      <c r="A4910" s="366"/>
      <c r="B4910" s="367"/>
      <c r="C4910" s="368"/>
      <c r="D4910" s="368"/>
      <c r="E4910" s="368"/>
      <c r="F4910" s="368"/>
      <c r="G4910" s="368"/>
      <c r="H4910" s="369"/>
      <c r="I4910" s="368"/>
      <c r="J4910" s="368"/>
      <c r="K4910" s="368"/>
      <c r="L4910" s="368"/>
      <c r="M4910" s="368"/>
      <c r="N4910" s="370"/>
      <c r="O4910" s="368"/>
      <c r="P4910" s="371"/>
      <c r="Q4910" s="373"/>
    </row>
    <row r="4911" ht="27" customHeight="1" spans="1:17">
      <c r="A4911" s="366"/>
      <c r="B4911" s="367"/>
      <c r="C4911" s="368"/>
      <c r="D4911" s="368"/>
      <c r="E4911" s="368"/>
      <c r="F4911" s="368"/>
      <c r="G4911" s="368"/>
      <c r="H4911" s="369"/>
      <c r="I4911" s="368"/>
      <c r="J4911" s="368"/>
      <c r="K4911" s="368"/>
      <c r="L4911" s="368"/>
      <c r="M4911" s="368"/>
      <c r="N4911" s="372"/>
      <c r="O4911" s="368"/>
      <c r="P4911" s="371"/>
      <c r="Q4911" s="373"/>
    </row>
    <row r="4912" ht="27" customHeight="1" spans="1:17">
      <c r="A4912" s="366"/>
      <c r="B4912" s="367"/>
      <c r="C4912" s="368"/>
      <c r="D4912" s="368"/>
      <c r="E4912" s="368"/>
      <c r="F4912" s="368"/>
      <c r="G4912" s="368"/>
      <c r="H4912" s="369"/>
      <c r="I4912" s="368"/>
      <c r="J4912" s="368"/>
      <c r="K4912" s="368"/>
      <c r="L4912" s="368"/>
      <c r="M4912" s="368"/>
      <c r="N4912" s="370"/>
      <c r="O4912" s="368"/>
      <c r="P4912" s="371"/>
      <c r="Q4912" s="373"/>
    </row>
    <row r="4913" ht="27" customHeight="1" spans="1:17">
      <c r="A4913" s="366"/>
      <c r="B4913" s="367"/>
      <c r="C4913" s="368"/>
      <c r="D4913" s="368"/>
      <c r="E4913" s="368"/>
      <c r="F4913" s="368"/>
      <c r="G4913" s="368"/>
      <c r="H4913" s="369"/>
      <c r="I4913" s="368"/>
      <c r="J4913" s="368"/>
      <c r="K4913" s="368"/>
      <c r="L4913" s="368"/>
      <c r="M4913" s="368"/>
      <c r="N4913" s="372"/>
      <c r="O4913" s="368"/>
      <c r="P4913" s="371"/>
      <c r="Q4913" s="373"/>
    </row>
    <row r="4914" ht="27" customHeight="1" spans="1:17">
      <c r="A4914" s="366"/>
      <c r="B4914" s="367"/>
      <c r="C4914" s="368"/>
      <c r="D4914" s="368"/>
      <c r="E4914" s="368"/>
      <c r="F4914" s="368"/>
      <c r="G4914" s="368"/>
      <c r="H4914" s="369"/>
      <c r="I4914" s="368"/>
      <c r="J4914" s="368"/>
      <c r="K4914" s="368"/>
      <c r="L4914" s="368"/>
      <c r="M4914" s="368"/>
      <c r="N4914" s="370"/>
      <c r="O4914" s="368"/>
      <c r="P4914" s="371"/>
      <c r="Q4914" s="373"/>
    </row>
    <row r="4915" ht="27" customHeight="1" spans="1:17">
      <c r="A4915" s="366"/>
      <c r="B4915" s="367"/>
      <c r="C4915" s="368"/>
      <c r="D4915" s="368"/>
      <c r="E4915" s="368"/>
      <c r="F4915" s="368"/>
      <c r="G4915" s="368"/>
      <c r="H4915" s="369"/>
      <c r="I4915" s="368"/>
      <c r="J4915" s="368"/>
      <c r="K4915" s="368"/>
      <c r="L4915" s="368"/>
      <c r="M4915" s="368"/>
      <c r="N4915" s="372"/>
      <c r="O4915" s="368"/>
      <c r="P4915" s="371"/>
      <c r="Q4915" s="373"/>
    </row>
    <row r="4916" ht="27" customHeight="1" spans="1:17">
      <c r="A4916" s="366"/>
      <c r="B4916" s="367"/>
      <c r="C4916" s="368"/>
      <c r="D4916" s="368"/>
      <c r="E4916" s="368"/>
      <c r="F4916" s="368"/>
      <c r="G4916" s="368"/>
      <c r="H4916" s="369"/>
      <c r="I4916" s="368"/>
      <c r="J4916" s="368"/>
      <c r="K4916" s="368"/>
      <c r="L4916" s="368"/>
      <c r="M4916" s="368"/>
      <c r="N4916" s="370"/>
      <c r="O4916" s="368"/>
      <c r="P4916" s="371"/>
      <c r="Q4916" s="373"/>
    </row>
    <row r="4917" ht="27" customHeight="1" spans="1:17">
      <c r="A4917" s="366"/>
      <c r="B4917" s="367"/>
      <c r="C4917" s="368"/>
      <c r="D4917" s="368"/>
      <c r="E4917" s="368"/>
      <c r="F4917" s="368"/>
      <c r="G4917" s="368"/>
      <c r="H4917" s="369"/>
      <c r="I4917" s="368"/>
      <c r="J4917" s="368"/>
      <c r="K4917" s="368"/>
      <c r="L4917" s="368"/>
      <c r="M4917" s="368"/>
      <c r="N4917" s="372"/>
      <c r="O4917" s="368"/>
      <c r="P4917" s="371"/>
      <c r="Q4917" s="373"/>
    </row>
    <row r="4918" ht="27" customHeight="1" spans="1:17">
      <c r="A4918" s="366"/>
      <c r="B4918" s="367"/>
      <c r="C4918" s="368"/>
      <c r="D4918" s="368"/>
      <c r="E4918" s="368"/>
      <c r="F4918" s="368"/>
      <c r="G4918" s="368"/>
      <c r="H4918" s="369"/>
      <c r="I4918" s="368"/>
      <c r="J4918" s="368"/>
      <c r="K4918" s="368"/>
      <c r="L4918" s="368"/>
      <c r="M4918" s="368"/>
      <c r="N4918" s="370"/>
      <c r="O4918" s="368"/>
      <c r="P4918" s="371"/>
      <c r="Q4918" s="373"/>
    </row>
    <row r="4919" ht="27" customHeight="1" spans="1:17">
      <c r="A4919" s="366"/>
      <c r="B4919" s="367"/>
      <c r="C4919" s="368"/>
      <c r="D4919" s="368"/>
      <c r="E4919" s="368"/>
      <c r="F4919" s="368"/>
      <c r="G4919" s="368"/>
      <c r="H4919" s="369"/>
      <c r="I4919" s="368"/>
      <c r="J4919" s="368"/>
      <c r="K4919" s="368"/>
      <c r="L4919" s="368"/>
      <c r="M4919" s="368"/>
      <c r="N4919" s="372"/>
      <c r="O4919" s="368"/>
      <c r="P4919" s="371"/>
      <c r="Q4919" s="373"/>
    </row>
    <row r="4920" ht="27" customHeight="1" spans="1:17">
      <c r="A4920" s="366"/>
      <c r="B4920" s="367"/>
      <c r="C4920" s="368"/>
      <c r="D4920" s="368"/>
      <c r="E4920" s="368"/>
      <c r="F4920" s="368"/>
      <c r="G4920" s="368"/>
      <c r="H4920" s="369"/>
      <c r="I4920" s="368"/>
      <c r="J4920" s="368"/>
      <c r="K4920" s="368"/>
      <c r="L4920" s="368"/>
      <c r="M4920" s="368"/>
      <c r="N4920" s="370"/>
      <c r="O4920" s="368"/>
      <c r="P4920" s="371"/>
      <c r="Q4920" s="373"/>
    </row>
    <row r="4921" ht="27" customHeight="1" spans="1:17">
      <c r="A4921" s="366"/>
      <c r="B4921" s="367"/>
      <c r="C4921" s="368"/>
      <c r="D4921" s="368"/>
      <c r="E4921" s="368"/>
      <c r="F4921" s="368"/>
      <c r="G4921" s="368"/>
      <c r="H4921" s="369"/>
      <c r="I4921" s="368"/>
      <c r="J4921" s="368"/>
      <c r="K4921" s="368"/>
      <c r="L4921" s="368"/>
      <c r="M4921" s="368"/>
      <c r="N4921" s="372"/>
      <c r="O4921" s="368"/>
      <c r="P4921" s="371"/>
      <c r="Q4921" s="373"/>
    </row>
    <row r="4922" ht="27" customHeight="1" spans="1:17">
      <c r="A4922" s="366"/>
      <c r="B4922" s="367"/>
      <c r="C4922" s="368"/>
      <c r="D4922" s="368"/>
      <c r="E4922" s="368"/>
      <c r="F4922" s="368"/>
      <c r="G4922" s="368"/>
      <c r="H4922" s="369"/>
      <c r="I4922" s="368"/>
      <c r="J4922" s="368"/>
      <c r="K4922" s="368"/>
      <c r="L4922" s="368"/>
      <c r="M4922" s="368"/>
      <c r="N4922" s="370"/>
      <c r="O4922" s="368"/>
      <c r="P4922" s="371"/>
      <c r="Q4922" s="373"/>
    </row>
    <row r="4923" ht="27" customHeight="1" spans="1:17">
      <c r="A4923" s="366"/>
      <c r="B4923" s="367"/>
      <c r="C4923" s="368"/>
      <c r="D4923" s="368"/>
      <c r="E4923" s="368"/>
      <c r="F4923" s="368"/>
      <c r="G4923" s="368"/>
      <c r="H4923" s="369"/>
      <c r="I4923" s="368"/>
      <c r="J4923" s="368"/>
      <c r="K4923" s="368"/>
      <c r="L4923" s="368"/>
      <c r="M4923" s="368"/>
      <c r="N4923" s="372"/>
      <c r="O4923" s="368"/>
      <c r="P4923" s="371"/>
      <c r="Q4923" s="373"/>
    </row>
    <row r="4924" ht="27" customHeight="1" spans="1:17">
      <c r="A4924" s="366"/>
      <c r="B4924" s="367"/>
      <c r="C4924" s="368"/>
      <c r="D4924" s="368"/>
      <c r="E4924" s="368"/>
      <c r="F4924" s="368"/>
      <c r="G4924" s="368"/>
      <c r="H4924" s="369"/>
      <c r="I4924" s="368"/>
      <c r="J4924" s="368"/>
      <c r="K4924" s="368"/>
      <c r="L4924" s="368"/>
      <c r="M4924" s="368"/>
      <c r="N4924" s="370"/>
      <c r="O4924" s="368"/>
      <c r="P4924" s="371"/>
      <c r="Q4924" s="373"/>
    </row>
    <row r="4925" ht="27" customHeight="1" spans="1:17">
      <c r="A4925" s="366"/>
      <c r="B4925" s="367"/>
      <c r="C4925" s="368"/>
      <c r="D4925" s="368"/>
      <c r="E4925" s="368"/>
      <c r="F4925" s="368"/>
      <c r="G4925" s="368"/>
      <c r="H4925" s="369"/>
      <c r="I4925" s="368"/>
      <c r="J4925" s="368"/>
      <c r="K4925" s="368"/>
      <c r="L4925" s="368"/>
      <c r="M4925" s="368"/>
      <c r="N4925" s="372"/>
      <c r="O4925" s="368"/>
      <c r="P4925" s="371"/>
      <c r="Q4925" s="373"/>
    </row>
    <row r="4926" ht="27" customHeight="1" spans="1:17">
      <c r="A4926" s="366"/>
      <c r="B4926" s="367"/>
      <c r="C4926" s="368"/>
      <c r="D4926" s="368"/>
      <c r="E4926" s="368"/>
      <c r="F4926" s="368"/>
      <c r="G4926" s="368"/>
      <c r="H4926" s="369"/>
      <c r="I4926" s="368"/>
      <c r="J4926" s="368"/>
      <c r="K4926" s="368"/>
      <c r="L4926" s="368"/>
      <c r="M4926" s="368"/>
      <c r="N4926" s="370"/>
      <c r="O4926" s="368"/>
      <c r="P4926" s="371"/>
      <c r="Q4926" s="373"/>
    </row>
    <row r="4927" ht="27" customHeight="1" spans="1:17">
      <c r="A4927" s="366"/>
      <c r="B4927" s="367"/>
      <c r="C4927" s="368"/>
      <c r="D4927" s="368"/>
      <c r="E4927" s="368"/>
      <c r="F4927" s="368"/>
      <c r="G4927" s="368"/>
      <c r="H4927" s="369"/>
      <c r="I4927" s="368"/>
      <c r="J4927" s="368"/>
      <c r="K4927" s="368"/>
      <c r="L4927" s="368"/>
      <c r="M4927" s="368"/>
      <c r="N4927" s="372"/>
      <c r="O4927" s="368"/>
      <c r="P4927" s="371"/>
      <c r="Q4927" s="373"/>
    </row>
    <row r="4928" ht="27" customHeight="1" spans="1:17">
      <c r="A4928" s="366"/>
      <c r="B4928" s="367"/>
      <c r="C4928" s="368"/>
      <c r="D4928" s="368"/>
      <c r="E4928" s="368"/>
      <c r="F4928" s="368"/>
      <c r="G4928" s="368"/>
      <c r="H4928" s="369"/>
      <c r="I4928" s="368"/>
      <c r="J4928" s="368"/>
      <c r="K4928" s="368"/>
      <c r="L4928" s="368"/>
      <c r="M4928" s="368"/>
      <c r="N4928" s="370"/>
      <c r="O4928" s="368"/>
      <c r="P4928" s="371"/>
      <c r="Q4928" s="373"/>
    </row>
    <row r="4929" ht="27" customHeight="1" spans="1:17">
      <c r="A4929" s="366"/>
      <c r="B4929" s="367"/>
      <c r="C4929" s="368"/>
      <c r="D4929" s="368"/>
      <c r="E4929" s="368"/>
      <c r="F4929" s="368"/>
      <c r="G4929" s="368"/>
      <c r="H4929" s="369"/>
      <c r="I4929" s="368"/>
      <c r="J4929" s="368"/>
      <c r="K4929" s="368"/>
      <c r="L4929" s="368"/>
      <c r="M4929" s="368"/>
      <c r="N4929" s="372"/>
      <c r="O4929" s="368"/>
      <c r="P4929" s="371"/>
      <c r="Q4929" s="373"/>
    </row>
    <row r="4930" ht="27" customHeight="1" spans="1:17">
      <c r="A4930" s="366"/>
      <c r="B4930" s="367"/>
      <c r="C4930" s="368"/>
      <c r="D4930" s="368"/>
      <c r="E4930" s="368"/>
      <c r="F4930" s="368"/>
      <c r="G4930" s="368"/>
      <c r="H4930" s="369"/>
      <c r="I4930" s="368"/>
      <c r="J4930" s="368"/>
      <c r="K4930" s="368"/>
      <c r="L4930" s="368"/>
      <c r="M4930" s="368"/>
      <c r="N4930" s="370"/>
      <c r="O4930" s="368"/>
      <c r="P4930" s="371"/>
      <c r="Q4930" s="373"/>
    </row>
    <row r="4931" ht="27" customHeight="1" spans="1:17">
      <c r="A4931" s="366"/>
      <c r="B4931" s="367"/>
      <c r="C4931" s="368"/>
      <c r="D4931" s="368"/>
      <c r="E4931" s="368"/>
      <c r="F4931" s="368"/>
      <c r="G4931" s="368"/>
      <c r="H4931" s="369"/>
      <c r="I4931" s="368"/>
      <c r="J4931" s="368"/>
      <c r="K4931" s="368"/>
      <c r="L4931" s="368"/>
      <c r="M4931" s="368"/>
      <c r="N4931" s="372"/>
      <c r="O4931" s="368"/>
      <c r="P4931" s="371"/>
      <c r="Q4931" s="373"/>
    </row>
    <row r="4932" ht="27" customHeight="1" spans="1:17">
      <c r="A4932" s="366"/>
      <c r="B4932" s="367"/>
      <c r="C4932" s="368"/>
      <c r="D4932" s="368"/>
      <c r="E4932" s="368"/>
      <c r="F4932" s="368"/>
      <c r="G4932" s="368"/>
      <c r="H4932" s="369"/>
      <c r="I4932" s="368"/>
      <c r="J4932" s="368"/>
      <c r="K4932" s="368"/>
      <c r="L4932" s="368"/>
      <c r="M4932" s="368"/>
      <c r="N4932" s="370"/>
      <c r="O4932" s="368"/>
      <c r="P4932" s="371"/>
      <c r="Q4932" s="373"/>
    </row>
    <row r="4933" ht="27" customHeight="1" spans="1:17">
      <c r="A4933" s="366"/>
      <c r="B4933" s="367"/>
      <c r="C4933" s="368"/>
      <c r="D4933" s="368"/>
      <c r="E4933" s="368"/>
      <c r="F4933" s="368"/>
      <c r="G4933" s="368"/>
      <c r="H4933" s="369"/>
      <c r="I4933" s="368"/>
      <c r="J4933" s="368"/>
      <c r="K4933" s="368"/>
      <c r="L4933" s="368"/>
      <c r="M4933" s="368"/>
      <c r="N4933" s="372"/>
      <c r="O4933" s="368"/>
      <c r="P4933" s="371"/>
      <c r="Q4933" s="373"/>
    </row>
    <row r="4934" ht="27" customHeight="1" spans="1:17">
      <c r="A4934" s="366"/>
      <c r="B4934" s="367"/>
      <c r="C4934" s="368"/>
      <c r="D4934" s="368"/>
      <c r="E4934" s="368"/>
      <c r="F4934" s="368"/>
      <c r="G4934" s="368"/>
      <c r="H4934" s="369"/>
      <c r="I4934" s="368"/>
      <c r="J4934" s="368"/>
      <c r="K4934" s="368"/>
      <c r="L4934" s="368"/>
      <c r="M4934" s="368"/>
      <c r="N4934" s="370"/>
      <c r="O4934" s="368"/>
      <c r="P4934" s="371"/>
      <c r="Q4934" s="373"/>
    </row>
    <row r="4935" ht="27" customHeight="1" spans="1:17">
      <c r="A4935" s="366"/>
      <c r="B4935" s="367"/>
      <c r="C4935" s="368"/>
      <c r="D4935" s="368"/>
      <c r="E4935" s="368"/>
      <c r="F4935" s="368"/>
      <c r="G4935" s="368"/>
      <c r="H4935" s="369"/>
      <c r="I4935" s="368"/>
      <c r="J4935" s="368"/>
      <c r="K4935" s="368"/>
      <c r="L4935" s="368"/>
      <c r="M4935" s="368"/>
      <c r="N4935" s="372"/>
      <c r="O4935" s="368"/>
      <c r="P4935" s="371"/>
      <c r="Q4935" s="373"/>
    </row>
    <row r="4936" ht="27" customHeight="1" spans="1:17">
      <c r="A4936" s="366"/>
      <c r="B4936" s="367"/>
      <c r="C4936" s="368"/>
      <c r="D4936" s="368"/>
      <c r="E4936" s="368"/>
      <c r="F4936" s="368"/>
      <c r="G4936" s="368"/>
      <c r="H4936" s="369"/>
      <c r="I4936" s="368"/>
      <c r="J4936" s="368"/>
      <c r="K4936" s="368"/>
      <c r="L4936" s="368"/>
      <c r="M4936" s="368"/>
      <c r="N4936" s="370"/>
      <c r="O4936" s="368"/>
      <c r="P4936" s="371"/>
      <c r="Q4936" s="373"/>
    </row>
    <row r="4937" ht="27" customHeight="1" spans="1:17">
      <c r="A4937" s="366"/>
      <c r="B4937" s="367"/>
      <c r="C4937" s="368"/>
      <c r="D4937" s="368"/>
      <c r="E4937" s="368"/>
      <c r="F4937" s="368"/>
      <c r="G4937" s="368"/>
      <c r="H4937" s="369"/>
      <c r="I4937" s="368"/>
      <c r="J4937" s="368"/>
      <c r="K4937" s="368"/>
      <c r="L4937" s="368"/>
      <c r="M4937" s="368"/>
      <c r="N4937" s="372"/>
      <c r="O4937" s="368"/>
      <c r="P4937" s="371"/>
      <c r="Q4937" s="373"/>
    </row>
    <row r="4938" ht="27" customHeight="1" spans="1:17">
      <c r="A4938" s="366"/>
      <c r="B4938" s="367"/>
      <c r="C4938" s="368"/>
      <c r="D4938" s="368"/>
      <c r="E4938" s="368"/>
      <c r="F4938" s="368"/>
      <c r="G4938" s="368"/>
      <c r="H4938" s="369"/>
      <c r="I4938" s="368"/>
      <c r="J4938" s="368"/>
      <c r="K4938" s="368"/>
      <c r="L4938" s="368"/>
      <c r="M4938" s="368"/>
      <c r="N4938" s="370"/>
      <c r="O4938" s="368"/>
      <c r="P4938" s="371"/>
      <c r="Q4938" s="373"/>
    </row>
    <row r="4939" ht="27" customHeight="1" spans="1:17">
      <c r="A4939" s="366"/>
      <c r="B4939" s="367"/>
      <c r="C4939" s="368"/>
      <c r="D4939" s="368"/>
      <c r="E4939" s="368"/>
      <c r="F4939" s="368"/>
      <c r="G4939" s="368"/>
      <c r="H4939" s="369"/>
      <c r="I4939" s="368"/>
      <c r="J4939" s="368"/>
      <c r="K4939" s="368"/>
      <c r="L4939" s="368"/>
      <c r="M4939" s="368"/>
      <c r="N4939" s="372"/>
      <c r="O4939" s="368"/>
      <c r="P4939" s="371"/>
      <c r="Q4939" s="373"/>
    </row>
    <row r="4940" ht="27" customHeight="1" spans="1:17">
      <c r="A4940" s="366"/>
      <c r="B4940" s="367"/>
      <c r="C4940" s="368"/>
      <c r="D4940" s="368"/>
      <c r="E4940" s="368"/>
      <c r="F4940" s="368"/>
      <c r="G4940" s="368"/>
      <c r="H4940" s="369"/>
      <c r="I4940" s="368"/>
      <c r="J4940" s="368"/>
      <c r="K4940" s="368"/>
      <c r="L4940" s="368"/>
      <c r="M4940" s="368"/>
      <c r="N4940" s="370"/>
      <c r="O4940" s="368"/>
      <c r="P4940" s="371"/>
      <c r="Q4940" s="373"/>
    </row>
    <row r="4941" ht="27" customHeight="1" spans="1:17">
      <c r="A4941" s="366"/>
      <c r="B4941" s="367"/>
      <c r="C4941" s="368"/>
      <c r="D4941" s="368"/>
      <c r="E4941" s="368"/>
      <c r="F4941" s="368"/>
      <c r="G4941" s="368"/>
      <c r="H4941" s="369"/>
      <c r="I4941" s="368"/>
      <c r="J4941" s="368"/>
      <c r="K4941" s="368"/>
      <c r="L4941" s="368"/>
      <c r="M4941" s="368"/>
      <c r="N4941" s="372"/>
      <c r="O4941" s="368"/>
      <c r="P4941" s="371"/>
      <c r="Q4941" s="373"/>
    </row>
    <row r="4942" ht="27" customHeight="1" spans="1:17">
      <c r="A4942" s="366"/>
      <c r="B4942" s="367"/>
      <c r="C4942" s="368"/>
      <c r="D4942" s="368"/>
      <c r="E4942" s="368"/>
      <c r="F4942" s="368"/>
      <c r="G4942" s="368"/>
      <c r="H4942" s="369"/>
      <c r="I4942" s="368"/>
      <c r="J4942" s="368"/>
      <c r="K4942" s="368"/>
      <c r="L4942" s="368"/>
      <c r="M4942" s="368"/>
      <c r="N4942" s="370"/>
      <c r="O4942" s="368"/>
      <c r="P4942" s="371"/>
      <c r="Q4942" s="373"/>
    </row>
    <row r="4943" ht="27" customHeight="1" spans="1:17">
      <c r="A4943" s="366"/>
      <c r="B4943" s="367"/>
      <c r="C4943" s="368"/>
      <c r="D4943" s="368"/>
      <c r="E4943" s="368"/>
      <c r="F4943" s="368"/>
      <c r="G4943" s="368"/>
      <c r="H4943" s="369"/>
      <c r="I4943" s="368"/>
      <c r="J4943" s="368"/>
      <c r="K4943" s="368"/>
      <c r="L4943" s="368"/>
      <c r="M4943" s="368"/>
      <c r="N4943" s="372"/>
      <c r="O4943" s="368"/>
      <c r="P4943" s="371"/>
      <c r="Q4943" s="373"/>
    </row>
    <row r="4944" ht="27" customHeight="1" spans="1:17">
      <c r="A4944" s="366"/>
      <c r="B4944" s="367"/>
      <c r="C4944" s="368"/>
      <c r="D4944" s="368"/>
      <c r="E4944" s="368"/>
      <c r="F4944" s="368"/>
      <c r="G4944" s="368"/>
      <c r="H4944" s="369"/>
      <c r="I4944" s="368"/>
      <c r="J4944" s="368"/>
      <c r="K4944" s="368"/>
      <c r="L4944" s="368"/>
      <c r="M4944" s="368"/>
      <c r="N4944" s="370"/>
      <c r="O4944" s="368"/>
      <c r="P4944" s="371"/>
      <c r="Q4944" s="373"/>
    </row>
    <row r="4945" ht="27" customHeight="1" spans="1:17">
      <c r="A4945" s="366"/>
      <c r="B4945" s="367"/>
      <c r="C4945" s="368"/>
      <c r="D4945" s="368"/>
      <c r="E4945" s="368"/>
      <c r="F4945" s="368"/>
      <c r="G4945" s="368"/>
      <c r="H4945" s="369"/>
      <c r="I4945" s="368"/>
      <c r="J4945" s="368"/>
      <c r="K4945" s="368"/>
      <c r="L4945" s="368"/>
      <c r="M4945" s="368"/>
      <c r="N4945" s="372"/>
      <c r="O4945" s="368"/>
      <c r="P4945" s="371"/>
      <c r="Q4945" s="373"/>
    </row>
    <row r="4946" ht="27" customHeight="1" spans="1:17">
      <c r="A4946" s="366"/>
      <c r="B4946" s="367"/>
      <c r="C4946" s="368"/>
      <c r="D4946" s="368"/>
      <c r="E4946" s="368"/>
      <c r="F4946" s="368"/>
      <c r="G4946" s="368"/>
      <c r="H4946" s="369"/>
      <c r="I4946" s="368"/>
      <c r="J4946" s="368"/>
      <c r="K4946" s="368"/>
      <c r="L4946" s="368"/>
      <c r="M4946" s="368"/>
      <c r="N4946" s="370"/>
      <c r="O4946" s="368"/>
      <c r="P4946" s="371"/>
      <c r="Q4946" s="373"/>
    </row>
    <row r="4947" ht="27" customHeight="1" spans="1:17">
      <c r="A4947" s="366"/>
      <c r="B4947" s="367"/>
      <c r="C4947" s="368"/>
      <c r="D4947" s="368"/>
      <c r="E4947" s="368"/>
      <c r="F4947" s="368"/>
      <c r="G4947" s="368"/>
      <c r="H4947" s="369"/>
      <c r="I4947" s="368"/>
      <c r="J4947" s="368"/>
      <c r="K4947" s="368"/>
      <c r="L4947" s="368"/>
      <c r="M4947" s="368"/>
      <c r="N4947" s="372"/>
      <c r="O4947" s="368"/>
      <c r="P4947" s="371"/>
      <c r="Q4947" s="373"/>
    </row>
    <row r="4948" ht="27" customHeight="1" spans="1:17">
      <c r="A4948" s="366"/>
      <c r="B4948" s="367"/>
      <c r="C4948" s="368"/>
      <c r="D4948" s="368"/>
      <c r="E4948" s="368"/>
      <c r="F4948" s="368"/>
      <c r="G4948" s="368"/>
      <c r="H4948" s="369"/>
      <c r="I4948" s="368"/>
      <c r="J4948" s="368"/>
      <c r="K4948" s="368"/>
      <c r="L4948" s="368"/>
      <c r="M4948" s="368"/>
      <c r="N4948" s="370"/>
      <c r="O4948" s="368"/>
      <c r="P4948" s="371"/>
      <c r="Q4948" s="373"/>
    </row>
    <row r="4949" ht="27" customHeight="1" spans="1:17">
      <c r="A4949" s="366"/>
      <c r="B4949" s="367"/>
      <c r="C4949" s="368"/>
      <c r="D4949" s="368"/>
      <c r="E4949" s="368"/>
      <c r="F4949" s="368"/>
      <c r="G4949" s="368"/>
      <c r="H4949" s="369"/>
      <c r="I4949" s="368"/>
      <c r="J4949" s="368"/>
      <c r="K4949" s="368"/>
      <c r="L4949" s="368"/>
      <c r="M4949" s="368"/>
      <c r="N4949" s="372"/>
      <c r="O4949" s="368"/>
      <c r="P4949" s="371"/>
      <c r="Q4949" s="373"/>
    </row>
    <row r="4950" ht="27" customHeight="1" spans="1:17">
      <c r="A4950" s="366"/>
      <c r="B4950" s="367"/>
      <c r="C4950" s="368"/>
      <c r="D4950" s="368"/>
      <c r="E4950" s="368"/>
      <c r="F4950" s="368"/>
      <c r="G4950" s="368"/>
      <c r="H4950" s="369"/>
      <c r="I4950" s="368"/>
      <c r="J4950" s="368"/>
      <c r="K4950" s="368"/>
      <c r="L4950" s="368"/>
      <c r="M4950" s="368"/>
      <c r="N4950" s="370"/>
      <c r="O4950" s="368"/>
      <c r="P4950" s="371"/>
      <c r="Q4950" s="373"/>
    </row>
    <row r="4951" ht="27" customHeight="1" spans="1:17">
      <c r="A4951" s="366"/>
      <c r="B4951" s="367"/>
      <c r="C4951" s="368"/>
      <c r="D4951" s="368"/>
      <c r="E4951" s="368"/>
      <c r="F4951" s="368"/>
      <c r="G4951" s="368"/>
      <c r="H4951" s="369"/>
      <c r="I4951" s="368"/>
      <c r="J4951" s="368"/>
      <c r="K4951" s="368"/>
      <c r="L4951" s="368"/>
      <c r="M4951" s="368"/>
      <c r="N4951" s="372"/>
      <c r="O4951" s="368"/>
      <c r="P4951" s="371"/>
      <c r="Q4951" s="373"/>
    </row>
    <row r="4952" ht="27" customHeight="1" spans="1:17">
      <c r="A4952" s="366"/>
      <c r="B4952" s="367"/>
      <c r="C4952" s="368"/>
      <c r="D4952" s="368"/>
      <c r="E4952" s="368"/>
      <c r="F4952" s="368"/>
      <c r="G4952" s="368"/>
      <c r="H4952" s="369"/>
      <c r="I4952" s="368"/>
      <c r="J4952" s="368"/>
      <c r="K4952" s="368"/>
      <c r="L4952" s="368"/>
      <c r="M4952" s="368"/>
      <c r="N4952" s="370"/>
      <c r="O4952" s="368"/>
      <c r="P4952" s="371"/>
      <c r="Q4952" s="373"/>
    </row>
    <row r="4953" ht="27" customHeight="1" spans="1:17">
      <c r="A4953" s="366"/>
      <c r="B4953" s="367"/>
      <c r="C4953" s="368"/>
      <c r="D4953" s="368"/>
      <c r="E4953" s="368"/>
      <c r="F4953" s="368"/>
      <c r="G4953" s="368"/>
      <c r="H4953" s="369"/>
      <c r="I4953" s="368"/>
      <c r="J4953" s="368"/>
      <c r="K4953" s="368"/>
      <c r="L4953" s="368"/>
      <c r="M4953" s="368"/>
      <c r="N4953" s="372"/>
      <c r="O4953" s="368"/>
      <c r="P4953" s="371"/>
      <c r="Q4953" s="373"/>
    </row>
    <row r="4954" ht="27" customHeight="1" spans="1:17">
      <c r="A4954" s="366"/>
      <c r="B4954" s="367"/>
      <c r="C4954" s="368"/>
      <c r="D4954" s="368"/>
      <c r="E4954" s="368"/>
      <c r="F4954" s="368"/>
      <c r="G4954" s="368"/>
      <c r="H4954" s="369"/>
      <c r="I4954" s="368"/>
      <c r="J4954" s="368"/>
      <c r="K4954" s="368"/>
      <c r="L4954" s="368"/>
      <c r="M4954" s="368"/>
      <c r="N4954" s="370"/>
      <c r="O4954" s="368"/>
      <c r="P4954" s="371"/>
      <c r="Q4954" s="373"/>
    </row>
    <row r="4955" ht="27" customHeight="1" spans="1:17">
      <c r="A4955" s="366"/>
      <c r="B4955" s="367"/>
      <c r="C4955" s="368"/>
      <c r="D4955" s="368"/>
      <c r="E4955" s="368"/>
      <c r="F4955" s="368"/>
      <c r="G4955" s="368"/>
      <c r="H4955" s="369"/>
      <c r="I4955" s="368"/>
      <c r="J4955" s="368"/>
      <c r="K4955" s="368"/>
      <c r="L4955" s="368"/>
      <c r="M4955" s="368"/>
      <c r="N4955" s="372"/>
      <c r="O4955" s="368"/>
      <c r="P4955" s="371"/>
      <c r="Q4955" s="373"/>
    </row>
    <row r="4956" ht="27" customHeight="1" spans="1:17">
      <c r="A4956" s="366"/>
      <c r="B4956" s="367"/>
      <c r="C4956" s="368"/>
      <c r="D4956" s="368"/>
      <c r="E4956" s="368"/>
      <c r="F4956" s="368"/>
      <c r="G4956" s="368"/>
      <c r="H4956" s="369"/>
      <c r="I4956" s="368"/>
      <c r="J4956" s="368"/>
      <c r="K4956" s="368"/>
      <c r="L4956" s="368"/>
      <c r="M4956" s="368"/>
      <c r="N4956" s="370"/>
      <c r="O4956" s="368"/>
      <c r="P4956" s="371"/>
      <c r="Q4956" s="373"/>
    </row>
    <row r="4957" ht="27" customHeight="1" spans="1:17">
      <c r="A4957" s="366"/>
      <c r="B4957" s="367"/>
      <c r="C4957" s="368"/>
      <c r="D4957" s="368"/>
      <c r="E4957" s="368"/>
      <c r="F4957" s="368"/>
      <c r="G4957" s="368"/>
      <c r="H4957" s="369"/>
      <c r="I4957" s="368"/>
      <c r="J4957" s="368"/>
      <c r="K4957" s="368"/>
      <c r="L4957" s="368"/>
      <c r="M4957" s="368"/>
      <c r="N4957" s="372"/>
      <c r="O4957" s="368"/>
      <c r="P4957" s="371"/>
      <c r="Q4957" s="373"/>
    </row>
    <row r="4958" ht="27" customHeight="1" spans="1:17">
      <c r="A4958" s="366"/>
      <c r="B4958" s="367"/>
      <c r="C4958" s="368"/>
      <c r="D4958" s="368"/>
      <c r="E4958" s="368"/>
      <c r="F4958" s="368"/>
      <c r="G4958" s="368"/>
      <c r="H4958" s="369"/>
      <c r="I4958" s="368"/>
      <c r="J4958" s="368"/>
      <c r="K4958" s="368"/>
      <c r="L4958" s="368"/>
      <c r="M4958" s="368"/>
      <c r="N4958" s="370"/>
      <c r="O4958" s="368"/>
      <c r="P4958" s="371"/>
      <c r="Q4958" s="373"/>
    </row>
    <row r="4959" ht="27" customHeight="1" spans="1:17">
      <c r="A4959" s="366"/>
      <c r="B4959" s="367"/>
      <c r="C4959" s="368"/>
      <c r="D4959" s="368"/>
      <c r="E4959" s="368"/>
      <c r="F4959" s="368"/>
      <c r="G4959" s="368"/>
      <c r="H4959" s="369"/>
      <c r="I4959" s="368"/>
      <c r="J4959" s="368"/>
      <c r="K4959" s="368"/>
      <c r="L4959" s="368"/>
      <c r="M4959" s="368"/>
      <c r="N4959" s="372"/>
      <c r="O4959" s="368"/>
      <c r="P4959" s="371"/>
      <c r="Q4959" s="373"/>
    </row>
    <row r="4960" ht="27" customHeight="1" spans="1:17">
      <c r="A4960" s="366"/>
      <c r="B4960" s="367"/>
      <c r="C4960" s="368"/>
      <c r="D4960" s="368"/>
      <c r="E4960" s="368"/>
      <c r="F4960" s="368"/>
      <c r="G4960" s="368"/>
      <c r="H4960" s="369"/>
      <c r="I4960" s="368"/>
      <c r="J4960" s="368"/>
      <c r="K4960" s="368"/>
      <c r="L4960" s="368"/>
      <c r="M4960" s="368"/>
      <c r="N4960" s="370"/>
      <c r="O4960" s="368"/>
      <c r="P4960" s="371"/>
      <c r="Q4960" s="373"/>
    </row>
    <row r="4961" ht="27" customHeight="1" spans="1:17">
      <c r="A4961" s="366"/>
      <c r="B4961" s="367"/>
      <c r="C4961" s="368"/>
      <c r="D4961" s="368"/>
      <c r="E4961" s="368"/>
      <c r="F4961" s="368"/>
      <c r="G4961" s="368"/>
      <c r="H4961" s="369"/>
      <c r="I4961" s="368"/>
      <c r="J4961" s="368"/>
      <c r="K4961" s="368"/>
      <c r="L4961" s="368"/>
      <c r="M4961" s="368"/>
      <c r="N4961" s="372"/>
      <c r="O4961" s="368"/>
      <c r="P4961" s="371"/>
      <c r="Q4961" s="373"/>
    </row>
    <row r="4962" ht="27" customHeight="1" spans="1:17">
      <c r="A4962" s="366"/>
      <c r="B4962" s="367"/>
      <c r="C4962" s="368"/>
      <c r="D4962" s="368"/>
      <c r="E4962" s="368"/>
      <c r="F4962" s="368"/>
      <c r="G4962" s="368"/>
      <c r="H4962" s="369"/>
      <c r="I4962" s="368"/>
      <c r="J4962" s="368"/>
      <c r="K4962" s="368"/>
      <c r="L4962" s="368"/>
      <c r="M4962" s="368"/>
      <c r="N4962" s="370"/>
      <c r="O4962" s="368"/>
      <c r="P4962" s="371"/>
      <c r="Q4962" s="373"/>
    </row>
    <row r="4963" ht="27" customHeight="1" spans="1:17">
      <c r="A4963" s="366"/>
      <c r="B4963" s="367"/>
      <c r="C4963" s="368"/>
      <c r="D4963" s="368"/>
      <c r="E4963" s="368"/>
      <c r="F4963" s="368"/>
      <c r="G4963" s="368"/>
      <c r="H4963" s="369"/>
      <c r="I4963" s="368"/>
      <c r="J4963" s="368"/>
      <c r="K4963" s="368"/>
      <c r="L4963" s="368"/>
      <c r="M4963" s="368"/>
      <c r="N4963" s="372"/>
      <c r="O4963" s="368"/>
      <c r="P4963" s="371"/>
      <c r="Q4963" s="373"/>
    </row>
    <row r="4964" ht="27" customHeight="1" spans="1:17">
      <c r="A4964" s="366"/>
      <c r="B4964" s="367"/>
      <c r="C4964" s="368"/>
      <c r="D4964" s="368"/>
      <c r="E4964" s="368"/>
      <c r="F4964" s="368"/>
      <c r="G4964" s="368"/>
      <c r="H4964" s="369"/>
      <c r="I4964" s="368"/>
      <c r="J4964" s="368"/>
      <c r="K4964" s="368"/>
      <c r="L4964" s="368"/>
      <c r="M4964" s="368"/>
      <c r="N4964" s="370"/>
      <c r="O4964" s="368"/>
      <c r="P4964" s="371"/>
      <c r="Q4964" s="373"/>
    </row>
    <row r="4965" ht="27" customHeight="1" spans="1:17">
      <c r="A4965" s="366"/>
      <c r="B4965" s="367"/>
      <c r="C4965" s="368"/>
      <c r="D4965" s="368"/>
      <c r="E4965" s="368"/>
      <c r="F4965" s="368"/>
      <c r="G4965" s="368"/>
      <c r="H4965" s="369"/>
      <c r="I4965" s="368"/>
      <c r="J4965" s="368"/>
      <c r="K4965" s="368"/>
      <c r="L4965" s="368"/>
      <c r="M4965" s="368"/>
      <c r="N4965" s="372"/>
      <c r="O4965" s="368"/>
      <c r="P4965" s="371"/>
      <c r="Q4965" s="373"/>
    </row>
    <row r="4966" ht="27" customHeight="1" spans="1:17">
      <c r="A4966" s="366"/>
      <c r="B4966" s="367"/>
      <c r="C4966" s="368"/>
      <c r="D4966" s="368"/>
      <c r="E4966" s="368"/>
      <c r="F4966" s="368"/>
      <c r="G4966" s="368"/>
      <c r="H4966" s="369"/>
      <c r="I4966" s="368"/>
      <c r="J4966" s="368"/>
      <c r="K4966" s="368"/>
      <c r="L4966" s="368"/>
      <c r="M4966" s="368"/>
      <c r="N4966" s="370"/>
      <c r="O4966" s="368"/>
      <c r="P4966" s="371"/>
      <c r="Q4966" s="373"/>
    </row>
    <row r="4967" ht="27" customHeight="1" spans="1:17">
      <c r="A4967" s="366"/>
      <c r="B4967" s="367"/>
      <c r="C4967" s="368"/>
      <c r="D4967" s="368"/>
      <c r="E4967" s="368"/>
      <c r="F4967" s="368"/>
      <c r="G4967" s="368"/>
      <c r="H4967" s="369"/>
      <c r="I4967" s="368"/>
      <c r="J4967" s="368"/>
      <c r="K4967" s="368"/>
      <c r="L4967" s="368"/>
      <c r="M4967" s="368"/>
      <c r="N4967" s="372"/>
      <c r="O4967" s="368"/>
      <c r="P4967" s="371"/>
      <c r="Q4967" s="373"/>
    </row>
    <row r="4968" ht="27" customHeight="1" spans="1:17">
      <c r="A4968" s="366"/>
      <c r="B4968" s="367"/>
      <c r="C4968" s="368"/>
      <c r="D4968" s="368"/>
      <c r="E4968" s="368"/>
      <c r="F4968" s="368"/>
      <c r="G4968" s="368"/>
      <c r="H4968" s="369"/>
      <c r="I4968" s="368"/>
      <c r="J4968" s="368"/>
      <c r="K4968" s="368"/>
      <c r="L4968" s="368"/>
      <c r="M4968" s="368"/>
      <c r="N4968" s="370"/>
      <c r="O4968" s="368"/>
      <c r="P4968" s="371"/>
      <c r="Q4968" s="373"/>
    </row>
    <row r="4969" ht="27" customHeight="1" spans="1:17">
      <c r="A4969" s="366"/>
      <c r="B4969" s="367"/>
      <c r="C4969" s="368"/>
      <c r="D4969" s="368"/>
      <c r="E4969" s="368"/>
      <c r="F4969" s="368"/>
      <c r="G4969" s="368"/>
      <c r="H4969" s="369"/>
      <c r="I4969" s="368"/>
      <c r="J4969" s="368"/>
      <c r="K4969" s="368"/>
      <c r="L4969" s="368"/>
      <c r="M4969" s="368"/>
      <c r="N4969" s="372"/>
      <c r="O4969" s="368"/>
      <c r="P4969" s="371"/>
      <c r="Q4969" s="373"/>
    </row>
    <row r="4970" ht="27" customHeight="1" spans="1:17">
      <c r="A4970" s="366"/>
      <c r="B4970" s="367"/>
      <c r="C4970" s="368"/>
      <c r="D4970" s="368"/>
      <c r="E4970" s="368"/>
      <c r="F4970" s="368"/>
      <c r="G4970" s="368"/>
      <c r="H4970" s="369"/>
      <c r="I4970" s="368"/>
      <c r="J4970" s="368"/>
      <c r="K4970" s="368"/>
      <c r="L4970" s="368"/>
      <c r="M4970" s="368"/>
      <c r="N4970" s="370"/>
      <c r="O4970" s="368"/>
      <c r="P4970" s="371"/>
      <c r="Q4970" s="373"/>
    </row>
    <row r="4971" ht="27" customHeight="1" spans="1:17">
      <c r="A4971" s="366"/>
      <c r="B4971" s="367"/>
      <c r="C4971" s="368"/>
      <c r="D4971" s="368"/>
      <c r="E4971" s="368"/>
      <c r="F4971" s="368"/>
      <c r="G4971" s="368"/>
      <c r="H4971" s="369"/>
      <c r="I4971" s="368"/>
      <c r="J4971" s="368"/>
      <c r="K4971" s="368"/>
      <c r="L4971" s="368"/>
      <c r="M4971" s="368"/>
      <c r="N4971" s="372"/>
      <c r="O4971" s="368"/>
      <c r="P4971" s="371"/>
      <c r="Q4971" s="373"/>
    </row>
    <row r="4972" ht="27" customHeight="1" spans="1:17">
      <c r="A4972" s="366"/>
      <c r="B4972" s="367"/>
      <c r="C4972" s="368"/>
      <c r="D4972" s="368"/>
      <c r="E4972" s="368"/>
      <c r="F4972" s="368"/>
      <c r="G4972" s="368"/>
      <c r="H4972" s="369"/>
      <c r="I4972" s="368"/>
      <c r="J4972" s="368"/>
      <c r="K4972" s="368"/>
      <c r="L4972" s="368"/>
      <c r="M4972" s="368"/>
      <c r="N4972" s="370"/>
      <c r="O4972" s="368"/>
      <c r="P4972" s="371"/>
      <c r="Q4972" s="373"/>
    </row>
    <row r="4973" ht="27" customHeight="1" spans="1:17">
      <c r="A4973" s="366"/>
      <c r="B4973" s="367"/>
      <c r="C4973" s="368"/>
      <c r="D4973" s="368"/>
      <c r="E4973" s="368"/>
      <c r="F4973" s="368"/>
      <c r="G4973" s="368"/>
      <c r="H4973" s="369"/>
      <c r="I4973" s="368"/>
      <c r="J4973" s="368"/>
      <c r="K4973" s="368"/>
      <c r="L4973" s="368"/>
      <c r="M4973" s="368"/>
      <c r="N4973" s="372"/>
      <c r="O4973" s="368"/>
      <c r="P4973" s="371"/>
      <c r="Q4973" s="373"/>
    </row>
    <row r="4974" ht="27" customHeight="1" spans="1:17">
      <c r="A4974" s="366"/>
      <c r="B4974" s="367"/>
      <c r="C4974" s="368"/>
      <c r="D4974" s="368"/>
      <c r="E4974" s="368"/>
      <c r="F4974" s="368"/>
      <c r="G4974" s="368"/>
      <c r="H4974" s="369"/>
      <c r="I4974" s="368"/>
      <c r="J4974" s="368"/>
      <c r="K4974" s="368"/>
      <c r="L4974" s="368"/>
      <c r="M4974" s="368"/>
      <c r="N4974" s="370"/>
      <c r="O4974" s="368"/>
      <c r="P4974" s="371"/>
      <c r="Q4974" s="373"/>
    </row>
    <row r="4975" ht="27" customHeight="1" spans="1:17">
      <c r="A4975" s="366"/>
      <c r="B4975" s="367"/>
      <c r="C4975" s="368"/>
      <c r="D4975" s="368"/>
      <c r="E4975" s="368"/>
      <c r="F4975" s="368"/>
      <c r="G4975" s="368"/>
      <c r="H4975" s="369"/>
      <c r="I4975" s="368"/>
      <c r="J4975" s="368"/>
      <c r="K4975" s="368"/>
      <c r="L4975" s="368"/>
      <c r="M4975" s="368"/>
      <c r="N4975" s="372"/>
      <c r="O4975" s="368"/>
      <c r="P4975" s="371"/>
      <c r="Q4975" s="373"/>
    </row>
    <row r="4976" ht="27" customHeight="1" spans="1:17">
      <c r="A4976" s="366"/>
      <c r="B4976" s="367"/>
      <c r="C4976" s="368"/>
      <c r="D4976" s="368"/>
      <c r="E4976" s="368"/>
      <c r="F4976" s="368"/>
      <c r="G4976" s="368"/>
      <c r="H4976" s="369"/>
      <c r="I4976" s="368"/>
      <c r="J4976" s="368"/>
      <c r="K4976" s="368"/>
      <c r="L4976" s="368"/>
      <c r="M4976" s="368"/>
      <c r="N4976" s="370"/>
      <c r="O4976" s="368"/>
      <c r="P4976" s="371"/>
      <c r="Q4976" s="373"/>
    </row>
    <row r="4977" ht="27" customHeight="1" spans="1:17">
      <c r="A4977" s="366"/>
      <c r="B4977" s="367"/>
      <c r="C4977" s="368"/>
      <c r="D4977" s="368"/>
      <c r="E4977" s="368"/>
      <c r="F4977" s="368"/>
      <c r="G4977" s="368"/>
      <c r="H4977" s="369"/>
      <c r="I4977" s="368"/>
      <c r="J4977" s="368"/>
      <c r="K4977" s="368"/>
      <c r="L4977" s="368"/>
      <c r="M4977" s="368"/>
      <c r="N4977" s="372"/>
      <c r="O4977" s="368"/>
      <c r="P4977" s="371"/>
      <c r="Q4977" s="373"/>
    </row>
    <row r="4978" ht="27" customHeight="1" spans="1:17">
      <c r="A4978" s="366"/>
      <c r="B4978" s="367"/>
      <c r="C4978" s="368"/>
      <c r="D4978" s="368"/>
      <c r="E4978" s="368"/>
      <c r="F4978" s="368"/>
      <c r="G4978" s="368"/>
      <c r="H4978" s="369"/>
      <c r="I4978" s="368"/>
      <c r="J4978" s="368"/>
      <c r="K4978" s="368"/>
      <c r="L4978" s="368"/>
      <c r="M4978" s="368"/>
      <c r="N4978" s="370"/>
      <c r="O4978" s="368"/>
      <c r="P4978" s="371"/>
      <c r="Q4978" s="373"/>
    </row>
    <row r="4979" ht="27" customHeight="1" spans="1:17">
      <c r="A4979" s="366"/>
      <c r="B4979" s="367"/>
      <c r="C4979" s="368"/>
      <c r="D4979" s="368"/>
      <c r="E4979" s="368"/>
      <c r="F4979" s="368"/>
      <c r="G4979" s="368"/>
      <c r="H4979" s="369"/>
      <c r="I4979" s="368"/>
      <c r="J4979" s="368"/>
      <c r="K4979" s="368"/>
      <c r="L4979" s="368"/>
      <c r="M4979" s="368"/>
      <c r="N4979" s="372"/>
      <c r="O4979" s="368"/>
      <c r="P4979" s="371"/>
      <c r="Q4979" s="373"/>
    </row>
    <row r="4980" ht="27" customHeight="1" spans="1:17">
      <c r="A4980" s="366"/>
      <c r="B4980" s="367"/>
      <c r="C4980" s="368"/>
      <c r="D4980" s="368"/>
      <c r="E4980" s="368"/>
      <c r="F4980" s="368"/>
      <c r="G4980" s="368"/>
      <c r="H4980" s="369"/>
      <c r="I4980" s="368"/>
      <c r="J4980" s="368"/>
      <c r="K4980" s="368"/>
      <c r="L4980" s="368"/>
      <c r="M4980" s="368"/>
      <c r="N4980" s="370"/>
      <c r="O4980" s="368"/>
      <c r="P4980" s="371"/>
      <c r="Q4980" s="373"/>
    </row>
    <row r="4981" ht="27" customHeight="1" spans="1:17">
      <c r="A4981" s="366"/>
      <c r="B4981" s="367"/>
      <c r="C4981" s="368"/>
      <c r="D4981" s="368"/>
      <c r="E4981" s="368"/>
      <c r="F4981" s="368"/>
      <c r="G4981" s="368"/>
      <c r="H4981" s="369"/>
      <c r="I4981" s="368"/>
      <c r="J4981" s="368"/>
      <c r="K4981" s="368"/>
      <c r="L4981" s="368"/>
      <c r="M4981" s="368"/>
      <c r="N4981" s="372"/>
      <c r="O4981" s="368"/>
      <c r="P4981" s="371"/>
      <c r="Q4981" s="373"/>
    </row>
    <row r="4982" ht="27" customHeight="1" spans="1:17">
      <c r="A4982" s="366"/>
      <c r="B4982" s="367"/>
      <c r="C4982" s="368"/>
      <c r="D4982" s="368"/>
      <c r="E4982" s="368"/>
      <c r="F4982" s="368"/>
      <c r="G4982" s="368"/>
      <c r="H4982" s="369"/>
      <c r="I4982" s="368"/>
      <c r="J4982" s="368"/>
      <c r="K4982" s="368"/>
      <c r="L4982" s="368"/>
      <c r="M4982" s="368"/>
      <c r="N4982" s="370"/>
      <c r="O4982" s="368"/>
      <c r="P4982" s="371"/>
      <c r="Q4982" s="373"/>
    </row>
    <row r="4983" ht="27" customHeight="1" spans="1:17">
      <c r="A4983" s="366"/>
      <c r="B4983" s="367"/>
      <c r="C4983" s="368"/>
      <c r="D4983" s="368"/>
      <c r="E4983" s="368"/>
      <c r="F4983" s="368"/>
      <c r="G4983" s="368"/>
      <c r="H4983" s="369"/>
      <c r="I4983" s="368"/>
      <c r="J4983" s="368"/>
      <c r="K4983" s="368"/>
      <c r="L4983" s="368"/>
      <c r="M4983" s="368"/>
      <c r="N4983" s="372"/>
      <c r="O4983" s="368"/>
      <c r="P4983" s="371"/>
      <c r="Q4983" s="373"/>
    </row>
    <row r="4984" ht="27" customHeight="1" spans="1:17">
      <c r="A4984" s="366"/>
      <c r="B4984" s="367"/>
      <c r="C4984" s="368"/>
      <c r="D4984" s="368"/>
      <c r="E4984" s="368"/>
      <c r="F4984" s="368"/>
      <c r="G4984" s="368"/>
      <c r="H4984" s="369"/>
      <c r="I4984" s="368"/>
      <c r="J4984" s="368"/>
      <c r="K4984" s="368"/>
      <c r="L4984" s="368"/>
      <c r="M4984" s="368"/>
      <c r="N4984" s="370"/>
      <c r="O4984" s="368"/>
      <c r="P4984" s="371"/>
      <c r="Q4984" s="373"/>
    </row>
    <row r="4985" ht="27" customHeight="1" spans="1:17">
      <c r="A4985" s="366"/>
      <c r="B4985" s="367"/>
      <c r="C4985" s="368"/>
      <c r="D4985" s="368"/>
      <c r="E4985" s="368"/>
      <c r="F4985" s="368"/>
      <c r="G4985" s="368"/>
      <c r="H4985" s="369"/>
      <c r="I4985" s="368"/>
      <c r="J4985" s="368"/>
      <c r="K4985" s="368"/>
      <c r="L4985" s="368"/>
      <c r="M4985" s="368"/>
      <c r="N4985" s="372"/>
      <c r="O4985" s="368"/>
      <c r="P4985" s="371"/>
      <c r="Q4985" s="373"/>
    </row>
    <row r="4986" ht="27" customHeight="1" spans="1:17">
      <c r="A4986" s="366"/>
      <c r="B4986" s="367"/>
      <c r="C4986" s="368"/>
      <c r="D4986" s="368"/>
      <c r="E4986" s="368"/>
      <c r="F4986" s="368"/>
      <c r="G4986" s="368"/>
      <c r="H4986" s="369"/>
      <c r="I4986" s="368"/>
      <c r="J4986" s="368"/>
      <c r="K4986" s="368"/>
      <c r="L4986" s="368"/>
      <c r="M4986" s="368"/>
      <c r="N4986" s="370"/>
      <c r="O4986" s="368"/>
      <c r="P4986" s="371"/>
      <c r="Q4986" s="373"/>
    </row>
    <row r="4987" ht="27" customHeight="1" spans="1:17">
      <c r="A4987" s="366"/>
      <c r="B4987" s="367"/>
      <c r="C4987" s="368"/>
      <c r="D4987" s="368"/>
      <c r="E4987" s="368"/>
      <c r="F4987" s="368"/>
      <c r="G4987" s="368"/>
      <c r="H4987" s="369"/>
      <c r="I4987" s="368"/>
      <c r="J4987" s="368"/>
      <c r="K4987" s="368"/>
      <c r="L4987" s="368"/>
      <c r="M4987" s="368"/>
      <c r="N4987" s="372"/>
      <c r="O4987" s="368"/>
      <c r="P4987" s="371"/>
      <c r="Q4987" s="373"/>
    </row>
    <row r="4988" ht="27" customHeight="1" spans="1:17">
      <c r="A4988" s="366"/>
      <c r="B4988" s="367"/>
      <c r="C4988" s="368"/>
      <c r="D4988" s="368"/>
      <c r="E4988" s="368"/>
      <c r="F4988" s="368"/>
      <c r="G4988" s="368"/>
      <c r="H4988" s="369"/>
      <c r="I4988" s="368"/>
      <c r="J4988" s="368"/>
      <c r="K4988" s="368"/>
      <c r="L4988" s="368"/>
      <c r="M4988" s="368"/>
      <c r="N4988" s="370"/>
      <c r="O4988" s="368"/>
      <c r="P4988" s="371"/>
      <c r="Q4988" s="373"/>
    </row>
    <row r="4989" ht="27" customHeight="1" spans="1:17">
      <c r="A4989" s="366"/>
      <c r="B4989" s="367"/>
      <c r="C4989" s="368"/>
      <c r="D4989" s="368"/>
      <c r="E4989" s="368"/>
      <c r="F4989" s="368"/>
      <c r="G4989" s="368"/>
      <c r="H4989" s="369"/>
      <c r="I4989" s="368"/>
      <c r="J4989" s="368"/>
      <c r="K4989" s="368"/>
      <c r="L4989" s="368"/>
      <c r="M4989" s="368"/>
      <c r="N4989" s="372"/>
      <c r="O4989" s="368"/>
      <c r="P4989" s="371"/>
      <c r="Q4989" s="373"/>
    </row>
    <row r="4990" ht="27" customHeight="1" spans="1:17">
      <c r="A4990" s="366"/>
      <c r="B4990" s="367"/>
      <c r="C4990" s="368"/>
      <c r="D4990" s="368"/>
      <c r="E4990" s="368"/>
      <c r="F4990" s="368"/>
      <c r="G4990" s="368"/>
      <c r="H4990" s="369"/>
      <c r="I4990" s="368"/>
      <c r="J4990" s="368"/>
      <c r="K4990" s="368"/>
      <c r="L4990" s="368"/>
      <c r="M4990" s="368"/>
      <c r="N4990" s="370"/>
      <c r="O4990" s="368"/>
      <c r="P4990" s="371"/>
      <c r="Q4990" s="373"/>
    </row>
    <row r="4991" ht="27" customHeight="1" spans="1:17">
      <c r="A4991" s="366"/>
      <c r="B4991" s="367"/>
      <c r="C4991" s="368"/>
      <c r="D4991" s="368"/>
      <c r="E4991" s="368"/>
      <c r="F4991" s="368"/>
      <c r="G4991" s="368"/>
      <c r="H4991" s="369"/>
      <c r="I4991" s="368"/>
      <c r="J4991" s="368"/>
      <c r="K4991" s="368"/>
      <c r="L4991" s="368"/>
      <c r="M4991" s="368"/>
      <c r="N4991" s="372"/>
      <c r="O4991" s="368"/>
      <c r="P4991" s="371"/>
      <c r="Q4991" s="373"/>
    </row>
    <row r="4992" ht="27" customHeight="1" spans="1:17">
      <c r="A4992" s="366"/>
      <c r="B4992" s="367"/>
      <c r="C4992" s="368"/>
      <c r="D4992" s="368"/>
      <c r="E4992" s="368"/>
      <c r="F4992" s="368"/>
      <c r="G4992" s="368"/>
      <c r="H4992" s="369"/>
      <c r="I4992" s="368"/>
      <c r="J4992" s="368"/>
      <c r="K4992" s="368"/>
      <c r="L4992" s="368"/>
      <c r="M4992" s="368"/>
      <c r="N4992" s="370"/>
      <c r="O4992" s="368"/>
      <c r="P4992" s="371"/>
      <c r="Q4992" s="373"/>
    </row>
    <row r="4993" ht="27" customHeight="1" spans="1:17">
      <c r="A4993" s="366"/>
      <c r="B4993" s="367"/>
      <c r="C4993" s="368"/>
      <c r="D4993" s="368"/>
      <c r="E4993" s="368"/>
      <c r="F4993" s="368"/>
      <c r="G4993" s="368"/>
      <c r="H4993" s="369"/>
      <c r="I4993" s="368"/>
      <c r="J4993" s="368"/>
      <c r="K4993" s="368"/>
      <c r="L4993" s="368"/>
      <c r="M4993" s="368"/>
      <c r="N4993" s="372"/>
      <c r="O4993" s="368"/>
      <c r="P4993" s="371"/>
      <c r="Q4993" s="373"/>
    </row>
    <row r="4994" ht="27" customHeight="1" spans="1:17">
      <c r="A4994" s="366"/>
      <c r="B4994" s="367"/>
      <c r="C4994" s="368"/>
      <c r="D4994" s="368"/>
      <c r="E4994" s="368"/>
      <c r="F4994" s="368"/>
      <c r="G4994" s="368"/>
      <c r="H4994" s="369"/>
      <c r="I4994" s="368"/>
      <c r="J4994" s="368"/>
      <c r="K4994" s="368"/>
      <c r="L4994" s="368"/>
      <c r="M4994" s="368"/>
      <c r="N4994" s="370"/>
      <c r="O4994" s="368"/>
      <c r="P4994" s="371"/>
      <c r="Q4994" s="373"/>
    </row>
    <row r="4995" ht="27" customHeight="1" spans="1:17">
      <c r="A4995" s="366"/>
      <c r="B4995" s="367"/>
      <c r="C4995" s="368"/>
      <c r="D4995" s="368"/>
      <c r="E4995" s="368"/>
      <c r="F4995" s="368"/>
      <c r="G4995" s="368"/>
      <c r="H4995" s="369"/>
      <c r="I4995" s="368"/>
      <c r="J4995" s="368"/>
      <c r="K4995" s="368"/>
      <c r="L4995" s="368"/>
      <c r="M4995" s="368"/>
      <c r="N4995" s="372"/>
      <c r="O4995" s="368"/>
      <c r="P4995" s="371"/>
      <c r="Q4995" s="373"/>
    </row>
    <row r="4996" ht="27" customHeight="1" spans="1:17">
      <c r="A4996" s="366"/>
      <c r="B4996" s="367"/>
      <c r="C4996" s="368"/>
      <c r="D4996" s="368"/>
      <c r="E4996" s="368"/>
      <c r="F4996" s="368"/>
      <c r="G4996" s="368"/>
      <c r="H4996" s="369"/>
      <c r="I4996" s="368"/>
      <c r="J4996" s="368"/>
      <c r="K4996" s="368"/>
      <c r="L4996" s="368"/>
      <c r="M4996" s="368"/>
      <c r="N4996" s="370"/>
      <c r="O4996" s="368"/>
      <c r="P4996" s="371"/>
      <c r="Q4996" s="373"/>
    </row>
    <row r="4997" ht="27" customHeight="1" spans="1:17">
      <c r="A4997" s="366"/>
      <c r="B4997" s="367"/>
      <c r="C4997" s="368"/>
      <c r="D4997" s="368"/>
      <c r="E4997" s="368"/>
      <c r="F4997" s="368"/>
      <c r="G4997" s="368"/>
      <c r="H4997" s="369"/>
      <c r="I4997" s="368"/>
      <c r="J4997" s="368"/>
      <c r="K4997" s="368"/>
      <c r="L4997" s="368"/>
      <c r="M4997" s="368"/>
      <c r="N4997" s="372"/>
      <c r="O4997" s="368"/>
      <c r="P4997" s="371"/>
      <c r="Q4997" s="373"/>
    </row>
    <row r="4998" ht="27" customHeight="1" spans="1:17">
      <c r="A4998" s="366"/>
      <c r="B4998" s="367"/>
      <c r="C4998" s="368"/>
      <c r="D4998" s="368"/>
      <c r="E4998" s="368"/>
      <c r="F4998" s="368"/>
      <c r="G4998" s="368"/>
      <c r="H4998" s="369"/>
      <c r="I4998" s="368"/>
      <c r="J4998" s="368"/>
      <c r="K4998" s="368"/>
      <c r="L4998" s="368"/>
      <c r="M4998" s="368"/>
      <c r="N4998" s="370"/>
      <c r="O4998" s="368"/>
      <c r="P4998" s="371"/>
      <c r="Q4998" s="373"/>
    </row>
    <row r="4999" ht="27" customHeight="1" spans="1:17">
      <c r="A4999" s="366"/>
      <c r="B4999" s="367"/>
      <c r="C4999" s="368"/>
      <c r="D4999" s="368"/>
      <c r="E4999" s="368"/>
      <c r="F4999" s="368"/>
      <c r="G4999" s="368"/>
      <c r="H4999" s="369"/>
      <c r="I4999" s="368"/>
      <c r="J4999" s="368"/>
      <c r="K4999" s="368"/>
      <c r="L4999" s="368"/>
      <c r="M4999" s="368"/>
      <c r="N4999" s="372"/>
      <c r="O4999" s="368"/>
      <c r="P4999" s="371"/>
      <c r="Q4999" s="373"/>
    </row>
    <row r="5000" ht="27" customHeight="1" spans="1:17">
      <c r="A5000" s="366"/>
      <c r="B5000" s="367"/>
      <c r="C5000" s="368"/>
      <c r="D5000" s="368"/>
      <c r="E5000" s="368"/>
      <c r="F5000" s="368"/>
      <c r="G5000" s="368"/>
      <c r="H5000" s="369"/>
      <c r="I5000" s="368"/>
      <c r="J5000" s="368"/>
      <c r="K5000" s="368"/>
      <c r="L5000" s="368"/>
      <c r="M5000" s="368"/>
      <c r="N5000" s="370"/>
      <c r="O5000" s="368"/>
      <c r="P5000" s="371"/>
      <c r="Q5000" s="373"/>
    </row>
    <row r="5001" ht="27" customHeight="1" spans="1:17">
      <c r="A5001" s="366"/>
      <c r="B5001" s="367"/>
      <c r="C5001" s="368"/>
      <c r="D5001" s="368"/>
      <c r="E5001" s="368"/>
      <c r="F5001" s="368"/>
      <c r="G5001" s="368"/>
      <c r="H5001" s="369"/>
      <c r="I5001" s="368"/>
      <c r="J5001" s="368"/>
      <c r="K5001" s="368"/>
      <c r="L5001" s="368"/>
      <c r="M5001" s="368"/>
      <c r="N5001" s="372"/>
      <c r="O5001" s="368"/>
      <c r="P5001" s="371"/>
      <c r="Q5001" s="373"/>
    </row>
    <row r="5002" ht="27" customHeight="1" spans="1:17">
      <c r="A5002" s="366"/>
      <c r="B5002" s="367"/>
      <c r="C5002" s="368"/>
      <c r="D5002" s="368"/>
      <c r="E5002" s="368"/>
      <c r="F5002" s="368"/>
      <c r="G5002" s="368"/>
      <c r="H5002" s="369"/>
      <c r="I5002" s="368"/>
      <c r="J5002" s="368"/>
      <c r="K5002" s="368"/>
      <c r="L5002" s="368"/>
      <c r="M5002" s="368"/>
      <c r="N5002" s="370"/>
      <c r="O5002" s="368"/>
      <c r="P5002" s="371"/>
      <c r="Q5002" s="373"/>
    </row>
    <row r="5003" ht="27" customHeight="1" spans="1:17">
      <c r="A5003" s="366"/>
      <c r="B5003" s="367"/>
      <c r="C5003" s="368"/>
      <c r="D5003" s="368"/>
      <c r="E5003" s="368"/>
      <c r="F5003" s="368"/>
      <c r="G5003" s="368"/>
      <c r="H5003" s="369"/>
      <c r="I5003" s="368"/>
      <c r="J5003" s="368"/>
      <c r="K5003" s="368"/>
      <c r="L5003" s="368"/>
      <c r="M5003" s="368"/>
      <c r="N5003" s="372"/>
      <c r="O5003" s="368"/>
      <c r="P5003" s="371"/>
      <c r="Q5003" s="373"/>
    </row>
    <row r="5004" ht="27" customHeight="1" spans="1:17">
      <c r="A5004" s="366"/>
      <c r="B5004" s="367"/>
      <c r="C5004" s="368"/>
      <c r="D5004" s="368"/>
      <c r="E5004" s="368"/>
      <c r="F5004" s="368"/>
      <c r="G5004" s="368"/>
      <c r="H5004" s="369"/>
      <c r="I5004" s="368"/>
      <c r="J5004" s="368"/>
      <c r="K5004" s="368"/>
      <c r="L5004" s="368"/>
      <c r="M5004" s="368"/>
      <c r="N5004" s="370"/>
      <c r="O5004" s="368"/>
      <c r="P5004" s="371"/>
      <c r="Q5004" s="373"/>
    </row>
    <row r="5005" ht="27" customHeight="1" spans="1:17">
      <c r="A5005" s="366"/>
      <c r="B5005" s="367"/>
      <c r="C5005" s="368"/>
      <c r="D5005" s="368"/>
      <c r="E5005" s="368"/>
      <c r="F5005" s="368"/>
      <c r="G5005" s="368"/>
      <c r="H5005" s="369"/>
      <c r="I5005" s="368"/>
      <c r="J5005" s="368"/>
      <c r="K5005" s="368"/>
      <c r="L5005" s="368"/>
      <c r="M5005" s="368"/>
      <c r="N5005" s="372"/>
      <c r="O5005" s="368"/>
      <c r="P5005" s="371"/>
      <c r="Q5005" s="373"/>
    </row>
    <row r="5006" ht="27" customHeight="1" spans="1:17">
      <c r="A5006" s="366"/>
      <c r="B5006" s="367"/>
      <c r="C5006" s="368"/>
      <c r="D5006" s="368"/>
      <c r="E5006" s="368"/>
      <c r="F5006" s="368"/>
      <c r="G5006" s="368"/>
      <c r="H5006" s="369"/>
      <c r="I5006" s="368"/>
      <c r="J5006" s="368"/>
      <c r="K5006" s="368"/>
      <c r="L5006" s="368"/>
      <c r="M5006" s="368"/>
      <c r="N5006" s="370"/>
      <c r="O5006" s="368"/>
      <c r="P5006" s="371"/>
      <c r="Q5006" s="373"/>
    </row>
    <row r="5007" ht="27" customHeight="1" spans="1:17">
      <c r="A5007" s="366"/>
      <c r="B5007" s="367"/>
      <c r="C5007" s="368"/>
      <c r="D5007" s="368"/>
      <c r="E5007" s="368"/>
      <c r="F5007" s="368"/>
      <c r="G5007" s="368"/>
      <c r="H5007" s="369"/>
      <c r="I5007" s="368"/>
      <c r="J5007" s="368"/>
      <c r="K5007" s="368"/>
      <c r="L5007" s="368"/>
      <c r="M5007" s="368"/>
      <c r="N5007" s="372"/>
      <c r="O5007" s="368"/>
      <c r="P5007" s="371"/>
      <c r="Q5007" s="373"/>
    </row>
    <row r="5008" ht="27" customHeight="1" spans="1:17">
      <c r="A5008" s="366"/>
      <c r="B5008" s="367"/>
      <c r="C5008" s="368"/>
      <c r="D5008" s="368"/>
      <c r="E5008" s="368"/>
      <c r="F5008" s="368"/>
      <c r="G5008" s="368"/>
      <c r="H5008" s="369"/>
      <c r="I5008" s="368"/>
      <c r="J5008" s="368"/>
      <c r="K5008" s="368"/>
      <c r="L5008" s="368"/>
      <c r="M5008" s="368"/>
      <c r="N5008" s="370"/>
      <c r="O5008" s="368"/>
      <c r="P5008" s="371"/>
      <c r="Q5008" s="373"/>
    </row>
    <row r="5009" ht="27" customHeight="1" spans="1:17">
      <c r="A5009" s="366"/>
      <c r="B5009" s="367"/>
      <c r="C5009" s="368"/>
      <c r="D5009" s="368"/>
      <c r="E5009" s="368"/>
      <c r="F5009" s="368"/>
      <c r="G5009" s="368"/>
      <c r="H5009" s="369"/>
      <c r="I5009" s="368"/>
      <c r="J5009" s="368"/>
      <c r="K5009" s="368"/>
      <c r="L5009" s="368"/>
      <c r="M5009" s="368"/>
      <c r="N5009" s="372"/>
      <c r="O5009" s="368"/>
      <c r="P5009" s="371"/>
      <c r="Q5009" s="373"/>
    </row>
    <row r="5010" ht="27" customHeight="1" spans="1:17">
      <c r="A5010" s="366"/>
      <c r="B5010" s="367"/>
      <c r="C5010" s="368"/>
      <c r="D5010" s="368"/>
      <c r="E5010" s="368"/>
      <c r="F5010" s="368"/>
      <c r="G5010" s="368"/>
      <c r="H5010" s="369"/>
      <c r="I5010" s="368"/>
      <c r="J5010" s="368"/>
      <c r="K5010" s="368"/>
      <c r="L5010" s="368"/>
      <c r="M5010" s="368"/>
      <c r="N5010" s="370"/>
      <c r="O5010" s="368"/>
      <c r="P5010" s="371"/>
      <c r="Q5010" s="373"/>
    </row>
    <row r="5011" ht="27" customHeight="1" spans="1:17">
      <c r="A5011" s="366"/>
      <c r="B5011" s="367"/>
      <c r="C5011" s="368"/>
      <c r="D5011" s="368"/>
      <c r="E5011" s="368"/>
      <c r="F5011" s="368"/>
      <c r="G5011" s="368"/>
      <c r="H5011" s="369"/>
      <c r="I5011" s="368"/>
      <c r="J5011" s="368"/>
      <c r="K5011" s="368"/>
      <c r="L5011" s="368"/>
      <c r="M5011" s="368"/>
      <c r="N5011" s="372"/>
      <c r="O5011" s="368"/>
      <c r="P5011" s="371"/>
      <c r="Q5011" s="373"/>
    </row>
    <row r="5012" ht="27" customHeight="1" spans="1:17">
      <c r="A5012" s="366"/>
      <c r="B5012" s="367"/>
      <c r="C5012" s="368"/>
      <c r="D5012" s="368"/>
      <c r="E5012" s="368"/>
      <c r="F5012" s="368"/>
      <c r="G5012" s="368"/>
      <c r="H5012" s="369"/>
      <c r="I5012" s="368"/>
      <c r="J5012" s="368"/>
      <c r="K5012" s="368"/>
      <c r="L5012" s="368"/>
      <c r="M5012" s="368"/>
      <c r="N5012" s="370"/>
      <c r="O5012" s="368"/>
      <c r="P5012" s="371"/>
      <c r="Q5012" s="373"/>
    </row>
    <row r="5013" ht="27" customHeight="1" spans="1:17">
      <c r="A5013" s="366"/>
      <c r="B5013" s="367"/>
      <c r="C5013" s="368"/>
      <c r="D5013" s="368"/>
      <c r="E5013" s="368"/>
      <c r="F5013" s="368"/>
      <c r="G5013" s="368"/>
      <c r="H5013" s="369"/>
      <c r="I5013" s="368"/>
      <c r="J5013" s="368"/>
      <c r="K5013" s="368"/>
      <c r="L5013" s="368"/>
      <c r="M5013" s="368"/>
      <c r="N5013" s="372"/>
      <c r="O5013" s="368"/>
      <c r="P5013" s="371"/>
      <c r="Q5013" s="373"/>
    </row>
    <row r="5014" ht="27" customHeight="1" spans="1:17">
      <c r="A5014" s="366"/>
      <c r="B5014" s="367"/>
      <c r="C5014" s="368"/>
      <c r="D5014" s="368"/>
      <c r="E5014" s="368"/>
      <c r="F5014" s="368"/>
      <c r="G5014" s="368"/>
      <c r="H5014" s="369"/>
      <c r="I5014" s="368"/>
      <c r="J5014" s="368"/>
      <c r="K5014" s="368"/>
      <c r="L5014" s="368"/>
      <c r="M5014" s="368"/>
      <c r="N5014" s="370"/>
      <c r="O5014" s="368"/>
      <c r="P5014" s="371"/>
      <c r="Q5014" s="373"/>
    </row>
    <row r="5015" ht="27" customHeight="1" spans="1:17">
      <c r="A5015" s="366"/>
      <c r="B5015" s="367"/>
      <c r="C5015" s="368"/>
      <c r="D5015" s="368"/>
      <c r="E5015" s="368"/>
      <c r="F5015" s="368"/>
      <c r="G5015" s="368"/>
      <c r="H5015" s="369"/>
      <c r="I5015" s="368"/>
      <c r="J5015" s="368"/>
      <c r="K5015" s="368"/>
      <c r="L5015" s="368"/>
      <c r="M5015" s="368"/>
      <c r="N5015" s="372"/>
      <c r="O5015" s="368"/>
      <c r="P5015" s="371"/>
      <c r="Q5015" s="373"/>
    </row>
    <row r="5016" ht="27" customHeight="1" spans="1:17">
      <c r="A5016" s="366"/>
      <c r="B5016" s="367"/>
      <c r="C5016" s="368"/>
      <c r="D5016" s="368"/>
      <c r="E5016" s="368"/>
      <c r="F5016" s="368"/>
      <c r="G5016" s="368"/>
      <c r="H5016" s="369"/>
      <c r="I5016" s="368"/>
      <c r="J5016" s="368"/>
      <c r="K5016" s="368"/>
      <c r="L5016" s="368"/>
      <c r="M5016" s="368"/>
      <c r="N5016" s="370"/>
      <c r="O5016" s="368"/>
      <c r="P5016" s="371"/>
      <c r="Q5016" s="373"/>
    </row>
    <row r="5017" ht="27" customHeight="1" spans="1:17">
      <c r="A5017" s="366"/>
      <c r="B5017" s="367"/>
      <c r="C5017" s="368"/>
      <c r="D5017" s="368"/>
      <c r="E5017" s="368"/>
      <c r="F5017" s="368"/>
      <c r="G5017" s="368"/>
      <c r="H5017" s="369"/>
      <c r="I5017" s="368"/>
      <c r="J5017" s="368"/>
      <c r="K5017" s="368"/>
      <c r="L5017" s="368"/>
      <c r="M5017" s="368"/>
      <c r="N5017" s="372"/>
      <c r="O5017" s="368"/>
      <c r="P5017" s="371"/>
      <c r="Q5017" s="373"/>
    </row>
    <row r="5018" ht="27" customHeight="1" spans="1:17">
      <c r="A5018" s="366"/>
      <c r="B5018" s="367"/>
      <c r="C5018" s="368"/>
      <c r="D5018" s="368"/>
      <c r="E5018" s="368"/>
      <c r="F5018" s="368"/>
      <c r="G5018" s="368"/>
      <c r="H5018" s="369"/>
      <c r="I5018" s="368"/>
      <c r="J5018" s="368"/>
      <c r="K5018" s="368"/>
      <c r="L5018" s="368"/>
      <c r="M5018" s="368"/>
      <c r="N5018" s="370"/>
      <c r="O5018" s="368"/>
      <c r="P5018" s="371"/>
      <c r="Q5018" s="373"/>
    </row>
    <row r="5019" ht="27" customHeight="1" spans="1:17">
      <c r="A5019" s="366"/>
      <c r="B5019" s="367"/>
      <c r="C5019" s="368"/>
      <c r="D5019" s="368"/>
      <c r="E5019" s="368"/>
      <c r="F5019" s="368"/>
      <c r="G5019" s="368"/>
      <c r="H5019" s="369"/>
      <c r="I5019" s="368"/>
      <c r="J5019" s="368"/>
      <c r="K5019" s="368"/>
      <c r="L5019" s="368"/>
      <c r="M5019" s="368"/>
      <c r="N5019" s="372"/>
      <c r="O5019" s="368"/>
      <c r="P5019" s="371"/>
      <c r="Q5019" s="373"/>
    </row>
    <row r="5020" ht="27" customHeight="1" spans="1:17">
      <c r="A5020" s="366"/>
      <c r="B5020" s="367"/>
      <c r="C5020" s="368"/>
      <c r="D5020" s="368"/>
      <c r="E5020" s="368"/>
      <c r="F5020" s="368"/>
      <c r="G5020" s="368"/>
      <c r="H5020" s="369"/>
      <c r="I5020" s="368"/>
      <c r="J5020" s="368"/>
      <c r="K5020" s="368"/>
      <c r="L5020" s="368"/>
      <c r="M5020" s="368"/>
      <c r="N5020" s="370"/>
      <c r="O5020" s="368"/>
      <c r="P5020" s="371"/>
      <c r="Q5020" s="373"/>
    </row>
    <row r="5021" ht="27" customHeight="1" spans="1:17">
      <c r="A5021" s="366"/>
      <c r="B5021" s="367"/>
      <c r="C5021" s="368"/>
      <c r="D5021" s="368"/>
      <c r="E5021" s="368"/>
      <c r="F5021" s="368"/>
      <c r="G5021" s="368"/>
      <c r="H5021" s="369"/>
      <c r="I5021" s="368"/>
      <c r="J5021" s="368"/>
      <c r="K5021" s="368"/>
      <c r="L5021" s="368"/>
      <c r="M5021" s="368"/>
      <c r="N5021" s="372"/>
      <c r="O5021" s="368"/>
      <c r="P5021" s="371"/>
      <c r="Q5021" s="373"/>
    </row>
    <row r="5022" ht="27" customHeight="1" spans="1:17">
      <c r="A5022" s="366"/>
      <c r="B5022" s="367"/>
      <c r="C5022" s="368"/>
      <c r="D5022" s="368"/>
      <c r="E5022" s="368"/>
      <c r="F5022" s="368"/>
      <c r="G5022" s="368"/>
      <c r="H5022" s="369"/>
      <c r="I5022" s="368"/>
      <c r="J5022" s="368"/>
      <c r="K5022" s="368"/>
      <c r="L5022" s="368"/>
      <c r="M5022" s="368"/>
      <c r="N5022" s="370"/>
      <c r="O5022" s="368"/>
      <c r="P5022" s="371"/>
      <c r="Q5022" s="373"/>
    </row>
    <row r="5023" ht="27" customHeight="1" spans="1:17">
      <c r="A5023" s="366"/>
      <c r="B5023" s="367"/>
      <c r="C5023" s="368"/>
      <c r="D5023" s="368"/>
      <c r="E5023" s="368"/>
      <c r="F5023" s="368"/>
      <c r="G5023" s="368"/>
      <c r="H5023" s="369"/>
      <c r="I5023" s="368"/>
      <c r="J5023" s="368"/>
      <c r="K5023" s="368"/>
      <c r="L5023" s="368"/>
      <c r="M5023" s="368"/>
      <c r="N5023" s="372"/>
      <c r="O5023" s="368"/>
      <c r="P5023" s="371"/>
      <c r="Q5023" s="373"/>
    </row>
    <row r="5024" ht="27" customHeight="1" spans="1:17">
      <c r="A5024" s="366"/>
      <c r="B5024" s="367"/>
      <c r="C5024" s="368"/>
      <c r="D5024" s="368"/>
      <c r="E5024" s="368"/>
      <c r="F5024" s="368"/>
      <c r="G5024" s="368"/>
      <c r="H5024" s="369"/>
      <c r="I5024" s="368"/>
      <c r="J5024" s="368"/>
      <c r="K5024" s="368"/>
      <c r="L5024" s="368"/>
      <c r="M5024" s="368"/>
      <c r="N5024" s="370"/>
      <c r="O5024" s="368"/>
      <c r="P5024" s="371"/>
      <c r="Q5024" s="373"/>
    </row>
    <row r="5025" ht="27" customHeight="1" spans="1:17">
      <c r="A5025" s="366"/>
      <c r="B5025" s="367"/>
      <c r="C5025" s="368"/>
      <c r="D5025" s="368"/>
      <c r="E5025" s="368"/>
      <c r="F5025" s="368"/>
      <c r="G5025" s="368"/>
      <c r="H5025" s="369"/>
      <c r="I5025" s="368"/>
      <c r="J5025" s="368"/>
      <c r="K5025" s="368"/>
      <c r="L5025" s="368"/>
      <c r="M5025" s="368"/>
      <c r="N5025" s="372"/>
      <c r="O5025" s="368"/>
      <c r="P5025" s="371"/>
      <c r="Q5025" s="373"/>
    </row>
    <row r="5026" ht="27" customHeight="1" spans="1:17">
      <c r="A5026" s="366"/>
      <c r="B5026" s="367"/>
      <c r="C5026" s="368"/>
      <c r="D5026" s="368"/>
      <c r="E5026" s="368"/>
      <c r="F5026" s="368"/>
      <c r="G5026" s="368"/>
      <c r="H5026" s="369"/>
      <c r="I5026" s="368"/>
      <c r="J5026" s="368"/>
      <c r="K5026" s="368"/>
      <c r="L5026" s="368"/>
      <c r="M5026" s="368"/>
      <c r="N5026" s="370"/>
      <c r="O5026" s="368"/>
      <c r="P5026" s="371"/>
      <c r="Q5026" s="373"/>
    </row>
    <row r="5027" ht="27" customHeight="1" spans="1:17">
      <c r="A5027" s="366"/>
      <c r="B5027" s="367"/>
      <c r="C5027" s="368"/>
      <c r="D5027" s="368"/>
      <c r="E5027" s="368"/>
      <c r="F5027" s="368"/>
      <c r="G5027" s="368"/>
      <c r="H5027" s="369"/>
      <c r="I5027" s="368"/>
      <c r="J5027" s="368"/>
      <c r="K5027" s="368"/>
      <c r="L5027" s="368"/>
      <c r="M5027" s="368"/>
      <c r="N5027" s="372"/>
      <c r="O5027" s="368"/>
      <c r="P5027" s="371"/>
      <c r="Q5027" s="373"/>
    </row>
    <row r="5028" ht="27" customHeight="1" spans="1:17">
      <c r="A5028" s="366"/>
      <c r="B5028" s="367"/>
      <c r="C5028" s="368"/>
      <c r="D5028" s="368"/>
      <c r="E5028" s="368"/>
      <c r="F5028" s="368"/>
      <c r="G5028" s="368"/>
      <c r="H5028" s="369"/>
      <c r="I5028" s="368"/>
      <c r="J5028" s="368"/>
      <c r="K5028" s="368"/>
      <c r="L5028" s="368"/>
      <c r="M5028" s="368"/>
      <c r="N5028" s="370"/>
      <c r="O5028" s="368"/>
      <c r="P5028" s="371"/>
      <c r="Q5028" s="373"/>
    </row>
    <row r="5029" ht="27" customHeight="1" spans="1:17">
      <c r="A5029" s="366"/>
      <c r="B5029" s="367"/>
      <c r="C5029" s="368"/>
      <c r="D5029" s="368"/>
      <c r="E5029" s="368"/>
      <c r="F5029" s="368"/>
      <c r="G5029" s="368"/>
      <c r="H5029" s="369"/>
      <c r="I5029" s="368"/>
      <c r="J5029" s="368"/>
      <c r="K5029" s="368"/>
      <c r="L5029" s="368"/>
      <c r="M5029" s="368"/>
      <c r="N5029" s="372"/>
      <c r="O5029" s="368"/>
      <c r="P5029" s="371"/>
      <c r="Q5029" s="373"/>
    </row>
    <row r="5030" ht="27" customHeight="1" spans="1:17">
      <c r="A5030" s="366"/>
      <c r="B5030" s="367"/>
      <c r="C5030" s="368"/>
      <c r="D5030" s="368"/>
      <c r="E5030" s="368"/>
      <c r="F5030" s="368"/>
      <c r="G5030" s="368"/>
      <c r="H5030" s="369"/>
      <c r="I5030" s="368"/>
      <c r="J5030" s="368"/>
      <c r="K5030" s="368"/>
      <c r="L5030" s="368"/>
      <c r="M5030" s="368"/>
      <c r="N5030" s="370"/>
      <c r="O5030" s="368"/>
      <c r="P5030" s="371"/>
      <c r="Q5030" s="373"/>
    </row>
    <row r="5031" ht="27" customHeight="1" spans="1:17">
      <c r="A5031" s="366"/>
      <c r="B5031" s="367"/>
      <c r="C5031" s="368"/>
      <c r="D5031" s="368"/>
      <c r="E5031" s="368"/>
      <c r="F5031" s="368"/>
      <c r="G5031" s="368"/>
      <c r="H5031" s="369"/>
      <c r="I5031" s="368"/>
      <c r="J5031" s="368"/>
      <c r="K5031" s="368"/>
      <c r="L5031" s="368"/>
      <c r="M5031" s="368"/>
      <c r="N5031" s="372"/>
      <c r="O5031" s="368"/>
      <c r="P5031" s="371"/>
      <c r="Q5031" s="373"/>
    </row>
    <row r="5032" ht="27" customHeight="1" spans="1:17">
      <c r="A5032" s="366"/>
      <c r="B5032" s="367"/>
      <c r="C5032" s="368"/>
      <c r="D5032" s="368"/>
      <c r="E5032" s="368"/>
      <c r="F5032" s="368"/>
      <c r="G5032" s="368"/>
      <c r="H5032" s="369"/>
      <c r="I5032" s="368"/>
      <c r="J5032" s="368"/>
      <c r="K5032" s="368"/>
      <c r="L5032" s="368"/>
      <c r="M5032" s="368"/>
      <c r="N5032" s="370"/>
      <c r="O5032" s="368"/>
      <c r="P5032" s="371"/>
      <c r="Q5032" s="373"/>
    </row>
    <row r="5033" ht="27" customHeight="1" spans="1:17">
      <c r="A5033" s="366"/>
      <c r="B5033" s="367"/>
      <c r="C5033" s="368"/>
      <c r="D5033" s="368"/>
      <c r="E5033" s="368"/>
      <c r="F5033" s="368"/>
      <c r="G5033" s="368"/>
      <c r="H5033" s="369"/>
      <c r="I5033" s="368"/>
      <c r="J5033" s="368"/>
      <c r="K5033" s="368"/>
      <c r="L5033" s="368"/>
      <c r="M5033" s="368"/>
      <c r="N5033" s="372"/>
      <c r="O5033" s="368"/>
      <c r="P5033" s="371"/>
      <c r="Q5033" s="373"/>
    </row>
    <row r="5034" ht="27" customHeight="1" spans="1:17">
      <c r="A5034" s="366"/>
      <c r="B5034" s="367"/>
      <c r="C5034" s="368"/>
      <c r="D5034" s="368"/>
      <c r="E5034" s="368"/>
      <c r="F5034" s="368"/>
      <c r="G5034" s="368"/>
      <c r="H5034" s="369"/>
      <c r="I5034" s="368"/>
      <c r="J5034" s="368"/>
      <c r="K5034" s="368"/>
      <c r="L5034" s="368"/>
      <c r="M5034" s="368"/>
      <c r="N5034" s="370"/>
      <c r="O5034" s="368"/>
      <c r="P5034" s="371"/>
      <c r="Q5034" s="373"/>
    </row>
    <row r="5035" ht="27" customHeight="1" spans="1:17">
      <c r="A5035" s="366"/>
      <c r="B5035" s="367"/>
      <c r="C5035" s="368"/>
      <c r="D5035" s="368"/>
      <c r="E5035" s="368"/>
      <c r="F5035" s="368"/>
      <c r="G5035" s="368"/>
      <c r="H5035" s="369"/>
      <c r="I5035" s="368"/>
      <c r="J5035" s="368"/>
      <c r="K5035" s="368"/>
      <c r="L5035" s="368"/>
      <c r="M5035" s="368"/>
      <c r="N5035" s="372"/>
      <c r="O5035" s="368"/>
      <c r="P5035" s="371"/>
      <c r="Q5035" s="373"/>
    </row>
    <row r="5036" ht="27" customHeight="1" spans="1:17">
      <c r="A5036" s="366"/>
      <c r="B5036" s="367"/>
      <c r="C5036" s="368"/>
      <c r="D5036" s="368"/>
      <c r="E5036" s="368"/>
      <c r="F5036" s="368"/>
      <c r="G5036" s="368"/>
      <c r="H5036" s="369"/>
      <c r="I5036" s="368"/>
      <c r="J5036" s="368"/>
      <c r="K5036" s="368"/>
      <c r="L5036" s="368"/>
      <c r="M5036" s="368"/>
      <c r="N5036" s="370"/>
      <c r="O5036" s="368"/>
      <c r="P5036" s="371"/>
      <c r="Q5036" s="373"/>
    </row>
    <row r="5037" ht="27" customHeight="1" spans="1:17">
      <c r="A5037" s="366"/>
      <c r="B5037" s="367"/>
      <c r="C5037" s="368"/>
      <c r="D5037" s="368"/>
      <c r="E5037" s="368"/>
      <c r="F5037" s="368"/>
      <c r="G5037" s="368"/>
      <c r="H5037" s="369"/>
      <c r="I5037" s="368"/>
      <c r="J5037" s="368"/>
      <c r="K5037" s="368"/>
      <c r="L5037" s="368"/>
      <c r="M5037" s="368"/>
      <c r="N5037" s="372"/>
      <c r="O5037" s="368"/>
      <c r="P5037" s="371"/>
      <c r="Q5037" s="373"/>
    </row>
    <row r="5038" ht="27" customHeight="1" spans="1:17">
      <c r="A5038" s="366"/>
      <c r="B5038" s="367"/>
      <c r="C5038" s="368"/>
      <c r="D5038" s="368"/>
      <c r="E5038" s="368"/>
      <c r="F5038" s="368"/>
      <c r="G5038" s="368"/>
      <c r="H5038" s="369"/>
      <c r="I5038" s="368"/>
      <c r="J5038" s="368"/>
      <c r="K5038" s="368"/>
      <c r="L5038" s="368"/>
      <c r="M5038" s="368"/>
      <c r="N5038" s="370"/>
      <c r="O5038" s="368"/>
      <c r="P5038" s="371"/>
      <c r="Q5038" s="373"/>
    </row>
    <row r="5039" ht="27" customHeight="1" spans="1:17">
      <c r="A5039" s="366"/>
      <c r="B5039" s="367"/>
      <c r="C5039" s="368"/>
      <c r="D5039" s="368"/>
      <c r="E5039" s="368"/>
      <c r="F5039" s="368"/>
      <c r="G5039" s="368"/>
      <c r="H5039" s="369"/>
      <c r="I5039" s="368"/>
      <c r="J5039" s="368"/>
      <c r="K5039" s="368"/>
      <c r="L5039" s="368"/>
      <c r="M5039" s="368"/>
      <c r="N5039" s="372"/>
      <c r="O5039" s="368"/>
      <c r="P5039" s="371"/>
      <c r="Q5039" s="373"/>
    </row>
    <row r="5040" ht="27" customHeight="1" spans="1:17">
      <c r="A5040" s="366"/>
      <c r="B5040" s="367"/>
      <c r="C5040" s="368"/>
      <c r="D5040" s="368"/>
      <c r="E5040" s="368"/>
      <c r="F5040" s="368"/>
      <c r="G5040" s="368"/>
      <c r="H5040" s="369"/>
      <c r="I5040" s="368"/>
      <c r="J5040" s="368"/>
      <c r="K5040" s="368"/>
      <c r="L5040" s="368"/>
      <c r="M5040" s="368"/>
      <c r="N5040" s="370"/>
      <c r="O5040" s="368"/>
      <c r="P5040" s="371"/>
      <c r="Q5040" s="373"/>
    </row>
    <row r="5041" ht="27" customHeight="1" spans="1:17">
      <c r="A5041" s="366"/>
      <c r="B5041" s="367"/>
      <c r="C5041" s="368"/>
      <c r="D5041" s="368"/>
      <c r="E5041" s="368"/>
      <c r="F5041" s="368"/>
      <c r="G5041" s="368"/>
      <c r="H5041" s="369"/>
      <c r="I5041" s="368"/>
      <c r="J5041" s="368"/>
      <c r="K5041" s="368"/>
      <c r="L5041" s="368"/>
      <c r="M5041" s="368"/>
      <c r="N5041" s="372"/>
      <c r="O5041" s="368"/>
      <c r="P5041" s="371"/>
      <c r="Q5041" s="373"/>
    </row>
    <row r="5042" ht="27" customHeight="1" spans="1:17">
      <c r="A5042" s="366"/>
      <c r="B5042" s="367"/>
      <c r="C5042" s="368"/>
      <c r="D5042" s="368"/>
      <c r="E5042" s="368"/>
      <c r="F5042" s="368"/>
      <c r="G5042" s="368"/>
      <c r="H5042" s="369"/>
      <c r="I5042" s="368"/>
      <c r="J5042" s="368"/>
      <c r="K5042" s="368"/>
      <c r="L5042" s="368"/>
      <c r="M5042" s="368"/>
      <c r="N5042" s="370"/>
      <c r="O5042" s="368"/>
      <c r="P5042" s="371"/>
      <c r="Q5042" s="373"/>
    </row>
    <row r="5043" ht="27" customHeight="1" spans="1:17">
      <c r="A5043" s="366"/>
      <c r="B5043" s="367"/>
      <c r="C5043" s="368"/>
      <c r="D5043" s="368"/>
      <c r="E5043" s="368"/>
      <c r="F5043" s="368"/>
      <c r="G5043" s="368"/>
      <c r="H5043" s="369"/>
      <c r="I5043" s="368"/>
      <c r="J5043" s="368"/>
      <c r="K5043" s="368"/>
      <c r="L5043" s="368"/>
      <c r="M5043" s="368"/>
      <c r="N5043" s="372"/>
      <c r="O5043" s="368"/>
      <c r="P5043" s="371"/>
      <c r="Q5043" s="373"/>
    </row>
    <row r="5044" ht="27" customHeight="1" spans="1:17">
      <c r="A5044" s="366"/>
      <c r="B5044" s="367"/>
      <c r="C5044" s="368"/>
      <c r="D5044" s="368"/>
      <c r="E5044" s="368"/>
      <c r="F5044" s="368"/>
      <c r="G5044" s="368"/>
      <c r="H5044" s="369"/>
      <c r="I5044" s="368"/>
      <c r="J5044" s="368"/>
      <c r="K5044" s="368"/>
      <c r="L5044" s="368"/>
      <c r="M5044" s="368"/>
      <c r="N5044" s="370"/>
      <c r="O5044" s="368"/>
      <c r="P5044" s="371"/>
      <c r="Q5044" s="373"/>
    </row>
    <row r="5045" ht="27" customHeight="1" spans="1:17">
      <c r="A5045" s="366"/>
      <c r="B5045" s="367"/>
      <c r="C5045" s="368"/>
      <c r="D5045" s="368"/>
      <c r="E5045" s="368"/>
      <c r="F5045" s="368"/>
      <c r="G5045" s="368"/>
      <c r="H5045" s="369"/>
      <c r="I5045" s="368"/>
      <c r="J5045" s="368"/>
      <c r="K5045" s="368"/>
      <c r="L5045" s="368"/>
      <c r="M5045" s="368"/>
      <c r="N5045" s="372"/>
      <c r="O5045" s="368"/>
      <c r="P5045" s="371"/>
      <c r="Q5045" s="373"/>
    </row>
    <row r="5046" ht="27" customHeight="1" spans="1:17">
      <c r="A5046" s="366"/>
      <c r="B5046" s="367"/>
      <c r="C5046" s="368"/>
      <c r="D5046" s="368"/>
      <c r="E5046" s="368"/>
      <c r="F5046" s="368"/>
      <c r="G5046" s="368"/>
      <c r="H5046" s="369"/>
      <c r="I5046" s="368"/>
      <c r="J5046" s="368"/>
      <c r="K5046" s="368"/>
      <c r="L5046" s="368"/>
      <c r="M5046" s="368"/>
      <c r="N5046" s="370"/>
      <c r="O5046" s="368"/>
      <c r="P5046" s="371"/>
      <c r="Q5046" s="373"/>
    </row>
    <row r="5047" ht="27" customHeight="1" spans="1:17">
      <c r="A5047" s="366"/>
      <c r="B5047" s="367"/>
      <c r="C5047" s="368"/>
      <c r="D5047" s="368"/>
      <c r="E5047" s="368"/>
      <c r="F5047" s="368"/>
      <c r="G5047" s="368"/>
      <c r="H5047" s="369"/>
      <c r="I5047" s="368"/>
      <c r="J5047" s="368"/>
      <c r="K5047" s="368"/>
      <c r="L5047" s="368"/>
      <c r="M5047" s="368"/>
      <c r="N5047" s="372"/>
      <c r="O5047" s="368"/>
      <c r="P5047" s="371"/>
      <c r="Q5047" s="373"/>
    </row>
    <row r="5048" ht="27" customHeight="1" spans="1:17">
      <c r="A5048" s="366"/>
      <c r="B5048" s="367"/>
      <c r="C5048" s="368"/>
      <c r="D5048" s="368"/>
      <c r="E5048" s="368"/>
      <c r="F5048" s="368"/>
      <c r="G5048" s="368"/>
      <c r="H5048" s="369"/>
      <c r="I5048" s="368"/>
      <c r="J5048" s="368"/>
      <c r="K5048" s="368"/>
      <c r="L5048" s="368"/>
      <c r="M5048" s="368"/>
      <c r="N5048" s="370"/>
      <c r="O5048" s="368"/>
      <c r="P5048" s="371"/>
      <c r="Q5048" s="373"/>
    </row>
    <row r="5049" ht="27" customHeight="1" spans="1:17">
      <c r="A5049" s="366"/>
      <c r="B5049" s="367"/>
      <c r="C5049" s="368"/>
      <c r="D5049" s="368"/>
      <c r="E5049" s="368"/>
      <c r="F5049" s="368"/>
      <c r="G5049" s="368"/>
      <c r="H5049" s="369"/>
      <c r="I5049" s="368"/>
      <c r="J5049" s="368"/>
      <c r="K5049" s="368"/>
      <c r="L5049" s="368"/>
      <c r="M5049" s="368"/>
      <c r="N5049" s="372"/>
      <c r="O5049" s="368"/>
      <c r="P5049" s="371"/>
      <c r="Q5049" s="373"/>
    </row>
    <row r="5050" ht="27" customHeight="1" spans="1:17">
      <c r="A5050" s="366"/>
      <c r="B5050" s="367"/>
      <c r="C5050" s="368"/>
      <c r="D5050" s="368"/>
      <c r="E5050" s="368"/>
      <c r="F5050" s="368"/>
      <c r="G5050" s="368"/>
      <c r="H5050" s="369"/>
      <c r="I5050" s="368"/>
      <c r="J5050" s="368"/>
      <c r="K5050" s="368"/>
      <c r="L5050" s="368"/>
      <c r="M5050" s="368"/>
      <c r="N5050" s="370"/>
      <c r="O5050" s="368"/>
      <c r="P5050" s="371"/>
      <c r="Q5050" s="373"/>
    </row>
    <row r="5051" ht="27" customHeight="1" spans="1:17">
      <c r="A5051" s="366"/>
      <c r="B5051" s="367"/>
      <c r="C5051" s="368"/>
      <c r="D5051" s="368"/>
      <c r="E5051" s="368"/>
      <c r="F5051" s="368"/>
      <c r="G5051" s="368"/>
      <c r="H5051" s="369"/>
      <c r="I5051" s="368"/>
      <c r="J5051" s="368"/>
      <c r="K5051" s="368"/>
      <c r="L5051" s="368"/>
      <c r="M5051" s="368"/>
      <c r="N5051" s="372"/>
      <c r="O5051" s="368"/>
      <c r="P5051" s="371"/>
      <c r="Q5051" s="373"/>
    </row>
    <row r="5052" ht="27" customHeight="1" spans="1:17">
      <c r="A5052" s="366"/>
      <c r="B5052" s="367"/>
      <c r="C5052" s="368"/>
      <c r="D5052" s="368"/>
      <c r="E5052" s="368"/>
      <c r="F5052" s="368"/>
      <c r="G5052" s="368"/>
      <c r="H5052" s="369"/>
      <c r="I5052" s="368"/>
      <c r="J5052" s="368"/>
      <c r="K5052" s="368"/>
      <c r="L5052" s="368"/>
      <c r="M5052" s="368"/>
      <c r="N5052" s="370"/>
      <c r="O5052" s="368"/>
      <c r="P5052" s="371"/>
      <c r="Q5052" s="373"/>
    </row>
    <row r="5053" ht="27" customHeight="1" spans="1:17">
      <c r="A5053" s="366"/>
      <c r="B5053" s="367"/>
      <c r="C5053" s="368"/>
      <c r="D5053" s="368"/>
      <c r="E5053" s="368"/>
      <c r="F5053" s="368"/>
      <c r="G5053" s="368"/>
      <c r="H5053" s="369"/>
      <c r="I5053" s="368"/>
      <c r="J5053" s="368"/>
      <c r="K5053" s="368"/>
      <c r="L5053" s="368"/>
      <c r="M5053" s="368"/>
      <c r="N5053" s="372"/>
      <c r="O5053" s="368"/>
      <c r="P5053" s="371"/>
      <c r="Q5053" s="373"/>
    </row>
    <row r="5054" ht="27" customHeight="1" spans="1:17">
      <c r="A5054" s="366"/>
      <c r="B5054" s="367"/>
      <c r="C5054" s="368"/>
      <c r="D5054" s="368"/>
      <c r="E5054" s="368"/>
      <c r="F5054" s="368"/>
      <c r="G5054" s="368"/>
      <c r="H5054" s="369"/>
      <c r="I5054" s="368"/>
      <c r="J5054" s="368"/>
      <c r="K5054" s="368"/>
      <c r="L5054" s="368"/>
      <c r="M5054" s="368"/>
      <c r="N5054" s="370"/>
      <c r="O5054" s="368"/>
      <c r="P5054" s="371"/>
      <c r="Q5054" s="373"/>
    </row>
    <row r="5055" ht="27" customHeight="1" spans="1:17">
      <c r="A5055" s="366"/>
      <c r="B5055" s="367"/>
      <c r="C5055" s="368"/>
      <c r="D5055" s="368"/>
      <c r="E5055" s="368"/>
      <c r="F5055" s="368"/>
      <c r="G5055" s="368"/>
      <c r="H5055" s="369"/>
      <c r="I5055" s="368"/>
      <c r="J5055" s="368"/>
      <c r="K5055" s="368"/>
      <c r="L5055" s="368"/>
      <c r="M5055" s="368"/>
      <c r="N5055" s="372"/>
      <c r="O5055" s="368"/>
      <c r="P5055" s="371"/>
      <c r="Q5055" s="373"/>
    </row>
    <row r="5056" ht="27" customHeight="1" spans="1:17">
      <c r="A5056" s="366"/>
      <c r="B5056" s="367"/>
      <c r="C5056" s="368"/>
      <c r="D5056" s="368"/>
      <c r="E5056" s="368"/>
      <c r="F5056" s="368"/>
      <c r="G5056" s="368"/>
      <c r="H5056" s="369"/>
      <c r="I5056" s="368"/>
      <c r="J5056" s="368"/>
      <c r="K5056" s="368"/>
      <c r="L5056" s="368"/>
      <c r="M5056" s="368"/>
      <c r="N5056" s="370"/>
      <c r="O5056" s="368"/>
      <c r="P5056" s="371"/>
      <c r="Q5056" s="373"/>
    </row>
    <row r="5057" ht="27" customHeight="1" spans="1:17">
      <c r="A5057" s="366"/>
      <c r="B5057" s="367"/>
      <c r="C5057" s="368"/>
      <c r="D5057" s="368"/>
      <c r="E5057" s="368"/>
      <c r="F5057" s="368"/>
      <c r="G5057" s="368"/>
      <c r="H5057" s="369"/>
      <c r="I5057" s="368"/>
      <c r="J5057" s="368"/>
      <c r="K5057" s="368"/>
      <c r="L5057" s="368"/>
      <c r="M5057" s="368"/>
      <c r="N5057" s="372"/>
      <c r="O5057" s="368"/>
      <c r="P5057" s="371"/>
      <c r="Q5057" s="373"/>
    </row>
    <row r="5058" ht="27" customHeight="1" spans="1:17">
      <c r="A5058" s="366"/>
      <c r="B5058" s="367"/>
      <c r="C5058" s="368"/>
      <c r="D5058" s="368"/>
      <c r="E5058" s="368"/>
      <c r="F5058" s="368"/>
      <c r="G5058" s="368"/>
      <c r="H5058" s="369"/>
      <c r="I5058" s="368"/>
      <c r="J5058" s="368"/>
      <c r="K5058" s="368"/>
      <c r="L5058" s="368"/>
      <c r="M5058" s="368"/>
      <c r="N5058" s="370"/>
      <c r="O5058" s="368"/>
      <c r="P5058" s="371"/>
      <c r="Q5058" s="373"/>
    </row>
    <row r="5059" ht="27" customHeight="1" spans="1:17">
      <c r="A5059" s="366"/>
      <c r="B5059" s="367"/>
      <c r="C5059" s="368"/>
      <c r="D5059" s="368"/>
      <c r="E5059" s="368"/>
      <c r="F5059" s="368"/>
      <c r="G5059" s="368"/>
      <c r="H5059" s="369"/>
      <c r="I5059" s="368"/>
      <c r="J5059" s="368"/>
      <c r="K5059" s="368"/>
      <c r="L5059" s="368"/>
      <c r="M5059" s="368"/>
      <c r="N5059" s="372"/>
      <c r="O5059" s="368"/>
      <c r="P5059" s="371"/>
      <c r="Q5059" s="373"/>
    </row>
    <row r="5060" ht="27" customHeight="1" spans="1:17">
      <c r="A5060" s="366"/>
      <c r="B5060" s="367"/>
      <c r="C5060" s="368"/>
      <c r="D5060" s="368"/>
      <c r="E5060" s="368"/>
      <c r="F5060" s="368"/>
      <c r="G5060" s="368"/>
      <c r="H5060" s="369"/>
      <c r="I5060" s="368"/>
      <c r="J5060" s="368"/>
      <c r="K5060" s="368"/>
      <c r="L5060" s="368"/>
      <c r="M5060" s="368"/>
      <c r="N5060" s="370"/>
      <c r="O5060" s="368"/>
      <c r="P5060" s="371"/>
      <c r="Q5060" s="373"/>
    </row>
    <row r="5061" ht="27" customHeight="1" spans="1:17">
      <c r="A5061" s="366"/>
      <c r="B5061" s="367"/>
      <c r="C5061" s="368"/>
      <c r="D5061" s="368"/>
      <c r="E5061" s="368"/>
      <c r="F5061" s="368"/>
      <c r="G5061" s="368"/>
      <c r="H5061" s="369"/>
      <c r="I5061" s="368"/>
      <c r="J5061" s="368"/>
      <c r="K5061" s="368"/>
      <c r="L5061" s="368"/>
      <c r="M5061" s="368"/>
      <c r="N5061" s="372"/>
      <c r="O5061" s="368"/>
      <c r="P5061" s="371"/>
      <c r="Q5061" s="373"/>
    </row>
    <row r="5062" ht="27" customHeight="1" spans="1:17">
      <c r="A5062" s="366"/>
      <c r="B5062" s="367"/>
      <c r="C5062" s="368"/>
      <c r="D5062" s="368"/>
      <c r="E5062" s="368"/>
      <c r="F5062" s="368"/>
      <c r="G5062" s="368"/>
      <c r="H5062" s="369"/>
      <c r="I5062" s="368"/>
      <c r="J5062" s="368"/>
      <c r="K5062" s="368"/>
      <c r="L5062" s="368"/>
      <c r="M5062" s="368"/>
      <c r="N5062" s="370"/>
      <c r="O5062" s="368"/>
      <c r="P5062" s="371"/>
      <c r="Q5062" s="373"/>
    </row>
    <row r="5063" ht="27" customHeight="1" spans="1:17">
      <c r="A5063" s="366"/>
      <c r="B5063" s="367"/>
      <c r="C5063" s="368"/>
      <c r="D5063" s="368"/>
      <c r="E5063" s="368"/>
      <c r="F5063" s="368"/>
      <c r="G5063" s="368"/>
      <c r="H5063" s="369"/>
      <c r="I5063" s="368"/>
      <c r="J5063" s="368"/>
      <c r="K5063" s="368"/>
      <c r="L5063" s="368"/>
      <c r="M5063" s="368"/>
      <c r="N5063" s="372"/>
      <c r="O5063" s="368"/>
      <c r="P5063" s="371"/>
      <c r="Q5063" s="373"/>
    </row>
    <row r="5064" ht="27" customHeight="1" spans="1:17">
      <c r="A5064" s="366"/>
      <c r="B5064" s="367"/>
      <c r="C5064" s="368"/>
      <c r="D5064" s="368"/>
      <c r="E5064" s="368"/>
      <c r="F5064" s="368"/>
      <c r="G5064" s="368"/>
      <c r="H5064" s="369"/>
      <c r="I5064" s="368"/>
      <c r="J5064" s="368"/>
      <c r="K5064" s="368"/>
      <c r="L5064" s="368"/>
      <c r="M5064" s="368"/>
      <c r="N5064" s="370"/>
      <c r="O5064" s="368"/>
      <c r="P5064" s="371"/>
      <c r="Q5064" s="373"/>
    </row>
    <row r="5065" ht="27" customHeight="1" spans="1:17">
      <c r="A5065" s="366"/>
      <c r="B5065" s="367"/>
      <c r="C5065" s="368"/>
      <c r="D5065" s="368"/>
      <c r="E5065" s="368"/>
      <c r="F5065" s="368"/>
      <c r="G5065" s="368"/>
      <c r="H5065" s="369"/>
      <c r="I5065" s="368"/>
      <c r="J5065" s="368"/>
      <c r="K5065" s="368"/>
      <c r="L5065" s="368"/>
      <c r="M5065" s="368"/>
      <c r="N5065" s="372"/>
      <c r="O5065" s="368"/>
      <c r="P5065" s="371"/>
      <c r="Q5065" s="373"/>
    </row>
    <row r="5066" ht="27" customHeight="1" spans="1:17">
      <c r="A5066" s="366"/>
      <c r="B5066" s="367"/>
      <c r="C5066" s="368"/>
      <c r="D5066" s="368"/>
      <c r="E5066" s="368"/>
      <c r="F5066" s="368"/>
      <c r="G5066" s="368"/>
      <c r="H5066" s="369"/>
      <c r="I5066" s="368"/>
      <c r="J5066" s="368"/>
      <c r="K5066" s="368"/>
      <c r="L5066" s="368"/>
      <c r="M5066" s="368"/>
      <c r="N5066" s="370"/>
      <c r="O5066" s="368"/>
      <c r="P5066" s="371"/>
      <c r="Q5066" s="373"/>
    </row>
    <row r="5067" ht="27" customHeight="1" spans="1:17">
      <c r="A5067" s="366"/>
      <c r="B5067" s="367"/>
      <c r="C5067" s="368"/>
      <c r="D5067" s="368"/>
      <c r="E5067" s="368"/>
      <c r="F5067" s="368"/>
      <c r="G5067" s="368"/>
      <c r="H5067" s="369"/>
      <c r="I5067" s="368"/>
      <c r="J5067" s="368"/>
      <c r="K5067" s="368"/>
      <c r="L5067" s="368"/>
      <c r="M5067" s="368"/>
      <c r="N5067" s="372"/>
      <c r="O5067" s="368"/>
      <c r="P5067" s="371"/>
      <c r="Q5067" s="373"/>
    </row>
    <row r="5068" ht="27" customHeight="1" spans="1:17">
      <c r="A5068" s="366"/>
      <c r="B5068" s="367"/>
      <c r="C5068" s="368"/>
      <c r="D5068" s="368"/>
      <c r="E5068" s="368"/>
      <c r="F5068" s="368"/>
      <c r="G5068" s="368"/>
      <c r="H5068" s="369"/>
      <c r="I5068" s="368"/>
      <c r="J5068" s="368"/>
      <c r="K5068" s="368"/>
      <c r="L5068" s="368"/>
      <c r="M5068" s="368"/>
      <c r="N5068" s="370"/>
      <c r="O5068" s="368"/>
      <c r="P5068" s="371"/>
      <c r="Q5068" s="373"/>
    </row>
    <row r="5069" ht="27" customHeight="1" spans="1:17">
      <c r="A5069" s="366"/>
      <c r="B5069" s="367"/>
      <c r="C5069" s="368"/>
      <c r="D5069" s="368"/>
      <c r="E5069" s="368"/>
      <c r="F5069" s="368"/>
      <c r="G5069" s="368"/>
      <c r="H5069" s="369"/>
      <c r="I5069" s="368"/>
      <c r="J5069" s="368"/>
      <c r="K5069" s="368"/>
      <c r="L5069" s="368"/>
      <c r="M5069" s="368"/>
      <c r="N5069" s="372"/>
      <c r="O5069" s="368"/>
      <c r="P5069" s="371"/>
      <c r="Q5069" s="373"/>
    </row>
    <row r="5070" ht="27" customHeight="1" spans="1:17">
      <c r="A5070" s="366"/>
      <c r="B5070" s="367"/>
      <c r="C5070" s="368"/>
      <c r="D5070" s="368"/>
      <c r="E5070" s="368"/>
      <c r="F5070" s="368"/>
      <c r="G5070" s="368"/>
      <c r="H5070" s="369"/>
      <c r="I5070" s="368"/>
      <c r="J5070" s="368"/>
      <c r="K5070" s="368"/>
      <c r="L5070" s="368"/>
      <c r="M5070" s="368"/>
      <c r="N5070" s="370"/>
      <c r="O5070" s="368"/>
      <c r="P5070" s="371"/>
      <c r="Q5070" s="373"/>
    </row>
    <row r="5071" ht="27" customHeight="1" spans="1:17">
      <c r="A5071" s="366"/>
      <c r="B5071" s="367"/>
      <c r="C5071" s="368"/>
      <c r="D5071" s="368"/>
      <c r="E5071" s="368"/>
      <c r="F5071" s="368"/>
      <c r="G5071" s="368"/>
      <c r="H5071" s="369"/>
      <c r="I5071" s="368"/>
      <c r="J5071" s="368"/>
      <c r="K5071" s="368"/>
      <c r="L5071" s="368"/>
      <c r="M5071" s="368"/>
      <c r="N5071" s="372"/>
      <c r="O5071" s="368"/>
      <c r="P5071" s="371"/>
      <c r="Q5071" s="373"/>
    </row>
    <row r="5072" ht="27" customHeight="1" spans="1:17">
      <c r="A5072" s="366"/>
      <c r="B5072" s="367"/>
      <c r="C5072" s="368"/>
      <c r="D5072" s="368"/>
      <c r="E5072" s="368"/>
      <c r="F5072" s="368"/>
      <c r="G5072" s="368"/>
      <c r="H5072" s="369"/>
      <c r="I5072" s="368"/>
      <c r="J5072" s="368"/>
      <c r="K5072" s="368"/>
      <c r="L5072" s="368"/>
      <c r="M5072" s="368"/>
      <c r="N5072" s="370"/>
      <c r="O5072" s="368"/>
      <c r="P5072" s="371"/>
      <c r="Q5072" s="373"/>
    </row>
    <row r="5073" ht="27" customHeight="1" spans="1:17">
      <c r="A5073" s="366"/>
      <c r="B5073" s="367"/>
      <c r="C5073" s="368"/>
      <c r="D5073" s="368"/>
      <c r="E5073" s="368"/>
      <c r="F5073" s="368"/>
      <c r="G5073" s="368"/>
      <c r="H5073" s="369"/>
      <c r="I5073" s="368"/>
      <c r="J5073" s="368"/>
      <c r="K5073" s="368"/>
      <c r="L5073" s="368"/>
      <c r="M5073" s="368"/>
      <c r="N5073" s="372"/>
      <c r="O5073" s="368"/>
      <c r="P5073" s="371"/>
      <c r="Q5073" s="373"/>
    </row>
    <row r="5074" ht="27" customHeight="1" spans="1:17">
      <c r="A5074" s="366"/>
      <c r="B5074" s="367"/>
      <c r="C5074" s="368"/>
      <c r="D5074" s="368"/>
      <c r="E5074" s="368"/>
      <c r="F5074" s="368"/>
      <c r="G5074" s="368"/>
      <c r="H5074" s="369"/>
      <c r="I5074" s="368"/>
      <c r="J5074" s="368"/>
      <c r="K5074" s="368"/>
      <c r="L5074" s="368"/>
      <c r="M5074" s="368"/>
      <c r="N5074" s="370"/>
      <c r="O5074" s="368"/>
      <c r="P5074" s="371"/>
      <c r="Q5074" s="373"/>
    </row>
    <row r="5075" ht="27" customHeight="1" spans="1:17">
      <c r="A5075" s="366"/>
      <c r="B5075" s="367"/>
      <c r="C5075" s="368"/>
      <c r="D5075" s="368"/>
      <c r="E5075" s="368"/>
      <c r="F5075" s="368"/>
      <c r="G5075" s="368"/>
      <c r="H5075" s="369"/>
      <c r="I5075" s="368"/>
      <c r="J5075" s="368"/>
      <c r="K5075" s="368"/>
      <c r="L5075" s="368"/>
      <c r="M5075" s="368"/>
      <c r="N5075" s="372"/>
      <c r="O5075" s="368"/>
      <c r="P5075" s="371"/>
      <c r="Q5075" s="373"/>
    </row>
    <row r="5076" ht="27" customHeight="1" spans="1:17">
      <c r="A5076" s="366"/>
      <c r="B5076" s="367"/>
      <c r="C5076" s="368"/>
      <c r="D5076" s="368"/>
      <c r="E5076" s="368"/>
      <c r="F5076" s="368"/>
      <c r="G5076" s="368"/>
      <c r="H5076" s="369"/>
      <c r="I5076" s="368"/>
      <c r="J5076" s="368"/>
      <c r="K5076" s="368"/>
      <c r="L5076" s="368"/>
      <c r="M5076" s="368"/>
      <c r="N5076" s="370"/>
      <c r="O5076" s="368"/>
      <c r="P5076" s="371"/>
      <c r="Q5076" s="373"/>
    </row>
    <row r="5077" ht="27" customHeight="1" spans="1:17">
      <c r="A5077" s="366"/>
      <c r="B5077" s="367"/>
      <c r="C5077" s="368"/>
      <c r="D5077" s="368"/>
      <c r="E5077" s="368"/>
      <c r="F5077" s="368"/>
      <c r="G5077" s="368"/>
      <c r="H5077" s="369"/>
      <c r="I5077" s="368"/>
      <c r="J5077" s="368"/>
      <c r="K5077" s="368"/>
      <c r="L5077" s="368"/>
      <c r="M5077" s="368"/>
      <c r="N5077" s="372"/>
      <c r="O5077" s="368"/>
      <c r="P5077" s="371"/>
      <c r="Q5077" s="373"/>
    </row>
    <row r="5078" ht="27" customHeight="1" spans="1:17">
      <c r="A5078" s="366"/>
      <c r="B5078" s="367"/>
      <c r="C5078" s="368"/>
      <c r="D5078" s="368"/>
      <c r="E5078" s="368"/>
      <c r="F5078" s="368"/>
      <c r="G5078" s="368"/>
      <c r="H5078" s="369"/>
      <c r="I5078" s="368"/>
      <c r="J5078" s="368"/>
      <c r="K5078" s="368"/>
      <c r="L5078" s="368"/>
      <c r="M5078" s="368"/>
      <c r="N5078" s="370"/>
      <c r="O5078" s="368"/>
      <c r="P5078" s="371"/>
      <c r="Q5078" s="373"/>
    </row>
    <row r="5079" ht="27" customHeight="1" spans="1:17">
      <c r="A5079" s="366"/>
      <c r="B5079" s="367"/>
      <c r="C5079" s="368"/>
      <c r="D5079" s="368"/>
      <c r="E5079" s="368"/>
      <c r="F5079" s="368"/>
      <c r="G5079" s="368"/>
      <c r="H5079" s="369"/>
      <c r="I5079" s="368"/>
      <c r="J5079" s="368"/>
      <c r="K5079" s="368"/>
      <c r="L5079" s="368"/>
      <c r="M5079" s="368"/>
      <c r="N5079" s="372"/>
      <c r="O5079" s="368"/>
      <c r="P5079" s="371"/>
      <c r="Q5079" s="373"/>
    </row>
    <row r="5080" ht="27" customHeight="1" spans="1:17">
      <c r="A5080" s="366"/>
      <c r="B5080" s="367"/>
      <c r="C5080" s="368"/>
      <c r="D5080" s="368"/>
      <c r="E5080" s="368"/>
      <c r="F5080" s="368"/>
      <c r="G5080" s="368"/>
      <c r="H5080" s="369"/>
      <c r="I5080" s="368"/>
      <c r="J5080" s="368"/>
      <c r="K5080" s="368"/>
      <c r="L5080" s="368"/>
      <c r="M5080" s="368"/>
      <c r="N5080" s="370"/>
      <c r="O5080" s="368"/>
      <c r="P5080" s="371"/>
      <c r="Q5080" s="373"/>
    </row>
    <row r="5081" ht="27" customHeight="1" spans="1:17">
      <c r="A5081" s="366"/>
      <c r="B5081" s="367"/>
      <c r="C5081" s="368"/>
      <c r="D5081" s="368"/>
      <c r="E5081" s="368"/>
      <c r="F5081" s="368"/>
      <c r="G5081" s="368"/>
      <c r="H5081" s="369"/>
      <c r="I5081" s="368"/>
      <c r="J5081" s="368"/>
      <c r="K5081" s="368"/>
      <c r="L5081" s="368"/>
      <c r="M5081" s="368"/>
      <c r="N5081" s="372"/>
      <c r="O5081" s="368"/>
      <c r="P5081" s="371"/>
      <c r="Q5081" s="373"/>
    </row>
    <row r="5082" ht="27" customHeight="1" spans="1:17">
      <c r="A5082" s="366"/>
      <c r="B5082" s="367"/>
      <c r="C5082" s="368"/>
      <c r="D5082" s="368"/>
      <c r="E5082" s="368"/>
      <c r="F5082" s="368"/>
      <c r="G5082" s="368"/>
      <c r="H5082" s="369"/>
      <c r="I5082" s="368"/>
      <c r="J5082" s="368"/>
      <c r="K5082" s="368"/>
      <c r="L5082" s="368"/>
      <c r="M5082" s="368"/>
      <c r="N5082" s="370"/>
      <c r="O5082" s="368"/>
      <c r="P5082" s="371"/>
      <c r="Q5082" s="373"/>
    </row>
    <row r="5083" ht="27" customHeight="1" spans="1:17">
      <c r="A5083" s="366"/>
      <c r="B5083" s="367"/>
      <c r="C5083" s="368"/>
      <c r="D5083" s="368"/>
      <c r="E5083" s="368"/>
      <c r="F5083" s="368"/>
      <c r="G5083" s="368"/>
      <c r="H5083" s="369"/>
      <c r="I5083" s="368"/>
      <c r="J5083" s="368"/>
      <c r="K5083" s="368"/>
      <c r="L5083" s="368"/>
      <c r="M5083" s="368"/>
      <c r="N5083" s="372"/>
      <c r="O5083" s="368"/>
      <c r="P5083" s="371"/>
      <c r="Q5083" s="373"/>
    </row>
    <row r="5084" ht="27" customHeight="1" spans="1:17">
      <c r="A5084" s="366"/>
      <c r="B5084" s="367"/>
      <c r="C5084" s="368"/>
      <c r="D5084" s="368"/>
      <c r="E5084" s="368"/>
      <c r="F5084" s="368"/>
      <c r="G5084" s="368"/>
      <c r="H5084" s="369"/>
      <c r="I5084" s="368"/>
      <c r="J5084" s="368"/>
      <c r="K5084" s="368"/>
      <c r="L5084" s="368"/>
      <c r="M5084" s="368"/>
      <c r="N5084" s="370"/>
      <c r="O5084" s="368"/>
      <c r="P5084" s="371"/>
      <c r="Q5084" s="373"/>
    </row>
    <row r="5085" ht="27" customHeight="1" spans="1:17">
      <c r="A5085" s="366"/>
      <c r="B5085" s="367"/>
      <c r="C5085" s="368"/>
      <c r="D5085" s="368"/>
      <c r="E5085" s="368"/>
      <c r="F5085" s="368"/>
      <c r="G5085" s="368"/>
      <c r="H5085" s="369"/>
      <c r="I5085" s="368"/>
      <c r="J5085" s="368"/>
      <c r="K5085" s="368"/>
      <c r="L5085" s="368"/>
      <c r="M5085" s="368"/>
      <c r="N5085" s="372"/>
      <c r="O5085" s="368"/>
      <c r="P5085" s="371"/>
      <c r="Q5085" s="373"/>
    </row>
    <row r="5086" ht="27" customHeight="1" spans="1:17">
      <c r="A5086" s="366"/>
      <c r="B5086" s="367"/>
      <c r="C5086" s="368"/>
      <c r="D5086" s="368"/>
      <c r="E5086" s="368"/>
      <c r="F5086" s="368"/>
      <c r="G5086" s="368"/>
      <c r="H5086" s="369"/>
      <c r="I5086" s="368"/>
      <c r="J5086" s="368"/>
      <c r="K5086" s="368"/>
      <c r="L5086" s="368"/>
      <c r="M5086" s="368"/>
      <c r="N5086" s="370"/>
      <c r="O5086" s="368"/>
      <c r="P5086" s="371"/>
      <c r="Q5086" s="373"/>
    </row>
    <row r="5087" ht="27" customHeight="1" spans="1:17">
      <c r="A5087" s="366"/>
      <c r="B5087" s="367"/>
      <c r="C5087" s="368"/>
      <c r="D5087" s="368"/>
      <c r="E5087" s="368"/>
      <c r="F5087" s="368"/>
      <c r="G5087" s="368"/>
      <c r="H5087" s="369"/>
      <c r="I5087" s="368"/>
      <c r="J5087" s="368"/>
      <c r="K5087" s="368"/>
      <c r="L5087" s="368"/>
      <c r="M5087" s="368"/>
      <c r="N5087" s="372"/>
      <c r="O5087" s="368"/>
      <c r="P5087" s="371"/>
      <c r="Q5087" s="373"/>
    </row>
    <row r="5088" ht="27" customHeight="1" spans="1:17">
      <c r="A5088" s="366"/>
      <c r="B5088" s="367"/>
      <c r="C5088" s="368"/>
      <c r="D5088" s="368"/>
      <c r="E5088" s="368"/>
      <c r="F5088" s="368"/>
      <c r="G5088" s="368"/>
      <c r="H5088" s="369"/>
      <c r="I5088" s="368"/>
      <c r="J5088" s="368"/>
      <c r="K5088" s="368"/>
      <c r="L5088" s="368"/>
      <c r="M5088" s="368"/>
      <c r="N5088" s="370"/>
      <c r="O5088" s="368"/>
      <c r="P5088" s="371"/>
      <c r="Q5088" s="373"/>
    </row>
    <row r="5089" ht="27" customHeight="1" spans="1:17">
      <c r="A5089" s="366"/>
      <c r="B5089" s="367"/>
      <c r="C5089" s="368"/>
      <c r="D5089" s="368"/>
      <c r="E5089" s="368"/>
      <c r="F5089" s="368"/>
      <c r="G5089" s="368"/>
      <c r="H5089" s="369"/>
      <c r="I5089" s="368"/>
      <c r="J5089" s="368"/>
      <c r="K5089" s="368"/>
      <c r="L5089" s="368"/>
      <c r="M5089" s="368"/>
      <c r="N5089" s="372"/>
      <c r="O5089" s="368"/>
      <c r="P5089" s="371"/>
      <c r="Q5089" s="373"/>
    </row>
    <row r="5090" ht="27" customHeight="1" spans="1:17">
      <c r="A5090" s="366"/>
      <c r="B5090" s="367"/>
      <c r="C5090" s="368"/>
      <c r="D5090" s="368"/>
      <c r="E5090" s="368"/>
      <c r="F5090" s="368"/>
      <c r="G5090" s="368"/>
      <c r="H5090" s="369"/>
      <c r="I5090" s="368"/>
      <c r="J5090" s="368"/>
      <c r="K5090" s="368"/>
      <c r="L5090" s="368"/>
      <c r="M5090" s="368"/>
      <c r="N5090" s="370"/>
      <c r="O5090" s="368"/>
      <c r="P5090" s="371"/>
      <c r="Q5090" s="373"/>
    </row>
    <row r="5091" ht="27" customHeight="1" spans="1:17">
      <c r="A5091" s="366"/>
      <c r="B5091" s="367"/>
      <c r="C5091" s="368"/>
      <c r="D5091" s="368"/>
      <c r="E5091" s="368"/>
      <c r="F5091" s="368"/>
      <c r="G5091" s="368"/>
      <c r="H5091" s="369"/>
      <c r="I5091" s="368"/>
      <c r="J5091" s="368"/>
      <c r="K5091" s="368"/>
      <c r="L5091" s="368"/>
      <c r="M5091" s="368"/>
      <c r="N5091" s="372"/>
      <c r="O5091" s="368"/>
      <c r="P5091" s="371"/>
      <c r="Q5091" s="373"/>
    </row>
    <row r="5092" ht="27" customHeight="1" spans="1:17">
      <c r="A5092" s="366"/>
      <c r="B5092" s="367"/>
      <c r="C5092" s="368"/>
      <c r="D5092" s="368"/>
      <c r="E5092" s="368"/>
      <c r="F5092" s="368"/>
      <c r="G5092" s="368"/>
      <c r="H5092" s="369"/>
      <c r="I5092" s="368"/>
      <c r="J5092" s="368"/>
      <c r="K5092" s="368"/>
      <c r="L5092" s="368"/>
      <c r="M5092" s="368"/>
      <c r="N5092" s="370"/>
      <c r="O5092" s="368"/>
      <c r="P5092" s="371"/>
      <c r="Q5092" s="373"/>
    </row>
    <row r="5093" ht="27" customHeight="1" spans="1:17">
      <c r="A5093" s="366"/>
      <c r="B5093" s="367"/>
      <c r="C5093" s="368"/>
      <c r="D5093" s="368"/>
      <c r="E5093" s="368"/>
      <c r="F5093" s="368"/>
      <c r="G5093" s="368"/>
      <c r="H5093" s="369"/>
      <c r="I5093" s="368"/>
      <c r="J5093" s="368"/>
      <c r="K5093" s="368"/>
      <c r="L5093" s="368"/>
      <c r="M5093" s="368"/>
      <c r="N5093" s="372"/>
      <c r="O5093" s="368"/>
      <c r="P5093" s="371"/>
      <c r="Q5093" s="373"/>
    </row>
    <row r="5094" ht="27" customHeight="1" spans="1:17">
      <c r="A5094" s="366"/>
      <c r="B5094" s="367"/>
      <c r="C5094" s="368"/>
      <c r="D5094" s="368"/>
      <c r="E5094" s="368"/>
      <c r="F5094" s="368"/>
      <c r="G5094" s="368"/>
      <c r="H5094" s="369"/>
      <c r="I5094" s="368"/>
      <c r="J5094" s="368"/>
      <c r="K5094" s="368"/>
      <c r="L5094" s="368"/>
      <c r="M5094" s="368"/>
      <c r="N5094" s="370"/>
      <c r="O5094" s="368"/>
      <c r="P5094" s="371"/>
      <c r="Q5094" s="373"/>
    </row>
    <row r="5095" ht="27" customHeight="1" spans="1:17">
      <c r="A5095" s="366"/>
      <c r="B5095" s="367"/>
      <c r="C5095" s="368"/>
      <c r="D5095" s="368"/>
      <c r="E5095" s="368"/>
      <c r="F5095" s="368"/>
      <c r="G5095" s="368"/>
      <c r="H5095" s="369"/>
      <c r="I5095" s="368"/>
      <c r="J5095" s="368"/>
      <c r="K5095" s="368"/>
      <c r="L5095" s="368"/>
      <c r="M5095" s="368"/>
      <c r="N5095" s="372"/>
      <c r="O5095" s="368"/>
      <c r="P5095" s="371"/>
      <c r="Q5095" s="373"/>
    </row>
    <row r="5096" ht="27" customHeight="1" spans="1:17">
      <c r="A5096" s="366"/>
      <c r="B5096" s="367"/>
      <c r="C5096" s="368"/>
      <c r="D5096" s="368"/>
      <c r="E5096" s="368"/>
      <c r="F5096" s="368"/>
      <c r="G5096" s="368"/>
      <c r="H5096" s="369"/>
      <c r="I5096" s="368"/>
      <c r="J5096" s="368"/>
      <c r="K5096" s="368"/>
      <c r="L5096" s="368"/>
      <c r="M5096" s="368"/>
      <c r="N5096" s="370"/>
      <c r="O5096" s="368"/>
      <c r="P5096" s="371"/>
      <c r="Q5096" s="373"/>
    </row>
    <row r="5097" ht="27" customHeight="1" spans="1:17">
      <c r="A5097" s="366"/>
      <c r="B5097" s="367"/>
      <c r="C5097" s="368"/>
      <c r="D5097" s="368"/>
      <c r="E5097" s="368"/>
      <c r="F5097" s="368"/>
      <c r="G5097" s="368"/>
      <c r="H5097" s="369"/>
      <c r="I5097" s="368"/>
      <c r="J5097" s="368"/>
      <c r="K5097" s="368"/>
      <c r="L5097" s="368"/>
      <c r="M5097" s="368"/>
      <c r="N5097" s="372"/>
      <c r="O5097" s="368"/>
      <c r="P5097" s="371"/>
      <c r="Q5097" s="373"/>
    </row>
    <row r="5098" ht="27" customHeight="1" spans="1:17">
      <c r="A5098" s="366"/>
      <c r="B5098" s="367"/>
      <c r="C5098" s="368"/>
      <c r="D5098" s="368"/>
      <c r="E5098" s="368"/>
      <c r="F5098" s="368"/>
      <c r="G5098" s="368"/>
      <c r="H5098" s="369"/>
      <c r="I5098" s="368"/>
      <c r="J5098" s="368"/>
      <c r="K5098" s="368"/>
      <c r="L5098" s="368"/>
      <c r="M5098" s="368"/>
      <c r="N5098" s="370"/>
      <c r="O5098" s="368"/>
      <c r="P5098" s="371"/>
      <c r="Q5098" s="373"/>
    </row>
    <row r="5099" ht="27" customHeight="1" spans="1:17">
      <c r="A5099" s="366"/>
      <c r="B5099" s="367"/>
      <c r="C5099" s="368"/>
      <c r="D5099" s="368"/>
      <c r="E5099" s="368"/>
      <c r="F5099" s="368"/>
      <c r="G5099" s="368"/>
      <c r="H5099" s="369"/>
      <c r="I5099" s="368"/>
      <c r="J5099" s="368"/>
      <c r="K5099" s="368"/>
      <c r="L5099" s="368"/>
      <c r="M5099" s="368"/>
      <c r="N5099" s="372"/>
      <c r="O5099" s="368"/>
      <c r="P5099" s="371"/>
      <c r="Q5099" s="373"/>
    </row>
    <row r="5100" ht="27" customHeight="1" spans="1:17">
      <c r="A5100" s="366"/>
      <c r="B5100" s="367"/>
      <c r="C5100" s="368"/>
      <c r="D5100" s="368"/>
      <c r="E5100" s="368"/>
      <c r="F5100" s="368"/>
      <c r="G5100" s="368"/>
      <c r="H5100" s="369"/>
      <c r="I5100" s="368"/>
      <c r="J5100" s="368"/>
      <c r="K5100" s="368"/>
      <c r="L5100" s="368"/>
      <c r="M5100" s="368"/>
      <c r="N5100" s="370"/>
      <c r="O5100" s="368"/>
      <c r="P5100" s="371"/>
      <c r="Q5100" s="373"/>
    </row>
    <row r="5101" ht="27" customHeight="1" spans="1:17">
      <c r="A5101" s="366"/>
      <c r="B5101" s="367"/>
      <c r="C5101" s="368"/>
      <c r="D5101" s="368"/>
      <c r="E5101" s="368"/>
      <c r="F5101" s="368"/>
      <c r="G5101" s="368"/>
      <c r="H5101" s="369"/>
      <c r="I5101" s="368"/>
      <c r="J5101" s="368"/>
      <c r="K5101" s="368"/>
      <c r="L5101" s="368"/>
      <c r="M5101" s="368"/>
      <c r="N5101" s="372"/>
      <c r="O5101" s="368"/>
      <c r="P5101" s="371"/>
      <c r="Q5101" s="373"/>
    </row>
    <row r="5102" ht="27" customHeight="1" spans="1:17">
      <c r="A5102" s="366"/>
      <c r="B5102" s="367"/>
      <c r="C5102" s="368"/>
      <c r="D5102" s="368"/>
      <c r="E5102" s="368"/>
      <c r="F5102" s="368"/>
      <c r="G5102" s="368"/>
      <c r="H5102" s="369"/>
      <c r="I5102" s="368"/>
      <c r="J5102" s="368"/>
      <c r="K5102" s="368"/>
      <c r="L5102" s="368"/>
      <c r="M5102" s="368"/>
      <c r="N5102" s="370"/>
      <c r="O5102" s="368"/>
      <c r="P5102" s="371"/>
      <c r="Q5102" s="373"/>
    </row>
    <row r="5103" ht="27" customHeight="1" spans="1:17">
      <c r="A5103" s="366"/>
      <c r="B5103" s="367"/>
      <c r="C5103" s="368"/>
      <c r="D5103" s="368"/>
      <c r="E5103" s="368"/>
      <c r="F5103" s="368"/>
      <c r="G5103" s="368"/>
      <c r="H5103" s="369"/>
      <c r="I5103" s="368"/>
      <c r="J5103" s="368"/>
      <c r="K5103" s="368"/>
      <c r="L5103" s="368"/>
      <c r="M5103" s="368"/>
      <c r="N5103" s="372"/>
      <c r="O5103" s="368"/>
      <c r="P5103" s="371"/>
      <c r="Q5103" s="373"/>
    </row>
    <row r="5104" ht="27" customHeight="1" spans="1:17">
      <c r="A5104" s="366"/>
      <c r="B5104" s="367"/>
      <c r="C5104" s="368"/>
      <c r="D5104" s="368"/>
      <c r="E5104" s="368"/>
      <c r="F5104" s="368"/>
      <c r="G5104" s="368"/>
      <c r="H5104" s="369"/>
      <c r="I5104" s="368"/>
      <c r="J5104" s="368"/>
      <c r="K5104" s="368"/>
      <c r="L5104" s="368"/>
      <c r="M5104" s="368"/>
      <c r="N5104" s="370"/>
      <c r="O5104" s="368"/>
      <c r="P5104" s="371"/>
      <c r="Q5104" s="373"/>
    </row>
    <row r="5105" ht="27" customHeight="1" spans="1:17">
      <c r="A5105" s="366"/>
      <c r="B5105" s="367"/>
      <c r="C5105" s="368"/>
      <c r="D5105" s="368"/>
      <c r="E5105" s="368"/>
      <c r="F5105" s="368"/>
      <c r="G5105" s="368"/>
      <c r="H5105" s="369"/>
      <c r="I5105" s="368"/>
      <c r="J5105" s="368"/>
      <c r="K5105" s="368"/>
      <c r="L5105" s="368"/>
      <c r="M5105" s="368"/>
      <c r="N5105" s="372"/>
      <c r="O5105" s="368"/>
      <c r="P5105" s="371"/>
      <c r="Q5105" s="373"/>
    </row>
    <row r="5106" ht="27" customHeight="1" spans="1:17">
      <c r="A5106" s="366"/>
      <c r="B5106" s="367"/>
      <c r="C5106" s="368"/>
      <c r="D5106" s="368"/>
      <c r="E5106" s="368"/>
      <c r="F5106" s="368"/>
      <c r="G5106" s="368"/>
      <c r="H5106" s="369"/>
      <c r="I5106" s="368"/>
      <c r="J5106" s="368"/>
      <c r="K5106" s="368"/>
      <c r="L5106" s="368"/>
      <c r="M5106" s="368"/>
      <c r="N5106" s="370"/>
      <c r="O5106" s="368"/>
      <c r="P5106" s="371"/>
      <c r="Q5106" s="373"/>
    </row>
    <row r="5107" ht="27" customHeight="1" spans="1:17">
      <c r="A5107" s="366"/>
      <c r="B5107" s="367"/>
      <c r="C5107" s="368"/>
      <c r="D5107" s="368"/>
      <c r="E5107" s="368"/>
      <c r="F5107" s="368"/>
      <c r="G5107" s="368"/>
      <c r="H5107" s="369"/>
      <c r="I5107" s="368"/>
      <c r="J5107" s="368"/>
      <c r="K5107" s="368"/>
      <c r="L5107" s="368"/>
      <c r="M5107" s="368"/>
      <c r="N5107" s="372"/>
      <c r="O5107" s="368"/>
      <c r="P5107" s="371"/>
      <c r="Q5107" s="373"/>
    </row>
    <row r="5108" ht="27" customHeight="1" spans="1:17">
      <c r="A5108" s="366"/>
      <c r="B5108" s="367"/>
      <c r="C5108" s="368"/>
      <c r="D5108" s="368"/>
      <c r="E5108" s="368"/>
      <c r="F5108" s="368"/>
      <c r="G5108" s="368"/>
      <c r="H5108" s="369"/>
      <c r="I5108" s="368"/>
      <c r="J5108" s="368"/>
      <c r="K5108" s="368"/>
      <c r="L5108" s="368"/>
      <c r="M5108" s="368"/>
      <c r="N5108" s="370"/>
      <c r="O5108" s="368"/>
      <c r="P5108" s="371"/>
      <c r="Q5108" s="373"/>
    </row>
    <row r="5109" ht="27" customHeight="1" spans="1:17">
      <c r="A5109" s="366"/>
      <c r="B5109" s="367"/>
      <c r="C5109" s="368"/>
      <c r="D5109" s="368"/>
      <c r="E5109" s="368"/>
      <c r="F5109" s="368"/>
      <c r="G5109" s="368"/>
      <c r="H5109" s="369"/>
      <c r="I5109" s="368"/>
      <c r="J5109" s="368"/>
      <c r="K5109" s="368"/>
      <c r="L5109" s="368"/>
      <c r="M5109" s="368"/>
      <c r="N5109" s="372"/>
      <c r="O5109" s="368"/>
      <c r="P5109" s="371"/>
      <c r="Q5109" s="373"/>
    </row>
    <row r="5110" ht="27" customHeight="1" spans="1:17">
      <c r="A5110" s="366"/>
      <c r="B5110" s="367"/>
      <c r="C5110" s="368"/>
      <c r="D5110" s="368"/>
      <c r="E5110" s="368"/>
      <c r="F5110" s="368"/>
      <c r="G5110" s="368"/>
      <c r="H5110" s="369"/>
      <c r="I5110" s="368"/>
      <c r="J5110" s="368"/>
      <c r="K5110" s="368"/>
      <c r="L5110" s="368"/>
      <c r="M5110" s="368"/>
      <c r="N5110" s="370"/>
      <c r="O5110" s="368"/>
      <c r="P5110" s="371"/>
      <c r="Q5110" s="373"/>
    </row>
    <row r="5111" ht="27" customHeight="1" spans="1:17">
      <c r="A5111" s="366"/>
      <c r="B5111" s="367"/>
      <c r="C5111" s="368"/>
      <c r="D5111" s="368"/>
      <c r="E5111" s="368"/>
      <c r="F5111" s="368"/>
      <c r="G5111" s="368"/>
      <c r="H5111" s="369"/>
      <c r="I5111" s="368"/>
      <c r="J5111" s="368"/>
      <c r="K5111" s="368"/>
      <c r="L5111" s="368"/>
      <c r="M5111" s="368"/>
      <c r="N5111" s="372"/>
      <c r="O5111" s="368"/>
      <c r="P5111" s="371"/>
      <c r="Q5111" s="373"/>
    </row>
    <row r="5112" ht="27" customHeight="1" spans="1:17">
      <c r="A5112" s="366"/>
      <c r="B5112" s="367"/>
      <c r="C5112" s="368"/>
      <c r="D5112" s="368"/>
      <c r="E5112" s="368"/>
      <c r="F5112" s="368"/>
      <c r="G5112" s="368"/>
      <c r="H5112" s="369"/>
      <c r="I5112" s="368"/>
      <c r="J5112" s="368"/>
      <c r="K5112" s="368"/>
      <c r="L5112" s="368"/>
      <c r="M5112" s="368"/>
      <c r="N5112" s="370"/>
      <c r="O5112" s="368"/>
      <c r="P5112" s="371"/>
      <c r="Q5112" s="373"/>
    </row>
    <row r="5113" ht="27" customHeight="1" spans="1:17">
      <c r="A5113" s="366"/>
      <c r="B5113" s="367"/>
      <c r="C5113" s="368"/>
      <c r="D5113" s="368"/>
      <c r="E5113" s="368"/>
      <c r="F5113" s="368"/>
      <c r="G5113" s="368"/>
      <c r="H5113" s="369"/>
      <c r="I5113" s="368"/>
      <c r="J5113" s="368"/>
      <c r="K5113" s="368"/>
      <c r="L5113" s="368"/>
      <c r="M5113" s="368"/>
      <c r="N5113" s="372"/>
      <c r="O5113" s="368"/>
      <c r="P5113" s="371"/>
      <c r="Q5113" s="373"/>
    </row>
    <row r="5114" ht="27" customHeight="1" spans="1:17">
      <c r="A5114" s="366"/>
      <c r="B5114" s="367"/>
      <c r="C5114" s="368"/>
      <c r="D5114" s="368"/>
      <c r="E5114" s="368"/>
      <c r="F5114" s="368"/>
      <c r="G5114" s="368"/>
      <c r="H5114" s="369"/>
      <c r="I5114" s="368"/>
      <c r="J5114" s="368"/>
      <c r="K5114" s="368"/>
      <c r="L5114" s="368"/>
      <c r="M5114" s="368"/>
      <c r="N5114" s="370"/>
      <c r="O5114" s="368"/>
      <c r="P5114" s="371"/>
      <c r="Q5114" s="373"/>
    </row>
    <row r="5115" ht="27" customHeight="1" spans="1:17">
      <c r="A5115" s="366"/>
      <c r="B5115" s="367"/>
      <c r="C5115" s="368"/>
      <c r="D5115" s="368"/>
      <c r="E5115" s="368"/>
      <c r="F5115" s="368"/>
      <c r="G5115" s="368"/>
      <c r="H5115" s="369"/>
      <c r="I5115" s="368"/>
      <c r="J5115" s="368"/>
      <c r="K5115" s="368"/>
      <c r="L5115" s="368"/>
      <c r="M5115" s="368"/>
      <c r="N5115" s="372"/>
      <c r="O5115" s="368"/>
      <c r="P5115" s="371"/>
      <c r="Q5115" s="373"/>
    </row>
    <row r="5116" ht="27" customHeight="1" spans="1:17">
      <c r="A5116" s="366"/>
      <c r="B5116" s="367"/>
      <c r="C5116" s="368"/>
      <c r="D5116" s="368"/>
      <c r="E5116" s="368"/>
      <c r="F5116" s="368"/>
      <c r="G5116" s="368"/>
      <c r="H5116" s="369"/>
      <c r="I5116" s="368"/>
      <c r="J5116" s="368"/>
      <c r="K5116" s="368"/>
      <c r="L5116" s="368"/>
      <c r="M5116" s="368"/>
      <c r="N5116" s="370"/>
      <c r="O5116" s="368"/>
      <c r="P5116" s="371"/>
      <c r="Q5116" s="373"/>
    </row>
    <row r="5117" ht="27" customHeight="1" spans="1:17">
      <c r="A5117" s="366"/>
      <c r="B5117" s="367"/>
      <c r="C5117" s="368"/>
      <c r="D5117" s="368"/>
      <c r="E5117" s="368"/>
      <c r="F5117" s="368"/>
      <c r="G5117" s="368"/>
      <c r="H5117" s="369"/>
      <c r="I5117" s="368"/>
      <c r="J5117" s="368"/>
      <c r="K5117" s="368"/>
      <c r="L5117" s="368"/>
      <c r="M5117" s="368"/>
      <c r="N5117" s="372"/>
      <c r="O5117" s="368"/>
      <c r="P5117" s="371"/>
      <c r="Q5117" s="373"/>
    </row>
    <row r="5118" ht="27" customHeight="1" spans="1:17">
      <c r="A5118" s="366"/>
      <c r="B5118" s="367"/>
      <c r="C5118" s="368"/>
      <c r="D5118" s="368"/>
      <c r="E5118" s="368"/>
      <c r="F5118" s="368"/>
      <c r="G5118" s="368"/>
      <c r="H5118" s="369"/>
      <c r="I5118" s="368"/>
      <c r="J5118" s="368"/>
      <c r="K5118" s="368"/>
      <c r="L5118" s="368"/>
      <c r="M5118" s="368"/>
      <c r="N5118" s="370"/>
      <c r="O5118" s="368"/>
      <c r="P5118" s="371"/>
      <c r="Q5118" s="373"/>
    </row>
    <row r="5119" ht="27" customHeight="1" spans="1:17">
      <c r="A5119" s="366"/>
      <c r="B5119" s="367"/>
      <c r="C5119" s="368"/>
      <c r="D5119" s="368"/>
      <c r="E5119" s="368"/>
      <c r="F5119" s="368"/>
      <c r="G5119" s="368"/>
      <c r="H5119" s="369"/>
      <c r="I5119" s="368"/>
      <c r="J5119" s="368"/>
      <c r="K5119" s="368"/>
      <c r="L5119" s="368"/>
      <c r="M5119" s="368"/>
      <c r="N5119" s="372"/>
      <c r="O5119" s="368"/>
      <c r="P5119" s="371"/>
      <c r="Q5119" s="373"/>
    </row>
    <row r="5120" ht="27" customHeight="1" spans="1:17">
      <c r="A5120" s="366"/>
      <c r="B5120" s="367"/>
      <c r="C5120" s="368"/>
      <c r="D5120" s="368"/>
      <c r="E5120" s="368"/>
      <c r="F5120" s="368"/>
      <c r="G5120" s="368"/>
      <c r="H5120" s="369"/>
      <c r="I5120" s="368"/>
      <c r="J5120" s="368"/>
      <c r="K5120" s="368"/>
      <c r="L5120" s="368"/>
      <c r="M5120" s="368"/>
      <c r="N5120" s="370"/>
      <c r="O5120" s="368"/>
      <c r="P5120" s="371"/>
      <c r="Q5120" s="373"/>
    </row>
    <row r="5121" ht="27" customHeight="1" spans="1:17">
      <c r="A5121" s="366"/>
      <c r="B5121" s="367"/>
      <c r="C5121" s="368"/>
      <c r="D5121" s="368"/>
      <c r="E5121" s="368"/>
      <c r="F5121" s="368"/>
      <c r="G5121" s="368"/>
      <c r="H5121" s="369"/>
      <c r="I5121" s="368"/>
      <c r="J5121" s="368"/>
      <c r="K5121" s="368"/>
      <c r="L5121" s="368"/>
      <c r="M5121" s="368"/>
      <c r="N5121" s="372"/>
      <c r="O5121" s="368"/>
      <c r="P5121" s="371"/>
      <c r="Q5121" s="373"/>
    </row>
    <row r="5122" ht="27" customHeight="1" spans="1:17">
      <c r="A5122" s="366"/>
      <c r="B5122" s="367"/>
      <c r="C5122" s="368"/>
      <c r="D5122" s="368"/>
      <c r="E5122" s="368"/>
      <c r="F5122" s="368"/>
      <c r="G5122" s="368"/>
      <c r="H5122" s="369"/>
      <c r="I5122" s="368"/>
      <c r="J5122" s="368"/>
      <c r="K5122" s="368"/>
      <c r="L5122" s="368"/>
      <c r="M5122" s="368"/>
      <c r="N5122" s="370"/>
      <c r="O5122" s="368"/>
      <c r="P5122" s="371"/>
      <c r="Q5122" s="373"/>
    </row>
    <row r="5123" ht="27" customHeight="1" spans="1:17">
      <c r="A5123" s="366"/>
      <c r="B5123" s="367"/>
      <c r="C5123" s="368"/>
      <c r="D5123" s="368"/>
      <c r="E5123" s="368"/>
      <c r="F5123" s="368"/>
      <c r="G5123" s="368"/>
      <c r="H5123" s="369"/>
      <c r="I5123" s="368"/>
      <c r="J5123" s="368"/>
      <c r="K5123" s="368"/>
      <c r="L5123" s="368"/>
      <c r="M5123" s="368"/>
      <c r="N5123" s="372"/>
      <c r="O5123" s="368"/>
      <c r="P5123" s="371"/>
      <c r="Q5123" s="373"/>
    </row>
    <row r="5124" ht="27" customHeight="1" spans="1:17">
      <c r="A5124" s="366"/>
      <c r="B5124" s="367"/>
      <c r="C5124" s="368"/>
      <c r="D5124" s="368"/>
      <c r="E5124" s="368"/>
      <c r="F5124" s="368"/>
      <c r="G5124" s="368"/>
      <c r="H5124" s="369"/>
      <c r="I5124" s="368"/>
      <c r="J5124" s="368"/>
      <c r="K5124" s="368"/>
      <c r="L5124" s="368"/>
      <c r="M5124" s="368"/>
      <c r="N5124" s="370"/>
      <c r="O5124" s="368"/>
      <c r="P5124" s="371"/>
      <c r="Q5124" s="373"/>
    </row>
    <row r="5125" ht="27" customHeight="1" spans="1:17">
      <c r="A5125" s="366"/>
      <c r="B5125" s="367"/>
      <c r="C5125" s="368"/>
      <c r="D5125" s="368"/>
      <c r="E5125" s="368"/>
      <c r="F5125" s="368"/>
      <c r="G5125" s="368"/>
      <c r="H5125" s="369"/>
      <c r="I5125" s="368"/>
      <c r="J5125" s="368"/>
      <c r="K5125" s="368"/>
      <c r="L5125" s="368"/>
      <c r="M5125" s="368"/>
      <c r="N5125" s="372"/>
      <c r="O5125" s="368"/>
      <c r="P5125" s="371"/>
      <c r="Q5125" s="373"/>
    </row>
    <row r="5126" ht="27" customHeight="1" spans="1:17">
      <c r="A5126" s="366"/>
      <c r="B5126" s="367"/>
      <c r="C5126" s="368"/>
      <c r="D5126" s="368"/>
      <c r="E5126" s="368"/>
      <c r="F5126" s="368"/>
      <c r="G5126" s="368"/>
      <c r="H5126" s="369"/>
      <c r="I5126" s="368"/>
      <c r="J5126" s="368"/>
      <c r="K5126" s="368"/>
      <c r="L5126" s="368"/>
      <c r="M5126" s="368"/>
      <c r="N5126" s="370"/>
      <c r="O5126" s="368"/>
      <c r="P5126" s="371"/>
      <c r="Q5126" s="373"/>
    </row>
    <row r="5127" ht="27" customHeight="1" spans="1:17">
      <c r="A5127" s="366"/>
      <c r="B5127" s="367"/>
      <c r="C5127" s="368"/>
      <c r="D5127" s="368"/>
      <c r="E5127" s="368"/>
      <c r="F5127" s="368"/>
      <c r="G5127" s="368"/>
      <c r="H5127" s="369"/>
      <c r="I5127" s="368"/>
      <c r="J5127" s="368"/>
      <c r="K5127" s="368"/>
      <c r="L5127" s="368"/>
      <c r="M5127" s="368"/>
      <c r="N5127" s="372"/>
      <c r="O5127" s="368"/>
      <c r="P5127" s="371"/>
      <c r="Q5127" s="373"/>
    </row>
    <row r="5128" ht="27" customHeight="1" spans="1:17">
      <c r="A5128" s="366"/>
      <c r="B5128" s="367"/>
      <c r="C5128" s="368"/>
      <c r="D5128" s="368"/>
      <c r="E5128" s="368"/>
      <c r="F5128" s="368"/>
      <c r="G5128" s="368"/>
      <c r="H5128" s="369"/>
      <c r="I5128" s="368"/>
      <c r="J5128" s="368"/>
      <c r="K5128" s="368"/>
      <c r="L5128" s="368"/>
      <c r="M5128" s="368"/>
      <c r="N5128" s="370"/>
      <c r="O5128" s="368"/>
      <c r="P5128" s="371"/>
      <c r="Q5128" s="373"/>
    </row>
    <row r="5129" ht="27" customHeight="1" spans="1:17">
      <c r="A5129" s="366"/>
      <c r="B5129" s="367"/>
      <c r="C5129" s="368"/>
      <c r="D5129" s="368"/>
      <c r="E5129" s="368"/>
      <c r="F5129" s="368"/>
      <c r="G5129" s="368"/>
      <c r="H5129" s="369"/>
      <c r="I5129" s="368"/>
      <c r="J5129" s="368"/>
      <c r="K5129" s="368"/>
      <c r="L5129" s="368"/>
      <c r="M5129" s="368"/>
      <c r="N5129" s="372"/>
      <c r="O5129" s="368"/>
      <c r="P5129" s="371"/>
      <c r="Q5129" s="373"/>
    </row>
    <row r="5130" ht="27" customHeight="1" spans="1:17">
      <c r="A5130" s="366"/>
      <c r="B5130" s="367"/>
      <c r="C5130" s="368"/>
      <c r="D5130" s="368"/>
      <c r="E5130" s="368"/>
      <c r="F5130" s="368"/>
      <c r="G5130" s="368"/>
      <c r="H5130" s="369"/>
      <c r="I5130" s="368"/>
      <c r="J5130" s="368"/>
      <c r="K5130" s="368"/>
      <c r="L5130" s="368"/>
      <c r="M5130" s="368"/>
      <c r="N5130" s="370"/>
      <c r="O5130" s="368"/>
      <c r="P5130" s="371"/>
      <c r="Q5130" s="373"/>
    </row>
    <row r="5131" ht="27" customHeight="1" spans="1:17">
      <c r="A5131" s="366"/>
      <c r="B5131" s="367"/>
      <c r="C5131" s="368"/>
      <c r="D5131" s="368"/>
      <c r="E5131" s="368"/>
      <c r="F5131" s="368"/>
      <c r="G5131" s="368"/>
      <c r="H5131" s="369"/>
      <c r="I5131" s="368"/>
      <c r="J5131" s="368"/>
      <c r="K5131" s="368"/>
      <c r="L5131" s="368"/>
      <c r="M5131" s="368"/>
      <c r="N5131" s="372"/>
      <c r="O5131" s="368"/>
      <c r="P5131" s="371"/>
      <c r="Q5131" s="373"/>
    </row>
    <row r="5132" ht="27" customHeight="1" spans="1:17">
      <c r="A5132" s="366"/>
      <c r="B5132" s="367"/>
      <c r="C5132" s="368"/>
      <c r="D5132" s="368"/>
      <c r="E5132" s="368"/>
      <c r="F5132" s="368"/>
      <c r="G5132" s="368"/>
      <c r="H5132" s="369"/>
      <c r="I5132" s="368"/>
      <c r="J5132" s="368"/>
      <c r="K5132" s="368"/>
      <c r="L5132" s="368"/>
      <c r="M5132" s="368"/>
      <c r="N5132" s="370"/>
      <c r="O5132" s="368"/>
      <c r="P5132" s="371"/>
      <c r="Q5132" s="373"/>
    </row>
    <row r="5133" ht="27" customHeight="1" spans="1:17">
      <c r="A5133" s="366"/>
      <c r="B5133" s="367"/>
      <c r="C5133" s="368"/>
      <c r="D5133" s="368"/>
      <c r="E5133" s="368"/>
      <c r="F5133" s="368"/>
      <c r="G5133" s="368"/>
      <c r="H5133" s="369"/>
      <c r="I5133" s="368"/>
      <c r="J5133" s="368"/>
      <c r="K5133" s="368"/>
      <c r="L5133" s="368"/>
      <c r="M5133" s="368"/>
      <c r="N5133" s="372"/>
      <c r="O5133" s="368"/>
      <c r="P5133" s="371"/>
      <c r="Q5133" s="373"/>
    </row>
    <row r="5134" ht="27" customHeight="1" spans="1:17">
      <c r="A5134" s="366"/>
      <c r="B5134" s="367"/>
      <c r="C5134" s="368"/>
      <c r="D5134" s="368"/>
      <c r="E5134" s="368"/>
      <c r="F5134" s="368"/>
      <c r="G5134" s="368"/>
      <c r="H5134" s="369"/>
      <c r="I5134" s="368"/>
      <c r="J5134" s="368"/>
      <c r="K5134" s="368"/>
      <c r="L5134" s="368"/>
      <c r="M5134" s="368"/>
      <c r="N5134" s="370"/>
      <c r="O5134" s="368"/>
      <c r="P5134" s="371"/>
      <c r="Q5134" s="373"/>
    </row>
    <row r="5135" ht="27" customHeight="1" spans="1:17">
      <c r="A5135" s="366"/>
      <c r="B5135" s="367"/>
      <c r="C5135" s="368"/>
      <c r="D5135" s="368"/>
      <c r="E5135" s="368"/>
      <c r="F5135" s="368"/>
      <c r="G5135" s="368"/>
      <c r="H5135" s="369"/>
      <c r="I5135" s="368"/>
      <c r="J5135" s="368"/>
      <c r="K5135" s="368"/>
      <c r="L5135" s="368"/>
      <c r="M5135" s="368"/>
      <c r="N5135" s="372"/>
      <c r="O5135" s="368"/>
      <c r="P5135" s="371"/>
      <c r="Q5135" s="373"/>
    </row>
    <row r="5136" ht="27" customHeight="1" spans="1:17">
      <c r="A5136" s="366"/>
      <c r="B5136" s="367"/>
      <c r="C5136" s="368"/>
      <c r="D5136" s="368"/>
      <c r="E5136" s="368"/>
      <c r="F5136" s="368"/>
      <c r="G5136" s="368"/>
      <c r="H5136" s="369"/>
      <c r="I5136" s="368"/>
      <c r="J5136" s="368"/>
      <c r="K5136" s="368"/>
      <c r="L5136" s="368"/>
      <c r="M5136" s="368"/>
      <c r="N5136" s="370"/>
      <c r="O5136" s="368"/>
      <c r="P5136" s="371"/>
      <c r="Q5136" s="373"/>
    </row>
    <row r="5137" ht="27" customHeight="1" spans="1:17">
      <c r="A5137" s="366"/>
      <c r="B5137" s="367"/>
      <c r="C5137" s="368"/>
      <c r="D5137" s="368"/>
      <c r="E5137" s="368"/>
      <c r="F5137" s="368"/>
      <c r="G5137" s="368"/>
      <c r="H5137" s="369"/>
      <c r="I5137" s="368"/>
      <c r="J5137" s="368"/>
      <c r="K5137" s="368"/>
      <c r="L5137" s="368"/>
      <c r="M5137" s="368"/>
      <c r="N5137" s="372"/>
      <c r="O5137" s="368"/>
      <c r="P5137" s="371"/>
      <c r="Q5137" s="373"/>
    </row>
    <row r="5138" ht="27" customHeight="1" spans="1:17">
      <c r="A5138" s="366"/>
      <c r="B5138" s="367"/>
      <c r="C5138" s="368"/>
      <c r="D5138" s="368"/>
      <c r="E5138" s="368"/>
      <c r="F5138" s="368"/>
      <c r="G5138" s="368"/>
      <c r="H5138" s="369"/>
      <c r="I5138" s="368"/>
      <c r="J5138" s="368"/>
      <c r="K5138" s="368"/>
      <c r="L5138" s="368"/>
      <c r="M5138" s="368"/>
      <c r="N5138" s="370"/>
      <c r="O5138" s="368"/>
      <c r="P5138" s="371"/>
      <c r="Q5138" s="373"/>
    </row>
    <row r="5139" ht="27" customHeight="1" spans="1:17">
      <c r="A5139" s="366"/>
      <c r="B5139" s="367"/>
      <c r="C5139" s="368"/>
      <c r="D5139" s="368"/>
      <c r="E5139" s="368"/>
      <c r="F5139" s="368"/>
      <c r="G5139" s="368"/>
      <c r="H5139" s="369"/>
      <c r="I5139" s="368"/>
      <c r="J5139" s="368"/>
      <c r="K5139" s="368"/>
      <c r="L5139" s="368"/>
      <c r="M5139" s="368"/>
      <c r="N5139" s="372"/>
      <c r="O5139" s="368"/>
      <c r="P5139" s="371"/>
      <c r="Q5139" s="373"/>
    </row>
    <row r="5140" ht="27" customHeight="1" spans="1:17">
      <c r="A5140" s="366"/>
      <c r="B5140" s="367"/>
      <c r="C5140" s="368"/>
      <c r="D5140" s="368"/>
      <c r="E5140" s="368"/>
      <c r="F5140" s="368"/>
      <c r="G5140" s="368"/>
      <c r="H5140" s="369"/>
      <c r="I5140" s="368"/>
      <c r="J5140" s="368"/>
      <c r="K5140" s="368"/>
      <c r="L5140" s="368"/>
      <c r="M5140" s="368"/>
      <c r="N5140" s="370"/>
      <c r="O5140" s="368"/>
      <c r="P5140" s="371"/>
      <c r="Q5140" s="373"/>
    </row>
    <row r="5141" ht="27" customHeight="1" spans="1:17">
      <c r="A5141" s="366"/>
      <c r="B5141" s="367"/>
      <c r="C5141" s="368"/>
      <c r="D5141" s="368"/>
      <c r="E5141" s="368"/>
      <c r="F5141" s="368"/>
      <c r="G5141" s="368"/>
      <c r="H5141" s="369"/>
      <c r="I5141" s="368"/>
      <c r="J5141" s="368"/>
      <c r="K5141" s="368"/>
      <c r="L5141" s="368"/>
      <c r="M5141" s="368"/>
      <c r="N5141" s="372"/>
      <c r="O5141" s="368"/>
      <c r="P5141" s="371"/>
      <c r="Q5141" s="373"/>
    </row>
    <row r="5142" ht="27" customHeight="1" spans="1:17">
      <c r="A5142" s="366"/>
      <c r="B5142" s="367"/>
      <c r="C5142" s="368"/>
      <c r="D5142" s="368"/>
      <c r="E5142" s="368"/>
      <c r="F5142" s="368"/>
      <c r="G5142" s="368"/>
      <c r="H5142" s="369"/>
      <c r="I5142" s="368"/>
      <c r="J5142" s="368"/>
      <c r="K5142" s="368"/>
      <c r="L5142" s="368"/>
      <c r="M5142" s="368"/>
      <c r="N5142" s="370"/>
      <c r="O5142" s="368"/>
      <c r="P5142" s="371"/>
      <c r="Q5142" s="373"/>
    </row>
    <row r="5143" ht="27" customHeight="1" spans="1:17">
      <c r="A5143" s="366"/>
      <c r="B5143" s="367"/>
      <c r="C5143" s="368"/>
      <c r="D5143" s="368"/>
      <c r="E5143" s="368"/>
      <c r="F5143" s="368"/>
      <c r="G5143" s="368"/>
      <c r="H5143" s="369"/>
      <c r="I5143" s="368"/>
      <c r="J5143" s="368"/>
      <c r="K5143" s="368"/>
      <c r="L5143" s="368"/>
      <c r="M5143" s="368"/>
      <c r="N5143" s="372"/>
      <c r="O5143" s="368"/>
      <c r="P5143" s="371"/>
      <c r="Q5143" s="373"/>
    </row>
    <row r="5144" ht="27" customHeight="1" spans="1:17">
      <c r="A5144" s="366"/>
      <c r="B5144" s="367"/>
      <c r="C5144" s="368"/>
      <c r="D5144" s="368"/>
      <c r="E5144" s="368"/>
      <c r="F5144" s="368"/>
      <c r="G5144" s="368"/>
      <c r="H5144" s="369"/>
      <c r="I5144" s="368"/>
      <c r="J5144" s="368"/>
      <c r="K5144" s="368"/>
      <c r="L5144" s="368"/>
      <c r="M5144" s="368"/>
      <c r="N5144" s="370"/>
      <c r="O5144" s="368"/>
      <c r="P5144" s="371"/>
      <c r="Q5144" s="373"/>
    </row>
    <row r="5145" ht="27" customHeight="1" spans="1:17">
      <c r="A5145" s="366"/>
      <c r="B5145" s="367"/>
      <c r="C5145" s="368"/>
      <c r="D5145" s="368"/>
      <c r="E5145" s="368"/>
      <c r="F5145" s="368"/>
      <c r="G5145" s="368"/>
      <c r="H5145" s="369"/>
      <c r="I5145" s="368"/>
      <c r="J5145" s="368"/>
      <c r="K5145" s="368"/>
      <c r="L5145" s="368"/>
      <c r="M5145" s="368"/>
      <c r="N5145" s="372"/>
      <c r="O5145" s="368"/>
      <c r="P5145" s="371"/>
      <c r="Q5145" s="373"/>
    </row>
    <row r="5146" ht="27" customHeight="1" spans="1:17">
      <c r="A5146" s="366"/>
      <c r="B5146" s="367"/>
      <c r="C5146" s="368"/>
      <c r="D5146" s="368"/>
      <c r="E5146" s="368"/>
      <c r="F5146" s="368"/>
      <c r="G5146" s="368"/>
      <c r="H5146" s="369"/>
      <c r="I5146" s="368"/>
      <c r="J5146" s="368"/>
      <c r="K5146" s="368"/>
      <c r="L5146" s="368"/>
      <c r="M5146" s="368"/>
      <c r="N5146" s="370"/>
      <c r="O5146" s="368"/>
      <c r="P5146" s="371"/>
      <c r="Q5146" s="373"/>
    </row>
    <row r="5147" ht="27" customHeight="1" spans="1:17">
      <c r="A5147" s="366"/>
      <c r="B5147" s="367"/>
      <c r="C5147" s="368"/>
      <c r="D5147" s="368"/>
      <c r="E5147" s="368"/>
      <c r="F5147" s="368"/>
      <c r="G5147" s="368"/>
      <c r="H5147" s="369"/>
      <c r="I5147" s="368"/>
      <c r="J5147" s="368"/>
      <c r="K5147" s="368"/>
      <c r="L5147" s="368"/>
      <c r="M5147" s="368"/>
      <c r="N5147" s="372"/>
      <c r="O5147" s="368"/>
      <c r="P5147" s="371"/>
      <c r="Q5147" s="373"/>
    </row>
    <row r="5148" ht="27" customHeight="1" spans="1:17">
      <c r="A5148" s="366"/>
      <c r="B5148" s="367"/>
      <c r="C5148" s="368"/>
      <c r="D5148" s="368"/>
      <c r="E5148" s="368"/>
      <c r="F5148" s="368"/>
      <c r="G5148" s="368"/>
      <c r="H5148" s="369"/>
      <c r="I5148" s="368"/>
      <c r="J5148" s="368"/>
      <c r="K5148" s="368"/>
      <c r="L5148" s="368"/>
      <c r="M5148" s="368"/>
      <c r="N5148" s="370"/>
      <c r="O5148" s="368"/>
      <c r="P5148" s="371"/>
      <c r="Q5148" s="373"/>
    </row>
    <row r="5149" ht="27" customHeight="1" spans="1:17">
      <c r="A5149" s="366"/>
      <c r="B5149" s="367"/>
      <c r="C5149" s="368"/>
      <c r="D5149" s="368"/>
      <c r="E5149" s="368"/>
      <c r="F5149" s="368"/>
      <c r="G5149" s="368"/>
      <c r="H5149" s="369"/>
      <c r="I5149" s="368"/>
      <c r="J5149" s="368"/>
      <c r="K5149" s="368"/>
      <c r="L5149" s="368"/>
      <c r="M5149" s="368"/>
      <c r="N5149" s="372"/>
      <c r="O5149" s="368"/>
      <c r="P5149" s="371"/>
      <c r="Q5149" s="373"/>
    </row>
    <row r="5150" ht="27" customHeight="1" spans="1:17">
      <c r="A5150" s="366"/>
      <c r="B5150" s="367"/>
      <c r="C5150" s="368"/>
      <c r="D5150" s="368"/>
      <c r="E5150" s="368"/>
      <c r="F5150" s="368"/>
      <c r="G5150" s="368"/>
      <c r="H5150" s="369"/>
      <c r="I5150" s="368"/>
      <c r="J5150" s="368"/>
      <c r="K5150" s="368"/>
      <c r="L5150" s="368"/>
      <c r="M5150" s="368"/>
      <c r="N5150" s="370"/>
      <c r="O5150" s="368"/>
      <c r="P5150" s="371"/>
      <c r="Q5150" s="373"/>
    </row>
    <row r="5151" ht="27" customHeight="1" spans="1:17">
      <c r="A5151" s="366"/>
      <c r="B5151" s="367"/>
      <c r="C5151" s="368"/>
      <c r="D5151" s="368"/>
      <c r="E5151" s="368"/>
      <c r="F5151" s="368"/>
      <c r="G5151" s="368"/>
      <c r="H5151" s="369"/>
      <c r="I5151" s="368"/>
      <c r="J5151" s="368"/>
      <c r="K5151" s="368"/>
      <c r="L5151" s="368"/>
      <c r="M5151" s="368"/>
      <c r="N5151" s="372"/>
      <c r="O5151" s="368"/>
      <c r="P5151" s="371"/>
      <c r="Q5151" s="373"/>
    </row>
    <row r="5152" ht="27" customHeight="1" spans="1:17">
      <c r="A5152" s="366"/>
      <c r="B5152" s="367"/>
      <c r="C5152" s="368"/>
      <c r="D5152" s="368"/>
      <c r="E5152" s="368"/>
      <c r="F5152" s="368"/>
      <c r="G5152" s="368"/>
      <c r="H5152" s="369"/>
      <c r="I5152" s="368"/>
      <c r="J5152" s="368"/>
      <c r="K5152" s="368"/>
      <c r="L5152" s="368"/>
      <c r="M5152" s="368"/>
      <c r="N5152" s="370"/>
      <c r="O5152" s="368"/>
      <c r="P5152" s="371"/>
      <c r="Q5152" s="373"/>
    </row>
    <row r="5153" ht="27" customHeight="1" spans="1:17">
      <c r="A5153" s="366"/>
      <c r="B5153" s="367"/>
      <c r="C5153" s="368"/>
      <c r="D5153" s="368"/>
      <c r="E5153" s="368"/>
      <c r="F5153" s="368"/>
      <c r="G5153" s="368"/>
      <c r="H5153" s="369"/>
      <c r="I5153" s="368"/>
      <c r="J5153" s="368"/>
      <c r="K5153" s="368"/>
      <c r="L5153" s="368"/>
      <c r="M5153" s="368"/>
      <c r="N5153" s="372"/>
      <c r="O5153" s="368"/>
      <c r="P5153" s="371"/>
      <c r="Q5153" s="373"/>
    </row>
    <row r="5154" ht="27" customHeight="1" spans="1:17">
      <c r="A5154" s="366"/>
      <c r="B5154" s="367"/>
      <c r="C5154" s="368"/>
      <c r="D5154" s="368"/>
      <c r="E5154" s="368"/>
      <c r="F5154" s="368"/>
      <c r="G5154" s="368"/>
      <c r="H5154" s="369"/>
      <c r="I5154" s="368"/>
      <c r="J5154" s="368"/>
      <c r="K5154" s="368"/>
      <c r="L5154" s="368"/>
      <c r="M5154" s="368"/>
      <c r="N5154" s="370"/>
      <c r="O5154" s="368"/>
      <c r="P5154" s="371"/>
      <c r="Q5154" s="373"/>
    </row>
    <row r="5155" ht="27" customHeight="1" spans="1:17">
      <c r="A5155" s="366"/>
      <c r="B5155" s="367"/>
      <c r="C5155" s="368"/>
      <c r="D5155" s="368"/>
      <c r="E5155" s="368"/>
      <c r="F5155" s="368"/>
      <c r="G5155" s="368"/>
      <c r="H5155" s="369"/>
      <c r="I5155" s="368"/>
      <c r="J5155" s="368"/>
      <c r="K5155" s="368"/>
      <c r="L5155" s="368"/>
      <c r="M5155" s="368"/>
      <c r="N5155" s="372"/>
      <c r="O5155" s="368"/>
      <c r="P5155" s="371"/>
      <c r="Q5155" s="373"/>
    </row>
    <row r="5156" ht="27" customHeight="1" spans="1:17">
      <c r="A5156" s="366"/>
      <c r="B5156" s="367"/>
      <c r="C5156" s="368"/>
      <c r="D5156" s="368"/>
      <c r="E5156" s="368"/>
      <c r="F5156" s="368"/>
      <c r="G5156" s="368"/>
      <c r="H5156" s="369"/>
      <c r="I5156" s="368"/>
      <c r="J5156" s="368"/>
      <c r="K5156" s="368"/>
      <c r="L5156" s="368"/>
      <c r="M5156" s="368"/>
      <c r="N5156" s="370"/>
      <c r="O5156" s="368"/>
      <c r="P5156" s="371"/>
      <c r="Q5156" s="373"/>
    </row>
    <row r="5157" ht="27" customHeight="1" spans="1:17">
      <c r="A5157" s="366"/>
      <c r="B5157" s="367"/>
      <c r="C5157" s="368"/>
      <c r="D5157" s="368"/>
      <c r="E5157" s="368"/>
      <c r="F5157" s="368"/>
      <c r="G5157" s="368"/>
      <c r="H5157" s="369"/>
      <c r="I5157" s="368"/>
      <c r="J5157" s="368"/>
      <c r="K5157" s="368"/>
      <c r="L5157" s="368"/>
      <c r="M5157" s="368"/>
      <c r="N5157" s="372"/>
      <c r="O5157" s="368"/>
      <c r="P5157" s="371"/>
      <c r="Q5157" s="373"/>
    </row>
    <row r="5158" ht="27" customHeight="1" spans="1:17">
      <c r="A5158" s="366"/>
      <c r="B5158" s="367"/>
      <c r="C5158" s="368"/>
      <c r="D5158" s="368"/>
      <c r="E5158" s="368"/>
      <c r="F5158" s="368"/>
      <c r="G5158" s="368"/>
      <c r="H5158" s="369"/>
      <c r="I5158" s="368"/>
      <c r="J5158" s="368"/>
      <c r="K5158" s="368"/>
      <c r="L5158" s="368"/>
      <c r="M5158" s="368"/>
      <c r="N5158" s="370"/>
      <c r="O5158" s="368"/>
      <c r="P5158" s="371"/>
      <c r="Q5158" s="373"/>
    </row>
    <row r="5159" ht="27" customHeight="1" spans="1:17">
      <c r="A5159" s="366"/>
      <c r="B5159" s="367"/>
      <c r="C5159" s="368"/>
      <c r="D5159" s="368"/>
      <c r="E5159" s="368"/>
      <c r="F5159" s="368"/>
      <c r="G5159" s="368"/>
      <c r="H5159" s="369"/>
      <c r="I5159" s="368"/>
      <c r="J5159" s="368"/>
      <c r="K5159" s="368"/>
      <c r="L5159" s="368"/>
      <c r="M5159" s="368"/>
      <c r="N5159" s="372"/>
      <c r="O5159" s="368"/>
      <c r="P5159" s="371"/>
      <c r="Q5159" s="373"/>
    </row>
    <row r="5160" ht="27" customHeight="1" spans="1:17">
      <c r="A5160" s="366"/>
      <c r="B5160" s="367"/>
      <c r="C5160" s="368"/>
      <c r="D5160" s="368"/>
      <c r="E5160" s="368"/>
      <c r="F5160" s="368"/>
      <c r="G5160" s="368"/>
      <c r="H5160" s="369"/>
      <c r="I5160" s="368"/>
      <c r="J5160" s="368"/>
      <c r="K5160" s="368"/>
      <c r="L5160" s="368"/>
      <c r="M5160" s="368"/>
      <c r="N5160" s="370"/>
      <c r="O5160" s="368"/>
      <c r="P5160" s="371"/>
      <c r="Q5160" s="373"/>
    </row>
    <row r="5161" ht="27" customHeight="1" spans="1:17">
      <c r="A5161" s="366"/>
      <c r="B5161" s="367"/>
      <c r="C5161" s="368"/>
      <c r="D5161" s="368"/>
      <c r="E5161" s="368"/>
      <c r="F5161" s="368"/>
      <c r="G5161" s="368"/>
      <c r="H5161" s="369"/>
      <c r="I5161" s="368"/>
      <c r="J5161" s="368"/>
      <c r="K5161" s="368"/>
      <c r="L5161" s="368"/>
      <c r="M5161" s="368"/>
      <c r="N5161" s="372"/>
      <c r="O5161" s="368"/>
      <c r="P5161" s="371"/>
      <c r="Q5161" s="373"/>
    </row>
    <row r="5162" ht="27" customHeight="1" spans="1:17">
      <c r="A5162" s="366"/>
      <c r="B5162" s="367"/>
      <c r="C5162" s="368"/>
      <c r="D5162" s="368"/>
      <c r="E5162" s="368"/>
      <c r="F5162" s="368"/>
      <c r="G5162" s="368"/>
      <c r="H5162" s="369"/>
      <c r="I5162" s="368"/>
      <c r="J5162" s="368"/>
      <c r="K5162" s="368"/>
      <c r="L5162" s="368"/>
      <c r="M5162" s="368"/>
      <c r="N5162" s="370"/>
      <c r="O5162" s="368"/>
      <c r="P5162" s="371"/>
      <c r="Q5162" s="373"/>
    </row>
    <row r="5163" ht="27" customHeight="1" spans="1:17">
      <c r="A5163" s="366"/>
      <c r="B5163" s="367"/>
      <c r="C5163" s="368"/>
      <c r="D5163" s="368"/>
      <c r="E5163" s="368"/>
      <c r="F5163" s="368"/>
      <c r="G5163" s="368"/>
      <c r="H5163" s="369"/>
      <c r="I5163" s="368"/>
      <c r="J5163" s="368"/>
      <c r="K5163" s="368"/>
      <c r="L5163" s="368"/>
      <c r="M5163" s="368"/>
      <c r="N5163" s="372"/>
      <c r="O5163" s="368"/>
      <c r="P5163" s="371"/>
      <c r="Q5163" s="373"/>
    </row>
    <row r="5164" ht="27" customHeight="1" spans="1:17">
      <c r="A5164" s="366"/>
      <c r="B5164" s="367"/>
      <c r="C5164" s="368"/>
      <c r="D5164" s="368"/>
      <c r="E5164" s="368"/>
      <c r="F5164" s="368"/>
      <c r="G5164" s="368"/>
      <c r="H5164" s="369"/>
      <c r="I5164" s="368"/>
      <c r="J5164" s="368"/>
      <c r="K5164" s="368"/>
      <c r="L5164" s="368"/>
      <c r="M5164" s="368"/>
      <c r="N5164" s="370"/>
      <c r="O5164" s="368"/>
      <c r="P5164" s="371"/>
      <c r="Q5164" s="373"/>
    </row>
    <row r="5165" ht="27" customHeight="1" spans="1:17">
      <c r="A5165" s="366"/>
      <c r="B5165" s="367"/>
      <c r="C5165" s="368"/>
      <c r="D5165" s="368"/>
      <c r="E5165" s="368"/>
      <c r="F5165" s="368"/>
      <c r="G5165" s="368"/>
      <c r="H5165" s="369"/>
      <c r="I5165" s="368"/>
      <c r="J5165" s="368"/>
      <c r="K5165" s="368"/>
      <c r="L5165" s="368"/>
      <c r="M5165" s="368"/>
      <c r="N5165" s="372"/>
      <c r="O5165" s="368"/>
      <c r="P5165" s="371"/>
      <c r="Q5165" s="373"/>
    </row>
    <row r="5166" ht="27" customHeight="1" spans="1:17">
      <c r="A5166" s="366"/>
      <c r="B5166" s="367"/>
      <c r="C5166" s="368"/>
      <c r="D5166" s="368"/>
      <c r="E5166" s="368"/>
      <c r="F5166" s="368"/>
      <c r="G5166" s="368"/>
      <c r="H5166" s="369"/>
      <c r="I5166" s="368"/>
      <c r="J5166" s="368"/>
      <c r="K5166" s="368"/>
      <c r="L5166" s="368"/>
      <c r="M5166" s="368"/>
      <c r="N5166" s="370"/>
      <c r="O5166" s="368"/>
      <c r="P5166" s="371"/>
      <c r="Q5166" s="373"/>
    </row>
    <row r="5167" ht="27" customHeight="1" spans="1:17">
      <c r="A5167" s="366"/>
      <c r="B5167" s="367"/>
      <c r="C5167" s="368"/>
      <c r="D5167" s="368"/>
      <c r="E5167" s="368"/>
      <c r="F5167" s="368"/>
      <c r="G5167" s="368"/>
      <c r="H5167" s="369"/>
      <c r="I5167" s="368"/>
      <c r="J5167" s="368"/>
      <c r="K5167" s="368"/>
      <c r="L5167" s="368"/>
      <c r="M5167" s="368"/>
      <c r="N5167" s="372"/>
      <c r="O5167" s="368"/>
      <c r="P5167" s="371"/>
      <c r="Q5167" s="373"/>
    </row>
    <row r="5168" ht="27" customHeight="1" spans="1:17">
      <c r="A5168" s="366"/>
      <c r="B5168" s="367"/>
      <c r="C5168" s="368"/>
      <c r="D5168" s="368"/>
      <c r="E5168" s="368"/>
      <c r="F5168" s="368"/>
      <c r="G5168" s="368"/>
      <c r="H5168" s="369"/>
      <c r="I5168" s="368"/>
      <c r="J5168" s="368"/>
      <c r="K5168" s="368"/>
      <c r="L5168" s="368"/>
      <c r="M5168" s="368"/>
      <c r="N5168" s="370"/>
      <c r="O5168" s="368"/>
      <c r="P5168" s="371"/>
      <c r="Q5168" s="373"/>
    </row>
    <row r="5169" ht="27" customHeight="1" spans="1:17">
      <c r="A5169" s="366"/>
      <c r="B5169" s="367"/>
      <c r="C5169" s="368"/>
      <c r="D5169" s="368"/>
      <c r="E5169" s="368"/>
      <c r="F5169" s="368"/>
      <c r="G5169" s="368"/>
      <c r="H5169" s="369"/>
      <c r="I5169" s="368"/>
      <c r="J5169" s="368"/>
      <c r="K5169" s="368"/>
      <c r="L5169" s="368"/>
      <c r="M5169" s="368"/>
      <c r="N5169" s="372"/>
      <c r="O5169" s="368"/>
      <c r="P5169" s="371"/>
      <c r="Q5169" s="373"/>
    </row>
    <row r="5170" ht="27" customHeight="1" spans="1:17">
      <c r="A5170" s="366"/>
      <c r="B5170" s="367"/>
      <c r="C5170" s="368"/>
      <c r="D5170" s="368"/>
      <c r="E5170" s="368"/>
      <c r="F5170" s="368"/>
      <c r="G5170" s="368"/>
      <c r="H5170" s="369"/>
      <c r="I5170" s="368"/>
      <c r="J5170" s="368"/>
      <c r="K5170" s="368"/>
      <c r="L5170" s="368"/>
      <c r="M5170" s="368"/>
      <c r="N5170" s="370"/>
      <c r="O5170" s="368"/>
      <c r="P5170" s="371"/>
      <c r="Q5170" s="373"/>
    </row>
    <row r="5171" ht="27" customHeight="1" spans="1:17">
      <c r="A5171" s="366"/>
      <c r="B5171" s="367"/>
      <c r="C5171" s="368"/>
      <c r="D5171" s="368"/>
      <c r="E5171" s="368"/>
      <c r="F5171" s="368"/>
      <c r="G5171" s="368"/>
      <c r="H5171" s="369"/>
      <c r="I5171" s="368"/>
      <c r="J5171" s="368"/>
      <c r="K5171" s="368"/>
      <c r="L5171" s="368"/>
      <c r="M5171" s="368"/>
      <c r="N5171" s="372"/>
      <c r="O5171" s="368"/>
      <c r="P5171" s="371"/>
      <c r="Q5171" s="373"/>
    </row>
    <row r="5172" ht="27" customHeight="1" spans="1:17">
      <c r="A5172" s="366"/>
      <c r="B5172" s="367"/>
      <c r="C5172" s="368"/>
      <c r="D5172" s="368"/>
      <c r="E5172" s="368"/>
      <c r="F5172" s="368"/>
      <c r="G5172" s="368"/>
      <c r="H5172" s="369"/>
      <c r="I5172" s="368"/>
      <c r="J5172" s="368"/>
      <c r="K5172" s="368"/>
      <c r="L5172" s="368"/>
      <c r="M5172" s="368"/>
      <c r="N5172" s="370"/>
      <c r="O5172" s="368"/>
      <c r="P5172" s="371"/>
      <c r="Q5172" s="373"/>
    </row>
    <row r="5173" ht="27" customHeight="1" spans="1:17">
      <c r="A5173" s="366"/>
      <c r="B5173" s="367"/>
      <c r="C5173" s="368"/>
      <c r="D5173" s="368"/>
      <c r="E5173" s="368"/>
      <c r="F5173" s="368"/>
      <c r="G5173" s="368"/>
      <c r="H5173" s="369"/>
      <c r="I5173" s="368"/>
      <c r="J5173" s="368"/>
      <c r="K5173" s="368"/>
      <c r="L5173" s="368"/>
      <c r="M5173" s="368"/>
      <c r="N5173" s="372"/>
      <c r="O5173" s="368"/>
      <c r="P5173" s="371"/>
      <c r="Q5173" s="373"/>
    </row>
    <row r="5174" ht="27" customHeight="1" spans="1:17">
      <c r="A5174" s="366"/>
      <c r="B5174" s="367"/>
      <c r="C5174" s="368"/>
      <c r="D5174" s="368"/>
      <c r="E5174" s="368"/>
      <c r="F5174" s="368"/>
      <c r="G5174" s="368"/>
      <c r="H5174" s="369"/>
      <c r="I5174" s="368"/>
      <c r="J5174" s="368"/>
      <c r="K5174" s="368"/>
      <c r="L5174" s="368"/>
      <c r="M5174" s="368"/>
      <c r="N5174" s="370"/>
      <c r="O5174" s="368"/>
      <c r="P5174" s="371"/>
      <c r="Q5174" s="373"/>
    </row>
    <row r="5175" ht="27" customHeight="1" spans="1:17">
      <c r="A5175" s="366"/>
      <c r="B5175" s="367"/>
      <c r="C5175" s="368"/>
      <c r="D5175" s="368"/>
      <c r="E5175" s="368"/>
      <c r="F5175" s="368"/>
      <c r="G5175" s="368"/>
      <c r="H5175" s="369"/>
      <c r="I5175" s="368"/>
      <c r="J5175" s="368"/>
      <c r="K5175" s="368"/>
      <c r="L5175" s="368"/>
      <c r="M5175" s="368"/>
      <c r="N5175" s="372"/>
      <c r="O5175" s="368"/>
      <c r="P5175" s="371"/>
      <c r="Q5175" s="373"/>
    </row>
    <row r="5176" ht="27" customHeight="1" spans="1:17">
      <c r="A5176" s="366"/>
      <c r="B5176" s="367"/>
      <c r="C5176" s="368"/>
      <c r="D5176" s="368"/>
      <c r="E5176" s="368"/>
      <c r="F5176" s="368"/>
      <c r="G5176" s="368"/>
      <c r="H5176" s="369"/>
      <c r="I5176" s="368"/>
      <c r="J5176" s="368"/>
      <c r="K5176" s="368"/>
      <c r="L5176" s="368"/>
      <c r="M5176" s="368"/>
      <c r="N5176" s="370"/>
      <c r="O5176" s="368"/>
      <c r="P5176" s="371"/>
      <c r="Q5176" s="373"/>
    </row>
    <row r="5177" ht="27" customHeight="1" spans="1:17">
      <c r="A5177" s="366"/>
      <c r="B5177" s="367"/>
      <c r="C5177" s="368"/>
      <c r="D5177" s="368"/>
      <c r="E5177" s="368"/>
      <c r="F5177" s="368"/>
      <c r="G5177" s="368"/>
      <c r="H5177" s="369"/>
      <c r="I5177" s="368"/>
      <c r="J5177" s="368"/>
      <c r="K5177" s="368"/>
      <c r="L5177" s="368"/>
      <c r="M5177" s="368"/>
      <c r="N5177" s="372"/>
      <c r="O5177" s="368"/>
      <c r="P5177" s="371"/>
      <c r="Q5177" s="373"/>
    </row>
    <row r="5178" ht="27" customHeight="1" spans="1:17">
      <c r="A5178" s="366"/>
      <c r="B5178" s="367"/>
      <c r="C5178" s="368"/>
      <c r="D5178" s="368"/>
      <c r="E5178" s="368"/>
      <c r="F5178" s="368"/>
      <c r="G5178" s="368"/>
      <c r="H5178" s="369"/>
      <c r="I5178" s="368"/>
      <c r="J5178" s="368"/>
      <c r="K5178" s="368"/>
      <c r="L5178" s="368"/>
      <c r="M5178" s="368"/>
      <c r="N5178" s="370"/>
      <c r="O5178" s="368"/>
      <c r="P5178" s="371"/>
      <c r="Q5178" s="373"/>
    </row>
    <row r="5179" ht="27" customHeight="1" spans="1:17">
      <c r="A5179" s="366"/>
      <c r="B5179" s="367"/>
      <c r="C5179" s="368"/>
      <c r="D5179" s="368"/>
      <c r="E5179" s="368"/>
      <c r="F5179" s="368"/>
      <c r="G5179" s="368"/>
      <c r="H5179" s="369"/>
      <c r="I5179" s="368"/>
      <c r="J5179" s="368"/>
      <c r="K5179" s="368"/>
      <c r="L5179" s="368"/>
      <c r="M5179" s="368"/>
      <c r="N5179" s="372"/>
      <c r="O5179" s="368"/>
      <c r="P5179" s="371"/>
      <c r="Q5179" s="373"/>
    </row>
    <row r="5180" ht="27" customHeight="1" spans="1:17">
      <c r="A5180" s="366"/>
      <c r="B5180" s="367"/>
      <c r="C5180" s="368"/>
      <c r="D5180" s="368"/>
      <c r="E5180" s="368"/>
      <c r="F5180" s="368"/>
      <c r="G5180" s="368"/>
      <c r="H5180" s="369"/>
      <c r="I5180" s="368"/>
      <c r="J5180" s="368"/>
      <c r="K5180" s="368"/>
      <c r="L5180" s="368"/>
      <c r="M5180" s="368"/>
      <c r="N5180" s="370"/>
      <c r="O5180" s="368"/>
      <c r="P5180" s="371"/>
      <c r="Q5180" s="373"/>
    </row>
    <row r="5181" ht="27" customHeight="1" spans="1:17">
      <c r="A5181" s="366"/>
      <c r="B5181" s="367"/>
      <c r="C5181" s="368"/>
      <c r="D5181" s="368"/>
      <c r="E5181" s="368"/>
      <c r="F5181" s="368"/>
      <c r="G5181" s="368"/>
      <c r="H5181" s="369"/>
      <c r="I5181" s="368"/>
      <c r="J5181" s="368"/>
      <c r="K5181" s="368"/>
      <c r="L5181" s="368"/>
      <c r="M5181" s="368"/>
      <c r="N5181" s="372"/>
      <c r="O5181" s="368"/>
      <c r="P5181" s="371"/>
      <c r="Q5181" s="373"/>
    </row>
    <row r="5182" ht="27" customHeight="1" spans="1:17">
      <c r="A5182" s="366"/>
      <c r="B5182" s="367"/>
      <c r="C5182" s="368"/>
      <c r="D5182" s="368"/>
      <c r="E5182" s="368"/>
      <c r="F5182" s="368"/>
      <c r="G5182" s="368"/>
      <c r="H5182" s="369"/>
      <c r="I5182" s="368"/>
      <c r="J5182" s="368"/>
      <c r="K5182" s="368"/>
      <c r="L5182" s="368"/>
      <c r="M5182" s="368"/>
      <c r="N5182" s="370"/>
      <c r="O5182" s="368"/>
      <c r="P5182" s="371"/>
      <c r="Q5182" s="373"/>
    </row>
    <row r="5183" ht="27" customHeight="1" spans="1:17">
      <c r="A5183" s="366"/>
      <c r="B5183" s="367"/>
      <c r="C5183" s="368"/>
      <c r="D5183" s="368"/>
      <c r="E5183" s="368"/>
      <c r="F5183" s="368"/>
      <c r="G5183" s="368"/>
      <c r="H5183" s="369"/>
      <c r="I5183" s="368"/>
      <c r="J5183" s="368"/>
      <c r="K5183" s="368"/>
      <c r="L5183" s="368"/>
      <c r="M5183" s="368"/>
      <c r="N5183" s="372"/>
      <c r="O5183" s="368"/>
      <c r="P5183" s="371"/>
      <c r="Q5183" s="373"/>
    </row>
    <row r="5184" ht="27" customHeight="1" spans="1:17">
      <c r="A5184" s="366"/>
      <c r="B5184" s="367"/>
      <c r="C5184" s="368"/>
      <c r="D5184" s="368"/>
      <c r="E5184" s="368"/>
      <c r="F5184" s="368"/>
      <c r="G5184" s="368"/>
      <c r="H5184" s="369"/>
      <c r="I5184" s="368"/>
      <c r="J5184" s="368"/>
      <c r="K5184" s="368"/>
      <c r="L5184" s="368"/>
      <c r="M5184" s="368"/>
      <c r="N5184" s="370"/>
      <c r="O5184" s="368"/>
      <c r="P5184" s="371"/>
      <c r="Q5184" s="373"/>
    </row>
    <row r="5185" ht="27" customHeight="1" spans="1:17">
      <c r="A5185" s="366"/>
      <c r="B5185" s="367"/>
      <c r="C5185" s="368"/>
      <c r="D5185" s="368"/>
      <c r="E5185" s="368"/>
      <c r="F5185" s="368"/>
      <c r="G5185" s="368"/>
      <c r="H5185" s="369"/>
      <c r="I5185" s="368"/>
      <c r="J5185" s="368"/>
      <c r="K5185" s="368"/>
      <c r="L5185" s="368"/>
      <c r="M5185" s="368"/>
      <c r="N5185" s="372"/>
      <c r="O5185" s="368"/>
      <c r="P5185" s="371"/>
      <c r="Q5185" s="373"/>
    </row>
    <row r="5186" ht="27" customHeight="1" spans="1:17">
      <c r="A5186" s="366"/>
      <c r="B5186" s="367"/>
      <c r="C5186" s="368"/>
      <c r="D5186" s="368"/>
      <c r="E5186" s="368"/>
      <c r="F5186" s="368"/>
      <c r="G5186" s="368"/>
      <c r="H5186" s="369"/>
      <c r="I5186" s="368"/>
      <c r="J5186" s="368"/>
      <c r="K5186" s="368"/>
      <c r="L5186" s="368"/>
      <c r="M5186" s="368"/>
      <c r="N5186" s="370"/>
      <c r="O5186" s="368"/>
      <c r="P5186" s="371"/>
      <c r="Q5186" s="373"/>
    </row>
    <row r="5187" ht="27" customHeight="1" spans="1:17">
      <c r="A5187" s="366"/>
      <c r="B5187" s="367"/>
      <c r="C5187" s="368"/>
      <c r="D5187" s="368"/>
      <c r="E5187" s="368"/>
      <c r="F5187" s="368"/>
      <c r="G5187" s="368"/>
      <c r="H5187" s="369"/>
      <c r="I5187" s="368"/>
      <c r="J5187" s="368"/>
      <c r="K5187" s="368"/>
      <c r="L5187" s="368"/>
      <c r="M5187" s="368"/>
      <c r="N5187" s="372"/>
      <c r="O5187" s="368"/>
      <c r="P5187" s="371"/>
      <c r="Q5187" s="373"/>
    </row>
    <row r="5188" ht="27" customHeight="1" spans="1:17">
      <c r="A5188" s="366"/>
      <c r="B5188" s="367"/>
      <c r="C5188" s="368"/>
      <c r="D5188" s="368"/>
      <c r="E5188" s="368"/>
      <c r="F5188" s="368"/>
      <c r="G5188" s="368"/>
      <c r="H5188" s="369"/>
      <c r="I5188" s="368"/>
      <c r="J5188" s="368"/>
      <c r="K5188" s="368"/>
      <c r="L5188" s="368"/>
      <c r="M5188" s="368"/>
      <c r="N5188" s="370"/>
      <c r="O5188" s="368"/>
      <c r="P5188" s="371"/>
      <c r="Q5188" s="373"/>
    </row>
    <row r="5189" ht="27" customHeight="1" spans="1:17">
      <c r="A5189" s="366"/>
      <c r="B5189" s="367"/>
      <c r="C5189" s="368"/>
      <c r="D5189" s="368"/>
      <c r="E5189" s="368"/>
      <c r="F5189" s="368"/>
      <c r="G5189" s="368"/>
      <c r="H5189" s="369"/>
      <c r="I5189" s="368"/>
      <c r="J5189" s="368"/>
      <c r="K5189" s="368"/>
      <c r="L5189" s="368"/>
      <c r="M5189" s="368"/>
      <c r="N5189" s="372"/>
      <c r="O5189" s="368"/>
      <c r="P5189" s="371"/>
      <c r="Q5189" s="373"/>
    </row>
    <row r="5190" ht="27" customHeight="1" spans="1:17">
      <c r="A5190" s="366"/>
      <c r="B5190" s="367"/>
      <c r="C5190" s="368"/>
      <c r="D5190" s="368"/>
      <c r="E5190" s="368"/>
      <c r="F5190" s="368"/>
      <c r="G5190" s="368"/>
      <c r="H5190" s="369"/>
      <c r="I5190" s="368"/>
      <c r="J5190" s="368"/>
      <c r="K5190" s="368"/>
      <c r="L5190" s="368"/>
      <c r="M5190" s="368"/>
      <c r="N5190" s="370"/>
      <c r="O5190" s="368"/>
      <c r="P5190" s="371"/>
      <c r="Q5190" s="373"/>
    </row>
    <row r="5191" ht="27" customHeight="1" spans="1:17">
      <c r="A5191" s="366"/>
      <c r="B5191" s="367"/>
      <c r="C5191" s="368"/>
      <c r="D5191" s="368"/>
      <c r="E5191" s="368"/>
      <c r="F5191" s="368"/>
      <c r="G5191" s="368"/>
      <c r="H5191" s="369"/>
      <c r="I5191" s="368"/>
      <c r="J5191" s="368"/>
      <c r="K5191" s="368"/>
      <c r="L5191" s="368"/>
      <c r="M5191" s="368"/>
      <c r="N5191" s="372"/>
      <c r="O5191" s="368"/>
      <c r="P5191" s="371"/>
      <c r="Q5191" s="373"/>
    </row>
    <row r="5192" ht="27" customHeight="1" spans="1:17">
      <c r="A5192" s="366"/>
      <c r="B5192" s="367"/>
      <c r="C5192" s="368"/>
      <c r="D5192" s="368"/>
      <c r="E5192" s="368"/>
      <c r="F5192" s="368"/>
      <c r="G5192" s="368"/>
      <c r="H5192" s="369"/>
      <c r="I5192" s="368"/>
      <c r="J5192" s="368"/>
      <c r="K5192" s="368"/>
      <c r="L5192" s="368"/>
      <c r="M5192" s="368"/>
      <c r="N5192" s="370"/>
      <c r="O5192" s="368"/>
      <c r="P5192" s="371"/>
      <c r="Q5192" s="373"/>
    </row>
    <row r="5193" ht="27" customHeight="1" spans="1:17">
      <c r="A5193" s="366"/>
      <c r="B5193" s="367"/>
      <c r="C5193" s="368"/>
      <c r="D5193" s="368"/>
      <c r="E5193" s="368"/>
      <c r="F5193" s="368"/>
      <c r="G5193" s="368"/>
      <c r="H5193" s="369"/>
      <c r="I5193" s="368"/>
      <c r="J5193" s="368"/>
      <c r="K5193" s="368"/>
      <c r="L5193" s="368"/>
      <c r="M5193" s="368"/>
      <c r="N5193" s="372"/>
      <c r="O5193" s="368"/>
      <c r="P5193" s="371"/>
      <c r="Q5193" s="373"/>
    </row>
    <row r="5194" ht="27" customHeight="1" spans="1:17">
      <c r="A5194" s="366"/>
      <c r="B5194" s="367"/>
      <c r="C5194" s="368"/>
      <c r="D5194" s="368"/>
      <c r="E5194" s="368"/>
      <c r="F5194" s="368"/>
      <c r="G5194" s="368"/>
      <c r="H5194" s="369"/>
      <c r="I5194" s="368"/>
      <c r="J5194" s="368"/>
      <c r="K5194" s="368"/>
      <c r="L5194" s="368"/>
      <c r="M5194" s="368"/>
      <c r="N5194" s="370"/>
      <c r="O5194" s="368"/>
      <c r="P5194" s="371"/>
      <c r="Q5194" s="373"/>
    </row>
    <row r="5195" ht="27" customHeight="1" spans="1:17">
      <c r="A5195" s="366"/>
      <c r="B5195" s="367"/>
      <c r="C5195" s="368"/>
      <c r="D5195" s="368"/>
      <c r="E5195" s="368"/>
      <c r="F5195" s="368"/>
      <c r="G5195" s="368"/>
      <c r="H5195" s="369"/>
      <c r="I5195" s="368"/>
      <c r="J5195" s="368"/>
      <c r="K5195" s="368"/>
      <c r="L5195" s="368"/>
      <c r="M5195" s="368"/>
      <c r="N5195" s="372"/>
      <c r="O5195" s="368"/>
      <c r="P5195" s="371"/>
      <c r="Q5195" s="373"/>
    </row>
    <row r="5196" ht="27" customHeight="1" spans="1:17">
      <c r="A5196" s="366"/>
      <c r="B5196" s="367"/>
      <c r="C5196" s="368"/>
      <c r="D5196" s="368"/>
      <c r="E5196" s="368"/>
      <c r="F5196" s="368"/>
      <c r="G5196" s="368"/>
      <c r="H5196" s="369"/>
      <c r="I5196" s="368"/>
      <c r="J5196" s="368"/>
      <c r="K5196" s="368"/>
      <c r="L5196" s="368"/>
      <c r="M5196" s="368"/>
      <c r="N5196" s="370"/>
      <c r="O5196" s="368"/>
      <c r="P5196" s="371"/>
      <c r="Q5196" s="373"/>
    </row>
    <row r="5197" ht="27" customHeight="1" spans="1:17">
      <c r="A5197" s="366"/>
      <c r="B5197" s="367"/>
      <c r="C5197" s="368"/>
      <c r="D5197" s="368"/>
      <c r="E5197" s="368"/>
      <c r="F5197" s="368"/>
      <c r="G5197" s="368"/>
      <c r="H5197" s="369"/>
      <c r="I5197" s="368"/>
      <c r="J5197" s="368"/>
      <c r="K5197" s="368"/>
      <c r="L5197" s="368"/>
      <c r="M5197" s="368"/>
      <c r="N5197" s="372"/>
      <c r="O5197" s="368"/>
      <c r="P5197" s="371"/>
      <c r="Q5197" s="373"/>
    </row>
    <row r="5198" ht="27" customHeight="1" spans="1:17">
      <c r="A5198" s="366"/>
      <c r="B5198" s="367"/>
      <c r="C5198" s="368"/>
      <c r="D5198" s="368"/>
      <c r="E5198" s="368"/>
      <c r="F5198" s="368"/>
      <c r="G5198" s="368"/>
      <c r="H5198" s="369"/>
      <c r="I5198" s="368"/>
      <c r="J5198" s="368"/>
      <c r="K5198" s="368"/>
      <c r="L5198" s="368"/>
      <c r="M5198" s="368"/>
      <c r="N5198" s="370"/>
      <c r="O5198" s="368"/>
      <c r="P5198" s="371"/>
      <c r="Q5198" s="373"/>
    </row>
    <row r="5199" ht="27" customHeight="1" spans="1:17">
      <c r="A5199" s="366"/>
      <c r="B5199" s="367"/>
      <c r="C5199" s="368"/>
      <c r="D5199" s="368"/>
      <c r="E5199" s="368"/>
      <c r="F5199" s="368"/>
      <c r="G5199" s="368"/>
      <c r="H5199" s="369"/>
      <c r="I5199" s="368"/>
      <c r="J5199" s="368"/>
      <c r="K5199" s="368"/>
      <c r="L5199" s="368"/>
      <c r="M5199" s="368"/>
      <c r="N5199" s="372"/>
      <c r="O5199" s="368"/>
      <c r="P5199" s="371"/>
      <c r="Q5199" s="373"/>
    </row>
    <row r="5200" ht="27" customHeight="1" spans="1:17">
      <c r="A5200" s="366"/>
      <c r="B5200" s="367"/>
      <c r="C5200" s="368"/>
      <c r="D5200" s="368"/>
      <c r="E5200" s="368"/>
      <c r="F5200" s="368"/>
      <c r="G5200" s="368"/>
      <c r="H5200" s="369"/>
      <c r="I5200" s="368"/>
      <c r="J5200" s="368"/>
      <c r="K5200" s="368"/>
      <c r="L5200" s="368"/>
      <c r="M5200" s="368"/>
      <c r="N5200" s="370"/>
      <c r="O5200" s="368"/>
      <c r="P5200" s="371"/>
      <c r="Q5200" s="373"/>
    </row>
    <row r="5201" ht="27" customHeight="1" spans="1:17">
      <c r="A5201" s="366"/>
      <c r="B5201" s="367"/>
      <c r="C5201" s="368"/>
      <c r="D5201" s="368"/>
      <c r="E5201" s="368"/>
      <c r="F5201" s="368"/>
      <c r="G5201" s="368"/>
      <c r="H5201" s="369"/>
      <c r="I5201" s="368"/>
      <c r="J5201" s="368"/>
      <c r="K5201" s="368"/>
      <c r="L5201" s="368"/>
      <c r="M5201" s="368"/>
      <c r="N5201" s="372"/>
      <c r="O5201" s="368"/>
      <c r="P5201" s="371"/>
      <c r="Q5201" s="373"/>
    </row>
    <row r="5202" ht="27" customHeight="1" spans="1:17">
      <c r="A5202" s="366"/>
      <c r="B5202" s="367"/>
      <c r="C5202" s="368"/>
      <c r="D5202" s="368"/>
      <c r="E5202" s="368"/>
      <c r="F5202" s="368"/>
      <c r="G5202" s="368"/>
      <c r="H5202" s="369"/>
      <c r="I5202" s="368"/>
      <c r="J5202" s="368"/>
      <c r="K5202" s="368"/>
      <c r="L5202" s="368"/>
      <c r="M5202" s="368"/>
      <c r="N5202" s="370"/>
      <c r="O5202" s="368"/>
      <c r="P5202" s="371"/>
      <c r="Q5202" s="373"/>
    </row>
    <row r="5203" ht="27" customHeight="1" spans="1:17">
      <c r="A5203" s="366"/>
      <c r="B5203" s="367"/>
      <c r="C5203" s="368"/>
      <c r="D5203" s="368"/>
      <c r="E5203" s="368"/>
      <c r="F5203" s="368"/>
      <c r="G5203" s="368"/>
      <c r="H5203" s="369"/>
      <c r="I5203" s="368"/>
      <c r="J5203" s="368"/>
      <c r="K5203" s="368"/>
      <c r="L5203" s="368"/>
      <c r="M5203" s="368"/>
      <c r="N5203" s="372"/>
      <c r="O5203" s="368"/>
      <c r="P5203" s="371"/>
      <c r="Q5203" s="373"/>
    </row>
    <row r="5204" ht="27" customHeight="1" spans="1:17">
      <c r="A5204" s="366"/>
      <c r="B5204" s="367"/>
      <c r="C5204" s="368"/>
      <c r="D5204" s="368"/>
      <c r="E5204" s="368"/>
      <c r="F5204" s="368"/>
      <c r="G5204" s="368"/>
      <c r="H5204" s="369"/>
      <c r="I5204" s="368"/>
      <c r="J5204" s="368"/>
      <c r="K5204" s="368"/>
      <c r="L5204" s="368"/>
      <c r="M5204" s="368"/>
      <c r="N5204" s="370"/>
      <c r="O5204" s="368"/>
      <c r="P5204" s="371"/>
      <c r="Q5204" s="373"/>
    </row>
    <row r="5205" ht="27" customHeight="1" spans="1:17">
      <c r="A5205" s="366"/>
      <c r="B5205" s="367"/>
      <c r="C5205" s="368"/>
      <c r="D5205" s="368"/>
      <c r="E5205" s="368"/>
      <c r="F5205" s="368"/>
      <c r="G5205" s="368"/>
      <c r="H5205" s="369"/>
      <c r="I5205" s="368"/>
      <c r="J5205" s="368"/>
      <c r="K5205" s="368"/>
      <c r="L5205" s="368"/>
      <c r="M5205" s="368"/>
      <c r="N5205" s="372"/>
      <c r="O5205" s="368"/>
      <c r="P5205" s="371"/>
      <c r="Q5205" s="373"/>
    </row>
    <row r="5206" ht="27" customHeight="1" spans="1:17">
      <c r="A5206" s="366"/>
      <c r="B5206" s="367"/>
      <c r="C5206" s="368"/>
      <c r="D5206" s="368"/>
      <c r="E5206" s="368"/>
      <c r="F5206" s="368"/>
      <c r="G5206" s="368"/>
      <c r="H5206" s="369"/>
      <c r="I5206" s="368"/>
      <c r="J5206" s="368"/>
      <c r="K5206" s="368"/>
      <c r="L5206" s="368"/>
      <c r="M5206" s="368"/>
      <c r="N5206" s="370"/>
      <c r="O5206" s="368"/>
      <c r="P5206" s="371"/>
      <c r="Q5206" s="373"/>
    </row>
    <row r="5207" ht="27" customHeight="1" spans="1:17">
      <c r="A5207" s="366"/>
      <c r="B5207" s="367"/>
      <c r="C5207" s="368"/>
      <c r="D5207" s="368"/>
      <c r="E5207" s="368"/>
      <c r="F5207" s="368"/>
      <c r="G5207" s="368"/>
      <c r="H5207" s="369"/>
      <c r="I5207" s="368"/>
      <c r="J5207" s="368"/>
      <c r="K5207" s="368"/>
      <c r="L5207" s="368"/>
      <c r="M5207" s="368"/>
      <c r="N5207" s="372"/>
      <c r="O5207" s="368"/>
      <c r="P5207" s="371"/>
      <c r="Q5207" s="373"/>
    </row>
    <row r="5208" ht="27" customHeight="1" spans="1:17">
      <c r="A5208" s="366"/>
      <c r="B5208" s="367"/>
      <c r="C5208" s="368"/>
      <c r="D5208" s="368"/>
      <c r="E5208" s="368"/>
      <c r="F5208" s="368"/>
      <c r="G5208" s="368"/>
      <c r="H5208" s="369"/>
      <c r="I5208" s="368"/>
      <c r="J5208" s="368"/>
      <c r="K5208" s="368"/>
      <c r="L5208" s="368"/>
      <c r="M5208" s="368"/>
      <c r="N5208" s="370"/>
      <c r="O5208" s="368"/>
      <c r="P5208" s="371"/>
      <c r="Q5208" s="373"/>
    </row>
    <row r="5209" ht="27" customHeight="1" spans="1:17">
      <c r="A5209" s="366"/>
      <c r="B5209" s="367"/>
      <c r="C5209" s="368"/>
      <c r="D5209" s="368"/>
      <c r="E5209" s="368"/>
      <c r="F5209" s="368"/>
      <c r="G5209" s="368"/>
      <c r="H5209" s="369"/>
      <c r="I5209" s="368"/>
      <c r="J5209" s="368"/>
      <c r="K5209" s="368"/>
      <c r="L5209" s="368"/>
      <c r="M5209" s="368"/>
      <c r="N5209" s="372"/>
      <c r="O5209" s="368"/>
      <c r="P5209" s="371"/>
      <c r="Q5209" s="373"/>
    </row>
    <row r="5210" ht="27" customHeight="1" spans="1:17">
      <c r="A5210" s="366"/>
      <c r="B5210" s="367"/>
      <c r="C5210" s="368"/>
      <c r="D5210" s="368"/>
      <c r="E5210" s="368"/>
      <c r="F5210" s="368"/>
      <c r="G5210" s="368"/>
      <c r="H5210" s="369"/>
      <c r="I5210" s="368"/>
      <c r="J5210" s="368"/>
      <c r="K5210" s="368"/>
      <c r="L5210" s="368"/>
      <c r="M5210" s="368"/>
      <c r="N5210" s="370"/>
      <c r="O5210" s="368"/>
      <c r="P5210" s="371"/>
      <c r="Q5210" s="373"/>
    </row>
    <row r="5211" ht="27" customHeight="1" spans="1:17">
      <c r="A5211" s="366"/>
      <c r="B5211" s="367"/>
      <c r="C5211" s="368"/>
      <c r="D5211" s="368"/>
      <c r="E5211" s="368"/>
      <c r="F5211" s="368"/>
      <c r="G5211" s="368"/>
      <c r="H5211" s="369"/>
      <c r="I5211" s="368"/>
      <c r="J5211" s="368"/>
      <c r="K5211" s="368"/>
      <c r="L5211" s="368"/>
      <c r="M5211" s="368"/>
      <c r="N5211" s="372"/>
      <c r="O5211" s="368"/>
      <c r="P5211" s="371"/>
      <c r="Q5211" s="373"/>
    </row>
    <row r="5212" ht="27" customHeight="1" spans="1:17">
      <c r="A5212" s="366"/>
      <c r="B5212" s="367"/>
      <c r="C5212" s="368"/>
      <c r="D5212" s="368"/>
      <c r="E5212" s="368"/>
      <c r="F5212" s="368"/>
      <c r="G5212" s="368"/>
      <c r="H5212" s="369"/>
      <c r="I5212" s="368"/>
      <c r="J5212" s="368"/>
      <c r="K5212" s="368"/>
      <c r="L5212" s="368"/>
      <c r="M5212" s="368"/>
      <c r="N5212" s="370"/>
      <c r="O5212" s="368"/>
      <c r="P5212" s="371"/>
      <c r="Q5212" s="373"/>
    </row>
    <row r="5213" ht="27" customHeight="1" spans="1:17">
      <c r="A5213" s="366"/>
      <c r="B5213" s="367"/>
      <c r="C5213" s="368"/>
      <c r="D5213" s="368"/>
      <c r="E5213" s="368"/>
      <c r="F5213" s="368"/>
      <c r="G5213" s="368"/>
      <c r="H5213" s="369"/>
      <c r="I5213" s="368"/>
      <c r="J5213" s="368"/>
      <c r="K5213" s="368"/>
      <c r="L5213" s="368"/>
      <c r="M5213" s="368"/>
      <c r="N5213" s="372"/>
      <c r="O5213" s="368"/>
      <c r="P5213" s="371"/>
      <c r="Q5213" s="373"/>
    </row>
    <row r="5214" ht="27" customHeight="1" spans="1:17">
      <c r="A5214" s="366"/>
      <c r="B5214" s="367"/>
      <c r="C5214" s="368"/>
      <c r="D5214" s="368"/>
      <c r="E5214" s="368"/>
      <c r="F5214" s="368"/>
      <c r="G5214" s="368"/>
      <c r="H5214" s="369"/>
      <c r="I5214" s="368"/>
      <c r="J5214" s="368"/>
      <c r="K5214" s="368"/>
      <c r="L5214" s="368"/>
      <c r="M5214" s="368"/>
      <c r="N5214" s="370"/>
      <c r="O5214" s="368"/>
      <c r="P5214" s="371"/>
      <c r="Q5214" s="373"/>
    </row>
    <row r="5215" ht="27" customHeight="1" spans="1:17">
      <c r="A5215" s="366"/>
      <c r="B5215" s="367"/>
      <c r="C5215" s="368"/>
      <c r="D5215" s="368"/>
      <c r="E5215" s="368"/>
      <c r="F5215" s="368"/>
      <c r="G5215" s="368"/>
      <c r="H5215" s="369"/>
      <c r="I5215" s="368"/>
      <c r="J5215" s="368"/>
      <c r="K5215" s="368"/>
      <c r="L5215" s="368"/>
      <c r="M5215" s="368"/>
      <c r="N5215" s="372"/>
      <c r="O5215" s="368"/>
      <c r="P5215" s="371"/>
      <c r="Q5215" s="373"/>
    </row>
    <row r="5216" ht="27" customHeight="1" spans="1:17">
      <c r="A5216" s="366"/>
      <c r="B5216" s="367"/>
      <c r="C5216" s="368"/>
      <c r="D5216" s="368"/>
      <c r="E5216" s="368"/>
      <c r="F5216" s="368"/>
      <c r="G5216" s="368"/>
      <c r="H5216" s="369"/>
      <c r="I5216" s="368"/>
      <c r="J5216" s="368"/>
      <c r="K5216" s="368"/>
      <c r="L5216" s="368"/>
      <c r="M5216" s="368"/>
      <c r="N5216" s="370"/>
      <c r="O5216" s="368"/>
      <c r="P5216" s="371"/>
      <c r="Q5216" s="373"/>
    </row>
    <row r="5217" ht="27" customHeight="1" spans="1:17">
      <c r="A5217" s="366"/>
      <c r="B5217" s="367"/>
      <c r="C5217" s="368"/>
      <c r="D5217" s="368"/>
      <c r="E5217" s="368"/>
      <c r="F5217" s="368"/>
      <c r="G5217" s="368"/>
      <c r="H5217" s="369"/>
      <c r="I5217" s="368"/>
      <c r="J5217" s="368"/>
      <c r="K5217" s="368"/>
      <c r="L5217" s="368"/>
      <c r="M5217" s="368"/>
      <c r="N5217" s="372"/>
      <c r="O5217" s="368"/>
      <c r="P5217" s="371"/>
      <c r="Q5217" s="373"/>
    </row>
    <row r="5218" ht="27" customHeight="1" spans="1:17">
      <c r="A5218" s="366"/>
      <c r="B5218" s="367"/>
      <c r="C5218" s="368"/>
      <c r="D5218" s="368"/>
      <c r="E5218" s="368"/>
      <c r="F5218" s="368"/>
      <c r="G5218" s="368"/>
      <c r="H5218" s="369"/>
      <c r="I5218" s="368"/>
      <c r="J5218" s="368"/>
      <c r="K5218" s="368"/>
      <c r="L5218" s="368"/>
      <c r="M5218" s="368"/>
      <c r="N5218" s="370"/>
      <c r="O5218" s="368"/>
      <c r="P5218" s="371"/>
      <c r="Q5218" s="373"/>
    </row>
    <row r="5219" ht="27" customHeight="1" spans="1:17">
      <c r="A5219" s="366"/>
      <c r="B5219" s="367"/>
      <c r="C5219" s="368"/>
      <c r="D5219" s="368"/>
      <c r="E5219" s="368"/>
      <c r="F5219" s="368"/>
      <c r="G5219" s="368"/>
      <c r="H5219" s="369"/>
      <c r="I5219" s="368"/>
      <c r="J5219" s="368"/>
      <c r="K5219" s="368"/>
      <c r="L5219" s="368"/>
      <c r="M5219" s="368"/>
      <c r="N5219" s="372"/>
      <c r="O5219" s="368"/>
      <c r="P5219" s="371"/>
      <c r="Q5219" s="373"/>
    </row>
    <row r="5220" ht="27" customHeight="1" spans="1:17">
      <c r="A5220" s="366"/>
      <c r="B5220" s="367"/>
      <c r="C5220" s="368"/>
      <c r="D5220" s="368"/>
      <c r="E5220" s="368"/>
      <c r="F5220" s="368"/>
      <c r="G5220" s="368"/>
      <c r="H5220" s="369"/>
      <c r="I5220" s="368"/>
      <c r="J5220" s="368"/>
      <c r="K5220" s="368"/>
      <c r="L5220" s="368"/>
      <c r="M5220" s="368"/>
      <c r="N5220" s="370"/>
      <c r="O5220" s="368"/>
      <c r="P5220" s="371"/>
      <c r="Q5220" s="373"/>
    </row>
    <row r="5221" ht="27" customHeight="1" spans="1:17">
      <c r="A5221" s="366"/>
      <c r="B5221" s="367"/>
      <c r="C5221" s="368"/>
      <c r="D5221" s="368"/>
      <c r="E5221" s="368"/>
      <c r="F5221" s="368"/>
      <c r="G5221" s="368"/>
      <c r="H5221" s="369"/>
      <c r="I5221" s="368"/>
      <c r="J5221" s="368"/>
      <c r="K5221" s="368"/>
      <c r="L5221" s="368"/>
      <c r="M5221" s="368"/>
      <c r="N5221" s="372"/>
      <c r="O5221" s="368"/>
      <c r="P5221" s="371"/>
      <c r="Q5221" s="373"/>
    </row>
    <row r="5222" ht="27" customHeight="1" spans="1:17">
      <c r="A5222" s="366"/>
      <c r="B5222" s="367"/>
      <c r="C5222" s="368"/>
      <c r="D5222" s="368"/>
      <c r="E5222" s="368"/>
      <c r="F5222" s="368"/>
      <c r="G5222" s="368"/>
      <c r="H5222" s="369"/>
      <c r="I5222" s="368"/>
      <c r="J5222" s="368"/>
      <c r="K5222" s="368"/>
      <c r="L5222" s="368"/>
      <c r="M5222" s="368"/>
      <c r="N5222" s="370"/>
      <c r="O5222" s="368"/>
      <c r="P5222" s="371"/>
      <c r="Q5222" s="373"/>
    </row>
    <row r="5223" ht="27" customHeight="1" spans="1:17">
      <c r="A5223" s="366"/>
      <c r="B5223" s="367"/>
      <c r="C5223" s="368"/>
      <c r="D5223" s="368"/>
      <c r="E5223" s="368"/>
      <c r="F5223" s="368"/>
      <c r="G5223" s="368"/>
      <c r="H5223" s="369"/>
      <c r="I5223" s="368"/>
      <c r="J5223" s="368"/>
      <c r="K5223" s="368"/>
      <c r="L5223" s="368"/>
      <c r="M5223" s="368"/>
      <c r="N5223" s="372"/>
      <c r="O5223" s="368"/>
      <c r="P5223" s="371"/>
      <c r="Q5223" s="373"/>
    </row>
    <row r="5224" ht="27" customHeight="1" spans="1:17">
      <c r="A5224" s="366"/>
      <c r="B5224" s="367"/>
      <c r="C5224" s="368"/>
      <c r="D5224" s="368"/>
      <c r="E5224" s="368"/>
      <c r="F5224" s="368"/>
      <c r="G5224" s="368"/>
      <c r="H5224" s="369"/>
      <c r="I5224" s="368"/>
      <c r="J5224" s="368"/>
      <c r="K5224" s="368"/>
      <c r="L5224" s="368"/>
      <c r="M5224" s="368"/>
      <c r="N5224" s="370"/>
      <c r="O5224" s="368"/>
      <c r="P5224" s="371"/>
      <c r="Q5224" s="373"/>
    </row>
    <row r="5225" ht="27" customHeight="1" spans="1:17">
      <c r="A5225" s="366"/>
      <c r="B5225" s="367"/>
      <c r="C5225" s="368"/>
      <c r="D5225" s="368"/>
      <c r="E5225" s="368"/>
      <c r="F5225" s="368"/>
      <c r="G5225" s="368"/>
      <c r="H5225" s="369"/>
      <c r="I5225" s="368"/>
      <c r="J5225" s="368"/>
      <c r="K5225" s="368"/>
      <c r="L5225" s="368"/>
      <c r="M5225" s="368"/>
      <c r="N5225" s="372"/>
      <c r="O5225" s="368"/>
      <c r="P5225" s="371"/>
      <c r="Q5225" s="373"/>
    </row>
    <row r="5226" ht="27" customHeight="1" spans="1:17">
      <c r="A5226" s="366"/>
      <c r="B5226" s="367"/>
      <c r="C5226" s="368"/>
      <c r="D5226" s="368"/>
      <c r="E5226" s="368"/>
      <c r="F5226" s="368"/>
      <c r="G5226" s="368"/>
      <c r="H5226" s="369"/>
      <c r="I5226" s="368"/>
      <c r="J5226" s="368"/>
      <c r="K5226" s="368"/>
      <c r="L5226" s="368"/>
      <c r="M5226" s="368"/>
      <c r="N5226" s="370"/>
      <c r="O5226" s="368"/>
      <c r="P5226" s="371"/>
      <c r="Q5226" s="373"/>
    </row>
    <row r="5227" ht="27" customHeight="1" spans="1:17">
      <c r="A5227" s="366"/>
      <c r="B5227" s="367"/>
      <c r="C5227" s="368"/>
      <c r="D5227" s="368"/>
      <c r="E5227" s="368"/>
      <c r="F5227" s="368"/>
      <c r="G5227" s="368"/>
      <c r="H5227" s="369"/>
      <c r="I5227" s="368"/>
      <c r="J5227" s="368"/>
      <c r="K5227" s="368"/>
      <c r="L5227" s="368"/>
      <c r="M5227" s="368"/>
      <c r="N5227" s="372"/>
      <c r="O5227" s="368"/>
      <c r="P5227" s="371"/>
      <c r="Q5227" s="373"/>
    </row>
    <row r="5228" ht="27" customHeight="1" spans="1:17">
      <c r="A5228" s="366"/>
      <c r="B5228" s="367"/>
      <c r="C5228" s="368"/>
      <c r="D5228" s="368"/>
      <c r="E5228" s="368"/>
      <c r="F5228" s="368"/>
      <c r="G5228" s="368"/>
      <c r="H5228" s="369"/>
      <c r="I5228" s="368"/>
      <c r="J5228" s="368"/>
      <c r="K5228" s="368"/>
      <c r="L5228" s="368"/>
      <c r="M5228" s="368"/>
      <c r="N5228" s="370"/>
      <c r="O5228" s="368"/>
      <c r="P5228" s="371"/>
      <c r="Q5228" s="373"/>
    </row>
    <row r="5229" ht="27" customHeight="1" spans="1:17">
      <c r="A5229" s="366"/>
      <c r="B5229" s="367"/>
      <c r="C5229" s="368"/>
      <c r="D5229" s="368"/>
      <c r="E5229" s="368"/>
      <c r="F5229" s="368"/>
      <c r="G5229" s="368"/>
      <c r="H5229" s="369"/>
      <c r="I5229" s="368"/>
      <c r="J5229" s="368"/>
      <c r="K5229" s="368"/>
      <c r="L5229" s="368"/>
      <c r="M5229" s="368"/>
      <c r="N5229" s="372"/>
      <c r="O5229" s="368"/>
      <c r="P5229" s="371"/>
      <c r="Q5229" s="373"/>
    </row>
    <row r="5230" ht="27" customHeight="1" spans="1:17">
      <c r="A5230" s="366"/>
      <c r="B5230" s="367"/>
      <c r="C5230" s="368"/>
      <c r="D5230" s="368"/>
      <c r="E5230" s="368"/>
      <c r="F5230" s="368"/>
      <c r="G5230" s="368"/>
      <c r="H5230" s="369"/>
      <c r="I5230" s="368"/>
      <c r="J5230" s="368"/>
      <c r="K5230" s="368"/>
      <c r="L5230" s="368"/>
      <c r="M5230" s="368"/>
      <c r="N5230" s="370"/>
      <c r="O5230" s="368"/>
      <c r="P5230" s="371"/>
      <c r="Q5230" s="373"/>
    </row>
    <row r="5231" ht="27" customHeight="1" spans="1:17">
      <c r="A5231" s="366"/>
      <c r="B5231" s="367"/>
      <c r="C5231" s="368"/>
      <c r="D5231" s="368"/>
      <c r="E5231" s="368"/>
      <c r="F5231" s="368"/>
      <c r="G5231" s="368"/>
      <c r="H5231" s="369"/>
      <c r="I5231" s="368"/>
      <c r="J5231" s="368"/>
      <c r="K5231" s="368"/>
      <c r="L5231" s="368"/>
      <c r="M5231" s="368"/>
      <c r="N5231" s="372"/>
      <c r="O5231" s="368"/>
      <c r="P5231" s="371"/>
      <c r="Q5231" s="373"/>
    </row>
    <row r="5232" ht="27" customHeight="1" spans="1:17">
      <c r="A5232" s="366"/>
      <c r="B5232" s="367"/>
      <c r="C5232" s="368"/>
      <c r="D5232" s="368"/>
      <c r="E5232" s="368"/>
      <c r="F5232" s="368"/>
      <c r="G5232" s="368"/>
      <c r="H5232" s="369"/>
      <c r="I5232" s="368"/>
      <c r="J5232" s="368"/>
      <c r="K5232" s="368"/>
      <c r="L5232" s="368"/>
      <c r="M5232" s="368"/>
      <c r="N5232" s="370"/>
      <c r="O5232" s="368"/>
      <c r="P5232" s="371"/>
      <c r="Q5232" s="373"/>
    </row>
    <row r="5233" ht="27" customHeight="1" spans="1:17">
      <c r="A5233" s="366"/>
      <c r="B5233" s="367"/>
      <c r="C5233" s="368"/>
      <c r="D5233" s="368"/>
      <c r="E5233" s="368"/>
      <c r="F5233" s="368"/>
      <c r="G5233" s="368"/>
      <c r="H5233" s="369"/>
      <c r="I5233" s="368"/>
      <c r="J5233" s="368"/>
      <c r="K5233" s="368"/>
      <c r="L5233" s="368"/>
      <c r="M5233" s="368"/>
      <c r="N5233" s="372"/>
      <c r="O5233" s="368"/>
      <c r="P5233" s="371"/>
      <c r="Q5233" s="373"/>
    </row>
    <row r="5234" ht="27" customHeight="1" spans="1:17">
      <c r="A5234" s="366"/>
      <c r="B5234" s="367"/>
      <c r="C5234" s="368"/>
      <c r="D5234" s="368"/>
      <c r="E5234" s="368"/>
      <c r="F5234" s="368"/>
      <c r="G5234" s="368"/>
      <c r="H5234" s="369"/>
      <c r="I5234" s="368"/>
      <c r="J5234" s="368"/>
      <c r="K5234" s="368"/>
      <c r="L5234" s="368"/>
      <c r="M5234" s="368"/>
      <c r="N5234" s="370"/>
      <c r="O5234" s="368"/>
      <c r="P5234" s="371"/>
      <c r="Q5234" s="373"/>
    </row>
    <row r="5235" ht="27" customHeight="1" spans="1:17">
      <c r="A5235" s="366"/>
      <c r="B5235" s="367"/>
      <c r="C5235" s="368"/>
      <c r="D5235" s="368"/>
      <c r="E5235" s="368"/>
      <c r="F5235" s="368"/>
      <c r="G5235" s="368"/>
      <c r="H5235" s="369"/>
      <c r="I5235" s="368"/>
      <c r="J5235" s="368"/>
      <c r="K5235" s="368"/>
      <c r="L5235" s="368"/>
      <c r="M5235" s="368"/>
      <c r="N5235" s="372"/>
      <c r="O5235" s="368"/>
      <c r="P5235" s="371"/>
      <c r="Q5235" s="373"/>
    </row>
    <row r="5236" ht="27" customHeight="1" spans="1:17">
      <c r="A5236" s="366"/>
      <c r="B5236" s="367"/>
      <c r="C5236" s="368"/>
      <c r="D5236" s="368"/>
      <c r="E5236" s="368"/>
      <c r="F5236" s="368"/>
      <c r="G5236" s="368"/>
      <c r="H5236" s="369"/>
      <c r="I5236" s="368"/>
      <c r="J5236" s="368"/>
      <c r="K5236" s="368"/>
      <c r="L5236" s="368"/>
      <c r="M5236" s="368"/>
      <c r="N5236" s="370"/>
      <c r="O5236" s="368"/>
      <c r="P5236" s="371"/>
      <c r="Q5236" s="373"/>
    </row>
    <row r="5237" ht="27" customHeight="1" spans="1:17">
      <c r="A5237" s="366"/>
      <c r="B5237" s="367"/>
      <c r="C5237" s="368"/>
      <c r="D5237" s="368"/>
      <c r="E5237" s="368"/>
      <c r="F5237" s="368"/>
      <c r="G5237" s="368"/>
      <c r="H5237" s="369"/>
      <c r="I5237" s="368"/>
      <c r="J5237" s="368"/>
      <c r="K5237" s="368"/>
      <c r="L5237" s="368"/>
      <c r="M5237" s="368"/>
      <c r="N5237" s="372"/>
      <c r="O5237" s="368"/>
      <c r="P5237" s="371"/>
      <c r="Q5237" s="373"/>
    </row>
    <row r="5238" ht="27" customHeight="1" spans="1:17">
      <c r="A5238" s="366"/>
      <c r="B5238" s="367"/>
      <c r="C5238" s="368"/>
      <c r="D5238" s="368"/>
      <c r="E5238" s="368"/>
      <c r="F5238" s="368"/>
      <c r="G5238" s="368"/>
      <c r="H5238" s="369"/>
      <c r="I5238" s="368"/>
      <c r="J5238" s="368"/>
      <c r="K5238" s="368"/>
      <c r="L5238" s="368"/>
      <c r="M5238" s="368"/>
      <c r="N5238" s="370"/>
      <c r="O5238" s="368"/>
      <c r="P5238" s="371"/>
      <c r="Q5238" s="373"/>
    </row>
    <row r="5239" ht="27" customHeight="1" spans="1:17">
      <c r="A5239" s="366"/>
      <c r="B5239" s="367"/>
      <c r="C5239" s="368"/>
      <c r="D5239" s="368"/>
      <c r="E5239" s="368"/>
      <c r="F5239" s="368"/>
      <c r="G5239" s="368"/>
      <c r="H5239" s="369"/>
      <c r="I5239" s="368"/>
      <c r="J5239" s="368"/>
      <c r="K5239" s="368"/>
      <c r="L5239" s="368"/>
      <c r="M5239" s="368"/>
      <c r="N5239" s="372"/>
      <c r="O5239" s="368"/>
      <c r="P5239" s="371"/>
      <c r="Q5239" s="373"/>
    </row>
    <row r="5240" ht="27" customHeight="1" spans="1:17">
      <c r="A5240" s="366"/>
      <c r="B5240" s="367"/>
      <c r="C5240" s="368"/>
      <c r="D5240" s="368"/>
      <c r="E5240" s="368"/>
      <c r="F5240" s="368"/>
      <c r="G5240" s="368"/>
      <c r="H5240" s="369"/>
      <c r="I5240" s="368"/>
      <c r="J5240" s="368"/>
      <c r="K5240" s="368"/>
      <c r="L5240" s="368"/>
      <c r="M5240" s="368"/>
      <c r="N5240" s="370"/>
      <c r="O5240" s="368"/>
      <c r="P5240" s="371"/>
      <c r="Q5240" s="373"/>
    </row>
    <row r="5241" ht="27" customHeight="1" spans="1:17">
      <c r="A5241" s="366"/>
      <c r="B5241" s="367"/>
      <c r="C5241" s="368"/>
      <c r="D5241" s="368"/>
      <c r="E5241" s="368"/>
      <c r="F5241" s="368"/>
      <c r="G5241" s="368"/>
      <c r="H5241" s="369"/>
      <c r="I5241" s="368"/>
      <c r="J5241" s="368"/>
      <c r="K5241" s="368"/>
      <c r="L5241" s="368"/>
      <c r="M5241" s="368"/>
      <c r="N5241" s="372"/>
      <c r="O5241" s="368"/>
      <c r="P5241" s="371"/>
      <c r="Q5241" s="373"/>
    </row>
    <row r="5242" ht="27" customHeight="1" spans="1:17">
      <c r="A5242" s="366"/>
      <c r="B5242" s="367"/>
      <c r="C5242" s="368"/>
      <c r="D5242" s="368"/>
      <c r="E5242" s="368"/>
      <c r="F5242" s="368"/>
      <c r="G5242" s="368"/>
      <c r="H5242" s="369"/>
      <c r="I5242" s="368"/>
      <c r="J5242" s="368"/>
      <c r="K5242" s="368"/>
      <c r="L5242" s="368"/>
      <c r="M5242" s="368"/>
      <c r="N5242" s="370"/>
      <c r="O5242" s="368"/>
      <c r="P5242" s="371"/>
      <c r="Q5242" s="373"/>
    </row>
    <row r="5243" ht="27" customHeight="1" spans="1:17">
      <c r="A5243" s="366"/>
      <c r="B5243" s="367"/>
      <c r="C5243" s="368"/>
      <c r="D5243" s="368"/>
      <c r="E5243" s="368"/>
      <c r="F5243" s="368"/>
      <c r="G5243" s="368"/>
      <c r="H5243" s="369"/>
      <c r="I5243" s="368"/>
      <c r="J5243" s="368"/>
      <c r="K5243" s="368"/>
      <c r="L5243" s="368"/>
      <c r="M5243" s="368"/>
      <c r="N5243" s="372"/>
      <c r="O5243" s="368"/>
      <c r="P5243" s="371"/>
      <c r="Q5243" s="373"/>
    </row>
    <row r="5244" ht="27" customHeight="1" spans="1:17">
      <c r="A5244" s="366"/>
      <c r="B5244" s="367"/>
      <c r="C5244" s="368"/>
      <c r="D5244" s="368"/>
      <c r="E5244" s="368"/>
      <c r="F5244" s="368"/>
      <c r="G5244" s="368"/>
      <c r="H5244" s="369"/>
      <c r="I5244" s="368"/>
      <c r="J5244" s="368"/>
      <c r="K5244" s="368"/>
      <c r="L5244" s="368"/>
      <c r="M5244" s="368"/>
      <c r="N5244" s="370"/>
      <c r="O5244" s="368"/>
      <c r="P5244" s="371"/>
      <c r="Q5244" s="373"/>
    </row>
    <row r="5245" ht="27" customHeight="1" spans="1:17">
      <c r="A5245" s="366"/>
      <c r="B5245" s="367"/>
      <c r="C5245" s="368"/>
      <c r="D5245" s="368"/>
      <c r="E5245" s="368"/>
      <c r="F5245" s="368"/>
      <c r="G5245" s="368"/>
      <c r="H5245" s="369"/>
      <c r="I5245" s="368"/>
      <c r="J5245" s="368"/>
      <c r="K5245" s="368"/>
      <c r="L5245" s="368"/>
      <c r="M5245" s="368"/>
      <c r="N5245" s="372"/>
      <c r="O5245" s="368"/>
      <c r="P5245" s="371"/>
      <c r="Q5245" s="373"/>
    </row>
    <row r="5246" ht="27" customHeight="1" spans="1:17">
      <c r="A5246" s="366"/>
      <c r="B5246" s="367"/>
      <c r="C5246" s="368"/>
      <c r="D5246" s="368"/>
      <c r="E5246" s="368"/>
      <c r="F5246" s="368"/>
      <c r="G5246" s="368"/>
      <c r="H5246" s="369"/>
      <c r="I5246" s="368"/>
      <c r="J5246" s="368"/>
      <c r="K5246" s="368"/>
      <c r="L5246" s="368"/>
      <c r="M5246" s="368"/>
      <c r="N5246" s="370"/>
      <c r="O5246" s="368"/>
      <c r="P5246" s="371"/>
      <c r="Q5246" s="373"/>
    </row>
    <row r="5247" ht="26.25" customHeight="1" spans="1:17">
      <c r="A5247" s="366"/>
      <c r="B5247" s="367"/>
      <c r="C5247" s="368"/>
      <c r="D5247" s="368"/>
      <c r="E5247" s="368"/>
      <c r="F5247" s="368"/>
      <c r="G5247" s="368"/>
      <c r="H5247" s="369"/>
      <c r="I5247" s="368"/>
      <c r="J5247" s="368"/>
      <c r="K5247" s="368"/>
      <c r="L5247" s="368"/>
      <c r="M5247" s="368"/>
      <c r="N5247" s="372"/>
      <c r="O5247" s="368"/>
      <c r="P5247" s="371"/>
      <c r="Q5247" s="373"/>
    </row>
    <row r="13208" spans="14:14">
      <c r="N13208" s="402" t="s">
        <v>912</v>
      </c>
    </row>
  </sheetData>
  <autoFilter xmlns:etc="http://www.wps.cn/officeDocument/2017/etCustomData" ref="A14:Q13208" etc:filterBottomFollowUsedRange="0">
    <extLst/>
  </autoFilter>
  <mergeCells count="4">
    <mergeCell ref="M1:N1"/>
    <mergeCell ref="M2:N2"/>
    <mergeCell ref="C11:D11"/>
    <mergeCell ref="D13:E13"/>
  </mergeCells>
  <conditionalFormatting sqref="H13:K13">
    <cfRule type="colorScale" priority="6526">
      <colorScale>
        <cfvo type="num" val="0"/>
        <cfvo type="num" val="1"/>
        <color theme="9" tint="0.599993896298105"/>
        <color rgb="FFFF0000"/>
      </colorScale>
    </cfRule>
  </conditionalFormatting>
  <conditionalFormatting sqref="G954:H954">
    <cfRule type="expression" dxfId="0" priority="6477">
      <formula>ROW()=CELL("row")</formula>
    </cfRule>
    <cfRule type="expression" dxfId="1" priority="6434">
      <formula>ROW()=CELL("row")</formula>
    </cfRule>
  </conditionalFormatting>
  <conditionalFormatting sqref="D2114">
    <cfRule type="expression" dxfId="1" priority="6455">
      <formula>ROW()=CELL("row")</formula>
    </cfRule>
  </conditionalFormatting>
  <conditionalFormatting sqref="F2114">
    <cfRule type="expression" dxfId="1" priority="6454">
      <formula>ROW()=CELL("row")</formula>
    </cfRule>
  </conditionalFormatting>
  <conditionalFormatting sqref="B1398:B1403">
    <cfRule type="expression" dxfId="0" priority="6436">
      <formula>ROW()=CELL("row")</formula>
    </cfRule>
    <cfRule type="expression" dxfId="1" priority="6435">
      <formula>ROW()=CELL("row")</formula>
    </cfRule>
  </conditionalFormatting>
  <conditionalFormatting sqref="B1479:B1510">
    <cfRule type="expression" dxfId="1" priority="6430">
      <formula>ROW()=CELL("row")</formula>
    </cfRule>
    <cfRule type="expression" dxfId="0" priority="6431">
      <formula>ROW()=CELL("row")</formula>
    </cfRule>
  </conditionalFormatting>
  <conditionalFormatting sqref="F1500:F1544">
    <cfRule type="expression" dxfId="0" priority="6433">
      <formula>ROW()=CELL("row")</formula>
    </cfRule>
    <cfRule type="expression" dxfId="1" priority="6432">
      <formula>ROW()=CELL("row")</formula>
    </cfRule>
  </conditionalFormatting>
  <conditionalFormatting sqref="F1834:F1844">
    <cfRule type="expression" dxfId="1" priority="6467">
      <formula>ROW()=CELL("row")</formula>
    </cfRule>
    <cfRule type="expression" dxfId="0" priority="6468">
      <formula>ROW()=CELL("row")</formula>
    </cfRule>
  </conditionalFormatting>
  <conditionalFormatting sqref="F1898:F1912">
    <cfRule type="expression" dxfId="0" priority="6466">
      <formula>ROW()=CELL("row")</formula>
    </cfRule>
    <cfRule type="expression" dxfId="1" priority="6465">
      <formula>ROW()=CELL("row")</formula>
    </cfRule>
  </conditionalFormatting>
  <conditionalFormatting sqref="F2083:F2086">
    <cfRule type="expression" dxfId="1" priority="6459">
      <formula>ROW()=CELL("row")</formula>
    </cfRule>
  </conditionalFormatting>
  <conditionalFormatting sqref="F2085:F2086">
    <cfRule type="expression" dxfId="0" priority="6460">
      <formula>ROW()=CELL("row")</formula>
    </cfRule>
  </conditionalFormatting>
  <conditionalFormatting sqref="F2270:F2272">
    <cfRule type="expression" dxfId="1" priority="6443">
      <formula>ROW()=CELL("row")</formula>
    </cfRule>
    <cfRule type="expression" dxfId="0" priority="6444">
      <formula>ROW()=CELL("row")</formula>
    </cfRule>
  </conditionalFormatting>
  <conditionalFormatting sqref="F2410:F2414">
    <cfRule type="expression" dxfId="1" priority="6439">
      <formula>ROW()=CELL("row")</formula>
    </cfRule>
    <cfRule type="expression" dxfId="0" priority="6440">
      <formula>ROW()=CELL("row")</formula>
    </cfRule>
  </conditionalFormatting>
  <conditionalFormatting sqref="F2670:F2687">
    <cfRule type="expression" dxfId="0" priority="6516">
      <formula>ROW()=CELL("row")</formula>
    </cfRule>
    <cfRule type="expression" dxfId="1" priority="6515">
      <formula>ROW()=CELL("row")</formula>
    </cfRule>
  </conditionalFormatting>
  <conditionalFormatting sqref="F2955:F2972">
    <cfRule type="expression" dxfId="0" priority="6512">
      <formula>ROW()=CELL("row")</formula>
    </cfRule>
    <cfRule type="expression" dxfId="1" priority="6511">
      <formula>ROW()=CELL("row")</formula>
    </cfRule>
  </conditionalFormatting>
  <conditionalFormatting sqref="F3192:F3208">
    <cfRule type="expression" dxfId="0" priority="6502">
      <formula>ROW()=CELL("row")</formula>
    </cfRule>
    <cfRule type="expression" dxfId="1" priority="6501">
      <formula>ROW()=CELL("row")</formula>
    </cfRule>
  </conditionalFormatting>
  <conditionalFormatting sqref="F3429:F3433">
    <cfRule type="expression" dxfId="0" priority="6494">
      <formula>ROW()=CELL("row")</formula>
    </cfRule>
    <cfRule type="expression" dxfId="1" priority="6493">
      <formula>ROW()=CELL("row")</formula>
    </cfRule>
  </conditionalFormatting>
  <conditionalFormatting sqref="F3438:F3453">
    <cfRule type="expression" dxfId="1" priority="6491">
      <formula>ROW()=CELL("row")</formula>
    </cfRule>
    <cfRule type="expression" dxfId="0" priority="6492">
      <formula>ROW()=CELL("row")</formula>
    </cfRule>
  </conditionalFormatting>
  <conditionalFormatting sqref="F3494:F3504">
    <cfRule type="expression" dxfId="1" priority="6487">
      <formula>ROW()=CELL("row")</formula>
    </cfRule>
    <cfRule type="expression" dxfId="0" priority="6488">
      <formula>ROW()=CELL("row")</formula>
    </cfRule>
  </conditionalFormatting>
  <conditionalFormatting sqref="F3504:F3505">
    <cfRule type="expression" dxfId="1" priority="6489">
      <formula>ROW()=CELL("row")</formula>
    </cfRule>
    <cfRule type="expression" dxfId="0" priority="6490">
      <formula>ROW()=CELL("row")</formula>
    </cfRule>
  </conditionalFormatting>
  <conditionalFormatting sqref="F3574:F3587">
    <cfRule type="expression" dxfId="0" priority="6482">
      <formula>ROW()=CELL("row")</formula>
    </cfRule>
  </conditionalFormatting>
  <conditionalFormatting sqref="F3577:F3587">
    <cfRule type="expression" dxfId="1" priority="6481">
      <formula>ROW()=CELL("row")</formula>
    </cfRule>
  </conditionalFormatting>
  <conditionalFormatting sqref="F3587:F3588">
    <cfRule type="expression" dxfId="0" priority="6484">
      <formula>ROW()=CELL("row")</formula>
    </cfRule>
    <cfRule type="expression" dxfId="1" priority="6483">
      <formula>ROW()=CELL("row")</formula>
    </cfRule>
  </conditionalFormatting>
  <conditionalFormatting sqref="F3683:F3710">
    <cfRule type="expression" dxfId="1" priority="6495">
      <formula>ROW()=CELL("row")</formula>
    </cfRule>
    <cfRule type="expression" dxfId="0" priority="6496">
      <formula>ROW()=CELL("row")</formula>
    </cfRule>
  </conditionalFormatting>
  <conditionalFormatting sqref="F10888:F10890">
    <cfRule type="expression" dxfId="0" priority="6522">
      <formula>ROW()=CELL("row")</formula>
    </cfRule>
    <cfRule type="expression" dxfId="1" priority="6521">
      <formula>ROW()=CELL("row")</formula>
    </cfRule>
  </conditionalFormatting>
  <conditionalFormatting sqref="G1575:G1583">
    <cfRule type="expression" dxfId="0" priority="6427">
      <formula>ROW()=CELL("row")</formula>
    </cfRule>
    <cfRule type="expression" dxfId="1" priority="6426">
      <formula>ROW()=CELL("row")</formula>
    </cfRule>
  </conditionalFormatting>
  <conditionalFormatting sqref="H1815:H1829">
    <cfRule type="expression" dxfId="0" priority="6472">
      <formula>ROW()=CELL("row")</formula>
    </cfRule>
    <cfRule type="expression" dxfId="1" priority="6471">
      <formula>ROW()=CELL("row")</formula>
    </cfRule>
  </conditionalFormatting>
  <conditionalFormatting sqref="H2241:H2242">
    <cfRule type="expression" dxfId="1" priority="6448">
      <formula>ROW()=CELL("row")</formula>
    </cfRule>
  </conditionalFormatting>
  <conditionalFormatting sqref="A1:I10 A11:C11 A12:I14 A932:A13208 A13209:Q1048576 B1347:G1350 B1351:F1397 B1742:L1813 B2096:F2118 B2767:I2899 C2227:L2242 C2688:F2766 C3434:F3434 C3589:L3613 C3615:F3682 D1702:I1704 D1830:H1833 D1845:L1846 D1894:I1897 D3455:I3456 E11:I11 E1705:I1705 E1815:G1816 E1834:H1834 E1898:I1898 E2083:F2084 E2087:F2095 E2409:F2409 F3454:I3454 F3491:H3493 G2251:L2272 G2409:I2766 G3615:L4369 G10888:G13208 H4370:M6302 J1:XFD1 J2:M2 J3:XFD14 J3454:L3456 M938:M4369 N933:N6302 O2:XFD2 O1470:P4369 O4370:O6302 P977:P1469 P4370:Q13208 Q977:XFD4369 R4370:XFD1048576">
    <cfRule type="expression" dxfId="0" priority="6525">
      <formula>ROW()=CELL("row")</formula>
    </cfRule>
  </conditionalFormatting>
  <conditionalFormatting sqref="A1:I10 A11:C11 A13209:Q1048576 E11:I11 J1:XFD11">
    <cfRule type="expression" dxfId="1" priority="6523">
      <formula>ROW()=CELL("row")</formula>
    </cfRule>
  </conditionalFormatting>
  <conditionalFormatting sqref="A2:M2 C3434:F3434 E2087:F2095 G10888:G13208 O2:XFD2">
    <cfRule type="expression" dxfId="1" priority="6524">
      <formula>ROW()=CELL("row")</formula>
    </cfRule>
  </conditionalFormatting>
  <conditionalFormatting sqref="$A12:$XFD14 B932:F1397 B1742:L1813 B2121:L2177 B2767:I2899 C2227:L2242 C2431:F2449 C2688:F2766 C3589:L3613 C3615:I3682 D1702:I1704 D1830:H1833 D1845:L1846 D1894:I1897 D3455:I3456 E1705:I1705 E1815:G1816 E1834:H1834 E1898:I1898 E2409:F2409 F1398:F1428 F1429:L1430 F2260 F2337:H2337 F3454:I3454 F3491:H3493 F3574:H3576 G2251:L2272 G2409:I2766 G3577:H3588 G3683:I4369 H4370:Q13208 J1702:L1741 J1847:L1898 J2273:L2899 J3454:L3456 J3615:L4369 M938:M4369 N933:N4369 O1470:P4369 P977:P1469 Q977:XFD4369 R4370:XFD1048576">
    <cfRule type="expression" dxfId="1" priority="6446">
      <formula>ROW()=CELL("row")</formula>
    </cfRule>
  </conditionalFormatting>
  <conditionalFormatting sqref="A15:N931">
    <cfRule type="expression" dxfId="0" priority="3669">
      <formula>ROW()=CELL("row")</formula>
    </cfRule>
  </conditionalFormatting>
  <conditionalFormatting sqref="A15:A13208 N15:N931">
    <cfRule type="expression" dxfId="1" priority="1">
      <formula>ROW()=CELL("row")</formula>
    </cfRule>
  </conditionalFormatting>
  <conditionalFormatting sqref="B15:B963 O15:O1469">
    <cfRule type="expression" dxfId="1" priority="918">
      <formula>ROW()=CELL("row")</formula>
    </cfRule>
    <cfRule type="expression" dxfId="0" priority="1835">
      <formula>ROW()=CELL("row")</formula>
    </cfRule>
  </conditionalFormatting>
  <conditionalFormatting sqref="B15:M931">
    <cfRule type="expression" dxfId="1" priority="2752">
      <formula>ROW()=CELL("row")</formula>
    </cfRule>
  </conditionalFormatting>
  <conditionalFormatting sqref="P15:XFD976">
    <cfRule type="expression" dxfId="0" priority="5503">
      <formula>ROW()=CELL("row")</formula>
    </cfRule>
    <cfRule type="expression" dxfId="1" priority="4586">
      <formula>ROW()=CELL("row")</formula>
    </cfRule>
  </conditionalFormatting>
  <conditionalFormatting sqref="B2900:F2954 B3360:F3428 C2973:F3089 C3115:F3120 C3354:F3359 D2251:F2269 D3209:F3210 E3090:F3114 E3342:F3353 F3327:F3341 G932:N932 G933:I948 G4370:G10890 J933:L944 J945:J948 K945 K946:L948 M933:M936">
    <cfRule type="expression" dxfId="1" priority="6509">
      <formula>ROW()=CELL("row")</formula>
    </cfRule>
  </conditionalFormatting>
  <conditionalFormatting sqref="B932:F1346 B2900:F2954 B3360:F3428 C2973:F3089 C3115:F3120 C3354:F3359 D2251:F2269 D3209:F3210 E3090:F3114 E3342:F3353 F1401:L1406 F1426:L1430 F3327:F3341 G932:I944 G945:J948 G4370:G10890 J932:N932 J933:L944 K945 K946:L948 M933:M936">
    <cfRule type="expression" dxfId="0" priority="6510">
      <formula>ROW()=CELL("row")</formula>
    </cfRule>
  </conditionalFormatting>
  <conditionalFormatting sqref="B1431:L1478 B1584:H1585 B1849:I1893 B2243:L2250 B2273:I2290 B3614:L3614 C1479:G1486 C1725:I1741 C2291:I2386 C3457:L3490 C3510:L3573 E1814:L1814 F1706:I1724 F1817:G1829 F1847:I1848 F2178:L2226 F2387:I2408 G947:G953 G1899:L2120 H952:H953 J1702:L1741 J1847:L1898 J2273:L2899">
    <cfRule type="expression" dxfId="0" priority="6470">
      <formula>ROW()=CELL("row")</formula>
    </cfRule>
  </conditionalFormatting>
  <conditionalFormatting sqref="B1431:L1478 B1584:H1585 B1849:I1893 B2243:L2250 B2273:I2290 B3614:L3614 C1479:G1486 C1725:I1741 C2291:I2386 C3457:L3490 C3510:L3573 E1814:L1814 F1706:I1724 F1817:G1829 F1847:I1848 F2178:L2226 F2387:I2408 G947:G953 G1899:L2120 H952:H953">
    <cfRule type="expression" dxfId="1" priority="6469">
      <formula>ROW()=CELL("row")</formula>
    </cfRule>
  </conditionalFormatting>
  <conditionalFormatting sqref="G955:I1400 G1407:L1425 G1488:I1574 G1586:I1664 H949:I951 H1479:L1484 H1575:I1582 I952:I954 I1583:I1585 J949:L1400 J1488:L1664">
    <cfRule type="expression" dxfId="0" priority="6425">
      <formula>ROW()=CELL("row")</formula>
    </cfRule>
  </conditionalFormatting>
  <conditionalFormatting sqref="G955:I1428 G1488:I1574 G1586:I1664 H949:I951 H1479:L1484 H1575:I1582 I952:I954 I1583:I1585 J949:L1428 J1488:L1664">
    <cfRule type="expression" dxfId="1" priority="6424">
      <formula>ROW()=CELL("row")</formula>
    </cfRule>
  </conditionalFormatting>
  <conditionalFormatting sqref="B1399:E1430 C1398:E1398">
    <cfRule type="expression" dxfId="1" priority="6479">
      <formula>ROW()=CELL("row")</formula>
    </cfRule>
    <cfRule type="expression" dxfId="0" priority="6480">
      <formula>ROW()=CELL("row")</formula>
    </cfRule>
  </conditionalFormatting>
  <conditionalFormatting sqref="F1398:F1400 F1407:F1428">
    <cfRule type="expression" dxfId="0" priority="6478">
      <formula>ROW()=CELL("row")</formula>
    </cfRule>
  </conditionalFormatting>
  <conditionalFormatting sqref="B1511:E1544 B1575:B1592 C1487:F1499 C1500:E1510 G1487:H1487 H1485:H1486 H1583 I1485:L1487">
    <cfRule type="expression" dxfId="1" priority="6473">
      <formula>ROW()=CELL("row")</formula>
    </cfRule>
  </conditionalFormatting>
  <conditionalFormatting sqref="B1511:E1544 B1574:F1583 B1584:B1592 C1487:F1499 C1500:E1510 G1487:H1487 H1485:H1486 H1583 I1485:L1487">
    <cfRule type="expression" dxfId="0" priority="6474">
      <formula>ROW()=CELL("row")</formula>
    </cfRule>
  </conditionalFormatting>
  <conditionalFormatting sqref="B1545:F1573">
    <cfRule type="expression" dxfId="0" priority="6429">
      <formula>ROW()=CELL("row")</formula>
    </cfRule>
  </conditionalFormatting>
  <conditionalFormatting sqref="B1545:F1583">
    <cfRule type="expression" dxfId="1" priority="6428">
      <formula>ROW()=CELL("row")</formula>
    </cfRule>
  </conditionalFormatting>
  <conditionalFormatting sqref="B1586:F1701">
    <cfRule type="expression" dxfId="0" priority="6423">
      <formula>ROW()=CELL("row")</formula>
    </cfRule>
    <cfRule type="expression" dxfId="1" priority="6422">
      <formula>ROW()=CELL("row")</formula>
    </cfRule>
  </conditionalFormatting>
  <conditionalFormatting sqref="G1665:L1701">
    <cfRule type="expression" dxfId="0" priority="6421">
      <formula>ROW()=CELL("row")</formula>
    </cfRule>
    <cfRule type="expression" dxfId="1" priority="6420">
      <formula>ROW()=CELL("row")</formula>
    </cfRule>
  </conditionalFormatting>
  <conditionalFormatting sqref="B1702:C1718 B1719:E1721 B1722:B1741 B1814:C1819 B1820:D1821 B1822:E1829 B1830:C1847 B1848:E1848 B1894:C1911 B1912:E1912 C1722:E1724 D1705:D1706 D1707:E1718 D1834:D1844 D1847:E1847 D1898:D1911 E1706 E1817:E1821 E1835:E1844 E1899:E1911 G1835:I1844 I1815:I1834 J1815:L1844">
    <cfRule type="expression" dxfId="0" priority="6476">
      <formula>ROW()=CELL("row")</formula>
    </cfRule>
    <cfRule type="expression" dxfId="1" priority="6475">
      <formula>ROW()=CELL("row")</formula>
    </cfRule>
  </conditionalFormatting>
  <conditionalFormatting sqref="B1913:F2082">
    <cfRule type="expression" dxfId="0" priority="6458">
      <formula>ROW()=CELL("row")</formula>
    </cfRule>
    <cfRule type="expression" dxfId="1" priority="6457">
      <formula>ROW()=CELL("row")</formula>
    </cfRule>
  </conditionalFormatting>
  <conditionalFormatting sqref="B2083:D2095 B2121:L2177 B2178:E2178 B2179:B2242 E2085:E2086">
    <cfRule type="expression" dxfId="0" priority="6463">
      <formula>ROW()=CELL("row")</formula>
    </cfRule>
  </conditionalFormatting>
  <conditionalFormatting sqref="B2083:D2095 B2178:E2178 B2179:B2242 E2085:E2086">
    <cfRule type="expression" dxfId="1" priority="6461">
      <formula>ROW()=CELL("row")</formula>
    </cfRule>
  </conditionalFormatting>
  <conditionalFormatting sqref="B2083:B2085 D2083:F2084">
    <cfRule type="expression" dxfId="1" priority="6462">
      <formula>ROW()=CELL("row")</formula>
    </cfRule>
  </conditionalFormatting>
  <conditionalFormatting sqref="B2096:F2120">
    <cfRule type="expression" dxfId="1" priority="6452">
      <formula>ROW()=CELL("row")</formula>
    </cfRule>
  </conditionalFormatting>
  <conditionalFormatting sqref="D2117:D2118 F2117">
    <cfRule type="expression" dxfId="1" priority="6456">
      <formula>ROW()=CELL("row")</formula>
    </cfRule>
  </conditionalFormatting>
  <conditionalFormatting sqref="B2119:F2120">
    <cfRule type="expression" dxfId="0" priority="6453">
      <formula>ROW()=CELL("row")</formula>
    </cfRule>
  </conditionalFormatting>
  <conditionalFormatting sqref="D2173:E2173 D2174:D2175">
    <cfRule type="expression" dxfId="1" priority="6451">
      <formula>ROW()=CELL("row")</formula>
    </cfRule>
  </conditionalFormatting>
  <conditionalFormatting sqref="C2179:E2226">
    <cfRule type="expression" dxfId="1" priority="6449">
      <formula>ROW()=CELL("row")</formula>
    </cfRule>
    <cfRule type="expression" dxfId="0" priority="6450">
      <formula>ROW()=CELL("row")</formula>
    </cfRule>
  </conditionalFormatting>
  <conditionalFormatting sqref="B2251:C2271 B2272:E2272 B2291:B2394 B2395:C2413 B2414:E2414 B2415:B2449 C2387:E2387 C2388:C2394 D2388:E2398 D2399:D2413 E2399:E2408 E2410:E2413">
    <cfRule type="expression" dxfId="1" priority="6445">
      <formula>ROW()=CELL("row")</formula>
    </cfRule>
  </conditionalFormatting>
  <conditionalFormatting sqref="B2251:C2271 B2272:E2272 B2291:B2394 B2395:C2413 B2414:E2414 B2415:C2430 C2387:E2387 C2388:C2394 D2388:E2398 D2399:D2413 E2399:E2408 E2410:E2413">
    <cfRule type="expression" dxfId="0" priority="6447">
      <formula>ROW()=CELL("row")</formula>
    </cfRule>
  </conditionalFormatting>
  <conditionalFormatting sqref="D2270:E2271">
    <cfRule type="expression" dxfId="0" priority="6442">
      <formula>ROW()=CELL("row")</formula>
    </cfRule>
    <cfRule type="expression" dxfId="1" priority="6441">
      <formula>ROW()=CELL("row")</formula>
    </cfRule>
  </conditionalFormatting>
  <conditionalFormatting sqref="B2415:F2430">
    <cfRule type="expression" dxfId="1" priority="6437">
      <formula>ROW()=CELL("row")</formula>
    </cfRule>
  </conditionalFormatting>
  <conditionalFormatting sqref="D2415:F2430">
    <cfRule type="expression" dxfId="0" priority="6438">
      <formula>ROW()=CELL("row")</formula>
    </cfRule>
  </conditionalFormatting>
  <conditionalFormatting sqref="B2431:F2669">
    <cfRule type="expression" dxfId="0" priority="6508">
      <formula>ROW()=CELL("row")</formula>
    </cfRule>
  </conditionalFormatting>
  <conditionalFormatting sqref="B2450:F2669">
    <cfRule type="expression" dxfId="1" priority="6507">
      <formula>ROW()=CELL("row")</formula>
    </cfRule>
  </conditionalFormatting>
  <conditionalFormatting sqref="B2670:E2676 B2677:B2766 C2677:E2687 F2928:F2930">
    <cfRule type="expression" dxfId="0" priority="6518">
      <formula>ROW()=CELL("row")</formula>
    </cfRule>
    <cfRule type="expression" dxfId="1" priority="6517">
      <formula>ROW()=CELL("row")</formula>
    </cfRule>
  </conditionalFormatting>
  <conditionalFormatting sqref="B3429:E3430 B3431:B3613 B3615:B3730 C3431:E3433 C3435:C3456 C3491:E3509 C3574:E3588 C3683:E3730 D3435:F3437 D3438:E3454 F3701:F3730 G2900:L3453 G3494:H3505 I3491:L3505 I3574:L3588">
    <cfRule type="expression" dxfId="1" priority="6497">
      <formula>ROW()=CELL("row")</formula>
    </cfRule>
  </conditionalFormatting>
  <conditionalFormatting sqref="B3429:E3430 B3431:B3613 B3615:B3730 C3431:E3433 C3435:C3456 C3491:E3509 C3574:E3588 C3683:E3730 D3435:F3437 D3438:E3454 F3701:F3730 G2900:L3453 G3494:H3505 G3574:L3588 I3491:L3505">
    <cfRule type="expression" dxfId="0" priority="6498">
      <formula>ROW()=CELL("row")</formula>
    </cfRule>
  </conditionalFormatting>
  <conditionalFormatting sqref="B2955:E2961 B2962:B3099 B3100:D3104 B3105:B3120 C2962:E2972 C3090:D3099 C3105:D3114">
    <cfRule type="expression" dxfId="1" priority="6513">
      <formula>ROW()=CELL("row")</formula>
    </cfRule>
    <cfRule type="expression" dxfId="0" priority="6514">
      <formula>ROW()=CELL("row")</formula>
    </cfRule>
  </conditionalFormatting>
  <conditionalFormatting sqref="B3121:F3191">
    <cfRule type="expression" dxfId="0" priority="6504">
      <formula>ROW()=CELL("row")</formula>
    </cfRule>
    <cfRule type="expression" dxfId="1" priority="6503">
      <formula>ROW()=CELL("row")</formula>
    </cfRule>
  </conditionalFormatting>
  <conditionalFormatting sqref="B3192:E3197 B3198:C3210 B3211:B3342 B3343:D3343 B3344:B3359 C3327:E3327 C3328:C3342 C3344:D3353 D3198:E3208 D3328:E3328 D3329:D3342 E3329:E3341">
    <cfRule type="expression" dxfId="0" priority="6506">
      <formula>ROW()=CELL("row")</formula>
    </cfRule>
    <cfRule type="expression" dxfId="1" priority="6505">
      <formula>ROW()=CELL("row")</formula>
    </cfRule>
  </conditionalFormatting>
  <conditionalFormatting sqref="C3211:F3326">
    <cfRule type="expression" dxfId="1" priority="6499">
      <formula>ROW()=CELL("row")</formula>
    </cfRule>
    <cfRule type="expression" dxfId="0" priority="6500">
      <formula>ROW()=CELL("row")</formula>
    </cfRule>
  </conditionalFormatting>
  <conditionalFormatting sqref="F3506:L3509">
    <cfRule type="expression" dxfId="0" priority="6486">
      <formula>ROW()=CELL("row")</formula>
    </cfRule>
    <cfRule type="expression" dxfId="1" priority="6485">
      <formula>ROW()=CELL("row")</formula>
    </cfRule>
  </conditionalFormatting>
  <conditionalFormatting sqref="B3731:F13208">
    <cfRule type="expression" dxfId="1" priority="6519">
      <formula>ROW()=CELL("row")</formula>
    </cfRule>
    <cfRule type="expression" dxfId="0" priority="6520">
      <formula>ROW()=CELL("row")</formula>
    </cfRule>
  </conditionalFormatting>
  <conditionalFormatting sqref="H6303:O13208">
    <cfRule type="expression" dxfId="0" priority="6464">
      <formula>ROW()=CELL("row")</formula>
    </cfRule>
  </conditionalFormatting>
  <dataValidations count="9">
    <dataValidation type="list" showInputMessage="1" showErrorMessage="1" sqref="I1612 I14:I1605">
      <formula1>data!$Y$2:$Y$22</formula1>
    </dataValidation>
    <dataValidation type="list" showInputMessage="1" showErrorMessage="1" sqref="D932:D3623">
      <formula1>data!$F$2:$F$28</formula1>
    </dataValidation>
    <dataValidation type="list" showInputMessage="1" showErrorMessage="1" sqref="H932:H4369 I4370:I13208">
      <formula1>data!$L$2:$L$27</formula1>
    </dataValidation>
    <dataValidation type="list" showInputMessage="1" showErrorMessage="1" sqref="J932:J1048576">
      <formula1>data!$D$2:$D$27</formula1>
    </dataValidation>
    <dataValidation type="list" showInputMessage="1" showErrorMessage="1" sqref="K932:K2452">
      <formula1>data!$H$2:$H$27</formula1>
    </dataValidation>
    <dataValidation type="list" showInputMessage="1" showErrorMessage="1" sqref="L932:L944 L946:L4369 M4370:M5539">
      <formula1>data!$J$2:$J$27</formula1>
    </dataValidation>
    <dataValidation type="list" showInputMessage="1" showErrorMessage="1" sqref="M932:M936 M938:M4369">
      <formula1>data!$O$2:$O$27</formula1>
    </dataValidation>
    <dataValidation type="list" showInputMessage="1" showErrorMessage="1" sqref="N13209:N1048576">
      <formula1>data!$AA$2:$AA$13</formula1>
    </dataValidation>
    <dataValidation type="list" showInputMessage="1" showErrorMessage="1" sqref="O4370:O13208">
      <formula1>data!$U$2:$U$4</formula1>
    </dataValidation>
  </dataValidations>
  <hyperlinks>
    <hyperlink ref="F7" location="'Home page'!A1" display="Home page"/>
    <hyperlink ref="F8" location="data!A1" display="data"/>
    <hyperlink ref="F9" location="summary_omar!A1" display="SUMMARY '"/>
  </hyperlinks>
  <pageMargins left="0.7" right="0.7" top="0.75" bottom="0.75" header="0.3" footer="0.3"/>
  <pageSetup paperSize="1" scale="18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99"/>
  <sheetViews>
    <sheetView zoomScale="55" zoomScaleNormal="55" workbookViewId="0">
      <selection activeCell="B5" sqref="B5"/>
    </sheetView>
  </sheetViews>
  <sheetFormatPr defaultColWidth="8.95238095238095" defaultRowHeight="15"/>
  <cols>
    <col min="1" max="1" width="29.4190476190476" customWidth="1"/>
    <col min="2" max="2" width="62.7619047619048" customWidth="1"/>
    <col min="3" max="3" width="42.2952380952381" customWidth="1"/>
    <col min="4" max="4" width="40.4571428571429" customWidth="1"/>
    <col min="5" max="5" width="34.8190476190476" customWidth="1"/>
    <col min="6" max="7" width="37.5142857142857" customWidth="1"/>
    <col min="8" max="8" width="22.3047619047619" customWidth="1"/>
    <col min="9" max="9" width="20.1047619047619" customWidth="1"/>
    <col min="12" max="12" width="11.5238095238095" customWidth="1"/>
    <col min="13" max="13" width="12.7428571428571" customWidth="1"/>
    <col min="26" max="26" width="15.6952380952381" customWidth="1"/>
    <col min="27" max="27" width="32.8571428571429" customWidth="1"/>
    <col min="28" max="30" width="15.6952380952381" customWidth="1"/>
  </cols>
  <sheetData>
    <row r="1" ht="32.25" customHeight="1" spans="1:10">
      <c r="A1" s="254"/>
      <c r="B1" s="53"/>
      <c r="C1" s="54"/>
      <c r="D1" s="55"/>
      <c r="E1" s="56"/>
      <c r="F1" s="255" t="s">
        <v>0</v>
      </c>
      <c r="G1" s="453"/>
      <c r="J1" s="256">
        <v>39750</v>
      </c>
    </row>
    <row r="2" ht="30" customHeight="1" spans="1:7">
      <c r="A2" s="58" t="s">
        <v>913</v>
      </c>
      <c r="B2" s="283">
        <f>C8</f>
        <v>2720590</v>
      </c>
      <c r="C2" s="92">
        <f>'cash in'!C8</f>
        <v>1859750</v>
      </c>
      <c r="D2" s="290"/>
      <c r="E2" s="91"/>
      <c r="F2" s="255" t="s">
        <v>914</v>
      </c>
      <c r="G2" s="453"/>
    </row>
    <row r="3" ht="30" customHeight="1" spans="1:27">
      <c r="A3" s="257" t="s">
        <v>915</v>
      </c>
      <c r="B3" s="283">
        <f>'daily (2)'!G13</f>
        <v>2719996.92999998</v>
      </c>
      <c r="C3" s="89">
        <f>daily!G13</f>
        <v>1859614.47999998</v>
      </c>
      <c r="D3" s="290"/>
      <c r="E3" s="61"/>
      <c r="F3" s="255" t="s">
        <v>916</v>
      </c>
      <c r="G3" s="453"/>
      <c r="H3" t="s">
        <v>311</v>
      </c>
      <c r="I3" s="284">
        <f>(C121+C123+C129)-SUM(I4:I89)</f>
        <v>1460</v>
      </c>
      <c r="K3">
        <f>4000-SUM(K4:K6)</f>
        <v>235</v>
      </c>
      <c r="AA3" s="306" t="s">
        <v>917</v>
      </c>
    </row>
    <row r="4" ht="29.25" customHeight="1" spans="1:27">
      <c r="A4" s="257" t="s">
        <v>918</v>
      </c>
      <c r="B4" s="283">
        <f>B2-B3</f>
        <v>593.070000017527</v>
      </c>
      <c r="C4" s="89">
        <f>C2-C3</f>
        <v>135.520000017714</v>
      </c>
      <c r="D4" s="290">
        <f>C4-B4</f>
        <v>-457.549999999814</v>
      </c>
      <c r="E4" s="61"/>
      <c r="F4" s="260" t="s">
        <v>919</v>
      </c>
      <c r="G4" s="454"/>
      <c r="I4" s="275">
        <v>14000</v>
      </c>
      <c r="J4">
        <f>7500/2</f>
        <v>3750</v>
      </c>
      <c r="K4">
        <v>965</v>
      </c>
      <c r="AA4" s="307" t="s">
        <v>842</v>
      </c>
    </row>
    <row r="5" ht="28.5" customHeight="1" spans="1:27">
      <c r="A5" s="257" t="s">
        <v>920</v>
      </c>
      <c r="B5" s="258"/>
      <c r="C5" s="89"/>
      <c r="D5" s="290"/>
      <c r="E5" s="89"/>
      <c r="F5" s="62"/>
      <c r="G5" s="455"/>
      <c r="H5" s="262"/>
      <c r="I5" s="275">
        <v>70000</v>
      </c>
      <c r="K5">
        <v>2000</v>
      </c>
      <c r="AA5" s="307" t="s">
        <v>921</v>
      </c>
    </row>
    <row r="6" ht="28.5" customHeight="1" spans="1:27">
      <c r="A6" s="64"/>
      <c r="B6" s="89"/>
      <c r="C6" s="89"/>
      <c r="D6" s="61"/>
      <c r="E6" s="59"/>
      <c r="F6" s="65">
        <f ca="1">TODAY()</f>
        <v>45873</v>
      </c>
      <c r="G6" s="456"/>
      <c r="I6" s="275">
        <v>70000</v>
      </c>
      <c r="K6">
        <v>800</v>
      </c>
      <c r="AA6" s="307" t="s">
        <v>620</v>
      </c>
    </row>
    <row r="7" ht="29.25" customHeight="1" spans="1:27">
      <c r="A7" s="64"/>
      <c r="B7" s="91"/>
      <c r="C7" s="89"/>
      <c r="D7" s="61" t="s">
        <v>922</v>
      </c>
      <c r="E7" s="59"/>
      <c r="F7" s="66"/>
      <c r="G7" s="61"/>
      <c r="I7" s="275">
        <v>2200</v>
      </c>
      <c r="AA7" s="307" t="s">
        <v>136</v>
      </c>
    </row>
    <row r="8" ht="29.25" customHeight="1" spans="1:27">
      <c r="A8" s="63" t="str">
        <f>IF(A1=0,"مطابق","غير مطابق")</f>
        <v>مطابق</v>
      </c>
      <c r="B8" s="89"/>
      <c r="C8" s="263">
        <f>SUM(C10:C174)</f>
        <v>2720590</v>
      </c>
      <c r="D8" s="96" t="str">
        <f>'cash in (2)'!$D$145</f>
        <v/>
      </c>
      <c r="E8" s="96" t="str">
        <f>'cash in (2)'!$E$145</f>
        <v/>
      </c>
      <c r="F8" s="96">
        <f>'cash in (2)'!$F$145</f>
        <v>1604950</v>
      </c>
      <c r="G8" s="302"/>
      <c r="I8" s="275">
        <v>-95000</v>
      </c>
      <c r="AA8" s="307" t="s">
        <v>429</v>
      </c>
    </row>
    <row r="9" ht="28.5" customHeight="1" spans="1:27">
      <c r="A9" s="199" t="s">
        <v>7</v>
      </c>
      <c r="B9" s="201" t="s">
        <v>11</v>
      </c>
      <c r="C9" s="202" t="s">
        <v>923</v>
      </c>
      <c r="D9" s="202" t="s">
        <v>924</v>
      </c>
      <c r="E9" s="203" t="s">
        <v>925</v>
      </c>
      <c r="F9" s="204" t="s">
        <v>926</v>
      </c>
      <c r="G9" s="457" t="s">
        <v>927</v>
      </c>
      <c r="H9" s="458" t="s">
        <v>21</v>
      </c>
      <c r="I9" s="275">
        <v>14000</v>
      </c>
      <c r="AA9" s="307" t="s">
        <v>610</v>
      </c>
    </row>
    <row r="10" ht="28.5" customHeight="1" spans="1:27">
      <c r="A10" s="205">
        <v>45303</v>
      </c>
      <c r="B10" s="206" t="s">
        <v>928</v>
      </c>
      <c r="C10" s="207">
        <v>20000</v>
      </c>
      <c r="D10" s="207"/>
      <c r="E10" s="206"/>
      <c r="F10" s="79">
        <f>'cash in (2)'!$C$10-'cash in (2)'!$D$10-'cash in (2)'!$E$10</f>
        <v>20000</v>
      </c>
      <c r="G10" s="459"/>
      <c r="H10" s="206" t="str">
        <f>IF('cash in (2)'!$A$10="","",TEXT('cash in (2)'!$A$10,"mmmm"))</f>
        <v>January</v>
      </c>
      <c r="I10" s="275"/>
      <c r="AA10" s="307"/>
    </row>
    <row r="11" ht="28.5" customHeight="1" spans="1:27">
      <c r="A11" s="205">
        <v>45334</v>
      </c>
      <c r="B11" s="206" t="s">
        <v>929</v>
      </c>
      <c r="C11" s="207">
        <v>20000</v>
      </c>
      <c r="D11" s="207"/>
      <c r="E11" s="206"/>
      <c r="F11" s="79">
        <f>F10+'cash in (2)'!$C$11-'cash in (2)'!$D$11-'cash in (2)'!$E$11</f>
        <v>40000</v>
      </c>
      <c r="G11" s="459"/>
      <c r="H11" s="206" t="str">
        <f>IF('cash in (2)'!$A$11="","",TEXT('cash in (2)'!$A$11,"mmmm"))</f>
        <v>February</v>
      </c>
      <c r="I11" s="275"/>
      <c r="AA11" s="307"/>
    </row>
    <row r="12" ht="28.5" customHeight="1" spans="1:27">
      <c r="A12" s="205">
        <v>45424</v>
      </c>
      <c r="B12" s="206" t="s">
        <v>930</v>
      </c>
      <c r="C12" s="207">
        <v>64000</v>
      </c>
      <c r="D12" s="207"/>
      <c r="E12" s="206"/>
      <c r="F12" s="79">
        <f>F11+'cash in (2)'!$C$12-'cash in (2)'!$D$12-'cash in (2)'!$E$12</f>
        <v>104000</v>
      </c>
      <c r="G12" s="459"/>
      <c r="H12" s="206" t="str">
        <f>IF('cash in (2)'!$A$12="","",TEXT('cash in (2)'!$A$12,"mmmm"))</f>
        <v>May</v>
      </c>
      <c r="I12" s="275"/>
      <c r="AA12" s="307"/>
    </row>
    <row r="13" ht="28.5" customHeight="1" spans="1:27">
      <c r="A13" s="205">
        <v>45485</v>
      </c>
      <c r="B13" s="206" t="s">
        <v>929</v>
      </c>
      <c r="C13" s="207">
        <v>40000</v>
      </c>
      <c r="D13" s="207"/>
      <c r="E13" s="206"/>
      <c r="F13" s="79">
        <f>F12+'cash in (2)'!$C$13-'cash in (2)'!$D$13-'cash in (2)'!$E$13</f>
        <v>144000</v>
      </c>
      <c r="G13" s="459"/>
      <c r="H13" s="206" t="str">
        <f>IF('cash in (2)'!$A$13="","",TEXT('cash in (2)'!$A$13,"mmmm"))</f>
        <v>July</v>
      </c>
      <c r="I13" s="275"/>
      <c r="AA13" s="307"/>
    </row>
    <row r="14" ht="28.5" customHeight="1" spans="1:27">
      <c r="A14" s="205">
        <v>45516</v>
      </c>
      <c r="B14" s="206" t="s">
        <v>931</v>
      </c>
      <c r="C14" s="207">
        <v>39000</v>
      </c>
      <c r="D14" s="207"/>
      <c r="E14" s="206"/>
      <c r="F14" s="79">
        <f>F13+'cash in (2)'!$C$14-'cash in (2)'!$D$14-'cash in (2)'!$E$14</f>
        <v>183000</v>
      </c>
      <c r="G14" s="459"/>
      <c r="H14" s="206" t="str">
        <f>IF('cash in (2)'!$A$14="","",TEXT('cash in (2)'!$A$14,"mmmm"))</f>
        <v>August</v>
      </c>
      <c r="I14" s="275"/>
      <c r="AA14" s="307"/>
    </row>
    <row r="15" ht="28.5" customHeight="1" spans="1:27">
      <c r="A15" s="205">
        <v>45547</v>
      </c>
      <c r="B15" s="206" t="s">
        <v>932</v>
      </c>
      <c r="C15" s="207">
        <v>48820</v>
      </c>
      <c r="D15" s="207"/>
      <c r="E15" s="206"/>
      <c r="F15" s="79">
        <f>F14+'cash in (2)'!$C$15-'cash in (2)'!$D$15-'cash in (2)'!$E$15</f>
        <v>231820</v>
      </c>
      <c r="G15" s="459"/>
      <c r="H15" s="206" t="str">
        <f>IF('cash in (2)'!$A$15="","",TEXT('cash in (2)'!$A$15,"mmmm"))</f>
        <v>September</v>
      </c>
      <c r="I15" s="275"/>
      <c r="AA15" s="307"/>
    </row>
    <row r="16" ht="28.5" customHeight="1" spans="1:27">
      <c r="A16" s="205">
        <v>45577</v>
      </c>
      <c r="B16" s="206" t="s">
        <v>933</v>
      </c>
      <c r="C16" s="207">
        <v>1000</v>
      </c>
      <c r="D16" s="207"/>
      <c r="E16" s="206"/>
      <c r="F16" s="79">
        <f>F15+'cash in (2)'!$C$16-'cash in (2)'!$D$16-'cash in (2)'!$E$16</f>
        <v>232820</v>
      </c>
      <c r="G16" s="459"/>
      <c r="H16" s="206" t="str">
        <f>IF('cash in (2)'!$A$16="","",TEXT('cash in (2)'!$A$16,"mmmm"))</f>
        <v>October</v>
      </c>
      <c r="I16" s="275"/>
      <c r="AA16" s="307"/>
    </row>
    <row r="17" ht="28.5" customHeight="1" spans="1:27">
      <c r="A17" s="205">
        <v>45648</v>
      </c>
      <c r="B17" s="206" t="s">
        <v>443</v>
      </c>
      <c r="C17" s="207">
        <v>4800</v>
      </c>
      <c r="D17" s="207"/>
      <c r="E17" s="206"/>
      <c r="F17" s="79">
        <f>F16+'cash in (2)'!$C$17-'cash in (2)'!$D$17-'cash in (2)'!$E$17</f>
        <v>237620</v>
      </c>
      <c r="G17" s="459"/>
      <c r="H17" s="206" t="str">
        <f>IF('cash in (2)'!$A$17="","",TEXT('cash in (2)'!$A$17,"mmmm"))</f>
        <v>December</v>
      </c>
      <c r="I17" s="275"/>
      <c r="AA17" s="307"/>
    </row>
    <row r="18" ht="28.5" customHeight="1" spans="1:27">
      <c r="A18" s="205">
        <v>45648</v>
      </c>
      <c r="B18" s="206" t="s">
        <v>443</v>
      </c>
      <c r="C18" s="207">
        <v>10000</v>
      </c>
      <c r="D18" s="207"/>
      <c r="E18" s="206"/>
      <c r="F18" s="79">
        <f>F17+'cash in (2)'!$C$18-'cash in (2)'!$D$18-'cash in (2)'!$E$18</f>
        <v>247620</v>
      </c>
      <c r="G18" s="459"/>
      <c r="H18" s="206" t="str">
        <f>IF('cash in (2)'!$A$18="","",TEXT('cash in (2)'!$A$18,"mmmm"))</f>
        <v>December</v>
      </c>
      <c r="I18" s="275"/>
      <c r="AA18" s="307"/>
    </row>
    <row r="19" ht="28.5" customHeight="1" spans="1:27">
      <c r="A19" s="205">
        <v>45648</v>
      </c>
      <c r="B19" s="206" t="s">
        <v>443</v>
      </c>
      <c r="C19" s="207">
        <v>2250</v>
      </c>
      <c r="D19" s="207"/>
      <c r="E19" s="206"/>
      <c r="F19" s="79">
        <f>F18+'cash in (2)'!$C$19-'cash in (2)'!$D$19-'cash in (2)'!$E$19</f>
        <v>249870</v>
      </c>
      <c r="G19" s="459"/>
      <c r="H19" s="206" t="str">
        <f>IF('cash in (2)'!$A$19="","",TEXT('cash in (2)'!$A$19,"mmmm"))</f>
        <v>December</v>
      </c>
      <c r="I19" s="275"/>
      <c r="AA19" s="307"/>
    </row>
    <row r="20" ht="28.5" customHeight="1" spans="1:27">
      <c r="A20" s="205">
        <v>45648</v>
      </c>
      <c r="B20" s="206" t="s">
        <v>443</v>
      </c>
      <c r="C20" s="207">
        <v>1000</v>
      </c>
      <c r="D20" s="207"/>
      <c r="E20" s="206"/>
      <c r="F20" s="79">
        <f>F19+'cash in (2)'!$C$20-'cash in (2)'!$D$20-'cash in (2)'!$E$20</f>
        <v>250870</v>
      </c>
      <c r="G20" s="459"/>
      <c r="H20" s="206" t="str">
        <f>IF('cash in (2)'!$A$20="","",TEXT('cash in (2)'!$A$20,"mmmm"))</f>
        <v>December</v>
      </c>
      <c r="I20" s="275"/>
      <c r="AA20" s="307"/>
    </row>
    <row r="21" ht="28.5" customHeight="1" spans="1:27">
      <c r="A21" s="205">
        <v>45656</v>
      </c>
      <c r="B21" s="206" t="s">
        <v>932</v>
      </c>
      <c r="C21" s="207">
        <v>21330</v>
      </c>
      <c r="D21" s="207"/>
      <c r="E21" s="206"/>
      <c r="F21" s="79">
        <f>F20+'cash in (2)'!$C$21-'cash in (2)'!$D$21-'cash in (2)'!$E$21</f>
        <v>272200</v>
      </c>
      <c r="G21" s="459"/>
      <c r="H21" s="206" t="str">
        <f>IF('cash in (2)'!$A$21="","",TEXT('cash in (2)'!$A$21,"mmmm"))</f>
        <v>December</v>
      </c>
      <c r="I21" s="275"/>
      <c r="AA21" s="307"/>
    </row>
    <row r="22" ht="28.5" customHeight="1" spans="1:27">
      <c r="A22" s="205">
        <v>45657</v>
      </c>
      <c r="B22" s="206" t="s">
        <v>934</v>
      </c>
      <c r="C22" s="207">
        <v>3500</v>
      </c>
      <c r="D22" s="207"/>
      <c r="E22" s="206"/>
      <c r="F22" s="79">
        <f>F21+'cash in (2)'!$C$22-'cash in (2)'!$D$22-'cash in (2)'!$E$22</f>
        <v>275700</v>
      </c>
      <c r="G22" s="459"/>
      <c r="H22" s="206" t="str">
        <f>IF('cash in (2)'!$A$22="","",TEXT('cash in (2)'!$A$22,"mmmm"))</f>
        <v>December</v>
      </c>
      <c r="I22" s="275"/>
      <c r="AA22" s="307"/>
    </row>
    <row r="23" ht="28.5" customHeight="1" spans="1:27">
      <c r="A23" s="205">
        <v>45657</v>
      </c>
      <c r="B23" s="206" t="s">
        <v>311</v>
      </c>
      <c r="C23" s="207">
        <v>10000</v>
      </c>
      <c r="D23" s="207"/>
      <c r="E23" s="206"/>
      <c r="F23" s="79">
        <f>F22+'cash in (2)'!$C$23-'cash in (2)'!$D$23-'cash in (2)'!$E$23</f>
        <v>285700</v>
      </c>
      <c r="G23" s="459"/>
      <c r="H23" s="206" t="str">
        <f>IF('cash in (2)'!$A$23="","",TEXT('cash in (2)'!$A$23,"mmmm"))</f>
        <v>December</v>
      </c>
      <c r="I23" s="275"/>
      <c r="AA23" s="307"/>
    </row>
    <row r="24" ht="28.5" customHeight="1" spans="1:27">
      <c r="A24" s="205">
        <v>45658</v>
      </c>
      <c r="B24" s="206" t="s">
        <v>311</v>
      </c>
      <c r="C24" s="207">
        <v>20000</v>
      </c>
      <c r="D24" s="207"/>
      <c r="E24" s="206"/>
      <c r="F24" s="79">
        <f>F23+'cash in (2)'!$C$24-'cash in (2)'!$D$24-'cash in (2)'!$E$24</f>
        <v>305700</v>
      </c>
      <c r="G24" s="459"/>
      <c r="H24" s="206" t="str">
        <f>IF('cash in (2)'!$A$24="","",TEXT('cash in (2)'!$A$24,"mmmm"))</f>
        <v>January</v>
      </c>
      <c r="I24" s="275"/>
      <c r="AA24" s="307"/>
    </row>
    <row r="25" ht="28.5" customHeight="1" spans="1:27">
      <c r="A25" s="205">
        <v>45689</v>
      </c>
      <c r="B25" s="206" t="s">
        <v>934</v>
      </c>
      <c r="C25" s="207">
        <v>2240</v>
      </c>
      <c r="D25" s="207"/>
      <c r="E25" s="206"/>
      <c r="F25" s="79">
        <f>F24+'cash in (2)'!$C$25-'cash in (2)'!$D$25-'cash in (2)'!$E$25</f>
        <v>307940</v>
      </c>
      <c r="G25" s="459"/>
      <c r="H25" s="206" t="str">
        <f>IF('cash in (2)'!$A$25="","",TEXT('cash in (2)'!$A$25,"mmmm"))</f>
        <v>February</v>
      </c>
      <c r="I25" s="275"/>
      <c r="AA25" s="307"/>
    </row>
    <row r="26" ht="28.5" customHeight="1" spans="1:27">
      <c r="A26" s="205">
        <v>45689</v>
      </c>
      <c r="B26" s="206" t="s">
        <v>443</v>
      </c>
      <c r="C26" s="207">
        <v>7610</v>
      </c>
      <c r="D26" s="207"/>
      <c r="E26" s="206"/>
      <c r="F26" s="79">
        <f>F25+'cash in (2)'!$C$26-'cash in (2)'!$D$26-'cash in (2)'!$E$26</f>
        <v>315550</v>
      </c>
      <c r="G26" s="459"/>
      <c r="H26" s="206" t="str">
        <f>IF('cash in (2)'!$A$26="","",TEXT('cash in (2)'!$A$26,"mmmm"))</f>
        <v>February</v>
      </c>
      <c r="I26" s="275"/>
      <c r="AA26" s="307"/>
    </row>
    <row r="27" ht="28.5" customHeight="1" spans="1:27">
      <c r="A27" s="205">
        <v>45778</v>
      </c>
      <c r="B27" s="206" t="s">
        <v>311</v>
      </c>
      <c r="C27" s="207">
        <v>10000</v>
      </c>
      <c r="D27" s="207"/>
      <c r="E27" s="206"/>
      <c r="F27" s="79">
        <f>F26+'cash in (2)'!$C$27-'cash in (2)'!$D$27-'cash in (2)'!$E$27</f>
        <v>325550</v>
      </c>
      <c r="G27" s="459"/>
      <c r="H27" s="206" t="str">
        <f>IF('cash in (2)'!$A$27="","",TEXT('cash in (2)'!$A$27,"mmmm"))</f>
        <v>May</v>
      </c>
      <c r="I27" s="275"/>
      <c r="AA27" s="307"/>
    </row>
    <row r="28" ht="28.5" customHeight="1" spans="1:27">
      <c r="A28" s="205">
        <v>45809</v>
      </c>
      <c r="B28" s="206" t="s">
        <v>311</v>
      </c>
      <c r="C28" s="207">
        <v>15000</v>
      </c>
      <c r="D28" s="207"/>
      <c r="E28" s="206"/>
      <c r="F28" s="79">
        <f>F27+'cash in (2)'!$C$28-'cash in (2)'!$D$28-'cash in (2)'!$E$28</f>
        <v>340550</v>
      </c>
      <c r="G28" s="459"/>
      <c r="H28" s="206" t="str">
        <f>IF('cash in (2)'!$A$28="","",TEXT('cash in (2)'!$A$28,"mmmm"))</f>
        <v>June</v>
      </c>
      <c r="I28" s="275"/>
      <c r="AA28" s="307"/>
    </row>
    <row r="29" ht="28.5" customHeight="1" spans="1:27">
      <c r="A29" s="205">
        <v>45870</v>
      </c>
      <c r="B29" s="206">
        <v>314</v>
      </c>
      <c r="C29" s="207">
        <v>10000</v>
      </c>
      <c r="D29" s="207"/>
      <c r="E29" s="206"/>
      <c r="F29" s="79">
        <f>F28+'cash in (2)'!$C$29-'cash in (2)'!$D$29-'cash in (2)'!$E$29</f>
        <v>350550</v>
      </c>
      <c r="G29" s="459"/>
      <c r="H29" s="206" t="str">
        <f>IF('cash in (2)'!$A$29="","",TEXT('cash in (2)'!$A$29,"mmmm"))</f>
        <v>August</v>
      </c>
      <c r="I29" s="275"/>
      <c r="AA29" s="307"/>
    </row>
    <row r="30" ht="28.5" customHeight="1" spans="1:27">
      <c r="A30" s="205" t="s">
        <v>259</v>
      </c>
      <c r="B30" s="206" t="s">
        <v>932</v>
      </c>
      <c r="C30" s="207">
        <v>4180</v>
      </c>
      <c r="D30" s="207"/>
      <c r="E30" s="206"/>
      <c r="F30" s="79">
        <f>F29+'cash in (2)'!$C$30-'cash in (2)'!$D$30-'cash in (2)'!$E$30</f>
        <v>354730</v>
      </c>
      <c r="G30" s="459"/>
      <c r="H30" s="206" t="str">
        <f>IF('cash in (2)'!$A$30="","",TEXT('cash in (2)'!$A$30,"mmmm"))</f>
        <v>13-01-25</v>
      </c>
      <c r="I30" s="275"/>
      <c r="AA30" s="307"/>
    </row>
    <row r="31" ht="28.5" customHeight="1" spans="1:27">
      <c r="A31" s="205" t="s">
        <v>259</v>
      </c>
      <c r="B31" s="206" t="s">
        <v>311</v>
      </c>
      <c r="C31" s="207">
        <v>200</v>
      </c>
      <c r="D31" s="207"/>
      <c r="E31" s="206"/>
      <c r="F31" s="79">
        <f>F30+'cash in (2)'!$C$31-'cash in (2)'!$D$31-'cash in (2)'!$E$31</f>
        <v>354930</v>
      </c>
      <c r="G31" s="459"/>
      <c r="H31" s="206" t="str">
        <f>IF('cash in (2)'!$A$31="","",TEXT('cash in (2)'!$A$31,"mmmm"))</f>
        <v>13-01-25</v>
      </c>
      <c r="I31" s="275"/>
      <c r="AA31" s="307"/>
    </row>
    <row r="32" ht="28.5" customHeight="1" spans="1:27">
      <c r="A32" s="205" t="s">
        <v>269</v>
      </c>
      <c r="B32" s="206" t="s">
        <v>932</v>
      </c>
      <c r="C32" s="207">
        <v>8720</v>
      </c>
      <c r="D32" s="207"/>
      <c r="E32" s="206"/>
      <c r="F32" s="79">
        <f>F31+'cash in (2)'!$C$32-'cash in (2)'!$D$32-'cash in (2)'!$E$32</f>
        <v>363650</v>
      </c>
      <c r="G32" s="459"/>
      <c r="H32" s="206" t="str">
        <f>IF('cash in (2)'!$A$32="","",TEXT('cash in (2)'!$A$32,"mmmm"))</f>
        <v>15-01-25</v>
      </c>
      <c r="I32" s="275"/>
      <c r="AA32" s="307"/>
    </row>
    <row r="33" ht="28.5" customHeight="1" spans="1:27">
      <c r="A33" s="205" t="s">
        <v>269</v>
      </c>
      <c r="B33" s="206" t="s">
        <v>311</v>
      </c>
      <c r="C33" s="207">
        <v>10000</v>
      </c>
      <c r="D33" s="207"/>
      <c r="E33" s="206"/>
      <c r="F33" s="79">
        <f>F32+'cash in (2)'!$C$33-'cash in (2)'!$D$33-'cash in (2)'!$E$33</f>
        <v>373650</v>
      </c>
      <c r="G33" s="459"/>
      <c r="H33" s="206" t="str">
        <f>IF('cash in (2)'!$A$33="","",TEXT('cash in (2)'!$A$33,"mmmm"))</f>
        <v>15-01-25</v>
      </c>
      <c r="I33" s="275"/>
      <c r="AA33" s="307"/>
    </row>
    <row r="34" ht="28.5" customHeight="1" spans="1:27">
      <c r="A34" s="205" t="s">
        <v>273</v>
      </c>
      <c r="B34" s="206" t="s">
        <v>935</v>
      </c>
      <c r="C34" s="207">
        <v>20000</v>
      </c>
      <c r="D34" s="207"/>
      <c r="E34" s="206"/>
      <c r="F34" s="79">
        <f>F33+'cash in (2)'!$C$34-'cash in (2)'!$D$34-'cash in (2)'!$E$34</f>
        <v>393650</v>
      </c>
      <c r="G34" s="459"/>
      <c r="H34" s="206" t="str">
        <f>IF('cash in (2)'!$A$34="","",TEXT('cash in (2)'!$A$34,"mmmm"))</f>
        <v>16-01-25</v>
      </c>
      <c r="I34" s="275"/>
      <c r="AA34" s="307"/>
    </row>
    <row r="35" ht="28.5" customHeight="1" spans="1:27">
      <c r="A35" s="205" t="s">
        <v>273</v>
      </c>
      <c r="B35" s="206" t="s">
        <v>311</v>
      </c>
      <c r="C35" s="207">
        <v>40000</v>
      </c>
      <c r="D35" s="207"/>
      <c r="E35" s="206"/>
      <c r="F35" s="79">
        <f>F34+'cash in (2)'!$C$35-'cash in (2)'!$D$35-'cash in (2)'!$E$35</f>
        <v>433650</v>
      </c>
      <c r="G35" s="459"/>
      <c r="H35" s="206" t="str">
        <f>IF('cash in (2)'!$A$35="","",TEXT('cash in (2)'!$A$35,"mmmm"))</f>
        <v>16-01-25</v>
      </c>
      <c r="I35" s="275"/>
      <c r="AA35" s="307"/>
    </row>
    <row r="36" ht="28.5" customHeight="1" spans="1:27">
      <c r="A36" s="205" t="s">
        <v>282</v>
      </c>
      <c r="B36" s="206" t="s">
        <v>342</v>
      </c>
      <c r="C36" s="207">
        <v>4800</v>
      </c>
      <c r="D36" s="207"/>
      <c r="E36" s="206"/>
      <c r="F36" s="79">
        <f>F35+'cash in (2)'!$C$36-'cash in (2)'!$D$36-'cash in (2)'!$E$36</f>
        <v>438450</v>
      </c>
      <c r="G36" s="459"/>
      <c r="H36" s="206" t="str">
        <f>IF('cash in (2)'!$A$36="","",TEXT('cash in (2)'!$A$36,"mmmm"))</f>
        <v>19-01-25</v>
      </c>
      <c r="I36" s="275"/>
      <c r="AA36" s="307"/>
    </row>
    <row r="37" ht="28.5" customHeight="1" spans="1:27">
      <c r="A37" s="205" t="s">
        <v>307</v>
      </c>
      <c r="B37" s="206" t="s">
        <v>342</v>
      </c>
      <c r="C37" s="207">
        <v>1400</v>
      </c>
      <c r="D37" s="207"/>
      <c r="E37" s="206"/>
      <c r="F37" s="79">
        <f>F36+'cash in (2)'!$C$37-'cash in (2)'!$D$37-'cash in (2)'!$E$37</f>
        <v>439850</v>
      </c>
      <c r="G37" s="459"/>
      <c r="H37" s="206" t="str">
        <f>IF('cash in (2)'!$A$37="","",TEXT('cash in (2)'!$A$37,"mmmm"))</f>
        <v>22-01-25</v>
      </c>
      <c r="I37" s="275"/>
      <c r="AA37" s="307"/>
    </row>
    <row r="38" ht="28.5" customHeight="1" spans="1:27">
      <c r="A38" s="205" t="s">
        <v>308</v>
      </c>
      <c r="B38" s="206" t="s">
        <v>311</v>
      </c>
      <c r="C38" s="207">
        <v>1000</v>
      </c>
      <c r="D38" s="207"/>
      <c r="E38" s="206"/>
      <c r="F38" s="79">
        <f>F37+'cash in (2)'!$C$38-'cash in (2)'!$D$38-'cash in (2)'!$E$38</f>
        <v>440850</v>
      </c>
      <c r="G38" s="459"/>
      <c r="H38" s="206" t="str">
        <f>IF('cash in (2)'!$A$38="","",TEXT('cash in (2)'!$A$38,"mmmm"))</f>
        <v>24-01-25</v>
      </c>
      <c r="I38" s="275"/>
      <c r="AA38" s="307"/>
    </row>
    <row r="39" ht="28.5" customHeight="1" spans="1:27">
      <c r="A39" s="205" t="s">
        <v>326</v>
      </c>
      <c r="B39" s="206" t="s">
        <v>471</v>
      </c>
      <c r="C39" s="207">
        <v>5000</v>
      </c>
      <c r="D39" s="207"/>
      <c r="E39" s="206"/>
      <c r="F39" s="79">
        <f>F38+'cash in (2)'!$C$39-'cash in (2)'!$D$39-'cash in (2)'!$E$39</f>
        <v>445850</v>
      </c>
      <c r="G39" s="459"/>
      <c r="H39" s="206" t="str">
        <f>IF('cash in (2)'!$A$39="","",TEXT('cash in (2)'!$A$39,"mmmm"))</f>
        <v>29-01-25</v>
      </c>
      <c r="I39" s="275"/>
      <c r="AA39" s="307"/>
    </row>
    <row r="40" ht="28.5" customHeight="1" spans="1:27">
      <c r="A40" s="205">
        <v>45659</v>
      </c>
      <c r="B40" s="206" t="s">
        <v>91</v>
      </c>
      <c r="C40" s="207">
        <v>58000</v>
      </c>
      <c r="D40" s="207"/>
      <c r="E40" s="206"/>
      <c r="F40" s="79">
        <f>F39+'cash in (2)'!$C$40-'cash in (2)'!$D$40-'cash in (2)'!$E$40</f>
        <v>503850</v>
      </c>
      <c r="G40" s="459"/>
      <c r="H40" s="206" t="str">
        <f>IF('cash in (2)'!$A$40="","",TEXT('cash in (2)'!$A$40,"mmmm"))</f>
        <v>January</v>
      </c>
      <c r="I40" s="275"/>
      <c r="AA40" s="307"/>
    </row>
    <row r="41" ht="28.5" customHeight="1" spans="1:27">
      <c r="A41" s="205">
        <v>45659</v>
      </c>
      <c r="B41" s="206" t="s">
        <v>936</v>
      </c>
      <c r="C41" s="207">
        <v>8000</v>
      </c>
      <c r="D41" s="207"/>
      <c r="E41" s="206"/>
      <c r="F41" s="79">
        <f>F40+'cash in (2)'!$C$41-'cash in (2)'!$D$41-'cash in (2)'!$E$41</f>
        <v>511850</v>
      </c>
      <c r="G41" s="459"/>
      <c r="H41" s="206" t="str">
        <f>IF('cash in (2)'!$A$41="","",TEXT('cash in (2)'!$A$41,"mmmm"))</f>
        <v>January</v>
      </c>
      <c r="I41" s="275"/>
      <c r="AA41" s="307"/>
    </row>
    <row r="42" ht="28.5" customHeight="1" spans="1:27">
      <c r="A42" s="205">
        <v>45779</v>
      </c>
      <c r="B42" s="206" t="s">
        <v>342</v>
      </c>
      <c r="C42" s="207">
        <v>6000</v>
      </c>
      <c r="D42" s="207"/>
      <c r="E42" s="206"/>
      <c r="F42" s="79">
        <f>F41+'cash in (2)'!$C$42-'cash in (2)'!$D$42-'cash in (2)'!$E$42</f>
        <v>517850</v>
      </c>
      <c r="G42" s="459"/>
      <c r="H42" s="206" t="str">
        <f>IF('cash in (2)'!$A$42="","",TEXT('cash in (2)'!$A$42,"mmmm"))</f>
        <v>May</v>
      </c>
      <c r="I42" s="275"/>
      <c r="AA42" s="307"/>
    </row>
    <row r="43" ht="28.5" customHeight="1" spans="1:27">
      <c r="A43" s="205">
        <v>45840</v>
      </c>
      <c r="B43" s="206" t="s">
        <v>471</v>
      </c>
      <c r="C43" s="207">
        <v>5000</v>
      </c>
      <c r="D43" s="207"/>
      <c r="E43" s="206"/>
      <c r="F43" s="79">
        <f>F42+'cash in (2)'!$C$43-'cash in (2)'!$D$43-'cash in (2)'!$E$43</f>
        <v>522850</v>
      </c>
      <c r="G43" s="459"/>
      <c r="H43" s="206" t="str">
        <f>IF('cash in (2)'!$A$43="","",TEXT('cash in (2)'!$A$43,"mmmm"))</f>
        <v>July</v>
      </c>
      <c r="I43" s="275"/>
      <c r="AA43" s="307"/>
    </row>
    <row r="44" ht="28.5" customHeight="1" spans="1:27">
      <c r="A44" s="205">
        <v>45871</v>
      </c>
      <c r="B44" s="206" t="s">
        <v>347</v>
      </c>
      <c r="C44" s="207">
        <v>5000</v>
      </c>
      <c r="D44" s="207"/>
      <c r="E44" s="206"/>
      <c r="F44" s="79">
        <f>F43+'cash in (2)'!$C$44-'cash in (2)'!$D$44-'cash in (2)'!$E$44</f>
        <v>527850</v>
      </c>
      <c r="G44" s="459"/>
      <c r="H44" s="206" t="str">
        <f>IF('cash in (2)'!$A$44="","",TEXT('cash in (2)'!$A$44,"mmmm"))</f>
        <v>August</v>
      </c>
      <c r="I44" s="275"/>
      <c r="AA44" s="307"/>
    </row>
    <row r="45" ht="28.5" customHeight="1" spans="1:27">
      <c r="A45" s="205">
        <v>45871</v>
      </c>
      <c r="B45" s="206" t="s">
        <v>471</v>
      </c>
      <c r="C45" s="207">
        <v>5000</v>
      </c>
      <c r="D45" s="207"/>
      <c r="E45" s="206"/>
      <c r="F45" s="79">
        <f>F44+'cash in (2)'!$C$45-'cash in (2)'!$D$45-'cash in (2)'!$E$45</f>
        <v>532850</v>
      </c>
      <c r="G45" s="459"/>
      <c r="H45" s="206" t="str">
        <f>IF('cash in (2)'!$A$45="","",TEXT('cash in (2)'!$A$45,"mmmm"))</f>
        <v>August</v>
      </c>
      <c r="I45" s="275"/>
      <c r="AA45" s="307"/>
    </row>
    <row r="46" ht="28.5" customHeight="1" spans="1:27">
      <c r="A46" s="205">
        <v>45902</v>
      </c>
      <c r="B46" s="206" t="s">
        <v>332</v>
      </c>
      <c r="C46" s="207">
        <v>1500</v>
      </c>
      <c r="D46" s="207"/>
      <c r="E46" s="206"/>
      <c r="F46" s="79">
        <f>F45+'cash in (2)'!$C$46-'cash in (2)'!$D$46-'cash in (2)'!$E$46</f>
        <v>534350</v>
      </c>
      <c r="G46" s="459"/>
      <c r="H46" s="206" t="str">
        <f>IF('cash in (2)'!$A$46="","",TEXT('cash in (2)'!$A$46,"mmmm"))</f>
        <v>September</v>
      </c>
      <c r="I46" s="275"/>
      <c r="AA46" s="307"/>
    </row>
    <row r="47" ht="28.5" customHeight="1" spans="1:27">
      <c r="A47" s="205">
        <v>45932</v>
      </c>
      <c r="B47" s="206" t="s">
        <v>932</v>
      </c>
      <c r="C47" s="207">
        <v>8140</v>
      </c>
      <c r="D47" s="207"/>
      <c r="E47" s="206"/>
      <c r="F47" s="79">
        <f>F46+'cash in (2)'!$C$47-'cash in (2)'!$D$47-'cash in (2)'!$E$47</f>
        <v>542490</v>
      </c>
      <c r="G47" s="459"/>
      <c r="H47" s="206" t="str">
        <f>IF('cash in (2)'!$A$47="","",TEXT('cash in (2)'!$A$47,"mmmm"))</f>
        <v>October</v>
      </c>
      <c r="I47" s="275"/>
      <c r="AA47" s="307"/>
    </row>
    <row r="48" ht="28.5" customHeight="1" spans="1:27">
      <c r="A48" s="205">
        <v>45993</v>
      </c>
      <c r="B48" s="206" t="s">
        <v>471</v>
      </c>
      <c r="C48" s="207">
        <v>5000</v>
      </c>
      <c r="D48" s="207"/>
      <c r="E48" s="206"/>
      <c r="F48" s="79">
        <f>F47+'cash in (2)'!$C$48-'cash in (2)'!$D$48-'cash in (2)'!$E$48</f>
        <v>547490</v>
      </c>
      <c r="G48" s="459"/>
      <c r="H48" s="206" t="str">
        <f>IF('cash in (2)'!$A$48="","",TEXT('cash in (2)'!$A$48,"mmmm"))</f>
        <v>December</v>
      </c>
      <c r="I48" s="275"/>
      <c r="AA48" s="307"/>
    </row>
    <row r="49" ht="28.5" customHeight="1" spans="1:27">
      <c r="A49" s="205" t="s">
        <v>380</v>
      </c>
      <c r="B49" s="206" t="s">
        <v>311</v>
      </c>
      <c r="C49" s="207">
        <v>5000</v>
      </c>
      <c r="D49" s="207"/>
      <c r="E49" s="206"/>
      <c r="F49" s="79">
        <f>F48+'cash in (2)'!$C$49-'cash in (2)'!$D$49-'cash in (2)'!$E$49</f>
        <v>552490</v>
      </c>
      <c r="G49" s="459"/>
      <c r="H49" s="206" t="str">
        <f>IF('cash in (2)'!$A$49="","",TEXT('cash in (2)'!$A$49,"mmmm"))</f>
        <v>13-02-25</v>
      </c>
      <c r="I49" s="275"/>
      <c r="AA49" s="307"/>
    </row>
    <row r="50" ht="28.5" customHeight="1" spans="1:27">
      <c r="A50" s="205" t="s">
        <v>386</v>
      </c>
      <c r="B50" s="206" t="s">
        <v>591</v>
      </c>
      <c r="C50" s="207">
        <v>15000</v>
      </c>
      <c r="D50" s="207"/>
      <c r="E50" s="206"/>
      <c r="F50" s="79">
        <f>F49+'cash in (2)'!$C$50-'cash in (2)'!$D$50-'cash in (2)'!$E$50</f>
        <v>567490</v>
      </c>
      <c r="G50" s="459"/>
      <c r="H50" s="206" t="str">
        <f>IF('cash in (2)'!$A$50="","",TEXT('cash in (2)'!$A$50,"mmmm"))</f>
        <v>15-02-25</v>
      </c>
      <c r="I50" s="275"/>
      <c r="AA50" s="307"/>
    </row>
    <row r="51" ht="28.5" customHeight="1" spans="1:27">
      <c r="A51" s="205" t="s">
        <v>386</v>
      </c>
      <c r="B51" s="206" t="s">
        <v>937</v>
      </c>
      <c r="C51" s="207">
        <v>5000</v>
      </c>
      <c r="D51" s="207"/>
      <c r="E51" s="206"/>
      <c r="F51" s="79">
        <f>F50+'cash in (2)'!$C$51-'cash in (2)'!$D$51-'cash in (2)'!$E$51</f>
        <v>572490</v>
      </c>
      <c r="G51" s="459"/>
      <c r="H51" s="206" t="str">
        <f>IF('cash in (2)'!$A$51="","",TEXT('cash in (2)'!$A$51,"mmmm"))</f>
        <v>15-02-25</v>
      </c>
      <c r="I51" s="275"/>
      <c r="AA51" s="307"/>
    </row>
    <row r="52" ht="28.5" customHeight="1" spans="1:27">
      <c r="A52" s="205" t="s">
        <v>389</v>
      </c>
      <c r="B52" s="206" t="s">
        <v>311</v>
      </c>
      <c r="C52" s="207">
        <v>4000</v>
      </c>
      <c r="D52" s="207"/>
      <c r="E52" s="206"/>
      <c r="F52" s="79">
        <f>F51+'cash in (2)'!$C$52-'cash in (2)'!$D$52-'cash in (2)'!$E$52</f>
        <v>576490</v>
      </c>
      <c r="G52" s="459"/>
      <c r="H52" s="206" t="str">
        <f>IF('cash in (2)'!$A$52="","",TEXT('cash in (2)'!$A$52,"mmmm"))</f>
        <v>17-02-25</v>
      </c>
      <c r="I52" s="275"/>
      <c r="AA52" s="307"/>
    </row>
    <row r="53" ht="28.5" customHeight="1" spans="1:27">
      <c r="A53" s="205" t="s">
        <v>393</v>
      </c>
      <c r="B53" s="206" t="s">
        <v>931</v>
      </c>
      <c r="C53" s="207">
        <v>2500</v>
      </c>
      <c r="D53" s="207"/>
      <c r="E53" s="206"/>
      <c r="F53" s="79">
        <f>F52+'cash in (2)'!$C$53-'cash in (2)'!$D$53-'cash in (2)'!$E$53</f>
        <v>578990</v>
      </c>
      <c r="G53" s="459"/>
      <c r="H53" s="206" t="str">
        <f>IF('cash in (2)'!$A$53="","",TEXT('cash in (2)'!$A$53,"mmmm"))</f>
        <v>18-02-25</v>
      </c>
      <c r="I53" s="275"/>
      <c r="AA53" s="307"/>
    </row>
    <row r="54" ht="28.5" customHeight="1" spans="1:27">
      <c r="A54" s="205" t="s">
        <v>393</v>
      </c>
      <c r="B54" s="206" t="s">
        <v>591</v>
      </c>
      <c r="C54" s="207">
        <v>12000</v>
      </c>
      <c r="D54" s="207"/>
      <c r="E54" s="206"/>
      <c r="F54" s="79">
        <f>F53+'cash in (2)'!$C$54-'cash in (2)'!$D$54-'cash in (2)'!$E$54</f>
        <v>590990</v>
      </c>
      <c r="G54" s="459"/>
      <c r="H54" s="206" t="str">
        <f>IF('cash in (2)'!$A$54="","",TEXT('cash in (2)'!$A$54,"mmmm"))</f>
        <v>18-02-25</v>
      </c>
      <c r="I54" s="275"/>
      <c r="AA54" s="307"/>
    </row>
    <row r="55" ht="28.5" customHeight="1" spans="1:27">
      <c r="A55" s="205" t="s">
        <v>400</v>
      </c>
      <c r="B55" s="206" t="s">
        <v>471</v>
      </c>
      <c r="C55" s="207">
        <v>20000</v>
      </c>
      <c r="D55" s="207"/>
      <c r="E55" s="206"/>
      <c r="F55" s="79">
        <f>F54+'cash in (2)'!$C$55-'cash in (2)'!$D$55-'cash in (2)'!$E$55</f>
        <v>610990</v>
      </c>
      <c r="G55" s="459"/>
      <c r="H55" s="206" t="str">
        <f>IF('cash in (2)'!$A$55="","",TEXT('cash in (2)'!$A$55,"mmmm"))</f>
        <v>20-02-25</v>
      </c>
      <c r="I55" s="275"/>
      <c r="AA55" s="307"/>
    </row>
    <row r="56" ht="28.5" customHeight="1" spans="1:27">
      <c r="A56" s="205" t="s">
        <v>424</v>
      </c>
      <c r="B56" s="206" t="s">
        <v>91</v>
      </c>
      <c r="C56" s="207">
        <v>15000</v>
      </c>
      <c r="D56" s="207"/>
      <c r="E56" s="206"/>
      <c r="F56" s="79">
        <f>F55+'cash in (2)'!$C$56-'cash in (2)'!$D$56-'cash in (2)'!$E$56</f>
        <v>625990</v>
      </c>
      <c r="G56" s="459"/>
      <c r="H56" s="206" t="str">
        <f>IF('cash in (2)'!$A$56="","",TEXT('cash in (2)'!$A$56,"mmmm"))</f>
        <v>26-02-25</v>
      </c>
      <c r="I56" s="275"/>
      <c r="AA56" s="307"/>
    </row>
    <row r="57" ht="28.5" customHeight="1" spans="1:27">
      <c r="A57" s="205" t="s">
        <v>938</v>
      </c>
      <c r="B57" s="206" t="s">
        <v>471</v>
      </c>
      <c r="C57" s="207">
        <v>5000</v>
      </c>
      <c r="D57" s="207"/>
      <c r="E57" s="206"/>
      <c r="F57" s="79">
        <f>F56+'cash in (2)'!$C$57-'cash in (2)'!$D$57-'cash in (2)'!$E$57</f>
        <v>630990</v>
      </c>
      <c r="G57" s="459"/>
      <c r="H57" s="206" t="str">
        <f>IF('cash in (2)'!$A$57="","",TEXT('cash in (2)'!$A$57,"mmmm"))</f>
        <v>28-02-25</v>
      </c>
      <c r="I57" s="275"/>
      <c r="AA57" s="307"/>
    </row>
    <row r="58" ht="28.5" customHeight="1" spans="1:27">
      <c r="A58" s="205">
        <v>45719</v>
      </c>
      <c r="B58" s="206" t="s">
        <v>342</v>
      </c>
      <c r="C58" s="207">
        <v>22000</v>
      </c>
      <c r="D58" s="207"/>
      <c r="E58" s="206"/>
      <c r="F58" s="79">
        <f>F57+'cash in (2)'!$C$58-'cash in (2)'!$D$58-'cash in (2)'!$E$58</f>
        <v>652990</v>
      </c>
      <c r="G58" s="459"/>
      <c r="H58" s="206" t="str">
        <f>IF('cash in (2)'!$A$58="","",TEXT('cash in (2)'!$A$58,"mmmm"))</f>
        <v>March</v>
      </c>
      <c r="I58" s="275"/>
      <c r="AA58" s="307"/>
    </row>
    <row r="59" ht="28.5" customHeight="1" spans="1:27">
      <c r="A59" s="205">
        <v>45780</v>
      </c>
      <c r="B59" s="206" t="s">
        <v>471</v>
      </c>
      <c r="C59" s="207">
        <v>7000</v>
      </c>
      <c r="D59" s="207"/>
      <c r="E59" s="206"/>
      <c r="F59" s="79">
        <f>F58+'cash in (2)'!$C$59-'cash in (2)'!$D$59-'cash in (2)'!$E$59</f>
        <v>659990</v>
      </c>
      <c r="G59" s="459"/>
      <c r="H59" s="206" t="str">
        <f>IF('cash in (2)'!$A$59="","",TEXT('cash in (2)'!$A$59,"mmmm"))</f>
        <v>May</v>
      </c>
      <c r="I59" s="275"/>
      <c r="AA59" s="307"/>
    </row>
    <row r="60" ht="28.5" customHeight="1" spans="1:27">
      <c r="A60" s="205">
        <v>45780</v>
      </c>
      <c r="B60" s="206" t="s">
        <v>471</v>
      </c>
      <c r="C60" s="207">
        <v>10000</v>
      </c>
      <c r="D60" s="207"/>
      <c r="E60" s="206"/>
      <c r="F60" s="79">
        <f>F59+'cash in (2)'!$C$60-'cash in (2)'!$D$60-'cash in (2)'!$E$60</f>
        <v>669990</v>
      </c>
      <c r="G60" s="459"/>
      <c r="H60" s="206" t="str">
        <f>IF('cash in (2)'!$A$60="","",TEXT('cash in (2)'!$A$60,"mmmm"))</f>
        <v>May</v>
      </c>
      <c r="I60" s="275"/>
      <c r="AA60" s="307"/>
    </row>
    <row r="61" ht="28.5" customHeight="1" spans="1:27">
      <c r="A61" s="205">
        <v>45780</v>
      </c>
      <c r="B61" s="206" t="s">
        <v>471</v>
      </c>
      <c r="C61" s="207">
        <v>5000</v>
      </c>
      <c r="D61" s="207"/>
      <c r="E61" s="206"/>
      <c r="F61" s="79">
        <f>F60+'cash in (2)'!$C$61-'cash in (2)'!$D$61-'cash in (2)'!$E$61</f>
        <v>674990</v>
      </c>
      <c r="G61" s="459"/>
      <c r="H61" s="206" t="str">
        <f>IF('cash in (2)'!$A$61="","",TEXT('cash in (2)'!$A$61,"mmmm"))</f>
        <v>May</v>
      </c>
      <c r="I61" s="275"/>
      <c r="AA61" s="307"/>
    </row>
    <row r="62" ht="28.5" customHeight="1" spans="1:27">
      <c r="A62" s="205">
        <v>45841</v>
      </c>
      <c r="B62" s="206" t="s">
        <v>91</v>
      </c>
      <c r="C62" s="207">
        <v>20000</v>
      </c>
      <c r="D62" s="207"/>
      <c r="E62" s="206"/>
      <c r="F62" s="79">
        <f>F61+'cash in (2)'!$C$62-'cash in (2)'!$D$62-'cash in (2)'!$E$62</f>
        <v>694990</v>
      </c>
      <c r="G62" s="459"/>
      <c r="H62" s="206" t="str">
        <f>IF('cash in (2)'!$A$62="","",TEXT('cash in (2)'!$A$62,"mmmm"))</f>
        <v>July</v>
      </c>
      <c r="I62" s="275"/>
      <c r="AA62" s="307"/>
    </row>
    <row r="63" ht="28.5" customHeight="1" spans="1:27">
      <c r="A63" s="205">
        <v>45841</v>
      </c>
      <c r="B63" s="206" t="s">
        <v>311</v>
      </c>
      <c r="C63" s="207">
        <v>900</v>
      </c>
      <c r="D63" s="207"/>
      <c r="E63" s="206"/>
      <c r="F63" s="79">
        <f>F62+'cash in (2)'!$C$63-'cash in (2)'!$D$63-'cash in (2)'!$E$63</f>
        <v>695890</v>
      </c>
      <c r="G63" s="459"/>
      <c r="H63" s="206" t="str">
        <f>IF('cash in (2)'!$A$63="","",TEXT('cash in (2)'!$A$63,"mmmm"))</f>
        <v>July</v>
      </c>
      <c r="I63" s="275"/>
      <c r="AA63" s="307"/>
    </row>
    <row r="64" ht="28.5" customHeight="1" spans="1:27">
      <c r="A64" s="205">
        <v>45872</v>
      </c>
      <c r="B64" s="206" t="s">
        <v>939</v>
      </c>
      <c r="C64" s="207">
        <v>30000</v>
      </c>
      <c r="D64" s="207"/>
      <c r="E64" s="206"/>
      <c r="F64" s="79">
        <f>F63+'cash in (2)'!$C$64-'cash in (2)'!$D$64-'cash in (2)'!$E$64</f>
        <v>725890</v>
      </c>
      <c r="G64" s="459"/>
      <c r="H64" s="206" t="str">
        <f>IF('cash in (2)'!$A$64="","",TEXT('cash in (2)'!$A$64,"mmmm"))</f>
        <v>August</v>
      </c>
      <c r="I64" s="275"/>
      <c r="AA64" s="307"/>
    </row>
    <row r="65" ht="28.5" customHeight="1" spans="1:27">
      <c r="A65" s="205">
        <v>45903</v>
      </c>
      <c r="B65" s="206" t="s">
        <v>940</v>
      </c>
      <c r="C65" s="207">
        <v>5000</v>
      </c>
      <c r="D65" s="207"/>
      <c r="E65" s="206"/>
      <c r="F65" s="79">
        <f>F64+'cash in (2)'!$C$65-'cash in (2)'!$D$65-'cash in (2)'!$E$65</f>
        <v>730890</v>
      </c>
      <c r="G65" s="459"/>
      <c r="H65" s="206" t="str">
        <f>IF('cash in (2)'!$A$65="","",TEXT('cash in (2)'!$A$65,"mmmm"))</f>
        <v>September</v>
      </c>
      <c r="I65" s="275"/>
      <c r="AA65" s="307"/>
    </row>
    <row r="66" ht="28.5" customHeight="1" spans="1:27">
      <c r="A66" s="205">
        <v>45903</v>
      </c>
      <c r="B66" s="206" t="s">
        <v>591</v>
      </c>
      <c r="C66" s="207">
        <v>2400</v>
      </c>
      <c r="D66" s="207"/>
      <c r="E66" s="206"/>
      <c r="F66" s="79">
        <f>F65+'cash in (2)'!$C$66-'cash in (2)'!$D$66-'cash in (2)'!$E$66</f>
        <v>733290</v>
      </c>
      <c r="G66" s="459"/>
      <c r="H66" s="206" t="str">
        <f>IF('cash in (2)'!$A$66="","",TEXT('cash in (2)'!$A$66,"mmmm"))</f>
        <v>September</v>
      </c>
      <c r="I66" s="275"/>
      <c r="AA66" s="307"/>
    </row>
    <row r="67" ht="28.5" customHeight="1" spans="1:27">
      <c r="A67" s="205">
        <v>45994</v>
      </c>
      <c r="B67" s="206" t="s">
        <v>91</v>
      </c>
      <c r="C67" s="207">
        <v>28000</v>
      </c>
      <c r="D67" s="207"/>
      <c r="E67" s="206"/>
      <c r="F67" s="79">
        <f>F66+'cash in (2)'!$C$67-'cash in (2)'!$D$67-'cash in (2)'!$E$67</f>
        <v>761290</v>
      </c>
      <c r="G67" s="459"/>
      <c r="H67" s="206" t="str">
        <f>IF('cash in (2)'!$A$67="","",TEXT('cash in (2)'!$A$67,"mmmm"))</f>
        <v>December</v>
      </c>
      <c r="I67" s="275"/>
      <c r="AA67" s="307"/>
    </row>
    <row r="68" ht="28.5" customHeight="1" spans="1:27">
      <c r="A68" s="205" t="s">
        <v>469</v>
      </c>
      <c r="B68" s="206" t="s">
        <v>620</v>
      </c>
      <c r="C68" s="207">
        <v>600</v>
      </c>
      <c r="D68" s="207"/>
      <c r="E68" s="206"/>
      <c r="F68" s="79">
        <f>F67+'cash in (2)'!$C$68-'cash in (2)'!$D$68-'cash in (2)'!$E$68</f>
        <v>761890</v>
      </c>
      <c r="G68" s="459"/>
      <c r="H68" s="206" t="str">
        <f>IF('cash in (2)'!$A$68="","",TEXT('cash in (2)'!$A$68,"mmmm"))</f>
        <v>15-03-25</v>
      </c>
      <c r="I68" s="275"/>
      <c r="AA68" s="307"/>
    </row>
    <row r="69" ht="28.5" customHeight="1" spans="1:27">
      <c r="A69" s="205" t="s">
        <v>469</v>
      </c>
      <c r="B69" s="206" t="s">
        <v>347</v>
      </c>
      <c r="C69" s="207">
        <v>4000</v>
      </c>
      <c r="D69" s="207"/>
      <c r="E69" s="206"/>
      <c r="F69" s="79">
        <f>F68+'cash in (2)'!$C$69-'cash in (2)'!$D$69-'cash in (2)'!$E$69</f>
        <v>765890</v>
      </c>
      <c r="G69" s="459"/>
      <c r="H69" s="206" t="str">
        <f>IF('cash in (2)'!$A$69="","",TEXT('cash in (2)'!$A$69,"mmmm"))</f>
        <v>15-03-25</v>
      </c>
      <c r="I69" s="275"/>
      <c r="AA69" s="307"/>
    </row>
    <row r="70" ht="28.5" customHeight="1" spans="1:27">
      <c r="A70" s="205" t="s">
        <v>472</v>
      </c>
      <c r="B70" s="206" t="s">
        <v>940</v>
      </c>
      <c r="C70" s="207">
        <v>3640</v>
      </c>
      <c r="D70" s="207"/>
      <c r="E70" s="206"/>
      <c r="F70" s="79">
        <f>F69+'cash in (2)'!$C$70-'cash in (2)'!$D$70-'cash in (2)'!$E$70</f>
        <v>769530</v>
      </c>
      <c r="G70" s="459"/>
      <c r="H70" s="206" t="str">
        <f>IF('cash in (2)'!$A$70="","",TEXT('cash in (2)'!$A$70,"mmmm"))</f>
        <v>16-03-25</v>
      </c>
      <c r="I70" s="275"/>
      <c r="AA70" s="307"/>
    </row>
    <row r="71" ht="28.5" customHeight="1" spans="1:27">
      <c r="A71" s="205" t="s">
        <v>472</v>
      </c>
      <c r="B71" s="206" t="s">
        <v>941</v>
      </c>
      <c r="C71" s="207">
        <v>18000</v>
      </c>
      <c r="D71" s="207"/>
      <c r="E71" s="206"/>
      <c r="F71" s="79">
        <f>F70+'cash in (2)'!$C$71-'cash in (2)'!$D$71-'cash in (2)'!$E$71</f>
        <v>787530</v>
      </c>
      <c r="G71" s="459"/>
      <c r="H71" s="206" t="str">
        <f>IF('cash in (2)'!$A$71="","",TEXT('cash in (2)'!$A$71,"mmmm"))</f>
        <v>16-03-25</v>
      </c>
      <c r="I71" s="275"/>
      <c r="AA71" s="307"/>
    </row>
    <row r="72" ht="28.5" customHeight="1" spans="1:27">
      <c r="A72" s="205" t="s">
        <v>477</v>
      </c>
      <c r="B72" s="206" t="s">
        <v>942</v>
      </c>
      <c r="C72" s="207">
        <v>370</v>
      </c>
      <c r="D72" s="207"/>
      <c r="E72" s="206"/>
      <c r="F72" s="79">
        <f>F71+'cash in (2)'!$C$72-'cash in (2)'!$D$72-'cash in (2)'!$E$72</f>
        <v>787900</v>
      </c>
      <c r="G72" s="459"/>
      <c r="H72" s="206" t="str">
        <f>IF('cash in (2)'!$A$72="","",TEXT('cash in (2)'!$A$72,"mmmm"))</f>
        <v>18-03-25</v>
      </c>
      <c r="I72" s="275"/>
      <c r="AA72" s="307"/>
    </row>
    <row r="73" ht="28.5" customHeight="1" spans="1:27">
      <c r="A73" s="205" t="s">
        <v>477</v>
      </c>
      <c r="B73" s="206" t="s">
        <v>943</v>
      </c>
      <c r="C73" s="207">
        <v>3000</v>
      </c>
      <c r="D73" s="207"/>
      <c r="E73" s="206"/>
      <c r="F73" s="79">
        <f>F72+'cash in (2)'!$C$73-'cash in (2)'!$D$73-'cash in (2)'!$E$73</f>
        <v>790900</v>
      </c>
      <c r="G73" s="459"/>
      <c r="H73" s="206" t="str">
        <f>IF('cash in (2)'!$A$73="","",TEXT('cash in (2)'!$A$73,"mmmm"))</f>
        <v>18-03-25</v>
      </c>
      <c r="I73" s="275"/>
      <c r="AA73" s="307"/>
    </row>
    <row r="74" ht="28.5" customHeight="1" spans="1:27">
      <c r="A74" s="205" t="s">
        <v>480</v>
      </c>
      <c r="B74" s="206" t="s">
        <v>944</v>
      </c>
      <c r="C74" s="207">
        <v>10000</v>
      </c>
      <c r="D74" s="207"/>
      <c r="E74" s="206"/>
      <c r="F74" s="79">
        <f>F73+'cash in (2)'!$C$74-'cash in (2)'!$D$74-'cash in (2)'!$E$74</f>
        <v>800900</v>
      </c>
      <c r="G74" s="459"/>
      <c r="H74" s="206" t="str">
        <f>IF('cash in (2)'!$A$74="","",TEXT('cash in (2)'!$A$74,"mmmm"))</f>
        <v>19-03-25</v>
      </c>
      <c r="I74" s="275"/>
      <c r="AA74" s="307"/>
    </row>
    <row r="75" ht="28.5" customHeight="1" spans="1:27">
      <c r="A75" s="205" t="s">
        <v>480</v>
      </c>
      <c r="B75" s="206" t="s">
        <v>91</v>
      </c>
      <c r="C75" s="207">
        <v>10000</v>
      </c>
      <c r="D75" s="207"/>
      <c r="E75" s="206"/>
      <c r="F75" s="79">
        <f>F74+'cash in (2)'!$C$75-'cash in (2)'!$D$75-'cash in (2)'!$E$75</f>
        <v>810900</v>
      </c>
      <c r="G75" s="459"/>
      <c r="H75" s="206" t="str">
        <f>IF('cash in (2)'!$A$75="","",TEXT('cash in (2)'!$A$75,"mmmm"))</f>
        <v>19-03-25</v>
      </c>
      <c r="I75" s="275"/>
      <c r="AA75" s="307"/>
    </row>
    <row r="76" ht="28.5" customHeight="1" spans="1:27">
      <c r="A76" s="205" t="s">
        <v>484</v>
      </c>
      <c r="B76" s="206" t="s">
        <v>311</v>
      </c>
      <c r="C76" s="207">
        <v>2000</v>
      </c>
      <c r="D76" s="207"/>
      <c r="E76" s="206"/>
      <c r="F76" s="79">
        <f>F75+'cash in (2)'!$C$76-'cash in (2)'!$D$76-'cash in (2)'!$E$76</f>
        <v>812900</v>
      </c>
      <c r="G76" s="459"/>
      <c r="H76" s="206" t="str">
        <f>IF('cash in (2)'!$A$76="","",TEXT('cash in (2)'!$A$76,"mmmm"))</f>
        <v>20-03-25</v>
      </c>
      <c r="I76" s="275"/>
      <c r="AA76" s="307"/>
    </row>
    <row r="77" ht="28.5" customHeight="1" spans="1:27">
      <c r="A77" s="205" t="s">
        <v>484</v>
      </c>
      <c r="B77" s="206" t="s">
        <v>91</v>
      </c>
      <c r="C77" s="207">
        <v>1000</v>
      </c>
      <c r="D77" s="207"/>
      <c r="E77" s="206"/>
      <c r="F77" s="79">
        <f>F76+'cash in (2)'!$C$77-'cash in (2)'!$D$77-'cash in (2)'!$E$77</f>
        <v>813900</v>
      </c>
      <c r="G77" s="459"/>
      <c r="H77" s="206" t="str">
        <f>IF('cash in (2)'!$A$77="","",TEXT('cash in (2)'!$A$77,"mmmm"))</f>
        <v>20-03-25</v>
      </c>
      <c r="I77" s="275"/>
      <c r="AA77" s="307"/>
    </row>
    <row r="78" ht="28.5" customHeight="1" spans="1:27">
      <c r="A78" s="205" t="s">
        <v>489</v>
      </c>
      <c r="B78" s="206" t="s">
        <v>311</v>
      </c>
      <c r="C78" s="207">
        <v>20000</v>
      </c>
      <c r="D78" s="207"/>
      <c r="E78" s="206"/>
      <c r="F78" s="79">
        <f>F77+'cash in (2)'!$C$78-'cash in (2)'!$D$78-'cash in (2)'!$E$78</f>
        <v>833900</v>
      </c>
      <c r="G78" s="459"/>
      <c r="H78" s="206" t="str">
        <f>IF('cash in (2)'!$A$78="","",TEXT('cash in (2)'!$A$78,"mmmm"))</f>
        <v>22-03-25</v>
      </c>
      <c r="I78" s="275"/>
      <c r="AA78" s="307"/>
    </row>
    <row r="79" ht="28.5" customHeight="1" spans="1:27">
      <c r="A79" s="205" t="s">
        <v>489</v>
      </c>
      <c r="B79" s="206" t="s">
        <v>311</v>
      </c>
      <c r="C79" s="207">
        <v>4750</v>
      </c>
      <c r="D79" s="207"/>
      <c r="E79" s="206"/>
      <c r="F79" s="79">
        <f>F78+'cash in (2)'!$C$79-'cash in (2)'!$D$79-'cash in (2)'!$E$79</f>
        <v>838650</v>
      </c>
      <c r="G79" s="459"/>
      <c r="H79" s="206" t="str">
        <f>IF('cash in (2)'!$A$79="","",TEXT('cash in (2)'!$A$79,"mmmm"))</f>
        <v>22-03-25</v>
      </c>
      <c r="I79" s="275"/>
      <c r="AA79" s="307"/>
    </row>
    <row r="80" ht="28.5" customHeight="1" spans="1:27">
      <c r="A80" s="205" t="s">
        <v>492</v>
      </c>
      <c r="B80" s="206" t="s">
        <v>945</v>
      </c>
      <c r="C80" s="207">
        <v>20000</v>
      </c>
      <c r="D80" s="207"/>
      <c r="E80" s="206"/>
      <c r="F80" s="79">
        <f>F79+'cash in (2)'!$C$80-'cash in (2)'!$D$80-'cash in (2)'!$E$80</f>
        <v>858650</v>
      </c>
      <c r="G80" s="459"/>
      <c r="H80" s="206" t="str">
        <f>IF('cash in (2)'!$A$80="","",TEXT('cash in (2)'!$A$80,"mmmm"))</f>
        <v>23-03-25</v>
      </c>
      <c r="I80" s="275"/>
      <c r="AA80" s="307"/>
    </row>
    <row r="81" ht="28.5" customHeight="1" spans="1:27">
      <c r="A81" s="205" t="s">
        <v>500</v>
      </c>
      <c r="B81" s="206" t="s">
        <v>943</v>
      </c>
      <c r="C81" s="207">
        <v>700</v>
      </c>
      <c r="D81" s="207"/>
      <c r="E81" s="206"/>
      <c r="F81" s="79">
        <f>F80+'cash in (2)'!$C$81-'cash in (2)'!$D$81-'cash in (2)'!$E$81</f>
        <v>859350</v>
      </c>
      <c r="G81" s="459"/>
      <c r="H81" s="206" t="str">
        <f>IF('cash in (2)'!$A$81="","",TEXT('cash in (2)'!$A$81,"mmmm"))</f>
        <v>26-03-25</v>
      </c>
      <c r="I81" s="275"/>
      <c r="AA81" s="307"/>
    </row>
    <row r="82" ht="28.5" customHeight="1" spans="1:27">
      <c r="A82" s="205" t="s">
        <v>500</v>
      </c>
      <c r="B82" s="206" t="s">
        <v>946</v>
      </c>
      <c r="C82" s="207">
        <v>5000</v>
      </c>
      <c r="D82" s="207"/>
      <c r="E82" s="206"/>
      <c r="F82" s="79">
        <f>F81+'cash in (2)'!$C$82-'cash in (2)'!$D$82-'cash in (2)'!$E$82</f>
        <v>864350</v>
      </c>
      <c r="G82" s="459"/>
      <c r="H82" s="206" t="str">
        <f>IF('cash in (2)'!$A$82="","",TEXT('cash in (2)'!$A$82,"mmmm"))</f>
        <v>26-03-25</v>
      </c>
      <c r="I82" s="275"/>
      <c r="AA82" s="307"/>
    </row>
    <row r="83" ht="28.5" customHeight="1" spans="1:27">
      <c r="A83" s="205">
        <v>45748</v>
      </c>
      <c r="B83" s="206" t="s">
        <v>947</v>
      </c>
      <c r="C83" s="460"/>
      <c r="D83" s="207"/>
      <c r="E83" s="206"/>
      <c r="F83" s="79">
        <f>'cash in (2)'!$C$83</f>
        <v>0</v>
      </c>
      <c r="G83" s="459"/>
      <c r="H83" s="206" t="str">
        <f>IF('cash in (2)'!$A$83="","",TEXT('cash in (2)'!$A$83,"mmmm"))</f>
        <v>April</v>
      </c>
      <c r="I83" s="275">
        <v>70000</v>
      </c>
      <c r="AA83" s="307" t="s">
        <v>471</v>
      </c>
    </row>
    <row r="84" ht="28.5" customHeight="1" spans="1:27">
      <c r="A84" s="205">
        <v>45753</v>
      </c>
      <c r="B84" s="206" t="s">
        <v>842</v>
      </c>
      <c r="C84" s="207">
        <v>73000</v>
      </c>
      <c r="D84" s="207"/>
      <c r="E84" s="206"/>
      <c r="F84" s="79">
        <f>F83+'cash in (2)'!$C$84-'cash in (2)'!$D$84-'cash in (2)'!$E$84</f>
        <v>73000</v>
      </c>
      <c r="G84" s="459" t="s">
        <v>522</v>
      </c>
      <c r="H84" s="206" t="str">
        <f>IF('cash in (2)'!$A$84="","",TEXT('cash in (2)'!$A$84,"mmmm"))</f>
        <v>April</v>
      </c>
      <c r="I84">
        <v>30000</v>
      </c>
      <c r="L84" s="165">
        <v>1</v>
      </c>
      <c r="AA84" s="307" t="s">
        <v>703</v>
      </c>
    </row>
    <row r="85" ht="28.5" customHeight="1" spans="1:27">
      <c r="A85" s="205">
        <v>45753</v>
      </c>
      <c r="B85" s="206" t="s">
        <v>311</v>
      </c>
      <c r="C85" s="207">
        <v>56000</v>
      </c>
      <c r="D85" s="207"/>
      <c r="E85" s="206"/>
      <c r="F85" s="79">
        <f>F84+'cash in (2)'!$C$85-'cash in (2)'!$D$85-'cash in (2)'!$E$85</f>
        <v>129000</v>
      </c>
      <c r="G85" s="459" t="s">
        <v>917</v>
      </c>
      <c r="H85" s="206" t="str">
        <f>IF('cash in (2)'!$A$85="","",TEXT('cash in (2)'!$A$85,"mmmm"))</f>
        <v>April</v>
      </c>
      <c r="I85" s="275">
        <v>5000</v>
      </c>
      <c r="J85" s="275"/>
      <c r="AA85" s="307" t="s">
        <v>514</v>
      </c>
    </row>
    <row r="86" ht="28.5" customHeight="1" spans="1:27">
      <c r="A86" s="205">
        <v>45754</v>
      </c>
      <c r="B86" s="206" t="s">
        <v>948</v>
      </c>
      <c r="C86" s="207">
        <v>50000</v>
      </c>
      <c r="D86" s="207"/>
      <c r="E86" s="206"/>
      <c r="F86" s="79">
        <f>F85+'cash in (2)'!$C$86-'cash in (2)'!$D$86-'cash in (2)'!$E$86</f>
        <v>179000</v>
      </c>
      <c r="G86" s="459" t="s">
        <v>917</v>
      </c>
      <c r="H86" s="206" t="str">
        <f>IF('cash in (2)'!$A$86="","",TEXT('cash in (2)'!$A$86,"mmmm"))</f>
        <v>April</v>
      </c>
      <c r="I86" s="275">
        <v>160000</v>
      </c>
      <c r="AA86" s="307" t="s">
        <v>427</v>
      </c>
    </row>
    <row r="87" ht="28.5" customHeight="1" spans="1:27">
      <c r="A87" s="205">
        <v>45757</v>
      </c>
      <c r="B87" s="206" t="s">
        <v>311</v>
      </c>
      <c r="C87" s="207">
        <v>1200</v>
      </c>
      <c r="D87" s="207"/>
      <c r="E87" s="206"/>
      <c r="F87" s="79">
        <f>F86+'cash in (2)'!$C$87-'cash in (2)'!$D$87-'cash in (2)'!$E$87</f>
        <v>180200</v>
      </c>
      <c r="G87" s="459" t="s">
        <v>917</v>
      </c>
      <c r="H87" s="206" t="str">
        <f>IF('cash in (2)'!$A$87="","",TEXT('cash in (2)'!$A$87,"mmmm"))</f>
        <v>April</v>
      </c>
      <c r="I87" s="165">
        <v>690</v>
      </c>
      <c r="AA87" s="307" t="s">
        <v>342</v>
      </c>
    </row>
    <row r="88" ht="28.5" customHeight="1" spans="1:27">
      <c r="A88" s="205">
        <v>45760</v>
      </c>
      <c r="B88" s="206" t="s">
        <v>949</v>
      </c>
      <c r="C88" s="207">
        <v>300</v>
      </c>
      <c r="D88" s="207"/>
      <c r="E88" s="206"/>
      <c r="F88" s="79">
        <f>F87+'cash in (2)'!$C$88-'cash in (2)'!$D$88-'cash in (2)'!$E$88</f>
        <v>180500</v>
      </c>
      <c r="G88" s="459" t="s">
        <v>917</v>
      </c>
      <c r="H88" s="206" t="str">
        <f>IF('cash in (2)'!$A$88="","",TEXT('cash in (2)'!$A$88,"mmmm"))</f>
        <v>April</v>
      </c>
      <c r="I88" s="275">
        <v>2000</v>
      </c>
      <c r="AA88" s="307" t="s">
        <v>677</v>
      </c>
    </row>
    <row r="89" ht="28.5" customHeight="1" spans="1:27">
      <c r="A89" s="205">
        <v>45761</v>
      </c>
      <c r="B89" s="206" t="s">
        <v>950</v>
      </c>
      <c r="C89" s="207">
        <v>25000</v>
      </c>
      <c r="D89" s="207"/>
      <c r="E89" s="206"/>
      <c r="F89" s="79">
        <f>F88+'cash in (2)'!$C$89-'cash in (2)'!$D$89-'cash in (2)'!$E$89</f>
        <v>205500</v>
      </c>
      <c r="G89" s="459" t="s">
        <v>921</v>
      </c>
      <c r="H89" s="206" t="str">
        <f>IF('cash in (2)'!$A$89="","",TEXT('cash in (2)'!$A$89,"mmmm"))</f>
        <v>April</v>
      </c>
      <c r="I89" s="275">
        <v>200</v>
      </c>
      <c r="AA89" s="307" t="s">
        <v>732</v>
      </c>
    </row>
    <row r="90" ht="28.5" customHeight="1" spans="1:27">
      <c r="A90" s="205">
        <v>45762</v>
      </c>
      <c r="B90" s="206" t="s">
        <v>311</v>
      </c>
      <c r="C90" s="207">
        <v>1000</v>
      </c>
      <c r="D90" s="207"/>
      <c r="E90" s="206"/>
      <c r="F90" s="79">
        <f>F89+'cash in (2)'!$C$90-'cash in (2)'!$D$90-'cash in (2)'!$E$90</f>
        <v>206500</v>
      </c>
      <c r="G90" s="459" t="s">
        <v>917</v>
      </c>
      <c r="H90" s="206" t="str">
        <f>IF('cash in (2)'!$A$90="","",TEXT('cash in (2)'!$A$90,"mmmm"))</f>
        <v>April</v>
      </c>
      <c r="AA90" s="307" t="s">
        <v>800</v>
      </c>
    </row>
    <row r="91" ht="28.5" customHeight="1" spans="1:27">
      <c r="A91" s="205">
        <v>45763</v>
      </c>
      <c r="B91" s="206" t="s">
        <v>311</v>
      </c>
      <c r="C91" s="207">
        <v>27500</v>
      </c>
      <c r="D91" s="207"/>
      <c r="E91" s="206"/>
      <c r="F91" s="79">
        <f>F90+'cash in (2)'!$C$91-'cash in (2)'!$D$91-'cash in (2)'!$E$91</f>
        <v>234000</v>
      </c>
      <c r="G91" s="459" t="s">
        <v>917</v>
      </c>
      <c r="H91" s="206" t="str">
        <f>IF('cash in (2)'!$A$91="","",TEXT('cash in (2)'!$A$91,"mmmm"))</f>
        <v>April</v>
      </c>
      <c r="AA91" s="307" t="s">
        <v>595</v>
      </c>
    </row>
    <row r="92" ht="28.5" customHeight="1" spans="1:27">
      <c r="A92" s="205">
        <v>45763</v>
      </c>
      <c r="B92" s="206" t="s">
        <v>620</v>
      </c>
      <c r="C92" s="207">
        <v>7000</v>
      </c>
      <c r="D92" s="207"/>
      <c r="E92" s="206"/>
      <c r="F92" s="79">
        <f>F91+'cash in (2)'!$C$92-'cash in (2)'!$D$92-'cash in (2)'!$E$92</f>
        <v>241000</v>
      </c>
      <c r="G92" s="459" t="s">
        <v>620</v>
      </c>
      <c r="H92" s="206" t="str">
        <f>IF('cash in (2)'!$A$92="","",TEXT('cash in (2)'!$A$92,"mmmm"))</f>
        <v>April</v>
      </c>
      <c r="AA92" s="307" t="s">
        <v>847</v>
      </c>
    </row>
    <row r="93" ht="28.5" customHeight="1" spans="1:27">
      <c r="A93" s="205">
        <v>45757</v>
      </c>
      <c r="B93" s="206" t="s">
        <v>311</v>
      </c>
      <c r="C93" s="207">
        <v>100</v>
      </c>
      <c r="D93" s="207"/>
      <c r="E93" s="206"/>
      <c r="F93" s="79">
        <f>F92+'cash in (2)'!$C$93-'cash in (2)'!$D$93-'cash in (2)'!$E$93</f>
        <v>241100</v>
      </c>
      <c r="G93" s="459" t="s">
        <v>917</v>
      </c>
      <c r="H93" s="206" t="str">
        <f>IF('cash in (2)'!$A$93="","",TEXT('cash in (2)'!$A$93,"mmmm"))</f>
        <v>April</v>
      </c>
      <c r="AA93" s="307" t="s">
        <v>951</v>
      </c>
    </row>
    <row r="94" ht="28.5" customHeight="1" spans="1:27">
      <c r="A94" s="205">
        <v>45763</v>
      </c>
      <c r="B94" s="206" t="s">
        <v>949</v>
      </c>
      <c r="C94" s="207">
        <v>700</v>
      </c>
      <c r="D94" s="207"/>
      <c r="E94" s="206"/>
      <c r="F94" s="79">
        <f>F93+'cash in (2)'!$C$94-'cash in (2)'!$D$94-'cash in (2)'!$E$94</f>
        <v>241800</v>
      </c>
      <c r="G94" s="459" t="s">
        <v>917</v>
      </c>
      <c r="H94" s="206" t="str">
        <f>IF('cash in (2)'!$A$94="","",TEXT('cash in (2)'!$A$94,"mmmm"))</f>
        <v>April</v>
      </c>
      <c r="AA94" s="307" t="s">
        <v>952</v>
      </c>
    </row>
    <row r="95" ht="28.5" customHeight="1" spans="1:27">
      <c r="A95" s="205">
        <v>45764</v>
      </c>
      <c r="B95" s="206" t="s">
        <v>136</v>
      </c>
      <c r="C95" s="207">
        <v>48000</v>
      </c>
      <c r="D95" s="207"/>
      <c r="E95" s="206"/>
      <c r="F95" s="79">
        <f>F94+'cash in (2)'!$C$95-'cash in (2)'!$D$95-'cash in (2)'!$E$95</f>
        <v>289800</v>
      </c>
      <c r="G95" s="459" t="s">
        <v>136</v>
      </c>
      <c r="H95" s="206" t="str">
        <f>IF('cash in (2)'!$A$95="","",TEXT('cash in (2)'!$A$95,"mmmm"))</f>
        <v>April</v>
      </c>
      <c r="AA95" s="307"/>
    </row>
    <row r="96" ht="28.5" customHeight="1" spans="1:27">
      <c r="A96" s="205">
        <v>45767</v>
      </c>
      <c r="B96" s="206" t="s">
        <v>953</v>
      </c>
      <c r="C96" s="207">
        <v>35000</v>
      </c>
      <c r="D96" s="207"/>
      <c r="E96" s="206"/>
      <c r="F96" s="79">
        <f>F95+'cash in (2)'!$C$96-'cash in (2)'!$D$96-'cash in (2)'!$E$96</f>
        <v>324800</v>
      </c>
      <c r="G96" s="459" t="s">
        <v>917</v>
      </c>
      <c r="H96" s="206" t="str">
        <f>IF('cash in (2)'!$A$96="","",TEXT('cash in (2)'!$A$96,"mmmm"))</f>
        <v>April</v>
      </c>
      <c r="AA96" s="307"/>
    </row>
    <row r="97" ht="28.5" customHeight="1" spans="1:27">
      <c r="A97" s="205">
        <v>45767</v>
      </c>
      <c r="B97" s="206" t="s">
        <v>954</v>
      </c>
      <c r="C97" s="207">
        <v>2000</v>
      </c>
      <c r="D97" s="207"/>
      <c r="E97" s="206"/>
      <c r="F97" s="79">
        <f>F96+'cash in (2)'!$C$97-'cash in (2)'!$D$97-'cash in (2)'!$E$97</f>
        <v>326800</v>
      </c>
      <c r="G97" s="459" t="s">
        <v>917</v>
      </c>
      <c r="H97" s="206" t="str">
        <f>IF('cash in (2)'!$A$97="","",TEXT('cash in (2)'!$A$97,"mmmm"))</f>
        <v>April</v>
      </c>
      <c r="AA97" s="307"/>
    </row>
    <row r="98" ht="28.5" customHeight="1" spans="1:27">
      <c r="A98" s="205">
        <v>45768</v>
      </c>
      <c r="B98" s="206" t="s">
        <v>429</v>
      </c>
      <c r="C98" s="207">
        <v>33000</v>
      </c>
      <c r="D98" s="207"/>
      <c r="E98" s="206"/>
      <c r="F98" s="79">
        <f>F97+'cash in (2)'!$C$98-'cash in (2)'!$D$98-'cash in (2)'!$E$98</f>
        <v>359800</v>
      </c>
      <c r="G98" s="459" t="s">
        <v>429</v>
      </c>
      <c r="H98" s="206" t="str">
        <f>IF('cash in (2)'!$A$98="","",TEXT('cash in (2)'!$A$98,"mmmm"))</f>
        <v>April</v>
      </c>
      <c r="AA98" s="307"/>
    </row>
    <row r="99" ht="28.5" customHeight="1" spans="1:27">
      <c r="A99" s="205">
        <v>45769</v>
      </c>
      <c r="B99" s="206" t="s">
        <v>955</v>
      </c>
      <c r="C99" s="207">
        <v>20000</v>
      </c>
      <c r="D99" s="207"/>
      <c r="E99" s="206"/>
      <c r="F99" s="79">
        <f>F98+'cash in (2)'!$C$99-'cash in (2)'!$D$99-'cash in (2)'!$E$99</f>
        <v>379800</v>
      </c>
      <c r="G99" s="459" t="s">
        <v>921</v>
      </c>
      <c r="H99" s="206" t="str">
        <f>IF('cash in (2)'!$A$99="","",TEXT('cash in (2)'!$A$99,"mmmm"))</f>
        <v>April</v>
      </c>
      <c r="AA99" s="307"/>
    </row>
    <row r="100" ht="28.5" customHeight="1" spans="1:27">
      <c r="A100" s="205">
        <v>45769</v>
      </c>
      <c r="B100" s="206" t="s">
        <v>956</v>
      </c>
      <c r="C100" s="207">
        <v>15000</v>
      </c>
      <c r="D100" s="207"/>
      <c r="E100" s="206"/>
      <c r="F100" s="79">
        <f>F99+'cash in (2)'!$C$100-'cash in (2)'!$D$100-'cash in (2)'!$E$100</f>
        <v>394800</v>
      </c>
      <c r="G100" s="459" t="s">
        <v>610</v>
      </c>
      <c r="H100" s="206" t="str">
        <f>IF('cash in (2)'!$A$100="","",TEXT('cash in (2)'!$A$100,"mmmm"))</f>
        <v>April</v>
      </c>
      <c r="AA100" s="307"/>
    </row>
    <row r="101" ht="28.5" customHeight="1" spans="1:27">
      <c r="A101" s="205">
        <v>45770</v>
      </c>
      <c r="B101" s="206" t="s">
        <v>842</v>
      </c>
      <c r="C101" s="207">
        <v>30000</v>
      </c>
      <c r="D101" s="207"/>
      <c r="E101" s="206"/>
      <c r="F101" s="79">
        <f>F100+'cash in (2)'!$C$101-'cash in (2)'!$D$101-'cash in (2)'!$E$101</f>
        <v>424800</v>
      </c>
      <c r="G101" s="459" t="s">
        <v>522</v>
      </c>
      <c r="H101" s="206" t="str">
        <f>IF('cash in (2)'!$A$101="","",TEXT('cash in (2)'!$A$101,"mmmm"))</f>
        <v>April</v>
      </c>
      <c r="AA101" s="307"/>
    </row>
    <row r="102" ht="28.5" customHeight="1" spans="1:27">
      <c r="A102" s="205">
        <v>45770</v>
      </c>
      <c r="B102" s="206" t="s">
        <v>471</v>
      </c>
      <c r="C102" s="207">
        <v>15000</v>
      </c>
      <c r="D102" s="207"/>
      <c r="E102" s="206"/>
      <c r="F102" s="79">
        <f>F101+'cash in (2)'!$C$102-'cash in (2)'!$D$102-'cash in (2)'!$E$102</f>
        <v>439800</v>
      </c>
      <c r="G102" s="459" t="s">
        <v>471</v>
      </c>
      <c r="H102" s="206" t="str">
        <f>IF('cash in (2)'!$A$102="","",TEXT('cash in (2)'!$A$102,"mmmm"))</f>
        <v>April</v>
      </c>
      <c r="AA102" s="307"/>
    </row>
    <row r="103" ht="28.5" customHeight="1" spans="1:27">
      <c r="A103" s="205">
        <v>45771</v>
      </c>
      <c r="B103" s="206" t="s">
        <v>703</v>
      </c>
      <c r="C103" s="207">
        <v>6400</v>
      </c>
      <c r="D103" s="207"/>
      <c r="E103" s="206"/>
      <c r="F103" s="79">
        <f>F102+'cash in (2)'!$C$103-'cash in (2)'!$D$103-'cash in (2)'!$E$103</f>
        <v>446200</v>
      </c>
      <c r="G103" s="459" t="s">
        <v>703</v>
      </c>
      <c r="H103" s="206" t="str">
        <f>IF('cash in (2)'!$A$103="","",TEXT('cash in (2)'!$A$103,"mmmm"))</f>
        <v>April</v>
      </c>
      <c r="AA103" s="307"/>
    </row>
    <row r="104" ht="28.5" customHeight="1" spans="1:27">
      <c r="A104" s="205">
        <v>45771</v>
      </c>
      <c r="B104" s="206" t="s">
        <v>479</v>
      </c>
      <c r="C104" s="207">
        <v>15000</v>
      </c>
      <c r="D104" s="207"/>
      <c r="E104" s="206"/>
      <c r="F104" s="79">
        <f>F103+'cash in (2)'!$C$104-'cash in (2)'!$D$104-'cash in (2)'!$E$104</f>
        <v>461200</v>
      </c>
      <c r="G104" s="459" t="s">
        <v>514</v>
      </c>
      <c r="H104" s="206" t="str">
        <f>IF('cash in (2)'!$A$104="","",TEXT('cash in (2)'!$A$104,"mmmm"))</f>
        <v>April</v>
      </c>
      <c r="AA104" s="307"/>
    </row>
    <row r="105" ht="28.5" customHeight="1" spans="1:27">
      <c r="A105" s="205">
        <v>45773</v>
      </c>
      <c r="B105" s="206" t="s">
        <v>620</v>
      </c>
      <c r="C105" s="207">
        <v>6500</v>
      </c>
      <c r="D105" s="207"/>
      <c r="E105" s="206"/>
      <c r="F105" s="79">
        <f>F104+'cash in (2)'!$C$105-'cash in (2)'!$D$105-'cash in (2)'!$E$105</f>
        <v>467700</v>
      </c>
      <c r="G105" s="459" t="s">
        <v>620</v>
      </c>
      <c r="H105" s="206" t="str">
        <f>IF('cash in (2)'!$A$105="","",TEXT('cash in (2)'!$A$105,"mmmm"))</f>
        <v>April</v>
      </c>
      <c r="AA105" s="307"/>
    </row>
    <row r="106" ht="28.5" customHeight="1" spans="1:27">
      <c r="A106" s="205">
        <v>45775</v>
      </c>
      <c r="B106" s="206" t="s">
        <v>842</v>
      </c>
      <c r="C106" s="207">
        <v>30000</v>
      </c>
      <c r="D106" s="207"/>
      <c r="E106" s="206"/>
      <c r="F106" s="79">
        <f>F105+'cash in (2)'!$C$106-'cash in (2)'!$D$106-'cash in (2)'!$E$106</f>
        <v>497700</v>
      </c>
      <c r="G106" s="459" t="s">
        <v>522</v>
      </c>
      <c r="H106" s="206" t="str">
        <f>IF('cash in (2)'!$A$106="","",TEXT('cash in (2)'!$A$106,"mmmm"))</f>
        <v>April</v>
      </c>
      <c r="AA106" s="307"/>
    </row>
    <row r="107" ht="28.5" customHeight="1" spans="1:27">
      <c r="A107" s="205">
        <v>45775</v>
      </c>
      <c r="B107" s="206" t="s">
        <v>403</v>
      </c>
      <c r="C107" s="207">
        <v>200</v>
      </c>
      <c r="D107" s="207"/>
      <c r="E107" s="206"/>
      <c r="F107" s="79">
        <f>F106+'cash in (2)'!$C$107-'cash in (2)'!$D$107-'cash in (2)'!$E$107</f>
        <v>497900</v>
      </c>
      <c r="G107" s="459" t="s">
        <v>427</v>
      </c>
      <c r="H107" s="206" t="str">
        <f>IF('cash in (2)'!$A$107="","",TEXT('cash in (2)'!$A$107,"mmmm"))</f>
        <v>April</v>
      </c>
      <c r="AA107" s="307"/>
    </row>
    <row r="108" ht="28.5" customHeight="1" spans="1:27">
      <c r="A108" s="205">
        <v>45777</v>
      </c>
      <c r="B108" s="206" t="s">
        <v>471</v>
      </c>
      <c r="C108" s="207">
        <v>10000</v>
      </c>
      <c r="D108" s="207"/>
      <c r="E108" s="206"/>
      <c r="F108" s="79">
        <f>F107+'cash in (2)'!$C$108-'cash in (2)'!$D$108-'cash in (2)'!$E$108</f>
        <v>507900</v>
      </c>
      <c r="G108" s="459" t="s">
        <v>471</v>
      </c>
      <c r="H108" s="206" t="str">
        <f>IF('cash in (2)'!$A$108="","",TEXT('cash in (2)'!$A$108,"mmmm"))</f>
        <v>April</v>
      </c>
      <c r="AA108" s="307"/>
    </row>
    <row r="109" ht="28.5" customHeight="1" spans="1:27">
      <c r="A109" s="205">
        <v>45781</v>
      </c>
      <c r="B109" s="206" t="s">
        <v>342</v>
      </c>
      <c r="C109" s="207">
        <v>10000</v>
      </c>
      <c r="D109" s="207"/>
      <c r="E109" s="206"/>
      <c r="F109" s="79">
        <f>F108+'cash in (2)'!$C$109-'cash in (2)'!$D$109-'cash in (2)'!$E$109</f>
        <v>517900</v>
      </c>
      <c r="G109" s="459" t="s">
        <v>342</v>
      </c>
      <c r="H109" s="206" t="str">
        <f>IF('cash in (2)'!$A$109="","",TEXT('cash in (2)'!$A$109,"mmmm"))</f>
        <v>May</v>
      </c>
      <c r="AA109" s="307"/>
    </row>
    <row r="110" ht="28.5" customHeight="1" spans="1:27">
      <c r="A110" s="205">
        <v>45782</v>
      </c>
      <c r="B110" s="206" t="s">
        <v>957</v>
      </c>
      <c r="C110" s="207">
        <v>5000</v>
      </c>
      <c r="D110" s="207"/>
      <c r="E110" s="206"/>
      <c r="F110" s="79">
        <f>F109+'cash in (2)'!$C$110-'cash in (2)'!$D$110-'cash in (2)'!$E$110</f>
        <v>522900</v>
      </c>
      <c r="G110" s="459" t="s">
        <v>921</v>
      </c>
      <c r="H110" s="206" t="str">
        <f>IF('cash in (2)'!$A$110="","",TEXT('cash in (2)'!$A$110,"mmmm"))</f>
        <v>May</v>
      </c>
      <c r="AA110" s="307"/>
    </row>
    <row r="111" ht="28.5" customHeight="1" spans="1:27">
      <c r="A111" s="205">
        <v>45783</v>
      </c>
      <c r="B111" s="206" t="s">
        <v>958</v>
      </c>
      <c r="C111" s="207">
        <v>500</v>
      </c>
      <c r="D111" s="207"/>
      <c r="E111" s="206"/>
      <c r="F111" s="79">
        <f>F110+'cash in (2)'!$C$111-'cash in (2)'!$D$111-'cash in (2)'!$E$111</f>
        <v>523400</v>
      </c>
      <c r="G111" s="459" t="s">
        <v>677</v>
      </c>
      <c r="H111" s="206" t="str">
        <f>IF('cash in (2)'!$A$111="","",TEXT('cash in (2)'!$A$111,"mmmm"))</f>
        <v>May</v>
      </c>
      <c r="AA111" s="307"/>
    </row>
    <row r="112" ht="28.5" customHeight="1" spans="1:27">
      <c r="A112" s="205">
        <v>45783</v>
      </c>
      <c r="B112" s="206" t="s">
        <v>703</v>
      </c>
      <c r="C112" s="207">
        <v>11490</v>
      </c>
      <c r="D112" s="207"/>
      <c r="E112" s="206"/>
      <c r="F112" s="79">
        <f>F111+'cash in (2)'!$C$112-'cash in (2)'!$D$112-'cash in (2)'!$E$112</f>
        <v>534890</v>
      </c>
      <c r="G112" s="459" t="s">
        <v>703</v>
      </c>
      <c r="H112" s="206" t="str">
        <f>IF('cash in (2)'!$A$112="","",TEXT('cash in (2)'!$A$112,"mmmm"))</f>
        <v>May</v>
      </c>
      <c r="AA112" s="307"/>
    </row>
    <row r="113" ht="28.5" customHeight="1" spans="1:27">
      <c r="A113" s="205">
        <v>45783</v>
      </c>
      <c r="B113" s="206" t="s">
        <v>956</v>
      </c>
      <c r="C113" s="207">
        <v>8000</v>
      </c>
      <c r="D113" s="207"/>
      <c r="E113" s="206"/>
      <c r="F113" s="79">
        <f>F112+'cash in (2)'!$C$113-'cash in (2)'!$D$113-'cash in (2)'!$E$113</f>
        <v>542890</v>
      </c>
      <c r="G113" s="459" t="s">
        <v>610</v>
      </c>
      <c r="H113" s="206" t="str">
        <f>IF('cash in (2)'!$A$113="","",TEXT('cash in (2)'!$A$113,"mmmm"))</f>
        <v>May</v>
      </c>
      <c r="AA113" s="307"/>
    </row>
    <row r="114" ht="28.5" customHeight="1" spans="1:27">
      <c r="A114" s="205">
        <v>45784</v>
      </c>
      <c r="B114" s="206" t="s">
        <v>471</v>
      </c>
      <c r="C114" s="207">
        <v>4550</v>
      </c>
      <c r="D114" s="207"/>
      <c r="E114" s="206"/>
      <c r="F114" s="79">
        <f>F113+'cash in (2)'!$C$114-'cash in (2)'!$D$114-'cash in (2)'!$E$114</f>
        <v>547440</v>
      </c>
      <c r="G114" s="459" t="s">
        <v>471</v>
      </c>
      <c r="H114" s="206" t="str">
        <f>IF('cash in (2)'!$A$114="","",TEXT('cash in (2)'!$A$114,"mmmm"))</f>
        <v>May</v>
      </c>
      <c r="AA114" s="307"/>
    </row>
    <row r="115" ht="28.5" customHeight="1" spans="1:27">
      <c r="A115" s="205">
        <v>45785</v>
      </c>
      <c r="B115" s="206" t="s">
        <v>842</v>
      </c>
      <c r="C115" s="207">
        <v>50000</v>
      </c>
      <c r="D115" s="207"/>
      <c r="E115" s="206"/>
      <c r="F115" s="79">
        <f>F114+'cash in (2)'!$C$115-'cash in (2)'!$D$115-'cash in (2)'!$E$115</f>
        <v>597440</v>
      </c>
      <c r="G115" s="459" t="s">
        <v>522</v>
      </c>
      <c r="H115" s="206" t="str">
        <f>IF('cash in (2)'!$A$115="","",TEXT('cash in (2)'!$A$115,"mmmm"))</f>
        <v>May</v>
      </c>
      <c r="AA115" s="307"/>
    </row>
    <row r="116" ht="28.5" customHeight="1" spans="1:27">
      <c r="A116" s="205">
        <v>45785</v>
      </c>
      <c r="B116" s="206" t="s">
        <v>957</v>
      </c>
      <c r="C116" s="207">
        <v>4000</v>
      </c>
      <c r="D116" s="207"/>
      <c r="E116" s="206"/>
      <c r="F116" s="79">
        <f>F115+'cash in (2)'!$C$116-'cash in (2)'!$D$116-'cash in (2)'!$E$116</f>
        <v>601440</v>
      </c>
      <c r="G116" s="459" t="s">
        <v>921</v>
      </c>
      <c r="H116" s="206" t="str">
        <f>IF('cash in (2)'!$A$116="","",TEXT('cash in (2)'!$A$116,"mmmm"))</f>
        <v>May</v>
      </c>
      <c r="AA116" s="307"/>
    </row>
    <row r="117" ht="28.5" customHeight="1" spans="1:27">
      <c r="A117" s="205">
        <v>45789</v>
      </c>
      <c r="B117" s="206" t="s">
        <v>953</v>
      </c>
      <c r="C117" s="207">
        <v>2000</v>
      </c>
      <c r="D117" s="207"/>
      <c r="E117" s="206"/>
      <c r="F117" s="79">
        <f>F116+'cash in (2)'!$C$117-'cash in (2)'!$D$117-'cash in (2)'!$E$117</f>
        <v>603440</v>
      </c>
      <c r="G117" s="459" t="s">
        <v>917</v>
      </c>
      <c r="H117" s="206" t="str">
        <f>IF('cash in (2)'!$A$117="","",TEXT('cash in (2)'!$A$117,"mmmm"))</f>
        <v>May</v>
      </c>
      <c r="AA117" s="307"/>
    </row>
    <row r="118" ht="28.5" customHeight="1" spans="1:27">
      <c r="A118" s="205">
        <v>45789</v>
      </c>
      <c r="B118" s="206" t="s">
        <v>953</v>
      </c>
      <c r="C118" s="207">
        <v>500</v>
      </c>
      <c r="D118" s="207"/>
      <c r="E118" s="206"/>
      <c r="F118" s="79">
        <f>F117+'cash in (2)'!$C$118-'cash in (2)'!$D$118-'cash in (2)'!$E$118</f>
        <v>603940</v>
      </c>
      <c r="G118" s="459" t="s">
        <v>917</v>
      </c>
      <c r="H118" s="206" t="str">
        <f>IF('cash in (2)'!$A$118="","",TEXT('cash in (2)'!$A$118,"mmmm"))</f>
        <v>May</v>
      </c>
      <c r="AA118" s="307"/>
    </row>
    <row r="119" ht="28.5" customHeight="1" spans="1:27">
      <c r="A119" s="205">
        <v>45789</v>
      </c>
      <c r="B119" s="206" t="s">
        <v>953</v>
      </c>
      <c r="C119" s="207">
        <v>500</v>
      </c>
      <c r="D119" s="207"/>
      <c r="E119" s="206"/>
      <c r="F119" s="79">
        <f>F118+'cash in (2)'!$C$119-'cash in (2)'!$D$119-'cash in (2)'!$E$119</f>
        <v>604440</v>
      </c>
      <c r="G119" s="459" t="s">
        <v>917</v>
      </c>
      <c r="H119" s="206" t="str">
        <f>IF('cash in (2)'!$A$119="","",TEXT('cash in (2)'!$A$119,"mmmm"))</f>
        <v>May</v>
      </c>
      <c r="AA119" s="307"/>
    </row>
    <row r="120" ht="28.5" customHeight="1" spans="1:27">
      <c r="A120" s="205">
        <v>45789</v>
      </c>
      <c r="B120" s="206" t="s">
        <v>953</v>
      </c>
      <c r="C120" s="207">
        <v>100</v>
      </c>
      <c r="D120" s="207"/>
      <c r="E120" s="206"/>
      <c r="F120" s="79">
        <f>F119+'cash in (2)'!$C$120-'cash in (2)'!$D$120-'cash in (2)'!$E$120</f>
        <v>604540</v>
      </c>
      <c r="G120" s="459" t="s">
        <v>917</v>
      </c>
      <c r="H120" s="206" t="str">
        <f>IF('cash in (2)'!$A$120="","",TEXT('cash in (2)'!$A$120,"mmmm"))</f>
        <v>May</v>
      </c>
      <c r="AA120" s="307"/>
    </row>
    <row r="121" ht="28.5" customHeight="1" spans="1:27">
      <c r="A121" s="205">
        <v>45789</v>
      </c>
      <c r="B121" s="206" t="s">
        <v>959</v>
      </c>
      <c r="C121" s="207">
        <v>285000</v>
      </c>
      <c r="D121" s="207"/>
      <c r="E121" s="206"/>
      <c r="F121" s="79">
        <f>F120+'cash in (2)'!$C$121-'cash in (2)'!$D$121-'cash in (2)'!$E$121</f>
        <v>889540</v>
      </c>
      <c r="G121" s="459" t="s">
        <v>732</v>
      </c>
      <c r="H121" s="206" t="str">
        <f>IF('cash in (2)'!$A$121="","",TEXT('cash in (2)'!$A$121,"mmmm"))</f>
        <v>May</v>
      </c>
      <c r="AA121" s="307"/>
    </row>
    <row r="122" ht="28.5" customHeight="1" spans="1:27">
      <c r="A122" s="205">
        <v>45789</v>
      </c>
      <c r="B122" s="206" t="s">
        <v>960</v>
      </c>
      <c r="C122" s="207">
        <v>7000</v>
      </c>
      <c r="D122" s="207"/>
      <c r="E122" s="206"/>
      <c r="F122" s="79">
        <f>F121+'cash in (2)'!$C$122-'cash in (2)'!$D$122-'cash in (2)'!$E$122</f>
        <v>896540</v>
      </c>
      <c r="G122" s="459" t="s">
        <v>514</v>
      </c>
      <c r="H122" s="206" t="str">
        <f>IF('cash in (2)'!$A$122="","",TEXT('cash in (2)'!$A$122,"mmmm"))</f>
        <v>May</v>
      </c>
      <c r="AA122" s="307"/>
    </row>
    <row r="123" ht="28.5" customHeight="1" spans="1:27">
      <c r="A123" s="205">
        <v>45789</v>
      </c>
      <c r="B123" s="206" t="s">
        <v>961</v>
      </c>
      <c r="C123" s="207">
        <v>36750</v>
      </c>
      <c r="D123" s="207"/>
      <c r="E123" s="206"/>
      <c r="F123" s="79">
        <f>F122+'cash in (2)'!$C$123-'cash in (2)'!$D$123-'cash in (2)'!$E$123</f>
        <v>933290</v>
      </c>
      <c r="G123" s="459" t="s">
        <v>800</v>
      </c>
      <c r="H123" s="206" t="str">
        <f>IF('cash in (2)'!$A$123="","",TEXT('cash in (2)'!$A$123,"mmmm"))</f>
        <v>May</v>
      </c>
      <c r="L123" s="275"/>
      <c r="M123" s="275"/>
      <c r="AA123" s="307"/>
    </row>
    <row r="124" ht="28.5" customHeight="1" spans="1:27">
      <c r="A124" s="205">
        <v>45789</v>
      </c>
      <c r="B124" s="206" t="s">
        <v>953</v>
      </c>
      <c r="C124" s="207">
        <v>300</v>
      </c>
      <c r="D124" s="207"/>
      <c r="E124" s="206"/>
      <c r="F124" s="79">
        <f>F123+'cash in (2)'!$C$124-'cash in (2)'!$D$124-'cash in (2)'!$E$124</f>
        <v>933590</v>
      </c>
      <c r="G124" s="459" t="s">
        <v>917</v>
      </c>
      <c r="H124" s="206" t="str">
        <f>IF('cash in (2)'!$A$124="","",TEXT('cash in (2)'!$A$124,"mmmm"))</f>
        <v>May</v>
      </c>
      <c r="L124" s="275"/>
      <c r="M124" s="275"/>
      <c r="AA124" s="307"/>
    </row>
    <row r="125" ht="28.5" customHeight="1" spans="1:27">
      <c r="A125" s="205">
        <v>45790</v>
      </c>
      <c r="B125" s="206" t="s">
        <v>953</v>
      </c>
      <c r="C125" s="207">
        <v>26500</v>
      </c>
      <c r="D125" s="207"/>
      <c r="E125" s="206"/>
      <c r="F125" s="79">
        <f>F124+'cash in (2)'!$C$125-'cash in (2)'!$D$125-'cash in (2)'!$E$125</f>
        <v>960090</v>
      </c>
      <c r="G125" s="459" t="s">
        <v>917</v>
      </c>
      <c r="H125" s="206" t="str">
        <f>IF('cash in (2)'!$A$125="","",TEXT('cash in (2)'!$A$125,"mmmm"))</f>
        <v>May</v>
      </c>
      <c r="L125" s="275"/>
      <c r="M125" s="275"/>
      <c r="AA125" s="307"/>
    </row>
    <row r="126" ht="28.5" customHeight="1" spans="1:27">
      <c r="A126" s="205">
        <v>45794</v>
      </c>
      <c r="B126" s="206" t="s">
        <v>962</v>
      </c>
      <c r="C126" s="207">
        <v>4000</v>
      </c>
      <c r="D126" s="207"/>
      <c r="E126" s="206"/>
      <c r="F126" s="79">
        <f>F125+'cash in (2)'!$C$126-'cash in (2)'!$D$126-'cash in (2)'!$E$126</f>
        <v>964090</v>
      </c>
      <c r="G126" s="459" t="s">
        <v>595</v>
      </c>
      <c r="H126" s="206" t="str">
        <f>IF('cash in (2)'!$A$126="","",TEXT('cash in (2)'!$A$126,"mmmm"))</f>
        <v>May</v>
      </c>
      <c r="L126" s="275"/>
      <c r="M126" s="275"/>
      <c r="AA126" s="307"/>
    </row>
    <row r="127" ht="28.5" customHeight="1" spans="1:27">
      <c r="A127" s="205">
        <v>45795</v>
      </c>
      <c r="B127" s="206" t="s">
        <v>963</v>
      </c>
      <c r="C127" s="207">
        <v>7800</v>
      </c>
      <c r="D127" s="207"/>
      <c r="E127" s="206"/>
      <c r="F127" s="79">
        <f>F126+'cash in (2)'!$C$127-'cash in (2)'!$D$127-'cash in (2)'!$E$127</f>
        <v>971890</v>
      </c>
      <c r="G127" s="459" t="s">
        <v>847</v>
      </c>
      <c r="H127" s="206" t="str">
        <f>IF('cash in (2)'!$A$127="","",TEXT('cash in (2)'!$A$127,"mmmm"))</f>
        <v>May</v>
      </c>
      <c r="AA127" s="307"/>
    </row>
    <row r="128" ht="28.5" customHeight="1" spans="1:27">
      <c r="A128" s="205">
        <v>45795</v>
      </c>
      <c r="B128" s="206" t="s">
        <v>959</v>
      </c>
      <c r="C128" s="207">
        <v>95000</v>
      </c>
      <c r="D128" s="207"/>
      <c r="E128" s="206"/>
      <c r="F128" s="79">
        <f>F127+'cash in (2)'!$C$128-'cash in (2)'!$D$128-'cash in (2)'!$E$128</f>
        <v>1066890</v>
      </c>
      <c r="G128" s="459" t="s">
        <v>732</v>
      </c>
      <c r="H128" s="206" t="str">
        <f>IF('cash in (2)'!$A$128="","",TEXT('cash in (2)'!$A$128,"mmmm"))</f>
        <v>May</v>
      </c>
      <c r="AA128" s="307"/>
    </row>
    <row r="129" ht="28.5" customHeight="1" spans="1:27">
      <c r="A129" s="205">
        <v>45801</v>
      </c>
      <c r="B129" s="206" t="s">
        <v>964</v>
      </c>
      <c r="C129" s="207">
        <v>22800</v>
      </c>
      <c r="D129" s="207"/>
      <c r="E129" s="206"/>
      <c r="F129" s="79">
        <f>F128+'cash in (2)'!$C$129-'cash in (2)'!$D$129-'cash in (2)'!$E$129</f>
        <v>1089690</v>
      </c>
      <c r="G129" s="459" t="s">
        <v>429</v>
      </c>
      <c r="H129" s="206" t="str">
        <f>IF('cash in (2)'!$A$129="","",TEXT('cash in (2)'!$A$129,"mmmm"))</f>
        <v>May</v>
      </c>
      <c r="AA129" s="307"/>
    </row>
    <row r="130" ht="28.5" customHeight="1" spans="1:27">
      <c r="A130" s="205">
        <v>45801</v>
      </c>
      <c r="B130" s="206" t="s">
        <v>951</v>
      </c>
      <c r="C130" s="207">
        <v>4100</v>
      </c>
      <c r="D130" s="207"/>
      <c r="E130" s="206"/>
      <c r="F130" s="79">
        <f>F129+'cash in (2)'!$C$130-'cash in (2)'!$D$130-'cash in (2)'!$E$130</f>
        <v>1093790</v>
      </c>
      <c r="G130" s="459" t="s">
        <v>951</v>
      </c>
      <c r="H130" s="206" t="str">
        <f>IF('cash in (2)'!$A$130="","",TEXT('cash in (2)'!$A$130,"mmmm"))</f>
        <v>May</v>
      </c>
      <c r="K130" s="256"/>
      <c r="L130" s="275"/>
      <c r="AA130" s="307"/>
    </row>
    <row r="131" ht="28.5" customHeight="1" spans="1:27">
      <c r="A131" s="205">
        <v>45806</v>
      </c>
      <c r="B131" s="206" t="s">
        <v>522</v>
      </c>
      <c r="C131" s="207">
        <v>73000</v>
      </c>
      <c r="D131" s="207"/>
      <c r="E131" s="206"/>
      <c r="F131" s="79">
        <f>F130+'cash in (2)'!$C$131-'cash in (2)'!$D$131-'cash in (2)'!$E$131</f>
        <v>1166790</v>
      </c>
      <c r="G131" s="459" t="s">
        <v>522</v>
      </c>
      <c r="H131" s="206" t="str">
        <f>IF('cash in (2)'!$A$131="","",TEXT('cash in (2)'!$A$131,"mmmm"))</f>
        <v>May</v>
      </c>
      <c r="AA131" s="307"/>
    </row>
    <row r="132" ht="28.5" customHeight="1" spans="1:27">
      <c r="A132" s="205">
        <v>45809</v>
      </c>
      <c r="B132" s="206" t="s">
        <v>633</v>
      </c>
      <c r="C132" s="207">
        <v>14000</v>
      </c>
      <c r="D132" s="207"/>
      <c r="E132" s="206"/>
      <c r="F132" s="79">
        <f>F131+'cash in (2)'!$C$132-'cash in (2)'!$D$132-'cash in (2)'!$E$132</f>
        <v>1180790</v>
      </c>
      <c r="G132" s="459" t="s">
        <v>917</v>
      </c>
      <c r="H132" s="206" t="str">
        <f>IF('cash in (2)'!$A$132="","",TEXT('cash in (2)'!$A$132,"mmmm"))</f>
        <v>June</v>
      </c>
      <c r="AA132" s="307"/>
    </row>
    <row r="133" ht="28.5" customHeight="1" spans="1:27">
      <c r="A133" s="205">
        <v>45811</v>
      </c>
      <c r="B133" s="206" t="s">
        <v>347</v>
      </c>
      <c r="C133" s="207">
        <f>230+200</f>
        <v>430</v>
      </c>
      <c r="D133" s="207"/>
      <c r="E133" s="206"/>
      <c r="F133" s="79">
        <f>F132+'cash in (2)'!$C$133-'cash in (2)'!$D$133-'cash in (2)'!$E$133</f>
        <v>1181220</v>
      </c>
      <c r="G133" s="459" t="s">
        <v>917</v>
      </c>
      <c r="H133" s="206" t="str">
        <f>IF('cash in (2)'!$A$133="","",TEXT('cash in (2)'!$A$133,"mmmm"))</f>
        <v>June</v>
      </c>
      <c r="AA133" s="307"/>
    </row>
    <row r="134" ht="28.5" customHeight="1" spans="1:27">
      <c r="A134" s="205">
        <v>45811</v>
      </c>
      <c r="B134" s="206" t="s">
        <v>732</v>
      </c>
      <c r="C134" s="207">
        <f>20000+17000+70000</f>
        <v>107000</v>
      </c>
      <c r="D134" s="207"/>
      <c r="E134" s="206"/>
      <c r="F134" s="79">
        <f>F133+'cash in (2)'!$C$134-'cash in (2)'!$D$134-'cash in (2)'!$E$134</f>
        <v>1288220</v>
      </c>
      <c r="G134" s="459" t="s">
        <v>732</v>
      </c>
      <c r="H134" s="206" t="str">
        <f>IF('cash in (2)'!$A$134="","",TEXT('cash in (2)'!$A$134,"mmmm"))</f>
        <v>June</v>
      </c>
      <c r="AA134" s="307"/>
    </row>
    <row r="135" ht="28.5" customHeight="1" spans="1:27">
      <c r="A135" s="205">
        <v>45811</v>
      </c>
      <c r="B135" s="206" t="s">
        <v>633</v>
      </c>
      <c r="C135" s="207">
        <v>10500</v>
      </c>
      <c r="D135" s="207"/>
      <c r="E135" s="206"/>
      <c r="F135" s="79">
        <f>F134+'cash in (2)'!$C$135-'cash in (2)'!$D$135-'cash in (2)'!$E$135</f>
        <v>1298720</v>
      </c>
      <c r="G135" s="459" t="s">
        <v>917</v>
      </c>
      <c r="H135" s="206" t="str">
        <f>IF('cash in (2)'!$A$135="","",TEXT('cash in (2)'!$A$135,"mmmm"))</f>
        <v>June</v>
      </c>
      <c r="AA135" s="307"/>
    </row>
    <row r="136" ht="28.5" customHeight="1" spans="1:27">
      <c r="A136" s="205">
        <v>45811</v>
      </c>
      <c r="B136" s="206" t="s">
        <v>962</v>
      </c>
      <c r="C136" s="207">
        <v>4000</v>
      </c>
      <c r="D136" s="207"/>
      <c r="E136" s="206"/>
      <c r="F136" s="79">
        <f>F135+'cash in (2)'!$C$136-'cash in (2)'!$D$136-'cash in (2)'!$E$136</f>
        <v>1302720</v>
      </c>
      <c r="G136" s="459" t="s">
        <v>595</v>
      </c>
      <c r="H136" s="206" t="str">
        <f>IF('cash in (2)'!$A$136="","",TEXT('cash in (2)'!$A$136,"mmmm"))</f>
        <v>June</v>
      </c>
      <c r="AA136" s="307"/>
    </row>
    <row r="137" ht="28.5" customHeight="1" spans="1:27">
      <c r="A137" s="205">
        <v>45812</v>
      </c>
      <c r="B137" s="206" t="s">
        <v>514</v>
      </c>
      <c r="C137" s="207">
        <v>10000</v>
      </c>
      <c r="D137" s="207"/>
      <c r="E137" s="206"/>
      <c r="F137" s="79">
        <f>F136+'cash in (2)'!$C$137-'cash in (2)'!$D$137-'cash in (2)'!$E$137</f>
        <v>1312720</v>
      </c>
      <c r="G137" s="459" t="s">
        <v>514</v>
      </c>
      <c r="H137" s="206" t="str">
        <f>IF('cash in (2)'!$A$137="","",TEXT('cash in (2)'!$A$137,"mmmm"))</f>
        <v>June</v>
      </c>
      <c r="AA137" s="307"/>
    </row>
    <row r="138" ht="28.5" customHeight="1" spans="1:27">
      <c r="A138" s="205">
        <v>45812</v>
      </c>
      <c r="B138" s="206" t="s">
        <v>522</v>
      </c>
      <c r="C138" s="207">
        <v>80000</v>
      </c>
      <c r="D138" s="207"/>
      <c r="E138" s="206"/>
      <c r="F138" s="79">
        <f>F137+'cash in (2)'!$C$138-'cash in (2)'!$D$138-'cash in (2)'!$E$138</f>
        <v>1392720</v>
      </c>
      <c r="G138" s="459" t="s">
        <v>522</v>
      </c>
      <c r="H138" s="206" t="str">
        <f>IF('cash in (2)'!$A$138="","",TEXT('cash in (2)'!$A$138,"mmmm"))</f>
        <v>June</v>
      </c>
      <c r="AA138" s="307"/>
    </row>
    <row r="139" ht="28.5" customHeight="1" spans="1:27">
      <c r="A139" s="205">
        <v>45822</v>
      </c>
      <c r="B139" s="206" t="s">
        <v>136</v>
      </c>
      <c r="C139" s="207">
        <v>20000</v>
      </c>
      <c r="D139" s="207"/>
      <c r="E139" s="206"/>
      <c r="F139" s="79">
        <f>F138+'cash in (2)'!$C$139-'cash in (2)'!$D$139-'cash in (2)'!$E$139</f>
        <v>1412720</v>
      </c>
      <c r="G139" s="459" t="s">
        <v>136</v>
      </c>
      <c r="H139" s="206" t="str">
        <f>IF('cash in (2)'!$A$139="","",TEXT('cash in (2)'!$A$139,"mmmm"))</f>
        <v>June</v>
      </c>
      <c r="AA139" s="307"/>
    </row>
    <row r="140" ht="29.25" customHeight="1" spans="1:27">
      <c r="A140" s="205">
        <v>45823</v>
      </c>
      <c r="B140" s="206" t="s">
        <v>952</v>
      </c>
      <c r="C140" s="207">
        <v>10000</v>
      </c>
      <c r="D140" s="207"/>
      <c r="E140" s="206"/>
      <c r="F140" s="79">
        <f>F139+'cash in (2)'!$C$140-'cash in (2)'!$D$140-'cash in (2)'!$E$140</f>
        <v>1422720</v>
      </c>
      <c r="G140" s="459" t="s">
        <v>952</v>
      </c>
      <c r="H140" s="206" t="str">
        <f>IF('cash in (2)'!$A$140="","",TEXT('cash in (2)'!$A$140,"mmmm"))</f>
        <v>June</v>
      </c>
      <c r="AA140" s="312"/>
    </row>
    <row r="141" ht="28.5" customHeight="1" spans="1:8">
      <c r="A141" s="205">
        <v>45824</v>
      </c>
      <c r="B141" s="206" t="s">
        <v>842</v>
      </c>
      <c r="C141" s="207">
        <v>50000</v>
      </c>
      <c r="D141" s="207"/>
      <c r="E141" s="206"/>
      <c r="F141" s="79">
        <f>F140+'cash in (2)'!$C$141-'cash in (2)'!$D$141-'cash in (2)'!$E$141</f>
        <v>1472720</v>
      </c>
      <c r="G141" s="459" t="s">
        <v>842</v>
      </c>
      <c r="H141" s="206" t="str">
        <f>IF('cash in (2)'!$A$141="","",TEXT('cash in (2)'!$A$141,"mmmm"))</f>
        <v>June</v>
      </c>
    </row>
    <row r="142" ht="28.5" customHeight="1" spans="1:8">
      <c r="A142" s="205">
        <v>45825</v>
      </c>
      <c r="B142" s="206" t="s">
        <v>703</v>
      </c>
      <c r="C142" s="207">
        <v>50000</v>
      </c>
      <c r="D142" s="207"/>
      <c r="E142" s="206"/>
      <c r="F142" s="79">
        <f>F141+'cash in (2)'!$C$142-'cash in (2)'!$D$142-'cash in (2)'!$E$142</f>
        <v>1522720</v>
      </c>
      <c r="G142" s="459" t="s">
        <v>703</v>
      </c>
      <c r="H142" s="206" t="str">
        <f>IF('cash in (2)'!$A$142="","",TEXT('cash in (2)'!$A$142,"mmmm"))</f>
        <v>June</v>
      </c>
    </row>
    <row r="143" ht="28.5" customHeight="1" spans="1:10">
      <c r="A143" s="205">
        <f t="array" ref="A143:J299">IF(_xlfn.VSTACK('cash in'!A70:J226)=0,"",_xlfn.VSTACK('cash in'!A70:J226))</f>
        <v>45831</v>
      </c>
      <c r="B143" s="206" t="str">
        <v>ملهم</v>
      </c>
      <c r="C143" s="207">
        <v>35720</v>
      </c>
      <c r="D143" s="207" t="str">
        <v/>
      </c>
      <c r="E143" s="206" t="str">
        <v/>
      </c>
      <c r="F143" s="79">
        <v>1561950</v>
      </c>
      <c r="G143" s="459" t="str">
        <v>ملهم</v>
      </c>
      <c r="H143" s="206" t="str">
        <v>مبيعات</v>
      </c>
      <c r="I143" s="205" t="str">
        <v>June</v>
      </c>
      <c r="J143" t="str">
        <v>2025</v>
      </c>
    </row>
    <row r="144" ht="28.5" customHeight="1" spans="1:10">
      <c r="A144" s="205">
        <v>45832</v>
      </c>
      <c r="B144" s="206" t="str">
        <v>عبد المجيد sliding door </v>
      </c>
      <c r="C144" s="207">
        <v>40000</v>
      </c>
      <c r="D144" s="207" t="str">
        <v/>
      </c>
      <c r="E144" s="206" t="str">
        <v/>
      </c>
      <c r="F144" s="79">
        <v>1601950</v>
      </c>
      <c r="G144" s="459" t="str">
        <v>عبد المجيد</v>
      </c>
      <c r="H144" s="206" t="str">
        <v>مبيعات</v>
      </c>
      <c r="I144" s="205" t="str">
        <v>June</v>
      </c>
      <c r="J144" t="str">
        <v>2025</v>
      </c>
    </row>
    <row r="145" ht="28.5" customHeight="1" spans="1:10">
      <c r="A145" s="205">
        <v>45832</v>
      </c>
      <c r="B145" s="206" t="str">
        <v>cross kart </v>
      </c>
      <c r="C145" s="207">
        <v>3000</v>
      </c>
      <c r="D145" s="207" t="str">
        <v/>
      </c>
      <c r="E145" s="206" t="str">
        <v/>
      </c>
      <c r="F145" s="79">
        <v>1604950</v>
      </c>
      <c r="G145" s="459" t="str">
        <v>عربية</v>
      </c>
      <c r="H145" s="206" t="str">
        <v>مبيعات</v>
      </c>
      <c r="I145" s="205" t="str">
        <v>June</v>
      </c>
      <c r="J145" t="str">
        <v>2025</v>
      </c>
    </row>
    <row r="146" ht="28.5" customHeight="1" spans="1:10">
      <c r="A146" s="205">
        <v>45836</v>
      </c>
      <c r="B146" s="206" t="str">
        <v>cross kart </v>
      </c>
      <c r="C146" s="207">
        <v>1500</v>
      </c>
      <c r="D146" s="207" t="str">
        <v/>
      </c>
      <c r="E146" s="206" t="str">
        <v/>
      </c>
      <c r="F146" s="79">
        <v>1606450</v>
      </c>
      <c r="G146" s="459" t="str">
        <v>عربية</v>
      </c>
      <c r="H146" s="206" t="str">
        <v>مبيعات</v>
      </c>
      <c r="I146" s="205" t="str">
        <v>June</v>
      </c>
      <c r="J146" t="str">
        <v>2025</v>
      </c>
    </row>
    <row r="147" ht="28.5" customHeight="1" spans="1:10">
      <c r="A147" s="205">
        <v>45836</v>
      </c>
      <c r="B147" s="206" t="str">
        <v>كرستال</v>
      </c>
      <c r="C147" s="207">
        <v>6300</v>
      </c>
      <c r="D147" s="207" t="str">
        <v/>
      </c>
      <c r="E147" s="206" t="str">
        <v/>
      </c>
      <c r="F147" s="79">
        <v>1612750</v>
      </c>
      <c r="G147" s="459" t="str">
        <v>كرستال</v>
      </c>
      <c r="H147" s="206" t="str">
        <v>مبيعات</v>
      </c>
      <c r="I147" s="205" t="str">
        <v>June</v>
      </c>
      <c r="J147" t="str">
        <v>2025</v>
      </c>
    </row>
    <row r="148" ht="28.5" customHeight="1" spans="1:10">
      <c r="A148" s="205">
        <v>45836</v>
      </c>
      <c r="B148" s="206" t="str">
        <v>ملهم</v>
      </c>
      <c r="C148" s="207">
        <v>10000</v>
      </c>
      <c r="D148" s="207" t="str">
        <v/>
      </c>
      <c r="E148" s="206" t="str">
        <v/>
      </c>
      <c r="F148" s="79">
        <v>1622750</v>
      </c>
      <c r="G148" s="459" t="str">
        <v>ملهم</v>
      </c>
      <c r="H148" s="206" t="str">
        <v>مبيعات</v>
      </c>
      <c r="I148" s="205" t="str">
        <v>June</v>
      </c>
      <c r="J148" t="str">
        <v>2025</v>
      </c>
    </row>
    <row r="149" ht="28.5" customHeight="1" spans="1:10">
      <c r="A149" s="205">
        <v>45839</v>
      </c>
      <c r="B149" s="206" t="str">
        <v>ملهم</v>
      </c>
      <c r="C149" s="207">
        <v>30000</v>
      </c>
      <c r="D149" s="207" t="str">
        <v/>
      </c>
      <c r="E149" s="206" t="str">
        <v/>
      </c>
      <c r="F149" s="79">
        <v>1652750</v>
      </c>
      <c r="G149" s="459" t="str">
        <v>ملهم</v>
      </c>
      <c r="H149" s="206" t="str">
        <v>مبيعات</v>
      </c>
      <c r="I149" s="205" t="str">
        <v>July</v>
      </c>
      <c r="J149" t="str">
        <v>2025</v>
      </c>
    </row>
    <row r="150" ht="28.5" customHeight="1" spans="1:10">
      <c r="A150" s="205">
        <v>45839</v>
      </c>
      <c r="B150" s="206" t="str">
        <v>مريم</v>
      </c>
      <c r="C150" s="207">
        <v>25400</v>
      </c>
      <c r="D150" s="207" t="str">
        <v/>
      </c>
      <c r="E150" s="206" t="str">
        <v/>
      </c>
      <c r="F150" s="79">
        <v>1678150</v>
      </c>
      <c r="G150" s="459" t="str">
        <v>مريم</v>
      </c>
      <c r="H150" s="206" t="str">
        <v>مبيعات</v>
      </c>
      <c r="I150" s="205" t="str">
        <v>July</v>
      </c>
      <c r="J150" t="str">
        <v>2025</v>
      </c>
    </row>
    <row r="151" ht="28.5" customHeight="1" spans="1:10">
      <c r="A151" s="205">
        <v>45839</v>
      </c>
      <c r="B151" s="206" t="str">
        <v>يحيي</v>
      </c>
      <c r="C151" s="207">
        <v>40000</v>
      </c>
      <c r="D151" s="207" t="str">
        <v/>
      </c>
      <c r="E151" s="206" t="str">
        <v/>
      </c>
      <c r="F151" s="79">
        <v>1718150</v>
      </c>
      <c r="G151" s="459" t="str">
        <v>تمويل </v>
      </c>
      <c r="H151" s="206" t="str">
        <v>تمويل </v>
      </c>
      <c r="I151" s="205" t="str">
        <v>July</v>
      </c>
      <c r="J151" t="str">
        <v>2025</v>
      </c>
    </row>
    <row r="152" ht="28.5" customHeight="1" spans="1:10">
      <c r="A152" s="205">
        <v>45841</v>
      </c>
      <c r="B152" s="206" t="str">
        <v>ملهم</v>
      </c>
      <c r="C152" s="207">
        <v>25000</v>
      </c>
      <c r="D152" s="207" t="str">
        <v/>
      </c>
      <c r="E152" s="206" t="str">
        <v/>
      </c>
      <c r="F152" s="79">
        <v>1743150</v>
      </c>
      <c r="G152" s="459" t="str">
        <v>ملهم</v>
      </c>
      <c r="H152" s="206" t="str">
        <v>مبيعات</v>
      </c>
      <c r="I152" s="205" t="str">
        <v>July</v>
      </c>
      <c r="J152" t="str">
        <v>2025</v>
      </c>
    </row>
    <row r="153" ht="28.5" customHeight="1" spans="1:10">
      <c r="A153" s="205">
        <v>45845</v>
      </c>
      <c r="B153" s="206" t="str">
        <v>ملهم</v>
      </c>
      <c r="C153" s="207">
        <v>19000</v>
      </c>
      <c r="D153" s="207" t="str">
        <v/>
      </c>
      <c r="E153" s="206" t="str">
        <v/>
      </c>
      <c r="F153" s="79">
        <v>1762150</v>
      </c>
      <c r="G153" s="459" t="str">
        <v>ملهم</v>
      </c>
      <c r="H153" s="206" t="str">
        <v>مبيعات</v>
      </c>
      <c r="I153" s="205" t="str">
        <v>July</v>
      </c>
      <c r="J153" t="str">
        <v>2025</v>
      </c>
    </row>
    <row r="154" ht="28.5" customHeight="1" spans="1:10">
      <c r="A154" s="205">
        <v>45848</v>
      </c>
      <c r="B154" s="206" t="str">
        <v>اسامة </v>
      </c>
      <c r="C154" s="207">
        <v>10000</v>
      </c>
      <c r="D154" s="207" t="str">
        <v/>
      </c>
      <c r="E154" s="206" t="str">
        <v/>
      </c>
      <c r="F154" s="79">
        <v>1772150</v>
      </c>
      <c r="G154" s="459" t="str">
        <v>تمويل </v>
      </c>
      <c r="H154" s="206" t="str">
        <v>تمويل </v>
      </c>
      <c r="I154" s="205" t="str">
        <v>July</v>
      </c>
      <c r="J154" t="str">
        <v>2025</v>
      </c>
    </row>
    <row r="155" ht="28.5" customHeight="1" spans="1:10">
      <c r="A155" s="205">
        <v>45851</v>
      </c>
      <c r="B155" s="206" t="str">
        <v>لايف ارت</v>
      </c>
      <c r="C155" s="207">
        <v>16000</v>
      </c>
      <c r="D155" s="207" t="str">
        <v/>
      </c>
      <c r="E155" s="206" t="str">
        <v/>
      </c>
      <c r="F155" s="79">
        <v>1788150</v>
      </c>
      <c r="G155" s="459" t="str">
        <v>لايف ارت</v>
      </c>
      <c r="H155" s="206" t="str">
        <v>مبيعات</v>
      </c>
      <c r="I155" s="205" t="str">
        <v>July</v>
      </c>
      <c r="J155" t="str">
        <v>2025</v>
      </c>
    </row>
    <row r="156" ht="28.5" customHeight="1" spans="1:10">
      <c r="A156" s="205">
        <v>45853</v>
      </c>
      <c r="B156" s="206" t="str">
        <v>بيع خردة </v>
      </c>
      <c r="C156" s="207">
        <v>21800</v>
      </c>
      <c r="D156" s="207" t="str">
        <v/>
      </c>
      <c r="E156" s="206" t="str">
        <v/>
      </c>
      <c r="F156" s="79">
        <v>1809950</v>
      </c>
      <c r="G156" s="459" t="str">
        <v>تمويل </v>
      </c>
      <c r="H156" s="206" t="str">
        <v>بيع خردة</v>
      </c>
      <c r="I156" s="205" t="str">
        <v>July</v>
      </c>
      <c r="J156" t="str">
        <v>2025</v>
      </c>
    </row>
    <row r="157" ht="28.5" customHeight="1" spans="1:10">
      <c r="A157" s="205">
        <v>45852</v>
      </c>
      <c r="B157" s="206" t="str">
        <v>يحيي</v>
      </c>
      <c r="C157" s="207">
        <v>400</v>
      </c>
      <c r="D157" s="207" t="str">
        <v/>
      </c>
      <c r="E157" s="206" t="str">
        <v/>
      </c>
      <c r="F157" s="79">
        <v>1810350</v>
      </c>
      <c r="G157" s="459" t="str">
        <v>تمويل </v>
      </c>
      <c r="H157" s="206" t="str">
        <v>تمويل </v>
      </c>
      <c r="I157" s="205" t="str">
        <v>July</v>
      </c>
      <c r="J157" t="str">
        <v>2025</v>
      </c>
    </row>
    <row r="158" ht="28.5" customHeight="1" spans="1:10">
      <c r="A158" s="205">
        <v>45855</v>
      </c>
      <c r="B158" s="206" t="str">
        <v> كرستال</v>
      </c>
      <c r="C158" s="207">
        <v>5000</v>
      </c>
      <c r="D158" s="207" t="str">
        <v/>
      </c>
      <c r="E158" s="206" t="str">
        <v/>
      </c>
      <c r="F158" s="79">
        <v>1815350</v>
      </c>
      <c r="G158" s="459" t="str">
        <v>كرستال</v>
      </c>
      <c r="H158" s="206" t="str">
        <v>مبيعات</v>
      </c>
      <c r="I158" s="205" t="str">
        <v>July</v>
      </c>
      <c r="J158" t="str">
        <v>2025</v>
      </c>
    </row>
    <row r="159" ht="28.5" customHeight="1" spans="1:10">
      <c r="A159" s="205">
        <v>45858</v>
      </c>
      <c r="B159" s="206" t="str">
        <v>عمر</v>
      </c>
      <c r="C159" s="207">
        <v>1590</v>
      </c>
      <c r="D159" s="207" t="str">
        <v/>
      </c>
      <c r="E159" s="206" t="str">
        <v/>
      </c>
      <c r="F159" s="79">
        <v>1816940</v>
      </c>
      <c r="G159" s="459" t="str">
        <v>تمويل </v>
      </c>
      <c r="H159" s="206" t="str">
        <v>تمويل </v>
      </c>
      <c r="I159" s="205" t="str">
        <v>July</v>
      </c>
      <c r="J159" t="str">
        <v>2025</v>
      </c>
    </row>
    <row r="160" ht="28.5" customHeight="1" spans="1:10">
      <c r="A160" s="205">
        <v>45859</v>
      </c>
      <c r="B160" s="206" t="str">
        <v>شعيب</v>
      </c>
      <c r="C160" s="207">
        <v>17950</v>
      </c>
      <c r="D160" s="207" t="str">
        <v/>
      </c>
      <c r="E160" s="206" t="str">
        <v/>
      </c>
      <c r="F160" s="79">
        <v>1834890</v>
      </c>
      <c r="G160" s="459" t="str">
        <v>شعيب</v>
      </c>
      <c r="H160" s="206" t="str">
        <v>مبيعات</v>
      </c>
      <c r="I160" s="205" t="str">
        <v>July</v>
      </c>
      <c r="J160" t="str">
        <v>2025</v>
      </c>
    </row>
    <row r="161" ht="28.5" customHeight="1" spans="1:10">
      <c r="A161" s="205">
        <v>45862</v>
      </c>
      <c r="B161" s="206" t="str">
        <v>يحيي</v>
      </c>
      <c r="C161" s="207">
        <v>450</v>
      </c>
      <c r="D161" s="207" t="str">
        <v/>
      </c>
      <c r="E161" s="206" t="str">
        <v/>
      </c>
      <c r="F161" s="79">
        <v>1835340</v>
      </c>
      <c r="G161" s="459" t="str">
        <v>تمويل </v>
      </c>
      <c r="H161" s="206" t="str">
        <v>تمويل </v>
      </c>
      <c r="I161" s="205" t="str">
        <v>July</v>
      </c>
      <c r="J161" t="str">
        <v>2025</v>
      </c>
    </row>
    <row r="162" ht="28.5" customHeight="1" spans="1:10">
      <c r="A162" s="205">
        <v>45864</v>
      </c>
      <c r="B162" s="206" t="str">
        <v>عمر</v>
      </c>
      <c r="C162" s="207">
        <v>50</v>
      </c>
      <c r="D162" s="207" t="str">
        <v/>
      </c>
      <c r="E162" s="206" t="str">
        <v/>
      </c>
      <c r="F162" s="79">
        <v>1835390</v>
      </c>
      <c r="G162" s="459" t="str">
        <v>تمويل </v>
      </c>
      <c r="H162" s="206" t="str">
        <v>تمويل </v>
      </c>
      <c r="I162" s="205" t="str">
        <v>July</v>
      </c>
      <c r="J162" t="str">
        <v>2025</v>
      </c>
    </row>
    <row r="163" ht="28.5" customHeight="1" spans="1:10">
      <c r="A163" s="205">
        <v>45865</v>
      </c>
      <c r="B163" s="206" t="str">
        <v>عمر</v>
      </c>
      <c r="C163" s="207">
        <v>1750</v>
      </c>
      <c r="D163" s="207" t="str">
        <v/>
      </c>
      <c r="E163" s="206" t="str">
        <v/>
      </c>
      <c r="F163" s="79">
        <v>1837090</v>
      </c>
      <c r="G163" s="459" t="str">
        <v>تمويل </v>
      </c>
      <c r="H163" s="206" t="str">
        <v>تمويل </v>
      </c>
      <c r="I163" s="205" t="str">
        <v>July</v>
      </c>
      <c r="J163" t="str">
        <v>2025</v>
      </c>
    </row>
    <row r="164" ht="28.5" customHeight="1" spans="1:10">
      <c r="A164" s="205">
        <v>45866</v>
      </c>
      <c r="B164" s="206" t="str">
        <v>عمر</v>
      </c>
      <c r="C164" s="207">
        <v>2190</v>
      </c>
      <c r="D164" s="207" t="str">
        <v/>
      </c>
      <c r="E164" s="206" t="str">
        <v/>
      </c>
      <c r="F164" s="79">
        <v>1839280</v>
      </c>
      <c r="G164" s="459" t="str">
        <v>تمويل </v>
      </c>
      <c r="H164" s="206" t="str">
        <v>تمويل </v>
      </c>
      <c r="I164" s="205" t="str">
        <v>July</v>
      </c>
      <c r="J164" t="str">
        <v>2025</v>
      </c>
    </row>
    <row r="165" ht="28.5" customHeight="1" spans="1:10">
      <c r="A165" s="205">
        <v>45867</v>
      </c>
      <c r="B165" s="206" t="str">
        <v>احمد </v>
      </c>
      <c r="C165" s="207">
        <v>3000</v>
      </c>
      <c r="D165" s="207" t="str">
        <v/>
      </c>
      <c r="E165" s="206" t="str">
        <v/>
      </c>
      <c r="F165" s="79">
        <v>1842280</v>
      </c>
      <c r="G165" s="459" t="str">
        <v>احمد مجدي</v>
      </c>
      <c r="H165" s="206" t="str">
        <v>مبيعات</v>
      </c>
      <c r="I165" s="205" t="str">
        <v>July</v>
      </c>
      <c r="J165" t="str">
        <v>2025</v>
      </c>
    </row>
    <row r="166" ht="28.5" customHeight="1" spans="1:10">
      <c r="A166" s="205">
        <v>45869</v>
      </c>
      <c r="B166" s="206" t="str">
        <v>اسامة </v>
      </c>
      <c r="C166" s="207">
        <v>2000</v>
      </c>
      <c r="D166" s="207" t="str">
        <v/>
      </c>
      <c r="E166" s="206" t="str">
        <v/>
      </c>
      <c r="F166" s="79">
        <v>1844280</v>
      </c>
      <c r="G166" s="459" t="str">
        <v>تمويل </v>
      </c>
      <c r="H166" s="206" t="str">
        <v>تمويل </v>
      </c>
      <c r="I166" s="205" t="str">
        <v>July</v>
      </c>
      <c r="J166" t="str">
        <v>2025</v>
      </c>
    </row>
    <row r="167" ht="28.5" customHeight="1" spans="1:10">
      <c r="A167" s="205">
        <v>45870</v>
      </c>
      <c r="B167" s="206" t="str">
        <v>اسامة </v>
      </c>
      <c r="C167" s="207">
        <v>3000</v>
      </c>
      <c r="D167" s="207" t="str">
        <v/>
      </c>
      <c r="E167" s="206" t="str">
        <v/>
      </c>
      <c r="F167" s="79">
        <v>1847280</v>
      </c>
      <c r="G167" s="459" t="str">
        <v>تمويل </v>
      </c>
      <c r="H167" s="206" t="str">
        <v>تمويل </v>
      </c>
      <c r="I167" s="205" t="str">
        <v>August</v>
      </c>
      <c r="J167" t="str">
        <v>2025</v>
      </c>
    </row>
    <row r="168" ht="28.5" customHeight="1" spans="1:10">
      <c r="A168" s="205">
        <v>45871</v>
      </c>
      <c r="B168" s="206" t="str">
        <v>اسامة </v>
      </c>
      <c r="C168" s="207">
        <v>800</v>
      </c>
      <c r="D168" s="207" t="str">
        <v/>
      </c>
      <c r="E168" s="206" t="str">
        <v/>
      </c>
      <c r="F168" s="79">
        <v>1848080</v>
      </c>
      <c r="G168" s="459" t="str">
        <v>تمويل </v>
      </c>
      <c r="H168" s="206" t="str">
        <v>تمويل </v>
      </c>
      <c r="I168" s="205" t="str">
        <v>August</v>
      </c>
      <c r="J168" t="str">
        <v>2025</v>
      </c>
    </row>
    <row r="169" ht="28.5" customHeight="1" spans="1:10">
      <c r="A169" s="205">
        <v>45872</v>
      </c>
      <c r="B169" s="206" t="str">
        <v>اسامة </v>
      </c>
      <c r="C169" s="207">
        <v>11020</v>
      </c>
      <c r="D169" s="207" t="str">
        <v/>
      </c>
      <c r="E169" s="206" t="str">
        <v/>
      </c>
      <c r="F169" s="79">
        <v>1859100</v>
      </c>
      <c r="G169" s="459" t="str">
        <v>تمويل </v>
      </c>
      <c r="H169" s="206" t="str">
        <v>تمويل </v>
      </c>
      <c r="I169" s="205" t="e">
        <v>#REF!</v>
      </c>
      <c r="J169" t="str">
        <v>اسامة </v>
      </c>
    </row>
    <row r="170" ht="28.5" customHeight="1" spans="1:10">
      <c r="A170" s="205">
        <v>45872</v>
      </c>
      <c r="B170" s="206" t="str">
        <v>عمر</v>
      </c>
      <c r="C170" s="207">
        <v>600</v>
      </c>
      <c r="D170" s="207" t="str">
        <v/>
      </c>
      <c r="E170" s="206" t="str">
        <v/>
      </c>
      <c r="F170" s="79">
        <v>1859700</v>
      </c>
      <c r="G170" s="459" t="str">
        <v>تمويل </v>
      </c>
      <c r="H170" s="206" t="str">
        <v>تمويل </v>
      </c>
      <c r="I170" s="205" t="e">
        <v>#REF!</v>
      </c>
      <c r="J170" t="str">
        <v>عمر</v>
      </c>
    </row>
    <row r="171" ht="28.5" customHeight="1" spans="1:10">
      <c r="A171" s="205" t="str">
        <v/>
      </c>
      <c r="B171" s="206" t="str">
        <v/>
      </c>
      <c r="C171" s="207" t="str">
        <v/>
      </c>
      <c r="D171" s="207" t="str">
        <v/>
      </c>
      <c r="E171" s="206" t="str">
        <v/>
      </c>
      <c r="F171" s="79" t="str">
        <v/>
      </c>
      <c r="G171" s="459" t="str">
        <v/>
      </c>
      <c r="H171" s="206" t="str">
        <v/>
      </c>
      <c r="I171" s="205" t="str">
        <v/>
      </c>
      <c r="J171" t="str">
        <v/>
      </c>
    </row>
    <row r="172" ht="28.5" customHeight="1" spans="1:10">
      <c r="A172" s="205" t="str">
        <v/>
      </c>
      <c r="B172" s="206" t="str">
        <v/>
      </c>
      <c r="C172" s="207" t="str">
        <v/>
      </c>
      <c r="D172" s="207" t="str">
        <v/>
      </c>
      <c r="E172" s="206" t="str">
        <v/>
      </c>
      <c r="F172" s="79" t="str">
        <v/>
      </c>
      <c r="G172" s="459" t="str">
        <v/>
      </c>
      <c r="H172" s="206" t="str">
        <v/>
      </c>
      <c r="I172" s="205" t="str">
        <v/>
      </c>
      <c r="J172" t="str">
        <v/>
      </c>
    </row>
    <row r="173" ht="28.5" customHeight="1" spans="1:10">
      <c r="A173" s="205" t="str">
        <v/>
      </c>
      <c r="B173" s="206" t="str">
        <v/>
      </c>
      <c r="C173" s="207" t="str">
        <v/>
      </c>
      <c r="D173" s="207" t="str">
        <v/>
      </c>
      <c r="E173" s="206" t="str">
        <v/>
      </c>
      <c r="F173" s="79" t="str">
        <v/>
      </c>
      <c r="G173" s="459" t="str">
        <v/>
      </c>
      <c r="H173" s="206" t="str">
        <v/>
      </c>
      <c r="I173" s="205" t="str">
        <v/>
      </c>
      <c r="J173" t="str">
        <v/>
      </c>
    </row>
    <row r="174" ht="28.5" customHeight="1" spans="1:10">
      <c r="A174" s="205" t="str">
        <v/>
      </c>
      <c r="B174" s="206" t="str">
        <v/>
      </c>
      <c r="C174" s="207" t="str">
        <v/>
      </c>
      <c r="D174" s="207" t="str">
        <v/>
      </c>
      <c r="E174" s="206" t="str">
        <v/>
      </c>
      <c r="F174" s="79" t="str">
        <v/>
      </c>
      <c r="G174" s="459" t="str">
        <v/>
      </c>
      <c r="H174" s="206" t="str">
        <v/>
      </c>
      <c r="I174" s="205" t="str">
        <v/>
      </c>
      <c r="J174" t="str">
        <v/>
      </c>
    </row>
    <row r="175" ht="28.5" customHeight="1" spans="1:10">
      <c r="A175" s="205" t="str">
        <v/>
      </c>
      <c r="B175" s="206" t="str">
        <v/>
      </c>
      <c r="C175" s="207" t="str">
        <v/>
      </c>
      <c r="D175" s="207" t="str">
        <v/>
      </c>
      <c r="E175" s="206" t="str">
        <v/>
      </c>
      <c r="F175" s="79" t="str">
        <v/>
      </c>
      <c r="G175" s="459" t="str">
        <v/>
      </c>
      <c r="H175" s="206" t="str">
        <v/>
      </c>
      <c r="I175" s="205" t="str">
        <v/>
      </c>
      <c r="J175" t="str">
        <v/>
      </c>
    </row>
    <row r="176" ht="28.5" customHeight="1" spans="1:10">
      <c r="A176" s="205" t="str">
        <v/>
      </c>
      <c r="B176" s="206" t="str">
        <v/>
      </c>
      <c r="C176" s="207" t="str">
        <v/>
      </c>
      <c r="D176" s="207" t="str">
        <v/>
      </c>
      <c r="E176" s="206" t="str">
        <v/>
      </c>
      <c r="F176" s="79" t="str">
        <v/>
      </c>
      <c r="G176" s="459" t="str">
        <v/>
      </c>
      <c r="H176" s="206" t="str">
        <v/>
      </c>
      <c r="I176" s="205" t="str">
        <v/>
      </c>
      <c r="J176" t="str">
        <v/>
      </c>
    </row>
    <row r="177" ht="28.5" customHeight="1" spans="1:10">
      <c r="A177" s="205" t="str">
        <v/>
      </c>
      <c r="B177" s="206" t="str">
        <v/>
      </c>
      <c r="C177" s="207" t="str">
        <v/>
      </c>
      <c r="D177" s="207" t="str">
        <v/>
      </c>
      <c r="E177" s="206" t="str">
        <v/>
      </c>
      <c r="F177" s="79" t="str">
        <v/>
      </c>
      <c r="G177" s="459" t="str">
        <v/>
      </c>
      <c r="H177" s="206" t="str">
        <v/>
      </c>
      <c r="I177" s="205" t="str">
        <v/>
      </c>
      <c r="J177" t="str">
        <v/>
      </c>
    </row>
    <row r="178" ht="28.5" customHeight="1" spans="1:10">
      <c r="A178" s="205" t="str">
        <v/>
      </c>
      <c r="B178" s="206" t="str">
        <v/>
      </c>
      <c r="C178" s="207" t="str">
        <v/>
      </c>
      <c r="D178" s="207" t="str">
        <v/>
      </c>
      <c r="E178" s="206" t="str">
        <v/>
      </c>
      <c r="F178" s="79" t="str">
        <v/>
      </c>
      <c r="G178" s="459" t="str">
        <v/>
      </c>
      <c r="H178" s="206" t="str">
        <v/>
      </c>
      <c r="I178" s="205" t="str">
        <v/>
      </c>
      <c r="J178" t="str">
        <v/>
      </c>
    </row>
    <row r="179" ht="28.5" customHeight="1" spans="1:10">
      <c r="A179" s="205" t="str">
        <v/>
      </c>
      <c r="B179" s="206" t="str">
        <v/>
      </c>
      <c r="C179" s="207" t="str">
        <v/>
      </c>
      <c r="D179" s="207" t="str">
        <v/>
      </c>
      <c r="E179" s="206" t="str">
        <v/>
      </c>
      <c r="F179" s="79" t="str">
        <v/>
      </c>
      <c r="G179" s="459" t="str">
        <v/>
      </c>
      <c r="H179" s="206" t="str">
        <v/>
      </c>
      <c r="I179" s="205" t="str">
        <v/>
      </c>
      <c r="J179" t="str">
        <v/>
      </c>
    </row>
    <row r="180" ht="28.5" customHeight="1" spans="1:10">
      <c r="A180" s="205" t="str">
        <v/>
      </c>
      <c r="B180" s="206" t="str">
        <v/>
      </c>
      <c r="C180" s="207" t="str">
        <v/>
      </c>
      <c r="D180" s="207" t="str">
        <v/>
      </c>
      <c r="E180" s="206" t="str">
        <v/>
      </c>
      <c r="F180" s="79" t="str">
        <v/>
      </c>
      <c r="G180" s="459" t="str">
        <v/>
      </c>
      <c r="H180" s="206" t="str">
        <v/>
      </c>
      <c r="I180" s="205" t="str">
        <v/>
      </c>
      <c r="J180" t="str">
        <v/>
      </c>
    </row>
    <row r="181" ht="28.5" customHeight="1" spans="1:10">
      <c r="A181" s="205" t="str">
        <v/>
      </c>
      <c r="B181" s="206" t="str">
        <v/>
      </c>
      <c r="C181" s="207" t="str">
        <v/>
      </c>
      <c r="D181" s="207" t="str">
        <v/>
      </c>
      <c r="E181" s="206" t="str">
        <v/>
      </c>
      <c r="F181" s="79" t="str">
        <v/>
      </c>
      <c r="G181" s="459" t="str">
        <v/>
      </c>
      <c r="H181" s="206" t="str">
        <v/>
      </c>
      <c r="I181" s="205" t="str">
        <v/>
      </c>
      <c r="J181" t="str">
        <v/>
      </c>
    </row>
    <row r="182" ht="28.5" customHeight="1" spans="1:10">
      <c r="A182" s="205" t="str">
        <v/>
      </c>
      <c r="B182" s="206" t="str">
        <v/>
      </c>
      <c r="C182" s="207" t="str">
        <v/>
      </c>
      <c r="D182" s="207" t="str">
        <v/>
      </c>
      <c r="E182" s="206" t="str">
        <v/>
      </c>
      <c r="F182" s="79" t="str">
        <v/>
      </c>
      <c r="G182" s="459" t="str">
        <v/>
      </c>
      <c r="H182" s="206" t="str">
        <v/>
      </c>
      <c r="I182" s="205" t="str">
        <v/>
      </c>
      <c r="J182" t="str">
        <v/>
      </c>
    </row>
    <row r="183" ht="28.5" customHeight="1" spans="1:10">
      <c r="A183" s="205" t="str">
        <v/>
      </c>
      <c r="B183" s="206" t="str">
        <v/>
      </c>
      <c r="C183" s="207" t="str">
        <v/>
      </c>
      <c r="D183" s="207" t="str">
        <v/>
      </c>
      <c r="E183" s="206" t="str">
        <v/>
      </c>
      <c r="F183" s="79" t="str">
        <v/>
      </c>
      <c r="G183" s="459" t="str">
        <v/>
      </c>
      <c r="H183" s="206" t="str">
        <v/>
      </c>
      <c r="I183" s="205" t="str">
        <v/>
      </c>
      <c r="J183" t="str">
        <v/>
      </c>
    </row>
    <row r="184" ht="28.5" customHeight="1" spans="1:10">
      <c r="A184" s="205" t="str">
        <v/>
      </c>
      <c r="B184" s="206" t="str">
        <v/>
      </c>
      <c r="C184" s="207" t="str">
        <v/>
      </c>
      <c r="D184" s="207" t="str">
        <v/>
      </c>
      <c r="E184" s="206" t="str">
        <v/>
      </c>
      <c r="F184" s="79" t="str">
        <v/>
      </c>
      <c r="G184" s="459" t="str">
        <v/>
      </c>
      <c r="H184" s="206" t="str">
        <v/>
      </c>
      <c r="I184" s="205" t="str">
        <v/>
      </c>
      <c r="J184" t="str">
        <v/>
      </c>
    </row>
    <row r="185" ht="28.5" customHeight="1" spans="1:10">
      <c r="A185" s="205" t="str">
        <v/>
      </c>
      <c r="B185" s="206" t="str">
        <v/>
      </c>
      <c r="C185" s="207" t="str">
        <v/>
      </c>
      <c r="D185" s="207" t="str">
        <v/>
      </c>
      <c r="E185" s="206" t="str">
        <v/>
      </c>
      <c r="F185" s="79" t="str">
        <v/>
      </c>
      <c r="G185" s="459" t="str">
        <v/>
      </c>
      <c r="H185" s="206" t="str">
        <v/>
      </c>
      <c r="I185" s="205" t="str">
        <v/>
      </c>
      <c r="J185" t="str">
        <v/>
      </c>
    </row>
    <row r="186" ht="28.5" customHeight="1" spans="1:10">
      <c r="A186" s="205" t="str">
        <v/>
      </c>
      <c r="B186" s="206" t="str">
        <v/>
      </c>
      <c r="C186" s="207" t="str">
        <v/>
      </c>
      <c r="D186" s="207" t="str">
        <v/>
      </c>
      <c r="E186" s="206" t="str">
        <v/>
      </c>
      <c r="F186" s="79" t="str">
        <v/>
      </c>
      <c r="G186" s="459" t="str">
        <v/>
      </c>
      <c r="H186" s="206" t="str">
        <v/>
      </c>
      <c r="I186" s="205" t="str">
        <v/>
      </c>
      <c r="J186" t="str">
        <v/>
      </c>
    </row>
    <row r="187" ht="28.5" customHeight="1" spans="1:10">
      <c r="A187" s="205" t="str">
        <v/>
      </c>
      <c r="B187" s="206" t="str">
        <v/>
      </c>
      <c r="C187" s="207" t="str">
        <v/>
      </c>
      <c r="D187" s="207" t="str">
        <v/>
      </c>
      <c r="E187" s="206" t="str">
        <v/>
      </c>
      <c r="F187" s="79" t="str">
        <v/>
      </c>
      <c r="G187" s="459" t="str">
        <v/>
      </c>
      <c r="H187" s="206" t="str">
        <v/>
      </c>
      <c r="I187" s="205" t="str">
        <v/>
      </c>
      <c r="J187" t="str">
        <v/>
      </c>
    </row>
    <row r="188" ht="28.5" customHeight="1" spans="1:10">
      <c r="A188" s="205" t="str">
        <v/>
      </c>
      <c r="B188" s="206" t="str">
        <v/>
      </c>
      <c r="C188" s="207" t="str">
        <v/>
      </c>
      <c r="D188" s="207" t="str">
        <v/>
      </c>
      <c r="E188" s="206" t="str">
        <v/>
      </c>
      <c r="F188" s="79" t="str">
        <v/>
      </c>
      <c r="G188" s="459" t="str">
        <v/>
      </c>
      <c r="H188" s="206" t="str">
        <v/>
      </c>
      <c r="I188" s="205" t="str">
        <v/>
      </c>
      <c r="J188" t="str">
        <v/>
      </c>
    </row>
    <row r="189" ht="28.5" customHeight="1" spans="1:10">
      <c r="A189" s="205" t="str">
        <v/>
      </c>
      <c r="B189" s="206" t="str">
        <v/>
      </c>
      <c r="C189" s="207" t="str">
        <v/>
      </c>
      <c r="D189" s="207" t="str">
        <v/>
      </c>
      <c r="E189" s="206" t="str">
        <v/>
      </c>
      <c r="F189" s="79" t="str">
        <v/>
      </c>
      <c r="G189" s="459" t="str">
        <v/>
      </c>
      <c r="H189" s="206" t="str">
        <v/>
      </c>
      <c r="I189" s="205" t="str">
        <v/>
      </c>
      <c r="J189" t="str">
        <v/>
      </c>
    </row>
    <row r="190" ht="28.5" customHeight="1" spans="1:10">
      <c r="A190" s="205" t="str">
        <v/>
      </c>
      <c r="B190" s="206" t="str">
        <v/>
      </c>
      <c r="C190" s="207" t="str">
        <v/>
      </c>
      <c r="D190" s="207" t="str">
        <v/>
      </c>
      <c r="E190" s="206" t="str">
        <v/>
      </c>
      <c r="F190" s="79" t="str">
        <v/>
      </c>
      <c r="G190" s="459" t="str">
        <v/>
      </c>
      <c r="H190" s="206" t="str">
        <v/>
      </c>
      <c r="I190" s="205" t="str">
        <v/>
      </c>
      <c r="J190" t="str">
        <v/>
      </c>
    </row>
    <row r="191" ht="28.5" customHeight="1" spans="1:10">
      <c r="A191" s="205" t="str">
        <v/>
      </c>
      <c r="B191" s="206" t="str">
        <v/>
      </c>
      <c r="C191" s="207" t="str">
        <v/>
      </c>
      <c r="D191" s="207" t="str">
        <v/>
      </c>
      <c r="E191" s="206" t="str">
        <v/>
      </c>
      <c r="F191" s="79" t="str">
        <v/>
      </c>
      <c r="G191" s="459" t="str">
        <v/>
      </c>
      <c r="H191" s="206" t="str">
        <v/>
      </c>
      <c r="I191" s="205" t="str">
        <v/>
      </c>
      <c r="J191" t="str">
        <v/>
      </c>
    </row>
    <row r="192" ht="28.5" customHeight="1" spans="1:10">
      <c r="A192" s="205" t="str">
        <v/>
      </c>
      <c r="B192" s="206" t="str">
        <v/>
      </c>
      <c r="C192" s="207" t="str">
        <v/>
      </c>
      <c r="D192" s="207" t="str">
        <v/>
      </c>
      <c r="E192" s="206" t="str">
        <v/>
      </c>
      <c r="F192" s="79" t="str">
        <v/>
      </c>
      <c r="G192" s="459" t="str">
        <v/>
      </c>
      <c r="H192" s="206" t="str">
        <v/>
      </c>
      <c r="I192" s="205" t="str">
        <v/>
      </c>
      <c r="J192" t="str">
        <v/>
      </c>
    </row>
    <row r="193" ht="28.5" customHeight="1" spans="1:10">
      <c r="A193" s="205" t="str">
        <v/>
      </c>
      <c r="B193" s="206" t="str">
        <v/>
      </c>
      <c r="C193" s="207" t="str">
        <v/>
      </c>
      <c r="D193" s="207" t="str">
        <v/>
      </c>
      <c r="E193" s="206" t="str">
        <v/>
      </c>
      <c r="F193" s="79" t="str">
        <v/>
      </c>
      <c r="G193" s="459" t="str">
        <v/>
      </c>
      <c r="H193" s="206" t="str">
        <v/>
      </c>
      <c r="I193" s="205" t="str">
        <v/>
      </c>
      <c r="J193" t="str">
        <v/>
      </c>
    </row>
    <row r="194" ht="28.5" customHeight="1" spans="1:10">
      <c r="A194" s="205" t="str">
        <v/>
      </c>
      <c r="B194" s="206" t="str">
        <v/>
      </c>
      <c r="C194" s="207" t="str">
        <v/>
      </c>
      <c r="D194" s="207" t="str">
        <v/>
      </c>
      <c r="E194" s="206" t="str">
        <v/>
      </c>
      <c r="F194" s="79" t="str">
        <v/>
      </c>
      <c r="G194" s="459" t="str">
        <v/>
      </c>
      <c r="H194" s="206" t="str">
        <v/>
      </c>
      <c r="I194" s="205" t="str">
        <v/>
      </c>
      <c r="J194" t="str">
        <v/>
      </c>
    </row>
    <row r="195" ht="28.5" customHeight="1" spans="1:10">
      <c r="A195" s="205" t="str">
        <v/>
      </c>
      <c r="B195" s="206" t="str">
        <v/>
      </c>
      <c r="C195" s="207" t="str">
        <v/>
      </c>
      <c r="D195" s="207" t="str">
        <v/>
      </c>
      <c r="E195" s="206" t="str">
        <v/>
      </c>
      <c r="F195" s="79" t="str">
        <v/>
      </c>
      <c r="G195" s="459" t="str">
        <v/>
      </c>
      <c r="H195" s="206" t="str">
        <v/>
      </c>
      <c r="I195" s="205" t="str">
        <v/>
      </c>
      <c r="J195" t="str">
        <v/>
      </c>
    </row>
    <row r="196" ht="28.5" customHeight="1" spans="1:10">
      <c r="A196" s="205" t="str">
        <v/>
      </c>
      <c r="B196" s="206" t="str">
        <v/>
      </c>
      <c r="C196" s="207" t="str">
        <v/>
      </c>
      <c r="D196" s="207" t="str">
        <v/>
      </c>
      <c r="E196" s="206" t="str">
        <v/>
      </c>
      <c r="F196" s="79" t="str">
        <v/>
      </c>
      <c r="G196" s="459" t="str">
        <v/>
      </c>
      <c r="H196" s="206" t="str">
        <v/>
      </c>
      <c r="I196" s="205" t="str">
        <v/>
      </c>
      <c r="J196" t="str">
        <v/>
      </c>
    </row>
    <row r="197" ht="28.5" customHeight="1" spans="1:10">
      <c r="A197" s="205" t="str">
        <v/>
      </c>
      <c r="B197" s="206" t="str">
        <v/>
      </c>
      <c r="C197" s="207" t="str">
        <v/>
      </c>
      <c r="D197" s="207" t="str">
        <v/>
      </c>
      <c r="E197" s="206" t="str">
        <v/>
      </c>
      <c r="F197" s="79" t="str">
        <v/>
      </c>
      <c r="G197" s="459" t="str">
        <v/>
      </c>
      <c r="H197" s="206" t="str">
        <v/>
      </c>
      <c r="I197" s="205" t="str">
        <v/>
      </c>
      <c r="J197" t="str">
        <v/>
      </c>
    </row>
    <row r="198" ht="28.5" customHeight="1" spans="1:10">
      <c r="A198" s="205" t="str">
        <v/>
      </c>
      <c r="B198" s="206" t="str">
        <v/>
      </c>
      <c r="C198" s="207" t="str">
        <v/>
      </c>
      <c r="D198" s="207" t="str">
        <v/>
      </c>
      <c r="E198" s="206" t="str">
        <v/>
      </c>
      <c r="F198" s="79" t="str">
        <v/>
      </c>
      <c r="G198" s="459" t="str">
        <v/>
      </c>
      <c r="H198" s="206" t="str">
        <v/>
      </c>
      <c r="I198" s="205" t="str">
        <v/>
      </c>
      <c r="J198" t="str">
        <v/>
      </c>
    </row>
    <row r="199" ht="28.5" customHeight="1" spans="1:10">
      <c r="A199" s="205" t="str">
        <v/>
      </c>
      <c r="B199" s="206" t="str">
        <v/>
      </c>
      <c r="C199" s="207" t="str">
        <v/>
      </c>
      <c r="D199" s="207" t="str">
        <v/>
      </c>
      <c r="E199" s="206" t="str">
        <v/>
      </c>
      <c r="F199" s="79" t="str">
        <v/>
      </c>
      <c r="G199" s="459" t="str">
        <v/>
      </c>
      <c r="H199" s="206" t="str">
        <v/>
      </c>
      <c r="I199" s="205" t="str">
        <v/>
      </c>
      <c r="J199" t="str">
        <v/>
      </c>
    </row>
    <row r="200" ht="28.5" customHeight="1" spans="1:10">
      <c r="A200" s="205" t="str">
        <v/>
      </c>
      <c r="B200" s="206" t="str">
        <v/>
      </c>
      <c r="C200" s="207" t="str">
        <v/>
      </c>
      <c r="D200" s="207" t="str">
        <v/>
      </c>
      <c r="E200" s="206" t="str">
        <v/>
      </c>
      <c r="F200" s="79" t="str">
        <v/>
      </c>
      <c r="G200" s="459" t="str">
        <v/>
      </c>
      <c r="H200" s="206" t="str">
        <v/>
      </c>
      <c r="I200" s="205" t="str">
        <v/>
      </c>
      <c r="J200" t="str">
        <v/>
      </c>
    </row>
    <row r="201" ht="28.5" customHeight="1" spans="1:10">
      <c r="A201" s="205" t="str">
        <v/>
      </c>
      <c r="B201" s="206" t="str">
        <v/>
      </c>
      <c r="C201" s="207" t="str">
        <v/>
      </c>
      <c r="D201" s="207" t="str">
        <v/>
      </c>
      <c r="E201" s="206" t="str">
        <v/>
      </c>
      <c r="F201" s="79" t="str">
        <v/>
      </c>
      <c r="G201" s="459" t="str">
        <v/>
      </c>
      <c r="H201" s="206" t="str">
        <v/>
      </c>
      <c r="I201" s="205" t="str">
        <v/>
      </c>
      <c r="J201" t="str">
        <v/>
      </c>
    </row>
    <row r="202" ht="28.5" customHeight="1" spans="1:10">
      <c r="A202" s="205" t="str">
        <v/>
      </c>
      <c r="B202" s="206" t="str">
        <v/>
      </c>
      <c r="C202" s="207" t="str">
        <v/>
      </c>
      <c r="D202" s="207" t="str">
        <v/>
      </c>
      <c r="E202" s="206" t="str">
        <v/>
      </c>
      <c r="F202" s="79" t="str">
        <v/>
      </c>
      <c r="G202" s="459" t="str">
        <v/>
      </c>
      <c r="H202" s="206" t="str">
        <v/>
      </c>
      <c r="I202" s="205" t="str">
        <v/>
      </c>
      <c r="J202" t="str">
        <v/>
      </c>
    </row>
    <row r="203" ht="28.5" customHeight="1" spans="1:10">
      <c r="A203" s="205" t="str">
        <v/>
      </c>
      <c r="B203" s="206" t="str">
        <v/>
      </c>
      <c r="C203" s="207" t="str">
        <v/>
      </c>
      <c r="D203" s="207" t="str">
        <v/>
      </c>
      <c r="E203" s="206" t="str">
        <v/>
      </c>
      <c r="F203" s="79" t="str">
        <v/>
      </c>
      <c r="G203" s="459" t="str">
        <v/>
      </c>
      <c r="H203" s="206" t="str">
        <v/>
      </c>
      <c r="I203" s="205" t="str">
        <v/>
      </c>
      <c r="J203" t="str">
        <v/>
      </c>
    </row>
    <row r="204" ht="28.5" customHeight="1" spans="1:10">
      <c r="A204" s="205" t="str">
        <v/>
      </c>
      <c r="B204" s="206" t="str">
        <v/>
      </c>
      <c r="C204" s="207" t="str">
        <v/>
      </c>
      <c r="D204" s="207" t="str">
        <v/>
      </c>
      <c r="E204" s="206" t="str">
        <v/>
      </c>
      <c r="F204" s="79" t="str">
        <v/>
      </c>
      <c r="G204" s="459" t="str">
        <v/>
      </c>
      <c r="H204" s="206" t="str">
        <v/>
      </c>
      <c r="I204" s="205" t="str">
        <v/>
      </c>
      <c r="J204" t="str">
        <v/>
      </c>
    </row>
    <row r="205" ht="28.5" customHeight="1" spans="1:10">
      <c r="A205" s="205" t="str">
        <v/>
      </c>
      <c r="B205" s="206" t="str">
        <v/>
      </c>
      <c r="C205" s="207" t="str">
        <v/>
      </c>
      <c r="D205" s="207" t="str">
        <v/>
      </c>
      <c r="E205" s="206" t="str">
        <v/>
      </c>
      <c r="F205" s="79" t="str">
        <v/>
      </c>
      <c r="G205" s="459" t="str">
        <v/>
      </c>
      <c r="H205" s="206" t="str">
        <v/>
      </c>
      <c r="I205" s="205" t="str">
        <v/>
      </c>
      <c r="J205" t="str">
        <v/>
      </c>
    </row>
    <row r="206" ht="28.5" customHeight="1" spans="1:10">
      <c r="A206" s="205" t="str">
        <v/>
      </c>
      <c r="B206" s="206" t="str">
        <v/>
      </c>
      <c r="C206" s="207" t="str">
        <v/>
      </c>
      <c r="D206" s="207" t="str">
        <v/>
      </c>
      <c r="E206" s="206" t="str">
        <v/>
      </c>
      <c r="F206" s="79" t="str">
        <v/>
      </c>
      <c r="G206" s="459" t="str">
        <v/>
      </c>
      <c r="H206" s="206" t="str">
        <v/>
      </c>
      <c r="I206" s="205" t="str">
        <v/>
      </c>
      <c r="J206" t="str">
        <v/>
      </c>
    </row>
    <row r="207" ht="28.5" customHeight="1" spans="1:10">
      <c r="A207" s="205" t="str">
        <v/>
      </c>
      <c r="B207" s="206" t="str">
        <v/>
      </c>
      <c r="C207" s="207" t="str">
        <v/>
      </c>
      <c r="D207" s="207" t="str">
        <v/>
      </c>
      <c r="E207" s="206" t="str">
        <v/>
      </c>
      <c r="F207" s="79" t="str">
        <v/>
      </c>
      <c r="G207" s="459" t="str">
        <v/>
      </c>
      <c r="H207" s="206" t="str">
        <v/>
      </c>
      <c r="I207" s="205" t="str">
        <v/>
      </c>
      <c r="J207" t="str">
        <v/>
      </c>
    </row>
    <row r="208" ht="28.5" customHeight="1" spans="1:10">
      <c r="A208" s="205" t="str">
        <v/>
      </c>
      <c r="B208" s="206" t="str">
        <v/>
      </c>
      <c r="C208" s="207" t="str">
        <v/>
      </c>
      <c r="D208" s="207" t="str">
        <v/>
      </c>
      <c r="E208" s="206" t="str">
        <v/>
      </c>
      <c r="F208" s="79" t="str">
        <v/>
      </c>
      <c r="G208" s="459" t="str">
        <v/>
      </c>
      <c r="H208" s="206" t="str">
        <v/>
      </c>
      <c r="I208" s="205" t="str">
        <v/>
      </c>
      <c r="J208" t="str">
        <v/>
      </c>
    </row>
    <row r="209" ht="28.5" customHeight="1" spans="1:10">
      <c r="A209" s="205" t="str">
        <v/>
      </c>
      <c r="B209" s="206" t="str">
        <v/>
      </c>
      <c r="C209" s="207" t="str">
        <v/>
      </c>
      <c r="D209" s="207" t="str">
        <v/>
      </c>
      <c r="E209" s="206" t="str">
        <v/>
      </c>
      <c r="F209" s="79" t="str">
        <v/>
      </c>
      <c r="G209" s="459" t="str">
        <v/>
      </c>
      <c r="H209" s="206" t="str">
        <v/>
      </c>
      <c r="I209" s="205" t="str">
        <v/>
      </c>
      <c r="J209" t="str">
        <v/>
      </c>
    </row>
    <row r="210" ht="28.5" customHeight="1" spans="1:10">
      <c r="A210" s="205" t="str">
        <v/>
      </c>
      <c r="B210" s="206" t="str">
        <v/>
      </c>
      <c r="C210" s="207" t="str">
        <v/>
      </c>
      <c r="D210" s="207" t="str">
        <v/>
      </c>
      <c r="E210" s="206" t="str">
        <v/>
      </c>
      <c r="F210" s="79" t="str">
        <v/>
      </c>
      <c r="G210" s="459" t="str">
        <v/>
      </c>
      <c r="H210" s="206" t="str">
        <v/>
      </c>
      <c r="I210" s="205" t="str">
        <v/>
      </c>
      <c r="J210" t="str">
        <v/>
      </c>
    </row>
    <row r="211" ht="28.5" customHeight="1" spans="1:10">
      <c r="A211" s="205" t="str">
        <v/>
      </c>
      <c r="B211" s="206" t="str">
        <v/>
      </c>
      <c r="C211" s="207" t="str">
        <v/>
      </c>
      <c r="D211" s="207" t="str">
        <v/>
      </c>
      <c r="E211" s="206" t="str">
        <v/>
      </c>
      <c r="F211" s="79" t="str">
        <v/>
      </c>
      <c r="G211" s="459" t="str">
        <v/>
      </c>
      <c r="H211" s="206" t="str">
        <v/>
      </c>
      <c r="I211" s="205" t="str">
        <v/>
      </c>
      <c r="J211" t="str">
        <v/>
      </c>
    </row>
    <row r="212" ht="28.5" customHeight="1" spans="1:10">
      <c r="A212" s="205" t="str">
        <v/>
      </c>
      <c r="B212" s="206" t="str">
        <v/>
      </c>
      <c r="C212" s="207" t="str">
        <v/>
      </c>
      <c r="D212" s="207" t="str">
        <v/>
      </c>
      <c r="E212" s="206" t="str">
        <v/>
      </c>
      <c r="F212" s="79" t="str">
        <v/>
      </c>
      <c r="G212" s="459" t="str">
        <v/>
      </c>
      <c r="H212" s="206" t="str">
        <v/>
      </c>
      <c r="I212" s="205" t="str">
        <v/>
      </c>
      <c r="J212" t="str">
        <v/>
      </c>
    </row>
    <row r="213" ht="28.5" customHeight="1" spans="1:10">
      <c r="A213" s="205" t="str">
        <v/>
      </c>
      <c r="B213" s="206" t="str">
        <v/>
      </c>
      <c r="C213" s="207" t="str">
        <v/>
      </c>
      <c r="D213" s="207" t="str">
        <v/>
      </c>
      <c r="E213" s="206" t="str">
        <v/>
      </c>
      <c r="F213" s="79" t="str">
        <v/>
      </c>
      <c r="G213" s="459" t="str">
        <v/>
      </c>
      <c r="H213" s="206" t="str">
        <v/>
      </c>
      <c r="I213" s="205" t="str">
        <v/>
      </c>
      <c r="J213" t="str">
        <v/>
      </c>
    </row>
    <row r="214" ht="28.5" customHeight="1" spans="1:10">
      <c r="A214" s="205" t="str">
        <v/>
      </c>
      <c r="B214" s="206" t="str">
        <v/>
      </c>
      <c r="C214" s="207" t="str">
        <v/>
      </c>
      <c r="D214" s="207" t="str">
        <v/>
      </c>
      <c r="E214" s="206" t="str">
        <v/>
      </c>
      <c r="F214" s="79" t="str">
        <v/>
      </c>
      <c r="G214" s="459" t="str">
        <v/>
      </c>
      <c r="H214" s="206" t="str">
        <v/>
      </c>
      <c r="I214" s="205" t="str">
        <v/>
      </c>
      <c r="J214" t="str">
        <v/>
      </c>
    </row>
    <row r="215" ht="28.5" customHeight="1" spans="1:10">
      <c r="A215" s="205" t="str">
        <v/>
      </c>
      <c r="B215" s="206" t="str">
        <v/>
      </c>
      <c r="C215" s="207" t="str">
        <v/>
      </c>
      <c r="D215" s="207" t="str">
        <v/>
      </c>
      <c r="E215" s="206" t="str">
        <v/>
      </c>
      <c r="F215" s="79" t="str">
        <v/>
      </c>
      <c r="G215" s="459" t="str">
        <v/>
      </c>
      <c r="H215" s="206" t="str">
        <v/>
      </c>
      <c r="I215" s="205" t="str">
        <v/>
      </c>
      <c r="J215" t="str">
        <v/>
      </c>
    </row>
    <row r="216" ht="28.5" customHeight="1" spans="1:10">
      <c r="A216" s="205" t="str">
        <v/>
      </c>
      <c r="B216" s="206" t="str">
        <v/>
      </c>
      <c r="C216" s="207" t="str">
        <v/>
      </c>
      <c r="D216" s="207" t="str">
        <v/>
      </c>
      <c r="E216" s="206" t="str">
        <v/>
      </c>
      <c r="F216" s="79" t="str">
        <v/>
      </c>
      <c r="G216" s="459" t="str">
        <v/>
      </c>
      <c r="H216" s="206" t="str">
        <v/>
      </c>
      <c r="I216" s="205" t="str">
        <v/>
      </c>
      <c r="J216" t="str">
        <v/>
      </c>
    </row>
    <row r="217" ht="28.5" customHeight="1" spans="1:10">
      <c r="A217" s="205" t="str">
        <v/>
      </c>
      <c r="B217" s="206" t="str">
        <v/>
      </c>
      <c r="C217" s="207" t="str">
        <v/>
      </c>
      <c r="D217" s="207" t="str">
        <v/>
      </c>
      <c r="E217" s="206" t="str">
        <v/>
      </c>
      <c r="F217" s="79" t="str">
        <v/>
      </c>
      <c r="G217" s="459" t="str">
        <v/>
      </c>
      <c r="H217" s="206" t="str">
        <v/>
      </c>
      <c r="I217" s="205" t="str">
        <v/>
      </c>
      <c r="J217" t="str">
        <v/>
      </c>
    </row>
    <row r="218" ht="28.5" customHeight="1" spans="1:10">
      <c r="A218" s="205" t="str">
        <v/>
      </c>
      <c r="B218" s="206" t="str">
        <v/>
      </c>
      <c r="C218" s="207" t="str">
        <v/>
      </c>
      <c r="D218" s="207" t="str">
        <v/>
      </c>
      <c r="E218" s="206" t="str">
        <v/>
      </c>
      <c r="F218" s="79" t="str">
        <v/>
      </c>
      <c r="G218" s="459" t="str">
        <v/>
      </c>
      <c r="H218" s="206" t="str">
        <v/>
      </c>
      <c r="I218" s="205" t="str">
        <v/>
      </c>
      <c r="J218" t="str">
        <v/>
      </c>
    </row>
    <row r="219" ht="28.5" customHeight="1" spans="1:10">
      <c r="A219" s="205" t="str">
        <v/>
      </c>
      <c r="B219" s="206" t="str">
        <v/>
      </c>
      <c r="C219" s="207" t="str">
        <v/>
      </c>
      <c r="D219" s="207" t="str">
        <v/>
      </c>
      <c r="E219" s="206" t="str">
        <v/>
      </c>
      <c r="F219" s="79" t="str">
        <v/>
      </c>
      <c r="G219" s="459" t="str">
        <v/>
      </c>
      <c r="H219" s="206" t="str">
        <v/>
      </c>
      <c r="I219" s="205" t="str">
        <v/>
      </c>
      <c r="J219" t="str">
        <v/>
      </c>
    </row>
    <row r="220" ht="28.5" customHeight="1" spans="1:10">
      <c r="A220" s="205" t="str">
        <v/>
      </c>
      <c r="B220" s="206" t="str">
        <v/>
      </c>
      <c r="C220" s="207" t="str">
        <v/>
      </c>
      <c r="D220" s="207" t="str">
        <v/>
      </c>
      <c r="E220" s="206" t="str">
        <v/>
      </c>
      <c r="F220" s="79" t="str">
        <v/>
      </c>
      <c r="G220" s="459" t="str">
        <v/>
      </c>
      <c r="H220" s="206" t="str">
        <v/>
      </c>
      <c r="I220" s="205" t="str">
        <v/>
      </c>
      <c r="J220" t="str">
        <v/>
      </c>
    </row>
    <row r="221" ht="28.5" customHeight="1" spans="1:10">
      <c r="A221" s="205" t="str">
        <v/>
      </c>
      <c r="B221" s="206" t="str">
        <v/>
      </c>
      <c r="C221" s="207" t="str">
        <v/>
      </c>
      <c r="D221" s="207" t="str">
        <v/>
      </c>
      <c r="E221" s="206" t="str">
        <v/>
      </c>
      <c r="F221" s="79" t="str">
        <v/>
      </c>
      <c r="G221" s="459" t="str">
        <v/>
      </c>
      <c r="H221" s="206" t="str">
        <v/>
      </c>
      <c r="I221" s="205" t="str">
        <v/>
      </c>
      <c r="J221" t="str">
        <v/>
      </c>
    </row>
    <row r="222" ht="28.5" customHeight="1" spans="1:10">
      <c r="A222" s="205" t="str">
        <v/>
      </c>
      <c r="B222" s="206" t="str">
        <v/>
      </c>
      <c r="C222" s="207" t="str">
        <v/>
      </c>
      <c r="D222" s="207" t="str">
        <v/>
      </c>
      <c r="E222" s="206" t="str">
        <v/>
      </c>
      <c r="F222" s="79" t="str">
        <v/>
      </c>
      <c r="G222" s="459" t="str">
        <v/>
      </c>
      <c r="H222" s="206" t="str">
        <v/>
      </c>
      <c r="I222" s="205" t="str">
        <v/>
      </c>
      <c r="J222" t="str">
        <v/>
      </c>
    </row>
    <row r="223" ht="28.5" customHeight="1" spans="1:10">
      <c r="A223" s="205" t="str">
        <v/>
      </c>
      <c r="B223" s="206" t="str">
        <v/>
      </c>
      <c r="C223" s="207" t="str">
        <v/>
      </c>
      <c r="D223" s="207" t="str">
        <v/>
      </c>
      <c r="E223" s="206" t="str">
        <v/>
      </c>
      <c r="F223" s="79" t="str">
        <v/>
      </c>
      <c r="G223" s="459" t="str">
        <v/>
      </c>
      <c r="H223" s="206" t="str">
        <v/>
      </c>
      <c r="I223" s="205" t="str">
        <v/>
      </c>
      <c r="J223" t="str">
        <v/>
      </c>
    </row>
    <row r="224" ht="28.5" customHeight="1" spans="1:10">
      <c r="A224" s="205" t="str">
        <v/>
      </c>
      <c r="B224" s="206" t="str">
        <v/>
      </c>
      <c r="C224" s="207" t="str">
        <v/>
      </c>
      <c r="D224" s="207" t="str">
        <v/>
      </c>
      <c r="E224" s="206" t="str">
        <v/>
      </c>
      <c r="F224" s="79" t="str">
        <v/>
      </c>
      <c r="G224" s="459" t="str">
        <v/>
      </c>
      <c r="H224" s="206" t="str">
        <v/>
      </c>
      <c r="I224" s="205" t="str">
        <v/>
      </c>
      <c r="J224" t="str">
        <v/>
      </c>
    </row>
    <row r="225" ht="28.5" customHeight="1" spans="1:10">
      <c r="A225" s="205" t="str">
        <v/>
      </c>
      <c r="B225" s="206" t="str">
        <v/>
      </c>
      <c r="C225" s="207" t="str">
        <v/>
      </c>
      <c r="D225" s="207" t="str">
        <v/>
      </c>
      <c r="E225" s="206" t="str">
        <v/>
      </c>
      <c r="F225" s="79" t="str">
        <v/>
      </c>
      <c r="G225" s="459" t="str">
        <v/>
      </c>
      <c r="H225" s="206" t="str">
        <v/>
      </c>
      <c r="I225" s="205" t="str">
        <v/>
      </c>
      <c r="J225" t="str">
        <v/>
      </c>
    </row>
    <row r="226" ht="28.5" customHeight="1" spans="1:10">
      <c r="A226" s="205" t="str">
        <v/>
      </c>
      <c r="B226" s="206" t="str">
        <v/>
      </c>
      <c r="C226" s="207" t="str">
        <v/>
      </c>
      <c r="D226" s="207" t="str">
        <v/>
      </c>
      <c r="E226" s="206" t="str">
        <v/>
      </c>
      <c r="F226" s="79" t="str">
        <v/>
      </c>
      <c r="G226" s="459" t="str">
        <v/>
      </c>
      <c r="H226" s="206" t="str">
        <v/>
      </c>
      <c r="I226" s="205" t="str">
        <v/>
      </c>
      <c r="J226" t="str">
        <v/>
      </c>
    </row>
    <row r="227" ht="28.5" customHeight="1" spans="1:10">
      <c r="A227" s="205" t="str">
        <v/>
      </c>
      <c r="B227" s="206" t="str">
        <v/>
      </c>
      <c r="C227" s="207" t="str">
        <v/>
      </c>
      <c r="D227" s="207" t="str">
        <v/>
      </c>
      <c r="E227" s="206" t="str">
        <v/>
      </c>
      <c r="F227" s="79" t="str">
        <v/>
      </c>
      <c r="G227" s="459" t="str">
        <v/>
      </c>
      <c r="H227" s="206" t="str">
        <v/>
      </c>
      <c r="I227" s="205" t="str">
        <v/>
      </c>
      <c r="J227" t="str">
        <v/>
      </c>
    </row>
    <row r="228" ht="28.5" customHeight="1" spans="1:10">
      <c r="A228" s="205" t="str">
        <v/>
      </c>
      <c r="B228" s="206" t="str">
        <v/>
      </c>
      <c r="C228" s="207" t="str">
        <v/>
      </c>
      <c r="D228" s="207" t="str">
        <v/>
      </c>
      <c r="E228" s="206" t="str">
        <v/>
      </c>
      <c r="F228" s="79" t="str">
        <v/>
      </c>
      <c r="G228" s="459" t="str">
        <v/>
      </c>
      <c r="H228" s="206" t="str">
        <v/>
      </c>
      <c r="I228" s="205" t="str">
        <v/>
      </c>
      <c r="J228" t="str">
        <v/>
      </c>
    </row>
    <row r="229" ht="28.5" customHeight="1" spans="1:10">
      <c r="A229" s="205" t="str">
        <v/>
      </c>
      <c r="B229" s="206" t="str">
        <v/>
      </c>
      <c r="C229" s="207" t="str">
        <v/>
      </c>
      <c r="D229" s="207" t="str">
        <v/>
      </c>
      <c r="E229" s="206" t="str">
        <v/>
      </c>
      <c r="F229" s="79" t="str">
        <v/>
      </c>
      <c r="G229" s="459" t="str">
        <v/>
      </c>
      <c r="H229" s="206" t="str">
        <v/>
      </c>
      <c r="I229" s="205" t="str">
        <v/>
      </c>
      <c r="J229" t="str">
        <v/>
      </c>
    </row>
    <row r="230" ht="28.5" customHeight="1" spans="1:10">
      <c r="A230" s="205" t="str">
        <v/>
      </c>
      <c r="B230" s="206" t="str">
        <v/>
      </c>
      <c r="C230" s="207" t="str">
        <v/>
      </c>
      <c r="D230" s="207" t="str">
        <v/>
      </c>
      <c r="E230" s="206" t="str">
        <v/>
      </c>
      <c r="F230" s="79" t="str">
        <v/>
      </c>
      <c r="G230" s="459" t="str">
        <v/>
      </c>
      <c r="H230" s="206" t="str">
        <v/>
      </c>
      <c r="I230" s="205" t="str">
        <v/>
      </c>
      <c r="J230" t="str">
        <v/>
      </c>
    </row>
    <row r="231" ht="28.5" customHeight="1" spans="1:10">
      <c r="A231" s="205" t="str">
        <v/>
      </c>
      <c r="B231" s="206" t="str">
        <v/>
      </c>
      <c r="C231" s="207" t="str">
        <v/>
      </c>
      <c r="D231" s="207" t="str">
        <v/>
      </c>
      <c r="E231" s="206" t="str">
        <v/>
      </c>
      <c r="F231" s="79" t="str">
        <v/>
      </c>
      <c r="G231" s="459" t="str">
        <v/>
      </c>
      <c r="H231" s="206" t="str">
        <v/>
      </c>
      <c r="I231" s="205" t="str">
        <v/>
      </c>
      <c r="J231" t="str">
        <v/>
      </c>
    </row>
    <row r="232" ht="28.5" customHeight="1" spans="1:10">
      <c r="A232" s="205" t="str">
        <v/>
      </c>
      <c r="B232" s="206" t="str">
        <v/>
      </c>
      <c r="C232" s="207" t="str">
        <v/>
      </c>
      <c r="D232" s="207" t="str">
        <v/>
      </c>
      <c r="E232" s="206" t="str">
        <v/>
      </c>
      <c r="F232" s="79" t="str">
        <v/>
      </c>
      <c r="G232" s="459" t="str">
        <v/>
      </c>
      <c r="H232" s="206" t="str">
        <v/>
      </c>
      <c r="I232" s="205" t="str">
        <v/>
      </c>
      <c r="J232" t="str">
        <v/>
      </c>
    </row>
    <row r="233" ht="28.5" customHeight="1" spans="1:10">
      <c r="A233" s="205" t="str">
        <v/>
      </c>
      <c r="B233" s="206" t="str">
        <v/>
      </c>
      <c r="C233" s="207" t="str">
        <v/>
      </c>
      <c r="D233" s="207" t="str">
        <v/>
      </c>
      <c r="E233" s="206" t="str">
        <v/>
      </c>
      <c r="F233" s="79" t="str">
        <v/>
      </c>
      <c r="G233" s="459" t="str">
        <v/>
      </c>
      <c r="H233" s="206" t="str">
        <v/>
      </c>
      <c r="I233" s="205" t="str">
        <v/>
      </c>
      <c r="J233" t="str">
        <v/>
      </c>
    </row>
    <row r="234" ht="28.5" customHeight="1" spans="1:10">
      <c r="A234" s="205" t="str">
        <v/>
      </c>
      <c r="B234" s="206" t="str">
        <v/>
      </c>
      <c r="C234" s="207" t="str">
        <v/>
      </c>
      <c r="D234" s="207" t="str">
        <v/>
      </c>
      <c r="E234" s="206" t="str">
        <v/>
      </c>
      <c r="F234" s="79" t="str">
        <v/>
      </c>
      <c r="G234" s="459" t="str">
        <v/>
      </c>
      <c r="H234" s="206" t="str">
        <v/>
      </c>
      <c r="I234" s="205" t="str">
        <v/>
      </c>
      <c r="J234" t="str">
        <v/>
      </c>
    </row>
    <row r="235" ht="28.5" customHeight="1" spans="1:10">
      <c r="A235" s="205" t="str">
        <v/>
      </c>
      <c r="B235" s="206" t="str">
        <v/>
      </c>
      <c r="C235" s="207" t="str">
        <v/>
      </c>
      <c r="D235" s="207" t="str">
        <v/>
      </c>
      <c r="E235" s="206" t="str">
        <v/>
      </c>
      <c r="F235" s="79" t="str">
        <v/>
      </c>
      <c r="G235" s="459" t="str">
        <v/>
      </c>
      <c r="H235" s="206" t="str">
        <v/>
      </c>
      <c r="I235" s="205" t="str">
        <v/>
      </c>
      <c r="J235" t="str">
        <v/>
      </c>
    </row>
    <row r="236" ht="28.5" customHeight="1" spans="1:10">
      <c r="A236" s="205" t="str">
        <v/>
      </c>
      <c r="B236" s="206" t="str">
        <v/>
      </c>
      <c r="C236" s="207" t="str">
        <v/>
      </c>
      <c r="D236" s="207" t="str">
        <v/>
      </c>
      <c r="E236" s="206" t="str">
        <v/>
      </c>
      <c r="F236" s="79" t="str">
        <v/>
      </c>
      <c r="G236" s="459" t="str">
        <v/>
      </c>
      <c r="H236" s="206" t="str">
        <v/>
      </c>
      <c r="I236" s="205" t="str">
        <v/>
      </c>
      <c r="J236" t="str">
        <v/>
      </c>
    </row>
    <row r="237" ht="28.5" customHeight="1" spans="1:10">
      <c r="A237" s="205" t="str">
        <v/>
      </c>
      <c r="B237" s="206" t="str">
        <v/>
      </c>
      <c r="C237" s="207" t="str">
        <v/>
      </c>
      <c r="D237" s="207" t="str">
        <v/>
      </c>
      <c r="E237" s="206" t="str">
        <v/>
      </c>
      <c r="F237" s="79" t="str">
        <v/>
      </c>
      <c r="G237" s="459" t="str">
        <v/>
      </c>
      <c r="H237" s="206" t="str">
        <v/>
      </c>
      <c r="I237" s="205" t="str">
        <v/>
      </c>
      <c r="J237" t="str">
        <v/>
      </c>
    </row>
    <row r="238" ht="28.5" customHeight="1" spans="1:10">
      <c r="A238" s="205" t="str">
        <v/>
      </c>
      <c r="B238" s="206" t="str">
        <v/>
      </c>
      <c r="C238" s="207" t="str">
        <v/>
      </c>
      <c r="D238" s="207" t="str">
        <v/>
      </c>
      <c r="E238" s="206" t="str">
        <v/>
      </c>
      <c r="F238" s="79" t="str">
        <v/>
      </c>
      <c r="G238" s="459" t="str">
        <v/>
      </c>
      <c r="H238" s="206" t="str">
        <v/>
      </c>
      <c r="I238" s="205" t="str">
        <v/>
      </c>
      <c r="J238" t="str">
        <v/>
      </c>
    </row>
    <row r="239" ht="28.5" customHeight="1" spans="1:10">
      <c r="A239" s="205" t="str">
        <v/>
      </c>
      <c r="B239" s="206" t="str">
        <v/>
      </c>
      <c r="C239" s="207" t="str">
        <v/>
      </c>
      <c r="D239" s="207" t="str">
        <v/>
      </c>
      <c r="E239" s="206" t="str">
        <v/>
      </c>
      <c r="F239" s="79" t="str">
        <v/>
      </c>
      <c r="G239" s="459" t="str">
        <v/>
      </c>
      <c r="H239" s="206" t="str">
        <v/>
      </c>
      <c r="I239" s="205" t="str">
        <v/>
      </c>
      <c r="J239" t="str">
        <v/>
      </c>
    </row>
    <row r="240" ht="28.5" customHeight="1" spans="1:10">
      <c r="A240" s="205" t="str">
        <v/>
      </c>
      <c r="B240" s="206" t="str">
        <v/>
      </c>
      <c r="C240" s="207" t="str">
        <v/>
      </c>
      <c r="D240" s="207" t="str">
        <v/>
      </c>
      <c r="E240" s="206" t="str">
        <v/>
      </c>
      <c r="F240" s="79" t="str">
        <v/>
      </c>
      <c r="G240" s="459" t="str">
        <v/>
      </c>
      <c r="H240" s="206" t="str">
        <v/>
      </c>
      <c r="I240" s="205" t="str">
        <v/>
      </c>
      <c r="J240" t="str">
        <v/>
      </c>
    </row>
    <row r="241" ht="28.5" customHeight="1" spans="1:10">
      <c r="A241" s="205" t="str">
        <v/>
      </c>
      <c r="B241" s="206" t="str">
        <v/>
      </c>
      <c r="C241" s="207" t="str">
        <v/>
      </c>
      <c r="D241" s="207" t="str">
        <v/>
      </c>
      <c r="E241" s="206" t="str">
        <v/>
      </c>
      <c r="F241" s="79" t="str">
        <v/>
      </c>
      <c r="G241" s="459" t="str">
        <v/>
      </c>
      <c r="H241" s="206" t="str">
        <v/>
      </c>
      <c r="I241" s="205" t="str">
        <v/>
      </c>
      <c r="J241" t="str">
        <v/>
      </c>
    </row>
    <row r="242" ht="28.5" customHeight="1" spans="1:10">
      <c r="A242" s="205" t="str">
        <v/>
      </c>
      <c r="B242" s="206" t="str">
        <v/>
      </c>
      <c r="C242" s="207" t="str">
        <v/>
      </c>
      <c r="D242" s="207" t="str">
        <v/>
      </c>
      <c r="E242" s="206" t="str">
        <v/>
      </c>
      <c r="F242" s="79" t="str">
        <v/>
      </c>
      <c r="G242" s="459" t="str">
        <v/>
      </c>
      <c r="H242" s="206" t="str">
        <v/>
      </c>
      <c r="I242" s="205" t="str">
        <v/>
      </c>
      <c r="J242" t="str">
        <v/>
      </c>
    </row>
    <row r="243" ht="28.5" customHeight="1" spans="1:10">
      <c r="A243" s="205" t="str">
        <v/>
      </c>
      <c r="B243" s="206" t="str">
        <v/>
      </c>
      <c r="C243" s="207" t="str">
        <v/>
      </c>
      <c r="D243" s="207" t="str">
        <v/>
      </c>
      <c r="E243" s="206" t="str">
        <v/>
      </c>
      <c r="F243" s="79" t="str">
        <v/>
      </c>
      <c r="G243" s="459" t="str">
        <v/>
      </c>
      <c r="H243" s="206" t="str">
        <v/>
      </c>
      <c r="I243" s="205" t="str">
        <v/>
      </c>
      <c r="J243" t="str">
        <v/>
      </c>
    </row>
    <row r="244" ht="28.5" customHeight="1" spans="1:10">
      <c r="A244" s="205" t="str">
        <v/>
      </c>
      <c r="B244" s="206" t="str">
        <v/>
      </c>
      <c r="C244" s="207" t="str">
        <v/>
      </c>
      <c r="D244" s="207" t="str">
        <v/>
      </c>
      <c r="E244" s="206" t="str">
        <v/>
      </c>
      <c r="F244" s="79" t="str">
        <v/>
      </c>
      <c r="G244" s="459" t="str">
        <v/>
      </c>
      <c r="H244" s="206" t="str">
        <v/>
      </c>
      <c r="I244" s="205" t="str">
        <v/>
      </c>
      <c r="J244" t="str">
        <v/>
      </c>
    </row>
    <row r="245" ht="28.5" customHeight="1" spans="1:10">
      <c r="A245" s="205" t="str">
        <v/>
      </c>
      <c r="B245" s="206" t="str">
        <v/>
      </c>
      <c r="C245" s="207" t="str">
        <v/>
      </c>
      <c r="D245" s="207" t="str">
        <v/>
      </c>
      <c r="E245" s="206" t="str">
        <v/>
      </c>
      <c r="F245" s="79" t="str">
        <v/>
      </c>
      <c r="G245" s="459" t="str">
        <v/>
      </c>
      <c r="H245" s="206" t="str">
        <v/>
      </c>
      <c r="I245" s="205" t="str">
        <v/>
      </c>
      <c r="J245" t="str">
        <v/>
      </c>
    </row>
    <row r="246" ht="28.5" customHeight="1" spans="1:10">
      <c r="A246" s="205" t="str">
        <v/>
      </c>
      <c r="B246" s="206" t="str">
        <v/>
      </c>
      <c r="C246" s="207" t="str">
        <v/>
      </c>
      <c r="D246" s="207" t="str">
        <v/>
      </c>
      <c r="E246" s="206" t="str">
        <v/>
      </c>
      <c r="F246" s="79" t="str">
        <v/>
      </c>
      <c r="G246" s="459" t="str">
        <v/>
      </c>
      <c r="H246" s="206" t="str">
        <v/>
      </c>
      <c r="I246" s="205" t="str">
        <v/>
      </c>
      <c r="J246" t="str">
        <v/>
      </c>
    </row>
    <row r="247" ht="28.5" customHeight="1" spans="1:10">
      <c r="A247" s="205" t="str">
        <v/>
      </c>
      <c r="B247" s="206" t="str">
        <v/>
      </c>
      <c r="C247" s="207" t="str">
        <v/>
      </c>
      <c r="D247" s="207" t="str">
        <v/>
      </c>
      <c r="E247" s="206" t="str">
        <v/>
      </c>
      <c r="F247" s="79" t="str">
        <v/>
      </c>
      <c r="G247" s="459" t="str">
        <v/>
      </c>
      <c r="H247" s="206" t="str">
        <v/>
      </c>
      <c r="I247" s="205" t="str">
        <v/>
      </c>
      <c r="J247" t="str">
        <v/>
      </c>
    </row>
    <row r="248" ht="28.5" customHeight="1" spans="1:10">
      <c r="A248" s="205" t="str">
        <v/>
      </c>
      <c r="B248" s="206" t="str">
        <v/>
      </c>
      <c r="C248" s="207" t="str">
        <v/>
      </c>
      <c r="D248" s="207" t="str">
        <v/>
      </c>
      <c r="E248" s="206" t="str">
        <v/>
      </c>
      <c r="F248" s="79" t="str">
        <v/>
      </c>
      <c r="G248" s="459" t="str">
        <v/>
      </c>
      <c r="H248" s="206" t="str">
        <v/>
      </c>
      <c r="I248" s="205" t="str">
        <v/>
      </c>
      <c r="J248" t="str">
        <v/>
      </c>
    </row>
    <row r="249" ht="28.5" customHeight="1" spans="1:10">
      <c r="A249" s="205" t="str">
        <v/>
      </c>
      <c r="B249" s="206" t="str">
        <v/>
      </c>
      <c r="C249" s="207" t="str">
        <v/>
      </c>
      <c r="D249" s="207" t="str">
        <v/>
      </c>
      <c r="E249" s="206" t="str">
        <v/>
      </c>
      <c r="F249" s="79" t="str">
        <v/>
      </c>
      <c r="G249" s="459" t="str">
        <v/>
      </c>
      <c r="H249" s="206" t="str">
        <v/>
      </c>
      <c r="I249" s="205" t="str">
        <v/>
      </c>
      <c r="J249" t="str">
        <v/>
      </c>
    </row>
    <row r="250" ht="28.5" customHeight="1" spans="1:10">
      <c r="A250" s="205" t="str">
        <v/>
      </c>
      <c r="B250" s="206" t="str">
        <v/>
      </c>
      <c r="C250" s="207" t="str">
        <v/>
      </c>
      <c r="D250" s="207" t="str">
        <v/>
      </c>
      <c r="E250" s="206" t="str">
        <v/>
      </c>
      <c r="F250" s="79" t="str">
        <v/>
      </c>
      <c r="G250" s="459" t="str">
        <v/>
      </c>
      <c r="H250" s="206" t="str">
        <v/>
      </c>
      <c r="I250" s="205" t="str">
        <v/>
      </c>
      <c r="J250" t="str">
        <v/>
      </c>
    </row>
    <row r="251" ht="28.5" customHeight="1" spans="1:10">
      <c r="A251" s="205" t="str">
        <v/>
      </c>
      <c r="B251" s="206" t="str">
        <v/>
      </c>
      <c r="C251" s="207" t="str">
        <v/>
      </c>
      <c r="D251" s="207" t="str">
        <v/>
      </c>
      <c r="E251" s="206" t="str">
        <v/>
      </c>
      <c r="F251" s="79" t="str">
        <v/>
      </c>
      <c r="G251" s="459" t="str">
        <v/>
      </c>
      <c r="H251" s="206" t="str">
        <v/>
      </c>
      <c r="I251" s="205" t="str">
        <v/>
      </c>
      <c r="J251" t="str">
        <v/>
      </c>
    </row>
    <row r="252" spans="1:10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</row>
    <row r="253" spans="1:10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 spans="1:10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 spans="1:10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 spans="1:10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 spans="1:10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</row>
    <row r="258" spans="1:10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</row>
    <row r="259" spans="1:10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 spans="1:1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 spans="1:10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 spans="1:10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</row>
    <row r="263" spans="1:10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</row>
    <row r="264" spans="1:10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 spans="1:10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 spans="1:10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 spans="1:10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</row>
    <row r="268" spans="1:10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</row>
    <row r="269" spans="1:10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 spans="1:1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 spans="1:10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 spans="1:10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</row>
    <row r="273" spans="1:10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 spans="1:10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 spans="1:10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 spans="1:10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 spans="1:10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</row>
    <row r="278" spans="1:10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 spans="1:10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</row>
    <row r="280" spans="1:1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 spans="1:10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 spans="1:10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</row>
    <row r="283" spans="1:10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 spans="1:10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</row>
    <row r="285" spans="1:10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 spans="1:10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 spans="1:10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</row>
    <row r="288" spans="1:10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 spans="1:10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</row>
    <row r="290" spans="1:1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 spans="1:10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 spans="1:10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</row>
    <row r="293" spans="1:10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 spans="1:10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</row>
    <row r="295" spans="1:10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 spans="1:10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 spans="1:10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</row>
    <row r="298" spans="1:10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 spans="1:10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</row>
  </sheetData>
  <conditionalFormatting sqref="F10:G10">
    <cfRule type="colorScale" priority="2233">
      <colorScale>
        <cfvo type="num" val="-1"/>
        <cfvo type="num" val="0"/>
        <color theme="0"/>
        <color rgb="FFFFFF00"/>
      </colorScale>
    </cfRule>
    <cfRule type="colorScale" priority="2379">
      <colorScale>
        <cfvo type="num" val="-20000"/>
        <cfvo type="num" val="0"/>
        <color theme="5" tint="0.399426252021851"/>
        <color rgb="FFFFEF9C"/>
      </colorScale>
    </cfRule>
    <cfRule type="colorScale" priority="2452">
      <colorScale>
        <cfvo type="num" val="-15000"/>
        <cfvo type="num" val="0"/>
        <color rgb="FFFF0000"/>
        <color rgb="FFFFEF9C"/>
      </colorScale>
    </cfRule>
    <cfRule type="colorScale" priority="2525">
      <colorScale>
        <cfvo type="num" val="-23000"/>
        <cfvo type="num" val="0"/>
        <color rgb="FFFF7128"/>
        <color rgb="FFFFFF00"/>
      </colorScale>
    </cfRule>
    <cfRule type="colorScale" priority="289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06">
      <colorScale>
        <cfvo type="num" val="-20000"/>
        <cfvo type="num" val="0"/>
        <color rgb="FFFF0000"/>
        <color rgb="FFFFEF9C"/>
      </colorScale>
    </cfRule>
    <cfRule type="colorScale" priority="2671">
      <colorScale>
        <cfvo type="num" val="0"/>
        <cfvo type="num" val="25000"/>
        <color rgb="FFFFFF00"/>
        <color rgb="FFC00000"/>
      </colorScale>
    </cfRule>
    <cfRule type="colorScale" priority="2598">
      <colorScale>
        <cfvo type="num" val="-23000"/>
        <cfvo type="num" val="0"/>
        <color rgb="FFFF7128"/>
        <color rgb="FFFFEF9C"/>
      </colorScale>
    </cfRule>
  </conditionalFormatting>
  <conditionalFormatting sqref="F11:G11">
    <cfRule type="colorScale" priority="2305">
      <colorScale>
        <cfvo type="num" val="-20000"/>
        <cfvo type="num" val="0"/>
        <color rgb="FFFF0000"/>
        <color rgb="FFFFEF9C"/>
      </colorScale>
    </cfRule>
    <cfRule type="colorScale" priority="2232">
      <colorScale>
        <cfvo type="num" val="-1"/>
        <cfvo type="num" val="0"/>
        <color theme="0"/>
        <color rgb="FFFFFF00"/>
      </colorScale>
    </cfRule>
    <cfRule type="colorScale" priority="2524">
      <colorScale>
        <cfvo type="num" val="-23000"/>
        <cfvo type="num" val="0"/>
        <color rgb="FFFF7128"/>
        <color rgb="FFFFFF00"/>
      </colorScale>
    </cfRule>
    <cfRule type="colorScale" priority="288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51">
      <colorScale>
        <cfvo type="num" val="-15000"/>
        <cfvo type="num" val="0"/>
        <color rgb="FFFF0000"/>
        <color rgb="FFFFEF9C"/>
      </colorScale>
    </cfRule>
    <cfRule type="colorScale" priority="2378">
      <colorScale>
        <cfvo type="num" val="-20000"/>
        <cfvo type="num" val="0"/>
        <color theme="5" tint="0.399426252021851"/>
        <color rgb="FFFFEF9C"/>
      </colorScale>
    </cfRule>
    <cfRule type="colorScale" priority="2597">
      <colorScale>
        <cfvo type="num" val="-23000"/>
        <cfvo type="num" val="0"/>
        <color rgb="FFFF7128"/>
        <color rgb="FFFFEF9C"/>
      </colorScale>
    </cfRule>
    <cfRule type="colorScale" priority="2670">
      <colorScale>
        <cfvo type="num" val="0"/>
        <cfvo type="num" val="25000"/>
        <color rgb="FFFFFF00"/>
        <color rgb="FFC00000"/>
      </colorScale>
    </cfRule>
  </conditionalFormatting>
  <conditionalFormatting sqref="F12:G12">
    <cfRule type="colorScale" priority="2231">
      <colorScale>
        <cfvo type="num" val="-1"/>
        <cfvo type="num" val="0"/>
        <color theme="0"/>
        <color rgb="FFFFFF00"/>
      </colorScale>
    </cfRule>
    <cfRule type="colorScale" priority="2523">
      <colorScale>
        <cfvo type="num" val="-23000"/>
        <cfvo type="num" val="0"/>
        <color rgb="FFFF7128"/>
        <color rgb="FFFFFF00"/>
      </colorScale>
    </cfRule>
    <cfRule type="colorScale" priority="288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50">
      <colorScale>
        <cfvo type="num" val="-15000"/>
        <cfvo type="num" val="0"/>
        <color rgb="FFFF0000"/>
        <color rgb="FFFFEF9C"/>
      </colorScale>
    </cfRule>
    <cfRule type="colorScale" priority="2596">
      <colorScale>
        <cfvo type="num" val="-23000"/>
        <cfvo type="num" val="0"/>
        <color rgb="FFFF7128"/>
        <color rgb="FFFFEF9C"/>
      </colorScale>
    </cfRule>
    <cfRule type="colorScale" priority="2377">
      <colorScale>
        <cfvo type="num" val="-20000"/>
        <cfvo type="num" val="0"/>
        <color theme="5" tint="0.399426252021851"/>
        <color rgb="FFFFEF9C"/>
      </colorScale>
    </cfRule>
    <cfRule type="colorScale" priority="2304">
      <colorScale>
        <cfvo type="num" val="-20000"/>
        <cfvo type="num" val="0"/>
        <color rgb="FFFF0000"/>
        <color rgb="FFFFEF9C"/>
      </colorScale>
    </cfRule>
    <cfRule type="colorScale" priority="2669">
      <colorScale>
        <cfvo type="num" val="0"/>
        <cfvo type="num" val="25000"/>
        <color rgb="FFFFFF00"/>
        <color rgb="FFC00000"/>
      </colorScale>
    </cfRule>
  </conditionalFormatting>
  <conditionalFormatting sqref="F13:G13">
    <cfRule type="colorScale" priority="2522">
      <colorScale>
        <cfvo type="num" val="-23000"/>
        <cfvo type="num" val="0"/>
        <color rgb="FFFF7128"/>
        <color rgb="FFFFFF00"/>
      </colorScale>
    </cfRule>
    <cfRule type="colorScale" priority="2376">
      <colorScale>
        <cfvo type="num" val="-20000"/>
        <cfvo type="num" val="0"/>
        <color theme="5" tint="0.399426252021851"/>
        <color rgb="FFFFEF9C"/>
      </colorScale>
    </cfRule>
    <cfRule type="colorScale" priority="2303">
      <colorScale>
        <cfvo type="num" val="-20000"/>
        <cfvo type="num" val="0"/>
        <color rgb="FFFF0000"/>
        <color rgb="FFFFEF9C"/>
      </colorScale>
    </cfRule>
    <cfRule type="colorScale" priority="2449">
      <colorScale>
        <cfvo type="num" val="-15000"/>
        <cfvo type="num" val="0"/>
        <color rgb="FFFF0000"/>
        <color rgb="FFFFEF9C"/>
      </colorScale>
    </cfRule>
    <cfRule type="colorScale" priority="2595">
      <colorScale>
        <cfvo type="num" val="-23000"/>
        <cfvo type="num" val="0"/>
        <color rgb="FFFF7128"/>
        <color rgb="FFFFEF9C"/>
      </colorScale>
    </cfRule>
    <cfRule type="colorScale" priority="2668">
      <colorScale>
        <cfvo type="num" val="0"/>
        <cfvo type="num" val="25000"/>
        <color rgb="FFFFFF00"/>
        <color rgb="FFC00000"/>
      </colorScale>
    </cfRule>
    <cfRule type="colorScale" priority="288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30">
      <colorScale>
        <cfvo type="num" val="-1"/>
        <cfvo type="num" val="0"/>
        <color theme="0"/>
        <color rgb="FFFFFF00"/>
      </colorScale>
    </cfRule>
  </conditionalFormatting>
  <conditionalFormatting sqref="F14:G14">
    <cfRule type="colorScale" priority="288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75">
      <colorScale>
        <cfvo type="num" val="-20000"/>
        <cfvo type="num" val="0"/>
        <color theme="5" tint="0.399426252021851"/>
        <color rgb="FFFFEF9C"/>
      </colorScale>
    </cfRule>
    <cfRule type="colorScale" priority="2302">
      <colorScale>
        <cfvo type="num" val="-20000"/>
        <cfvo type="num" val="0"/>
        <color rgb="FFFF0000"/>
        <color rgb="FFFFEF9C"/>
      </colorScale>
    </cfRule>
    <cfRule type="colorScale" priority="2448">
      <colorScale>
        <cfvo type="num" val="-15000"/>
        <cfvo type="num" val="0"/>
        <color rgb="FFFF0000"/>
        <color rgb="FFFFEF9C"/>
      </colorScale>
    </cfRule>
    <cfRule type="colorScale" priority="2667">
      <colorScale>
        <cfvo type="num" val="0"/>
        <cfvo type="num" val="25000"/>
        <color rgb="FFFFFF00"/>
        <color rgb="FFC00000"/>
      </colorScale>
    </cfRule>
    <cfRule type="colorScale" priority="2594">
      <colorScale>
        <cfvo type="num" val="-23000"/>
        <cfvo type="num" val="0"/>
        <color rgb="FFFF7128"/>
        <color rgb="FFFFEF9C"/>
      </colorScale>
    </cfRule>
    <cfRule type="colorScale" priority="2521">
      <colorScale>
        <cfvo type="num" val="-23000"/>
        <cfvo type="num" val="0"/>
        <color rgb="FFFF7128"/>
        <color rgb="FFFFFF00"/>
      </colorScale>
    </cfRule>
    <cfRule type="colorScale" priority="2229">
      <colorScale>
        <cfvo type="num" val="-1"/>
        <cfvo type="num" val="0"/>
        <color theme="0"/>
        <color rgb="FFFFFF00"/>
      </colorScale>
    </cfRule>
  </conditionalFormatting>
  <conditionalFormatting sqref="F15:G15">
    <cfRule type="colorScale" priority="2374">
      <colorScale>
        <cfvo type="num" val="-20000"/>
        <cfvo type="num" val="0"/>
        <color theme="5" tint="0.399426252021851"/>
        <color rgb="FFFFEF9C"/>
      </colorScale>
    </cfRule>
    <cfRule type="colorScale" priority="2666">
      <colorScale>
        <cfvo type="num" val="0"/>
        <cfvo type="num" val="25000"/>
        <color rgb="FFFFFF00"/>
        <color rgb="FFC00000"/>
      </colorScale>
    </cfRule>
    <cfRule type="colorScale" priority="2301">
      <colorScale>
        <cfvo type="num" val="-20000"/>
        <cfvo type="num" val="0"/>
        <color rgb="FFFF0000"/>
        <color rgb="FFFFEF9C"/>
      </colorScale>
    </cfRule>
    <cfRule type="colorScale" priority="288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47">
      <colorScale>
        <cfvo type="num" val="-15000"/>
        <cfvo type="num" val="0"/>
        <color rgb="FFFF0000"/>
        <color rgb="FFFFEF9C"/>
      </colorScale>
    </cfRule>
    <cfRule type="colorScale" priority="2593">
      <colorScale>
        <cfvo type="num" val="-23000"/>
        <cfvo type="num" val="0"/>
        <color rgb="FFFF7128"/>
        <color rgb="FFFFEF9C"/>
      </colorScale>
    </cfRule>
    <cfRule type="colorScale" priority="2520">
      <colorScale>
        <cfvo type="num" val="-23000"/>
        <cfvo type="num" val="0"/>
        <color rgb="FFFF7128"/>
        <color rgb="FFFFFF00"/>
      </colorScale>
    </cfRule>
    <cfRule type="colorScale" priority="2228">
      <colorScale>
        <cfvo type="num" val="-1"/>
        <cfvo type="num" val="0"/>
        <color theme="0"/>
        <color rgb="FFFFFF00"/>
      </colorScale>
    </cfRule>
  </conditionalFormatting>
  <conditionalFormatting sqref="F16:G16">
    <cfRule type="colorScale" priority="2519">
      <colorScale>
        <cfvo type="num" val="-23000"/>
        <cfvo type="num" val="0"/>
        <color rgb="FFFF7128"/>
        <color rgb="FFFFFF00"/>
      </colorScale>
    </cfRule>
    <cfRule type="colorScale" priority="2227">
      <colorScale>
        <cfvo type="num" val="-1"/>
        <cfvo type="num" val="0"/>
        <color theme="0"/>
        <color rgb="FFFFFF00"/>
      </colorScale>
    </cfRule>
    <cfRule type="colorScale" priority="2446">
      <colorScale>
        <cfvo type="num" val="-15000"/>
        <cfvo type="num" val="0"/>
        <color rgb="FFFF0000"/>
        <color rgb="FFFFEF9C"/>
      </colorScale>
    </cfRule>
    <cfRule type="colorScale" priority="2592">
      <colorScale>
        <cfvo type="num" val="-23000"/>
        <cfvo type="num" val="0"/>
        <color rgb="FFFF7128"/>
        <color rgb="FFFFEF9C"/>
      </colorScale>
    </cfRule>
    <cfRule type="colorScale" priority="2665">
      <colorScale>
        <cfvo type="num" val="0"/>
        <cfvo type="num" val="25000"/>
        <color rgb="FFFFFF00"/>
        <color rgb="FFC00000"/>
      </colorScale>
    </cfRule>
    <cfRule type="colorScale" priority="2300">
      <colorScale>
        <cfvo type="num" val="-20000"/>
        <cfvo type="num" val="0"/>
        <color rgb="FFFF0000"/>
        <color rgb="FFFFEF9C"/>
      </colorScale>
    </cfRule>
    <cfRule type="colorScale" priority="288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73">
      <colorScale>
        <cfvo type="num" val="-20000"/>
        <cfvo type="num" val="0"/>
        <color theme="5" tint="0.399426252021851"/>
        <color rgb="FFFFEF9C"/>
      </colorScale>
    </cfRule>
  </conditionalFormatting>
  <conditionalFormatting sqref="F17:G17">
    <cfRule type="colorScale" priority="2518">
      <colorScale>
        <cfvo type="num" val="-23000"/>
        <cfvo type="num" val="0"/>
        <color rgb="FFFF7128"/>
        <color rgb="FFFFFF00"/>
      </colorScale>
    </cfRule>
    <cfRule type="colorScale" priority="2226">
      <colorScale>
        <cfvo type="num" val="-1"/>
        <cfvo type="num" val="0"/>
        <color theme="0"/>
        <color rgb="FFFFFF00"/>
      </colorScale>
    </cfRule>
    <cfRule type="colorScale" priority="2445">
      <colorScale>
        <cfvo type="num" val="-15000"/>
        <cfvo type="num" val="0"/>
        <color rgb="FFFF0000"/>
        <color rgb="FFFFEF9C"/>
      </colorScale>
    </cfRule>
    <cfRule type="colorScale" priority="2372">
      <colorScale>
        <cfvo type="num" val="-20000"/>
        <cfvo type="num" val="0"/>
        <color theme="5" tint="0.399426252021851"/>
        <color rgb="FFFFEF9C"/>
      </colorScale>
    </cfRule>
    <cfRule type="colorScale" priority="2591">
      <colorScale>
        <cfvo type="num" val="-23000"/>
        <cfvo type="num" val="0"/>
        <color rgb="FFFF7128"/>
        <color rgb="FFFFEF9C"/>
      </colorScale>
    </cfRule>
    <cfRule type="colorScale" priority="2664">
      <colorScale>
        <cfvo type="num" val="0"/>
        <cfvo type="num" val="25000"/>
        <color rgb="FFFFFF00"/>
        <color rgb="FFC00000"/>
      </colorScale>
    </cfRule>
    <cfRule type="colorScale" priority="288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99">
      <colorScale>
        <cfvo type="num" val="-20000"/>
        <cfvo type="num" val="0"/>
        <color rgb="FFFF0000"/>
        <color rgb="FFFFEF9C"/>
      </colorScale>
    </cfRule>
  </conditionalFormatting>
  <conditionalFormatting sqref="F18:G18">
    <cfRule type="colorScale" priority="2590">
      <colorScale>
        <cfvo type="num" val="-23000"/>
        <cfvo type="num" val="0"/>
        <color rgb="FFFF7128"/>
        <color rgb="FFFFEF9C"/>
      </colorScale>
    </cfRule>
    <cfRule type="colorScale" priority="2298">
      <colorScale>
        <cfvo type="num" val="-20000"/>
        <cfvo type="num" val="0"/>
        <color rgb="FFFF0000"/>
        <color rgb="FFFFEF9C"/>
      </colorScale>
    </cfRule>
    <cfRule type="colorScale" priority="288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17">
      <colorScale>
        <cfvo type="num" val="-23000"/>
        <cfvo type="num" val="0"/>
        <color rgb="FFFF7128"/>
        <color rgb="FFFFFF00"/>
      </colorScale>
    </cfRule>
    <cfRule type="colorScale" priority="2225">
      <colorScale>
        <cfvo type="num" val="-1"/>
        <cfvo type="num" val="0"/>
        <color theme="0"/>
        <color rgb="FFFFFF00"/>
      </colorScale>
    </cfRule>
    <cfRule type="colorScale" priority="2444">
      <colorScale>
        <cfvo type="num" val="-15000"/>
        <cfvo type="num" val="0"/>
        <color rgb="FFFF0000"/>
        <color rgb="FFFFEF9C"/>
      </colorScale>
    </cfRule>
    <cfRule type="colorScale" priority="2371">
      <colorScale>
        <cfvo type="num" val="-20000"/>
        <cfvo type="num" val="0"/>
        <color theme="5" tint="0.399426252021851"/>
        <color rgb="FFFFEF9C"/>
      </colorScale>
    </cfRule>
    <cfRule type="colorScale" priority="2663">
      <colorScale>
        <cfvo type="num" val="0"/>
        <cfvo type="num" val="25000"/>
        <color rgb="FFFFFF00"/>
        <color rgb="FFC00000"/>
      </colorScale>
    </cfRule>
  </conditionalFormatting>
  <conditionalFormatting sqref="F19:G19">
    <cfRule type="colorScale" priority="2297">
      <colorScale>
        <cfvo type="num" val="-20000"/>
        <cfvo type="num" val="0"/>
        <color rgb="FFFF0000"/>
        <color rgb="FFFFEF9C"/>
      </colorScale>
    </cfRule>
    <cfRule type="colorScale" priority="288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16">
      <colorScale>
        <cfvo type="num" val="-23000"/>
        <cfvo type="num" val="0"/>
        <color rgb="FFFF7128"/>
        <color rgb="FFFFFF00"/>
      </colorScale>
    </cfRule>
    <cfRule type="colorScale" priority="2224">
      <colorScale>
        <cfvo type="num" val="-1"/>
        <cfvo type="num" val="0"/>
        <color theme="0"/>
        <color rgb="FFFFFF00"/>
      </colorScale>
    </cfRule>
    <cfRule type="colorScale" priority="2443">
      <colorScale>
        <cfvo type="num" val="-15000"/>
        <cfvo type="num" val="0"/>
        <color rgb="FFFF0000"/>
        <color rgb="FFFFEF9C"/>
      </colorScale>
    </cfRule>
    <cfRule type="colorScale" priority="2370">
      <colorScale>
        <cfvo type="num" val="-20000"/>
        <cfvo type="num" val="0"/>
        <color theme="5" tint="0.399426252021851"/>
        <color rgb="FFFFEF9C"/>
      </colorScale>
    </cfRule>
    <cfRule type="colorScale" priority="2662">
      <colorScale>
        <cfvo type="num" val="0"/>
        <cfvo type="num" val="25000"/>
        <color rgb="FFFFFF00"/>
        <color rgb="FFC00000"/>
      </colorScale>
    </cfRule>
    <cfRule type="colorScale" priority="2589">
      <colorScale>
        <cfvo type="num" val="-23000"/>
        <cfvo type="num" val="0"/>
        <color rgb="FFFF7128"/>
        <color rgb="FFFFEF9C"/>
      </colorScale>
    </cfRule>
  </conditionalFormatting>
  <conditionalFormatting sqref="F20:G20">
    <cfRule type="colorScale" priority="2661">
      <colorScale>
        <cfvo type="num" val="0"/>
        <cfvo type="num" val="25000"/>
        <color rgb="FFFFFF00"/>
        <color rgb="FFC00000"/>
      </colorScale>
    </cfRule>
    <cfRule type="colorScale" priority="2515">
      <colorScale>
        <cfvo type="num" val="-23000"/>
        <cfvo type="num" val="0"/>
        <color rgb="FFFF7128"/>
        <color rgb="FFFFFF00"/>
      </colorScale>
    </cfRule>
    <cfRule type="colorScale" priority="2588">
      <colorScale>
        <cfvo type="num" val="-23000"/>
        <cfvo type="num" val="0"/>
        <color rgb="FFFF7128"/>
        <color rgb="FFFFEF9C"/>
      </colorScale>
    </cfRule>
    <cfRule type="colorScale" priority="2296">
      <colorScale>
        <cfvo type="num" val="-20000"/>
        <cfvo type="num" val="0"/>
        <color rgb="FFFF0000"/>
        <color rgb="FFFFEF9C"/>
      </colorScale>
    </cfRule>
    <cfRule type="colorScale" priority="2369">
      <colorScale>
        <cfvo type="num" val="-20000"/>
        <cfvo type="num" val="0"/>
        <color theme="5" tint="0.399426252021851"/>
        <color rgb="FFFFEF9C"/>
      </colorScale>
    </cfRule>
    <cfRule type="colorScale" priority="288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23">
      <colorScale>
        <cfvo type="num" val="-1"/>
        <cfvo type="num" val="0"/>
        <color theme="0"/>
        <color rgb="FFFFFF00"/>
      </colorScale>
    </cfRule>
    <cfRule type="colorScale" priority="2442">
      <colorScale>
        <cfvo type="num" val="-15000"/>
        <cfvo type="num" val="0"/>
        <color rgb="FFFF0000"/>
        <color rgb="FFFFEF9C"/>
      </colorScale>
    </cfRule>
  </conditionalFormatting>
  <conditionalFormatting sqref="F21:G21">
    <cfRule type="colorScale" priority="2587">
      <colorScale>
        <cfvo type="num" val="-23000"/>
        <cfvo type="num" val="0"/>
        <color rgb="FFFF7128"/>
        <color rgb="FFFFEF9C"/>
      </colorScale>
    </cfRule>
    <cfRule type="colorScale" priority="2295">
      <colorScale>
        <cfvo type="num" val="-20000"/>
        <cfvo type="num" val="0"/>
        <color rgb="FFFF0000"/>
        <color rgb="FFFFEF9C"/>
      </colorScale>
    </cfRule>
    <cfRule type="colorScale" priority="2660">
      <colorScale>
        <cfvo type="num" val="0"/>
        <cfvo type="num" val="25000"/>
        <color rgb="FFFFFF00"/>
        <color rgb="FFC00000"/>
      </colorScale>
    </cfRule>
    <cfRule type="colorScale" priority="287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68">
      <colorScale>
        <cfvo type="num" val="-20000"/>
        <cfvo type="num" val="0"/>
        <color theme="5" tint="0.399426252021851"/>
        <color rgb="FFFFEF9C"/>
      </colorScale>
    </cfRule>
    <cfRule type="colorScale" priority="2441">
      <colorScale>
        <cfvo type="num" val="-15000"/>
        <cfvo type="num" val="0"/>
        <color rgb="FFFF0000"/>
        <color rgb="FFFFEF9C"/>
      </colorScale>
    </cfRule>
    <cfRule type="colorScale" priority="2222">
      <colorScale>
        <cfvo type="num" val="-1"/>
        <cfvo type="num" val="0"/>
        <color theme="0"/>
        <color rgb="FFFFFF00"/>
      </colorScale>
    </cfRule>
    <cfRule type="colorScale" priority="2514">
      <colorScale>
        <cfvo type="num" val="-23000"/>
        <cfvo type="num" val="0"/>
        <color rgb="FFFF7128"/>
        <color rgb="FFFFFF00"/>
      </colorScale>
    </cfRule>
  </conditionalFormatting>
  <conditionalFormatting sqref="F22:G22">
    <cfRule type="colorScale" priority="2294">
      <colorScale>
        <cfvo type="num" val="-20000"/>
        <cfvo type="num" val="0"/>
        <color rgb="FFFF0000"/>
        <color rgb="FFFFEF9C"/>
      </colorScale>
    </cfRule>
    <cfRule type="colorScale" priority="2221">
      <colorScale>
        <cfvo type="num" val="-1"/>
        <cfvo type="num" val="0"/>
        <color theme="0"/>
        <color rgb="FFFFFF00"/>
      </colorScale>
    </cfRule>
    <cfRule type="colorScale" priority="2513">
      <colorScale>
        <cfvo type="num" val="-23000"/>
        <cfvo type="num" val="0"/>
        <color rgb="FFFF7128"/>
        <color rgb="FFFFFF00"/>
      </colorScale>
    </cfRule>
    <cfRule type="colorScale" priority="2659">
      <colorScale>
        <cfvo type="num" val="0"/>
        <cfvo type="num" val="25000"/>
        <color rgb="FFFFFF00"/>
        <color rgb="FFC00000"/>
      </colorScale>
    </cfRule>
    <cfRule type="colorScale" priority="2440">
      <colorScale>
        <cfvo type="num" val="-15000"/>
        <cfvo type="num" val="0"/>
        <color rgb="FFFF0000"/>
        <color rgb="FFFFEF9C"/>
      </colorScale>
    </cfRule>
    <cfRule type="colorScale" priority="2367">
      <colorScale>
        <cfvo type="num" val="-20000"/>
        <cfvo type="num" val="0"/>
        <color theme="5" tint="0.399426252021851"/>
        <color rgb="FFFFEF9C"/>
      </colorScale>
    </cfRule>
    <cfRule type="colorScale" priority="2586">
      <colorScale>
        <cfvo type="num" val="-23000"/>
        <cfvo type="num" val="0"/>
        <color rgb="FFFF7128"/>
        <color rgb="FFFFEF9C"/>
      </colorScale>
    </cfRule>
    <cfRule type="colorScale" priority="2878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23:G23">
    <cfRule type="colorScale" priority="2220">
      <colorScale>
        <cfvo type="num" val="-1"/>
        <cfvo type="num" val="0"/>
        <color theme="0"/>
        <color rgb="FFFFFF00"/>
      </colorScale>
    </cfRule>
    <cfRule type="colorScale" priority="287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39">
      <colorScale>
        <cfvo type="num" val="-15000"/>
        <cfvo type="num" val="0"/>
        <color rgb="FFFF0000"/>
        <color rgb="FFFFEF9C"/>
      </colorScale>
    </cfRule>
    <cfRule type="colorScale" priority="2658">
      <colorScale>
        <cfvo type="num" val="0"/>
        <cfvo type="num" val="25000"/>
        <color rgb="FFFFFF00"/>
        <color rgb="FFC00000"/>
      </colorScale>
    </cfRule>
    <cfRule type="colorScale" priority="2512">
      <colorScale>
        <cfvo type="num" val="-23000"/>
        <cfvo type="num" val="0"/>
        <color rgb="FFFF7128"/>
        <color rgb="FFFFFF00"/>
      </colorScale>
    </cfRule>
    <cfRule type="colorScale" priority="2366">
      <colorScale>
        <cfvo type="num" val="-20000"/>
        <cfvo type="num" val="0"/>
        <color theme="5" tint="0.399426252021851"/>
        <color rgb="FFFFEF9C"/>
      </colorScale>
    </cfRule>
    <cfRule type="colorScale" priority="2585">
      <colorScale>
        <cfvo type="num" val="-23000"/>
        <cfvo type="num" val="0"/>
        <color rgb="FFFF7128"/>
        <color rgb="FFFFEF9C"/>
      </colorScale>
    </cfRule>
    <cfRule type="colorScale" priority="2293">
      <colorScale>
        <cfvo type="num" val="-20000"/>
        <cfvo type="num" val="0"/>
        <color rgb="FFFF0000"/>
        <color rgb="FFFFEF9C"/>
      </colorScale>
    </cfRule>
  </conditionalFormatting>
  <conditionalFormatting sqref="F24:G24">
    <cfRule type="colorScale" priority="2511">
      <colorScale>
        <cfvo type="num" val="-23000"/>
        <cfvo type="num" val="0"/>
        <color rgb="FFFF7128"/>
        <color rgb="FFFFFF00"/>
      </colorScale>
    </cfRule>
    <cfRule type="colorScale" priority="2438">
      <colorScale>
        <cfvo type="num" val="-15000"/>
        <cfvo type="num" val="0"/>
        <color rgb="FFFF0000"/>
        <color rgb="FFFFEF9C"/>
      </colorScale>
    </cfRule>
    <cfRule type="colorScale" priority="2292">
      <colorScale>
        <cfvo type="num" val="-20000"/>
        <cfvo type="num" val="0"/>
        <color rgb="FFFF0000"/>
        <color rgb="FFFFEF9C"/>
      </colorScale>
    </cfRule>
    <cfRule type="colorScale" priority="2584">
      <colorScale>
        <cfvo type="num" val="-23000"/>
        <cfvo type="num" val="0"/>
        <color rgb="FFFF7128"/>
        <color rgb="FFFFEF9C"/>
      </colorScale>
    </cfRule>
    <cfRule type="colorScale" priority="2657">
      <colorScale>
        <cfvo type="num" val="0"/>
        <cfvo type="num" val="25000"/>
        <color rgb="FFFFFF00"/>
        <color rgb="FFC00000"/>
      </colorScale>
    </cfRule>
    <cfRule type="colorScale" priority="2219">
      <colorScale>
        <cfvo type="num" val="-1"/>
        <cfvo type="num" val="0"/>
        <color theme="0"/>
        <color rgb="FFFFFF00"/>
      </colorScale>
    </cfRule>
    <cfRule type="colorScale" priority="2365">
      <colorScale>
        <cfvo type="num" val="-20000"/>
        <cfvo type="num" val="0"/>
        <color theme="5" tint="0.399426252021851"/>
        <color rgb="FFFFEF9C"/>
      </colorScale>
    </cfRule>
    <cfRule type="colorScale" priority="2876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25:G25">
    <cfRule type="colorScale" priority="2291">
      <colorScale>
        <cfvo type="num" val="-20000"/>
        <cfvo type="num" val="0"/>
        <color rgb="FFFF0000"/>
        <color rgb="FFFFEF9C"/>
      </colorScale>
    </cfRule>
    <cfRule type="colorScale" priority="2510">
      <colorScale>
        <cfvo type="num" val="-23000"/>
        <cfvo type="num" val="0"/>
        <color rgb="FFFF7128"/>
        <color rgb="FFFFFF00"/>
      </colorScale>
    </cfRule>
    <cfRule type="colorScale" priority="2583">
      <colorScale>
        <cfvo type="num" val="-23000"/>
        <cfvo type="num" val="0"/>
        <color rgb="FFFF7128"/>
        <color rgb="FFFFEF9C"/>
      </colorScale>
    </cfRule>
    <cfRule type="colorScale" priority="2656">
      <colorScale>
        <cfvo type="num" val="0"/>
        <cfvo type="num" val="25000"/>
        <color rgb="FFFFFF00"/>
        <color rgb="FFC00000"/>
      </colorScale>
    </cfRule>
    <cfRule type="colorScale" priority="2218">
      <colorScale>
        <cfvo type="num" val="-1"/>
        <cfvo type="num" val="0"/>
        <color theme="0"/>
        <color rgb="FFFFFF00"/>
      </colorScale>
    </cfRule>
    <cfRule type="colorScale" priority="2364">
      <colorScale>
        <cfvo type="num" val="-20000"/>
        <cfvo type="num" val="0"/>
        <color theme="5" tint="0.399426252021851"/>
        <color rgb="FFFFEF9C"/>
      </colorScale>
    </cfRule>
    <cfRule type="colorScale" priority="287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37">
      <colorScale>
        <cfvo type="num" val="-15000"/>
        <cfvo type="num" val="0"/>
        <color rgb="FFFF0000"/>
        <color rgb="FFFFEF9C"/>
      </colorScale>
    </cfRule>
  </conditionalFormatting>
  <conditionalFormatting sqref="F26:G26">
    <cfRule type="colorScale" priority="2290">
      <colorScale>
        <cfvo type="num" val="-20000"/>
        <cfvo type="num" val="0"/>
        <color rgb="FFFF0000"/>
        <color rgb="FFFFEF9C"/>
      </colorScale>
    </cfRule>
    <cfRule type="colorScale" priority="2582">
      <colorScale>
        <cfvo type="num" val="-23000"/>
        <cfvo type="num" val="0"/>
        <color rgb="FFFF7128"/>
        <color rgb="FFFFEF9C"/>
      </colorScale>
    </cfRule>
    <cfRule type="colorScale" priority="2655">
      <colorScale>
        <cfvo type="num" val="0"/>
        <cfvo type="num" val="25000"/>
        <color rgb="FFFFFF00"/>
        <color rgb="FFC00000"/>
      </colorScale>
    </cfRule>
    <cfRule type="colorScale" priority="2217">
      <colorScale>
        <cfvo type="num" val="-1"/>
        <cfvo type="num" val="0"/>
        <color theme="0"/>
        <color rgb="FFFFFF00"/>
      </colorScale>
    </cfRule>
    <cfRule type="colorScale" priority="2363">
      <colorScale>
        <cfvo type="num" val="-20000"/>
        <cfvo type="num" val="0"/>
        <color theme="5" tint="0.399426252021851"/>
        <color rgb="FFFFEF9C"/>
      </colorScale>
    </cfRule>
    <cfRule type="colorScale" priority="2436">
      <colorScale>
        <cfvo type="num" val="-15000"/>
        <cfvo type="num" val="0"/>
        <color rgb="FFFF0000"/>
        <color rgb="FFFFEF9C"/>
      </colorScale>
    </cfRule>
    <cfRule type="colorScale" priority="2509">
      <colorScale>
        <cfvo type="num" val="-23000"/>
        <cfvo type="num" val="0"/>
        <color rgb="FFFF7128"/>
        <color rgb="FFFFFF00"/>
      </colorScale>
    </cfRule>
    <cfRule type="colorScale" priority="2874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27:G27">
    <cfRule type="colorScale" priority="2289">
      <colorScale>
        <cfvo type="num" val="-20000"/>
        <cfvo type="num" val="0"/>
        <color rgb="FFFF0000"/>
        <color rgb="FFFFEF9C"/>
      </colorScale>
    </cfRule>
    <cfRule type="colorScale" priority="2508">
      <colorScale>
        <cfvo type="num" val="-23000"/>
        <cfvo type="num" val="0"/>
        <color rgb="FFFF7128"/>
        <color rgb="FFFFFF00"/>
      </colorScale>
    </cfRule>
    <cfRule type="colorScale" priority="2216">
      <colorScale>
        <cfvo type="num" val="-1"/>
        <cfvo type="num" val="0"/>
        <color theme="0"/>
        <color rgb="FFFFFF00"/>
      </colorScale>
    </cfRule>
    <cfRule type="colorScale" priority="2654">
      <colorScale>
        <cfvo type="num" val="0"/>
        <cfvo type="num" val="25000"/>
        <color rgb="FFFFFF00"/>
        <color rgb="FFC00000"/>
      </colorScale>
    </cfRule>
    <cfRule type="colorScale" priority="287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62">
      <colorScale>
        <cfvo type="num" val="-20000"/>
        <cfvo type="num" val="0"/>
        <color theme="5" tint="0.399426252021851"/>
        <color rgb="FFFFEF9C"/>
      </colorScale>
    </cfRule>
    <cfRule type="colorScale" priority="2435">
      <colorScale>
        <cfvo type="num" val="-15000"/>
        <cfvo type="num" val="0"/>
        <color rgb="FFFF0000"/>
        <color rgb="FFFFEF9C"/>
      </colorScale>
    </cfRule>
    <cfRule type="colorScale" priority="2581">
      <colorScale>
        <cfvo type="num" val="-23000"/>
        <cfvo type="num" val="0"/>
        <color rgb="FFFF7128"/>
        <color rgb="FFFFEF9C"/>
      </colorScale>
    </cfRule>
  </conditionalFormatting>
  <conditionalFormatting sqref="F28:G28">
    <cfRule type="colorScale" priority="2653">
      <colorScale>
        <cfvo type="num" val="0"/>
        <cfvo type="num" val="25000"/>
        <color rgb="FFFFFF00"/>
        <color rgb="FFC00000"/>
      </colorScale>
    </cfRule>
    <cfRule type="colorScale" priority="2580">
      <colorScale>
        <cfvo type="num" val="-23000"/>
        <cfvo type="num" val="0"/>
        <color rgb="FFFF7128"/>
        <color rgb="FFFFEF9C"/>
      </colorScale>
    </cfRule>
    <cfRule type="colorScale" priority="2434">
      <colorScale>
        <cfvo type="num" val="-15000"/>
        <cfvo type="num" val="0"/>
        <color rgb="FFFF0000"/>
        <color rgb="FFFFEF9C"/>
      </colorScale>
    </cfRule>
    <cfRule type="colorScale" priority="287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07">
      <colorScale>
        <cfvo type="num" val="-23000"/>
        <cfvo type="num" val="0"/>
        <color rgb="FFFF7128"/>
        <color rgb="FFFFFF00"/>
      </colorScale>
    </cfRule>
    <cfRule type="colorScale" priority="2215">
      <colorScale>
        <cfvo type="num" val="-1"/>
        <cfvo type="num" val="0"/>
        <color theme="0"/>
        <color rgb="FFFFFF00"/>
      </colorScale>
    </cfRule>
    <cfRule type="colorScale" priority="2361">
      <colorScale>
        <cfvo type="num" val="-20000"/>
        <cfvo type="num" val="0"/>
        <color theme="5" tint="0.399426252021851"/>
        <color rgb="FFFFEF9C"/>
      </colorScale>
    </cfRule>
    <cfRule type="colorScale" priority="2288">
      <colorScale>
        <cfvo type="num" val="-20000"/>
        <cfvo type="num" val="0"/>
        <color rgb="FFFF0000"/>
        <color rgb="FFFFEF9C"/>
      </colorScale>
    </cfRule>
  </conditionalFormatting>
  <conditionalFormatting sqref="F29:G29">
    <cfRule type="colorScale" priority="2433">
      <colorScale>
        <cfvo type="num" val="-15000"/>
        <cfvo type="num" val="0"/>
        <color rgb="FFFF0000"/>
        <color rgb="FFFFEF9C"/>
      </colorScale>
    </cfRule>
    <cfRule type="colorScale" priority="2579">
      <colorScale>
        <cfvo type="num" val="-23000"/>
        <cfvo type="num" val="0"/>
        <color rgb="FFFF7128"/>
        <color rgb="FFFFEF9C"/>
      </colorScale>
    </cfRule>
    <cfRule type="colorScale" priority="2652">
      <colorScale>
        <cfvo type="num" val="0"/>
        <cfvo type="num" val="25000"/>
        <color rgb="FFFFFF00"/>
        <color rgb="FFC00000"/>
      </colorScale>
    </cfRule>
    <cfRule type="colorScale" priority="2506">
      <colorScale>
        <cfvo type="num" val="-23000"/>
        <cfvo type="num" val="0"/>
        <color rgb="FFFF7128"/>
        <color rgb="FFFFFF00"/>
      </colorScale>
    </cfRule>
    <cfRule type="colorScale" priority="2360">
      <colorScale>
        <cfvo type="num" val="-20000"/>
        <cfvo type="num" val="0"/>
        <color theme="5" tint="0.399426252021851"/>
        <color rgb="FFFFEF9C"/>
      </colorScale>
    </cfRule>
    <cfRule type="colorScale" priority="2214">
      <colorScale>
        <cfvo type="num" val="-1"/>
        <cfvo type="num" val="0"/>
        <color theme="0"/>
        <color rgb="FFFFFF00"/>
      </colorScale>
    </cfRule>
    <cfRule type="colorScale" priority="2287">
      <colorScale>
        <cfvo type="num" val="-20000"/>
        <cfvo type="num" val="0"/>
        <color rgb="FFFF0000"/>
        <color rgb="FFFFEF9C"/>
      </colorScale>
    </cfRule>
    <cfRule type="colorScale" priority="2871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30:G30">
    <cfRule type="colorScale" priority="2432">
      <colorScale>
        <cfvo type="num" val="-15000"/>
        <cfvo type="num" val="0"/>
        <color rgb="FFFF0000"/>
        <color rgb="FFFFEF9C"/>
      </colorScale>
    </cfRule>
    <cfRule type="colorScale" priority="2578">
      <colorScale>
        <cfvo type="num" val="-23000"/>
        <cfvo type="num" val="0"/>
        <color rgb="FFFF7128"/>
        <color rgb="FFFFEF9C"/>
      </colorScale>
    </cfRule>
    <cfRule type="colorScale" priority="2651">
      <colorScale>
        <cfvo type="num" val="0"/>
        <cfvo type="num" val="25000"/>
        <color rgb="FFFFFF00"/>
        <color rgb="FFC00000"/>
      </colorScale>
    </cfRule>
    <cfRule type="colorScale" priority="2505">
      <colorScale>
        <cfvo type="num" val="-23000"/>
        <cfvo type="num" val="0"/>
        <color rgb="FFFF7128"/>
        <color rgb="FFFFFF00"/>
      </colorScale>
    </cfRule>
    <cfRule type="colorScale" priority="2359">
      <colorScale>
        <cfvo type="num" val="-20000"/>
        <cfvo type="num" val="0"/>
        <color theme="5" tint="0.399426252021851"/>
        <color rgb="FFFFEF9C"/>
      </colorScale>
    </cfRule>
    <cfRule type="colorScale" priority="2286">
      <colorScale>
        <cfvo type="num" val="-20000"/>
        <cfvo type="num" val="0"/>
        <color rgb="FFFF0000"/>
        <color rgb="FFFFEF9C"/>
      </colorScale>
    </cfRule>
    <cfRule type="colorScale" priority="287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13">
      <colorScale>
        <cfvo type="num" val="-1"/>
        <cfvo type="num" val="0"/>
        <color theme="0"/>
        <color rgb="FFFFFF00"/>
      </colorScale>
    </cfRule>
  </conditionalFormatting>
  <conditionalFormatting sqref="F31:G31">
    <cfRule type="colorScale" priority="2504">
      <colorScale>
        <cfvo type="num" val="-23000"/>
        <cfvo type="num" val="0"/>
        <color rgb="FFFF7128"/>
        <color rgb="FFFFFF00"/>
      </colorScale>
    </cfRule>
    <cfRule type="colorScale" priority="2650">
      <colorScale>
        <cfvo type="num" val="0"/>
        <cfvo type="num" val="25000"/>
        <color rgb="FFFFFF00"/>
        <color rgb="FFC00000"/>
      </colorScale>
    </cfRule>
    <cfRule type="colorScale" priority="2431">
      <colorScale>
        <cfvo type="num" val="-15000"/>
        <cfvo type="num" val="0"/>
        <color rgb="FFFF0000"/>
        <color rgb="FFFFEF9C"/>
      </colorScale>
    </cfRule>
    <cfRule type="colorScale" priority="2285">
      <colorScale>
        <cfvo type="num" val="-20000"/>
        <cfvo type="num" val="0"/>
        <color rgb="FFFF0000"/>
        <color rgb="FFFFEF9C"/>
      </colorScale>
    </cfRule>
    <cfRule type="colorScale" priority="286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77">
      <colorScale>
        <cfvo type="num" val="-23000"/>
        <cfvo type="num" val="0"/>
        <color rgb="FFFF7128"/>
        <color rgb="FFFFEF9C"/>
      </colorScale>
    </cfRule>
    <cfRule type="colorScale" priority="2212">
      <colorScale>
        <cfvo type="num" val="-1"/>
        <cfvo type="num" val="0"/>
        <color theme="0"/>
        <color rgb="FFFFFF00"/>
      </colorScale>
    </cfRule>
    <cfRule type="colorScale" priority="2358">
      <colorScale>
        <cfvo type="num" val="-20000"/>
        <cfvo type="num" val="0"/>
        <color theme="5" tint="0.399426252021851"/>
        <color rgb="FFFFEF9C"/>
      </colorScale>
    </cfRule>
  </conditionalFormatting>
  <conditionalFormatting sqref="F32:G32">
    <cfRule type="colorScale" priority="2211">
      <colorScale>
        <cfvo type="num" val="-1"/>
        <cfvo type="num" val="0"/>
        <color theme="0"/>
        <color rgb="FFFFFF00"/>
      </colorScale>
    </cfRule>
    <cfRule type="colorScale" priority="2649">
      <colorScale>
        <cfvo type="num" val="0"/>
        <cfvo type="num" val="25000"/>
        <color rgb="FFFFFF00"/>
        <color rgb="FFC00000"/>
      </colorScale>
    </cfRule>
    <cfRule type="colorScale" priority="2430">
      <colorScale>
        <cfvo type="num" val="-15000"/>
        <cfvo type="num" val="0"/>
        <color rgb="FFFF0000"/>
        <color rgb="FFFFEF9C"/>
      </colorScale>
    </cfRule>
    <cfRule type="colorScale" priority="2503">
      <colorScale>
        <cfvo type="num" val="-23000"/>
        <cfvo type="num" val="0"/>
        <color rgb="FFFF7128"/>
        <color rgb="FFFFFF00"/>
      </colorScale>
    </cfRule>
    <cfRule type="colorScale" priority="286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76">
      <colorScale>
        <cfvo type="num" val="-23000"/>
        <cfvo type="num" val="0"/>
        <color rgb="FFFF7128"/>
        <color rgb="FFFFEF9C"/>
      </colorScale>
    </cfRule>
    <cfRule type="colorScale" priority="2357">
      <colorScale>
        <cfvo type="num" val="-20000"/>
        <cfvo type="num" val="0"/>
        <color theme="5" tint="0.399426252021851"/>
        <color rgb="FFFFEF9C"/>
      </colorScale>
    </cfRule>
    <cfRule type="colorScale" priority="2284">
      <colorScale>
        <cfvo type="num" val="-20000"/>
        <cfvo type="num" val="0"/>
        <color rgb="FFFF0000"/>
        <color rgb="FFFFEF9C"/>
      </colorScale>
    </cfRule>
  </conditionalFormatting>
  <conditionalFormatting sqref="F33:G33">
    <cfRule type="colorScale" priority="2210">
      <colorScale>
        <cfvo type="num" val="-1"/>
        <cfvo type="num" val="0"/>
        <color theme="0"/>
        <color rgb="FFFFFF00"/>
      </colorScale>
    </cfRule>
    <cfRule type="colorScale" priority="2356">
      <colorScale>
        <cfvo type="num" val="-20000"/>
        <cfvo type="num" val="0"/>
        <color theme="5" tint="0.399426252021851"/>
        <color rgb="FFFFEF9C"/>
      </colorScale>
    </cfRule>
    <cfRule type="colorScale" priority="2283">
      <colorScale>
        <cfvo type="num" val="-20000"/>
        <cfvo type="num" val="0"/>
        <color rgb="FFFF0000"/>
        <color rgb="FFFFEF9C"/>
      </colorScale>
    </cfRule>
    <cfRule type="colorScale" priority="286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648">
      <colorScale>
        <cfvo type="num" val="0"/>
        <cfvo type="num" val="25000"/>
        <color rgb="FFFFFF00"/>
        <color rgb="FFC00000"/>
      </colorScale>
    </cfRule>
    <cfRule type="colorScale" priority="2575">
      <colorScale>
        <cfvo type="num" val="-23000"/>
        <cfvo type="num" val="0"/>
        <color rgb="FFFF7128"/>
        <color rgb="FFFFEF9C"/>
      </colorScale>
    </cfRule>
    <cfRule type="colorScale" priority="2429">
      <colorScale>
        <cfvo type="num" val="-15000"/>
        <cfvo type="num" val="0"/>
        <color rgb="FFFF0000"/>
        <color rgb="FFFFEF9C"/>
      </colorScale>
    </cfRule>
    <cfRule type="colorScale" priority="2502">
      <colorScale>
        <cfvo type="num" val="-23000"/>
        <cfvo type="num" val="0"/>
        <color rgb="FFFF7128"/>
        <color rgb="FFFFFF00"/>
      </colorScale>
    </cfRule>
  </conditionalFormatting>
  <conditionalFormatting sqref="F34:G34">
    <cfRule type="colorScale" priority="2209">
      <colorScale>
        <cfvo type="num" val="-1"/>
        <cfvo type="num" val="0"/>
        <color theme="0"/>
        <color rgb="FFFFFF00"/>
      </colorScale>
    </cfRule>
    <cfRule type="colorScale" priority="286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01">
      <colorScale>
        <cfvo type="num" val="-23000"/>
        <cfvo type="num" val="0"/>
        <color rgb="FFFF7128"/>
        <color rgb="FFFFFF00"/>
      </colorScale>
    </cfRule>
    <cfRule type="colorScale" priority="2428">
      <colorScale>
        <cfvo type="num" val="-15000"/>
        <cfvo type="num" val="0"/>
        <color rgb="FFFF0000"/>
        <color rgb="FFFFEF9C"/>
      </colorScale>
    </cfRule>
    <cfRule type="colorScale" priority="2647">
      <colorScale>
        <cfvo type="num" val="0"/>
        <cfvo type="num" val="25000"/>
        <color rgb="FFFFFF00"/>
        <color rgb="FFC00000"/>
      </colorScale>
    </cfRule>
    <cfRule type="colorScale" priority="2355">
      <colorScale>
        <cfvo type="num" val="-20000"/>
        <cfvo type="num" val="0"/>
        <color theme="5" tint="0.399426252021851"/>
        <color rgb="FFFFEF9C"/>
      </colorScale>
    </cfRule>
    <cfRule type="colorScale" priority="2282">
      <colorScale>
        <cfvo type="num" val="-20000"/>
        <cfvo type="num" val="0"/>
        <color rgb="FFFF0000"/>
        <color rgb="FFFFEF9C"/>
      </colorScale>
    </cfRule>
    <cfRule type="colorScale" priority="2574">
      <colorScale>
        <cfvo type="num" val="-23000"/>
        <cfvo type="num" val="0"/>
        <color rgb="FFFF7128"/>
        <color rgb="FFFFEF9C"/>
      </colorScale>
    </cfRule>
  </conditionalFormatting>
  <conditionalFormatting sqref="F35:G35">
    <cfRule type="colorScale" priority="2500">
      <colorScale>
        <cfvo type="num" val="-23000"/>
        <cfvo type="num" val="0"/>
        <color rgb="FFFF7128"/>
        <color rgb="FFFFFF00"/>
      </colorScale>
    </cfRule>
    <cfRule type="colorScale" priority="2354">
      <colorScale>
        <cfvo type="num" val="-20000"/>
        <cfvo type="num" val="0"/>
        <color theme="5" tint="0.399426252021851"/>
        <color rgb="FFFFEF9C"/>
      </colorScale>
    </cfRule>
    <cfRule type="colorScale" priority="286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27">
      <colorScale>
        <cfvo type="num" val="-15000"/>
        <cfvo type="num" val="0"/>
        <color rgb="FFFF0000"/>
        <color rgb="FFFFEF9C"/>
      </colorScale>
    </cfRule>
    <cfRule type="colorScale" priority="2646">
      <colorScale>
        <cfvo type="num" val="0"/>
        <cfvo type="num" val="25000"/>
        <color rgb="FFFFFF00"/>
        <color rgb="FFC00000"/>
      </colorScale>
    </cfRule>
    <cfRule type="colorScale" priority="2281">
      <colorScale>
        <cfvo type="num" val="-20000"/>
        <cfvo type="num" val="0"/>
        <color rgb="FFFF0000"/>
        <color rgb="FFFFEF9C"/>
      </colorScale>
    </cfRule>
    <cfRule type="colorScale" priority="2208">
      <colorScale>
        <cfvo type="num" val="-1"/>
        <cfvo type="num" val="0"/>
        <color theme="0"/>
        <color rgb="FFFFFF00"/>
      </colorScale>
    </cfRule>
    <cfRule type="colorScale" priority="2573">
      <colorScale>
        <cfvo type="num" val="-23000"/>
        <cfvo type="num" val="0"/>
        <color rgb="FFFF7128"/>
        <color rgb="FFFFEF9C"/>
      </colorScale>
    </cfRule>
  </conditionalFormatting>
  <conditionalFormatting sqref="F36:G36">
    <cfRule type="colorScale" priority="2353">
      <colorScale>
        <cfvo type="num" val="-20000"/>
        <cfvo type="num" val="0"/>
        <color theme="5" tint="0.399426252021851"/>
        <color rgb="FFFFEF9C"/>
      </colorScale>
    </cfRule>
    <cfRule type="colorScale" priority="2572">
      <colorScale>
        <cfvo type="num" val="-23000"/>
        <cfvo type="num" val="0"/>
        <color rgb="FFFF7128"/>
        <color rgb="FFFFEF9C"/>
      </colorScale>
    </cfRule>
    <cfRule type="colorScale" priority="286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26">
      <colorScale>
        <cfvo type="num" val="-15000"/>
        <cfvo type="num" val="0"/>
        <color rgb="FFFF0000"/>
        <color rgb="FFFFEF9C"/>
      </colorScale>
    </cfRule>
    <cfRule type="colorScale" priority="2645">
      <colorScale>
        <cfvo type="num" val="0"/>
        <cfvo type="num" val="25000"/>
        <color rgb="FFFFFF00"/>
        <color rgb="FFC00000"/>
      </colorScale>
    </cfRule>
    <cfRule type="colorScale" priority="2280">
      <colorScale>
        <cfvo type="num" val="-20000"/>
        <cfvo type="num" val="0"/>
        <color rgb="FFFF0000"/>
        <color rgb="FFFFEF9C"/>
      </colorScale>
    </cfRule>
    <cfRule type="colorScale" priority="2499">
      <colorScale>
        <cfvo type="num" val="-23000"/>
        <cfvo type="num" val="0"/>
        <color rgb="FFFF7128"/>
        <color rgb="FFFFFF00"/>
      </colorScale>
    </cfRule>
    <cfRule type="colorScale" priority="2207">
      <colorScale>
        <cfvo type="num" val="-1"/>
        <cfvo type="num" val="0"/>
        <color theme="0"/>
        <color rgb="FFFFFF00"/>
      </colorScale>
    </cfRule>
  </conditionalFormatting>
  <conditionalFormatting sqref="F37:G37">
    <cfRule type="colorScale" priority="2644">
      <colorScale>
        <cfvo type="num" val="0"/>
        <cfvo type="num" val="25000"/>
        <color rgb="FFFFFF00"/>
        <color rgb="FFC00000"/>
      </colorScale>
    </cfRule>
    <cfRule type="colorScale" priority="2498">
      <colorScale>
        <cfvo type="num" val="-23000"/>
        <cfvo type="num" val="0"/>
        <color rgb="FFFF7128"/>
        <color rgb="FFFFFF00"/>
      </colorScale>
    </cfRule>
    <cfRule type="colorScale" priority="2571">
      <colorScale>
        <cfvo type="num" val="-23000"/>
        <cfvo type="num" val="0"/>
        <color rgb="FFFF7128"/>
        <color rgb="FFFFEF9C"/>
      </colorScale>
    </cfRule>
    <cfRule type="colorScale" priority="2352">
      <colorScale>
        <cfvo type="num" val="-20000"/>
        <cfvo type="num" val="0"/>
        <color theme="5" tint="0.399426252021851"/>
        <color rgb="FFFFEF9C"/>
      </colorScale>
    </cfRule>
    <cfRule type="colorScale" priority="2206">
      <colorScale>
        <cfvo type="num" val="-1"/>
        <cfvo type="num" val="0"/>
        <color theme="0"/>
        <color rgb="FFFFFF00"/>
      </colorScale>
    </cfRule>
    <cfRule type="colorScale" priority="286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25">
      <colorScale>
        <cfvo type="num" val="-15000"/>
        <cfvo type="num" val="0"/>
        <color rgb="FFFF0000"/>
        <color rgb="FFFFEF9C"/>
      </colorScale>
    </cfRule>
    <cfRule type="colorScale" priority="2279">
      <colorScale>
        <cfvo type="num" val="-20000"/>
        <cfvo type="num" val="0"/>
        <color rgb="FFFF0000"/>
        <color rgb="FFFFEF9C"/>
      </colorScale>
    </cfRule>
  </conditionalFormatting>
  <conditionalFormatting sqref="F38:G38">
    <cfRule type="colorScale" priority="2643">
      <colorScale>
        <cfvo type="num" val="0"/>
        <cfvo type="num" val="25000"/>
        <color rgb="FFFFFF00"/>
        <color rgb="FFC00000"/>
      </colorScale>
    </cfRule>
    <cfRule type="colorScale" priority="2424">
      <colorScale>
        <cfvo type="num" val="-15000"/>
        <cfvo type="num" val="0"/>
        <color rgb="FFFF0000"/>
        <color rgb="FFFFEF9C"/>
      </colorScale>
    </cfRule>
    <cfRule type="colorScale" priority="2278">
      <colorScale>
        <cfvo type="num" val="-20000"/>
        <cfvo type="num" val="0"/>
        <color rgb="FFFF0000"/>
        <color rgb="FFFFEF9C"/>
      </colorScale>
    </cfRule>
    <cfRule type="colorScale" priority="2205">
      <colorScale>
        <cfvo type="num" val="-1"/>
        <cfvo type="num" val="0"/>
        <color theme="0"/>
        <color rgb="FFFFFF00"/>
      </colorScale>
    </cfRule>
    <cfRule type="colorScale" priority="2570">
      <colorScale>
        <cfvo type="num" val="-23000"/>
        <cfvo type="num" val="0"/>
        <color rgb="FFFF7128"/>
        <color rgb="FFFFEF9C"/>
      </colorScale>
    </cfRule>
    <cfRule type="colorScale" priority="2497">
      <colorScale>
        <cfvo type="num" val="-23000"/>
        <cfvo type="num" val="0"/>
        <color rgb="FFFF7128"/>
        <color rgb="FFFFFF00"/>
      </colorScale>
    </cfRule>
    <cfRule type="colorScale" priority="286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51">
      <colorScale>
        <cfvo type="num" val="-20000"/>
        <cfvo type="num" val="0"/>
        <color theme="5" tint="0.399426252021851"/>
        <color rgb="FFFFEF9C"/>
      </colorScale>
    </cfRule>
  </conditionalFormatting>
  <conditionalFormatting sqref="F39:G39">
    <cfRule type="colorScale" priority="2277">
      <colorScale>
        <cfvo type="num" val="-20000"/>
        <cfvo type="num" val="0"/>
        <color rgb="FFFF0000"/>
        <color rgb="FFFFEF9C"/>
      </colorScale>
    </cfRule>
    <cfRule type="colorScale" priority="2204">
      <colorScale>
        <cfvo type="num" val="-1"/>
        <cfvo type="num" val="0"/>
        <color theme="0"/>
        <color rgb="FFFFFF00"/>
      </colorScale>
    </cfRule>
    <cfRule type="colorScale" priority="2569">
      <colorScale>
        <cfvo type="num" val="-23000"/>
        <cfvo type="num" val="0"/>
        <color rgb="FFFF7128"/>
        <color rgb="FFFFEF9C"/>
      </colorScale>
    </cfRule>
    <cfRule type="colorScale" priority="2496">
      <colorScale>
        <cfvo type="num" val="-23000"/>
        <cfvo type="num" val="0"/>
        <color rgb="FFFF7128"/>
        <color rgb="FFFFFF00"/>
      </colorScale>
    </cfRule>
    <cfRule type="colorScale" priority="2423">
      <colorScale>
        <cfvo type="num" val="-15000"/>
        <cfvo type="num" val="0"/>
        <color rgb="FFFF0000"/>
        <color rgb="FFFFEF9C"/>
      </colorScale>
    </cfRule>
    <cfRule type="colorScale" priority="286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50">
      <colorScale>
        <cfvo type="num" val="-20000"/>
        <cfvo type="num" val="0"/>
        <color theme="5" tint="0.399426252021851"/>
        <color rgb="FFFFEF9C"/>
      </colorScale>
    </cfRule>
    <cfRule type="colorScale" priority="2642">
      <colorScale>
        <cfvo type="num" val="0"/>
        <cfvo type="num" val="25000"/>
        <color rgb="FFFFFF00"/>
        <color rgb="FFC00000"/>
      </colorScale>
    </cfRule>
  </conditionalFormatting>
  <conditionalFormatting sqref="F40:G40">
    <cfRule type="colorScale" priority="286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641">
      <colorScale>
        <cfvo type="num" val="0"/>
        <cfvo type="num" val="25000"/>
        <color rgb="FFFFFF00"/>
        <color rgb="FFC00000"/>
      </colorScale>
    </cfRule>
    <cfRule type="colorScale" priority="2422">
      <colorScale>
        <cfvo type="num" val="-15000"/>
        <cfvo type="num" val="0"/>
        <color rgb="FFFF0000"/>
        <color rgb="FFFFEF9C"/>
      </colorScale>
    </cfRule>
    <cfRule type="colorScale" priority="2495">
      <colorScale>
        <cfvo type="num" val="-23000"/>
        <cfvo type="num" val="0"/>
        <color rgb="FFFF7128"/>
        <color rgb="FFFFFF00"/>
      </colorScale>
    </cfRule>
    <cfRule type="colorScale" priority="2276">
      <colorScale>
        <cfvo type="num" val="-20000"/>
        <cfvo type="num" val="0"/>
        <color rgb="FFFF0000"/>
        <color rgb="FFFFEF9C"/>
      </colorScale>
    </cfRule>
    <cfRule type="colorScale" priority="2568">
      <colorScale>
        <cfvo type="num" val="-23000"/>
        <cfvo type="num" val="0"/>
        <color rgb="FFFF7128"/>
        <color rgb="FFFFEF9C"/>
      </colorScale>
    </cfRule>
    <cfRule type="colorScale" priority="2203">
      <colorScale>
        <cfvo type="num" val="-1"/>
        <cfvo type="num" val="0"/>
        <color theme="0"/>
        <color rgb="FFFFFF00"/>
      </colorScale>
    </cfRule>
    <cfRule type="colorScale" priority="2349">
      <colorScale>
        <cfvo type="num" val="-20000"/>
        <cfvo type="num" val="0"/>
        <color theme="5" tint="0.399426252021851"/>
        <color rgb="FFFFEF9C"/>
      </colorScale>
    </cfRule>
  </conditionalFormatting>
  <conditionalFormatting sqref="F41:G41">
    <cfRule type="colorScale" priority="2640">
      <colorScale>
        <cfvo type="num" val="0"/>
        <cfvo type="num" val="25000"/>
        <color rgb="FFFFFF00"/>
        <color rgb="FFC00000"/>
      </colorScale>
    </cfRule>
    <cfRule type="colorScale" priority="2567">
      <colorScale>
        <cfvo type="num" val="-23000"/>
        <cfvo type="num" val="0"/>
        <color rgb="FFFF7128"/>
        <color rgb="FFFFEF9C"/>
      </colorScale>
    </cfRule>
    <cfRule type="colorScale" priority="2494">
      <colorScale>
        <cfvo type="num" val="-23000"/>
        <cfvo type="num" val="0"/>
        <color rgb="FFFF7128"/>
        <color rgb="FFFFFF00"/>
      </colorScale>
    </cfRule>
    <cfRule type="colorScale" priority="2421">
      <colorScale>
        <cfvo type="num" val="-15000"/>
        <cfvo type="num" val="0"/>
        <color rgb="FFFF0000"/>
        <color rgb="FFFFEF9C"/>
      </colorScale>
    </cfRule>
    <cfRule type="colorScale" priority="2202">
      <colorScale>
        <cfvo type="num" val="-1"/>
        <cfvo type="num" val="0"/>
        <color theme="0"/>
        <color rgb="FFFFFF00"/>
      </colorScale>
    </cfRule>
    <cfRule type="colorScale" priority="2275">
      <colorScale>
        <cfvo type="num" val="-20000"/>
        <cfvo type="num" val="0"/>
        <color rgb="FFFF0000"/>
        <color rgb="FFFFEF9C"/>
      </colorScale>
    </cfRule>
    <cfRule type="colorScale" priority="2348">
      <colorScale>
        <cfvo type="num" val="-20000"/>
        <cfvo type="num" val="0"/>
        <color theme="5" tint="0.399426252021851"/>
        <color rgb="FFFFEF9C"/>
      </colorScale>
    </cfRule>
    <cfRule type="colorScale" priority="2859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42:G42">
    <cfRule type="colorScale" priority="2566">
      <colorScale>
        <cfvo type="num" val="-23000"/>
        <cfvo type="num" val="0"/>
        <color rgb="FFFF7128"/>
        <color rgb="FFFFEF9C"/>
      </colorScale>
    </cfRule>
    <cfRule type="colorScale" priority="285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639">
      <colorScale>
        <cfvo type="num" val="0"/>
        <cfvo type="num" val="25000"/>
        <color rgb="FFFFFF00"/>
        <color rgb="FFC00000"/>
      </colorScale>
    </cfRule>
    <cfRule type="colorScale" priority="2201">
      <colorScale>
        <cfvo type="num" val="-1"/>
        <cfvo type="num" val="0"/>
        <color theme="0"/>
        <color rgb="FFFFFF00"/>
      </colorScale>
    </cfRule>
    <cfRule type="colorScale" priority="2347">
      <colorScale>
        <cfvo type="num" val="-20000"/>
        <cfvo type="num" val="0"/>
        <color theme="5" tint="0.399426252021851"/>
        <color rgb="FFFFEF9C"/>
      </colorScale>
    </cfRule>
    <cfRule type="colorScale" priority="2274">
      <colorScale>
        <cfvo type="num" val="-20000"/>
        <cfvo type="num" val="0"/>
        <color rgb="FFFF0000"/>
        <color rgb="FFFFEF9C"/>
      </colorScale>
    </cfRule>
    <cfRule type="colorScale" priority="2493">
      <colorScale>
        <cfvo type="num" val="-23000"/>
        <cfvo type="num" val="0"/>
        <color rgb="FFFF7128"/>
        <color rgb="FFFFFF00"/>
      </colorScale>
    </cfRule>
    <cfRule type="colorScale" priority="2420">
      <colorScale>
        <cfvo type="num" val="-15000"/>
        <cfvo type="num" val="0"/>
        <color rgb="FFFF0000"/>
        <color rgb="FFFFEF9C"/>
      </colorScale>
    </cfRule>
  </conditionalFormatting>
  <conditionalFormatting sqref="F43:G43">
    <cfRule type="colorScale" priority="2565">
      <colorScale>
        <cfvo type="num" val="-23000"/>
        <cfvo type="num" val="0"/>
        <color rgb="FFFF7128"/>
        <color rgb="FFFFEF9C"/>
      </colorScale>
    </cfRule>
    <cfRule type="colorScale" priority="2492">
      <colorScale>
        <cfvo type="num" val="-23000"/>
        <cfvo type="num" val="0"/>
        <color rgb="FFFF7128"/>
        <color rgb="FFFFFF00"/>
      </colorScale>
    </cfRule>
    <cfRule type="colorScale" priority="285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00">
      <colorScale>
        <cfvo type="num" val="-1"/>
        <cfvo type="num" val="0"/>
        <color theme="0"/>
        <color rgb="FFFFFF00"/>
      </colorScale>
    </cfRule>
    <cfRule type="colorScale" priority="2346">
      <colorScale>
        <cfvo type="num" val="-20000"/>
        <cfvo type="num" val="0"/>
        <color theme="5" tint="0.399426252021851"/>
        <color rgb="FFFFEF9C"/>
      </colorScale>
    </cfRule>
    <cfRule type="colorScale" priority="2419">
      <colorScale>
        <cfvo type="num" val="-15000"/>
        <cfvo type="num" val="0"/>
        <color rgb="FFFF0000"/>
        <color rgb="FFFFEF9C"/>
      </colorScale>
    </cfRule>
    <cfRule type="colorScale" priority="2273">
      <colorScale>
        <cfvo type="num" val="-20000"/>
        <cfvo type="num" val="0"/>
        <color rgb="FFFF0000"/>
        <color rgb="FFFFEF9C"/>
      </colorScale>
    </cfRule>
    <cfRule type="colorScale" priority="2638">
      <colorScale>
        <cfvo type="num" val="0"/>
        <cfvo type="num" val="25000"/>
        <color rgb="FFFFFF00"/>
        <color rgb="FFC00000"/>
      </colorScale>
    </cfRule>
  </conditionalFormatting>
  <conditionalFormatting sqref="F44:G44">
    <cfRule type="colorScale" priority="2564">
      <colorScale>
        <cfvo type="num" val="-23000"/>
        <cfvo type="num" val="0"/>
        <color rgb="FFFF7128"/>
        <color rgb="FFFFEF9C"/>
      </colorScale>
    </cfRule>
    <cfRule type="colorScale" priority="285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199">
      <colorScale>
        <cfvo type="num" val="-1"/>
        <cfvo type="num" val="0"/>
        <color theme="0"/>
        <color rgb="FFFFFF00"/>
      </colorScale>
    </cfRule>
    <cfRule type="colorScale" priority="2491">
      <colorScale>
        <cfvo type="num" val="-23000"/>
        <cfvo type="num" val="0"/>
        <color rgb="FFFF7128"/>
        <color rgb="FFFFFF00"/>
      </colorScale>
    </cfRule>
    <cfRule type="colorScale" priority="2345">
      <colorScale>
        <cfvo type="num" val="-20000"/>
        <cfvo type="num" val="0"/>
        <color theme="5" tint="0.399426252021851"/>
        <color rgb="FFFFEF9C"/>
      </colorScale>
    </cfRule>
    <cfRule type="colorScale" priority="2418">
      <colorScale>
        <cfvo type="num" val="-15000"/>
        <cfvo type="num" val="0"/>
        <color rgb="FFFF0000"/>
        <color rgb="FFFFEF9C"/>
      </colorScale>
    </cfRule>
    <cfRule type="colorScale" priority="2272">
      <colorScale>
        <cfvo type="num" val="-20000"/>
        <cfvo type="num" val="0"/>
        <color rgb="FFFF0000"/>
        <color rgb="FFFFEF9C"/>
      </colorScale>
    </cfRule>
    <cfRule type="colorScale" priority="2637">
      <colorScale>
        <cfvo type="num" val="0"/>
        <cfvo type="num" val="25000"/>
        <color rgb="FFFFFF00"/>
        <color rgb="FFC00000"/>
      </colorScale>
    </cfRule>
  </conditionalFormatting>
  <conditionalFormatting sqref="F45:G45">
    <cfRule type="colorScale" priority="2563">
      <colorScale>
        <cfvo type="num" val="-23000"/>
        <cfvo type="num" val="0"/>
        <color rgb="FFFF7128"/>
        <color rgb="FFFFEF9C"/>
      </colorScale>
    </cfRule>
    <cfRule type="colorScale" priority="2198">
      <colorScale>
        <cfvo type="num" val="-1"/>
        <cfvo type="num" val="0"/>
        <color theme="0"/>
        <color rgb="FFFFFF00"/>
      </colorScale>
    </cfRule>
    <cfRule type="colorScale" priority="285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90">
      <colorScale>
        <cfvo type="num" val="-23000"/>
        <cfvo type="num" val="0"/>
        <color rgb="FFFF7128"/>
        <color rgb="FFFFFF00"/>
      </colorScale>
    </cfRule>
    <cfRule type="colorScale" priority="2344">
      <colorScale>
        <cfvo type="num" val="-20000"/>
        <cfvo type="num" val="0"/>
        <color theme="5" tint="0.399426252021851"/>
        <color rgb="FFFFEF9C"/>
      </colorScale>
    </cfRule>
    <cfRule type="colorScale" priority="2417">
      <colorScale>
        <cfvo type="num" val="-15000"/>
        <cfvo type="num" val="0"/>
        <color rgb="FFFF0000"/>
        <color rgb="FFFFEF9C"/>
      </colorScale>
    </cfRule>
    <cfRule type="colorScale" priority="2636">
      <colorScale>
        <cfvo type="num" val="0"/>
        <cfvo type="num" val="25000"/>
        <color rgb="FFFFFF00"/>
        <color rgb="FFC00000"/>
      </colorScale>
    </cfRule>
    <cfRule type="colorScale" priority="2271">
      <colorScale>
        <cfvo type="num" val="-20000"/>
        <cfvo type="num" val="0"/>
        <color rgb="FFFF0000"/>
        <color rgb="FFFFEF9C"/>
      </colorScale>
    </cfRule>
  </conditionalFormatting>
  <conditionalFormatting sqref="F46:G46">
    <cfRule type="colorScale" priority="2489">
      <colorScale>
        <cfvo type="num" val="-23000"/>
        <cfvo type="num" val="0"/>
        <color rgb="FFFF7128"/>
        <color rgb="FFFFFF00"/>
      </colorScale>
    </cfRule>
    <cfRule type="colorScale" priority="2270">
      <colorScale>
        <cfvo type="num" val="-20000"/>
        <cfvo type="num" val="0"/>
        <color rgb="FFFF0000"/>
        <color rgb="FFFFEF9C"/>
      </colorScale>
    </cfRule>
    <cfRule type="colorScale" priority="2343">
      <colorScale>
        <cfvo type="num" val="-20000"/>
        <cfvo type="num" val="0"/>
        <color theme="5" tint="0.399426252021851"/>
        <color rgb="FFFFEF9C"/>
      </colorScale>
    </cfRule>
    <cfRule type="colorScale" priority="2416">
      <colorScale>
        <cfvo type="num" val="-15000"/>
        <cfvo type="num" val="0"/>
        <color rgb="FFFF0000"/>
        <color rgb="FFFFEF9C"/>
      </colorScale>
    </cfRule>
    <cfRule type="colorScale" priority="2635">
      <colorScale>
        <cfvo type="num" val="0"/>
        <cfvo type="num" val="25000"/>
        <color rgb="FFFFFF00"/>
        <color rgb="FFC00000"/>
      </colorScale>
    </cfRule>
    <cfRule type="colorScale" priority="2197">
      <colorScale>
        <cfvo type="num" val="-1"/>
        <cfvo type="num" val="0"/>
        <color theme="0"/>
        <color rgb="FFFFFF00"/>
      </colorScale>
    </cfRule>
    <cfRule type="colorScale" priority="2562">
      <colorScale>
        <cfvo type="num" val="-23000"/>
        <cfvo type="num" val="0"/>
        <color rgb="FFFF7128"/>
        <color rgb="FFFFEF9C"/>
      </colorScale>
    </cfRule>
    <cfRule type="colorScale" priority="2854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47:G47">
    <cfRule type="colorScale" priority="2342">
      <colorScale>
        <cfvo type="num" val="-20000"/>
        <cfvo type="num" val="0"/>
        <color theme="5" tint="0.399426252021851"/>
        <color rgb="FFFFEF9C"/>
      </colorScale>
    </cfRule>
    <cfRule type="colorScale" priority="2196">
      <colorScale>
        <cfvo type="num" val="-1"/>
        <cfvo type="num" val="0"/>
        <color theme="0"/>
        <color rgb="FFFFFF00"/>
      </colorScale>
    </cfRule>
    <cfRule type="colorScale" priority="2269">
      <colorScale>
        <cfvo type="num" val="-20000"/>
        <cfvo type="num" val="0"/>
        <color rgb="FFFF0000"/>
        <color rgb="FFFFEF9C"/>
      </colorScale>
    </cfRule>
    <cfRule type="colorScale" priority="2415">
      <colorScale>
        <cfvo type="num" val="-15000"/>
        <cfvo type="num" val="0"/>
        <color rgb="FFFF0000"/>
        <color rgb="FFFFEF9C"/>
      </colorScale>
    </cfRule>
    <cfRule type="colorScale" priority="2561">
      <colorScale>
        <cfvo type="num" val="-23000"/>
        <cfvo type="num" val="0"/>
        <color rgb="FFFF7128"/>
        <color rgb="FFFFEF9C"/>
      </colorScale>
    </cfRule>
    <cfRule type="colorScale" priority="2634">
      <colorScale>
        <cfvo type="num" val="0"/>
        <cfvo type="num" val="25000"/>
        <color rgb="FFFFFF00"/>
        <color rgb="FFC00000"/>
      </colorScale>
    </cfRule>
    <cfRule type="colorScale" priority="285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88">
      <colorScale>
        <cfvo type="num" val="-23000"/>
        <cfvo type="num" val="0"/>
        <color rgb="FFFF7128"/>
        <color rgb="FFFFFF00"/>
      </colorScale>
    </cfRule>
  </conditionalFormatting>
  <conditionalFormatting sqref="F48:G48">
    <cfRule type="colorScale" priority="285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87">
      <colorScale>
        <cfvo type="num" val="-23000"/>
        <cfvo type="num" val="0"/>
        <color rgb="FFFF7128"/>
        <color rgb="FFFFFF00"/>
      </colorScale>
    </cfRule>
    <cfRule type="colorScale" priority="2195">
      <colorScale>
        <cfvo type="num" val="-1"/>
        <cfvo type="num" val="0"/>
        <color theme="0"/>
        <color rgb="FFFFFF00"/>
      </colorScale>
    </cfRule>
    <cfRule type="colorScale" priority="2633">
      <colorScale>
        <cfvo type="num" val="0"/>
        <cfvo type="num" val="25000"/>
        <color rgb="FFFFFF00"/>
        <color rgb="FFC00000"/>
      </colorScale>
    </cfRule>
    <cfRule type="colorScale" priority="2414">
      <colorScale>
        <cfvo type="num" val="-15000"/>
        <cfvo type="num" val="0"/>
        <color rgb="FFFF0000"/>
        <color rgb="FFFFEF9C"/>
      </colorScale>
    </cfRule>
    <cfRule type="colorScale" priority="2268">
      <colorScale>
        <cfvo type="num" val="-20000"/>
        <cfvo type="num" val="0"/>
        <color rgb="FFFF0000"/>
        <color rgb="FFFFEF9C"/>
      </colorScale>
    </cfRule>
    <cfRule type="colorScale" priority="2560">
      <colorScale>
        <cfvo type="num" val="-23000"/>
        <cfvo type="num" val="0"/>
        <color rgb="FFFF7128"/>
        <color rgb="FFFFEF9C"/>
      </colorScale>
    </cfRule>
    <cfRule type="colorScale" priority="2341">
      <colorScale>
        <cfvo type="num" val="-20000"/>
        <cfvo type="num" val="0"/>
        <color theme="5" tint="0.399426252021851"/>
        <color rgb="FFFFEF9C"/>
      </colorScale>
    </cfRule>
  </conditionalFormatting>
  <conditionalFormatting sqref="F49:G49">
    <cfRule type="colorScale" priority="2340">
      <colorScale>
        <cfvo type="num" val="-20000"/>
        <cfvo type="num" val="0"/>
        <color theme="5" tint="0.399426252021851"/>
        <color rgb="FFFFEF9C"/>
      </colorScale>
    </cfRule>
    <cfRule type="colorScale" priority="2486">
      <colorScale>
        <cfvo type="num" val="-23000"/>
        <cfvo type="num" val="0"/>
        <color rgb="FFFF7128"/>
        <color rgb="FFFFFF00"/>
      </colorScale>
    </cfRule>
    <cfRule type="colorScale" priority="2267">
      <colorScale>
        <cfvo type="num" val="-20000"/>
        <cfvo type="num" val="0"/>
        <color rgb="FFFF0000"/>
        <color rgb="FFFFEF9C"/>
      </colorScale>
    </cfRule>
    <cfRule type="colorScale" priority="2559">
      <colorScale>
        <cfvo type="num" val="-23000"/>
        <cfvo type="num" val="0"/>
        <color rgb="FFFF7128"/>
        <color rgb="FFFFEF9C"/>
      </colorScale>
    </cfRule>
    <cfRule type="colorScale" priority="2632">
      <colorScale>
        <cfvo type="num" val="0"/>
        <cfvo type="num" val="25000"/>
        <color rgb="FFFFFF00"/>
        <color rgb="FFC00000"/>
      </colorScale>
    </cfRule>
    <cfRule type="colorScale" priority="285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13">
      <colorScale>
        <cfvo type="num" val="-15000"/>
        <cfvo type="num" val="0"/>
        <color rgb="FFFF0000"/>
        <color rgb="FFFFEF9C"/>
      </colorScale>
    </cfRule>
    <cfRule type="colorScale" priority="2194">
      <colorScale>
        <cfvo type="num" val="-1"/>
        <cfvo type="num" val="0"/>
        <color theme="0"/>
        <color rgb="FFFFFF00"/>
      </colorScale>
    </cfRule>
  </conditionalFormatting>
  <conditionalFormatting sqref="F50:G50">
    <cfRule type="colorScale" priority="2339">
      <colorScale>
        <cfvo type="num" val="-20000"/>
        <cfvo type="num" val="0"/>
        <color theme="5" tint="0.399426252021851"/>
        <color rgb="FFFFEF9C"/>
      </colorScale>
    </cfRule>
    <cfRule type="colorScale" priority="2266">
      <colorScale>
        <cfvo type="num" val="-20000"/>
        <cfvo type="num" val="0"/>
        <color rgb="FFFF0000"/>
        <color rgb="FFFFEF9C"/>
      </colorScale>
    </cfRule>
    <cfRule type="colorScale" priority="2412">
      <colorScale>
        <cfvo type="num" val="-15000"/>
        <cfvo type="num" val="0"/>
        <color rgb="FFFF0000"/>
        <color rgb="FFFFEF9C"/>
      </colorScale>
    </cfRule>
    <cfRule type="colorScale" priority="2485">
      <colorScale>
        <cfvo type="num" val="-23000"/>
        <cfvo type="num" val="0"/>
        <color rgb="FFFF7128"/>
        <color rgb="FFFFFF00"/>
      </colorScale>
    </cfRule>
    <cfRule type="colorScale" priority="2558">
      <colorScale>
        <cfvo type="num" val="-23000"/>
        <cfvo type="num" val="0"/>
        <color rgb="FFFF7128"/>
        <color rgb="FFFFEF9C"/>
      </colorScale>
    </cfRule>
    <cfRule type="colorScale" priority="2631">
      <colorScale>
        <cfvo type="num" val="0"/>
        <cfvo type="num" val="25000"/>
        <color rgb="FFFFFF00"/>
        <color rgb="FFC00000"/>
      </colorScale>
    </cfRule>
    <cfRule type="colorScale" priority="2193">
      <colorScale>
        <cfvo type="num" val="-1"/>
        <cfvo type="num" val="0"/>
        <color theme="0"/>
        <color rgb="FFFFFF00"/>
      </colorScale>
    </cfRule>
    <cfRule type="colorScale" priority="2850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51:G51">
    <cfRule type="colorScale" priority="284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11">
      <colorScale>
        <cfvo type="num" val="-15000"/>
        <cfvo type="num" val="0"/>
        <color rgb="FFFF0000"/>
        <color rgb="FFFFEF9C"/>
      </colorScale>
    </cfRule>
    <cfRule type="colorScale" priority="2557">
      <colorScale>
        <cfvo type="num" val="-23000"/>
        <cfvo type="num" val="0"/>
        <color rgb="FFFF7128"/>
        <color rgb="FFFFEF9C"/>
      </colorScale>
    </cfRule>
    <cfRule type="colorScale" priority="2630">
      <colorScale>
        <cfvo type="num" val="0"/>
        <cfvo type="num" val="25000"/>
        <color rgb="FFFFFF00"/>
        <color rgb="FFC00000"/>
      </colorScale>
    </cfRule>
    <cfRule type="colorScale" priority="2484">
      <colorScale>
        <cfvo type="num" val="-23000"/>
        <cfvo type="num" val="0"/>
        <color rgb="FFFF7128"/>
        <color rgb="FFFFFF00"/>
      </colorScale>
    </cfRule>
    <cfRule type="colorScale" priority="2338">
      <colorScale>
        <cfvo type="num" val="-20000"/>
        <cfvo type="num" val="0"/>
        <color theme="5" tint="0.399426252021851"/>
        <color rgb="FFFFEF9C"/>
      </colorScale>
    </cfRule>
    <cfRule type="colorScale" priority="2265">
      <colorScale>
        <cfvo type="num" val="-20000"/>
        <cfvo type="num" val="0"/>
        <color rgb="FFFF0000"/>
        <color rgb="FFFFEF9C"/>
      </colorScale>
    </cfRule>
    <cfRule type="colorScale" priority="2192">
      <colorScale>
        <cfvo type="num" val="-1"/>
        <cfvo type="num" val="0"/>
        <color theme="0"/>
        <color rgb="FFFFFF00"/>
      </colorScale>
    </cfRule>
  </conditionalFormatting>
  <conditionalFormatting sqref="F52:G52">
    <cfRule type="colorScale" priority="2337">
      <colorScale>
        <cfvo type="num" val="-20000"/>
        <cfvo type="num" val="0"/>
        <color theme="5" tint="0.399426252021851"/>
        <color rgb="FFFFEF9C"/>
      </colorScale>
    </cfRule>
    <cfRule type="colorScale" priority="2191">
      <colorScale>
        <cfvo type="num" val="-1"/>
        <cfvo type="num" val="0"/>
        <color theme="0"/>
        <color rgb="FFFFFF00"/>
      </colorScale>
    </cfRule>
    <cfRule type="colorScale" priority="2629">
      <colorScale>
        <cfvo type="num" val="0"/>
        <cfvo type="num" val="25000"/>
        <color rgb="FFFFFF00"/>
        <color rgb="FFC00000"/>
      </colorScale>
    </cfRule>
    <cfRule type="colorScale" priority="2556">
      <colorScale>
        <cfvo type="num" val="-23000"/>
        <cfvo type="num" val="0"/>
        <color rgb="FFFF7128"/>
        <color rgb="FFFFEF9C"/>
      </colorScale>
    </cfRule>
    <cfRule type="colorScale" priority="2410">
      <colorScale>
        <cfvo type="num" val="-15000"/>
        <cfvo type="num" val="0"/>
        <color rgb="FFFF0000"/>
        <color rgb="FFFFEF9C"/>
      </colorScale>
    </cfRule>
    <cfRule type="colorScale" priority="284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83">
      <colorScale>
        <cfvo type="num" val="-23000"/>
        <cfvo type="num" val="0"/>
        <color rgb="FFFF7128"/>
        <color rgb="FFFFFF00"/>
      </colorScale>
    </cfRule>
    <cfRule type="colorScale" priority="2264">
      <colorScale>
        <cfvo type="num" val="-20000"/>
        <cfvo type="num" val="0"/>
        <color rgb="FFFF0000"/>
        <color rgb="FFFFEF9C"/>
      </colorScale>
    </cfRule>
  </conditionalFormatting>
  <conditionalFormatting sqref="F53:G53">
    <cfRule type="colorScale" priority="2628">
      <colorScale>
        <cfvo type="num" val="0"/>
        <cfvo type="num" val="25000"/>
        <color rgb="FFFFFF00"/>
        <color rgb="FFC00000"/>
      </colorScale>
    </cfRule>
    <cfRule type="colorScale" priority="2555">
      <colorScale>
        <cfvo type="num" val="-23000"/>
        <cfvo type="num" val="0"/>
        <color rgb="FFFF7128"/>
        <color rgb="FFFFEF9C"/>
      </colorScale>
    </cfRule>
    <cfRule type="colorScale" priority="284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09">
      <colorScale>
        <cfvo type="num" val="-15000"/>
        <cfvo type="num" val="0"/>
        <color rgb="FFFF0000"/>
        <color rgb="FFFFEF9C"/>
      </colorScale>
    </cfRule>
    <cfRule type="colorScale" priority="2190">
      <colorScale>
        <cfvo type="num" val="-1"/>
        <cfvo type="num" val="0"/>
        <color theme="0"/>
        <color rgb="FFFFFF00"/>
      </colorScale>
    </cfRule>
    <cfRule type="colorScale" priority="2482">
      <colorScale>
        <cfvo type="num" val="-23000"/>
        <cfvo type="num" val="0"/>
        <color rgb="FFFF7128"/>
        <color rgb="FFFFFF00"/>
      </colorScale>
    </cfRule>
    <cfRule type="colorScale" priority="2263">
      <colorScale>
        <cfvo type="num" val="-20000"/>
        <cfvo type="num" val="0"/>
        <color rgb="FFFF0000"/>
        <color rgb="FFFFEF9C"/>
      </colorScale>
    </cfRule>
    <cfRule type="colorScale" priority="2336">
      <colorScale>
        <cfvo type="num" val="-20000"/>
        <cfvo type="num" val="0"/>
        <color theme="5" tint="0.399426252021851"/>
        <color rgb="FFFFEF9C"/>
      </colorScale>
    </cfRule>
  </conditionalFormatting>
  <conditionalFormatting sqref="F54:G54">
    <cfRule type="colorScale" priority="2481">
      <colorScale>
        <cfvo type="num" val="-23000"/>
        <cfvo type="num" val="0"/>
        <color rgb="FFFF7128"/>
        <color rgb="FFFFFF00"/>
      </colorScale>
    </cfRule>
    <cfRule type="colorScale" priority="2408">
      <colorScale>
        <cfvo type="num" val="-15000"/>
        <cfvo type="num" val="0"/>
        <color rgb="FFFF0000"/>
        <color rgb="FFFFEF9C"/>
      </colorScale>
    </cfRule>
    <cfRule type="colorScale" priority="2262">
      <colorScale>
        <cfvo type="num" val="-20000"/>
        <cfvo type="num" val="0"/>
        <color rgb="FFFF0000"/>
        <color rgb="FFFFEF9C"/>
      </colorScale>
    </cfRule>
    <cfRule type="colorScale" priority="2627">
      <colorScale>
        <cfvo type="num" val="0"/>
        <cfvo type="num" val="25000"/>
        <color rgb="FFFFFF00"/>
        <color rgb="FFC00000"/>
      </colorScale>
    </cfRule>
    <cfRule type="colorScale" priority="2335">
      <colorScale>
        <cfvo type="num" val="-20000"/>
        <cfvo type="num" val="0"/>
        <color theme="5" tint="0.399426252021851"/>
        <color rgb="FFFFEF9C"/>
      </colorScale>
    </cfRule>
    <cfRule type="colorScale" priority="284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54">
      <colorScale>
        <cfvo type="num" val="-23000"/>
        <cfvo type="num" val="0"/>
        <color rgb="FFFF7128"/>
        <color rgb="FFFFEF9C"/>
      </colorScale>
    </cfRule>
    <cfRule type="colorScale" priority="2189">
      <colorScale>
        <cfvo type="num" val="-1"/>
        <cfvo type="num" val="0"/>
        <color theme="0"/>
        <color rgb="FFFFFF00"/>
      </colorScale>
    </cfRule>
  </conditionalFormatting>
  <conditionalFormatting sqref="F55:G55">
    <cfRule type="colorScale" priority="284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80">
      <colorScale>
        <cfvo type="num" val="-23000"/>
        <cfvo type="num" val="0"/>
        <color rgb="FFFF7128"/>
        <color rgb="FFFFFF00"/>
      </colorScale>
    </cfRule>
    <cfRule type="colorScale" priority="2261">
      <colorScale>
        <cfvo type="num" val="-20000"/>
        <cfvo type="num" val="0"/>
        <color rgb="FFFF0000"/>
        <color rgb="FFFFEF9C"/>
      </colorScale>
    </cfRule>
    <cfRule type="colorScale" priority="2407">
      <colorScale>
        <cfvo type="num" val="-15000"/>
        <cfvo type="num" val="0"/>
        <color rgb="FFFF0000"/>
        <color rgb="FFFFEF9C"/>
      </colorScale>
    </cfRule>
    <cfRule type="colorScale" priority="2626">
      <colorScale>
        <cfvo type="num" val="0"/>
        <cfvo type="num" val="25000"/>
        <color rgb="FFFFFF00"/>
        <color rgb="FFC00000"/>
      </colorScale>
    </cfRule>
    <cfRule type="colorScale" priority="2334">
      <colorScale>
        <cfvo type="num" val="-20000"/>
        <cfvo type="num" val="0"/>
        <color theme="5" tint="0.399426252021851"/>
        <color rgb="FFFFEF9C"/>
      </colorScale>
    </cfRule>
    <cfRule type="colorScale" priority="2553">
      <colorScale>
        <cfvo type="num" val="-23000"/>
        <cfvo type="num" val="0"/>
        <color rgb="FFFF7128"/>
        <color rgb="FFFFEF9C"/>
      </colorScale>
    </cfRule>
    <cfRule type="colorScale" priority="2188">
      <colorScale>
        <cfvo type="num" val="-1"/>
        <cfvo type="num" val="0"/>
        <color theme="0"/>
        <color rgb="FFFFFF00"/>
      </colorScale>
    </cfRule>
  </conditionalFormatting>
  <conditionalFormatting sqref="F56:G56">
    <cfRule type="colorScale" priority="2260">
      <colorScale>
        <cfvo type="num" val="-20000"/>
        <cfvo type="num" val="0"/>
        <color rgb="FFFF0000"/>
        <color rgb="FFFFEF9C"/>
      </colorScale>
    </cfRule>
    <cfRule type="colorScale" priority="284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187">
      <colorScale>
        <cfvo type="num" val="-1"/>
        <cfvo type="num" val="0"/>
        <color theme="0"/>
        <color rgb="FFFFFF00"/>
      </colorScale>
    </cfRule>
    <cfRule type="colorScale" priority="2552">
      <colorScale>
        <cfvo type="num" val="-23000"/>
        <cfvo type="num" val="0"/>
        <color rgb="FFFF7128"/>
        <color rgb="FFFFEF9C"/>
      </colorScale>
    </cfRule>
    <cfRule type="colorScale" priority="2333">
      <colorScale>
        <cfvo type="num" val="-20000"/>
        <cfvo type="num" val="0"/>
        <color theme="5" tint="0.399426252021851"/>
        <color rgb="FFFFEF9C"/>
      </colorScale>
    </cfRule>
    <cfRule type="colorScale" priority="2625">
      <colorScale>
        <cfvo type="num" val="0"/>
        <cfvo type="num" val="25000"/>
        <color rgb="FFFFFF00"/>
        <color rgb="FFC00000"/>
      </colorScale>
    </cfRule>
    <cfRule type="colorScale" priority="2479">
      <colorScale>
        <cfvo type="num" val="-23000"/>
        <cfvo type="num" val="0"/>
        <color rgb="FFFF7128"/>
        <color rgb="FFFFFF00"/>
      </colorScale>
    </cfRule>
    <cfRule type="colorScale" priority="2406">
      <colorScale>
        <cfvo type="num" val="-15000"/>
        <cfvo type="num" val="0"/>
        <color rgb="FFFF0000"/>
        <color rgb="FFFFEF9C"/>
      </colorScale>
    </cfRule>
  </conditionalFormatting>
  <conditionalFormatting sqref="F57:G57">
    <cfRule type="colorScale" priority="2186">
      <colorScale>
        <cfvo type="num" val="-1"/>
        <cfvo type="num" val="0"/>
        <color theme="0"/>
        <color rgb="FFFFFF00"/>
      </colorScale>
    </cfRule>
    <cfRule type="colorScale" priority="284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51">
      <colorScale>
        <cfvo type="num" val="-23000"/>
        <cfvo type="num" val="0"/>
        <color rgb="FFFF7128"/>
        <color rgb="FFFFEF9C"/>
      </colorScale>
    </cfRule>
    <cfRule type="colorScale" priority="2332">
      <colorScale>
        <cfvo type="num" val="-20000"/>
        <cfvo type="num" val="0"/>
        <color theme="5" tint="0.399426252021851"/>
        <color rgb="FFFFEF9C"/>
      </colorScale>
    </cfRule>
    <cfRule type="colorScale" priority="2624">
      <colorScale>
        <cfvo type="num" val="0"/>
        <cfvo type="num" val="25000"/>
        <color rgb="FFFFFF00"/>
        <color rgb="FFC00000"/>
      </colorScale>
    </cfRule>
    <cfRule type="colorScale" priority="2478">
      <colorScale>
        <cfvo type="num" val="-23000"/>
        <cfvo type="num" val="0"/>
        <color rgb="FFFF7128"/>
        <color rgb="FFFFFF00"/>
      </colorScale>
    </cfRule>
    <cfRule type="colorScale" priority="2259">
      <colorScale>
        <cfvo type="num" val="-20000"/>
        <cfvo type="num" val="0"/>
        <color rgb="FFFF0000"/>
        <color rgb="FFFFEF9C"/>
      </colorScale>
    </cfRule>
    <cfRule type="colorScale" priority="2405">
      <colorScale>
        <cfvo type="num" val="-15000"/>
        <cfvo type="num" val="0"/>
        <color rgb="FFFF0000"/>
        <color rgb="FFFFEF9C"/>
      </colorScale>
    </cfRule>
  </conditionalFormatting>
  <conditionalFormatting sqref="F58:G58">
    <cfRule type="colorScale" priority="284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50">
      <colorScale>
        <cfvo type="num" val="-23000"/>
        <cfvo type="num" val="0"/>
        <color rgb="FFFF7128"/>
        <color rgb="FFFFEF9C"/>
      </colorScale>
    </cfRule>
    <cfRule type="colorScale" priority="2331">
      <colorScale>
        <cfvo type="num" val="-20000"/>
        <cfvo type="num" val="0"/>
        <color theme="5" tint="0.399426252021851"/>
        <color rgb="FFFFEF9C"/>
      </colorScale>
    </cfRule>
    <cfRule type="colorScale" priority="2185">
      <colorScale>
        <cfvo type="num" val="-1"/>
        <cfvo type="num" val="0"/>
        <color theme="0"/>
        <color rgb="FFFFFF00"/>
      </colorScale>
    </cfRule>
    <cfRule type="colorScale" priority="2623">
      <colorScale>
        <cfvo type="num" val="0"/>
        <cfvo type="num" val="25000"/>
        <color rgb="FFFFFF00"/>
        <color rgb="FFC00000"/>
      </colorScale>
    </cfRule>
    <cfRule type="colorScale" priority="2258">
      <colorScale>
        <cfvo type="num" val="-20000"/>
        <cfvo type="num" val="0"/>
        <color rgb="FFFF0000"/>
        <color rgb="FFFFEF9C"/>
      </colorScale>
    </cfRule>
    <cfRule type="colorScale" priority="2477">
      <colorScale>
        <cfvo type="num" val="-23000"/>
        <cfvo type="num" val="0"/>
        <color rgb="FFFF7128"/>
        <color rgb="FFFFFF00"/>
      </colorScale>
    </cfRule>
    <cfRule type="colorScale" priority="2404">
      <colorScale>
        <cfvo type="num" val="-15000"/>
        <cfvo type="num" val="0"/>
        <color rgb="FFFF0000"/>
        <color rgb="FFFFEF9C"/>
      </colorScale>
    </cfRule>
  </conditionalFormatting>
  <conditionalFormatting sqref="F59:G59">
    <cfRule type="colorScale" priority="2476">
      <colorScale>
        <cfvo type="num" val="-23000"/>
        <cfvo type="num" val="0"/>
        <color rgb="FFFF7128"/>
        <color rgb="FFFFFF00"/>
      </colorScale>
    </cfRule>
    <cfRule type="colorScale" priority="2257">
      <colorScale>
        <cfvo type="num" val="-20000"/>
        <cfvo type="num" val="0"/>
        <color rgb="FFFF0000"/>
        <color rgb="FFFFEF9C"/>
      </colorScale>
    </cfRule>
    <cfRule type="colorScale" priority="2622">
      <colorScale>
        <cfvo type="num" val="0"/>
        <cfvo type="num" val="25000"/>
        <color rgb="FFFFFF00"/>
        <color rgb="FFC00000"/>
      </colorScale>
    </cfRule>
    <cfRule type="colorScale" priority="2403">
      <colorScale>
        <cfvo type="num" val="-15000"/>
        <cfvo type="num" val="0"/>
        <color rgb="FFFF0000"/>
        <color rgb="FFFFEF9C"/>
      </colorScale>
    </cfRule>
    <cfRule type="colorScale" priority="2549">
      <colorScale>
        <cfvo type="num" val="-23000"/>
        <cfvo type="num" val="0"/>
        <color rgb="FFFF7128"/>
        <color rgb="FFFFEF9C"/>
      </colorScale>
    </cfRule>
    <cfRule type="colorScale" priority="2330">
      <colorScale>
        <cfvo type="num" val="-20000"/>
        <cfvo type="num" val="0"/>
        <color theme="5" tint="0.399426252021851"/>
        <color rgb="FFFFEF9C"/>
      </colorScale>
    </cfRule>
    <cfRule type="colorScale" priority="2184">
      <colorScale>
        <cfvo type="num" val="-1"/>
        <cfvo type="num" val="0"/>
        <color theme="0"/>
        <color rgb="FFFFFF00"/>
      </colorScale>
    </cfRule>
    <cfRule type="colorScale" priority="2841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60:G60">
    <cfRule type="colorScale" priority="2183">
      <colorScale>
        <cfvo type="num" val="-1"/>
        <cfvo type="num" val="0"/>
        <color theme="0"/>
        <color rgb="FFFFFF00"/>
      </colorScale>
    </cfRule>
    <cfRule type="colorScale" priority="2402">
      <colorScale>
        <cfvo type="num" val="-15000"/>
        <cfvo type="num" val="0"/>
        <color rgb="FFFF0000"/>
        <color rgb="FFFFEF9C"/>
      </colorScale>
    </cfRule>
    <cfRule type="colorScale" priority="2256">
      <colorScale>
        <cfvo type="num" val="-20000"/>
        <cfvo type="num" val="0"/>
        <color rgb="FFFF0000"/>
        <color rgb="FFFFEF9C"/>
      </colorScale>
    </cfRule>
    <cfRule type="colorScale" priority="2548">
      <colorScale>
        <cfvo type="num" val="-23000"/>
        <cfvo type="num" val="0"/>
        <color rgb="FFFF7128"/>
        <color rgb="FFFFEF9C"/>
      </colorScale>
    </cfRule>
    <cfRule type="colorScale" priority="2621">
      <colorScale>
        <cfvo type="num" val="0"/>
        <cfvo type="num" val="25000"/>
        <color rgb="FFFFFF00"/>
        <color rgb="FFC00000"/>
      </colorScale>
    </cfRule>
    <cfRule type="colorScale" priority="2329">
      <colorScale>
        <cfvo type="num" val="-20000"/>
        <cfvo type="num" val="0"/>
        <color theme="5" tint="0.399426252021851"/>
        <color rgb="FFFFEF9C"/>
      </colorScale>
    </cfRule>
    <cfRule type="colorScale" priority="2475">
      <colorScale>
        <cfvo type="num" val="-23000"/>
        <cfvo type="num" val="0"/>
        <color rgb="FFFF7128"/>
        <color rgb="FFFFFF00"/>
      </colorScale>
    </cfRule>
    <cfRule type="colorScale" priority="2840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61:G61">
    <cfRule type="colorScale" priority="2401">
      <colorScale>
        <cfvo type="num" val="-15000"/>
        <cfvo type="num" val="0"/>
        <color rgb="FFFF0000"/>
        <color rgb="FFFFEF9C"/>
      </colorScale>
    </cfRule>
    <cfRule type="colorScale" priority="2547">
      <colorScale>
        <cfvo type="num" val="-23000"/>
        <cfvo type="num" val="0"/>
        <color rgb="FFFF7128"/>
        <color rgb="FFFFEF9C"/>
      </colorScale>
    </cfRule>
    <cfRule type="colorScale" priority="2255">
      <colorScale>
        <cfvo type="num" val="-20000"/>
        <cfvo type="num" val="0"/>
        <color rgb="FFFF0000"/>
        <color rgb="FFFFEF9C"/>
      </colorScale>
    </cfRule>
    <cfRule type="colorScale" priority="2620">
      <colorScale>
        <cfvo type="num" val="0"/>
        <cfvo type="num" val="25000"/>
        <color rgb="FFFFFF00"/>
        <color rgb="FFC00000"/>
      </colorScale>
    </cfRule>
    <cfRule type="colorScale" priority="283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74">
      <colorScale>
        <cfvo type="num" val="-23000"/>
        <cfvo type="num" val="0"/>
        <color rgb="FFFF7128"/>
        <color rgb="FFFFFF00"/>
      </colorScale>
    </cfRule>
    <cfRule type="colorScale" priority="2328">
      <colorScale>
        <cfvo type="num" val="-20000"/>
        <cfvo type="num" val="0"/>
        <color theme="5" tint="0.399426252021851"/>
        <color rgb="FFFFEF9C"/>
      </colorScale>
    </cfRule>
    <cfRule type="colorScale" priority="2182">
      <colorScale>
        <cfvo type="num" val="-1"/>
        <cfvo type="num" val="0"/>
        <color theme="0"/>
        <color rgb="FFFFFF00"/>
      </colorScale>
    </cfRule>
  </conditionalFormatting>
  <conditionalFormatting sqref="F62:G62">
    <cfRule type="colorScale" priority="2400">
      <colorScale>
        <cfvo type="num" val="-15000"/>
        <cfvo type="num" val="0"/>
        <color rgb="FFFF0000"/>
        <color rgb="FFFFEF9C"/>
      </colorScale>
    </cfRule>
    <cfRule type="colorScale" priority="2181">
      <colorScale>
        <cfvo type="num" val="-1"/>
        <cfvo type="num" val="0"/>
        <color theme="0"/>
        <color rgb="FFFFFF00"/>
      </colorScale>
    </cfRule>
    <cfRule type="colorScale" priority="2619">
      <colorScale>
        <cfvo type="num" val="0"/>
        <cfvo type="num" val="25000"/>
        <color rgb="FFFFFF00"/>
        <color rgb="FFC00000"/>
      </colorScale>
    </cfRule>
    <cfRule type="colorScale" priority="2327">
      <colorScale>
        <cfvo type="num" val="-20000"/>
        <cfvo type="num" val="0"/>
        <color theme="5" tint="0.399426252021851"/>
        <color rgb="FFFFEF9C"/>
      </colorScale>
    </cfRule>
    <cfRule type="colorScale" priority="283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73">
      <colorScale>
        <cfvo type="num" val="-23000"/>
        <cfvo type="num" val="0"/>
        <color rgb="FFFF7128"/>
        <color rgb="FFFFFF00"/>
      </colorScale>
    </cfRule>
    <cfRule type="colorScale" priority="2546">
      <colorScale>
        <cfvo type="num" val="-23000"/>
        <cfvo type="num" val="0"/>
        <color rgb="FFFF7128"/>
        <color rgb="FFFFEF9C"/>
      </colorScale>
    </cfRule>
    <cfRule type="colorScale" priority="2254">
      <colorScale>
        <cfvo type="num" val="-20000"/>
        <cfvo type="num" val="0"/>
        <color rgb="FFFF0000"/>
        <color rgb="FFFFEF9C"/>
      </colorScale>
    </cfRule>
  </conditionalFormatting>
  <conditionalFormatting sqref="F63:G63">
    <cfRule type="colorScale" priority="2618">
      <colorScale>
        <cfvo type="num" val="0"/>
        <cfvo type="num" val="25000"/>
        <color rgb="FFFFFF00"/>
        <color rgb="FFC00000"/>
      </colorScale>
    </cfRule>
    <cfRule type="colorScale" priority="283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26">
      <colorScale>
        <cfvo type="num" val="-20000"/>
        <cfvo type="num" val="0"/>
        <color theme="5" tint="0.399426252021851"/>
        <color rgb="FFFFEF9C"/>
      </colorScale>
    </cfRule>
    <cfRule type="colorScale" priority="2545">
      <colorScale>
        <cfvo type="num" val="-23000"/>
        <cfvo type="num" val="0"/>
        <color rgb="FFFF7128"/>
        <color rgb="FFFFEF9C"/>
      </colorScale>
    </cfRule>
    <cfRule type="colorScale" priority="2472">
      <colorScale>
        <cfvo type="num" val="-23000"/>
        <cfvo type="num" val="0"/>
        <color rgb="FFFF7128"/>
        <color rgb="FFFFFF00"/>
      </colorScale>
    </cfRule>
    <cfRule type="colorScale" priority="2253">
      <colorScale>
        <cfvo type="num" val="-20000"/>
        <cfvo type="num" val="0"/>
        <color rgb="FFFF0000"/>
        <color rgb="FFFFEF9C"/>
      </colorScale>
    </cfRule>
    <cfRule type="colorScale" priority="2399">
      <colorScale>
        <cfvo type="num" val="-15000"/>
        <cfvo type="num" val="0"/>
        <color rgb="FFFF0000"/>
        <color rgb="FFFFEF9C"/>
      </colorScale>
    </cfRule>
    <cfRule type="colorScale" priority="2180">
      <colorScale>
        <cfvo type="num" val="-1"/>
        <cfvo type="num" val="0"/>
        <color theme="0"/>
        <color rgb="FFFFFF00"/>
      </colorScale>
    </cfRule>
  </conditionalFormatting>
  <conditionalFormatting sqref="F64:G64">
    <cfRule type="colorScale" priority="2252">
      <colorScale>
        <cfvo type="num" val="-20000"/>
        <cfvo type="num" val="0"/>
        <color rgb="FFFF0000"/>
        <color rgb="FFFFEF9C"/>
      </colorScale>
    </cfRule>
    <cfRule type="colorScale" priority="2398">
      <colorScale>
        <cfvo type="num" val="-15000"/>
        <cfvo type="num" val="0"/>
        <color rgb="FFFF0000"/>
        <color rgb="FFFFEF9C"/>
      </colorScale>
    </cfRule>
    <cfRule type="colorScale" priority="2471">
      <colorScale>
        <cfvo type="num" val="-23000"/>
        <cfvo type="num" val="0"/>
        <color rgb="FFFF7128"/>
        <color rgb="FFFFFF00"/>
      </colorScale>
    </cfRule>
    <cfRule type="colorScale" priority="283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44">
      <colorScale>
        <cfvo type="num" val="-23000"/>
        <cfvo type="num" val="0"/>
        <color rgb="FFFF7128"/>
        <color rgb="FFFFEF9C"/>
      </colorScale>
    </cfRule>
    <cfRule type="colorScale" priority="2617">
      <colorScale>
        <cfvo type="num" val="0"/>
        <cfvo type="num" val="25000"/>
        <color rgb="FFFFFF00"/>
        <color rgb="FFC00000"/>
      </colorScale>
    </cfRule>
    <cfRule type="colorScale" priority="2179">
      <colorScale>
        <cfvo type="num" val="-1"/>
        <cfvo type="num" val="0"/>
        <color theme="0"/>
        <color rgb="FFFFFF00"/>
      </colorScale>
    </cfRule>
    <cfRule type="colorScale" priority="2325">
      <colorScale>
        <cfvo type="num" val="-20000"/>
        <cfvo type="num" val="0"/>
        <color theme="5" tint="0.399426252021851"/>
        <color rgb="FFFFEF9C"/>
      </colorScale>
    </cfRule>
  </conditionalFormatting>
  <conditionalFormatting sqref="F65:G65">
    <cfRule type="colorScale" priority="2397">
      <colorScale>
        <cfvo type="num" val="-15000"/>
        <cfvo type="num" val="0"/>
        <color rgb="FFFF0000"/>
        <color rgb="FFFFEF9C"/>
      </colorScale>
    </cfRule>
    <cfRule type="colorScale" priority="2470">
      <colorScale>
        <cfvo type="num" val="-23000"/>
        <cfvo type="num" val="0"/>
        <color rgb="FFFF7128"/>
        <color rgb="FFFFFF00"/>
      </colorScale>
    </cfRule>
    <cfRule type="colorScale" priority="2178">
      <colorScale>
        <cfvo type="num" val="-1"/>
        <cfvo type="num" val="0"/>
        <color theme="0"/>
        <color rgb="FFFFFF00"/>
      </colorScale>
    </cfRule>
    <cfRule type="colorScale" priority="2616">
      <colorScale>
        <cfvo type="num" val="0"/>
        <cfvo type="num" val="25000"/>
        <color rgb="FFFFFF00"/>
        <color rgb="FFC00000"/>
      </colorScale>
    </cfRule>
    <cfRule type="colorScale" priority="2543">
      <colorScale>
        <cfvo type="num" val="-23000"/>
        <cfvo type="num" val="0"/>
        <color rgb="FFFF7128"/>
        <color rgb="FFFFEF9C"/>
      </colorScale>
    </cfRule>
    <cfRule type="colorScale" priority="2324">
      <colorScale>
        <cfvo type="num" val="-20000"/>
        <cfvo type="num" val="0"/>
        <color theme="5" tint="0.399426252021851"/>
        <color rgb="FFFFEF9C"/>
      </colorScale>
    </cfRule>
    <cfRule type="colorScale" priority="2251">
      <colorScale>
        <cfvo type="num" val="-20000"/>
        <cfvo type="num" val="0"/>
        <color rgb="FFFF0000"/>
        <color rgb="FFFFEF9C"/>
      </colorScale>
    </cfRule>
    <cfRule type="colorScale" priority="2835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66:G66">
    <cfRule type="colorScale" priority="2469">
      <colorScale>
        <cfvo type="num" val="-23000"/>
        <cfvo type="num" val="0"/>
        <color rgb="FFFF7128"/>
        <color rgb="FFFFFF00"/>
      </colorScale>
    </cfRule>
    <cfRule type="colorScale" priority="2396">
      <colorScale>
        <cfvo type="num" val="-15000"/>
        <cfvo type="num" val="0"/>
        <color rgb="FFFF0000"/>
        <color rgb="FFFFEF9C"/>
      </colorScale>
    </cfRule>
    <cfRule type="colorScale" priority="2323">
      <colorScale>
        <cfvo type="num" val="-20000"/>
        <cfvo type="num" val="0"/>
        <color theme="5" tint="0.399426252021851"/>
        <color rgb="FFFFEF9C"/>
      </colorScale>
    </cfRule>
    <cfRule type="colorScale" priority="2177">
      <colorScale>
        <cfvo type="num" val="-1"/>
        <cfvo type="num" val="0"/>
        <color theme="0"/>
        <color rgb="FFFFFF00"/>
      </colorScale>
    </cfRule>
    <cfRule type="colorScale" priority="2615">
      <colorScale>
        <cfvo type="num" val="0"/>
        <cfvo type="num" val="25000"/>
        <color rgb="FFFFFF00"/>
        <color rgb="FFC00000"/>
      </colorScale>
    </cfRule>
    <cfRule type="colorScale" priority="283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42">
      <colorScale>
        <cfvo type="num" val="-23000"/>
        <cfvo type="num" val="0"/>
        <color rgb="FFFF7128"/>
        <color rgb="FFFFEF9C"/>
      </colorScale>
    </cfRule>
    <cfRule type="colorScale" priority="2250">
      <colorScale>
        <cfvo type="num" val="-20000"/>
        <cfvo type="num" val="0"/>
        <color rgb="FFFF0000"/>
        <color rgb="FFFFEF9C"/>
      </colorScale>
    </cfRule>
  </conditionalFormatting>
  <conditionalFormatting sqref="F67:G67">
    <cfRule type="colorScale" priority="2249">
      <colorScale>
        <cfvo type="num" val="-20000"/>
        <cfvo type="num" val="0"/>
        <color rgb="FFFF0000"/>
        <color rgb="FFFFEF9C"/>
      </colorScale>
    </cfRule>
    <cfRule type="colorScale" priority="2614">
      <colorScale>
        <cfvo type="num" val="0"/>
        <cfvo type="num" val="25000"/>
        <color rgb="FFFFFF00"/>
        <color rgb="FFC00000"/>
      </colorScale>
    </cfRule>
    <cfRule type="colorScale" priority="2395">
      <colorScale>
        <cfvo type="num" val="-15000"/>
        <cfvo type="num" val="0"/>
        <color rgb="FFFF0000"/>
        <color rgb="FFFFEF9C"/>
      </colorScale>
    </cfRule>
    <cfRule type="colorScale" priority="2322">
      <colorScale>
        <cfvo type="num" val="-20000"/>
        <cfvo type="num" val="0"/>
        <color theme="5" tint="0.399426252021851"/>
        <color rgb="FFFFEF9C"/>
      </colorScale>
    </cfRule>
    <cfRule type="colorScale" priority="2468">
      <colorScale>
        <cfvo type="num" val="-23000"/>
        <cfvo type="num" val="0"/>
        <color rgb="FFFF7128"/>
        <color rgb="FFFFFF00"/>
      </colorScale>
    </cfRule>
    <cfRule type="colorScale" priority="2176">
      <colorScale>
        <cfvo type="num" val="-1"/>
        <cfvo type="num" val="0"/>
        <color theme="0"/>
        <color rgb="FFFFFF00"/>
      </colorScale>
    </cfRule>
    <cfRule type="colorScale" priority="283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41">
      <colorScale>
        <cfvo type="num" val="-23000"/>
        <cfvo type="num" val="0"/>
        <color rgb="FFFF7128"/>
        <color rgb="FFFFEF9C"/>
      </colorScale>
    </cfRule>
  </conditionalFormatting>
  <conditionalFormatting sqref="F68:G68">
    <cfRule type="colorScale" priority="2321">
      <colorScale>
        <cfvo type="num" val="-20000"/>
        <cfvo type="num" val="0"/>
        <color theme="5" tint="0.399426252021851"/>
        <color rgb="FFFFEF9C"/>
      </colorScale>
    </cfRule>
    <cfRule type="colorScale" priority="2248">
      <colorScale>
        <cfvo type="num" val="-20000"/>
        <cfvo type="num" val="0"/>
        <color rgb="FFFF0000"/>
        <color rgb="FFFFEF9C"/>
      </colorScale>
    </cfRule>
    <cfRule type="colorScale" priority="2175">
      <colorScale>
        <cfvo type="num" val="-1"/>
        <cfvo type="num" val="0"/>
        <color theme="0"/>
        <color rgb="FFFFFF00"/>
      </colorScale>
    </cfRule>
    <cfRule type="colorScale" priority="283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40">
      <colorScale>
        <cfvo type="num" val="-23000"/>
        <cfvo type="num" val="0"/>
        <color rgb="FFFF7128"/>
        <color rgb="FFFFEF9C"/>
      </colorScale>
    </cfRule>
    <cfRule type="colorScale" priority="2467">
      <colorScale>
        <cfvo type="num" val="-23000"/>
        <cfvo type="num" val="0"/>
        <color rgb="FFFF7128"/>
        <color rgb="FFFFFF00"/>
      </colorScale>
    </cfRule>
    <cfRule type="colorScale" priority="2613">
      <colorScale>
        <cfvo type="num" val="0"/>
        <cfvo type="num" val="25000"/>
        <color rgb="FFFFFF00"/>
        <color rgb="FFC00000"/>
      </colorScale>
    </cfRule>
    <cfRule type="colorScale" priority="2394">
      <colorScale>
        <cfvo type="num" val="-15000"/>
        <cfvo type="num" val="0"/>
        <color rgb="FFFF0000"/>
        <color rgb="FFFFEF9C"/>
      </colorScale>
    </cfRule>
  </conditionalFormatting>
  <conditionalFormatting sqref="F69:G69">
    <cfRule type="colorScale" priority="2247">
      <colorScale>
        <cfvo type="num" val="-20000"/>
        <cfvo type="num" val="0"/>
        <color rgb="FFFF0000"/>
        <color rgb="FFFFEF9C"/>
      </colorScale>
    </cfRule>
    <cfRule type="colorScale" priority="2174">
      <colorScale>
        <cfvo type="num" val="-1"/>
        <cfvo type="num" val="0"/>
        <color theme="0"/>
        <color rgb="FFFFFF00"/>
      </colorScale>
    </cfRule>
    <cfRule type="colorScale" priority="2539">
      <colorScale>
        <cfvo type="num" val="-23000"/>
        <cfvo type="num" val="0"/>
        <color rgb="FFFF7128"/>
        <color rgb="FFFFEF9C"/>
      </colorScale>
    </cfRule>
    <cfRule type="colorScale" priority="2466">
      <colorScale>
        <cfvo type="num" val="-23000"/>
        <cfvo type="num" val="0"/>
        <color rgb="FFFF7128"/>
        <color rgb="FFFFFF00"/>
      </colorScale>
    </cfRule>
    <cfRule type="colorScale" priority="2393">
      <colorScale>
        <cfvo type="num" val="-15000"/>
        <cfvo type="num" val="0"/>
        <color rgb="FFFF0000"/>
        <color rgb="FFFFEF9C"/>
      </colorScale>
    </cfRule>
    <cfRule type="colorScale" priority="283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612">
      <colorScale>
        <cfvo type="num" val="0"/>
        <cfvo type="num" val="25000"/>
        <color rgb="FFFFFF00"/>
        <color rgb="FFC00000"/>
      </colorScale>
    </cfRule>
    <cfRule type="colorScale" priority="2320">
      <colorScale>
        <cfvo type="num" val="-20000"/>
        <cfvo type="num" val="0"/>
        <color theme="5" tint="0.399426252021851"/>
        <color rgb="FFFFEF9C"/>
      </colorScale>
    </cfRule>
  </conditionalFormatting>
  <conditionalFormatting sqref="F70:G70">
    <cfRule type="colorScale" priority="2538">
      <colorScale>
        <cfvo type="num" val="-23000"/>
        <cfvo type="num" val="0"/>
        <color rgb="FFFF7128"/>
        <color rgb="FFFFEF9C"/>
      </colorScale>
    </cfRule>
    <cfRule type="colorScale" priority="2392">
      <colorScale>
        <cfvo type="num" val="-15000"/>
        <cfvo type="num" val="0"/>
        <color rgb="FFFF0000"/>
        <color rgb="FFFFEF9C"/>
      </colorScale>
    </cfRule>
    <cfRule type="colorScale" priority="2319">
      <colorScale>
        <cfvo type="num" val="-20000"/>
        <cfvo type="num" val="0"/>
        <color theme="5" tint="0.399426252021851"/>
        <color rgb="FFFFEF9C"/>
      </colorScale>
    </cfRule>
    <cfRule type="colorScale" priority="2246">
      <colorScale>
        <cfvo type="num" val="-20000"/>
        <cfvo type="num" val="0"/>
        <color rgb="FFFF0000"/>
        <color rgb="FFFFEF9C"/>
      </colorScale>
    </cfRule>
    <cfRule type="colorScale" priority="2173">
      <colorScale>
        <cfvo type="num" val="-1"/>
        <cfvo type="num" val="0"/>
        <color theme="0"/>
        <color rgb="FFFFFF00"/>
      </colorScale>
    </cfRule>
    <cfRule type="colorScale" priority="2465">
      <colorScale>
        <cfvo type="num" val="-23000"/>
        <cfvo type="num" val="0"/>
        <color rgb="FFFF7128"/>
        <color rgb="FFFFFF00"/>
      </colorScale>
    </cfRule>
    <cfRule type="colorScale" priority="2611">
      <colorScale>
        <cfvo type="num" val="0"/>
        <cfvo type="num" val="25000"/>
        <color rgb="FFFFFF00"/>
        <color rgb="FFC00000"/>
      </colorScale>
    </cfRule>
    <cfRule type="colorScale" priority="2830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71:G71">
    <cfRule type="colorScale" priority="2318">
      <colorScale>
        <cfvo type="num" val="-20000"/>
        <cfvo type="num" val="0"/>
        <color theme="5" tint="0.399426252021851"/>
        <color rgb="FFFFEF9C"/>
      </colorScale>
    </cfRule>
    <cfRule type="colorScale" priority="2537">
      <colorScale>
        <cfvo type="num" val="-23000"/>
        <cfvo type="num" val="0"/>
        <color rgb="FFFF7128"/>
        <color rgb="FFFFEF9C"/>
      </colorScale>
    </cfRule>
    <cfRule type="colorScale" priority="2610">
      <colorScale>
        <cfvo type="num" val="0"/>
        <cfvo type="num" val="25000"/>
        <color rgb="FFFFFF00"/>
        <color rgb="FFC00000"/>
      </colorScale>
    </cfRule>
    <cfRule type="colorScale" priority="2245">
      <colorScale>
        <cfvo type="num" val="-20000"/>
        <cfvo type="num" val="0"/>
        <color rgb="FFFF0000"/>
        <color rgb="FFFFEF9C"/>
      </colorScale>
    </cfRule>
    <cfRule type="colorScale" priority="2391">
      <colorScale>
        <cfvo type="num" val="-15000"/>
        <cfvo type="num" val="0"/>
        <color rgb="FFFF0000"/>
        <color rgb="FFFFEF9C"/>
      </colorScale>
    </cfRule>
    <cfRule type="colorScale" priority="2464">
      <colorScale>
        <cfvo type="num" val="-23000"/>
        <cfvo type="num" val="0"/>
        <color rgb="FFFF7128"/>
        <color rgb="FFFFFF00"/>
      </colorScale>
    </cfRule>
    <cfRule type="colorScale" priority="2172">
      <colorScale>
        <cfvo type="num" val="-1"/>
        <cfvo type="num" val="0"/>
        <color theme="0"/>
        <color rgb="FFFFFF00"/>
      </colorScale>
    </cfRule>
    <cfRule type="colorScale" priority="2829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72:G72">
    <cfRule type="colorScale" priority="282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171">
      <colorScale>
        <cfvo type="num" val="-1"/>
        <cfvo type="num" val="0"/>
        <color theme="0"/>
        <color rgb="FFFFFF00"/>
      </colorScale>
    </cfRule>
    <cfRule type="colorScale" priority="2463">
      <colorScale>
        <cfvo type="num" val="-23000"/>
        <cfvo type="num" val="0"/>
        <color rgb="FFFF7128"/>
        <color rgb="FFFFFF00"/>
      </colorScale>
    </cfRule>
    <cfRule type="colorScale" priority="2317">
      <colorScale>
        <cfvo type="num" val="-20000"/>
        <cfvo type="num" val="0"/>
        <color theme="5" tint="0.399426252021851"/>
        <color rgb="FFFFEF9C"/>
      </colorScale>
    </cfRule>
    <cfRule type="colorScale" priority="2390">
      <colorScale>
        <cfvo type="num" val="-15000"/>
        <cfvo type="num" val="0"/>
        <color rgb="FFFF0000"/>
        <color rgb="FFFFEF9C"/>
      </colorScale>
    </cfRule>
    <cfRule type="colorScale" priority="2536">
      <colorScale>
        <cfvo type="num" val="-23000"/>
        <cfvo type="num" val="0"/>
        <color rgb="FFFF7128"/>
        <color rgb="FFFFEF9C"/>
      </colorScale>
    </cfRule>
    <cfRule type="colorScale" priority="2609">
      <colorScale>
        <cfvo type="num" val="0"/>
        <cfvo type="num" val="25000"/>
        <color rgb="FFFFFF00"/>
        <color rgb="FFC00000"/>
      </colorScale>
    </cfRule>
    <cfRule type="colorScale" priority="2244">
      <colorScale>
        <cfvo type="num" val="-20000"/>
        <cfvo type="num" val="0"/>
        <color rgb="FFFF0000"/>
        <color rgb="FFFFEF9C"/>
      </colorScale>
    </cfRule>
  </conditionalFormatting>
  <conditionalFormatting sqref="F73:G73">
    <cfRule type="colorScale" priority="2316">
      <colorScale>
        <cfvo type="num" val="-20000"/>
        <cfvo type="num" val="0"/>
        <color theme="5" tint="0.399426252021851"/>
        <color rgb="FFFFEF9C"/>
      </colorScale>
    </cfRule>
    <cfRule type="colorScale" priority="2462">
      <colorScale>
        <cfvo type="num" val="-23000"/>
        <cfvo type="num" val="0"/>
        <color rgb="FFFF7128"/>
        <color rgb="FFFFFF00"/>
      </colorScale>
    </cfRule>
    <cfRule type="colorScale" priority="2389">
      <colorScale>
        <cfvo type="num" val="-15000"/>
        <cfvo type="num" val="0"/>
        <color rgb="FFFF0000"/>
        <color rgb="FFFFEF9C"/>
      </colorScale>
    </cfRule>
    <cfRule type="colorScale" priority="282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35">
      <colorScale>
        <cfvo type="num" val="-23000"/>
        <cfvo type="num" val="0"/>
        <color rgb="FFFF7128"/>
        <color rgb="FFFFEF9C"/>
      </colorScale>
    </cfRule>
    <cfRule type="colorScale" priority="2608">
      <colorScale>
        <cfvo type="num" val="0"/>
        <cfvo type="num" val="25000"/>
        <color rgb="FFFFFF00"/>
        <color rgb="FFC00000"/>
      </colorScale>
    </cfRule>
    <cfRule type="colorScale" priority="2170">
      <colorScale>
        <cfvo type="num" val="-1"/>
        <cfvo type="num" val="0"/>
        <color theme="0"/>
        <color rgb="FFFFFF00"/>
      </colorScale>
    </cfRule>
    <cfRule type="colorScale" priority="2243">
      <colorScale>
        <cfvo type="num" val="-20000"/>
        <cfvo type="num" val="0"/>
        <color rgb="FFFF0000"/>
        <color rgb="FFFFEF9C"/>
      </colorScale>
    </cfRule>
  </conditionalFormatting>
  <conditionalFormatting sqref="F74:G74">
    <cfRule type="colorScale" priority="2315">
      <colorScale>
        <cfvo type="num" val="-20000"/>
        <cfvo type="num" val="0"/>
        <color theme="5" tint="0.399426252021851"/>
        <color rgb="FFFFEF9C"/>
      </colorScale>
    </cfRule>
    <cfRule type="colorScale" priority="2461">
      <colorScale>
        <cfvo type="num" val="-23000"/>
        <cfvo type="num" val="0"/>
        <color rgb="FFFF7128"/>
        <color rgb="FFFFFF00"/>
      </colorScale>
    </cfRule>
    <cfRule type="colorScale" priority="2388">
      <colorScale>
        <cfvo type="num" val="-15000"/>
        <cfvo type="num" val="0"/>
        <color rgb="FFFF0000"/>
        <color rgb="FFFFEF9C"/>
      </colorScale>
    </cfRule>
    <cfRule type="colorScale" priority="2169">
      <colorScale>
        <cfvo type="num" val="-1"/>
        <cfvo type="num" val="0"/>
        <color theme="0"/>
        <color rgb="FFFFFF00"/>
      </colorScale>
    </cfRule>
    <cfRule type="colorScale" priority="2607">
      <colorScale>
        <cfvo type="num" val="0"/>
        <cfvo type="num" val="25000"/>
        <color rgb="FFFFFF00"/>
        <color rgb="FFC00000"/>
      </colorScale>
    </cfRule>
    <cfRule type="colorScale" priority="2242">
      <colorScale>
        <cfvo type="num" val="-20000"/>
        <cfvo type="num" val="0"/>
        <color rgb="FFFF0000"/>
        <color rgb="FFFFEF9C"/>
      </colorScale>
    </cfRule>
    <cfRule type="colorScale" priority="2534">
      <colorScale>
        <cfvo type="num" val="-23000"/>
        <cfvo type="num" val="0"/>
        <color rgb="FFFF7128"/>
        <color rgb="FFFFEF9C"/>
      </colorScale>
    </cfRule>
    <cfRule type="colorScale" priority="2826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75:G75">
    <cfRule type="colorScale" priority="2460">
      <colorScale>
        <cfvo type="num" val="-23000"/>
        <cfvo type="num" val="0"/>
        <color rgb="FFFF7128"/>
        <color rgb="FFFFFF00"/>
      </colorScale>
    </cfRule>
    <cfRule type="colorScale" priority="2387">
      <colorScale>
        <cfvo type="num" val="-15000"/>
        <cfvo type="num" val="0"/>
        <color rgb="FFFF0000"/>
        <color rgb="FFFFEF9C"/>
      </colorScale>
    </cfRule>
    <cfRule type="colorScale" priority="2606">
      <colorScale>
        <cfvo type="num" val="0"/>
        <cfvo type="num" val="25000"/>
        <color rgb="FFFFFF00"/>
        <color rgb="FFC00000"/>
      </colorScale>
    </cfRule>
    <cfRule type="colorScale" priority="2533">
      <colorScale>
        <cfvo type="num" val="-23000"/>
        <cfvo type="num" val="0"/>
        <color rgb="FFFF7128"/>
        <color rgb="FFFFEF9C"/>
      </colorScale>
    </cfRule>
    <cfRule type="colorScale" priority="2168">
      <colorScale>
        <cfvo type="num" val="-1"/>
        <cfvo type="num" val="0"/>
        <color theme="0"/>
        <color rgb="FFFFFF00"/>
      </colorScale>
    </cfRule>
    <cfRule type="colorScale" priority="2241">
      <colorScale>
        <cfvo type="num" val="-20000"/>
        <cfvo type="num" val="0"/>
        <color rgb="FFFF0000"/>
        <color rgb="FFFFEF9C"/>
      </colorScale>
    </cfRule>
    <cfRule type="colorScale" priority="2314">
      <colorScale>
        <cfvo type="num" val="-20000"/>
        <cfvo type="num" val="0"/>
        <color theme="5" tint="0.399426252021851"/>
        <color rgb="FFFFEF9C"/>
      </colorScale>
    </cfRule>
    <cfRule type="colorScale" priority="2825">
      <colorScale>
        <cfvo type="num" val="500"/>
        <cfvo type="num" val="2000"/>
        <cfvo type="num" val="5000"/>
        <color rgb="FFF8696B"/>
        <color rgb="FFFFEB84"/>
        <color rgb="FF63BE7B"/>
      </colorScale>
    </cfRule>
  </conditionalFormatting>
  <conditionalFormatting sqref="F76:G76">
    <cfRule type="colorScale" priority="2459">
      <colorScale>
        <cfvo type="num" val="-23000"/>
        <cfvo type="num" val="0"/>
        <color rgb="FFFF7128"/>
        <color rgb="FFFFFF00"/>
      </colorScale>
    </cfRule>
    <cfRule type="colorScale" priority="282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386">
      <colorScale>
        <cfvo type="num" val="-15000"/>
        <cfvo type="num" val="0"/>
        <color rgb="FFFF0000"/>
        <color rgb="FFFFEF9C"/>
      </colorScale>
    </cfRule>
    <cfRule type="colorScale" priority="2532">
      <colorScale>
        <cfvo type="num" val="-23000"/>
        <cfvo type="num" val="0"/>
        <color rgb="FFFF7128"/>
        <color rgb="FFFFEF9C"/>
      </colorScale>
    </cfRule>
    <cfRule type="colorScale" priority="2313">
      <colorScale>
        <cfvo type="num" val="-20000"/>
        <cfvo type="num" val="0"/>
        <color theme="5" tint="0.399426252021851"/>
        <color rgb="FFFFEF9C"/>
      </colorScale>
    </cfRule>
    <cfRule type="colorScale" priority="2167">
      <colorScale>
        <cfvo type="num" val="-1"/>
        <cfvo type="num" val="0"/>
        <color theme="0"/>
        <color rgb="FFFFFF00"/>
      </colorScale>
    </cfRule>
    <cfRule type="colorScale" priority="2605">
      <colorScale>
        <cfvo type="num" val="0"/>
        <cfvo type="num" val="25000"/>
        <color rgb="FFFFFF00"/>
        <color rgb="FFC00000"/>
      </colorScale>
    </cfRule>
    <cfRule type="colorScale" priority="2240">
      <colorScale>
        <cfvo type="num" val="-20000"/>
        <cfvo type="num" val="0"/>
        <color rgb="FFFF0000"/>
        <color rgb="FFFFEF9C"/>
      </colorScale>
    </cfRule>
  </conditionalFormatting>
  <conditionalFormatting sqref="F77:G77">
    <cfRule type="colorScale" priority="2604">
      <colorScale>
        <cfvo type="num" val="0"/>
        <cfvo type="num" val="25000"/>
        <color rgb="FFFFFF00"/>
        <color rgb="FFC00000"/>
      </colorScale>
    </cfRule>
    <cfRule type="colorScale" priority="2385">
      <colorScale>
        <cfvo type="num" val="-15000"/>
        <cfvo type="num" val="0"/>
        <color rgb="FFFF0000"/>
        <color rgb="FFFFEF9C"/>
      </colorScale>
    </cfRule>
    <cfRule type="colorScale" priority="2166">
      <colorScale>
        <cfvo type="num" val="-1"/>
        <cfvo type="num" val="0"/>
        <color theme="0"/>
        <color rgb="FFFFFF00"/>
      </colorScale>
    </cfRule>
    <cfRule type="colorScale" priority="2312">
      <colorScale>
        <cfvo type="num" val="-20000"/>
        <cfvo type="num" val="0"/>
        <color theme="5" tint="0.399426252021851"/>
        <color rgb="FFFFEF9C"/>
      </colorScale>
    </cfRule>
    <cfRule type="colorScale" priority="2239">
      <colorScale>
        <cfvo type="num" val="-20000"/>
        <cfvo type="num" val="0"/>
        <color rgb="FFFF0000"/>
        <color rgb="FFFFEF9C"/>
      </colorScale>
    </cfRule>
    <cfRule type="colorScale" priority="282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458">
      <colorScale>
        <cfvo type="num" val="-23000"/>
        <cfvo type="num" val="0"/>
        <color rgb="FFFF7128"/>
        <color rgb="FFFFFF00"/>
      </colorScale>
    </cfRule>
    <cfRule type="colorScale" priority="2531">
      <colorScale>
        <cfvo type="num" val="-23000"/>
        <cfvo type="num" val="0"/>
        <color rgb="FFFF7128"/>
        <color rgb="FFFFEF9C"/>
      </colorScale>
    </cfRule>
  </conditionalFormatting>
  <conditionalFormatting sqref="F78:G78">
    <cfRule type="colorScale" priority="2603">
      <colorScale>
        <cfvo type="num" val="0"/>
        <cfvo type="num" val="25000"/>
        <color rgb="FFFFFF00"/>
        <color rgb="FFC00000"/>
      </colorScale>
    </cfRule>
    <cfRule type="colorScale" priority="2530">
      <colorScale>
        <cfvo type="num" val="-23000"/>
        <cfvo type="num" val="0"/>
        <color rgb="FFFF7128"/>
        <color rgb="FFFFEF9C"/>
      </colorScale>
    </cfRule>
    <cfRule type="colorScale" priority="2457">
      <colorScale>
        <cfvo type="num" val="-23000"/>
        <cfvo type="num" val="0"/>
        <color rgb="FFFF7128"/>
        <color rgb="FFFFFF00"/>
      </colorScale>
    </cfRule>
    <cfRule type="colorScale" priority="2384">
      <colorScale>
        <cfvo type="num" val="-15000"/>
        <cfvo type="num" val="0"/>
        <color rgb="FFFF0000"/>
        <color rgb="FFFFEF9C"/>
      </colorScale>
    </cfRule>
    <cfRule type="colorScale" priority="282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165">
      <colorScale>
        <cfvo type="num" val="-1"/>
        <cfvo type="num" val="0"/>
        <color theme="0"/>
        <color rgb="FFFFFF00"/>
      </colorScale>
    </cfRule>
    <cfRule type="colorScale" priority="2311">
      <colorScale>
        <cfvo type="num" val="-20000"/>
        <cfvo type="num" val="0"/>
        <color theme="5" tint="0.399426252021851"/>
        <color rgb="FFFFEF9C"/>
      </colorScale>
    </cfRule>
    <cfRule type="colorScale" priority="2238">
      <colorScale>
        <cfvo type="num" val="-20000"/>
        <cfvo type="num" val="0"/>
        <color rgb="FFFF0000"/>
        <color rgb="FFFFEF9C"/>
      </colorScale>
    </cfRule>
  </conditionalFormatting>
  <conditionalFormatting sqref="F79:G79">
    <cfRule type="colorScale" priority="2529">
      <colorScale>
        <cfvo type="num" val="-23000"/>
        <cfvo type="num" val="0"/>
        <color rgb="FFFF7128"/>
        <color rgb="FFFFEF9C"/>
      </colorScale>
    </cfRule>
    <cfRule type="colorScale" priority="2456">
      <colorScale>
        <cfvo type="num" val="-23000"/>
        <cfvo type="num" val="0"/>
        <color rgb="FFFF7128"/>
        <color rgb="FFFFFF00"/>
      </colorScale>
    </cfRule>
    <cfRule type="colorScale" priority="2383">
      <colorScale>
        <cfvo type="num" val="-15000"/>
        <cfvo type="num" val="0"/>
        <color rgb="FFFF0000"/>
        <color rgb="FFFFEF9C"/>
      </colorScale>
    </cfRule>
    <cfRule type="colorScale" priority="2310">
      <colorScale>
        <cfvo type="num" val="-20000"/>
        <cfvo type="num" val="0"/>
        <color theme="5" tint="0.399426252021851"/>
        <color rgb="FFFFEF9C"/>
      </colorScale>
    </cfRule>
    <cfRule type="colorScale" priority="282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37">
      <colorScale>
        <cfvo type="num" val="-20000"/>
        <cfvo type="num" val="0"/>
        <color rgb="FFFF0000"/>
        <color rgb="FFFFEF9C"/>
      </colorScale>
    </cfRule>
    <cfRule type="colorScale" priority="2602">
      <colorScale>
        <cfvo type="num" val="0"/>
        <cfvo type="num" val="25000"/>
        <color rgb="FFFFFF00"/>
        <color rgb="FFC00000"/>
      </colorScale>
    </cfRule>
    <cfRule type="colorScale" priority="2164">
      <colorScale>
        <cfvo type="num" val="-1"/>
        <cfvo type="num" val="0"/>
        <color theme="0"/>
        <color rgb="FFFFFF00"/>
      </colorScale>
    </cfRule>
  </conditionalFormatting>
  <conditionalFormatting sqref="F80:G80">
    <cfRule type="colorScale" priority="2528">
      <colorScale>
        <cfvo type="num" val="-23000"/>
        <cfvo type="num" val="0"/>
        <color rgb="FFFF7128"/>
        <color rgb="FFFFEF9C"/>
      </colorScale>
    </cfRule>
    <cfRule type="colorScale" priority="2455">
      <colorScale>
        <cfvo type="num" val="-23000"/>
        <cfvo type="num" val="0"/>
        <color rgb="FFFF7128"/>
        <color rgb="FFFFFF00"/>
      </colorScale>
    </cfRule>
    <cfRule type="colorScale" priority="2309">
      <colorScale>
        <cfvo type="num" val="-20000"/>
        <cfvo type="num" val="0"/>
        <color theme="5" tint="0.399426252021851"/>
        <color rgb="FFFFEF9C"/>
      </colorScale>
    </cfRule>
    <cfRule type="colorScale" priority="2382">
      <colorScale>
        <cfvo type="num" val="-15000"/>
        <cfvo type="num" val="0"/>
        <color rgb="FFFF0000"/>
        <color rgb="FFFFEF9C"/>
      </colorScale>
    </cfRule>
    <cfRule type="colorScale" priority="2601">
      <colorScale>
        <cfvo type="num" val="0"/>
        <cfvo type="num" val="25000"/>
        <color rgb="FFFFFF00"/>
        <color rgb="FFC00000"/>
      </colorScale>
    </cfRule>
    <cfRule type="colorScale" priority="282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236">
      <colorScale>
        <cfvo type="num" val="-20000"/>
        <cfvo type="num" val="0"/>
        <color rgb="FFFF0000"/>
        <color rgb="FFFFEF9C"/>
      </colorScale>
    </cfRule>
    <cfRule type="colorScale" priority="2163">
      <colorScale>
        <cfvo type="num" val="-1"/>
        <cfvo type="num" val="0"/>
        <color theme="0"/>
        <color rgb="FFFFFF00"/>
      </colorScale>
    </cfRule>
  </conditionalFormatting>
  <conditionalFormatting sqref="F81:G81">
    <cfRule type="colorScale" priority="2162">
      <colorScale>
        <cfvo type="num" val="-1"/>
        <cfvo type="num" val="0"/>
        <color theme="0"/>
        <color rgb="FFFFFF00"/>
      </colorScale>
    </cfRule>
    <cfRule type="colorScale" priority="281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600">
      <colorScale>
        <cfvo type="num" val="0"/>
        <cfvo type="num" val="25000"/>
        <color rgb="FFFFFF00"/>
        <color rgb="FFC00000"/>
      </colorScale>
    </cfRule>
    <cfRule type="colorScale" priority="2527">
      <colorScale>
        <cfvo type="num" val="-23000"/>
        <cfvo type="num" val="0"/>
        <color rgb="FFFF7128"/>
        <color rgb="FFFFEF9C"/>
      </colorScale>
    </cfRule>
    <cfRule type="colorScale" priority="2454">
      <colorScale>
        <cfvo type="num" val="-23000"/>
        <cfvo type="num" val="0"/>
        <color rgb="FFFF7128"/>
        <color rgb="FFFFFF00"/>
      </colorScale>
    </cfRule>
    <cfRule type="colorScale" priority="2381">
      <colorScale>
        <cfvo type="num" val="-15000"/>
        <cfvo type="num" val="0"/>
        <color rgb="FFFF0000"/>
        <color rgb="FFFFEF9C"/>
      </colorScale>
    </cfRule>
    <cfRule type="colorScale" priority="2308">
      <colorScale>
        <cfvo type="num" val="-20000"/>
        <cfvo type="num" val="0"/>
        <color theme="5" tint="0.399426252021851"/>
        <color rgb="FFFFEF9C"/>
      </colorScale>
    </cfRule>
    <cfRule type="colorScale" priority="2235">
      <colorScale>
        <cfvo type="num" val="-20000"/>
        <cfvo type="num" val="0"/>
        <color rgb="FFFF0000"/>
        <color rgb="FFFFEF9C"/>
      </colorScale>
    </cfRule>
  </conditionalFormatting>
  <conditionalFormatting sqref="F82:G82">
    <cfRule type="colorScale" priority="281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2599">
      <colorScale>
        <cfvo type="num" val="0"/>
        <cfvo type="num" val="25000"/>
        <color rgb="FFFFFF00"/>
        <color rgb="FFC00000"/>
      </colorScale>
    </cfRule>
    <cfRule type="colorScale" priority="2526">
      <colorScale>
        <cfvo type="num" val="-23000"/>
        <cfvo type="num" val="0"/>
        <color rgb="FFFF7128"/>
        <color rgb="FFFFEF9C"/>
      </colorScale>
    </cfRule>
    <cfRule type="colorScale" priority="2161">
      <colorScale>
        <cfvo type="num" val="-1"/>
        <cfvo type="num" val="0"/>
        <color theme="0"/>
        <color rgb="FFFFFF00"/>
      </colorScale>
    </cfRule>
    <cfRule type="colorScale" priority="2453">
      <colorScale>
        <cfvo type="num" val="-23000"/>
        <cfvo type="num" val="0"/>
        <color rgb="FFFF7128"/>
        <color rgb="FFFFFF00"/>
      </colorScale>
    </cfRule>
    <cfRule type="colorScale" priority="2380">
      <colorScale>
        <cfvo type="num" val="-15000"/>
        <cfvo type="num" val="0"/>
        <color rgb="FFFF0000"/>
        <color rgb="FFFFEF9C"/>
      </colorScale>
    </cfRule>
    <cfRule type="colorScale" priority="2307">
      <colorScale>
        <cfvo type="num" val="-20000"/>
        <cfvo type="num" val="0"/>
        <color theme="5" tint="0.399426252021851"/>
        <color rgb="FFFFEF9C"/>
      </colorScale>
    </cfRule>
    <cfRule type="colorScale" priority="2234">
      <colorScale>
        <cfvo type="num" val="-20000"/>
        <cfvo type="num" val="0"/>
        <color rgb="FFFF0000"/>
        <color rgb="FFFFEF9C"/>
      </colorScale>
    </cfRule>
  </conditionalFormatting>
  <conditionalFormatting sqref="F83:G83">
    <cfRule type="cellIs" dxfId="2" priority="3706" operator="greaterThan">
      <formula>" EGP 100"</formula>
    </cfRule>
  </conditionalFormatting>
  <conditionalFormatting sqref="F144:G144">
    <cfRule type="cellIs" dxfId="2" priority="2160" operator="lessThan">
      <formula>" EGP -   0"</formula>
    </cfRule>
    <cfRule type="cellIs" dxfId="2" priority="2052" operator="lessThan">
      <formula>" EGP 0"</formula>
    </cfRule>
    <cfRule type="cellIs" dxfId="3" priority="1944" operator="lessThan">
      <formula>" EGP -   "</formula>
    </cfRule>
    <cfRule type="cellIs" dxfId="2" priority="1836" operator="lessThan">
      <formula>1</formula>
    </cfRule>
    <cfRule type="cellIs" dxfId="4" priority="1728" operator="lessThan">
      <formula>1</formula>
    </cfRule>
    <cfRule type="cellIs" dxfId="4" priority="1620" operator="greaterThan">
      <formula>" EGP -   1"</formula>
    </cfRule>
    <cfRule type="cellIs" dxfId="2" priority="1512" operator="lessThan">
      <formula>" EGP -   1"</formula>
    </cfRule>
    <cfRule type="cellIs" dxfId="4" priority="1404" operator="lessThan">
      <formula>" EGP -   "</formula>
    </cfRule>
    <cfRule type="cellIs" dxfId="2" priority="1296" operator="lessThan">
      <formula>" EGP 50"</formula>
    </cfRule>
    <cfRule type="colorScale" priority="118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80" operator="equal">
      <formula>" EGP -   0"</formula>
    </cfRule>
    <cfRule type="colorScale" priority="972">
      <colorScale>
        <cfvo type="num" val="0"/>
        <cfvo type="num" val="25000"/>
        <color rgb="FFFFFF00"/>
        <color rgb="FFC00000"/>
      </colorScale>
    </cfRule>
    <cfRule type="colorScale" priority="864">
      <colorScale>
        <cfvo type="num" val="-23000"/>
        <cfvo type="num" val="0"/>
        <color rgb="FFFF7128"/>
        <color rgb="FFFFEF9C"/>
      </colorScale>
    </cfRule>
    <cfRule type="colorScale" priority="756">
      <colorScale>
        <cfvo type="num" val="-23000"/>
        <cfvo type="num" val="0"/>
        <color rgb="FFFF7128"/>
        <color rgb="FFFFFF00"/>
      </colorScale>
    </cfRule>
    <cfRule type="colorScale" priority="648">
      <colorScale>
        <cfvo type="num" val="-15000"/>
        <cfvo type="num" val="0"/>
        <color rgb="FFFF0000"/>
        <color rgb="FFFFEF9C"/>
      </colorScale>
    </cfRule>
    <cfRule type="colorScale" priority="540">
      <colorScale>
        <cfvo type="num" val="-20000"/>
        <cfvo type="num" val="0"/>
        <color theme="5" tint="0.399426252021851"/>
        <color rgb="FFFFEF9C"/>
      </colorScale>
    </cfRule>
    <cfRule type="colorScale" priority="432">
      <colorScale>
        <cfvo type="num" val="-20000"/>
        <cfvo type="num" val="0"/>
        <color rgb="FFFF0000"/>
        <color rgb="FFFFEF9C"/>
      </colorScale>
    </cfRule>
    <cfRule type="colorScale" priority="324">
      <colorScale>
        <cfvo type="num" val="-1"/>
        <cfvo type="num" val="0"/>
        <color theme="0"/>
        <color rgb="FFFFFF00"/>
      </colorScale>
    </cfRule>
    <cfRule type="cellIs" dxfId="5" priority="216" operator="lessThan">
      <formula>1</formula>
    </cfRule>
    <cfRule type="cellIs" priority="108" operator="equal">
      <formula>0</formula>
    </cfRule>
  </conditionalFormatting>
  <conditionalFormatting sqref="F145:G145">
    <cfRule type="cellIs" dxfId="2" priority="2159" operator="lessThan">
      <formula>" EGP -   0"</formula>
    </cfRule>
    <cfRule type="cellIs" dxfId="2" priority="2051" operator="lessThan">
      <formula>" EGP 0"</formula>
    </cfRule>
    <cfRule type="cellIs" dxfId="3" priority="1943" operator="lessThan">
      <formula>" EGP -   "</formula>
    </cfRule>
    <cfRule type="cellIs" dxfId="2" priority="1835" operator="lessThan">
      <formula>1</formula>
    </cfRule>
    <cfRule type="cellIs" dxfId="4" priority="1727" operator="lessThan">
      <formula>1</formula>
    </cfRule>
    <cfRule type="cellIs" dxfId="4" priority="1619" operator="greaterThan">
      <formula>" EGP -   1"</formula>
    </cfRule>
    <cfRule type="cellIs" dxfId="2" priority="1511" operator="lessThan">
      <formula>" EGP -   1"</formula>
    </cfRule>
    <cfRule type="cellIs" dxfId="4" priority="1403" operator="lessThan">
      <formula>" EGP -   "</formula>
    </cfRule>
    <cfRule type="cellIs" dxfId="2" priority="1295" operator="lessThan">
      <formula>" EGP 50"</formula>
    </cfRule>
    <cfRule type="colorScale" priority="118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9" operator="equal">
      <formula>" EGP -   0"</formula>
    </cfRule>
    <cfRule type="colorScale" priority="971">
      <colorScale>
        <cfvo type="num" val="0"/>
        <cfvo type="num" val="25000"/>
        <color rgb="FFFFFF00"/>
        <color rgb="FFC00000"/>
      </colorScale>
    </cfRule>
    <cfRule type="colorScale" priority="863">
      <colorScale>
        <cfvo type="num" val="-23000"/>
        <cfvo type="num" val="0"/>
        <color rgb="FFFF7128"/>
        <color rgb="FFFFEF9C"/>
      </colorScale>
    </cfRule>
    <cfRule type="colorScale" priority="755">
      <colorScale>
        <cfvo type="num" val="-23000"/>
        <cfvo type="num" val="0"/>
        <color rgb="FFFF7128"/>
        <color rgb="FFFFFF00"/>
      </colorScale>
    </cfRule>
    <cfRule type="colorScale" priority="647">
      <colorScale>
        <cfvo type="num" val="-15000"/>
        <cfvo type="num" val="0"/>
        <color rgb="FFFF0000"/>
        <color rgb="FFFFEF9C"/>
      </colorScale>
    </cfRule>
    <cfRule type="colorScale" priority="539">
      <colorScale>
        <cfvo type="num" val="-20000"/>
        <cfvo type="num" val="0"/>
        <color theme="5" tint="0.399426252021851"/>
        <color rgb="FFFFEF9C"/>
      </colorScale>
    </cfRule>
    <cfRule type="colorScale" priority="431">
      <colorScale>
        <cfvo type="num" val="-20000"/>
        <cfvo type="num" val="0"/>
        <color rgb="FFFF0000"/>
        <color rgb="FFFFEF9C"/>
      </colorScale>
    </cfRule>
    <cfRule type="colorScale" priority="323">
      <colorScale>
        <cfvo type="num" val="-1"/>
        <cfvo type="num" val="0"/>
        <color theme="0"/>
        <color rgb="FFFFFF00"/>
      </colorScale>
    </cfRule>
    <cfRule type="cellIs" dxfId="5" priority="215" operator="lessThan">
      <formula>1</formula>
    </cfRule>
    <cfRule type="cellIs" priority="107" operator="equal">
      <formula>0</formula>
    </cfRule>
  </conditionalFormatting>
  <conditionalFormatting sqref="F146:G146">
    <cfRule type="cellIs" dxfId="2" priority="2158" operator="lessThan">
      <formula>" EGP -   0"</formula>
    </cfRule>
    <cfRule type="cellIs" dxfId="2" priority="2050" operator="lessThan">
      <formula>" EGP 0"</formula>
    </cfRule>
    <cfRule type="cellIs" dxfId="3" priority="1942" operator="lessThan">
      <formula>" EGP -   "</formula>
    </cfRule>
    <cfRule type="cellIs" dxfId="2" priority="1834" operator="lessThan">
      <formula>1</formula>
    </cfRule>
    <cfRule type="cellIs" dxfId="4" priority="1726" operator="lessThan">
      <formula>1</formula>
    </cfRule>
    <cfRule type="cellIs" dxfId="4" priority="1618" operator="greaterThan">
      <formula>" EGP -   1"</formula>
    </cfRule>
    <cfRule type="cellIs" dxfId="2" priority="1510" operator="lessThan">
      <formula>" EGP -   1"</formula>
    </cfRule>
    <cfRule type="cellIs" dxfId="4" priority="1402" operator="lessThan">
      <formula>" EGP -   "</formula>
    </cfRule>
    <cfRule type="cellIs" dxfId="2" priority="1294" operator="lessThan">
      <formula>" EGP 50"</formula>
    </cfRule>
    <cfRule type="colorScale" priority="118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8" operator="equal">
      <formula>" EGP -   0"</formula>
    </cfRule>
    <cfRule type="colorScale" priority="970">
      <colorScale>
        <cfvo type="num" val="0"/>
        <cfvo type="num" val="25000"/>
        <color rgb="FFFFFF00"/>
        <color rgb="FFC00000"/>
      </colorScale>
    </cfRule>
    <cfRule type="colorScale" priority="862">
      <colorScale>
        <cfvo type="num" val="-23000"/>
        <cfvo type="num" val="0"/>
        <color rgb="FFFF7128"/>
        <color rgb="FFFFEF9C"/>
      </colorScale>
    </cfRule>
    <cfRule type="colorScale" priority="754">
      <colorScale>
        <cfvo type="num" val="-23000"/>
        <cfvo type="num" val="0"/>
        <color rgb="FFFF7128"/>
        <color rgb="FFFFFF00"/>
      </colorScale>
    </cfRule>
    <cfRule type="colorScale" priority="646">
      <colorScale>
        <cfvo type="num" val="-15000"/>
        <cfvo type="num" val="0"/>
        <color rgb="FFFF0000"/>
        <color rgb="FFFFEF9C"/>
      </colorScale>
    </cfRule>
    <cfRule type="colorScale" priority="538">
      <colorScale>
        <cfvo type="num" val="-20000"/>
        <cfvo type="num" val="0"/>
        <color theme="5" tint="0.399426252021851"/>
        <color rgb="FFFFEF9C"/>
      </colorScale>
    </cfRule>
    <cfRule type="colorScale" priority="430">
      <colorScale>
        <cfvo type="num" val="-20000"/>
        <cfvo type="num" val="0"/>
        <color rgb="FFFF0000"/>
        <color rgb="FFFFEF9C"/>
      </colorScale>
    </cfRule>
    <cfRule type="colorScale" priority="322">
      <colorScale>
        <cfvo type="num" val="-1"/>
        <cfvo type="num" val="0"/>
        <color theme="0"/>
        <color rgb="FFFFFF00"/>
      </colorScale>
    </cfRule>
    <cfRule type="cellIs" dxfId="5" priority="214" operator="lessThan">
      <formula>1</formula>
    </cfRule>
    <cfRule type="cellIs" priority="106" operator="equal">
      <formula>0</formula>
    </cfRule>
  </conditionalFormatting>
  <conditionalFormatting sqref="F147:G147">
    <cfRule type="cellIs" dxfId="2" priority="2157" operator="lessThan">
      <formula>" EGP -   0"</formula>
    </cfRule>
    <cfRule type="cellIs" dxfId="2" priority="2049" operator="lessThan">
      <formula>" EGP 0"</formula>
    </cfRule>
    <cfRule type="cellIs" dxfId="3" priority="1941" operator="lessThan">
      <formula>" EGP -   "</formula>
    </cfRule>
    <cfRule type="cellIs" dxfId="2" priority="1833" operator="lessThan">
      <formula>1</formula>
    </cfRule>
    <cfRule type="cellIs" dxfId="4" priority="1725" operator="lessThan">
      <formula>1</formula>
    </cfRule>
    <cfRule type="cellIs" dxfId="4" priority="1617" operator="greaterThan">
      <formula>" EGP -   1"</formula>
    </cfRule>
    <cfRule type="cellIs" dxfId="2" priority="1509" operator="lessThan">
      <formula>" EGP -   1"</formula>
    </cfRule>
    <cfRule type="cellIs" dxfId="4" priority="1401" operator="lessThan">
      <formula>" EGP -   "</formula>
    </cfRule>
    <cfRule type="cellIs" dxfId="2" priority="1293" operator="lessThan">
      <formula>" EGP 50"</formula>
    </cfRule>
    <cfRule type="colorScale" priority="118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7" operator="equal">
      <formula>" EGP -   0"</formula>
    </cfRule>
    <cfRule type="colorScale" priority="969">
      <colorScale>
        <cfvo type="num" val="0"/>
        <cfvo type="num" val="25000"/>
        <color rgb="FFFFFF00"/>
        <color rgb="FFC00000"/>
      </colorScale>
    </cfRule>
    <cfRule type="colorScale" priority="861">
      <colorScale>
        <cfvo type="num" val="-23000"/>
        <cfvo type="num" val="0"/>
        <color rgb="FFFF7128"/>
        <color rgb="FFFFEF9C"/>
      </colorScale>
    </cfRule>
    <cfRule type="colorScale" priority="753">
      <colorScale>
        <cfvo type="num" val="-23000"/>
        <cfvo type="num" val="0"/>
        <color rgb="FFFF7128"/>
        <color rgb="FFFFFF00"/>
      </colorScale>
    </cfRule>
    <cfRule type="colorScale" priority="645">
      <colorScale>
        <cfvo type="num" val="-15000"/>
        <cfvo type="num" val="0"/>
        <color rgb="FFFF0000"/>
        <color rgb="FFFFEF9C"/>
      </colorScale>
    </cfRule>
    <cfRule type="colorScale" priority="537">
      <colorScale>
        <cfvo type="num" val="-20000"/>
        <cfvo type="num" val="0"/>
        <color theme="5" tint="0.399426252021851"/>
        <color rgb="FFFFEF9C"/>
      </colorScale>
    </cfRule>
    <cfRule type="colorScale" priority="429">
      <colorScale>
        <cfvo type="num" val="-20000"/>
        <cfvo type="num" val="0"/>
        <color rgb="FFFF0000"/>
        <color rgb="FFFFEF9C"/>
      </colorScale>
    </cfRule>
    <cfRule type="colorScale" priority="321">
      <colorScale>
        <cfvo type="num" val="-1"/>
        <cfvo type="num" val="0"/>
        <color theme="0"/>
        <color rgb="FFFFFF00"/>
      </colorScale>
    </cfRule>
    <cfRule type="cellIs" dxfId="5" priority="213" operator="lessThan">
      <formula>1</formula>
    </cfRule>
    <cfRule type="cellIs" priority="105" operator="equal">
      <formula>0</formula>
    </cfRule>
  </conditionalFormatting>
  <conditionalFormatting sqref="F148:G148">
    <cfRule type="cellIs" dxfId="2" priority="2156" operator="lessThan">
      <formula>" EGP -   0"</formula>
    </cfRule>
    <cfRule type="cellIs" dxfId="2" priority="2048" operator="lessThan">
      <formula>" EGP 0"</formula>
    </cfRule>
    <cfRule type="cellIs" dxfId="3" priority="1940" operator="lessThan">
      <formula>" EGP -   "</formula>
    </cfRule>
    <cfRule type="cellIs" dxfId="2" priority="1832" operator="lessThan">
      <formula>1</formula>
    </cfRule>
    <cfRule type="cellIs" dxfId="4" priority="1724" operator="lessThan">
      <formula>1</formula>
    </cfRule>
    <cfRule type="cellIs" dxfId="4" priority="1616" operator="greaterThan">
      <formula>" EGP -   1"</formula>
    </cfRule>
    <cfRule type="cellIs" dxfId="2" priority="1508" operator="lessThan">
      <formula>" EGP -   1"</formula>
    </cfRule>
    <cfRule type="cellIs" dxfId="4" priority="1400" operator="lessThan">
      <formula>" EGP -   "</formula>
    </cfRule>
    <cfRule type="cellIs" dxfId="2" priority="1292" operator="lessThan">
      <formula>" EGP 50"</formula>
    </cfRule>
    <cfRule type="colorScale" priority="118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6" operator="equal">
      <formula>" EGP -   0"</formula>
    </cfRule>
    <cfRule type="colorScale" priority="968">
      <colorScale>
        <cfvo type="num" val="0"/>
        <cfvo type="num" val="25000"/>
        <color rgb="FFFFFF00"/>
        <color rgb="FFC00000"/>
      </colorScale>
    </cfRule>
    <cfRule type="colorScale" priority="860">
      <colorScale>
        <cfvo type="num" val="-23000"/>
        <cfvo type="num" val="0"/>
        <color rgb="FFFF7128"/>
        <color rgb="FFFFEF9C"/>
      </colorScale>
    </cfRule>
    <cfRule type="colorScale" priority="752">
      <colorScale>
        <cfvo type="num" val="-23000"/>
        <cfvo type="num" val="0"/>
        <color rgb="FFFF7128"/>
        <color rgb="FFFFFF00"/>
      </colorScale>
    </cfRule>
    <cfRule type="colorScale" priority="644">
      <colorScale>
        <cfvo type="num" val="-15000"/>
        <cfvo type="num" val="0"/>
        <color rgb="FFFF0000"/>
        <color rgb="FFFFEF9C"/>
      </colorScale>
    </cfRule>
    <cfRule type="colorScale" priority="536">
      <colorScale>
        <cfvo type="num" val="-20000"/>
        <cfvo type="num" val="0"/>
        <color theme="5" tint="0.399426252021851"/>
        <color rgb="FFFFEF9C"/>
      </colorScale>
    </cfRule>
    <cfRule type="colorScale" priority="428">
      <colorScale>
        <cfvo type="num" val="-20000"/>
        <cfvo type="num" val="0"/>
        <color rgb="FFFF0000"/>
        <color rgb="FFFFEF9C"/>
      </colorScale>
    </cfRule>
    <cfRule type="colorScale" priority="320">
      <colorScale>
        <cfvo type="num" val="-1"/>
        <cfvo type="num" val="0"/>
        <color theme="0"/>
        <color rgb="FFFFFF00"/>
      </colorScale>
    </cfRule>
    <cfRule type="cellIs" dxfId="5" priority="212" operator="lessThan">
      <formula>1</formula>
    </cfRule>
    <cfRule type="cellIs" priority="104" operator="equal">
      <formula>0</formula>
    </cfRule>
  </conditionalFormatting>
  <conditionalFormatting sqref="F149:G149">
    <cfRule type="cellIs" dxfId="2" priority="2155" operator="lessThan">
      <formula>" EGP -   0"</formula>
    </cfRule>
    <cfRule type="cellIs" dxfId="2" priority="2047" operator="lessThan">
      <formula>" EGP 0"</formula>
    </cfRule>
    <cfRule type="cellIs" dxfId="3" priority="1939" operator="lessThan">
      <formula>" EGP -   "</formula>
    </cfRule>
    <cfRule type="cellIs" dxfId="2" priority="1831" operator="lessThan">
      <formula>1</formula>
    </cfRule>
    <cfRule type="cellIs" dxfId="4" priority="1723" operator="lessThan">
      <formula>1</formula>
    </cfRule>
    <cfRule type="cellIs" dxfId="4" priority="1615" operator="greaterThan">
      <formula>" EGP -   1"</formula>
    </cfRule>
    <cfRule type="cellIs" dxfId="2" priority="1507" operator="lessThan">
      <formula>" EGP -   1"</formula>
    </cfRule>
    <cfRule type="cellIs" dxfId="4" priority="1399" operator="lessThan">
      <formula>" EGP -   "</formula>
    </cfRule>
    <cfRule type="cellIs" dxfId="2" priority="1291" operator="lessThan">
      <formula>" EGP 50"</formula>
    </cfRule>
    <cfRule type="colorScale" priority="118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5" operator="equal">
      <formula>" EGP -   0"</formula>
    </cfRule>
    <cfRule type="colorScale" priority="967">
      <colorScale>
        <cfvo type="num" val="0"/>
        <cfvo type="num" val="25000"/>
        <color rgb="FFFFFF00"/>
        <color rgb="FFC00000"/>
      </colorScale>
    </cfRule>
    <cfRule type="colorScale" priority="859">
      <colorScale>
        <cfvo type="num" val="-23000"/>
        <cfvo type="num" val="0"/>
        <color rgb="FFFF7128"/>
        <color rgb="FFFFEF9C"/>
      </colorScale>
    </cfRule>
    <cfRule type="colorScale" priority="751">
      <colorScale>
        <cfvo type="num" val="-23000"/>
        <cfvo type="num" val="0"/>
        <color rgb="FFFF7128"/>
        <color rgb="FFFFFF00"/>
      </colorScale>
    </cfRule>
    <cfRule type="colorScale" priority="643">
      <colorScale>
        <cfvo type="num" val="-15000"/>
        <cfvo type="num" val="0"/>
        <color rgb="FFFF0000"/>
        <color rgb="FFFFEF9C"/>
      </colorScale>
    </cfRule>
    <cfRule type="colorScale" priority="535">
      <colorScale>
        <cfvo type="num" val="-20000"/>
        <cfvo type="num" val="0"/>
        <color theme="5" tint="0.399426252021851"/>
        <color rgb="FFFFEF9C"/>
      </colorScale>
    </cfRule>
    <cfRule type="colorScale" priority="427">
      <colorScale>
        <cfvo type="num" val="-20000"/>
        <cfvo type="num" val="0"/>
        <color rgb="FFFF0000"/>
        <color rgb="FFFFEF9C"/>
      </colorScale>
    </cfRule>
    <cfRule type="colorScale" priority="319">
      <colorScale>
        <cfvo type="num" val="-1"/>
        <cfvo type="num" val="0"/>
        <color theme="0"/>
        <color rgb="FFFFFF00"/>
      </colorScale>
    </cfRule>
    <cfRule type="cellIs" dxfId="5" priority="211" operator="lessThan">
      <formula>1</formula>
    </cfRule>
    <cfRule type="cellIs" priority="103" operator="equal">
      <formula>0</formula>
    </cfRule>
  </conditionalFormatting>
  <conditionalFormatting sqref="F150:G150">
    <cfRule type="cellIs" dxfId="2" priority="2154" operator="lessThan">
      <formula>" EGP -   0"</formula>
    </cfRule>
    <cfRule type="cellIs" dxfId="2" priority="2046" operator="lessThan">
      <formula>" EGP 0"</formula>
    </cfRule>
    <cfRule type="cellIs" dxfId="3" priority="1938" operator="lessThan">
      <formula>" EGP -   "</formula>
    </cfRule>
    <cfRule type="cellIs" dxfId="2" priority="1830" operator="lessThan">
      <formula>1</formula>
    </cfRule>
    <cfRule type="cellIs" dxfId="4" priority="1722" operator="lessThan">
      <formula>1</formula>
    </cfRule>
    <cfRule type="cellIs" dxfId="4" priority="1614" operator="greaterThan">
      <formula>" EGP -   1"</formula>
    </cfRule>
    <cfRule type="cellIs" dxfId="2" priority="1506" operator="lessThan">
      <formula>" EGP -   1"</formula>
    </cfRule>
    <cfRule type="cellIs" dxfId="4" priority="1398" operator="lessThan">
      <formula>" EGP -   "</formula>
    </cfRule>
    <cfRule type="cellIs" dxfId="2" priority="1290" operator="lessThan">
      <formula>" EGP 50"</formula>
    </cfRule>
    <cfRule type="colorScale" priority="118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4" operator="equal">
      <formula>" EGP -   0"</formula>
    </cfRule>
    <cfRule type="colorScale" priority="966">
      <colorScale>
        <cfvo type="num" val="0"/>
        <cfvo type="num" val="25000"/>
        <color rgb="FFFFFF00"/>
        <color rgb="FFC00000"/>
      </colorScale>
    </cfRule>
    <cfRule type="colorScale" priority="858">
      <colorScale>
        <cfvo type="num" val="-23000"/>
        <cfvo type="num" val="0"/>
        <color rgb="FFFF7128"/>
        <color rgb="FFFFEF9C"/>
      </colorScale>
    </cfRule>
    <cfRule type="colorScale" priority="750">
      <colorScale>
        <cfvo type="num" val="-23000"/>
        <cfvo type="num" val="0"/>
        <color rgb="FFFF7128"/>
        <color rgb="FFFFFF00"/>
      </colorScale>
    </cfRule>
    <cfRule type="colorScale" priority="642">
      <colorScale>
        <cfvo type="num" val="-15000"/>
        <cfvo type="num" val="0"/>
        <color rgb="FFFF0000"/>
        <color rgb="FFFFEF9C"/>
      </colorScale>
    </cfRule>
    <cfRule type="colorScale" priority="534">
      <colorScale>
        <cfvo type="num" val="-20000"/>
        <cfvo type="num" val="0"/>
        <color theme="5" tint="0.399426252021851"/>
        <color rgb="FFFFEF9C"/>
      </colorScale>
    </cfRule>
    <cfRule type="colorScale" priority="426">
      <colorScale>
        <cfvo type="num" val="-20000"/>
        <cfvo type="num" val="0"/>
        <color rgb="FFFF0000"/>
        <color rgb="FFFFEF9C"/>
      </colorScale>
    </cfRule>
    <cfRule type="colorScale" priority="318">
      <colorScale>
        <cfvo type="num" val="-1"/>
        <cfvo type="num" val="0"/>
        <color theme="0"/>
        <color rgb="FFFFFF00"/>
      </colorScale>
    </cfRule>
    <cfRule type="cellIs" dxfId="5" priority="210" operator="lessThan">
      <formula>1</formula>
    </cfRule>
    <cfRule type="cellIs" priority="102" operator="equal">
      <formula>0</formula>
    </cfRule>
  </conditionalFormatting>
  <conditionalFormatting sqref="F151:G151">
    <cfRule type="cellIs" dxfId="2" priority="2153" operator="lessThan">
      <formula>" EGP -   0"</formula>
    </cfRule>
    <cfRule type="cellIs" dxfId="2" priority="2045" operator="lessThan">
      <formula>" EGP 0"</formula>
    </cfRule>
    <cfRule type="cellIs" dxfId="3" priority="1937" operator="lessThan">
      <formula>" EGP -   "</formula>
    </cfRule>
    <cfRule type="cellIs" dxfId="2" priority="1829" operator="lessThan">
      <formula>1</formula>
    </cfRule>
    <cfRule type="cellIs" dxfId="4" priority="1721" operator="lessThan">
      <formula>1</formula>
    </cfRule>
    <cfRule type="cellIs" dxfId="4" priority="1613" operator="greaterThan">
      <formula>" EGP -   1"</formula>
    </cfRule>
    <cfRule type="cellIs" dxfId="2" priority="1505" operator="lessThan">
      <formula>" EGP -   1"</formula>
    </cfRule>
    <cfRule type="cellIs" dxfId="4" priority="1397" operator="lessThan">
      <formula>" EGP -   "</formula>
    </cfRule>
    <cfRule type="cellIs" dxfId="2" priority="1289" operator="lessThan">
      <formula>" EGP 50"</formula>
    </cfRule>
    <cfRule type="colorScale" priority="118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3" operator="equal">
      <formula>" EGP -   0"</formula>
    </cfRule>
    <cfRule type="colorScale" priority="965">
      <colorScale>
        <cfvo type="num" val="0"/>
        <cfvo type="num" val="25000"/>
        <color rgb="FFFFFF00"/>
        <color rgb="FFC00000"/>
      </colorScale>
    </cfRule>
    <cfRule type="colorScale" priority="857">
      <colorScale>
        <cfvo type="num" val="-23000"/>
        <cfvo type="num" val="0"/>
        <color rgb="FFFF7128"/>
        <color rgb="FFFFEF9C"/>
      </colorScale>
    </cfRule>
    <cfRule type="colorScale" priority="749">
      <colorScale>
        <cfvo type="num" val="-23000"/>
        <cfvo type="num" val="0"/>
        <color rgb="FFFF7128"/>
        <color rgb="FFFFFF00"/>
      </colorScale>
    </cfRule>
    <cfRule type="colorScale" priority="641">
      <colorScale>
        <cfvo type="num" val="-15000"/>
        <cfvo type="num" val="0"/>
        <color rgb="FFFF0000"/>
        <color rgb="FFFFEF9C"/>
      </colorScale>
    </cfRule>
    <cfRule type="colorScale" priority="533">
      <colorScale>
        <cfvo type="num" val="-20000"/>
        <cfvo type="num" val="0"/>
        <color theme="5" tint="0.399426252021851"/>
        <color rgb="FFFFEF9C"/>
      </colorScale>
    </cfRule>
    <cfRule type="colorScale" priority="425">
      <colorScale>
        <cfvo type="num" val="-20000"/>
        <cfvo type="num" val="0"/>
        <color rgb="FFFF0000"/>
        <color rgb="FFFFEF9C"/>
      </colorScale>
    </cfRule>
    <cfRule type="colorScale" priority="317">
      <colorScale>
        <cfvo type="num" val="-1"/>
        <cfvo type="num" val="0"/>
        <color theme="0"/>
        <color rgb="FFFFFF00"/>
      </colorScale>
    </cfRule>
    <cfRule type="cellIs" dxfId="5" priority="209" operator="lessThan">
      <formula>1</formula>
    </cfRule>
    <cfRule type="cellIs" priority="101" operator="equal">
      <formula>0</formula>
    </cfRule>
  </conditionalFormatting>
  <conditionalFormatting sqref="F152:G152">
    <cfRule type="cellIs" dxfId="2" priority="2152" operator="lessThan">
      <formula>" EGP -   0"</formula>
    </cfRule>
    <cfRule type="cellIs" dxfId="2" priority="2044" operator="lessThan">
      <formula>" EGP 0"</formula>
    </cfRule>
    <cfRule type="cellIs" dxfId="3" priority="1936" operator="lessThan">
      <formula>" EGP -   "</formula>
    </cfRule>
    <cfRule type="cellIs" dxfId="2" priority="1828" operator="lessThan">
      <formula>1</formula>
    </cfRule>
    <cfRule type="cellIs" dxfId="4" priority="1720" operator="lessThan">
      <formula>1</formula>
    </cfRule>
    <cfRule type="cellIs" dxfId="4" priority="1612" operator="greaterThan">
      <formula>" EGP -   1"</formula>
    </cfRule>
    <cfRule type="cellIs" dxfId="2" priority="1504" operator="lessThan">
      <formula>" EGP -   1"</formula>
    </cfRule>
    <cfRule type="cellIs" dxfId="4" priority="1396" operator="lessThan">
      <formula>" EGP -   "</formula>
    </cfRule>
    <cfRule type="cellIs" dxfId="2" priority="1288" operator="lessThan">
      <formula>" EGP 50"</formula>
    </cfRule>
    <cfRule type="colorScale" priority="118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2" operator="equal">
      <formula>" EGP -   0"</formula>
    </cfRule>
    <cfRule type="colorScale" priority="964">
      <colorScale>
        <cfvo type="num" val="0"/>
        <cfvo type="num" val="25000"/>
        <color rgb="FFFFFF00"/>
        <color rgb="FFC00000"/>
      </colorScale>
    </cfRule>
    <cfRule type="colorScale" priority="856">
      <colorScale>
        <cfvo type="num" val="-23000"/>
        <cfvo type="num" val="0"/>
        <color rgb="FFFF7128"/>
        <color rgb="FFFFEF9C"/>
      </colorScale>
    </cfRule>
    <cfRule type="colorScale" priority="748">
      <colorScale>
        <cfvo type="num" val="-23000"/>
        <cfvo type="num" val="0"/>
        <color rgb="FFFF7128"/>
        <color rgb="FFFFFF00"/>
      </colorScale>
    </cfRule>
    <cfRule type="colorScale" priority="640">
      <colorScale>
        <cfvo type="num" val="-15000"/>
        <cfvo type="num" val="0"/>
        <color rgb="FFFF0000"/>
        <color rgb="FFFFEF9C"/>
      </colorScale>
    </cfRule>
    <cfRule type="colorScale" priority="532">
      <colorScale>
        <cfvo type="num" val="-20000"/>
        <cfvo type="num" val="0"/>
        <color theme="5" tint="0.399426252021851"/>
        <color rgb="FFFFEF9C"/>
      </colorScale>
    </cfRule>
    <cfRule type="colorScale" priority="424">
      <colorScale>
        <cfvo type="num" val="-20000"/>
        <cfvo type="num" val="0"/>
        <color rgb="FFFF0000"/>
        <color rgb="FFFFEF9C"/>
      </colorScale>
    </cfRule>
    <cfRule type="colorScale" priority="316">
      <colorScale>
        <cfvo type="num" val="-1"/>
        <cfvo type="num" val="0"/>
        <color theme="0"/>
        <color rgb="FFFFFF00"/>
      </colorScale>
    </cfRule>
    <cfRule type="cellIs" dxfId="5" priority="208" operator="lessThan">
      <formula>1</formula>
    </cfRule>
    <cfRule type="cellIs" priority="100" operator="equal">
      <formula>0</formula>
    </cfRule>
  </conditionalFormatting>
  <conditionalFormatting sqref="F153:G153">
    <cfRule type="cellIs" dxfId="2" priority="2151" operator="lessThan">
      <formula>" EGP -   0"</formula>
    </cfRule>
    <cfRule type="cellIs" dxfId="2" priority="2043" operator="lessThan">
      <formula>" EGP 0"</formula>
    </cfRule>
    <cfRule type="cellIs" dxfId="3" priority="1935" operator="lessThan">
      <formula>" EGP -   "</formula>
    </cfRule>
    <cfRule type="cellIs" dxfId="2" priority="1827" operator="lessThan">
      <formula>1</formula>
    </cfRule>
    <cfRule type="cellIs" dxfId="4" priority="1719" operator="lessThan">
      <formula>1</formula>
    </cfRule>
    <cfRule type="cellIs" dxfId="4" priority="1611" operator="greaterThan">
      <formula>" EGP -   1"</formula>
    </cfRule>
    <cfRule type="cellIs" dxfId="2" priority="1503" operator="lessThan">
      <formula>" EGP -   1"</formula>
    </cfRule>
    <cfRule type="cellIs" dxfId="4" priority="1395" operator="lessThan">
      <formula>" EGP -   "</formula>
    </cfRule>
    <cfRule type="cellIs" dxfId="2" priority="1287" operator="lessThan">
      <formula>" EGP 50"</formula>
    </cfRule>
    <cfRule type="colorScale" priority="117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1" operator="equal">
      <formula>" EGP -   0"</formula>
    </cfRule>
    <cfRule type="colorScale" priority="963">
      <colorScale>
        <cfvo type="num" val="0"/>
        <cfvo type="num" val="25000"/>
        <color rgb="FFFFFF00"/>
        <color rgb="FFC00000"/>
      </colorScale>
    </cfRule>
    <cfRule type="colorScale" priority="855">
      <colorScale>
        <cfvo type="num" val="-23000"/>
        <cfvo type="num" val="0"/>
        <color rgb="FFFF7128"/>
        <color rgb="FFFFEF9C"/>
      </colorScale>
    </cfRule>
    <cfRule type="colorScale" priority="747">
      <colorScale>
        <cfvo type="num" val="-23000"/>
        <cfvo type="num" val="0"/>
        <color rgb="FFFF7128"/>
        <color rgb="FFFFFF00"/>
      </colorScale>
    </cfRule>
    <cfRule type="colorScale" priority="639">
      <colorScale>
        <cfvo type="num" val="-15000"/>
        <cfvo type="num" val="0"/>
        <color rgb="FFFF0000"/>
        <color rgb="FFFFEF9C"/>
      </colorScale>
    </cfRule>
    <cfRule type="colorScale" priority="531">
      <colorScale>
        <cfvo type="num" val="-20000"/>
        <cfvo type="num" val="0"/>
        <color theme="5" tint="0.399426252021851"/>
        <color rgb="FFFFEF9C"/>
      </colorScale>
    </cfRule>
    <cfRule type="colorScale" priority="423">
      <colorScale>
        <cfvo type="num" val="-20000"/>
        <cfvo type="num" val="0"/>
        <color rgb="FFFF0000"/>
        <color rgb="FFFFEF9C"/>
      </colorScale>
    </cfRule>
    <cfRule type="colorScale" priority="315">
      <colorScale>
        <cfvo type="num" val="-1"/>
        <cfvo type="num" val="0"/>
        <color theme="0"/>
        <color rgb="FFFFFF00"/>
      </colorScale>
    </cfRule>
    <cfRule type="cellIs" dxfId="5" priority="207" operator="lessThan">
      <formula>1</formula>
    </cfRule>
    <cfRule type="cellIs" priority="99" operator="equal">
      <formula>0</formula>
    </cfRule>
  </conditionalFormatting>
  <conditionalFormatting sqref="F154:G154">
    <cfRule type="cellIs" dxfId="2" priority="2150" operator="lessThan">
      <formula>" EGP -   0"</formula>
    </cfRule>
    <cfRule type="cellIs" dxfId="2" priority="2042" operator="lessThan">
      <formula>" EGP 0"</formula>
    </cfRule>
    <cfRule type="cellIs" dxfId="3" priority="1934" operator="lessThan">
      <formula>" EGP -   "</formula>
    </cfRule>
    <cfRule type="cellIs" dxfId="2" priority="1826" operator="lessThan">
      <formula>1</formula>
    </cfRule>
    <cfRule type="cellIs" dxfId="4" priority="1718" operator="lessThan">
      <formula>1</formula>
    </cfRule>
    <cfRule type="cellIs" dxfId="4" priority="1610" operator="greaterThan">
      <formula>" EGP -   1"</formula>
    </cfRule>
    <cfRule type="cellIs" dxfId="2" priority="1502" operator="lessThan">
      <formula>" EGP -   1"</formula>
    </cfRule>
    <cfRule type="cellIs" dxfId="4" priority="1394" operator="lessThan">
      <formula>" EGP -   "</formula>
    </cfRule>
    <cfRule type="cellIs" dxfId="2" priority="1286" operator="lessThan">
      <formula>" EGP 50"</formula>
    </cfRule>
    <cfRule type="colorScale" priority="117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70" operator="equal">
      <formula>" EGP -   0"</formula>
    </cfRule>
    <cfRule type="colorScale" priority="962">
      <colorScale>
        <cfvo type="num" val="0"/>
        <cfvo type="num" val="25000"/>
        <color rgb="FFFFFF00"/>
        <color rgb="FFC00000"/>
      </colorScale>
    </cfRule>
    <cfRule type="colorScale" priority="854">
      <colorScale>
        <cfvo type="num" val="-23000"/>
        <cfvo type="num" val="0"/>
        <color rgb="FFFF7128"/>
        <color rgb="FFFFEF9C"/>
      </colorScale>
    </cfRule>
    <cfRule type="colorScale" priority="746">
      <colorScale>
        <cfvo type="num" val="-23000"/>
        <cfvo type="num" val="0"/>
        <color rgb="FFFF7128"/>
        <color rgb="FFFFFF00"/>
      </colorScale>
    </cfRule>
    <cfRule type="colorScale" priority="638">
      <colorScale>
        <cfvo type="num" val="-15000"/>
        <cfvo type="num" val="0"/>
        <color rgb="FFFF0000"/>
        <color rgb="FFFFEF9C"/>
      </colorScale>
    </cfRule>
    <cfRule type="colorScale" priority="530">
      <colorScale>
        <cfvo type="num" val="-20000"/>
        <cfvo type="num" val="0"/>
        <color theme="5" tint="0.399426252021851"/>
        <color rgb="FFFFEF9C"/>
      </colorScale>
    </cfRule>
    <cfRule type="colorScale" priority="422">
      <colorScale>
        <cfvo type="num" val="-20000"/>
        <cfvo type="num" val="0"/>
        <color rgb="FFFF0000"/>
        <color rgb="FFFFEF9C"/>
      </colorScale>
    </cfRule>
    <cfRule type="colorScale" priority="314">
      <colorScale>
        <cfvo type="num" val="-1"/>
        <cfvo type="num" val="0"/>
        <color theme="0"/>
        <color rgb="FFFFFF00"/>
      </colorScale>
    </cfRule>
    <cfRule type="cellIs" dxfId="5" priority="206" operator="lessThan">
      <formula>1</formula>
    </cfRule>
    <cfRule type="cellIs" priority="98" operator="equal">
      <formula>0</formula>
    </cfRule>
  </conditionalFormatting>
  <conditionalFormatting sqref="F155:G155">
    <cfRule type="cellIs" dxfId="2" priority="2149" operator="lessThan">
      <formula>" EGP -   0"</formula>
    </cfRule>
    <cfRule type="cellIs" dxfId="2" priority="2041" operator="lessThan">
      <formula>" EGP 0"</formula>
    </cfRule>
    <cfRule type="cellIs" dxfId="3" priority="1933" operator="lessThan">
      <formula>" EGP -   "</formula>
    </cfRule>
    <cfRule type="cellIs" dxfId="2" priority="1825" operator="lessThan">
      <formula>1</formula>
    </cfRule>
    <cfRule type="cellIs" dxfId="4" priority="1717" operator="lessThan">
      <formula>1</formula>
    </cfRule>
    <cfRule type="cellIs" dxfId="4" priority="1609" operator="greaterThan">
      <formula>" EGP -   1"</formula>
    </cfRule>
    <cfRule type="cellIs" dxfId="2" priority="1501" operator="lessThan">
      <formula>" EGP -   1"</formula>
    </cfRule>
    <cfRule type="cellIs" dxfId="4" priority="1393" operator="lessThan">
      <formula>" EGP -   "</formula>
    </cfRule>
    <cfRule type="cellIs" dxfId="2" priority="1285" operator="lessThan">
      <formula>" EGP 50"</formula>
    </cfRule>
    <cfRule type="colorScale" priority="117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9" operator="equal">
      <formula>" EGP -   0"</formula>
    </cfRule>
    <cfRule type="colorScale" priority="961">
      <colorScale>
        <cfvo type="num" val="0"/>
        <cfvo type="num" val="25000"/>
        <color rgb="FFFFFF00"/>
        <color rgb="FFC00000"/>
      </colorScale>
    </cfRule>
    <cfRule type="colorScale" priority="853">
      <colorScale>
        <cfvo type="num" val="-23000"/>
        <cfvo type="num" val="0"/>
        <color rgb="FFFF7128"/>
        <color rgb="FFFFEF9C"/>
      </colorScale>
    </cfRule>
    <cfRule type="colorScale" priority="745">
      <colorScale>
        <cfvo type="num" val="-23000"/>
        <cfvo type="num" val="0"/>
        <color rgb="FFFF7128"/>
        <color rgb="FFFFFF00"/>
      </colorScale>
    </cfRule>
    <cfRule type="colorScale" priority="637">
      <colorScale>
        <cfvo type="num" val="-15000"/>
        <cfvo type="num" val="0"/>
        <color rgb="FFFF0000"/>
        <color rgb="FFFFEF9C"/>
      </colorScale>
    </cfRule>
    <cfRule type="colorScale" priority="529">
      <colorScale>
        <cfvo type="num" val="-20000"/>
        <cfvo type="num" val="0"/>
        <color theme="5" tint="0.399426252021851"/>
        <color rgb="FFFFEF9C"/>
      </colorScale>
    </cfRule>
    <cfRule type="colorScale" priority="421">
      <colorScale>
        <cfvo type="num" val="-20000"/>
        <cfvo type="num" val="0"/>
        <color rgb="FFFF0000"/>
        <color rgb="FFFFEF9C"/>
      </colorScale>
    </cfRule>
    <cfRule type="colorScale" priority="313">
      <colorScale>
        <cfvo type="num" val="-1"/>
        <cfvo type="num" val="0"/>
        <color theme="0"/>
        <color rgb="FFFFFF00"/>
      </colorScale>
    </cfRule>
    <cfRule type="cellIs" dxfId="5" priority="205" operator="lessThan">
      <formula>1</formula>
    </cfRule>
    <cfRule type="cellIs" priority="97" operator="equal">
      <formula>0</formula>
    </cfRule>
  </conditionalFormatting>
  <conditionalFormatting sqref="F156:G156">
    <cfRule type="cellIs" dxfId="2" priority="2148" operator="lessThan">
      <formula>" EGP -   0"</formula>
    </cfRule>
    <cfRule type="cellIs" dxfId="2" priority="2040" operator="lessThan">
      <formula>" EGP 0"</formula>
    </cfRule>
    <cfRule type="cellIs" dxfId="3" priority="1932" operator="lessThan">
      <formula>" EGP -   "</formula>
    </cfRule>
    <cfRule type="cellIs" dxfId="2" priority="1824" operator="lessThan">
      <formula>1</formula>
    </cfRule>
    <cfRule type="cellIs" dxfId="4" priority="1716" operator="lessThan">
      <formula>1</formula>
    </cfRule>
    <cfRule type="cellIs" dxfId="4" priority="1608" operator="greaterThan">
      <formula>" EGP -   1"</formula>
    </cfRule>
    <cfRule type="cellIs" dxfId="2" priority="1500" operator="lessThan">
      <formula>" EGP -   1"</formula>
    </cfRule>
    <cfRule type="cellIs" dxfId="4" priority="1392" operator="lessThan">
      <formula>" EGP -   "</formula>
    </cfRule>
    <cfRule type="cellIs" dxfId="2" priority="1284" operator="lessThan">
      <formula>" EGP 50"</formula>
    </cfRule>
    <cfRule type="colorScale" priority="117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8" operator="equal">
      <formula>" EGP -   0"</formula>
    </cfRule>
    <cfRule type="colorScale" priority="960">
      <colorScale>
        <cfvo type="num" val="0"/>
        <cfvo type="num" val="25000"/>
        <color rgb="FFFFFF00"/>
        <color rgb="FFC00000"/>
      </colorScale>
    </cfRule>
    <cfRule type="colorScale" priority="852">
      <colorScale>
        <cfvo type="num" val="-23000"/>
        <cfvo type="num" val="0"/>
        <color rgb="FFFF7128"/>
        <color rgb="FFFFEF9C"/>
      </colorScale>
    </cfRule>
    <cfRule type="colorScale" priority="744">
      <colorScale>
        <cfvo type="num" val="-23000"/>
        <cfvo type="num" val="0"/>
        <color rgb="FFFF7128"/>
        <color rgb="FFFFFF00"/>
      </colorScale>
    </cfRule>
    <cfRule type="colorScale" priority="636">
      <colorScale>
        <cfvo type="num" val="-15000"/>
        <cfvo type="num" val="0"/>
        <color rgb="FFFF0000"/>
        <color rgb="FFFFEF9C"/>
      </colorScale>
    </cfRule>
    <cfRule type="colorScale" priority="528">
      <colorScale>
        <cfvo type="num" val="-20000"/>
        <cfvo type="num" val="0"/>
        <color theme="5" tint="0.399426252021851"/>
        <color rgb="FFFFEF9C"/>
      </colorScale>
    </cfRule>
    <cfRule type="colorScale" priority="420">
      <colorScale>
        <cfvo type="num" val="-20000"/>
        <cfvo type="num" val="0"/>
        <color rgb="FFFF0000"/>
        <color rgb="FFFFEF9C"/>
      </colorScale>
    </cfRule>
    <cfRule type="colorScale" priority="312">
      <colorScale>
        <cfvo type="num" val="-1"/>
        <cfvo type="num" val="0"/>
        <color theme="0"/>
        <color rgb="FFFFFF00"/>
      </colorScale>
    </cfRule>
    <cfRule type="cellIs" dxfId="5" priority="204" operator="lessThan">
      <formula>1</formula>
    </cfRule>
    <cfRule type="cellIs" priority="96" operator="equal">
      <formula>0</formula>
    </cfRule>
  </conditionalFormatting>
  <conditionalFormatting sqref="F157:G157">
    <cfRule type="cellIs" dxfId="2" priority="2147" operator="lessThan">
      <formula>" EGP -   0"</formula>
    </cfRule>
    <cfRule type="cellIs" dxfId="2" priority="2039" operator="lessThan">
      <formula>" EGP 0"</formula>
    </cfRule>
    <cfRule type="cellIs" dxfId="3" priority="1931" operator="lessThan">
      <formula>" EGP -   "</formula>
    </cfRule>
    <cfRule type="cellIs" dxfId="2" priority="1823" operator="lessThan">
      <formula>1</formula>
    </cfRule>
    <cfRule type="cellIs" dxfId="4" priority="1715" operator="lessThan">
      <formula>1</formula>
    </cfRule>
    <cfRule type="cellIs" dxfId="4" priority="1607" operator="greaterThan">
      <formula>" EGP -   1"</formula>
    </cfRule>
    <cfRule type="cellIs" dxfId="2" priority="1499" operator="lessThan">
      <formula>" EGP -   1"</formula>
    </cfRule>
    <cfRule type="cellIs" dxfId="4" priority="1391" operator="lessThan">
      <formula>" EGP -   "</formula>
    </cfRule>
    <cfRule type="cellIs" dxfId="2" priority="1283" operator="lessThan">
      <formula>" EGP 50"</formula>
    </cfRule>
    <cfRule type="colorScale" priority="117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7" operator="equal">
      <formula>" EGP -   0"</formula>
    </cfRule>
    <cfRule type="colorScale" priority="959">
      <colorScale>
        <cfvo type="num" val="0"/>
        <cfvo type="num" val="25000"/>
        <color rgb="FFFFFF00"/>
        <color rgb="FFC00000"/>
      </colorScale>
    </cfRule>
    <cfRule type="colorScale" priority="851">
      <colorScale>
        <cfvo type="num" val="-23000"/>
        <cfvo type="num" val="0"/>
        <color rgb="FFFF7128"/>
        <color rgb="FFFFEF9C"/>
      </colorScale>
    </cfRule>
    <cfRule type="colorScale" priority="743">
      <colorScale>
        <cfvo type="num" val="-23000"/>
        <cfvo type="num" val="0"/>
        <color rgb="FFFF7128"/>
        <color rgb="FFFFFF00"/>
      </colorScale>
    </cfRule>
    <cfRule type="colorScale" priority="635">
      <colorScale>
        <cfvo type="num" val="-15000"/>
        <cfvo type="num" val="0"/>
        <color rgb="FFFF0000"/>
        <color rgb="FFFFEF9C"/>
      </colorScale>
    </cfRule>
    <cfRule type="colorScale" priority="527">
      <colorScale>
        <cfvo type="num" val="-20000"/>
        <cfvo type="num" val="0"/>
        <color theme="5" tint="0.399426252021851"/>
        <color rgb="FFFFEF9C"/>
      </colorScale>
    </cfRule>
    <cfRule type="colorScale" priority="419">
      <colorScale>
        <cfvo type="num" val="-20000"/>
        <cfvo type="num" val="0"/>
        <color rgb="FFFF0000"/>
        <color rgb="FFFFEF9C"/>
      </colorScale>
    </cfRule>
    <cfRule type="colorScale" priority="311">
      <colorScale>
        <cfvo type="num" val="-1"/>
        <cfvo type="num" val="0"/>
        <color theme="0"/>
        <color rgb="FFFFFF00"/>
      </colorScale>
    </cfRule>
    <cfRule type="cellIs" dxfId="5" priority="203" operator="lessThan">
      <formula>1</formula>
    </cfRule>
    <cfRule type="cellIs" priority="95" operator="equal">
      <formula>0</formula>
    </cfRule>
  </conditionalFormatting>
  <conditionalFormatting sqref="F158:G158">
    <cfRule type="cellIs" dxfId="2" priority="2146" operator="lessThan">
      <formula>" EGP -   0"</formula>
    </cfRule>
    <cfRule type="cellIs" dxfId="2" priority="2038" operator="lessThan">
      <formula>" EGP 0"</formula>
    </cfRule>
    <cfRule type="cellIs" dxfId="3" priority="1930" operator="lessThan">
      <formula>" EGP -   "</formula>
    </cfRule>
    <cfRule type="cellIs" dxfId="2" priority="1822" operator="lessThan">
      <formula>1</formula>
    </cfRule>
    <cfRule type="cellIs" dxfId="4" priority="1714" operator="lessThan">
      <formula>1</formula>
    </cfRule>
    <cfRule type="cellIs" dxfId="4" priority="1606" operator="greaterThan">
      <formula>" EGP -   1"</formula>
    </cfRule>
    <cfRule type="cellIs" dxfId="2" priority="1498" operator="lessThan">
      <formula>" EGP -   1"</formula>
    </cfRule>
    <cfRule type="cellIs" dxfId="4" priority="1390" operator="lessThan">
      <formula>" EGP -   "</formula>
    </cfRule>
    <cfRule type="cellIs" dxfId="2" priority="1282" operator="lessThan">
      <formula>" EGP 50"</formula>
    </cfRule>
    <cfRule type="colorScale" priority="117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6" operator="equal">
      <formula>" EGP -   0"</formula>
    </cfRule>
    <cfRule type="colorScale" priority="958">
      <colorScale>
        <cfvo type="num" val="0"/>
        <cfvo type="num" val="25000"/>
        <color rgb="FFFFFF00"/>
        <color rgb="FFC00000"/>
      </colorScale>
    </cfRule>
    <cfRule type="colorScale" priority="850">
      <colorScale>
        <cfvo type="num" val="-23000"/>
        <cfvo type="num" val="0"/>
        <color rgb="FFFF7128"/>
        <color rgb="FFFFEF9C"/>
      </colorScale>
    </cfRule>
    <cfRule type="colorScale" priority="742">
      <colorScale>
        <cfvo type="num" val="-23000"/>
        <cfvo type="num" val="0"/>
        <color rgb="FFFF7128"/>
        <color rgb="FFFFFF00"/>
      </colorScale>
    </cfRule>
    <cfRule type="colorScale" priority="634">
      <colorScale>
        <cfvo type="num" val="-15000"/>
        <cfvo type="num" val="0"/>
        <color rgb="FFFF0000"/>
        <color rgb="FFFFEF9C"/>
      </colorScale>
    </cfRule>
    <cfRule type="colorScale" priority="526">
      <colorScale>
        <cfvo type="num" val="-20000"/>
        <cfvo type="num" val="0"/>
        <color theme="5" tint="0.399426252021851"/>
        <color rgb="FFFFEF9C"/>
      </colorScale>
    </cfRule>
    <cfRule type="colorScale" priority="418">
      <colorScale>
        <cfvo type="num" val="-20000"/>
        <cfvo type="num" val="0"/>
        <color rgb="FFFF0000"/>
        <color rgb="FFFFEF9C"/>
      </colorScale>
    </cfRule>
    <cfRule type="colorScale" priority="310">
      <colorScale>
        <cfvo type="num" val="-1"/>
        <cfvo type="num" val="0"/>
        <color theme="0"/>
        <color rgb="FFFFFF00"/>
      </colorScale>
    </cfRule>
    <cfRule type="cellIs" dxfId="5" priority="202" operator="lessThan">
      <formula>1</formula>
    </cfRule>
    <cfRule type="cellIs" priority="94" operator="equal">
      <formula>0</formula>
    </cfRule>
  </conditionalFormatting>
  <conditionalFormatting sqref="F159:G159">
    <cfRule type="cellIs" dxfId="2" priority="2145" operator="lessThan">
      <formula>" EGP -   0"</formula>
    </cfRule>
    <cfRule type="cellIs" dxfId="2" priority="2037" operator="lessThan">
      <formula>" EGP 0"</formula>
    </cfRule>
    <cfRule type="cellIs" dxfId="3" priority="1929" operator="lessThan">
      <formula>" EGP -   "</formula>
    </cfRule>
    <cfRule type="cellIs" dxfId="2" priority="1821" operator="lessThan">
      <formula>1</formula>
    </cfRule>
    <cfRule type="cellIs" dxfId="4" priority="1713" operator="lessThan">
      <formula>1</formula>
    </cfRule>
    <cfRule type="cellIs" dxfId="4" priority="1605" operator="greaterThan">
      <formula>" EGP -   1"</formula>
    </cfRule>
    <cfRule type="cellIs" dxfId="2" priority="1497" operator="lessThan">
      <formula>" EGP -   1"</formula>
    </cfRule>
    <cfRule type="cellIs" dxfId="4" priority="1389" operator="lessThan">
      <formula>" EGP -   "</formula>
    </cfRule>
    <cfRule type="cellIs" dxfId="2" priority="1281" operator="lessThan">
      <formula>" EGP 50"</formula>
    </cfRule>
    <cfRule type="colorScale" priority="117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5" operator="equal">
      <formula>" EGP -   0"</formula>
    </cfRule>
    <cfRule type="colorScale" priority="957">
      <colorScale>
        <cfvo type="num" val="0"/>
        <cfvo type="num" val="25000"/>
        <color rgb="FFFFFF00"/>
        <color rgb="FFC00000"/>
      </colorScale>
    </cfRule>
    <cfRule type="colorScale" priority="849">
      <colorScale>
        <cfvo type="num" val="-23000"/>
        <cfvo type="num" val="0"/>
        <color rgb="FFFF7128"/>
        <color rgb="FFFFEF9C"/>
      </colorScale>
    </cfRule>
    <cfRule type="colorScale" priority="741">
      <colorScale>
        <cfvo type="num" val="-23000"/>
        <cfvo type="num" val="0"/>
        <color rgb="FFFF7128"/>
        <color rgb="FFFFFF00"/>
      </colorScale>
    </cfRule>
    <cfRule type="colorScale" priority="633">
      <colorScale>
        <cfvo type="num" val="-15000"/>
        <cfvo type="num" val="0"/>
        <color rgb="FFFF0000"/>
        <color rgb="FFFFEF9C"/>
      </colorScale>
    </cfRule>
    <cfRule type="colorScale" priority="525">
      <colorScale>
        <cfvo type="num" val="-20000"/>
        <cfvo type="num" val="0"/>
        <color theme="5" tint="0.399426252021851"/>
        <color rgb="FFFFEF9C"/>
      </colorScale>
    </cfRule>
    <cfRule type="colorScale" priority="417">
      <colorScale>
        <cfvo type="num" val="-20000"/>
        <cfvo type="num" val="0"/>
        <color rgb="FFFF0000"/>
        <color rgb="FFFFEF9C"/>
      </colorScale>
    </cfRule>
    <cfRule type="colorScale" priority="309">
      <colorScale>
        <cfvo type="num" val="-1"/>
        <cfvo type="num" val="0"/>
        <color theme="0"/>
        <color rgb="FFFFFF00"/>
      </colorScale>
    </cfRule>
    <cfRule type="cellIs" dxfId="5" priority="201" operator="lessThan">
      <formula>1</formula>
    </cfRule>
    <cfRule type="cellIs" priority="93" operator="equal">
      <formula>0</formula>
    </cfRule>
  </conditionalFormatting>
  <conditionalFormatting sqref="F160:G160">
    <cfRule type="cellIs" dxfId="2" priority="2144" operator="lessThan">
      <formula>" EGP -   0"</formula>
    </cfRule>
    <cfRule type="cellIs" dxfId="2" priority="2036" operator="lessThan">
      <formula>" EGP 0"</formula>
    </cfRule>
    <cfRule type="cellIs" dxfId="3" priority="1928" operator="lessThan">
      <formula>" EGP -   "</formula>
    </cfRule>
    <cfRule type="cellIs" dxfId="2" priority="1820" operator="lessThan">
      <formula>1</formula>
    </cfRule>
    <cfRule type="cellIs" dxfId="4" priority="1712" operator="lessThan">
      <formula>1</formula>
    </cfRule>
    <cfRule type="cellIs" dxfId="4" priority="1604" operator="greaterThan">
      <formula>" EGP -   1"</formula>
    </cfRule>
    <cfRule type="cellIs" dxfId="2" priority="1496" operator="lessThan">
      <formula>" EGP -   1"</formula>
    </cfRule>
    <cfRule type="cellIs" dxfId="4" priority="1388" operator="lessThan">
      <formula>" EGP -   "</formula>
    </cfRule>
    <cfRule type="cellIs" dxfId="2" priority="1280" operator="lessThan">
      <formula>" EGP 50"</formula>
    </cfRule>
    <cfRule type="colorScale" priority="117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4" operator="equal">
      <formula>" EGP -   0"</formula>
    </cfRule>
    <cfRule type="colorScale" priority="956">
      <colorScale>
        <cfvo type="num" val="0"/>
        <cfvo type="num" val="25000"/>
        <color rgb="FFFFFF00"/>
        <color rgb="FFC00000"/>
      </colorScale>
    </cfRule>
    <cfRule type="colorScale" priority="848">
      <colorScale>
        <cfvo type="num" val="-23000"/>
        <cfvo type="num" val="0"/>
        <color rgb="FFFF7128"/>
        <color rgb="FFFFEF9C"/>
      </colorScale>
    </cfRule>
    <cfRule type="colorScale" priority="740">
      <colorScale>
        <cfvo type="num" val="-23000"/>
        <cfvo type="num" val="0"/>
        <color rgb="FFFF7128"/>
        <color rgb="FFFFFF00"/>
      </colorScale>
    </cfRule>
    <cfRule type="colorScale" priority="632">
      <colorScale>
        <cfvo type="num" val="-15000"/>
        <cfvo type="num" val="0"/>
        <color rgb="FFFF0000"/>
        <color rgb="FFFFEF9C"/>
      </colorScale>
    </cfRule>
    <cfRule type="colorScale" priority="524">
      <colorScale>
        <cfvo type="num" val="-20000"/>
        <cfvo type="num" val="0"/>
        <color theme="5" tint="0.399426252021851"/>
        <color rgb="FFFFEF9C"/>
      </colorScale>
    </cfRule>
    <cfRule type="colorScale" priority="416">
      <colorScale>
        <cfvo type="num" val="-20000"/>
        <cfvo type="num" val="0"/>
        <color rgb="FFFF0000"/>
        <color rgb="FFFFEF9C"/>
      </colorScale>
    </cfRule>
    <cfRule type="colorScale" priority="308">
      <colorScale>
        <cfvo type="num" val="-1"/>
        <cfvo type="num" val="0"/>
        <color theme="0"/>
        <color rgb="FFFFFF00"/>
      </colorScale>
    </cfRule>
    <cfRule type="cellIs" dxfId="5" priority="200" operator="lessThan">
      <formula>1</formula>
    </cfRule>
    <cfRule type="cellIs" priority="92" operator="equal">
      <formula>0</formula>
    </cfRule>
  </conditionalFormatting>
  <conditionalFormatting sqref="F161:G161">
    <cfRule type="cellIs" dxfId="2" priority="2143" operator="lessThan">
      <formula>" EGP -   0"</formula>
    </cfRule>
    <cfRule type="cellIs" dxfId="2" priority="2035" operator="lessThan">
      <formula>" EGP 0"</formula>
    </cfRule>
    <cfRule type="cellIs" dxfId="3" priority="1927" operator="lessThan">
      <formula>" EGP -   "</formula>
    </cfRule>
    <cfRule type="cellIs" dxfId="2" priority="1819" operator="lessThan">
      <formula>1</formula>
    </cfRule>
    <cfRule type="cellIs" dxfId="4" priority="1711" operator="lessThan">
      <formula>1</formula>
    </cfRule>
    <cfRule type="cellIs" dxfId="4" priority="1603" operator="greaterThan">
      <formula>" EGP -   1"</formula>
    </cfRule>
    <cfRule type="cellIs" dxfId="2" priority="1495" operator="lessThan">
      <formula>" EGP -   1"</formula>
    </cfRule>
    <cfRule type="cellIs" dxfId="4" priority="1387" operator="lessThan">
      <formula>" EGP -   "</formula>
    </cfRule>
    <cfRule type="cellIs" dxfId="2" priority="1279" operator="lessThan">
      <formula>" EGP 50"</formula>
    </cfRule>
    <cfRule type="colorScale" priority="117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3" operator="equal">
      <formula>" EGP -   0"</formula>
    </cfRule>
    <cfRule type="colorScale" priority="955">
      <colorScale>
        <cfvo type="num" val="0"/>
        <cfvo type="num" val="25000"/>
        <color rgb="FFFFFF00"/>
        <color rgb="FFC00000"/>
      </colorScale>
    </cfRule>
    <cfRule type="colorScale" priority="847">
      <colorScale>
        <cfvo type="num" val="-23000"/>
        <cfvo type="num" val="0"/>
        <color rgb="FFFF7128"/>
        <color rgb="FFFFEF9C"/>
      </colorScale>
    </cfRule>
    <cfRule type="colorScale" priority="739">
      <colorScale>
        <cfvo type="num" val="-23000"/>
        <cfvo type="num" val="0"/>
        <color rgb="FFFF7128"/>
        <color rgb="FFFFFF00"/>
      </colorScale>
    </cfRule>
    <cfRule type="colorScale" priority="631">
      <colorScale>
        <cfvo type="num" val="-15000"/>
        <cfvo type="num" val="0"/>
        <color rgb="FFFF0000"/>
        <color rgb="FFFFEF9C"/>
      </colorScale>
    </cfRule>
    <cfRule type="colorScale" priority="523">
      <colorScale>
        <cfvo type="num" val="-20000"/>
        <cfvo type="num" val="0"/>
        <color theme="5" tint="0.399426252021851"/>
        <color rgb="FFFFEF9C"/>
      </colorScale>
    </cfRule>
    <cfRule type="colorScale" priority="415">
      <colorScale>
        <cfvo type="num" val="-20000"/>
        <cfvo type="num" val="0"/>
        <color rgb="FFFF0000"/>
        <color rgb="FFFFEF9C"/>
      </colorScale>
    </cfRule>
    <cfRule type="colorScale" priority="307">
      <colorScale>
        <cfvo type="num" val="-1"/>
        <cfvo type="num" val="0"/>
        <color theme="0"/>
        <color rgb="FFFFFF00"/>
      </colorScale>
    </cfRule>
    <cfRule type="cellIs" dxfId="5" priority="199" operator="lessThan">
      <formula>1</formula>
    </cfRule>
    <cfRule type="cellIs" priority="91" operator="equal">
      <formula>0</formula>
    </cfRule>
  </conditionalFormatting>
  <conditionalFormatting sqref="F162:G162">
    <cfRule type="cellIs" dxfId="2" priority="2142" operator="lessThan">
      <formula>" EGP -   0"</formula>
    </cfRule>
    <cfRule type="cellIs" dxfId="2" priority="2034" operator="lessThan">
      <formula>" EGP 0"</formula>
    </cfRule>
    <cfRule type="cellIs" dxfId="3" priority="1926" operator="lessThan">
      <formula>" EGP -   "</formula>
    </cfRule>
    <cfRule type="cellIs" dxfId="2" priority="1818" operator="lessThan">
      <formula>1</formula>
    </cfRule>
    <cfRule type="cellIs" dxfId="4" priority="1710" operator="lessThan">
      <formula>1</formula>
    </cfRule>
    <cfRule type="cellIs" dxfId="4" priority="1602" operator="greaterThan">
      <formula>" EGP -   1"</formula>
    </cfRule>
    <cfRule type="cellIs" dxfId="2" priority="1494" operator="lessThan">
      <formula>" EGP -   1"</formula>
    </cfRule>
    <cfRule type="cellIs" dxfId="4" priority="1386" operator="lessThan">
      <formula>" EGP -   "</formula>
    </cfRule>
    <cfRule type="cellIs" dxfId="2" priority="1278" operator="lessThan">
      <formula>" EGP 50"</formula>
    </cfRule>
    <cfRule type="colorScale" priority="117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2" operator="equal">
      <formula>" EGP -   0"</formula>
    </cfRule>
    <cfRule type="colorScale" priority="954">
      <colorScale>
        <cfvo type="num" val="0"/>
        <cfvo type="num" val="25000"/>
        <color rgb="FFFFFF00"/>
        <color rgb="FFC00000"/>
      </colorScale>
    </cfRule>
    <cfRule type="colorScale" priority="846">
      <colorScale>
        <cfvo type="num" val="-23000"/>
        <cfvo type="num" val="0"/>
        <color rgb="FFFF7128"/>
        <color rgb="FFFFEF9C"/>
      </colorScale>
    </cfRule>
    <cfRule type="colorScale" priority="738">
      <colorScale>
        <cfvo type="num" val="-23000"/>
        <cfvo type="num" val="0"/>
        <color rgb="FFFF7128"/>
        <color rgb="FFFFFF00"/>
      </colorScale>
    </cfRule>
    <cfRule type="colorScale" priority="630">
      <colorScale>
        <cfvo type="num" val="-15000"/>
        <cfvo type="num" val="0"/>
        <color rgb="FFFF0000"/>
        <color rgb="FFFFEF9C"/>
      </colorScale>
    </cfRule>
    <cfRule type="colorScale" priority="522">
      <colorScale>
        <cfvo type="num" val="-20000"/>
        <cfvo type="num" val="0"/>
        <color theme="5" tint="0.399426252021851"/>
        <color rgb="FFFFEF9C"/>
      </colorScale>
    </cfRule>
    <cfRule type="colorScale" priority="414">
      <colorScale>
        <cfvo type="num" val="-20000"/>
        <cfvo type="num" val="0"/>
        <color rgb="FFFF0000"/>
        <color rgb="FFFFEF9C"/>
      </colorScale>
    </cfRule>
    <cfRule type="colorScale" priority="306">
      <colorScale>
        <cfvo type="num" val="-1"/>
        <cfvo type="num" val="0"/>
        <color theme="0"/>
        <color rgb="FFFFFF00"/>
      </colorScale>
    </cfRule>
    <cfRule type="cellIs" dxfId="5" priority="198" operator="lessThan">
      <formula>1</formula>
    </cfRule>
    <cfRule type="cellIs" priority="90" operator="equal">
      <formula>0</formula>
    </cfRule>
  </conditionalFormatting>
  <conditionalFormatting sqref="F163:G163">
    <cfRule type="cellIs" dxfId="2" priority="2141" operator="lessThan">
      <formula>" EGP -   0"</formula>
    </cfRule>
    <cfRule type="cellIs" dxfId="2" priority="2033" operator="lessThan">
      <formula>" EGP 0"</formula>
    </cfRule>
    <cfRule type="cellIs" dxfId="3" priority="1925" operator="lessThan">
      <formula>" EGP -   "</formula>
    </cfRule>
    <cfRule type="cellIs" dxfId="2" priority="1817" operator="lessThan">
      <formula>1</formula>
    </cfRule>
    <cfRule type="cellIs" dxfId="4" priority="1709" operator="lessThan">
      <formula>1</formula>
    </cfRule>
    <cfRule type="cellIs" dxfId="4" priority="1601" operator="greaterThan">
      <formula>" EGP -   1"</formula>
    </cfRule>
    <cfRule type="cellIs" dxfId="2" priority="1493" operator="lessThan">
      <formula>" EGP -   1"</formula>
    </cfRule>
    <cfRule type="cellIs" dxfId="4" priority="1385" operator="lessThan">
      <formula>" EGP -   "</formula>
    </cfRule>
    <cfRule type="cellIs" dxfId="2" priority="1277" operator="lessThan">
      <formula>" EGP 50"</formula>
    </cfRule>
    <cfRule type="colorScale" priority="116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1" operator="equal">
      <formula>" EGP -   0"</formula>
    </cfRule>
    <cfRule type="colorScale" priority="953">
      <colorScale>
        <cfvo type="num" val="0"/>
        <cfvo type="num" val="25000"/>
        <color rgb="FFFFFF00"/>
        <color rgb="FFC00000"/>
      </colorScale>
    </cfRule>
    <cfRule type="colorScale" priority="845">
      <colorScale>
        <cfvo type="num" val="-23000"/>
        <cfvo type="num" val="0"/>
        <color rgb="FFFF7128"/>
        <color rgb="FFFFEF9C"/>
      </colorScale>
    </cfRule>
    <cfRule type="colorScale" priority="737">
      <colorScale>
        <cfvo type="num" val="-23000"/>
        <cfvo type="num" val="0"/>
        <color rgb="FFFF7128"/>
        <color rgb="FFFFFF00"/>
      </colorScale>
    </cfRule>
    <cfRule type="colorScale" priority="629">
      <colorScale>
        <cfvo type="num" val="-15000"/>
        <cfvo type="num" val="0"/>
        <color rgb="FFFF0000"/>
        <color rgb="FFFFEF9C"/>
      </colorScale>
    </cfRule>
    <cfRule type="colorScale" priority="521">
      <colorScale>
        <cfvo type="num" val="-20000"/>
        <cfvo type="num" val="0"/>
        <color theme="5" tint="0.399426252021851"/>
        <color rgb="FFFFEF9C"/>
      </colorScale>
    </cfRule>
    <cfRule type="colorScale" priority="413">
      <colorScale>
        <cfvo type="num" val="-20000"/>
        <cfvo type="num" val="0"/>
        <color rgb="FFFF0000"/>
        <color rgb="FFFFEF9C"/>
      </colorScale>
    </cfRule>
    <cfRule type="colorScale" priority="305">
      <colorScale>
        <cfvo type="num" val="-1"/>
        <cfvo type="num" val="0"/>
        <color theme="0"/>
        <color rgb="FFFFFF00"/>
      </colorScale>
    </cfRule>
    <cfRule type="cellIs" dxfId="5" priority="197" operator="lessThan">
      <formula>1</formula>
    </cfRule>
    <cfRule type="cellIs" priority="89" operator="equal">
      <formula>0</formula>
    </cfRule>
  </conditionalFormatting>
  <conditionalFormatting sqref="F164:G164">
    <cfRule type="cellIs" dxfId="2" priority="2140" operator="lessThan">
      <formula>" EGP -   0"</formula>
    </cfRule>
    <cfRule type="cellIs" dxfId="2" priority="2032" operator="lessThan">
      <formula>" EGP 0"</formula>
    </cfRule>
    <cfRule type="cellIs" dxfId="3" priority="1924" operator="lessThan">
      <formula>" EGP -   "</formula>
    </cfRule>
    <cfRule type="cellIs" dxfId="2" priority="1816" operator="lessThan">
      <formula>1</formula>
    </cfRule>
    <cfRule type="cellIs" dxfId="4" priority="1708" operator="lessThan">
      <formula>1</formula>
    </cfRule>
    <cfRule type="cellIs" dxfId="4" priority="1600" operator="greaterThan">
      <formula>" EGP -   1"</formula>
    </cfRule>
    <cfRule type="cellIs" dxfId="2" priority="1492" operator="lessThan">
      <formula>" EGP -   1"</formula>
    </cfRule>
    <cfRule type="cellIs" dxfId="4" priority="1384" operator="lessThan">
      <formula>" EGP -   "</formula>
    </cfRule>
    <cfRule type="cellIs" dxfId="2" priority="1276" operator="lessThan">
      <formula>" EGP 50"</formula>
    </cfRule>
    <cfRule type="colorScale" priority="116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60" operator="equal">
      <formula>" EGP -   0"</formula>
    </cfRule>
    <cfRule type="colorScale" priority="952">
      <colorScale>
        <cfvo type="num" val="0"/>
        <cfvo type="num" val="25000"/>
        <color rgb="FFFFFF00"/>
        <color rgb="FFC00000"/>
      </colorScale>
    </cfRule>
    <cfRule type="colorScale" priority="844">
      <colorScale>
        <cfvo type="num" val="-23000"/>
        <cfvo type="num" val="0"/>
        <color rgb="FFFF7128"/>
        <color rgb="FFFFEF9C"/>
      </colorScale>
    </cfRule>
    <cfRule type="colorScale" priority="736">
      <colorScale>
        <cfvo type="num" val="-23000"/>
        <cfvo type="num" val="0"/>
        <color rgb="FFFF7128"/>
        <color rgb="FFFFFF00"/>
      </colorScale>
    </cfRule>
    <cfRule type="colorScale" priority="628">
      <colorScale>
        <cfvo type="num" val="-15000"/>
        <cfvo type="num" val="0"/>
        <color rgb="FFFF0000"/>
        <color rgb="FFFFEF9C"/>
      </colorScale>
    </cfRule>
    <cfRule type="colorScale" priority="520">
      <colorScale>
        <cfvo type="num" val="-20000"/>
        <cfvo type="num" val="0"/>
        <color theme="5" tint="0.399426252021851"/>
        <color rgb="FFFFEF9C"/>
      </colorScale>
    </cfRule>
    <cfRule type="colorScale" priority="412">
      <colorScale>
        <cfvo type="num" val="-20000"/>
        <cfvo type="num" val="0"/>
        <color rgb="FFFF0000"/>
        <color rgb="FFFFEF9C"/>
      </colorScale>
    </cfRule>
    <cfRule type="colorScale" priority="304">
      <colorScale>
        <cfvo type="num" val="-1"/>
        <cfvo type="num" val="0"/>
        <color theme="0"/>
        <color rgb="FFFFFF00"/>
      </colorScale>
    </cfRule>
    <cfRule type="cellIs" dxfId="5" priority="196" operator="lessThan">
      <formula>1</formula>
    </cfRule>
    <cfRule type="cellIs" priority="88" operator="equal">
      <formula>0</formula>
    </cfRule>
  </conditionalFormatting>
  <conditionalFormatting sqref="F165:G165">
    <cfRule type="cellIs" dxfId="2" priority="2139" operator="lessThan">
      <formula>" EGP -   0"</formula>
    </cfRule>
    <cfRule type="cellIs" dxfId="2" priority="2031" operator="lessThan">
      <formula>" EGP 0"</formula>
    </cfRule>
    <cfRule type="cellIs" dxfId="3" priority="1923" operator="lessThan">
      <formula>" EGP -   "</formula>
    </cfRule>
    <cfRule type="cellIs" dxfId="2" priority="1815" operator="lessThan">
      <formula>1</formula>
    </cfRule>
    <cfRule type="cellIs" dxfId="4" priority="1707" operator="lessThan">
      <formula>1</formula>
    </cfRule>
    <cfRule type="cellIs" dxfId="4" priority="1599" operator="greaterThan">
      <formula>" EGP -   1"</formula>
    </cfRule>
    <cfRule type="cellIs" dxfId="2" priority="1491" operator="lessThan">
      <formula>" EGP -   1"</formula>
    </cfRule>
    <cfRule type="cellIs" dxfId="4" priority="1383" operator="lessThan">
      <formula>" EGP -   "</formula>
    </cfRule>
    <cfRule type="cellIs" dxfId="2" priority="1275" operator="lessThan">
      <formula>" EGP 50"</formula>
    </cfRule>
    <cfRule type="colorScale" priority="116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9" operator="equal">
      <formula>" EGP -   0"</formula>
    </cfRule>
    <cfRule type="colorScale" priority="951">
      <colorScale>
        <cfvo type="num" val="0"/>
        <cfvo type="num" val="25000"/>
        <color rgb="FFFFFF00"/>
        <color rgb="FFC00000"/>
      </colorScale>
    </cfRule>
    <cfRule type="colorScale" priority="843">
      <colorScale>
        <cfvo type="num" val="-23000"/>
        <cfvo type="num" val="0"/>
        <color rgb="FFFF7128"/>
        <color rgb="FFFFEF9C"/>
      </colorScale>
    </cfRule>
    <cfRule type="colorScale" priority="735">
      <colorScale>
        <cfvo type="num" val="-23000"/>
        <cfvo type="num" val="0"/>
        <color rgb="FFFF7128"/>
        <color rgb="FFFFFF00"/>
      </colorScale>
    </cfRule>
    <cfRule type="colorScale" priority="627">
      <colorScale>
        <cfvo type="num" val="-15000"/>
        <cfvo type="num" val="0"/>
        <color rgb="FFFF0000"/>
        <color rgb="FFFFEF9C"/>
      </colorScale>
    </cfRule>
    <cfRule type="colorScale" priority="519">
      <colorScale>
        <cfvo type="num" val="-20000"/>
        <cfvo type="num" val="0"/>
        <color theme="5" tint="0.399426252021851"/>
        <color rgb="FFFFEF9C"/>
      </colorScale>
    </cfRule>
    <cfRule type="colorScale" priority="411">
      <colorScale>
        <cfvo type="num" val="-20000"/>
        <cfvo type="num" val="0"/>
        <color rgb="FFFF0000"/>
        <color rgb="FFFFEF9C"/>
      </colorScale>
    </cfRule>
    <cfRule type="colorScale" priority="303">
      <colorScale>
        <cfvo type="num" val="-1"/>
        <cfvo type="num" val="0"/>
        <color theme="0"/>
        <color rgb="FFFFFF00"/>
      </colorScale>
    </cfRule>
    <cfRule type="cellIs" dxfId="5" priority="195" operator="lessThan">
      <formula>1</formula>
    </cfRule>
    <cfRule type="cellIs" priority="87" operator="equal">
      <formula>0</formula>
    </cfRule>
  </conditionalFormatting>
  <conditionalFormatting sqref="F166:G166">
    <cfRule type="cellIs" dxfId="2" priority="2138" operator="lessThan">
      <formula>" EGP -   0"</formula>
    </cfRule>
    <cfRule type="cellIs" dxfId="2" priority="2030" operator="lessThan">
      <formula>" EGP 0"</formula>
    </cfRule>
    <cfRule type="cellIs" dxfId="3" priority="1922" operator="lessThan">
      <formula>" EGP -   "</formula>
    </cfRule>
    <cfRule type="cellIs" dxfId="2" priority="1814" operator="lessThan">
      <formula>1</formula>
    </cfRule>
    <cfRule type="cellIs" dxfId="4" priority="1706" operator="lessThan">
      <formula>1</formula>
    </cfRule>
    <cfRule type="cellIs" dxfId="4" priority="1598" operator="greaterThan">
      <formula>" EGP -   1"</formula>
    </cfRule>
    <cfRule type="cellIs" dxfId="2" priority="1490" operator="lessThan">
      <formula>" EGP -   1"</formula>
    </cfRule>
    <cfRule type="cellIs" dxfId="4" priority="1382" operator="lessThan">
      <formula>" EGP -   "</formula>
    </cfRule>
    <cfRule type="cellIs" dxfId="2" priority="1274" operator="lessThan">
      <formula>" EGP 50"</formula>
    </cfRule>
    <cfRule type="colorScale" priority="116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8" operator="equal">
      <formula>" EGP -   0"</formula>
    </cfRule>
    <cfRule type="colorScale" priority="950">
      <colorScale>
        <cfvo type="num" val="0"/>
        <cfvo type="num" val="25000"/>
        <color rgb="FFFFFF00"/>
        <color rgb="FFC00000"/>
      </colorScale>
    </cfRule>
    <cfRule type="colorScale" priority="842">
      <colorScale>
        <cfvo type="num" val="-23000"/>
        <cfvo type="num" val="0"/>
        <color rgb="FFFF7128"/>
        <color rgb="FFFFEF9C"/>
      </colorScale>
    </cfRule>
    <cfRule type="colorScale" priority="734">
      <colorScale>
        <cfvo type="num" val="-23000"/>
        <cfvo type="num" val="0"/>
        <color rgb="FFFF7128"/>
        <color rgb="FFFFFF00"/>
      </colorScale>
    </cfRule>
    <cfRule type="colorScale" priority="626">
      <colorScale>
        <cfvo type="num" val="-15000"/>
        <cfvo type="num" val="0"/>
        <color rgb="FFFF0000"/>
        <color rgb="FFFFEF9C"/>
      </colorScale>
    </cfRule>
    <cfRule type="colorScale" priority="518">
      <colorScale>
        <cfvo type="num" val="-20000"/>
        <cfvo type="num" val="0"/>
        <color theme="5" tint="0.399426252021851"/>
        <color rgb="FFFFEF9C"/>
      </colorScale>
    </cfRule>
    <cfRule type="colorScale" priority="410">
      <colorScale>
        <cfvo type="num" val="-20000"/>
        <cfvo type="num" val="0"/>
        <color rgb="FFFF0000"/>
        <color rgb="FFFFEF9C"/>
      </colorScale>
    </cfRule>
    <cfRule type="colorScale" priority="302">
      <colorScale>
        <cfvo type="num" val="-1"/>
        <cfvo type="num" val="0"/>
        <color theme="0"/>
        <color rgb="FFFFFF00"/>
      </colorScale>
    </cfRule>
    <cfRule type="cellIs" dxfId="5" priority="194" operator="lessThan">
      <formula>1</formula>
    </cfRule>
    <cfRule type="cellIs" priority="86" operator="equal">
      <formula>0</formula>
    </cfRule>
  </conditionalFormatting>
  <conditionalFormatting sqref="F167:G167">
    <cfRule type="cellIs" dxfId="2" priority="2137" operator="lessThan">
      <formula>" EGP -   0"</formula>
    </cfRule>
    <cfRule type="cellIs" dxfId="2" priority="2029" operator="lessThan">
      <formula>" EGP 0"</formula>
    </cfRule>
    <cfRule type="cellIs" dxfId="3" priority="1921" operator="lessThan">
      <formula>" EGP -   "</formula>
    </cfRule>
    <cfRule type="cellIs" dxfId="2" priority="1813" operator="lessThan">
      <formula>1</formula>
    </cfRule>
    <cfRule type="cellIs" dxfId="4" priority="1705" operator="lessThan">
      <formula>1</formula>
    </cfRule>
    <cfRule type="cellIs" dxfId="4" priority="1597" operator="greaterThan">
      <formula>" EGP -   1"</formula>
    </cfRule>
    <cfRule type="cellIs" dxfId="2" priority="1489" operator="lessThan">
      <formula>" EGP -   1"</formula>
    </cfRule>
    <cfRule type="cellIs" dxfId="4" priority="1381" operator="lessThan">
      <formula>" EGP -   "</formula>
    </cfRule>
    <cfRule type="cellIs" dxfId="2" priority="1273" operator="lessThan">
      <formula>" EGP 50"</formula>
    </cfRule>
    <cfRule type="colorScale" priority="116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7" operator="equal">
      <formula>" EGP -   0"</formula>
    </cfRule>
    <cfRule type="colorScale" priority="949">
      <colorScale>
        <cfvo type="num" val="0"/>
        <cfvo type="num" val="25000"/>
        <color rgb="FFFFFF00"/>
        <color rgb="FFC00000"/>
      </colorScale>
    </cfRule>
    <cfRule type="colorScale" priority="841">
      <colorScale>
        <cfvo type="num" val="-23000"/>
        <cfvo type="num" val="0"/>
        <color rgb="FFFF7128"/>
        <color rgb="FFFFEF9C"/>
      </colorScale>
    </cfRule>
    <cfRule type="colorScale" priority="733">
      <colorScale>
        <cfvo type="num" val="-23000"/>
        <cfvo type="num" val="0"/>
        <color rgb="FFFF7128"/>
        <color rgb="FFFFFF00"/>
      </colorScale>
    </cfRule>
    <cfRule type="colorScale" priority="625">
      <colorScale>
        <cfvo type="num" val="-15000"/>
        <cfvo type="num" val="0"/>
        <color rgb="FFFF0000"/>
        <color rgb="FFFFEF9C"/>
      </colorScale>
    </cfRule>
    <cfRule type="colorScale" priority="517">
      <colorScale>
        <cfvo type="num" val="-20000"/>
        <cfvo type="num" val="0"/>
        <color theme="5" tint="0.399426252021851"/>
        <color rgb="FFFFEF9C"/>
      </colorScale>
    </cfRule>
    <cfRule type="colorScale" priority="409">
      <colorScale>
        <cfvo type="num" val="-20000"/>
        <cfvo type="num" val="0"/>
        <color rgb="FFFF0000"/>
        <color rgb="FFFFEF9C"/>
      </colorScale>
    </cfRule>
    <cfRule type="colorScale" priority="301">
      <colorScale>
        <cfvo type="num" val="-1"/>
        <cfvo type="num" val="0"/>
        <color theme="0"/>
        <color rgb="FFFFFF00"/>
      </colorScale>
    </cfRule>
    <cfRule type="cellIs" dxfId="5" priority="193" operator="lessThan">
      <formula>1</formula>
    </cfRule>
    <cfRule type="cellIs" priority="85" operator="equal">
      <formula>0</formula>
    </cfRule>
  </conditionalFormatting>
  <conditionalFormatting sqref="F168:G168">
    <cfRule type="cellIs" dxfId="2" priority="2136" operator="lessThan">
      <formula>" EGP -   0"</formula>
    </cfRule>
    <cfRule type="cellIs" dxfId="2" priority="2028" operator="lessThan">
      <formula>" EGP 0"</formula>
    </cfRule>
    <cfRule type="cellIs" dxfId="3" priority="1920" operator="lessThan">
      <formula>" EGP -   "</formula>
    </cfRule>
    <cfRule type="cellIs" dxfId="2" priority="1812" operator="lessThan">
      <formula>1</formula>
    </cfRule>
    <cfRule type="cellIs" dxfId="4" priority="1704" operator="lessThan">
      <formula>1</formula>
    </cfRule>
    <cfRule type="cellIs" dxfId="4" priority="1596" operator="greaterThan">
      <formula>" EGP -   1"</formula>
    </cfRule>
    <cfRule type="cellIs" dxfId="2" priority="1488" operator="lessThan">
      <formula>" EGP -   1"</formula>
    </cfRule>
    <cfRule type="cellIs" dxfId="4" priority="1380" operator="lessThan">
      <formula>" EGP -   "</formula>
    </cfRule>
    <cfRule type="cellIs" dxfId="2" priority="1272" operator="lessThan">
      <formula>" EGP 50"</formula>
    </cfRule>
    <cfRule type="colorScale" priority="116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6" operator="equal">
      <formula>" EGP -   0"</formula>
    </cfRule>
    <cfRule type="colorScale" priority="948">
      <colorScale>
        <cfvo type="num" val="0"/>
        <cfvo type="num" val="25000"/>
        <color rgb="FFFFFF00"/>
        <color rgb="FFC00000"/>
      </colorScale>
    </cfRule>
    <cfRule type="colorScale" priority="840">
      <colorScale>
        <cfvo type="num" val="-23000"/>
        <cfvo type="num" val="0"/>
        <color rgb="FFFF7128"/>
        <color rgb="FFFFEF9C"/>
      </colorScale>
    </cfRule>
    <cfRule type="colorScale" priority="732">
      <colorScale>
        <cfvo type="num" val="-23000"/>
        <cfvo type="num" val="0"/>
        <color rgb="FFFF7128"/>
        <color rgb="FFFFFF00"/>
      </colorScale>
    </cfRule>
    <cfRule type="colorScale" priority="624">
      <colorScale>
        <cfvo type="num" val="-15000"/>
        <cfvo type="num" val="0"/>
        <color rgb="FFFF0000"/>
        <color rgb="FFFFEF9C"/>
      </colorScale>
    </cfRule>
    <cfRule type="colorScale" priority="516">
      <colorScale>
        <cfvo type="num" val="-20000"/>
        <cfvo type="num" val="0"/>
        <color theme="5" tint="0.399426252021851"/>
        <color rgb="FFFFEF9C"/>
      </colorScale>
    </cfRule>
    <cfRule type="colorScale" priority="408">
      <colorScale>
        <cfvo type="num" val="-20000"/>
        <cfvo type="num" val="0"/>
        <color rgb="FFFF0000"/>
        <color rgb="FFFFEF9C"/>
      </colorScale>
    </cfRule>
    <cfRule type="colorScale" priority="300">
      <colorScale>
        <cfvo type="num" val="-1"/>
        <cfvo type="num" val="0"/>
        <color theme="0"/>
        <color rgb="FFFFFF00"/>
      </colorScale>
    </cfRule>
    <cfRule type="cellIs" dxfId="5" priority="192" operator="lessThan">
      <formula>1</formula>
    </cfRule>
    <cfRule type="cellIs" priority="84" operator="equal">
      <formula>0</formula>
    </cfRule>
  </conditionalFormatting>
  <conditionalFormatting sqref="F169:G169">
    <cfRule type="cellIs" dxfId="2" priority="2135" operator="lessThan">
      <formula>" EGP -   0"</formula>
    </cfRule>
    <cfRule type="cellIs" dxfId="2" priority="2027" operator="lessThan">
      <formula>" EGP 0"</formula>
    </cfRule>
    <cfRule type="cellIs" dxfId="3" priority="1919" operator="lessThan">
      <formula>" EGP -   "</formula>
    </cfRule>
    <cfRule type="cellIs" dxfId="2" priority="1811" operator="lessThan">
      <formula>1</formula>
    </cfRule>
    <cfRule type="cellIs" dxfId="4" priority="1703" operator="lessThan">
      <formula>1</formula>
    </cfRule>
    <cfRule type="cellIs" dxfId="4" priority="1595" operator="greaterThan">
      <formula>" EGP -   1"</formula>
    </cfRule>
    <cfRule type="cellIs" dxfId="2" priority="1487" operator="lessThan">
      <formula>" EGP -   1"</formula>
    </cfRule>
    <cfRule type="cellIs" dxfId="4" priority="1379" operator="lessThan">
      <formula>" EGP -   "</formula>
    </cfRule>
    <cfRule type="cellIs" dxfId="2" priority="1271" operator="lessThan">
      <formula>" EGP 50"</formula>
    </cfRule>
    <cfRule type="colorScale" priority="116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5" operator="equal">
      <formula>" EGP -   0"</formula>
    </cfRule>
    <cfRule type="colorScale" priority="947">
      <colorScale>
        <cfvo type="num" val="0"/>
        <cfvo type="num" val="25000"/>
        <color rgb="FFFFFF00"/>
        <color rgb="FFC00000"/>
      </colorScale>
    </cfRule>
    <cfRule type="colorScale" priority="839">
      <colorScale>
        <cfvo type="num" val="-23000"/>
        <cfvo type="num" val="0"/>
        <color rgb="FFFF7128"/>
        <color rgb="FFFFEF9C"/>
      </colorScale>
    </cfRule>
    <cfRule type="colorScale" priority="731">
      <colorScale>
        <cfvo type="num" val="-23000"/>
        <cfvo type="num" val="0"/>
        <color rgb="FFFF7128"/>
        <color rgb="FFFFFF00"/>
      </colorScale>
    </cfRule>
    <cfRule type="colorScale" priority="623">
      <colorScale>
        <cfvo type="num" val="-15000"/>
        <cfvo type="num" val="0"/>
        <color rgb="FFFF0000"/>
        <color rgb="FFFFEF9C"/>
      </colorScale>
    </cfRule>
    <cfRule type="colorScale" priority="515">
      <colorScale>
        <cfvo type="num" val="-20000"/>
        <cfvo type="num" val="0"/>
        <color theme="5" tint="0.399426252021851"/>
        <color rgb="FFFFEF9C"/>
      </colorScale>
    </cfRule>
    <cfRule type="colorScale" priority="407">
      <colorScale>
        <cfvo type="num" val="-20000"/>
        <cfvo type="num" val="0"/>
        <color rgb="FFFF0000"/>
        <color rgb="FFFFEF9C"/>
      </colorScale>
    </cfRule>
    <cfRule type="colorScale" priority="299">
      <colorScale>
        <cfvo type="num" val="-1"/>
        <cfvo type="num" val="0"/>
        <color theme="0"/>
        <color rgb="FFFFFF00"/>
      </colorScale>
    </cfRule>
    <cfRule type="cellIs" dxfId="5" priority="191" operator="lessThan">
      <formula>1</formula>
    </cfRule>
    <cfRule type="cellIs" priority="83" operator="equal">
      <formula>0</formula>
    </cfRule>
  </conditionalFormatting>
  <conditionalFormatting sqref="F170:G170">
    <cfRule type="cellIs" dxfId="2" priority="2134" operator="lessThan">
      <formula>" EGP -   0"</formula>
    </cfRule>
    <cfRule type="cellIs" dxfId="2" priority="2026" operator="lessThan">
      <formula>" EGP 0"</formula>
    </cfRule>
    <cfRule type="cellIs" dxfId="3" priority="1918" operator="lessThan">
      <formula>" EGP -   "</formula>
    </cfRule>
    <cfRule type="cellIs" dxfId="2" priority="1810" operator="lessThan">
      <formula>1</formula>
    </cfRule>
    <cfRule type="cellIs" dxfId="4" priority="1702" operator="lessThan">
      <formula>1</formula>
    </cfRule>
    <cfRule type="cellIs" dxfId="4" priority="1594" operator="greaterThan">
      <formula>" EGP -   1"</formula>
    </cfRule>
    <cfRule type="cellIs" dxfId="2" priority="1486" operator="lessThan">
      <formula>" EGP -   1"</formula>
    </cfRule>
    <cfRule type="cellIs" dxfId="4" priority="1378" operator="lessThan">
      <formula>" EGP -   "</formula>
    </cfRule>
    <cfRule type="cellIs" dxfId="2" priority="1270" operator="lessThan">
      <formula>" EGP 50"</formula>
    </cfRule>
    <cfRule type="colorScale" priority="116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4" operator="equal">
      <formula>" EGP -   0"</formula>
    </cfRule>
    <cfRule type="colorScale" priority="946">
      <colorScale>
        <cfvo type="num" val="0"/>
        <cfvo type="num" val="25000"/>
        <color rgb="FFFFFF00"/>
        <color rgb="FFC00000"/>
      </colorScale>
    </cfRule>
    <cfRule type="colorScale" priority="838">
      <colorScale>
        <cfvo type="num" val="-23000"/>
        <cfvo type="num" val="0"/>
        <color rgb="FFFF7128"/>
        <color rgb="FFFFEF9C"/>
      </colorScale>
    </cfRule>
    <cfRule type="colorScale" priority="730">
      <colorScale>
        <cfvo type="num" val="-23000"/>
        <cfvo type="num" val="0"/>
        <color rgb="FFFF7128"/>
        <color rgb="FFFFFF00"/>
      </colorScale>
    </cfRule>
    <cfRule type="colorScale" priority="622">
      <colorScale>
        <cfvo type="num" val="-15000"/>
        <cfvo type="num" val="0"/>
        <color rgb="FFFF0000"/>
        <color rgb="FFFFEF9C"/>
      </colorScale>
    </cfRule>
    <cfRule type="colorScale" priority="514">
      <colorScale>
        <cfvo type="num" val="-20000"/>
        <cfvo type="num" val="0"/>
        <color theme="5" tint="0.399426252021851"/>
        <color rgb="FFFFEF9C"/>
      </colorScale>
    </cfRule>
    <cfRule type="colorScale" priority="406">
      <colorScale>
        <cfvo type="num" val="-20000"/>
        <cfvo type="num" val="0"/>
        <color rgb="FFFF0000"/>
        <color rgb="FFFFEF9C"/>
      </colorScale>
    </cfRule>
    <cfRule type="colorScale" priority="298">
      <colorScale>
        <cfvo type="num" val="-1"/>
        <cfvo type="num" val="0"/>
        <color theme="0"/>
        <color rgb="FFFFFF00"/>
      </colorScale>
    </cfRule>
    <cfRule type="cellIs" dxfId="5" priority="190" operator="lessThan">
      <formula>1</formula>
    </cfRule>
    <cfRule type="cellIs" priority="82" operator="equal">
      <formula>0</formula>
    </cfRule>
  </conditionalFormatting>
  <conditionalFormatting sqref="F171:G171">
    <cfRule type="cellIs" dxfId="2" priority="2133" operator="lessThan">
      <formula>" EGP -   0"</formula>
    </cfRule>
    <cfRule type="cellIs" dxfId="2" priority="2025" operator="lessThan">
      <formula>" EGP 0"</formula>
    </cfRule>
    <cfRule type="cellIs" dxfId="3" priority="1917" operator="lessThan">
      <formula>" EGP -   "</formula>
    </cfRule>
    <cfRule type="cellIs" dxfId="2" priority="1809" operator="lessThan">
      <formula>1</formula>
    </cfRule>
    <cfRule type="cellIs" dxfId="4" priority="1701" operator="lessThan">
      <formula>1</formula>
    </cfRule>
    <cfRule type="cellIs" dxfId="4" priority="1593" operator="greaterThan">
      <formula>" EGP -   1"</formula>
    </cfRule>
    <cfRule type="cellIs" dxfId="2" priority="1485" operator="lessThan">
      <formula>" EGP -   1"</formula>
    </cfRule>
    <cfRule type="cellIs" dxfId="4" priority="1377" operator="lessThan">
      <formula>" EGP -   "</formula>
    </cfRule>
    <cfRule type="cellIs" dxfId="2" priority="1269" operator="lessThan">
      <formula>" EGP 50"</formula>
    </cfRule>
    <cfRule type="colorScale" priority="116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3" operator="equal">
      <formula>" EGP -   0"</formula>
    </cfRule>
    <cfRule type="colorScale" priority="945">
      <colorScale>
        <cfvo type="num" val="0"/>
        <cfvo type="num" val="25000"/>
        <color rgb="FFFFFF00"/>
        <color rgb="FFC00000"/>
      </colorScale>
    </cfRule>
    <cfRule type="colorScale" priority="837">
      <colorScale>
        <cfvo type="num" val="-23000"/>
        <cfvo type="num" val="0"/>
        <color rgb="FFFF7128"/>
        <color rgb="FFFFEF9C"/>
      </colorScale>
    </cfRule>
    <cfRule type="colorScale" priority="729">
      <colorScale>
        <cfvo type="num" val="-23000"/>
        <cfvo type="num" val="0"/>
        <color rgb="FFFF7128"/>
        <color rgb="FFFFFF00"/>
      </colorScale>
    </cfRule>
    <cfRule type="colorScale" priority="621">
      <colorScale>
        <cfvo type="num" val="-15000"/>
        <cfvo type="num" val="0"/>
        <color rgb="FFFF0000"/>
        <color rgb="FFFFEF9C"/>
      </colorScale>
    </cfRule>
    <cfRule type="colorScale" priority="513">
      <colorScale>
        <cfvo type="num" val="-20000"/>
        <cfvo type="num" val="0"/>
        <color theme="5" tint="0.399426252021851"/>
        <color rgb="FFFFEF9C"/>
      </colorScale>
    </cfRule>
    <cfRule type="colorScale" priority="405">
      <colorScale>
        <cfvo type="num" val="-20000"/>
        <cfvo type="num" val="0"/>
        <color rgb="FFFF0000"/>
        <color rgb="FFFFEF9C"/>
      </colorScale>
    </cfRule>
    <cfRule type="colorScale" priority="297">
      <colorScale>
        <cfvo type="num" val="-1"/>
        <cfvo type="num" val="0"/>
        <color theme="0"/>
        <color rgb="FFFFFF00"/>
      </colorScale>
    </cfRule>
    <cfRule type="cellIs" dxfId="5" priority="189" operator="lessThan">
      <formula>1</formula>
    </cfRule>
    <cfRule type="cellIs" priority="81" operator="equal">
      <formula>0</formula>
    </cfRule>
  </conditionalFormatting>
  <conditionalFormatting sqref="F172:G172">
    <cfRule type="cellIs" dxfId="2" priority="2132" operator="lessThan">
      <formula>" EGP -   0"</formula>
    </cfRule>
    <cfRule type="cellIs" dxfId="2" priority="2024" operator="lessThan">
      <formula>" EGP 0"</formula>
    </cfRule>
    <cfRule type="cellIs" dxfId="3" priority="1916" operator="lessThan">
      <formula>" EGP -   "</formula>
    </cfRule>
    <cfRule type="cellIs" dxfId="2" priority="1808" operator="lessThan">
      <formula>1</formula>
    </cfRule>
    <cfRule type="cellIs" dxfId="4" priority="1700" operator="lessThan">
      <formula>1</formula>
    </cfRule>
    <cfRule type="cellIs" dxfId="4" priority="1592" operator="greaterThan">
      <formula>" EGP -   1"</formula>
    </cfRule>
    <cfRule type="cellIs" dxfId="2" priority="1484" operator="lessThan">
      <formula>" EGP -   1"</formula>
    </cfRule>
    <cfRule type="cellIs" dxfId="4" priority="1376" operator="lessThan">
      <formula>" EGP -   "</formula>
    </cfRule>
    <cfRule type="cellIs" dxfId="2" priority="1268" operator="lessThan">
      <formula>" EGP 50"</formula>
    </cfRule>
    <cfRule type="colorScale" priority="116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2" operator="equal">
      <formula>" EGP -   0"</formula>
    </cfRule>
    <cfRule type="colorScale" priority="944">
      <colorScale>
        <cfvo type="num" val="0"/>
        <cfvo type="num" val="25000"/>
        <color rgb="FFFFFF00"/>
        <color rgb="FFC00000"/>
      </colorScale>
    </cfRule>
    <cfRule type="colorScale" priority="836">
      <colorScale>
        <cfvo type="num" val="-23000"/>
        <cfvo type="num" val="0"/>
        <color rgb="FFFF7128"/>
        <color rgb="FFFFEF9C"/>
      </colorScale>
    </cfRule>
    <cfRule type="colorScale" priority="728">
      <colorScale>
        <cfvo type="num" val="-23000"/>
        <cfvo type="num" val="0"/>
        <color rgb="FFFF7128"/>
        <color rgb="FFFFFF00"/>
      </colorScale>
    </cfRule>
    <cfRule type="colorScale" priority="620">
      <colorScale>
        <cfvo type="num" val="-15000"/>
        <cfvo type="num" val="0"/>
        <color rgb="FFFF0000"/>
        <color rgb="FFFFEF9C"/>
      </colorScale>
    </cfRule>
    <cfRule type="colorScale" priority="512">
      <colorScale>
        <cfvo type="num" val="-20000"/>
        <cfvo type="num" val="0"/>
        <color theme="5" tint="0.399426252021851"/>
        <color rgb="FFFFEF9C"/>
      </colorScale>
    </cfRule>
    <cfRule type="colorScale" priority="404">
      <colorScale>
        <cfvo type="num" val="-20000"/>
        <cfvo type="num" val="0"/>
        <color rgb="FFFF0000"/>
        <color rgb="FFFFEF9C"/>
      </colorScale>
    </cfRule>
    <cfRule type="colorScale" priority="296">
      <colorScale>
        <cfvo type="num" val="-1"/>
        <cfvo type="num" val="0"/>
        <color theme="0"/>
        <color rgb="FFFFFF00"/>
      </colorScale>
    </cfRule>
    <cfRule type="cellIs" dxfId="5" priority="188" operator="lessThan">
      <formula>1</formula>
    </cfRule>
    <cfRule type="cellIs" priority="80" operator="equal">
      <formula>0</formula>
    </cfRule>
  </conditionalFormatting>
  <conditionalFormatting sqref="F173:G173">
    <cfRule type="cellIs" dxfId="2" priority="2131" operator="lessThan">
      <formula>" EGP -   0"</formula>
    </cfRule>
    <cfRule type="cellIs" dxfId="2" priority="2023" operator="lessThan">
      <formula>" EGP 0"</formula>
    </cfRule>
    <cfRule type="cellIs" dxfId="3" priority="1915" operator="lessThan">
      <formula>" EGP -   "</formula>
    </cfRule>
    <cfRule type="cellIs" dxfId="2" priority="1807" operator="lessThan">
      <formula>1</formula>
    </cfRule>
    <cfRule type="cellIs" dxfId="4" priority="1699" operator="lessThan">
      <formula>1</formula>
    </cfRule>
    <cfRule type="cellIs" dxfId="4" priority="1591" operator="greaterThan">
      <formula>" EGP -   1"</formula>
    </cfRule>
    <cfRule type="cellIs" dxfId="2" priority="1483" operator="lessThan">
      <formula>" EGP -   1"</formula>
    </cfRule>
    <cfRule type="cellIs" dxfId="4" priority="1375" operator="lessThan">
      <formula>" EGP -   "</formula>
    </cfRule>
    <cfRule type="cellIs" dxfId="2" priority="1267" operator="lessThan">
      <formula>" EGP 50"</formula>
    </cfRule>
    <cfRule type="colorScale" priority="115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1" operator="equal">
      <formula>" EGP -   0"</formula>
    </cfRule>
    <cfRule type="colorScale" priority="943">
      <colorScale>
        <cfvo type="num" val="0"/>
        <cfvo type="num" val="25000"/>
        <color rgb="FFFFFF00"/>
        <color rgb="FFC00000"/>
      </colorScale>
    </cfRule>
    <cfRule type="colorScale" priority="835">
      <colorScale>
        <cfvo type="num" val="-23000"/>
        <cfvo type="num" val="0"/>
        <color rgb="FFFF7128"/>
        <color rgb="FFFFEF9C"/>
      </colorScale>
    </cfRule>
    <cfRule type="colorScale" priority="727">
      <colorScale>
        <cfvo type="num" val="-23000"/>
        <cfvo type="num" val="0"/>
        <color rgb="FFFF7128"/>
        <color rgb="FFFFFF00"/>
      </colorScale>
    </cfRule>
    <cfRule type="colorScale" priority="619">
      <colorScale>
        <cfvo type="num" val="-15000"/>
        <cfvo type="num" val="0"/>
        <color rgb="FFFF0000"/>
        <color rgb="FFFFEF9C"/>
      </colorScale>
    </cfRule>
    <cfRule type="colorScale" priority="511">
      <colorScale>
        <cfvo type="num" val="-20000"/>
        <cfvo type="num" val="0"/>
        <color theme="5" tint="0.399426252021851"/>
        <color rgb="FFFFEF9C"/>
      </colorScale>
    </cfRule>
    <cfRule type="colorScale" priority="403">
      <colorScale>
        <cfvo type="num" val="-20000"/>
        <cfvo type="num" val="0"/>
        <color rgb="FFFF0000"/>
        <color rgb="FFFFEF9C"/>
      </colorScale>
    </cfRule>
    <cfRule type="colorScale" priority="295">
      <colorScale>
        <cfvo type="num" val="-1"/>
        <cfvo type="num" val="0"/>
        <color theme="0"/>
        <color rgb="FFFFFF00"/>
      </colorScale>
    </cfRule>
    <cfRule type="cellIs" dxfId="5" priority="187" operator="lessThan">
      <formula>1</formula>
    </cfRule>
    <cfRule type="cellIs" priority="79" operator="equal">
      <formula>0</formula>
    </cfRule>
  </conditionalFormatting>
  <conditionalFormatting sqref="F174:G174">
    <cfRule type="cellIs" dxfId="2" priority="2130" operator="lessThan">
      <formula>" EGP -   0"</formula>
    </cfRule>
    <cfRule type="cellIs" dxfId="2" priority="2022" operator="lessThan">
      <formula>" EGP 0"</formula>
    </cfRule>
    <cfRule type="cellIs" dxfId="3" priority="1914" operator="lessThan">
      <formula>" EGP -   "</formula>
    </cfRule>
    <cfRule type="cellIs" dxfId="2" priority="1806" operator="lessThan">
      <formula>1</formula>
    </cfRule>
    <cfRule type="cellIs" dxfId="4" priority="1698" operator="lessThan">
      <formula>1</formula>
    </cfRule>
    <cfRule type="cellIs" dxfId="4" priority="1590" operator="greaterThan">
      <formula>" EGP -   1"</formula>
    </cfRule>
    <cfRule type="cellIs" dxfId="2" priority="1482" operator="lessThan">
      <formula>" EGP -   1"</formula>
    </cfRule>
    <cfRule type="cellIs" dxfId="4" priority="1374" operator="lessThan">
      <formula>" EGP -   "</formula>
    </cfRule>
    <cfRule type="cellIs" dxfId="2" priority="1266" operator="lessThan">
      <formula>" EGP 50"</formula>
    </cfRule>
    <cfRule type="colorScale" priority="115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50" operator="equal">
      <formula>" EGP -   0"</formula>
    </cfRule>
    <cfRule type="colorScale" priority="942">
      <colorScale>
        <cfvo type="num" val="0"/>
        <cfvo type="num" val="25000"/>
        <color rgb="FFFFFF00"/>
        <color rgb="FFC00000"/>
      </colorScale>
    </cfRule>
    <cfRule type="colorScale" priority="834">
      <colorScale>
        <cfvo type="num" val="-23000"/>
        <cfvo type="num" val="0"/>
        <color rgb="FFFF7128"/>
        <color rgb="FFFFEF9C"/>
      </colorScale>
    </cfRule>
    <cfRule type="colorScale" priority="726">
      <colorScale>
        <cfvo type="num" val="-23000"/>
        <cfvo type="num" val="0"/>
        <color rgb="FFFF7128"/>
        <color rgb="FFFFFF00"/>
      </colorScale>
    </cfRule>
    <cfRule type="colorScale" priority="618">
      <colorScale>
        <cfvo type="num" val="-15000"/>
        <cfvo type="num" val="0"/>
        <color rgb="FFFF0000"/>
        <color rgb="FFFFEF9C"/>
      </colorScale>
    </cfRule>
    <cfRule type="colorScale" priority="510">
      <colorScale>
        <cfvo type="num" val="-20000"/>
        <cfvo type="num" val="0"/>
        <color theme="5" tint="0.399426252021851"/>
        <color rgb="FFFFEF9C"/>
      </colorScale>
    </cfRule>
    <cfRule type="colorScale" priority="402">
      <colorScale>
        <cfvo type="num" val="-20000"/>
        <cfvo type="num" val="0"/>
        <color rgb="FFFF0000"/>
        <color rgb="FFFFEF9C"/>
      </colorScale>
    </cfRule>
    <cfRule type="colorScale" priority="294">
      <colorScale>
        <cfvo type="num" val="-1"/>
        <cfvo type="num" val="0"/>
        <color theme="0"/>
        <color rgb="FFFFFF00"/>
      </colorScale>
    </cfRule>
    <cfRule type="cellIs" dxfId="5" priority="186" operator="lessThan">
      <formula>1</formula>
    </cfRule>
    <cfRule type="cellIs" priority="78" operator="equal">
      <formula>0</formula>
    </cfRule>
  </conditionalFormatting>
  <conditionalFormatting sqref="F175:G175">
    <cfRule type="cellIs" dxfId="2" priority="2129" operator="lessThan">
      <formula>" EGP -   0"</formula>
    </cfRule>
    <cfRule type="cellIs" dxfId="2" priority="2021" operator="lessThan">
      <formula>" EGP 0"</formula>
    </cfRule>
    <cfRule type="cellIs" dxfId="3" priority="1913" operator="lessThan">
      <formula>" EGP -   "</formula>
    </cfRule>
    <cfRule type="cellIs" dxfId="2" priority="1805" operator="lessThan">
      <formula>1</formula>
    </cfRule>
    <cfRule type="cellIs" dxfId="4" priority="1697" operator="lessThan">
      <formula>1</formula>
    </cfRule>
    <cfRule type="cellIs" dxfId="4" priority="1589" operator="greaterThan">
      <formula>" EGP -   1"</formula>
    </cfRule>
    <cfRule type="cellIs" dxfId="2" priority="1481" operator="lessThan">
      <formula>" EGP -   1"</formula>
    </cfRule>
    <cfRule type="cellIs" dxfId="4" priority="1373" operator="lessThan">
      <formula>" EGP -   "</formula>
    </cfRule>
    <cfRule type="cellIs" dxfId="2" priority="1265" operator="lessThan">
      <formula>" EGP 50"</formula>
    </cfRule>
    <cfRule type="colorScale" priority="115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9" operator="equal">
      <formula>" EGP -   0"</formula>
    </cfRule>
    <cfRule type="colorScale" priority="941">
      <colorScale>
        <cfvo type="num" val="0"/>
        <cfvo type="num" val="25000"/>
        <color rgb="FFFFFF00"/>
        <color rgb="FFC00000"/>
      </colorScale>
    </cfRule>
    <cfRule type="colorScale" priority="833">
      <colorScale>
        <cfvo type="num" val="-23000"/>
        <cfvo type="num" val="0"/>
        <color rgb="FFFF7128"/>
        <color rgb="FFFFEF9C"/>
      </colorScale>
    </cfRule>
    <cfRule type="colorScale" priority="725">
      <colorScale>
        <cfvo type="num" val="-23000"/>
        <cfvo type="num" val="0"/>
        <color rgb="FFFF7128"/>
        <color rgb="FFFFFF00"/>
      </colorScale>
    </cfRule>
    <cfRule type="colorScale" priority="617">
      <colorScale>
        <cfvo type="num" val="-15000"/>
        <cfvo type="num" val="0"/>
        <color rgb="FFFF0000"/>
        <color rgb="FFFFEF9C"/>
      </colorScale>
    </cfRule>
    <cfRule type="colorScale" priority="509">
      <colorScale>
        <cfvo type="num" val="-20000"/>
        <cfvo type="num" val="0"/>
        <color theme="5" tint="0.399426252021851"/>
        <color rgb="FFFFEF9C"/>
      </colorScale>
    </cfRule>
    <cfRule type="colorScale" priority="401">
      <colorScale>
        <cfvo type="num" val="-20000"/>
        <cfvo type="num" val="0"/>
        <color rgb="FFFF0000"/>
        <color rgb="FFFFEF9C"/>
      </colorScale>
    </cfRule>
    <cfRule type="colorScale" priority="293">
      <colorScale>
        <cfvo type="num" val="-1"/>
        <cfvo type="num" val="0"/>
        <color theme="0"/>
        <color rgb="FFFFFF00"/>
      </colorScale>
    </cfRule>
    <cfRule type="cellIs" dxfId="5" priority="185" operator="lessThan">
      <formula>1</formula>
    </cfRule>
    <cfRule type="cellIs" priority="77" operator="equal">
      <formula>0</formula>
    </cfRule>
  </conditionalFormatting>
  <conditionalFormatting sqref="F176:G176">
    <cfRule type="cellIs" dxfId="2" priority="2128" operator="lessThan">
      <formula>" EGP -   0"</formula>
    </cfRule>
    <cfRule type="cellIs" dxfId="2" priority="2020" operator="lessThan">
      <formula>" EGP 0"</formula>
    </cfRule>
    <cfRule type="cellIs" dxfId="3" priority="1912" operator="lessThan">
      <formula>" EGP -   "</formula>
    </cfRule>
    <cfRule type="cellIs" dxfId="2" priority="1804" operator="lessThan">
      <formula>1</formula>
    </cfRule>
    <cfRule type="cellIs" dxfId="4" priority="1696" operator="lessThan">
      <formula>1</formula>
    </cfRule>
    <cfRule type="cellIs" dxfId="4" priority="1588" operator="greaterThan">
      <formula>" EGP -   1"</formula>
    </cfRule>
    <cfRule type="cellIs" dxfId="2" priority="1480" operator="lessThan">
      <formula>" EGP -   1"</formula>
    </cfRule>
    <cfRule type="cellIs" dxfId="4" priority="1372" operator="lessThan">
      <formula>" EGP -   "</formula>
    </cfRule>
    <cfRule type="cellIs" dxfId="2" priority="1264" operator="lessThan">
      <formula>" EGP 50"</formula>
    </cfRule>
    <cfRule type="colorScale" priority="115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8" operator="equal">
      <formula>" EGP -   0"</formula>
    </cfRule>
    <cfRule type="colorScale" priority="940">
      <colorScale>
        <cfvo type="num" val="0"/>
        <cfvo type="num" val="25000"/>
        <color rgb="FFFFFF00"/>
        <color rgb="FFC00000"/>
      </colorScale>
    </cfRule>
    <cfRule type="colorScale" priority="832">
      <colorScale>
        <cfvo type="num" val="-23000"/>
        <cfvo type="num" val="0"/>
        <color rgb="FFFF7128"/>
        <color rgb="FFFFEF9C"/>
      </colorScale>
    </cfRule>
    <cfRule type="colorScale" priority="724">
      <colorScale>
        <cfvo type="num" val="-23000"/>
        <cfvo type="num" val="0"/>
        <color rgb="FFFF7128"/>
        <color rgb="FFFFFF00"/>
      </colorScale>
    </cfRule>
    <cfRule type="colorScale" priority="616">
      <colorScale>
        <cfvo type="num" val="-15000"/>
        <cfvo type="num" val="0"/>
        <color rgb="FFFF0000"/>
        <color rgb="FFFFEF9C"/>
      </colorScale>
    </cfRule>
    <cfRule type="colorScale" priority="508">
      <colorScale>
        <cfvo type="num" val="-20000"/>
        <cfvo type="num" val="0"/>
        <color theme="5" tint="0.399426252021851"/>
        <color rgb="FFFFEF9C"/>
      </colorScale>
    </cfRule>
    <cfRule type="colorScale" priority="400">
      <colorScale>
        <cfvo type="num" val="-20000"/>
        <cfvo type="num" val="0"/>
        <color rgb="FFFF0000"/>
        <color rgb="FFFFEF9C"/>
      </colorScale>
    </cfRule>
    <cfRule type="colorScale" priority="292">
      <colorScale>
        <cfvo type="num" val="-1"/>
        <cfvo type="num" val="0"/>
        <color theme="0"/>
        <color rgb="FFFFFF00"/>
      </colorScale>
    </cfRule>
    <cfRule type="cellIs" dxfId="5" priority="184" operator="lessThan">
      <formula>1</formula>
    </cfRule>
    <cfRule type="cellIs" priority="76" operator="equal">
      <formula>0</formula>
    </cfRule>
  </conditionalFormatting>
  <conditionalFormatting sqref="F177:G177">
    <cfRule type="cellIs" dxfId="2" priority="2127" operator="lessThan">
      <formula>" EGP -   0"</formula>
    </cfRule>
    <cfRule type="cellIs" dxfId="2" priority="2019" operator="lessThan">
      <formula>" EGP 0"</formula>
    </cfRule>
    <cfRule type="cellIs" dxfId="3" priority="1911" operator="lessThan">
      <formula>" EGP -   "</formula>
    </cfRule>
    <cfRule type="cellIs" dxfId="2" priority="1803" operator="lessThan">
      <formula>1</formula>
    </cfRule>
    <cfRule type="cellIs" dxfId="4" priority="1695" operator="lessThan">
      <formula>1</formula>
    </cfRule>
    <cfRule type="cellIs" dxfId="4" priority="1587" operator="greaterThan">
      <formula>" EGP -   1"</formula>
    </cfRule>
    <cfRule type="cellIs" dxfId="2" priority="1479" operator="lessThan">
      <formula>" EGP -   1"</formula>
    </cfRule>
    <cfRule type="cellIs" dxfId="4" priority="1371" operator="lessThan">
      <formula>" EGP -   "</formula>
    </cfRule>
    <cfRule type="cellIs" dxfId="2" priority="1263" operator="lessThan">
      <formula>" EGP 50"</formula>
    </cfRule>
    <cfRule type="colorScale" priority="115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7" operator="equal">
      <formula>" EGP -   0"</formula>
    </cfRule>
    <cfRule type="colorScale" priority="939">
      <colorScale>
        <cfvo type="num" val="0"/>
        <cfvo type="num" val="25000"/>
        <color rgb="FFFFFF00"/>
        <color rgb="FFC00000"/>
      </colorScale>
    </cfRule>
    <cfRule type="colorScale" priority="831">
      <colorScale>
        <cfvo type="num" val="-23000"/>
        <cfvo type="num" val="0"/>
        <color rgb="FFFF7128"/>
        <color rgb="FFFFEF9C"/>
      </colorScale>
    </cfRule>
    <cfRule type="colorScale" priority="723">
      <colorScale>
        <cfvo type="num" val="-23000"/>
        <cfvo type="num" val="0"/>
        <color rgb="FFFF7128"/>
        <color rgb="FFFFFF00"/>
      </colorScale>
    </cfRule>
    <cfRule type="colorScale" priority="615">
      <colorScale>
        <cfvo type="num" val="-15000"/>
        <cfvo type="num" val="0"/>
        <color rgb="FFFF0000"/>
        <color rgb="FFFFEF9C"/>
      </colorScale>
    </cfRule>
    <cfRule type="colorScale" priority="507">
      <colorScale>
        <cfvo type="num" val="-20000"/>
        <cfvo type="num" val="0"/>
        <color theme="5" tint="0.399426252021851"/>
        <color rgb="FFFFEF9C"/>
      </colorScale>
    </cfRule>
    <cfRule type="colorScale" priority="399">
      <colorScale>
        <cfvo type="num" val="-20000"/>
        <cfvo type="num" val="0"/>
        <color rgb="FFFF0000"/>
        <color rgb="FFFFEF9C"/>
      </colorScale>
    </cfRule>
    <cfRule type="colorScale" priority="291">
      <colorScale>
        <cfvo type="num" val="-1"/>
        <cfvo type="num" val="0"/>
        <color theme="0"/>
        <color rgb="FFFFFF00"/>
      </colorScale>
    </cfRule>
    <cfRule type="cellIs" dxfId="5" priority="183" operator="lessThan">
      <formula>1</formula>
    </cfRule>
    <cfRule type="cellIs" priority="75" operator="equal">
      <formula>0</formula>
    </cfRule>
  </conditionalFormatting>
  <conditionalFormatting sqref="F178:G178">
    <cfRule type="cellIs" dxfId="2" priority="2126" operator="lessThan">
      <formula>" EGP -   0"</formula>
    </cfRule>
    <cfRule type="cellIs" dxfId="2" priority="2018" operator="lessThan">
      <formula>" EGP 0"</formula>
    </cfRule>
    <cfRule type="cellIs" dxfId="3" priority="1910" operator="lessThan">
      <formula>" EGP -   "</formula>
    </cfRule>
    <cfRule type="cellIs" dxfId="2" priority="1802" operator="lessThan">
      <formula>1</formula>
    </cfRule>
    <cfRule type="cellIs" dxfId="4" priority="1694" operator="lessThan">
      <formula>1</formula>
    </cfRule>
    <cfRule type="cellIs" dxfId="4" priority="1586" operator="greaterThan">
      <formula>" EGP -   1"</formula>
    </cfRule>
    <cfRule type="cellIs" dxfId="2" priority="1478" operator="lessThan">
      <formula>" EGP -   1"</formula>
    </cfRule>
    <cfRule type="cellIs" dxfId="4" priority="1370" operator="lessThan">
      <formula>" EGP -   "</formula>
    </cfRule>
    <cfRule type="cellIs" dxfId="2" priority="1262" operator="lessThan">
      <formula>" EGP 50"</formula>
    </cfRule>
    <cfRule type="colorScale" priority="115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6" operator="equal">
      <formula>" EGP -   0"</formula>
    </cfRule>
    <cfRule type="colorScale" priority="938">
      <colorScale>
        <cfvo type="num" val="0"/>
        <cfvo type="num" val="25000"/>
        <color rgb="FFFFFF00"/>
        <color rgb="FFC00000"/>
      </colorScale>
    </cfRule>
    <cfRule type="colorScale" priority="830">
      <colorScale>
        <cfvo type="num" val="-23000"/>
        <cfvo type="num" val="0"/>
        <color rgb="FFFF7128"/>
        <color rgb="FFFFEF9C"/>
      </colorScale>
    </cfRule>
    <cfRule type="colorScale" priority="722">
      <colorScale>
        <cfvo type="num" val="-23000"/>
        <cfvo type="num" val="0"/>
        <color rgb="FFFF7128"/>
        <color rgb="FFFFFF00"/>
      </colorScale>
    </cfRule>
    <cfRule type="colorScale" priority="614">
      <colorScale>
        <cfvo type="num" val="-15000"/>
        <cfvo type="num" val="0"/>
        <color rgb="FFFF0000"/>
        <color rgb="FFFFEF9C"/>
      </colorScale>
    </cfRule>
    <cfRule type="colorScale" priority="506">
      <colorScale>
        <cfvo type="num" val="-20000"/>
        <cfvo type="num" val="0"/>
        <color theme="5" tint="0.399426252021851"/>
        <color rgb="FFFFEF9C"/>
      </colorScale>
    </cfRule>
    <cfRule type="colorScale" priority="398">
      <colorScale>
        <cfvo type="num" val="-20000"/>
        <cfvo type="num" val="0"/>
        <color rgb="FFFF0000"/>
        <color rgb="FFFFEF9C"/>
      </colorScale>
    </cfRule>
    <cfRule type="colorScale" priority="290">
      <colorScale>
        <cfvo type="num" val="-1"/>
        <cfvo type="num" val="0"/>
        <color theme="0"/>
        <color rgb="FFFFFF00"/>
      </colorScale>
    </cfRule>
    <cfRule type="cellIs" dxfId="5" priority="182" operator="lessThan">
      <formula>1</formula>
    </cfRule>
    <cfRule type="cellIs" priority="74" operator="equal">
      <formula>0</formula>
    </cfRule>
  </conditionalFormatting>
  <conditionalFormatting sqref="F179:G179">
    <cfRule type="cellIs" dxfId="2" priority="2125" operator="lessThan">
      <formula>" EGP -   0"</formula>
    </cfRule>
    <cfRule type="cellIs" dxfId="2" priority="2017" operator="lessThan">
      <formula>" EGP 0"</formula>
    </cfRule>
    <cfRule type="cellIs" dxfId="3" priority="1909" operator="lessThan">
      <formula>" EGP -   "</formula>
    </cfRule>
    <cfRule type="cellIs" dxfId="2" priority="1801" operator="lessThan">
      <formula>1</formula>
    </cfRule>
    <cfRule type="cellIs" dxfId="4" priority="1693" operator="lessThan">
      <formula>1</formula>
    </cfRule>
    <cfRule type="cellIs" dxfId="4" priority="1585" operator="greaterThan">
      <formula>" EGP -   1"</formula>
    </cfRule>
    <cfRule type="cellIs" dxfId="2" priority="1477" operator="lessThan">
      <formula>" EGP -   1"</formula>
    </cfRule>
    <cfRule type="cellIs" dxfId="4" priority="1369" operator="lessThan">
      <formula>" EGP -   "</formula>
    </cfRule>
    <cfRule type="cellIs" dxfId="2" priority="1261" operator="lessThan">
      <formula>" EGP 50"</formula>
    </cfRule>
    <cfRule type="colorScale" priority="115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5" operator="equal">
      <formula>" EGP -   0"</formula>
    </cfRule>
    <cfRule type="colorScale" priority="937">
      <colorScale>
        <cfvo type="num" val="0"/>
        <cfvo type="num" val="25000"/>
        <color rgb="FFFFFF00"/>
        <color rgb="FFC00000"/>
      </colorScale>
    </cfRule>
    <cfRule type="colorScale" priority="829">
      <colorScale>
        <cfvo type="num" val="-23000"/>
        <cfvo type="num" val="0"/>
        <color rgb="FFFF7128"/>
        <color rgb="FFFFEF9C"/>
      </colorScale>
    </cfRule>
    <cfRule type="colorScale" priority="721">
      <colorScale>
        <cfvo type="num" val="-23000"/>
        <cfvo type="num" val="0"/>
        <color rgb="FFFF7128"/>
        <color rgb="FFFFFF00"/>
      </colorScale>
    </cfRule>
    <cfRule type="colorScale" priority="613">
      <colorScale>
        <cfvo type="num" val="-15000"/>
        <cfvo type="num" val="0"/>
        <color rgb="FFFF0000"/>
        <color rgb="FFFFEF9C"/>
      </colorScale>
    </cfRule>
    <cfRule type="colorScale" priority="505">
      <colorScale>
        <cfvo type="num" val="-20000"/>
        <cfvo type="num" val="0"/>
        <color theme="5" tint="0.399426252021851"/>
        <color rgb="FFFFEF9C"/>
      </colorScale>
    </cfRule>
    <cfRule type="colorScale" priority="397">
      <colorScale>
        <cfvo type="num" val="-20000"/>
        <cfvo type="num" val="0"/>
        <color rgb="FFFF0000"/>
        <color rgb="FFFFEF9C"/>
      </colorScale>
    </cfRule>
    <cfRule type="colorScale" priority="289">
      <colorScale>
        <cfvo type="num" val="-1"/>
        <cfvo type="num" val="0"/>
        <color theme="0"/>
        <color rgb="FFFFFF00"/>
      </colorScale>
    </cfRule>
    <cfRule type="cellIs" dxfId="5" priority="181" operator="lessThan">
      <formula>1</formula>
    </cfRule>
    <cfRule type="cellIs" priority="73" operator="equal">
      <formula>0</formula>
    </cfRule>
  </conditionalFormatting>
  <conditionalFormatting sqref="F180:G180">
    <cfRule type="cellIs" dxfId="2" priority="2124" operator="lessThan">
      <formula>" EGP -   0"</formula>
    </cfRule>
    <cfRule type="cellIs" dxfId="2" priority="2016" operator="lessThan">
      <formula>" EGP 0"</formula>
    </cfRule>
    <cfRule type="cellIs" dxfId="3" priority="1908" operator="lessThan">
      <formula>" EGP -   "</formula>
    </cfRule>
    <cfRule type="cellIs" dxfId="2" priority="1800" operator="lessThan">
      <formula>1</formula>
    </cfRule>
    <cfRule type="cellIs" dxfId="4" priority="1692" operator="lessThan">
      <formula>1</formula>
    </cfRule>
    <cfRule type="cellIs" dxfId="4" priority="1584" operator="greaterThan">
      <formula>" EGP -   1"</formula>
    </cfRule>
    <cfRule type="cellIs" dxfId="2" priority="1476" operator="lessThan">
      <formula>" EGP -   1"</formula>
    </cfRule>
    <cfRule type="cellIs" dxfId="4" priority="1368" operator="lessThan">
      <formula>" EGP -   "</formula>
    </cfRule>
    <cfRule type="cellIs" dxfId="2" priority="1260" operator="lessThan">
      <formula>" EGP 50"</formula>
    </cfRule>
    <cfRule type="colorScale" priority="115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4" operator="equal">
      <formula>" EGP -   0"</formula>
    </cfRule>
    <cfRule type="colorScale" priority="936">
      <colorScale>
        <cfvo type="num" val="0"/>
        <cfvo type="num" val="25000"/>
        <color rgb="FFFFFF00"/>
        <color rgb="FFC00000"/>
      </colorScale>
    </cfRule>
    <cfRule type="colorScale" priority="828">
      <colorScale>
        <cfvo type="num" val="-23000"/>
        <cfvo type="num" val="0"/>
        <color rgb="FFFF7128"/>
        <color rgb="FFFFEF9C"/>
      </colorScale>
    </cfRule>
    <cfRule type="colorScale" priority="720">
      <colorScale>
        <cfvo type="num" val="-23000"/>
        <cfvo type="num" val="0"/>
        <color rgb="FFFF7128"/>
        <color rgb="FFFFFF00"/>
      </colorScale>
    </cfRule>
    <cfRule type="colorScale" priority="612">
      <colorScale>
        <cfvo type="num" val="-15000"/>
        <cfvo type="num" val="0"/>
        <color rgb="FFFF0000"/>
        <color rgb="FFFFEF9C"/>
      </colorScale>
    </cfRule>
    <cfRule type="colorScale" priority="504">
      <colorScale>
        <cfvo type="num" val="-20000"/>
        <cfvo type="num" val="0"/>
        <color theme="5" tint="0.399426252021851"/>
        <color rgb="FFFFEF9C"/>
      </colorScale>
    </cfRule>
    <cfRule type="colorScale" priority="396">
      <colorScale>
        <cfvo type="num" val="-20000"/>
        <cfvo type="num" val="0"/>
        <color rgb="FFFF0000"/>
        <color rgb="FFFFEF9C"/>
      </colorScale>
    </cfRule>
    <cfRule type="colorScale" priority="288">
      <colorScale>
        <cfvo type="num" val="-1"/>
        <cfvo type="num" val="0"/>
        <color theme="0"/>
        <color rgb="FFFFFF00"/>
      </colorScale>
    </cfRule>
    <cfRule type="cellIs" dxfId="5" priority="180" operator="lessThan">
      <formula>1</formula>
    </cfRule>
    <cfRule type="cellIs" priority="72" operator="equal">
      <formula>0</formula>
    </cfRule>
  </conditionalFormatting>
  <conditionalFormatting sqref="F181:G181">
    <cfRule type="cellIs" dxfId="2" priority="2123" operator="lessThan">
      <formula>" EGP -   0"</formula>
    </cfRule>
    <cfRule type="cellIs" dxfId="2" priority="2015" operator="lessThan">
      <formula>" EGP 0"</formula>
    </cfRule>
    <cfRule type="cellIs" dxfId="3" priority="1907" operator="lessThan">
      <formula>" EGP -   "</formula>
    </cfRule>
    <cfRule type="cellIs" dxfId="2" priority="1799" operator="lessThan">
      <formula>1</formula>
    </cfRule>
    <cfRule type="cellIs" dxfId="4" priority="1691" operator="lessThan">
      <formula>1</formula>
    </cfRule>
    <cfRule type="cellIs" dxfId="4" priority="1583" operator="greaterThan">
      <formula>" EGP -   1"</formula>
    </cfRule>
    <cfRule type="cellIs" dxfId="2" priority="1475" operator="lessThan">
      <formula>" EGP -   1"</formula>
    </cfRule>
    <cfRule type="cellIs" dxfId="4" priority="1367" operator="lessThan">
      <formula>" EGP -   "</formula>
    </cfRule>
    <cfRule type="cellIs" dxfId="2" priority="1259" operator="lessThan">
      <formula>" EGP 50"</formula>
    </cfRule>
    <cfRule type="colorScale" priority="115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3" operator="equal">
      <formula>" EGP -   0"</formula>
    </cfRule>
    <cfRule type="colorScale" priority="935">
      <colorScale>
        <cfvo type="num" val="0"/>
        <cfvo type="num" val="25000"/>
        <color rgb="FFFFFF00"/>
        <color rgb="FFC00000"/>
      </colorScale>
    </cfRule>
    <cfRule type="colorScale" priority="827">
      <colorScale>
        <cfvo type="num" val="-23000"/>
        <cfvo type="num" val="0"/>
        <color rgb="FFFF7128"/>
        <color rgb="FFFFEF9C"/>
      </colorScale>
    </cfRule>
    <cfRule type="colorScale" priority="719">
      <colorScale>
        <cfvo type="num" val="-23000"/>
        <cfvo type="num" val="0"/>
        <color rgb="FFFF7128"/>
        <color rgb="FFFFFF00"/>
      </colorScale>
    </cfRule>
    <cfRule type="colorScale" priority="611">
      <colorScale>
        <cfvo type="num" val="-15000"/>
        <cfvo type="num" val="0"/>
        <color rgb="FFFF0000"/>
        <color rgb="FFFFEF9C"/>
      </colorScale>
    </cfRule>
    <cfRule type="colorScale" priority="503">
      <colorScale>
        <cfvo type="num" val="-20000"/>
        <cfvo type="num" val="0"/>
        <color theme="5" tint="0.399426252021851"/>
        <color rgb="FFFFEF9C"/>
      </colorScale>
    </cfRule>
    <cfRule type="colorScale" priority="395">
      <colorScale>
        <cfvo type="num" val="-20000"/>
        <cfvo type="num" val="0"/>
        <color rgb="FFFF0000"/>
        <color rgb="FFFFEF9C"/>
      </colorScale>
    </cfRule>
    <cfRule type="colorScale" priority="287">
      <colorScale>
        <cfvo type="num" val="-1"/>
        <cfvo type="num" val="0"/>
        <color theme="0"/>
        <color rgb="FFFFFF00"/>
      </colorScale>
    </cfRule>
    <cfRule type="cellIs" dxfId="5" priority="179" operator="lessThan">
      <formula>1</formula>
    </cfRule>
    <cfRule type="cellIs" priority="71" operator="equal">
      <formula>0</formula>
    </cfRule>
  </conditionalFormatting>
  <conditionalFormatting sqref="F182:G182">
    <cfRule type="cellIs" dxfId="2" priority="2122" operator="lessThan">
      <formula>" EGP -   0"</formula>
    </cfRule>
    <cfRule type="cellIs" dxfId="2" priority="2014" operator="lessThan">
      <formula>" EGP 0"</formula>
    </cfRule>
    <cfRule type="cellIs" dxfId="3" priority="1906" operator="lessThan">
      <formula>" EGP -   "</formula>
    </cfRule>
    <cfRule type="cellIs" dxfId="2" priority="1798" operator="lessThan">
      <formula>1</formula>
    </cfRule>
    <cfRule type="cellIs" dxfId="4" priority="1690" operator="lessThan">
      <formula>1</formula>
    </cfRule>
    <cfRule type="cellIs" dxfId="4" priority="1582" operator="greaterThan">
      <formula>" EGP -   1"</formula>
    </cfRule>
    <cfRule type="cellIs" dxfId="2" priority="1474" operator="lessThan">
      <formula>" EGP -   1"</formula>
    </cfRule>
    <cfRule type="cellIs" dxfId="4" priority="1366" operator="lessThan">
      <formula>" EGP -   "</formula>
    </cfRule>
    <cfRule type="cellIs" dxfId="2" priority="1258" operator="lessThan">
      <formula>" EGP 50"</formula>
    </cfRule>
    <cfRule type="colorScale" priority="115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2" operator="equal">
      <formula>" EGP -   0"</formula>
    </cfRule>
    <cfRule type="colorScale" priority="934">
      <colorScale>
        <cfvo type="num" val="0"/>
        <cfvo type="num" val="25000"/>
        <color rgb="FFFFFF00"/>
        <color rgb="FFC00000"/>
      </colorScale>
    </cfRule>
    <cfRule type="colorScale" priority="826">
      <colorScale>
        <cfvo type="num" val="-23000"/>
        <cfvo type="num" val="0"/>
        <color rgb="FFFF7128"/>
        <color rgb="FFFFEF9C"/>
      </colorScale>
    </cfRule>
    <cfRule type="colorScale" priority="718">
      <colorScale>
        <cfvo type="num" val="-23000"/>
        <cfvo type="num" val="0"/>
        <color rgb="FFFF7128"/>
        <color rgb="FFFFFF00"/>
      </colorScale>
    </cfRule>
    <cfRule type="colorScale" priority="610">
      <colorScale>
        <cfvo type="num" val="-15000"/>
        <cfvo type="num" val="0"/>
        <color rgb="FFFF0000"/>
        <color rgb="FFFFEF9C"/>
      </colorScale>
    </cfRule>
    <cfRule type="colorScale" priority="502">
      <colorScale>
        <cfvo type="num" val="-20000"/>
        <cfvo type="num" val="0"/>
        <color theme="5" tint="0.399426252021851"/>
        <color rgb="FFFFEF9C"/>
      </colorScale>
    </cfRule>
    <cfRule type="colorScale" priority="394">
      <colorScale>
        <cfvo type="num" val="-20000"/>
        <cfvo type="num" val="0"/>
        <color rgb="FFFF0000"/>
        <color rgb="FFFFEF9C"/>
      </colorScale>
    </cfRule>
    <cfRule type="colorScale" priority="286">
      <colorScale>
        <cfvo type="num" val="-1"/>
        <cfvo type="num" val="0"/>
        <color theme="0"/>
        <color rgb="FFFFFF00"/>
      </colorScale>
    </cfRule>
    <cfRule type="cellIs" dxfId="5" priority="178" operator="lessThan">
      <formula>1</formula>
    </cfRule>
    <cfRule type="cellIs" priority="70" operator="equal">
      <formula>0</formula>
    </cfRule>
  </conditionalFormatting>
  <conditionalFormatting sqref="F183:G183">
    <cfRule type="cellIs" dxfId="2" priority="2121" operator="lessThan">
      <formula>" EGP -   0"</formula>
    </cfRule>
    <cfRule type="cellIs" dxfId="2" priority="2013" operator="lessThan">
      <formula>" EGP 0"</formula>
    </cfRule>
    <cfRule type="cellIs" dxfId="3" priority="1905" operator="lessThan">
      <formula>" EGP -   "</formula>
    </cfRule>
    <cfRule type="cellIs" dxfId="2" priority="1797" operator="lessThan">
      <formula>1</formula>
    </cfRule>
    <cfRule type="cellIs" dxfId="4" priority="1689" operator="lessThan">
      <formula>1</formula>
    </cfRule>
    <cfRule type="cellIs" dxfId="4" priority="1581" operator="greaterThan">
      <formula>" EGP -   1"</formula>
    </cfRule>
    <cfRule type="cellIs" dxfId="2" priority="1473" operator="lessThan">
      <formula>" EGP -   1"</formula>
    </cfRule>
    <cfRule type="cellIs" dxfId="4" priority="1365" operator="lessThan">
      <formula>" EGP -   "</formula>
    </cfRule>
    <cfRule type="cellIs" dxfId="2" priority="1257" operator="lessThan">
      <formula>" EGP 50"</formula>
    </cfRule>
    <cfRule type="colorScale" priority="114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1" operator="equal">
      <formula>" EGP -   0"</formula>
    </cfRule>
    <cfRule type="colorScale" priority="933">
      <colorScale>
        <cfvo type="num" val="0"/>
        <cfvo type="num" val="25000"/>
        <color rgb="FFFFFF00"/>
        <color rgb="FFC00000"/>
      </colorScale>
    </cfRule>
    <cfRule type="colorScale" priority="825">
      <colorScale>
        <cfvo type="num" val="-23000"/>
        <cfvo type="num" val="0"/>
        <color rgb="FFFF7128"/>
        <color rgb="FFFFEF9C"/>
      </colorScale>
    </cfRule>
    <cfRule type="colorScale" priority="717">
      <colorScale>
        <cfvo type="num" val="-23000"/>
        <cfvo type="num" val="0"/>
        <color rgb="FFFF7128"/>
        <color rgb="FFFFFF00"/>
      </colorScale>
    </cfRule>
    <cfRule type="colorScale" priority="609">
      <colorScale>
        <cfvo type="num" val="-15000"/>
        <cfvo type="num" val="0"/>
        <color rgb="FFFF0000"/>
        <color rgb="FFFFEF9C"/>
      </colorScale>
    </cfRule>
    <cfRule type="colorScale" priority="501">
      <colorScale>
        <cfvo type="num" val="-20000"/>
        <cfvo type="num" val="0"/>
        <color theme="5" tint="0.399426252021851"/>
        <color rgb="FFFFEF9C"/>
      </colorScale>
    </cfRule>
    <cfRule type="colorScale" priority="393">
      <colorScale>
        <cfvo type="num" val="-20000"/>
        <cfvo type="num" val="0"/>
        <color rgb="FFFF0000"/>
        <color rgb="FFFFEF9C"/>
      </colorScale>
    </cfRule>
    <cfRule type="colorScale" priority="285">
      <colorScale>
        <cfvo type="num" val="-1"/>
        <cfvo type="num" val="0"/>
        <color theme="0"/>
        <color rgb="FFFFFF00"/>
      </colorScale>
    </cfRule>
    <cfRule type="cellIs" dxfId="5" priority="177" operator="lessThan">
      <formula>1</formula>
    </cfRule>
    <cfRule type="cellIs" priority="69" operator="equal">
      <formula>0</formula>
    </cfRule>
  </conditionalFormatting>
  <conditionalFormatting sqref="F184:G184">
    <cfRule type="cellIs" dxfId="2" priority="2120" operator="lessThan">
      <formula>" EGP -   0"</formula>
    </cfRule>
    <cfRule type="cellIs" dxfId="2" priority="2012" operator="lessThan">
      <formula>" EGP 0"</formula>
    </cfRule>
    <cfRule type="cellIs" dxfId="3" priority="1904" operator="lessThan">
      <formula>" EGP -   "</formula>
    </cfRule>
    <cfRule type="cellIs" dxfId="2" priority="1796" operator="lessThan">
      <formula>1</formula>
    </cfRule>
    <cfRule type="cellIs" dxfId="4" priority="1688" operator="lessThan">
      <formula>1</formula>
    </cfRule>
    <cfRule type="cellIs" dxfId="4" priority="1580" operator="greaterThan">
      <formula>" EGP -   1"</formula>
    </cfRule>
    <cfRule type="cellIs" dxfId="2" priority="1472" operator="lessThan">
      <formula>" EGP -   1"</formula>
    </cfRule>
    <cfRule type="cellIs" dxfId="4" priority="1364" operator="lessThan">
      <formula>" EGP -   "</formula>
    </cfRule>
    <cfRule type="cellIs" dxfId="2" priority="1256" operator="lessThan">
      <formula>" EGP 50"</formula>
    </cfRule>
    <cfRule type="colorScale" priority="114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40" operator="equal">
      <formula>" EGP -   0"</formula>
    </cfRule>
    <cfRule type="colorScale" priority="932">
      <colorScale>
        <cfvo type="num" val="0"/>
        <cfvo type="num" val="25000"/>
        <color rgb="FFFFFF00"/>
        <color rgb="FFC00000"/>
      </colorScale>
    </cfRule>
    <cfRule type="colorScale" priority="824">
      <colorScale>
        <cfvo type="num" val="-23000"/>
        <cfvo type="num" val="0"/>
        <color rgb="FFFF7128"/>
        <color rgb="FFFFEF9C"/>
      </colorScale>
    </cfRule>
    <cfRule type="colorScale" priority="716">
      <colorScale>
        <cfvo type="num" val="-23000"/>
        <cfvo type="num" val="0"/>
        <color rgb="FFFF7128"/>
        <color rgb="FFFFFF00"/>
      </colorScale>
    </cfRule>
    <cfRule type="colorScale" priority="608">
      <colorScale>
        <cfvo type="num" val="-15000"/>
        <cfvo type="num" val="0"/>
        <color rgb="FFFF0000"/>
        <color rgb="FFFFEF9C"/>
      </colorScale>
    </cfRule>
    <cfRule type="colorScale" priority="500">
      <colorScale>
        <cfvo type="num" val="-20000"/>
        <cfvo type="num" val="0"/>
        <color theme="5" tint="0.399426252021851"/>
        <color rgb="FFFFEF9C"/>
      </colorScale>
    </cfRule>
    <cfRule type="colorScale" priority="392">
      <colorScale>
        <cfvo type="num" val="-20000"/>
        <cfvo type="num" val="0"/>
        <color rgb="FFFF0000"/>
        <color rgb="FFFFEF9C"/>
      </colorScale>
    </cfRule>
    <cfRule type="colorScale" priority="284">
      <colorScale>
        <cfvo type="num" val="-1"/>
        <cfvo type="num" val="0"/>
        <color theme="0"/>
        <color rgb="FFFFFF00"/>
      </colorScale>
    </cfRule>
    <cfRule type="cellIs" dxfId="5" priority="176" operator="lessThan">
      <formula>1</formula>
    </cfRule>
    <cfRule type="cellIs" priority="68" operator="equal">
      <formula>0</formula>
    </cfRule>
  </conditionalFormatting>
  <conditionalFormatting sqref="F185:G185">
    <cfRule type="cellIs" dxfId="2" priority="2119" operator="lessThan">
      <formula>" EGP -   0"</formula>
    </cfRule>
    <cfRule type="cellIs" dxfId="2" priority="2011" operator="lessThan">
      <formula>" EGP 0"</formula>
    </cfRule>
    <cfRule type="cellIs" dxfId="3" priority="1903" operator="lessThan">
      <formula>" EGP -   "</formula>
    </cfRule>
    <cfRule type="cellIs" dxfId="2" priority="1795" operator="lessThan">
      <formula>1</formula>
    </cfRule>
    <cfRule type="cellIs" dxfId="4" priority="1687" operator="lessThan">
      <formula>1</formula>
    </cfRule>
    <cfRule type="cellIs" dxfId="4" priority="1579" operator="greaterThan">
      <formula>" EGP -   1"</formula>
    </cfRule>
    <cfRule type="cellIs" dxfId="2" priority="1471" operator="lessThan">
      <formula>" EGP -   1"</formula>
    </cfRule>
    <cfRule type="cellIs" dxfId="4" priority="1363" operator="lessThan">
      <formula>" EGP -   "</formula>
    </cfRule>
    <cfRule type="cellIs" dxfId="2" priority="1255" operator="lessThan">
      <formula>" EGP 50"</formula>
    </cfRule>
    <cfRule type="colorScale" priority="114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9" operator="equal">
      <formula>" EGP -   0"</formula>
    </cfRule>
    <cfRule type="colorScale" priority="931">
      <colorScale>
        <cfvo type="num" val="0"/>
        <cfvo type="num" val="25000"/>
        <color rgb="FFFFFF00"/>
        <color rgb="FFC00000"/>
      </colorScale>
    </cfRule>
    <cfRule type="colorScale" priority="823">
      <colorScale>
        <cfvo type="num" val="-23000"/>
        <cfvo type="num" val="0"/>
        <color rgb="FFFF7128"/>
        <color rgb="FFFFEF9C"/>
      </colorScale>
    </cfRule>
    <cfRule type="colorScale" priority="715">
      <colorScale>
        <cfvo type="num" val="-23000"/>
        <cfvo type="num" val="0"/>
        <color rgb="FFFF7128"/>
        <color rgb="FFFFFF00"/>
      </colorScale>
    </cfRule>
    <cfRule type="colorScale" priority="607">
      <colorScale>
        <cfvo type="num" val="-15000"/>
        <cfvo type="num" val="0"/>
        <color rgb="FFFF0000"/>
        <color rgb="FFFFEF9C"/>
      </colorScale>
    </cfRule>
    <cfRule type="colorScale" priority="499">
      <colorScale>
        <cfvo type="num" val="-20000"/>
        <cfvo type="num" val="0"/>
        <color theme="5" tint="0.399426252021851"/>
        <color rgb="FFFFEF9C"/>
      </colorScale>
    </cfRule>
    <cfRule type="colorScale" priority="391">
      <colorScale>
        <cfvo type="num" val="-20000"/>
        <cfvo type="num" val="0"/>
        <color rgb="FFFF0000"/>
        <color rgb="FFFFEF9C"/>
      </colorScale>
    </cfRule>
    <cfRule type="colorScale" priority="283">
      <colorScale>
        <cfvo type="num" val="-1"/>
        <cfvo type="num" val="0"/>
        <color theme="0"/>
        <color rgb="FFFFFF00"/>
      </colorScale>
    </cfRule>
    <cfRule type="cellIs" dxfId="5" priority="175" operator="lessThan">
      <formula>1</formula>
    </cfRule>
    <cfRule type="cellIs" priority="67" operator="equal">
      <formula>0</formula>
    </cfRule>
  </conditionalFormatting>
  <conditionalFormatting sqref="F186:G186">
    <cfRule type="cellIs" dxfId="2" priority="2118" operator="lessThan">
      <formula>" EGP -   0"</formula>
    </cfRule>
    <cfRule type="cellIs" dxfId="2" priority="2010" operator="lessThan">
      <formula>" EGP 0"</formula>
    </cfRule>
    <cfRule type="cellIs" dxfId="3" priority="1902" operator="lessThan">
      <formula>" EGP -   "</formula>
    </cfRule>
    <cfRule type="cellIs" dxfId="2" priority="1794" operator="lessThan">
      <formula>1</formula>
    </cfRule>
    <cfRule type="cellIs" dxfId="4" priority="1686" operator="lessThan">
      <formula>1</formula>
    </cfRule>
    <cfRule type="cellIs" dxfId="4" priority="1578" operator="greaterThan">
      <formula>" EGP -   1"</formula>
    </cfRule>
    <cfRule type="cellIs" dxfId="2" priority="1470" operator="lessThan">
      <formula>" EGP -   1"</formula>
    </cfRule>
    <cfRule type="cellIs" dxfId="4" priority="1362" operator="lessThan">
      <formula>" EGP -   "</formula>
    </cfRule>
    <cfRule type="cellIs" dxfId="2" priority="1254" operator="lessThan">
      <formula>" EGP 50"</formula>
    </cfRule>
    <cfRule type="colorScale" priority="114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8" operator="equal">
      <formula>" EGP -   0"</formula>
    </cfRule>
    <cfRule type="colorScale" priority="930">
      <colorScale>
        <cfvo type="num" val="0"/>
        <cfvo type="num" val="25000"/>
        <color rgb="FFFFFF00"/>
        <color rgb="FFC00000"/>
      </colorScale>
    </cfRule>
    <cfRule type="colorScale" priority="822">
      <colorScale>
        <cfvo type="num" val="-23000"/>
        <cfvo type="num" val="0"/>
        <color rgb="FFFF7128"/>
        <color rgb="FFFFEF9C"/>
      </colorScale>
    </cfRule>
    <cfRule type="colorScale" priority="714">
      <colorScale>
        <cfvo type="num" val="-23000"/>
        <cfvo type="num" val="0"/>
        <color rgb="FFFF7128"/>
        <color rgb="FFFFFF00"/>
      </colorScale>
    </cfRule>
    <cfRule type="colorScale" priority="606">
      <colorScale>
        <cfvo type="num" val="-15000"/>
        <cfvo type="num" val="0"/>
        <color rgb="FFFF0000"/>
        <color rgb="FFFFEF9C"/>
      </colorScale>
    </cfRule>
    <cfRule type="colorScale" priority="498">
      <colorScale>
        <cfvo type="num" val="-20000"/>
        <cfvo type="num" val="0"/>
        <color theme="5" tint="0.399426252021851"/>
        <color rgb="FFFFEF9C"/>
      </colorScale>
    </cfRule>
    <cfRule type="colorScale" priority="390">
      <colorScale>
        <cfvo type="num" val="-20000"/>
        <cfvo type="num" val="0"/>
        <color rgb="FFFF0000"/>
        <color rgb="FFFFEF9C"/>
      </colorScale>
    </cfRule>
    <cfRule type="colorScale" priority="282">
      <colorScale>
        <cfvo type="num" val="-1"/>
        <cfvo type="num" val="0"/>
        <color theme="0"/>
        <color rgb="FFFFFF00"/>
      </colorScale>
    </cfRule>
    <cfRule type="cellIs" dxfId="5" priority="174" operator="lessThan">
      <formula>1</formula>
    </cfRule>
    <cfRule type="cellIs" priority="66" operator="equal">
      <formula>0</formula>
    </cfRule>
  </conditionalFormatting>
  <conditionalFormatting sqref="F187:G187">
    <cfRule type="cellIs" dxfId="2" priority="2117" operator="lessThan">
      <formula>" EGP -   0"</formula>
    </cfRule>
    <cfRule type="cellIs" dxfId="2" priority="2009" operator="lessThan">
      <formula>" EGP 0"</formula>
    </cfRule>
    <cfRule type="cellIs" dxfId="3" priority="1901" operator="lessThan">
      <formula>" EGP -   "</formula>
    </cfRule>
    <cfRule type="cellIs" dxfId="2" priority="1793" operator="lessThan">
      <formula>1</formula>
    </cfRule>
    <cfRule type="cellIs" dxfId="4" priority="1685" operator="lessThan">
      <formula>1</formula>
    </cfRule>
    <cfRule type="cellIs" dxfId="4" priority="1577" operator="greaterThan">
      <formula>" EGP -   1"</formula>
    </cfRule>
    <cfRule type="cellIs" dxfId="2" priority="1469" operator="lessThan">
      <formula>" EGP -   1"</formula>
    </cfRule>
    <cfRule type="cellIs" dxfId="4" priority="1361" operator="lessThan">
      <formula>" EGP -   "</formula>
    </cfRule>
    <cfRule type="cellIs" dxfId="2" priority="1253" operator="lessThan">
      <formula>" EGP 50"</formula>
    </cfRule>
    <cfRule type="colorScale" priority="114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7" operator="equal">
      <formula>" EGP -   0"</formula>
    </cfRule>
    <cfRule type="colorScale" priority="929">
      <colorScale>
        <cfvo type="num" val="0"/>
        <cfvo type="num" val="25000"/>
        <color rgb="FFFFFF00"/>
        <color rgb="FFC00000"/>
      </colorScale>
    </cfRule>
    <cfRule type="colorScale" priority="821">
      <colorScale>
        <cfvo type="num" val="-23000"/>
        <cfvo type="num" val="0"/>
        <color rgb="FFFF7128"/>
        <color rgb="FFFFEF9C"/>
      </colorScale>
    </cfRule>
    <cfRule type="colorScale" priority="713">
      <colorScale>
        <cfvo type="num" val="-23000"/>
        <cfvo type="num" val="0"/>
        <color rgb="FFFF7128"/>
        <color rgb="FFFFFF00"/>
      </colorScale>
    </cfRule>
    <cfRule type="colorScale" priority="605">
      <colorScale>
        <cfvo type="num" val="-15000"/>
        <cfvo type="num" val="0"/>
        <color rgb="FFFF0000"/>
        <color rgb="FFFFEF9C"/>
      </colorScale>
    </cfRule>
    <cfRule type="colorScale" priority="497">
      <colorScale>
        <cfvo type="num" val="-20000"/>
        <cfvo type="num" val="0"/>
        <color theme="5" tint="0.399426252021851"/>
        <color rgb="FFFFEF9C"/>
      </colorScale>
    </cfRule>
    <cfRule type="colorScale" priority="389">
      <colorScale>
        <cfvo type="num" val="-20000"/>
        <cfvo type="num" val="0"/>
        <color rgb="FFFF0000"/>
        <color rgb="FFFFEF9C"/>
      </colorScale>
    </cfRule>
    <cfRule type="colorScale" priority="281">
      <colorScale>
        <cfvo type="num" val="-1"/>
        <cfvo type="num" val="0"/>
        <color theme="0"/>
        <color rgb="FFFFFF00"/>
      </colorScale>
    </cfRule>
    <cfRule type="cellIs" dxfId="5" priority="173" operator="lessThan">
      <formula>1</formula>
    </cfRule>
    <cfRule type="cellIs" priority="65" operator="equal">
      <formula>0</formula>
    </cfRule>
  </conditionalFormatting>
  <conditionalFormatting sqref="F188:G188">
    <cfRule type="cellIs" dxfId="2" priority="2116" operator="lessThan">
      <formula>" EGP -   0"</formula>
    </cfRule>
    <cfRule type="cellIs" dxfId="2" priority="2008" operator="lessThan">
      <formula>" EGP 0"</formula>
    </cfRule>
    <cfRule type="cellIs" dxfId="3" priority="1900" operator="lessThan">
      <formula>" EGP -   "</formula>
    </cfRule>
    <cfRule type="cellIs" dxfId="2" priority="1792" operator="lessThan">
      <formula>1</formula>
    </cfRule>
    <cfRule type="cellIs" dxfId="4" priority="1684" operator="lessThan">
      <formula>1</formula>
    </cfRule>
    <cfRule type="cellIs" dxfId="4" priority="1576" operator="greaterThan">
      <formula>" EGP -   1"</formula>
    </cfRule>
    <cfRule type="cellIs" dxfId="2" priority="1468" operator="lessThan">
      <formula>" EGP -   1"</formula>
    </cfRule>
    <cfRule type="cellIs" dxfId="4" priority="1360" operator="lessThan">
      <formula>" EGP -   "</formula>
    </cfRule>
    <cfRule type="cellIs" dxfId="2" priority="1252" operator="lessThan">
      <formula>" EGP 50"</formula>
    </cfRule>
    <cfRule type="colorScale" priority="114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6" operator="equal">
      <formula>" EGP -   0"</formula>
    </cfRule>
    <cfRule type="colorScale" priority="928">
      <colorScale>
        <cfvo type="num" val="0"/>
        <cfvo type="num" val="25000"/>
        <color rgb="FFFFFF00"/>
        <color rgb="FFC00000"/>
      </colorScale>
    </cfRule>
    <cfRule type="colorScale" priority="820">
      <colorScale>
        <cfvo type="num" val="-23000"/>
        <cfvo type="num" val="0"/>
        <color rgb="FFFF7128"/>
        <color rgb="FFFFEF9C"/>
      </colorScale>
    </cfRule>
    <cfRule type="colorScale" priority="712">
      <colorScale>
        <cfvo type="num" val="-23000"/>
        <cfvo type="num" val="0"/>
        <color rgb="FFFF7128"/>
        <color rgb="FFFFFF00"/>
      </colorScale>
    </cfRule>
    <cfRule type="colorScale" priority="604">
      <colorScale>
        <cfvo type="num" val="-15000"/>
        <cfvo type="num" val="0"/>
        <color rgb="FFFF0000"/>
        <color rgb="FFFFEF9C"/>
      </colorScale>
    </cfRule>
    <cfRule type="colorScale" priority="496">
      <colorScale>
        <cfvo type="num" val="-20000"/>
        <cfvo type="num" val="0"/>
        <color theme="5" tint="0.399426252021851"/>
        <color rgb="FFFFEF9C"/>
      </colorScale>
    </cfRule>
    <cfRule type="colorScale" priority="388">
      <colorScale>
        <cfvo type="num" val="-20000"/>
        <cfvo type="num" val="0"/>
        <color rgb="FFFF0000"/>
        <color rgb="FFFFEF9C"/>
      </colorScale>
    </cfRule>
    <cfRule type="colorScale" priority="280">
      <colorScale>
        <cfvo type="num" val="-1"/>
        <cfvo type="num" val="0"/>
        <color theme="0"/>
        <color rgb="FFFFFF00"/>
      </colorScale>
    </cfRule>
    <cfRule type="cellIs" dxfId="5" priority="172" operator="lessThan">
      <formula>1</formula>
    </cfRule>
    <cfRule type="cellIs" priority="64" operator="equal">
      <formula>0</formula>
    </cfRule>
  </conditionalFormatting>
  <conditionalFormatting sqref="F189:G189">
    <cfRule type="cellIs" dxfId="2" priority="2115" operator="lessThan">
      <formula>" EGP -   0"</formula>
    </cfRule>
    <cfRule type="cellIs" dxfId="2" priority="2007" operator="lessThan">
      <formula>" EGP 0"</formula>
    </cfRule>
    <cfRule type="cellIs" dxfId="3" priority="1899" operator="lessThan">
      <formula>" EGP -   "</formula>
    </cfRule>
    <cfRule type="cellIs" dxfId="2" priority="1791" operator="lessThan">
      <formula>1</formula>
    </cfRule>
    <cfRule type="cellIs" dxfId="4" priority="1683" operator="lessThan">
      <formula>1</formula>
    </cfRule>
    <cfRule type="cellIs" dxfId="4" priority="1575" operator="greaterThan">
      <formula>" EGP -   1"</formula>
    </cfRule>
    <cfRule type="cellIs" dxfId="2" priority="1467" operator="lessThan">
      <formula>" EGP -   1"</formula>
    </cfRule>
    <cfRule type="cellIs" dxfId="4" priority="1359" operator="lessThan">
      <formula>" EGP -   "</formula>
    </cfRule>
    <cfRule type="cellIs" dxfId="2" priority="1251" operator="lessThan">
      <formula>" EGP 50"</formula>
    </cfRule>
    <cfRule type="colorScale" priority="114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5" operator="equal">
      <formula>" EGP -   0"</formula>
    </cfRule>
    <cfRule type="colorScale" priority="927">
      <colorScale>
        <cfvo type="num" val="0"/>
        <cfvo type="num" val="25000"/>
        <color rgb="FFFFFF00"/>
        <color rgb="FFC00000"/>
      </colorScale>
    </cfRule>
    <cfRule type="colorScale" priority="819">
      <colorScale>
        <cfvo type="num" val="-23000"/>
        <cfvo type="num" val="0"/>
        <color rgb="FFFF7128"/>
        <color rgb="FFFFEF9C"/>
      </colorScale>
    </cfRule>
    <cfRule type="colorScale" priority="711">
      <colorScale>
        <cfvo type="num" val="-23000"/>
        <cfvo type="num" val="0"/>
        <color rgb="FFFF7128"/>
        <color rgb="FFFFFF00"/>
      </colorScale>
    </cfRule>
    <cfRule type="colorScale" priority="603">
      <colorScale>
        <cfvo type="num" val="-15000"/>
        <cfvo type="num" val="0"/>
        <color rgb="FFFF0000"/>
        <color rgb="FFFFEF9C"/>
      </colorScale>
    </cfRule>
    <cfRule type="colorScale" priority="495">
      <colorScale>
        <cfvo type="num" val="-20000"/>
        <cfvo type="num" val="0"/>
        <color theme="5" tint="0.399426252021851"/>
        <color rgb="FFFFEF9C"/>
      </colorScale>
    </cfRule>
    <cfRule type="colorScale" priority="387">
      <colorScale>
        <cfvo type="num" val="-20000"/>
        <cfvo type="num" val="0"/>
        <color rgb="FFFF0000"/>
        <color rgb="FFFFEF9C"/>
      </colorScale>
    </cfRule>
    <cfRule type="colorScale" priority="279">
      <colorScale>
        <cfvo type="num" val="-1"/>
        <cfvo type="num" val="0"/>
        <color theme="0"/>
        <color rgb="FFFFFF00"/>
      </colorScale>
    </cfRule>
    <cfRule type="cellIs" dxfId="5" priority="171" operator="lessThan">
      <formula>1</formula>
    </cfRule>
    <cfRule type="cellIs" priority="63" operator="equal">
      <formula>0</formula>
    </cfRule>
  </conditionalFormatting>
  <conditionalFormatting sqref="F190:G190">
    <cfRule type="cellIs" dxfId="2" priority="2114" operator="lessThan">
      <formula>" EGP -   0"</formula>
    </cfRule>
    <cfRule type="cellIs" dxfId="2" priority="2006" operator="lessThan">
      <formula>" EGP 0"</formula>
    </cfRule>
    <cfRule type="cellIs" dxfId="3" priority="1898" operator="lessThan">
      <formula>" EGP -   "</formula>
    </cfRule>
    <cfRule type="cellIs" dxfId="2" priority="1790" operator="lessThan">
      <formula>1</formula>
    </cfRule>
    <cfRule type="cellIs" dxfId="4" priority="1682" operator="lessThan">
      <formula>1</formula>
    </cfRule>
    <cfRule type="cellIs" dxfId="4" priority="1574" operator="greaterThan">
      <formula>" EGP -   1"</formula>
    </cfRule>
    <cfRule type="cellIs" dxfId="2" priority="1466" operator="lessThan">
      <formula>" EGP -   1"</formula>
    </cfRule>
    <cfRule type="cellIs" dxfId="4" priority="1358" operator="lessThan">
      <formula>" EGP -   "</formula>
    </cfRule>
    <cfRule type="cellIs" dxfId="2" priority="1250" operator="lessThan">
      <formula>" EGP 50"</formula>
    </cfRule>
    <cfRule type="colorScale" priority="114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4" operator="equal">
      <formula>" EGP -   0"</formula>
    </cfRule>
    <cfRule type="colorScale" priority="926">
      <colorScale>
        <cfvo type="num" val="0"/>
        <cfvo type="num" val="25000"/>
        <color rgb="FFFFFF00"/>
        <color rgb="FFC00000"/>
      </colorScale>
    </cfRule>
    <cfRule type="colorScale" priority="818">
      <colorScale>
        <cfvo type="num" val="-23000"/>
        <cfvo type="num" val="0"/>
        <color rgb="FFFF7128"/>
        <color rgb="FFFFEF9C"/>
      </colorScale>
    </cfRule>
    <cfRule type="colorScale" priority="710">
      <colorScale>
        <cfvo type="num" val="-23000"/>
        <cfvo type="num" val="0"/>
        <color rgb="FFFF7128"/>
        <color rgb="FFFFFF00"/>
      </colorScale>
    </cfRule>
    <cfRule type="colorScale" priority="602">
      <colorScale>
        <cfvo type="num" val="-15000"/>
        <cfvo type="num" val="0"/>
        <color rgb="FFFF0000"/>
        <color rgb="FFFFEF9C"/>
      </colorScale>
    </cfRule>
    <cfRule type="colorScale" priority="494">
      <colorScale>
        <cfvo type="num" val="-20000"/>
        <cfvo type="num" val="0"/>
        <color theme="5" tint="0.399426252021851"/>
        <color rgb="FFFFEF9C"/>
      </colorScale>
    </cfRule>
    <cfRule type="colorScale" priority="386">
      <colorScale>
        <cfvo type="num" val="-20000"/>
        <cfvo type="num" val="0"/>
        <color rgb="FFFF0000"/>
        <color rgb="FFFFEF9C"/>
      </colorScale>
    </cfRule>
    <cfRule type="colorScale" priority="278">
      <colorScale>
        <cfvo type="num" val="-1"/>
        <cfvo type="num" val="0"/>
        <color theme="0"/>
        <color rgb="FFFFFF00"/>
      </colorScale>
    </cfRule>
    <cfRule type="cellIs" dxfId="5" priority="170" operator="lessThan">
      <formula>1</formula>
    </cfRule>
    <cfRule type="cellIs" priority="62" operator="equal">
      <formula>0</formula>
    </cfRule>
  </conditionalFormatting>
  <conditionalFormatting sqref="F191:G191">
    <cfRule type="cellIs" dxfId="2" priority="2113" operator="lessThan">
      <formula>" EGP -   0"</formula>
    </cfRule>
    <cfRule type="cellIs" dxfId="2" priority="2005" operator="lessThan">
      <formula>" EGP 0"</formula>
    </cfRule>
    <cfRule type="cellIs" dxfId="3" priority="1897" operator="lessThan">
      <formula>" EGP -   "</formula>
    </cfRule>
    <cfRule type="cellIs" dxfId="2" priority="1789" operator="lessThan">
      <formula>1</formula>
    </cfRule>
    <cfRule type="cellIs" dxfId="4" priority="1681" operator="lessThan">
      <formula>1</formula>
    </cfRule>
    <cfRule type="cellIs" dxfId="4" priority="1573" operator="greaterThan">
      <formula>" EGP -   1"</formula>
    </cfRule>
    <cfRule type="cellIs" dxfId="2" priority="1465" operator="lessThan">
      <formula>" EGP -   1"</formula>
    </cfRule>
    <cfRule type="cellIs" dxfId="4" priority="1357" operator="lessThan">
      <formula>" EGP -   "</formula>
    </cfRule>
    <cfRule type="cellIs" dxfId="2" priority="1249" operator="lessThan">
      <formula>" EGP 50"</formula>
    </cfRule>
    <cfRule type="colorScale" priority="114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3" operator="equal">
      <formula>" EGP -   0"</formula>
    </cfRule>
    <cfRule type="colorScale" priority="925">
      <colorScale>
        <cfvo type="num" val="0"/>
        <cfvo type="num" val="25000"/>
        <color rgb="FFFFFF00"/>
        <color rgb="FFC00000"/>
      </colorScale>
    </cfRule>
    <cfRule type="colorScale" priority="817">
      <colorScale>
        <cfvo type="num" val="-23000"/>
        <cfvo type="num" val="0"/>
        <color rgb="FFFF7128"/>
        <color rgb="FFFFEF9C"/>
      </colorScale>
    </cfRule>
    <cfRule type="colorScale" priority="709">
      <colorScale>
        <cfvo type="num" val="-23000"/>
        <cfvo type="num" val="0"/>
        <color rgb="FFFF7128"/>
        <color rgb="FFFFFF00"/>
      </colorScale>
    </cfRule>
    <cfRule type="colorScale" priority="601">
      <colorScale>
        <cfvo type="num" val="-15000"/>
        <cfvo type="num" val="0"/>
        <color rgb="FFFF0000"/>
        <color rgb="FFFFEF9C"/>
      </colorScale>
    </cfRule>
    <cfRule type="colorScale" priority="493">
      <colorScale>
        <cfvo type="num" val="-20000"/>
        <cfvo type="num" val="0"/>
        <color theme="5" tint="0.399426252021851"/>
        <color rgb="FFFFEF9C"/>
      </colorScale>
    </cfRule>
    <cfRule type="colorScale" priority="385">
      <colorScale>
        <cfvo type="num" val="-20000"/>
        <cfvo type="num" val="0"/>
        <color rgb="FFFF0000"/>
        <color rgb="FFFFEF9C"/>
      </colorScale>
    </cfRule>
    <cfRule type="colorScale" priority="277">
      <colorScale>
        <cfvo type="num" val="-1"/>
        <cfvo type="num" val="0"/>
        <color theme="0"/>
        <color rgb="FFFFFF00"/>
      </colorScale>
    </cfRule>
    <cfRule type="cellIs" dxfId="5" priority="169" operator="lessThan">
      <formula>1</formula>
    </cfRule>
    <cfRule type="cellIs" priority="61" operator="equal">
      <formula>0</formula>
    </cfRule>
  </conditionalFormatting>
  <conditionalFormatting sqref="F192:G192">
    <cfRule type="cellIs" dxfId="2" priority="2112" operator="lessThan">
      <formula>" EGP -   0"</formula>
    </cfRule>
    <cfRule type="cellIs" dxfId="2" priority="2004" operator="lessThan">
      <formula>" EGP 0"</formula>
    </cfRule>
    <cfRule type="cellIs" dxfId="3" priority="1896" operator="lessThan">
      <formula>" EGP -   "</formula>
    </cfRule>
    <cfRule type="cellIs" dxfId="2" priority="1788" operator="lessThan">
      <formula>1</formula>
    </cfRule>
    <cfRule type="cellIs" dxfId="4" priority="1680" operator="lessThan">
      <formula>1</formula>
    </cfRule>
    <cfRule type="cellIs" dxfId="4" priority="1572" operator="greaterThan">
      <formula>" EGP -   1"</formula>
    </cfRule>
    <cfRule type="cellIs" dxfId="2" priority="1464" operator="lessThan">
      <formula>" EGP -   1"</formula>
    </cfRule>
    <cfRule type="cellIs" dxfId="4" priority="1356" operator="lessThan">
      <formula>" EGP -   "</formula>
    </cfRule>
    <cfRule type="cellIs" dxfId="2" priority="1248" operator="lessThan">
      <formula>" EGP 50"</formula>
    </cfRule>
    <cfRule type="colorScale" priority="114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2" operator="equal">
      <formula>" EGP -   0"</formula>
    </cfRule>
    <cfRule type="colorScale" priority="924">
      <colorScale>
        <cfvo type="num" val="0"/>
        <cfvo type="num" val="25000"/>
        <color rgb="FFFFFF00"/>
        <color rgb="FFC00000"/>
      </colorScale>
    </cfRule>
    <cfRule type="colorScale" priority="816">
      <colorScale>
        <cfvo type="num" val="-23000"/>
        <cfvo type="num" val="0"/>
        <color rgb="FFFF7128"/>
        <color rgb="FFFFEF9C"/>
      </colorScale>
    </cfRule>
    <cfRule type="colorScale" priority="708">
      <colorScale>
        <cfvo type="num" val="-23000"/>
        <cfvo type="num" val="0"/>
        <color rgb="FFFF7128"/>
        <color rgb="FFFFFF00"/>
      </colorScale>
    </cfRule>
    <cfRule type="colorScale" priority="600">
      <colorScale>
        <cfvo type="num" val="-15000"/>
        <cfvo type="num" val="0"/>
        <color rgb="FFFF0000"/>
        <color rgb="FFFFEF9C"/>
      </colorScale>
    </cfRule>
    <cfRule type="colorScale" priority="492">
      <colorScale>
        <cfvo type="num" val="-20000"/>
        <cfvo type="num" val="0"/>
        <color theme="5" tint="0.399426252021851"/>
        <color rgb="FFFFEF9C"/>
      </colorScale>
    </cfRule>
    <cfRule type="colorScale" priority="384">
      <colorScale>
        <cfvo type="num" val="-20000"/>
        <cfvo type="num" val="0"/>
        <color rgb="FFFF0000"/>
        <color rgb="FFFFEF9C"/>
      </colorScale>
    </cfRule>
    <cfRule type="colorScale" priority="276">
      <colorScale>
        <cfvo type="num" val="-1"/>
        <cfvo type="num" val="0"/>
        <color theme="0"/>
        <color rgb="FFFFFF00"/>
      </colorScale>
    </cfRule>
    <cfRule type="cellIs" dxfId="5" priority="168" operator="lessThan">
      <formula>1</formula>
    </cfRule>
    <cfRule type="cellIs" priority="60" operator="equal">
      <formula>0</formula>
    </cfRule>
  </conditionalFormatting>
  <conditionalFormatting sqref="F193:G193">
    <cfRule type="cellIs" dxfId="2" priority="2111" operator="lessThan">
      <formula>" EGP -   0"</formula>
    </cfRule>
    <cfRule type="cellIs" dxfId="2" priority="2003" operator="lessThan">
      <formula>" EGP 0"</formula>
    </cfRule>
    <cfRule type="cellIs" dxfId="3" priority="1895" operator="lessThan">
      <formula>" EGP -   "</formula>
    </cfRule>
    <cfRule type="cellIs" dxfId="2" priority="1787" operator="lessThan">
      <formula>1</formula>
    </cfRule>
    <cfRule type="cellIs" dxfId="4" priority="1679" operator="lessThan">
      <formula>1</formula>
    </cfRule>
    <cfRule type="cellIs" dxfId="4" priority="1571" operator="greaterThan">
      <formula>" EGP -   1"</formula>
    </cfRule>
    <cfRule type="cellIs" dxfId="2" priority="1463" operator="lessThan">
      <formula>" EGP -   1"</formula>
    </cfRule>
    <cfRule type="cellIs" dxfId="4" priority="1355" operator="lessThan">
      <formula>" EGP -   "</formula>
    </cfRule>
    <cfRule type="cellIs" dxfId="2" priority="1247" operator="lessThan">
      <formula>" EGP 50"</formula>
    </cfRule>
    <cfRule type="colorScale" priority="113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1" operator="equal">
      <formula>" EGP -   0"</formula>
    </cfRule>
    <cfRule type="colorScale" priority="923">
      <colorScale>
        <cfvo type="num" val="0"/>
        <cfvo type="num" val="25000"/>
        <color rgb="FFFFFF00"/>
        <color rgb="FFC00000"/>
      </colorScale>
    </cfRule>
    <cfRule type="colorScale" priority="815">
      <colorScale>
        <cfvo type="num" val="-23000"/>
        <cfvo type="num" val="0"/>
        <color rgb="FFFF7128"/>
        <color rgb="FFFFEF9C"/>
      </colorScale>
    </cfRule>
    <cfRule type="colorScale" priority="707">
      <colorScale>
        <cfvo type="num" val="-23000"/>
        <cfvo type="num" val="0"/>
        <color rgb="FFFF7128"/>
        <color rgb="FFFFFF00"/>
      </colorScale>
    </cfRule>
    <cfRule type="colorScale" priority="599">
      <colorScale>
        <cfvo type="num" val="-15000"/>
        <cfvo type="num" val="0"/>
        <color rgb="FFFF0000"/>
        <color rgb="FFFFEF9C"/>
      </colorScale>
    </cfRule>
    <cfRule type="colorScale" priority="491">
      <colorScale>
        <cfvo type="num" val="-20000"/>
        <cfvo type="num" val="0"/>
        <color theme="5" tint="0.399426252021851"/>
        <color rgb="FFFFEF9C"/>
      </colorScale>
    </cfRule>
    <cfRule type="colorScale" priority="383">
      <colorScale>
        <cfvo type="num" val="-20000"/>
        <cfvo type="num" val="0"/>
        <color rgb="FFFF0000"/>
        <color rgb="FFFFEF9C"/>
      </colorScale>
    </cfRule>
    <cfRule type="colorScale" priority="275">
      <colorScale>
        <cfvo type="num" val="-1"/>
        <cfvo type="num" val="0"/>
        <color theme="0"/>
        <color rgb="FFFFFF00"/>
      </colorScale>
    </cfRule>
    <cfRule type="cellIs" dxfId="5" priority="167" operator="lessThan">
      <formula>1</formula>
    </cfRule>
    <cfRule type="cellIs" priority="59" operator="equal">
      <formula>0</formula>
    </cfRule>
  </conditionalFormatting>
  <conditionalFormatting sqref="F194:G194">
    <cfRule type="cellIs" dxfId="2" priority="2110" operator="lessThan">
      <formula>" EGP -   0"</formula>
    </cfRule>
    <cfRule type="cellIs" dxfId="2" priority="2002" operator="lessThan">
      <formula>" EGP 0"</formula>
    </cfRule>
    <cfRule type="cellIs" dxfId="3" priority="1894" operator="lessThan">
      <formula>" EGP -   "</formula>
    </cfRule>
    <cfRule type="cellIs" dxfId="2" priority="1786" operator="lessThan">
      <formula>1</formula>
    </cfRule>
    <cfRule type="cellIs" dxfId="4" priority="1678" operator="lessThan">
      <formula>1</formula>
    </cfRule>
    <cfRule type="cellIs" dxfId="4" priority="1570" operator="greaterThan">
      <formula>" EGP -   1"</formula>
    </cfRule>
    <cfRule type="cellIs" dxfId="2" priority="1462" operator="lessThan">
      <formula>" EGP -   1"</formula>
    </cfRule>
    <cfRule type="cellIs" dxfId="4" priority="1354" operator="lessThan">
      <formula>" EGP -   "</formula>
    </cfRule>
    <cfRule type="cellIs" dxfId="2" priority="1246" operator="lessThan">
      <formula>" EGP 50"</formula>
    </cfRule>
    <cfRule type="colorScale" priority="113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30" operator="equal">
      <formula>" EGP -   0"</formula>
    </cfRule>
    <cfRule type="colorScale" priority="922">
      <colorScale>
        <cfvo type="num" val="0"/>
        <cfvo type="num" val="25000"/>
        <color rgb="FFFFFF00"/>
        <color rgb="FFC00000"/>
      </colorScale>
    </cfRule>
    <cfRule type="colorScale" priority="814">
      <colorScale>
        <cfvo type="num" val="-23000"/>
        <cfvo type="num" val="0"/>
        <color rgb="FFFF7128"/>
        <color rgb="FFFFEF9C"/>
      </colorScale>
    </cfRule>
    <cfRule type="colorScale" priority="706">
      <colorScale>
        <cfvo type="num" val="-23000"/>
        <cfvo type="num" val="0"/>
        <color rgb="FFFF7128"/>
        <color rgb="FFFFFF00"/>
      </colorScale>
    </cfRule>
    <cfRule type="colorScale" priority="598">
      <colorScale>
        <cfvo type="num" val="-15000"/>
        <cfvo type="num" val="0"/>
        <color rgb="FFFF0000"/>
        <color rgb="FFFFEF9C"/>
      </colorScale>
    </cfRule>
    <cfRule type="colorScale" priority="490">
      <colorScale>
        <cfvo type="num" val="-20000"/>
        <cfvo type="num" val="0"/>
        <color theme="5" tint="0.399426252021851"/>
        <color rgb="FFFFEF9C"/>
      </colorScale>
    </cfRule>
    <cfRule type="colorScale" priority="382">
      <colorScale>
        <cfvo type="num" val="-20000"/>
        <cfvo type="num" val="0"/>
        <color rgb="FFFF0000"/>
        <color rgb="FFFFEF9C"/>
      </colorScale>
    </cfRule>
    <cfRule type="colorScale" priority="274">
      <colorScale>
        <cfvo type="num" val="-1"/>
        <cfvo type="num" val="0"/>
        <color theme="0"/>
        <color rgb="FFFFFF00"/>
      </colorScale>
    </cfRule>
    <cfRule type="cellIs" dxfId="5" priority="166" operator="lessThan">
      <formula>1</formula>
    </cfRule>
    <cfRule type="cellIs" priority="58" operator="equal">
      <formula>0</formula>
    </cfRule>
  </conditionalFormatting>
  <conditionalFormatting sqref="F195:G195">
    <cfRule type="cellIs" dxfId="2" priority="2109" operator="lessThan">
      <formula>" EGP -   0"</formula>
    </cfRule>
    <cfRule type="cellIs" dxfId="2" priority="2001" operator="lessThan">
      <formula>" EGP 0"</formula>
    </cfRule>
    <cfRule type="cellIs" dxfId="3" priority="1893" operator="lessThan">
      <formula>" EGP -   "</formula>
    </cfRule>
    <cfRule type="cellIs" dxfId="2" priority="1785" operator="lessThan">
      <formula>1</formula>
    </cfRule>
    <cfRule type="cellIs" dxfId="4" priority="1677" operator="lessThan">
      <formula>1</formula>
    </cfRule>
    <cfRule type="cellIs" dxfId="4" priority="1569" operator="greaterThan">
      <formula>" EGP -   1"</formula>
    </cfRule>
    <cfRule type="cellIs" dxfId="2" priority="1461" operator="lessThan">
      <formula>" EGP -   1"</formula>
    </cfRule>
    <cfRule type="cellIs" dxfId="4" priority="1353" operator="lessThan">
      <formula>" EGP -   "</formula>
    </cfRule>
    <cfRule type="cellIs" dxfId="2" priority="1245" operator="lessThan">
      <formula>" EGP 50"</formula>
    </cfRule>
    <cfRule type="colorScale" priority="113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9" operator="equal">
      <formula>" EGP -   0"</formula>
    </cfRule>
    <cfRule type="colorScale" priority="921">
      <colorScale>
        <cfvo type="num" val="0"/>
        <cfvo type="num" val="25000"/>
        <color rgb="FFFFFF00"/>
        <color rgb="FFC00000"/>
      </colorScale>
    </cfRule>
    <cfRule type="colorScale" priority="813">
      <colorScale>
        <cfvo type="num" val="-23000"/>
        <cfvo type="num" val="0"/>
        <color rgb="FFFF7128"/>
        <color rgb="FFFFEF9C"/>
      </colorScale>
    </cfRule>
    <cfRule type="colorScale" priority="705">
      <colorScale>
        <cfvo type="num" val="-23000"/>
        <cfvo type="num" val="0"/>
        <color rgb="FFFF7128"/>
        <color rgb="FFFFFF00"/>
      </colorScale>
    </cfRule>
    <cfRule type="colorScale" priority="597">
      <colorScale>
        <cfvo type="num" val="-15000"/>
        <cfvo type="num" val="0"/>
        <color rgb="FFFF0000"/>
        <color rgb="FFFFEF9C"/>
      </colorScale>
    </cfRule>
    <cfRule type="colorScale" priority="489">
      <colorScale>
        <cfvo type="num" val="-20000"/>
        <cfvo type="num" val="0"/>
        <color theme="5" tint="0.399426252021851"/>
        <color rgb="FFFFEF9C"/>
      </colorScale>
    </cfRule>
    <cfRule type="colorScale" priority="381">
      <colorScale>
        <cfvo type="num" val="-20000"/>
        <cfvo type="num" val="0"/>
        <color rgb="FFFF0000"/>
        <color rgb="FFFFEF9C"/>
      </colorScale>
    </cfRule>
    <cfRule type="colorScale" priority="273">
      <colorScale>
        <cfvo type="num" val="-1"/>
        <cfvo type="num" val="0"/>
        <color theme="0"/>
        <color rgb="FFFFFF00"/>
      </colorScale>
    </cfRule>
    <cfRule type="cellIs" dxfId="5" priority="165" operator="lessThan">
      <formula>1</formula>
    </cfRule>
    <cfRule type="cellIs" priority="57" operator="equal">
      <formula>0</formula>
    </cfRule>
  </conditionalFormatting>
  <conditionalFormatting sqref="F196:G196">
    <cfRule type="cellIs" dxfId="2" priority="2108" operator="lessThan">
      <formula>" EGP -   0"</formula>
    </cfRule>
    <cfRule type="cellIs" dxfId="2" priority="2000" operator="lessThan">
      <formula>" EGP 0"</formula>
    </cfRule>
    <cfRule type="cellIs" dxfId="3" priority="1892" operator="lessThan">
      <formula>" EGP -   "</formula>
    </cfRule>
    <cfRule type="cellIs" dxfId="2" priority="1784" operator="lessThan">
      <formula>1</formula>
    </cfRule>
    <cfRule type="cellIs" dxfId="4" priority="1676" operator="lessThan">
      <formula>1</formula>
    </cfRule>
    <cfRule type="cellIs" dxfId="4" priority="1568" operator="greaterThan">
      <formula>" EGP -   1"</formula>
    </cfRule>
    <cfRule type="cellIs" dxfId="2" priority="1460" operator="lessThan">
      <formula>" EGP -   1"</formula>
    </cfRule>
    <cfRule type="cellIs" dxfId="4" priority="1352" operator="lessThan">
      <formula>" EGP -   "</formula>
    </cfRule>
    <cfRule type="cellIs" dxfId="2" priority="1244" operator="lessThan">
      <formula>" EGP 50"</formula>
    </cfRule>
    <cfRule type="colorScale" priority="113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8" operator="equal">
      <formula>" EGP -   0"</formula>
    </cfRule>
    <cfRule type="colorScale" priority="920">
      <colorScale>
        <cfvo type="num" val="0"/>
        <cfvo type="num" val="25000"/>
        <color rgb="FFFFFF00"/>
        <color rgb="FFC00000"/>
      </colorScale>
    </cfRule>
    <cfRule type="colorScale" priority="812">
      <colorScale>
        <cfvo type="num" val="-23000"/>
        <cfvo type="num" val="0"/>
        <color rgb="FFFF7128"/>
        <color rgb="FFFFEF9C"/>
      </colorScale>
    </cfRule>
    <cfRule type="colorScale" priority="704">
      <colorScale>
        <cfvo type="num" val="-23000"/>
        <cfvo type="num" val="0"/>
        <color rgb="FFFF7128"/>
        <color rgb="FFFFFF00"/>
      </colorScale>
    </cfRule>
    <cfRule type="colorScale" priority="596">
      <colorScale>
        <cfvo type="num" val="-15000"/>
        <cfvo type="num" val="0"/>
        <color rgb="FFFF0000"/>
        <color rgb="FFFFEF9C"/>
      </colorScale>
    </cfRule>
    <cfRule type="colorScale" priority="488">
      <colorScale>
        <cfvo type="num" val="-20000"/>
        <cfvo type="num" val="0"/>
        <color theme="5" tint="0.399426252021851"/>
        <color rgb="FFFFEF9C"/>
      </colorScale>
    </cfRule>
    <cfRule type="colorScale" priority="380">
      <colorScale>
        <cfvo type="num" val="-20000"/>
        <cfvo type="num" val="0"/>
        <color rgb="FFFF0000"/>
        <color rgb="FFFFEF9C"/>
      </colorScale>
    </cfRule>
    <cfRule type="colorScale" priority="272">
      <colorScale>
        <cfvo type="num" val="-1"/>
        <cfvo type="num" val="0"/>
        <color theme="0"/>
        <color rgb="FFFFFF00"/>
      </colorScale>
    </cfRule>
    <cfRule type="cellIs" dxfId="5" priority="164" operator="lessThan">
      <formula>1</formula>
    </cfRule>
    <cfRule type="cellIs" priority="56" operator="equal">
      <formula>0</formula>
    </cfRule>
  </conditionalFormatting>
  <conditionalFormatting sqref="F197:G197">
    <cfRule type="cellIs" dxfId="2" priority="2107" operator="lessThan">
      <formula>" EGP -   0"</formula>
    </cfRule>
    <cfRule type="cellIs" dxfId="2" priority="1999" operator="lessThan">
      <formula>" EGP 0"</formula>
    </cfRule>
    <cfRule type="cellIs" dxfId="3" priority="1891" operator="lessThan">
      <formula>" EGP -   "</formula>
    </cfRule>
    <cfRule type="cellIs" dxfId="2" priority="1783" operator="lessThan">
      <formula>1</formula>
    </cfRule>
    <cfRule type="cellIs" dxfId="4" priority="1675" operator="lessThan">
      <formula>1</formula>
    </cfRule>
    <cfRule type="cellIs" dxfId="4" priority="1567" operator="greaterThan">
      <formula>" EGP -   1"</formula>
    </cfRule>
    <cfRule type="cellIs" dxfId="2" priority="1459" operator="lessThan">
      <formula>" EGP -   1"</formula>
    </cfRule>
    <cfRule type="cellIs" dxfId="4" priority="1351" operator="lessThan">
      <formula>" EGP -   "</formula>
    </cfRule>
    <cfRule type="cellIs" dxfId="2" priority="1243" operator="lessThan">
      <formula>" EGP 50"</formula>
    </cfRule>
    <cfRule type="colorScale" priority="113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7" operator="equal">
      <formula>" EGP -   0"</formula>
    </cfRule>
    <cfRule type="colorScale" priority="919">
      <colorScale>
        <cfvo type="num" val="0"/>
        <cfvo type="num" val="25000"/>
        <color rgb="FFFFFF00"/>
        <color rgb="FFC00000"/>
      </colorScale>
    </cfRule>
    <cfRule type="colorScale" priority="811">
      <colorScale>
        <cfvo type="num" val="-23000"/>
        <cfvo type="num" val="0"/>
        <color rgb="FFFF7128"/>
        <color rgb="FFFFEF9C"/>
      </colorScale>
    </cfRule>
    <cfRule type="colorScale" priority="703">
      <colorScale>
        <cfvo type="num" val="-23000"/>
        <cfvo type="num" val="0"/>
        <color rgb="FFFF7128"/>
        <color rgb="FFFFFF00"/>
      </colorScale>
    </cfRule>
    <cfRule type="colorScale" priority="595">
      <colorScale>
        <cfvo type="num" val="-15000"/>
        <cfvo type="num" val="0"/>
        <color rgb="FFFF0000"/>
        <color rgb="FFFFEF9C"/>
      </colorScale>
    </cfRule>
    <cfRule type="colorScale" priority="487">
      <colorScale>
        <cfvo type="num" val="-20000"/>
        <cfvo type="num" val="0"/>
        <color theme="5" tint="0.399426252021851"/>
        <color rgb="FFFFEF9C"/>
      </colorScale>
    </cfRule>
    <cfRule type="colorScale" priority="379">
      <colorScale>
        <cfvo type="num" val="-20000"/>
        <cfvo type="num" val="0"/>
        <color rgb="FFFF0000"/>
        <color rgb="FFFFEF9C"/>
      </colorScale>
    </cfRule>
    <cfRule type="colorScale" priority="271">
      <colorScale>
        <cfvo type="num" val="-1"/>
        <cfvo type="num" val="0"/>
        <color theme="0"/>
        <color rgb="FFFFFF00"/>
      </colorScale>
    </cfRule>
    <cfRule type="cellIs" dxfId="5" priority="163" operator="lessThan">
      <formula>1</formula>
    </cfRule>
    <cfRule type="cellIs" priority="55" operator="equal">
      <formula>0</formula>
    </cfRule>
  </conditionalFormatting>
  <conditionalFormatting sqref="F198:G198">
    <cfRule type="cellIs" dxfId="2" priority="2106" operator="lessThan">
      <formula>" EGP -   0"</formula>
    </cfRule>
    <cfRule type="cellIs" dxfId="2" priority="1998" operator="lessThan">
      <formula>" EGP 0"</formula>
    </cfRule>
    <cfRule type="cellIs" dxfId="3" priority="1890" operator="lessThan">
      <formula>" EGP -   "</formula>
    </cfRule>
    <cfRule type="cellIs" dxfId="2" priority="1782" operator="lessThan">
      <formula>1</formula>
    </cfRule>
    <cfRule type="cellIs" dxfId="4" priority="1674" operator="lessThan">
      <formula>1</formula>
    </cfRule>
    <cfRule type="cellIs" dxfId="4" priority="1566" operator="greaterThan">
      <formula>" EGP -   1"</formula>
    </cfRule>
    <cfRule type="cellIs" dxfId="2" priority="1458" operator="lessThan">
      <formula>" EGP -   1"</formula>
    </cfRule>
    <cfRule type="cellIs" dxfId="4" priority="1350" operator="lessThan">
      <formula>" EGP -   "</formula>
    </cfRule>
    <cfRule type="cellIs" dxfId="2" priority="1242" operator="lessThan">
      <formula>" EGP 50"</formula>
    </cfRule>
    <cfRule type="colorScale" priority="113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6" operator="equal">
      <formula>" EGP -   0"</formula>
    </cfRule>
    <cfRule type="colorScale" priority="918">
      <colorScale>
        <cfvo type="num" val="0"/>
        <cfvo type="num" val="25000"/>
        <color rgb="FFFFFF00"/>
        <color rgb="FFC00000"/>
      </colorScale>
    </cfRule>
    <cfRule type="colorScale" priority="810">
      <colorScale>
        <cfvo type="num" val="-23000"/>
        <cfvo type="num" val="0"/>
        <color rgb="FFFF7128"/>
        <color rgb="FFFFEF9C"/>
      </colorScale>
    </cfRule>
    <cfRule type="colorScale" priority="702">
      <colorScale>
        <cfvo type="num" val="-23000"/>
        <cfvo type="num" val="0"/>
        <color rgb="FFFF7128"/>
        <color rgb="FFFFFF00"/>
      </colorScale>
    </cfRule>
    <cfRule type="colorScale" priority="594">
      <colorScale>
        <cfvo type="num" val="-15000"/>
        <cfvo type="num" val="0"/>
        <color rgb="FFFF0000"/>
        <color rgb="FFFFEF9C"/>
      </colorScale>
    </cfRule>
    <cfRule type="colorScale" priority="486">
      <colorScale>
        <cfvo type="num" val="-20000"/>
        <cfvo type="num" val="0"/>
        <color theme="5" tint="0.399426252021851"/>
        <color rgb="FFFFEF9C"/>
      </colorScale>
    </cfRule>
    <cfRule type="colorScale" priority="378">
      <colorScale>
        <cfvo type="num" val="-20000"/>
        <cfvo type="num" val="0"/>
        <color rgb="FFFF0000"/>
        <color rgb="FFFFEF9C"/>
      </colorScale>
    </cfRule>
    <cfRule type="colorScale" priority="270">
      <colorScale>
        <cfvo type="num" val="-1"/>
        <cfvo type="num" val="0"/>
        <color theme="0"/>
        <color rgb="FFFFFF00"/>
      </colorScale>
    </cfRule>
    <cfRule type="cellIs" dxfId="5" priority="162" operator="lessThan">
      <formula>1</formula>
    </cfRule>
    <cfRule type="cellIs" priority="54" operator="equal">
      <formula>0</formula>
    </cfRule>
  </conditionalFormatting>
  <conditionalFormatting sqref="F199:G199">
    <cfRule type="cellIs" dxfId="2" priority="2105" operator="lessThan">
      <formula>" EGP -   0"</formula>
    </cfRule>
    <cfRule type="cellIs" dxfId="2" priority="1997" operator="lessThan">
      <formula>" EGP 0"</formula>
    </cfRule>
    <cfRule type="cellIs" dxfId="3" priority="1889" operator="lessThan">
      <formula>" EGP -   "</formula>
    </cfRule>
    <cfRule type="cellIs" dxfId="2" priority="1781" operator="lessThan">
      <formula>1</formula>
    </cfRule>
    <cfRule type="cellIs" dxfId="4" priority="1673" operator="lessThan">
      <formula>1</formula>
    </cfRule>
    <cfRule type="cellIs" dxfId="4" priority="1565" operator="greaterThan">
      <formula>" EGP -   1"</formula>
    </cfRule>
    <cfRule type="cellIs" dxfId="2" priority="1457" operator="lessThan">
      <formula>" EGP -   1"</formula>
    </cfRule>
    <cfRule type="cellIs" dxfId="4" priority="1349" operator="lessThan">
      <formula>" EGP -   "</formula>
    </cfRule>
    <cfRule type="cellIs" dxfId="2" priority="1241" operator="lessThan">
      <formula>" EGP 50"</formula>
    </cfRule>
    <cfRule type="colorScale" priority="113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5" operator="equal">
      <formula>" EGP -   0"</formula>
    </cfRule>
    <cfRule type="colorScale" priority="917">
      <colorScale>
        <cfvo type="num" val="0"/>
        <cfvo type="num" val="25000"/>
        <color rgb="FFFFFF00"/>
        <color rgb="FFC00000"/>
      </colorScale>
    </cfRule>
    <cfRule type="colorScale" priority="809">
      <colorScale>
        <cfvo type="num" val="-23000"/>
        <cfvo type="num" val="0"/>
        <color rgb="FFFF7128"/>
        <color rgb="FFFFEF9C"/>
      </colorScale>
    </cfRule>
    <cfRule type="colorScale" priority="701">
      <colorScale>
        <cfvo type="num" val="-23000"/>
        <cfvo type="num" val="0"/>
        <color rgb="FFFF7128"/>
        <color rgb="FFFFFF00"/>
      </colorScale>
    </cfRule>
    <cfRule type="colorScale" priority="593">
      <colorScale>
        <cfvo type="num" val="-15000"/>
        <cfvo type="num" val="0"/>
        <color rgb="FFFF0000"/>
        <color rgb="FFFFEF9C"/>
      </colorScale>
    </cfRule>
    <cfRule type="colorScale" priority="485">
      <colorScale>
        <cfvo type="num" val="-20000"/>
        <cfvo type="num" val="0"/>
        <color theme="5" tint="0.399426252021851"/>
        <color rgb="FFFFEF9C"/>
      </colorScale>
    </cfRule>
    <cfRule type="colorScale" priority="377">
      <colorScale>
        <cfvo type="num" val="-20000"/>
        <cfvo type="num" val="0"/>
        <color rgb="FFFF0000"/>
        <color rgb="FFFFEF9C"/>
      </colorScale>
    </cfRule>
    <cfRule type="colorScale" priority="269">
      <colorScale>
        <cfvo type="num" val="-1"/>
        <cfvo type="num" val="0"/>
        <color theme="0"/>
        <color rgb="FFFFFF00"/>
      </colorScale>
    </cfRule>
    <cfRule type="cellIs" dxfId="5" priority="161" operator="lessThan">
      <formula>1</formula>
    </cfRule>
    <cfRule type="cellIs" priority="53" operator="equal">
      <formula>0</formula>
    </cfRule>
  </conditionalFormatting>
  <conditionalFormatting sqref="F200:G200">
    <cfRule type="cellIs" dxfId="2" priority="2104" operator="lessThan">
      <formula>" EGP -   0"</formula>
    </cfRule>
    <cfRule type="cellIs" dxfId="2" priority="1996" operator="lessThan">
      <formula>" EGP 0"</formula>
    </cfRule>
    <cfRule type="cellIs" dxfId="3" priority="1888" operator="lessThan">
      <formula>" EGP -   "</formula>
    </cfRule>
    <cfRule type="cellIs" dxfId="2" priority="1780" operator="lessThan">
      <formula>1</formula>
    </cfRule>
    <cfRule type="cellIs" dxfId="4" priority="1672" operator="lessThan">
      <formula>1</formula>
    </cfRule>
    <cfRule type="cellIs" dxfId="4" priority="1564" operator="greaterThan">
      <formula>" EGP -   1"</formula>
    </cfRule>
    <cfRule type="cellIs" dxfId="2" priority="1456" operator="lessThan">
      <formula>" EGP -   1"</formula>
    </cfRule>
    <cfRule type="cellIs" dxfId="4" priority="1348" operator="lessThan">
      <formula>" EGP -   "</formula>
    </cfRule>
    <cfRule type="cellIs" dxfId="2" priority="1240" operator="lessThan">
      <formula>" EGP 50"</formula>
    </cfRule>
    <cfRule type="colorScale" priority="113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4" operator="equal">
      <formula>" EGP -   0"</formula>
    </cfRule>
    <cfRule type="colorScale" priority="916">
      <colorScale>
        <cfvo type="num" val="0"/>
        <cfvo type="num" val="25000"/>
        <color rgb="FFFFFF00"/>
        <color rgb="FFC00000"/>
      </colorScale>
    </cfRule>
    <cfRule type="colorScale" priority="808">
      <colorScale>
        <cfvo type="num" val="-23000"/>
        <cfvo type="num" val="0"/>
        <color rgb="FFFF7128"/>
        <color rgb="FFFFEF9C"/>
      </colorScale>
    </cfRule>
    <cfRule type="colorScale" priority="700">
      <colorScale>
        <cfvo type="num" val="-23000"/>
        <cfvo type="num" val="0"/>
        <color rgb="FFFF7128"/>
        <color rgb="FFFFFF00"/>
      </colorScale>
    </cfRule>
    <cfRule type="colorScale" priority="592">
      <colorScale>
        <cfvo type="num" val="-15000"/>
        <cfvo type="num" val="0"/>
        <color rgb="FFFF0000"/>
        <color rgb="FFFFEF9C"/>
      </colorScale>
    </cfRule>
    <cfRule type="colorScale" priority="484">
      <colorScale>
        <cfvo type="num" val="-20000"/>
        <cfvo type="num" val="0"/>
        <color theme="5" tint="0.399426252021851"/>
        <color rgb="FFFFEF9C"/>
      </colorScale>
    </cfRule>
    <cfRule type="colorScale" priority="376">
      <colorScale>
        <cfvo type="num" val="-20000"/>
        <cfvo type="num" val="0"/>
        <color rgb="FFFF0000"/>
        <color rgb="FFFFEF9C"/>
      </colorScale>
    </cfRule>
    <cfRule type="colorScale" priority="268">
      <colorScale>
        <cfvo type="num" val="-1"/>
        <cfvo type="num" val="0"/>
        <color theme="0"/>
        <color rgb="FFFFFF00"/>
      </colorScale>
    </cfRule>
    <cfRule type="cellIs" dxfId="5" priority="160" operator="lessThan">
      <formula>1</formula>
    </cfRule>
    <cfRule type="cellIs" priority="52" operator="equal">
      <formula>0</formula>
    </cfRule>
  </conditionalFormatting>
  <conditionalFormatting sqref="F201:G201">
    <cfRule type="cellIs" dxfId="2" priority="2103" operator="lessThan">
      <formula>" EGP -   0"</formula>
    </cfRule>
    <cfRule type="cellIs" dxfId="2" priority="1995" operator="lessThan">
      <formula>" EGP 0"</formula>
    </cfRule>
    <cfRule type="cellIs" dxfId="3" priority="1887" operator="lessThan">
      <formula>" EGP -   "</formula>
    </cfRule>
    <cfRule type="cellIs" dxfId="2" priority="1779" operator="lessThan">
      <formula>1</formula>
    </cfRule>
    <cfRule type="cellIs" dxfId="4" priority="1671" operator="lessThan">
      <formula>1</formula>
    </cfRule>
    <cfRule type="cellIs" dxfId="4" priority="1563" operator="greaterThan">
      <formula>" EGP -   1"</formula>
    </cfRule>
    <cfRule type="cellIs" dxfId="2" priority="1455" operator="lessThan">
      <formula>" EGP -   1"</formula>
    </cfRule>
    <cfRule type="cellIs" dxfId="4" priority="1347" operator="lessThan">
      <formula>" EGP -   "</formula>
    </cfRule>
    <cfRule type="cellIs" dxfId="2" priority="1239" operator="lessThan">
      <formula>" EGP 50"</formula>
    </cfRule>
    <cfRule type="colorScale" priority="113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3" operator="equal">
      <formula>" EGP -   0"</formula>
    </cfRule>
    <cfRule type="colorScale" priority="915">
      <colorScale>
        <cfvo type="num" val="0"/>
        <cfvo type="num" val="25000"/>
        <color rgb="FFFFFF00"/>
        <color rgb="FFC00000"/>
      </colorScale>
    </cfRule>
    <cfRule type="colorScale" priority="807">
      <colorScale>
        <cfvo type="num" val="-23000"/>
        <cfvo type="num" val="0"/>
        <color rgb="FFFF7128"/>
        <color rgb="FFFFEF9C"/>
      </colorScale>
    </cfRule>
    <cfRule type="colorScale" priority="699">
      <colorScale>
        <cfvo type="num" val="-23000"/>
        <cfvo type="num" val="0"/>
        <color rgb="FFFF7128"/>
        <color rgb="FFFFFF00"/>
      </colorScale>
    </cfRule>
    <cfRule type="colorScale" priority="591">
      <colorScale>
        <cfvo type="num" val="-15000"/>
        <cfvo type="num" val="0"/>
        <color rgb="FFFF0000"/>
        <color rgb="FFFFEF9C"/>
      </colorScale>
    </cfRule>
    <cfRule type="colorScale" priority="483">
      <colorScale>
        <cfvo type="num" val="-20000"/>
        <cfvo type="num" val="0"/>
        <color theme="5" tint="0.399426252021851"/>
        <color rgb="FFFFEF9C"/>
      </colorScale>
    </cfRule>
    <cfRule type="colorScale" priority="375">
      <colorScale>
        <cfvo type="num" val="-20000"/>
        <cfvo type="num" val="0"/>
        <color rgb="FFFF0000"/>
        <color rgb="FFFFEF9C"/>
      </colorScale>
    </cfRule>
    <cfRule type="colorScale" priority="267">
      <colorScale>
        <cfvo type="num" val="-1"/>
        <cfvo type="num" val="0"/>
        <color theme="0"/>
        <color rgb="FFFFFF00"/>
      </colorScale>
    </cfRule>
    <cfRule type="cellIs" dxfId="5" priority="159" operator="lessThan">
      <formula>1</formula>
    </cfRule>
    <cfRule type="cellIs" priority="51" operator="equal">
      <formula>0</formula>
    </cfRule>
  </conditionalFormatting>
  <conditionalFormatting sqref="F202:G202">
    <cfRule type="cellIs" dxfId="2" priority="2102" operator="lessThan">
      <formula>" EGP -   0"</formula>
    </cfRule>
    <cfRule type="cellIs" dxfId="2" priority="1994" operator="lessThan">
      <formula>" EGP 0"</formula>
    </cfRule>
    <cfRule type="cellIs" dxfId="3" priority="1886" operator="lessThan">
      <formula>" EGP -   "</formula>
    </cfRule>
    <cfRule type="cellIs" dxfId="2" priority="1778" operator="lessThan">
      <formula>1</formula>
    </cfRule>
    <cfRule type="cellIs" dxfId="4" priority="1670" operator="lessThan">
      <formula>1</formula>
    </cfRule>
    <cfRule type="cellIs" dxfId="4" priority="1562" operator="greaterThan">
      <formula>" EGP -   1"</formula>
    </cfRule>
    <cfRule type="cellIs" dxfId="2" priority="1454" operator="lessThan">
      <formula>" EGP -   1"</formula>
    </cfRule>
    <cfRule type="cellIs" dxfId="4" priority="1346" operator="lessThan">
      <formula>" EGP -   "</formula>
    </cfRule>
    <cfRule type="cellIs" dxfId="2" priority="1238" operator="lessThan">
      <formula>" EGP 50"</formula>
    </cfRule>
    <cfRule type="colorScale" priority="113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2" operator="equal">
      <formula>" EGP -   0"</formula>
    </cfRule>
    <cfRule type="colorScale" priority="914">
      <colorScale>
        <cfvo type="num" val="0"/>
        <cfvo type="num" val="25000"/>
        <color rgb="FFFFFF00"/>
        <color rgb="FFC00000"/>
      </colorScale>
    </cfRule>
    <cfRule type="colorScale" priority="806">
      <colorScale>
        <cfvo type="num" val="-23000"/>
        <cfvo type="num" val="0"/>
        <color rgb="FFFF7128"/>
        <color rgb="FFFFEF9C"/>
      </colorScale>
    </cfRule>
    <cfRule type="colorScale" priority="698">
      <colorScale>
        <cfvo type="num" val="-23000"/>
        <cfvo type="num" val="0"/>
        <color rgb="FFFF7128"/>
        <color rgb="FFFFFF00"/>
      </colorScale>
    </cfRule>
    <cfRule type="colorScale" priority="590">
      <colorScale>
        <cfvo type="num" val="-15000"/>
        <cfvo type="num" val="0"/>
        <color rgb="FFFF0000"/>
        <color rgb="FFFFEF9C"/>
      </colorScale>
    </cfRule>
    <cfRule type="colorScale" priority="482">
      <colorScale>
        <cfvo type="num" val="-20000"/>
        <cfvo type="num" val="0"/>
        <color theme="5" tint="0.399426252021851"/>
        <color rgb="FFFFEF9C"/>
      </colorScale>
    </cfRule>
    <cfRule type="colorScale" priority="374">
      <colorScale>
        <cfvo type="num" val="-20000"/>
        <cfvo type="num" val="0"/>
        <color rgb="FFFF0000"/>
        <color rgb="FFFFEF9C"/>
      </colorScale>
    </cfRule>
    <cfRule type="colorScale" priority="266">
      <colorScale>
        <cfvo type="num" val="-1"/>
        <cfvo type="num" val="0"/>
        <color theme="0"/>
        <color rgb="FFFFFF00"/>
      </colorScale>
    </cfRule>
    <cfRule type="cellIs" dxfId="5" priority="158" operator="lessThan">
      <formula>1</formula>
    </cfRule>
    <cfRule type="cellIs" priority="50" operator="equal">
      <formula>0</formula>
    </cfRule>
  </conditionalFormatting>
  <conditionalFormatting sqref="F203:G203">
    <cfRule type="cellIs" dxfId="2" priority="2101" operator="lessThan">
      <formula>" EGP -   0"</formula>
    </cfRule>
    <cfRule type="cellIs" dxfId="2" priority="1993" operator="lessThan">
      <formula>" EGP 0"</formula>
    </cfRule>
    <cfRule type="cellIs" dxfId="3" priority="1885" operator="lessThan">
      <formula>" EGP -   "</formula>
    </cfRule>
    <cfRule type="cellIs" dxfId="2" priority="1777" operator="lessThan">
      <formula>1</formula>
    </cfRule>
    <cfRule type="cellIs" dxfId="4" priority="1669" operator="lessThan">
      <formula>1</formula>
    </cfRule>
    <cfRule type="cellIs" dxfId="4" priority="1561" operator="greaterThan">
      <formula>" EGP -   1"</formula>
    </cfRule>
    <cfRule type="cellIs" dxfId="2" priority="1453" operator="lessThan">
      <formula>" EGP -   1"</formula>
    </cfRule>
    <cfRule type="cellIs" dxfId="4" priority="1345" operator="lessThan">
      <formula>" EGP -   "</formula>
    </cfRule>
    <cfRule type="cellIs" dxfId="2" priority="1237" operator="lessThan">
      <formula>" EGP 50"</formula>
    </cfRule>
    <cfRule type="colorScale" priority="112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1" operator="equal">
      <formula>" EGP -   0"</formula>
    </cfRule>
    <cfRule type="colorScale" priority="913">
      <colorScale>
        <cfvo type="num" val="0"/>
        <cfvo type="num" val="25000"/>
        <color rgb="FFFFFF00"/>
        <color rgb="FFC00000"/>
      </colorScale>
    </cfRule>
    <cfRule type="colorScale" priority="805">
      <colorScale>
        <cfvo type="num" val="-23000"/>
        <cfvo type="num" val="0"/>
        <color rgb="FFFF7128"/>
        <color rgb="FFFFEF9C"/>
      </colorScale>
    </cfRule>
    <cfRule type="colorScale" priority="697">
      <colorScale>
        <cfvo type="num" val="-23000"/>
        <cfvo type="num" val="0"/>
        <color rgb="FFFF7128"/>
        <color rgb="FFFFFF00"/>
      </colorScale>
    </cfRule>
    <cfRule type="colorScale" priority="589">
      <colorScale>
        <cfvo type="num" val="-15000"/>
        <cfvo type="num" val="0"/>
        <color rgb="FFFF0000"/>
        <color rgb="FFFFEF9C"/>
      </colorScale>
    </cfRule>
    <cfRule type="colorScale" priority="481">
      <colorScale>
        <cfvo type="num" val="-20000"/>
        <cfvo type="num" val="0"/>
        <color theme="5" tint="0.399426252021851"/>
        <color rgb="FFFFEF9C"/>
      </colorScale>
    </cfRule>
    <cfRule type="colorScale" priority="373">
      <colorScale>
        <cfvo type="num" val="-20000"/>
        <cfvo type="num" val="0"/>
        <color rgb="FFFF0000"/>
        <color rgb="FFFFEF9C"/>
      </colorScale>
    </cfRule>
    <cfRule type="colorScale" priority="265">
      <colorScale>
        <cfvo type="num" val="-1"/>
        <cfvo type="num" val="0"/>
        <color theme="0"/>
        <color rgb="FFFFFF00"/>
      </colorScale>
    </cfRule>
    <cfRule type="cellIs" dxfId="5" priority="157" operator="lessThan">
      <formula>1</formula>
    </cfRule>
    <cfRule type="cellIs" priority="49" operator="equal">
      <formula>0</formula>
    </cfRule>
  </conditionalFormatting>
  <conditionalFormatting sqref="F204:G204">
    <cfRule type="cellIs" dxfId="2" priority="2100" operator="lessThan">
      <formula>" EGP -   0"</formula>
    </cfRule>
    <cfRule type="cellIs" dxfId="2" priority="1992" operator="lessThan">
      <formula>" EGP 0"</formula>
    </cfRule>
    <cfRule type="cellIs" dxfId="3" priority="1884" operator="lessThan">
      <formula>" EGP -   "</formula>
    </cfRule>
    <cfRule type="cellIs" dxfId="2" priority="1776" operator="lessThan">
      <formula>1</formula>
    </cfRule>
    <cfRule type="cellIs" dxfId="4" priority="1668" operator="lessThan">
      <formula>1</formula>
    </cfRule>
    <cfRule type="cellIs" dxfId="4" priority="1560" operator="greaterThan">
      <formula>" EGP -   1"</formula>
    </cfRule>
    <cfRule type="cellIs" dxfId="2" priority="1452" operator="lessThan">
      <formula>" EGP -   1"</formula>
    </cfRule>
    <cfRule type="cellIs" dxfId="4" priority="1344" operator="lessThan">
      <formula>" EGP -   "</formula>
    </cfRule>
    <cfRule type="cellIs" dxfId="2" priority="1236" operator="lessThan">
      <formula>" EGP 50"</formula>
    </cfRule>
    <cfRule type="colorScale" priority="112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20" operator="equal">
      <formula>" EGP -   0"</formula>
    </cfRule>
    <cfRule type="colorScale" priority="912">
      <colorScale>
        <cfvo type="num" val="0"/>
        <cfvo type="num" val="25000"/>
        <color rgb="FFFFFF00"/>
        <color rgb="FFC00000"/>
      </colorScale>
    </cfRule>
    <cfRule type="colorScale" priority="804">
      <colorScale>
        <cfvo type="num" val="-23000"/>
        <cfvo type="num" val="0"/>
        <color rgb="FFFF7128"/>
        <color rgb="FFFFEF9C"/>
      </colorScale>
    </cfRule>
    <cfRule type="colorScale" priority="696">
      <colorScale>
        <cfvo type="num" val="-23000"/>
        <cfvo type="num" val="0"/>
        <color rgb="FFFF7128"/>
        <color rgb="FFFFFF00"/>
      </colorScale>
    </cfRule>
    <cfRule type="colorScale" priority="588">
      <colorScale>
        <cfvo type="num" val="-15000"/>
        <cfvo type="num" val="0"/>
        <color rgb="FFFF0000"/>
        <color rgb="FFFFEF9C"/>
      </colorScale>
    </cfRule>
    <cfRule type="colorScale" priority="480">
      <colorScale>
        <cfvo type="num" val="-20000"/>
        <cfvo type="num" val="0"/>
        <color theme="5" tint="0.399426252021851"/>
        <color rgb="FFFFEF9C"/>
      </colorScale>
    </cfRule>
    <cfRule type="colorScale" priority="372">
      <colorScale>
        <cfvo type="num" val="-20000"/>
        <cfvo type="num" val="0"/>
        <color rgb="FFFF0000"/>
        <color rgb="FFFFEF9C"/>
      </colorScale>
    </cfRule>
    <cfRule type="colorScale" priority="264">
      <colorScale>
        <cfvo type="num" val="-1"/>
        <cfvo type="num" val="0"/>
        <color theme="0"/>
        <color rgb="FFFFFF00"/>
      </colorScale>
    </cfRule>
    <cfRule type="cellIs" dxfId="5" priority="156" operator="lessThan">
      <formula>1</formula>
    </cfRule>
    <cfRule type="cellIs" priority="48" operator="equal">
      <formula>0</formula>
    </cfRule>
  </conditionalFormatting>
  <conditionalFormatting sqref="F205:G205">
    <cfRule type="cellIs" dxfId="2" priority="2099" operator="lessThan">
      <formula>" EGP -   0"</formula>
    </cfRule>
    <cfRule type="cellIs" dxfId="2" priority="1991" operator="lessThan">
      <formula>" EGP 0"</formula>
    </cfRule>
    <cfRule type="cellIs" dxfId="3" priority="1883" operator="lessThan">
      <formula>" EGP -   "</formula>
    </cfRule>
    <cfRule type="cellIs" dxfId="2" priority="1775" operator="lessThan">
      <formula>1</formula>
    </cfRule>
    <cfRule type="cellIs" dxfId="4" priority="1667" operator="lessThan">
      <formula>1</formula>
    </cfRule>
    <cfRule type="cellIs" dxfId="4" priority="1559" operator="greaterThan">
      <formula>" EGP -   1"</formula>
    </cfRule>
    <cfRule type="cellIs" dxfId="2" priority="1451" operator="lessThan">
      <formula>" EGP -   1"</formula>
    </cfRule>
    <cfRule type="cellIs" dxfId="4" priority="1343" operator="lessThan">
      <formula>" EGP -   "</formula>
    </cfRule>
    <cfRule type="cellIs" dxfId="2" priority="1235" operator="lessThan">
      <formula>" EGP 50"</formula>
    </cfRule>
    <cfRule type="colorScale" priority="112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9" operator="equal">
      <formula>" EGP -   0"</formula>
    </cfRule>
    <cfRule type="colorScale" priority="911">
      <colorScale>
        <cfvo type="num" val="0"/>
        <cfvo type="num" val="25000"/>
        <color rgb="FFFFFF00"/>
        <color rgb="FFC00000"/>
      </colorScale>
    </cfRule>
    <cfRule type="colorScale" priority="803">
      <colorScale>
        <cfvo type="num" val="-23000"/>
        <cfvo type="num" val="0"/>
        <color rgb="FFFF7128"/>
        <color rgb="FFFFEF9C"/>
      </colorScale>
    </cfRule>
    <cfRule type="colorScale" priority="695">
      <colorScale>
        <cfvo type="num" val="-23000"/>
        <cfvo type="num" val="0"/>
        <color rgb="FFFF7128"/>
        <color rgb="FFFFFF00"/>
      </colorScale>
    </cfRule>
    <cfRule type="colorScale" priority="587">
      <colorScale>
        <cfvo type="num" val="-15000"/>
        <cfvo type="num" val="0"/>
        <color rgb="FFFF0000"/>
        <color rgb="FFFFEF9C"/>
      </colorScale>
    </cfRule>
    <cfRule type="colorScale" priority="479">
      <colorScale>
        <cfvo type="num" val="-20000"/>
        <cfvo type="num" val="0"/>
        <color theme="5" tint="0.399426252021851"/>
        <color rgb="FFFFEF9C"/>
      </colorScale>
    </cfRule>
    <cfRule type="colorScale" priority="371">
      <colorScale>
        <cfvo type="num" val="-20000"/>
        <cfvo type="num" val="0"/>
        <color rgb="FFFF0000"/>
        <color rgb="FFFFEF9C"/>
      </colorScale>
    </cfRule>
    <cfRule type="colorScale" priority="263">
      <colorScale>
        <cfvo type="num" val="-1"/>
        <cfvo type="num" val="0"/>
        <color theme="0"/>
        <color rgb="FFFFFF00"/>
      </colorScale>
    </cfRule>
    <cfRule type="cellIs" dxfId="5" priority="155" operator="lessThan">
      <formula>1</formula>
    </cfRule>
    <cfRule type="cellIs" priority="47" operator="equal">
      <formula>0</formula>
    </cfRule>
  </conditionalFormatting>
  <conditionalFormatting sqref="F206:G206">
    <cfRule type="cellIs" dxfId="2" priority="2098" operator="lessThan">
      <formula>" EGP -   0"</formula>
    </cfRule>
    <cfRule type="cellIs" dxfId="2" priority="1990" operator="lessThan">
      <formula>" EGP 0"</formula>
    </cfRule>
    <cfRule type="cellIs" dxfId="3" priority="1882" operator="lessThan">
      <formula>" EGP -   "</formula>
    </cfRule>
    <cfRule type="cellIs" dxfId="2" priority="1774" operator="lessThan">
      <formula>1</formula>
    </cfRule>
    <cfRule type="cellIs" dxfId="4" priority="1666" operator="lessThan">
      <formula>1</formula>
    </cfRule>
    <cfRule type="cellIs" dxfId="4" priority="1558" operator="greaterThan">
      <formula>" EGP -   1"</formula>
    </cfRule>
    <cfRule type="cellIs" dxfId="2" priority="1450" operator="lessThan">
      <formula>" EGP -   1"</formula>
    </cfRule>
    <cfRule type="cellIs" dxfId="4" priority="1342" operator="lessThan">
      <formula>" EGP -   "</formula>
    </cfRule>
    <cfRule type="cellIs" dxfId="2" priority="1234" operator="lessThan">
      <formula>" EGP 50"</formula>
    </cfRule>
    <cfRule type="colorScale" priority="112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8" operator="equal">
      <formula>" EGP -   0"</formula>
    </cfRule>
    <cfRule type="colorScale" priority="910">
      <colorScale>
        <cfvo type="num" val="0"/>
        <cfvo type="num" val="25000"/>
        <color rgb="FFFFFF00"/>
        <color rgb="FFC00000"/>
      </colorScale>
    </cfRule>
    <cfRule type="colorScale" priority="802">
      <colorScale>
        <cfvo type="num" val="-23000"/>
        <cfvo type="num" val="0"/>
        <color rgb="FFFF7128"/>
        <color rgb="FFFFEF9C"/>
      </colorScale>
    </cfRule>
    <cfRule type="colorScale" priority="694">
      <colorScale>
        <cfvo type="num" val="-23000"/>
        <cfvo type="num" val="0"/>
        <color rgb="FFFF7128"/>
        <color rgb="FFFFFF00"/>
      </colorScale>
    </cfRule>
    <cfRule type="colorScale" priority="586">
      <colorScale>
        <cfvo type="num" val="-15000"/>
        <cfvo type="num" val="0"/>
        <color rgb="FFFF0000"/>
        <color rgb="FFFFEF9C"/>
      </colorScale>
    </cfRule>
    <cfRule type="colorScale" priority="478">
      <colorScale>
        <cfvo type="num" val="-20000"/>
        <cfvo type="num" val="0"/>
        <color theme="5" tint="0.399426252021851"/>
        <color rgb="FFFFEF9C"/>
      </colorScale>
    </cfRule>
    <cfRule type="colorScale" priority="370">
      <colorScale>
        <cfvo type="num" val="-20000"/>
        <cfvo type="num" val="0"/>
        <color rgb="FFFF0000"/>
        <color rgb="FFFFEF9C"/>
      </colorScale>
    </cfRule>
    <cfRule type="colorScale" priority="262">
      <colorScale>
        <cfvo type="num" val="-1"/>
        <cfvo type="num" val="0"/>
        <color theme="0"/>
        <color rgb="FFFFFF00"/>
      </colorScale>
    </cfRule>
    <cfRule type="cellIs" dxfId="5" priority="154" operator="lessThan">
      <formula>1</formula>
    </cfRule>
    <cfRule type="cellIs" priority="46" operator="equal">
      <formula>0</formula>
    </cfRule>
  </conditionalFormatting>
  <conditionalFormatting sqref="F207:G207">
    <cfRule type="cellIs" dxfId="2" priority="2097" operator="lessThan">
      <formula>" EGP -   0"</formula>
    </cfRule>
    <cfRule type="cellIs" dxfId="2" priority="1989" operator="lessThan">
      <formula>" EGP 0"</formula>
    </cfRule>
    <cfRule type="cellIs" dxfId="3" priority="1881" operator="lessThan">
      <formula>" EGP -   "</formula>
    </cfRule>
    <cfRule type="cellIs" dxfId="2" priority="1773" operator="lessThan">
      <formula>1</formula>
    </cfRule>
    <cfRule type="cellIs" dxfId="4" priority="1665" operator="lessThan">
      <formula>1</formula>
    </cfRule>
    <cfRule type="cellIs" dxfId="4" priority="1557" operator="greaterThan">
      <formula>" EGP -   1"</formula>
    </cfRule>
    <cfRule type="cellIs" dxfId="2" priority="1449" operator="lessThan">
      <formula>" EGP -   1"</formula>
    </cfRule>
    <cfRule type="cellIs" dxfId="4" priority="1341" operator="lessThan">
      <formula>" EGP -   "</formula>
    </cfRule>
    <cfRule type="cellIs" dxfId="2" priority="1233" operator="lessThan">
      <formula>" EGP 50"</formula>
    </cfRule>
    <cfRule type="colorScale" priority="112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7" operator="equal">
      <formula>" EGP -   0"</formula>
    </cfRule>
    <cfRule type="colorScale" priority="909">
      <colorScale>
        <cfvo type="num" val="0"/>
        <cfvo type="num" val="25000"/>
        <color rgb="FFFFFF00"/>
        <color rgb="FFC00000"/>
      </colorScale>
    </cfRule>
    <cfRule type="colorScale" priority="801">
      <colorScale>
        <cfvo type="num" val="-23000"/>
        <cfvo type="num" val="0"/>
        <color rgb="FFFF7128"/>
        <color rgb="FFFFEF9C"/>
      </colorScale>
    </cfRule>
    <cfRule type="colorScale" priority="693">
      <colorScale>
        <cfvo type="num" val="-23000"/>
        <cfvo type="num" val="0"/>
        <color rgb="FFFF7128"/>
        <color rgb="FFFFFF00"/>
      </colorScale>
    </cfRule>
    <cfRule type="colorScale" priority="585">
      <colorScale>
        <cfvo type="num" val="-15000"/>
        <cfvo type="num" val="0"/>
        <color rgb="FFFF0000"/>
        <color rgb="FFFFEF9C"/>
      </colorScale>
    </cfRule>
    <cfRule type="colorScale" priority="477">
      <colorScale>
        <cfvo type="num" val="-20000"/>
        <cfvo type="num" val="0"/>
        <color theme="5" tint="0.399426252021851"/>
        <color rgb="FFFFEF9C"/>
      </colorScale>
    </cfRule>
    <cfRule type="colorScale" priority="369">
      <colorScale>
        <cfvo type="num" val="-20000"/>
        <cfvo type="num" val="0"/>
        <color rgb="FFFF0000"/>
        <color rgb="FFFFEF9C"/>
      </colorScale>
    </cfRule>
    <cfRule type="colorScale" priority="261">
      <colorScale>
        <cfvo type="num" val="-1"/>
        <cfvo type="num" val="0"/>
        <color theme="0"/>
        <color rgb="FFFFFF00"/>
      </colorScale>
    </cfRule>
    <cfRule type="cellIs" dxfId="5" priority="153" operator="lessThan">
      <formula>1</formula>
    </cfRule>
    <cfRule type="cellIs" priority="45" operator="equal">
      <formula>0</formula>
    </cfRule>
  </conditionalFormatting>
  <conditionalFormatting sqref="F208:G208">
    <cfRule type="cellIs" dxfId="2" priority="2096" operator="lessThan">
      <formula>" EGP -   0"</formula>
    </cfRule>
    <cfRule type="cellIs" dxfId="2" priority="1988" operator="lessThan">
      <formula>" EGP 0"</formula>
    </cfRule>
    <cfRule type="cellIs" dxfId="3" priority="1880" operator="lessThan">
      <formula>" EGP -   "</formula>
    </cfRule>
    <cfRule type="cellIs" dxfId="2" priority="1772" operator="lessThan">
      <formula>1</formula>
    </cfRule>
    <cfRule type="cellIs" dxfId="4" priority="1664" operator="lessThan">
      <formula>1</formula>
    </cfRule>
    <cfRule type="cellIs" dxfId="4" priority="1556" operator="greaterThan">
      <formula>" EGP -   1"</formula>
    </cfRule>
    <cfRule type="cellIs" dxfId="2" priority="1448" operator="lessThan">
      <formula>" EGP -   1"</formula>
    </cfRule>
    <cfRule type="cellIs" dxfId="4" priority="1340" operator="lessThan">
      <formula>" EGP -   "</formula>
    </cfRule>
    <cfRule type="cellIs" dxfId="2" priority="1232" operator="lessThan">
      <formula>" EGP 50"</formula>
    </cfRule>
    <cfRule type="colorScale" priority="112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6" operator="equal">
      <formula>" EGP -   0"</formula>
    </cfRule>
    <cfRule type="colorScale" priority="908">
      <colorScale>
        <cfvo type="num" val="0"/>
        <cfvo type="num" val="25000"/>
        <color rgb="FFFFFF00"/>
        <color rgb="FFC00000"/>
      </colorScale>
    </cfRule>
    <cfRule type="colorScale" priority="800">
      <colorScale>
        <cfvo type="num" val="-23000"/>
        <cfvo type="num" val="0"/>
        <color rgb="FFFF7128"/>
        <color rgb="FFFFEF9C"/>
      </colorScale>
    </cfRule>
    <cfRule type="colorScale" priority="692">
      <colorScale>
        <cfvo type="num" val="-23000"/>
        <cfvo type="num" val="0"/>
        <color rgb="FFFF7128"/>
        <color rgb="FFFFFF00"/>
      </colorScale>
    </cfRule>
    <cfRule type="colorScale" priority="584">
      <colorScale>
        <cfvo type="num" val="-15000"/>
        <cfvo type="num" val="0"/>
        <color rgb="FFFF0000"/>
        <color rgb="FFFFEF9C"/>
      </colorScale>
    </cfRule>
    <cfRule type="colorScale" priority="476">
      <colorScale>
        <cfvo type="num" val="-20000"/>
        <cfvo type="num" val="0"/>
        <color theme="5" tint="0.399426252021851"/>
        <color rgb="FFFFEF9C"/>
      </colorScale>
    </cfRule>
    <cfRule type="colorScale" priority="368">
      <colorScale>
        <cfvo type="num" val="-20000"/>
        <cfvo type="num" val="0"/>
        <color rgb="FFFF0000"/>
        <color rgb="FFFFEF9C"/>
      </colorScale>
    </cfRule>
    <cfRule type="colorScale" priority="260">
      <colorScale>
        <cfvo type="num" val="-1"/>
        <cfvo type="num" val="0"/>
        <color theme="0"/>
        <color rgb="FFFFFF00"/>
      </colorScale>
    </cfRule>
    <cfRule type="cellIs" dxfId="5" priority="152" operator="lessThan">
      <formula>1</formula>
    </cfRule>
    <cfRule type="cellIs" priority="44" operator="equal">
      <formula>0</formula>
    </cfRule>
  </conditionalFormatting>
  <conditionalFormatting sqref="F209:G209">
    <cfRule type="cellIs" dxfId="2" priority="2095" operator="lessThan">
      <formula>" EGP -   0"</formula>
    </cfRule>
    <cfRule type="cellIs" dxfId="2" priority="1987" operator="lessThan">
      <formula>" EGP 0"</formula>
    </cfRule>
    <cfRule type="cellIs" dxfId="3" priority="1879" operator="lessThan">
      <formula>" EGP -   "</formula>
    </cfRule>
    <cfRule type="cellIs" dxfId="2" priority="1771" operator="lessThan">
      <formula>1</formula>
    </cfRule>
    <cfRule type="cellIs" dxfId="4" priority="1663" operator="lessThan">
      <formula>1</formula>
    </cfRule>
    <cfRule type="cellIs" dxfId="4" priority="1555" operator="greaterThan">
      <formula>" EGP -   1"</formula>
    </cfRule>
    <cfRule type="cellIs" dxfId="2" priority="1447" operator="lessThan">
      <formula>" EGP -   1"</formula>
    </cfRule>
    <cfRule type="cellIs" dxfId="4" priority="1339" operator="lessThan">
      <formula>" EGP -   "</formula>
    </cfRule>
    <cfRule type="cellIs" dxfId="2" priority="1231" operator="lessThan">
      <formula>" EGP 50"</formula>
    </cfRule>
    <cfRule type="colorScale" priority="112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5" operator="equal">
      <formula>" EGP -   0"</formula>
    </cfRule>
    <cfRule type="colorScale" priority="907">
      <colorScale>
        <cfvo type="num" val="0"/>
        <cfvo type="num" val="25000"/>
        <color rgb="FFFFFF00"/>
        <color rgb="FFC00000"/>
      </colorScale>
    </cfRule>
    <cfRule type="colorScale" priority="799">
      <colorScale>
        <cfvo type="num" val="-23000"/>
        <cfvo type="num" val="0"/>
        <color rgb="FFFF7128"/>
        <color rgb="FFFFEF9C"/>
      </colorScale>
    </cfRule>
    <cfRule type="colorScale" priority="691">
      <colorScale>
        <cfvo type="num" val="-23000"/>
        <cfvo type="num" val="0"/>
        <color rgb="FFFF7128"/>
        <color rgb="FFFFFF00"/>
      </colorScale>
    </cfRule>
    <cfRule type="colorScale" priority="583">
      <colorScale>
        <cfvo type="num" val="-15000"/>
        <cfvo type="num" val="0"/>
        <color rgb="FFFF0000"/>
        <color rgb="FFFFEF9C"/>
      </colorScale>
    </cfRule>
    <cfRule type="colorScale" priority="475">
      <colorScale>
        <cfvo type="num" val="-20000"/>
        <cfvo type="num" val="0"/>
        <color theme="5" tint="0.399426252021851"/>
        <color rgb="FFFFEF9C"/>
      </colorScale>
    </cfRule>
    <cfRule type="colorScale" priority="367">
      <colorScale>
        <cfvo type="num" val="-20000"/>
        <cfvo type="num" val="0"/>
        <color rgb="FFFF0000"/>
        <color rgb="FFFFEF9C"/>
      </colorScale>
    </cfRule>
    <cfRule type="colorScale" priority="259">
      <colorScale>
        <cfvo type="num" val="-1"/>
        <cfvo type="num" val="0"/>
        <color theme="0"/>
        <color rgb="FFFFFF00"/>
      </colorScale>
    </cfRule>
    <cfRule type="cellIs" dxfId="5" priority="151" operator="lessThan">
      <formula>1</formula>
    </cfRule>
    <cfRule type="cellIs" priority="43" operator="equal">
      <formula>0</formula>
    </cfRule>
  </conditionalFormatting>
  <conditionalFormatting sqref="F210:G210">
    <cfRule type="cellIs" dxfId="2" priority="2094" operator="lessThan">
      <formula>" EGP -   0"</formula>
    </cfRule>
    <cfRule type="cellIs" dxfId="2" priority="1986" operator="lessThan">
      <formula>" EGP 0"</formula>
    </cfRule>
    <cfRule type="cellIs" dxfId="3" priority="1878" operator="lessThan">
      <formula>" EGP -   "</formula>
    </cfRule>
    <cfRule type="cellIs" dxfId="2" priority="1770" operator="lessThan">
      <formula>1</formula>
    </cfRule>
    <cfRule type="cellIs" dxfId="4" priority="1662" operator="lessThan">
      <formula>1</formula>
    </cfRule>
    <cfRule type="cellIs" dxfId="4" priority="1554" operator="greaterThan">
      <formula>" EGP -   1"</formula>
    </cfRule>
    <cfRule type="cellIs" dxfId="2" priority="1446" operator="lessThan">
      <formula>" EGP -   1"</formula>
    </cfRule>
    <cfRule type="cellIs" dxfId="4" priority="1338" operator="lessThan">
      <formula>" EGP -   "</formula>
    </cfRule>
    <cfRule type="cellIs" dxfId="2" priority="1230" operator="lessThan">
      <formula>" EGP 50"</formula>
    </cfRule>
    <cfRule type="colorScale" priority="112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4" operator="equal">
      <formula>" EGP -   0"</formula>
    </cfRule>
    <cfRule type="colorScale" priority="906">
      <colorScale>
        <cfvo type="num" val="0"/>
        <cfvo type="num" val="25000"/>
        <color rgb="FFFFFF00"/>
        <color rgb="FFC00000"/>
      </colorScale>
    </cfRule>
    <cfRule type="colorScale" priority="798">
      <colorScale>
        <cfvo type="num" val="-23000"/>
        <cfvo type="num" val="0"/>
        <color rgb="FFFF7128"/>
        <color rgb="FFFFEF9C"/>
      </colorScale>
    </cfRule>
    <cfRule type="colorScale" priority="690">
      <colorScale>
        <cfvo type="num" val="-23000"/>
        <cfvo type="num" val="0"/>
        <color rgb="FFFF7128"/>
        <color rgb="FFFFFF00"/>
      </colorScale>
    </cfRule>
    <cfRule type="colorScale" priority="582">
      <colorScale>
        <cfvo type="num" val="-15000"/>
        <cfvo type="num" val="0"/>
        <color rgb="FFFF0000"/>
        <color rgb="FFFFEF9C"/>
      </colorScale>
    </cfRule>
    <cfRule type="colorScale" priority="474">
      <colorScale>
        <cfvo type="num" val="-20000"/>
        <cfvo type="num" val="0"/>
        <color theme="5" tint="0.399426252021851"/>
        <color rgb="FFFFEF9C"/>
      </colorScale>
    </cfRule>
    <cfRule type="colorScale" priority="366">
      <colorScale>
        <cfvo type="num" val="-20000"/>
        <cfvo type="num" val="0"/>
        <color rgb="FFFF0000"/>
        <color rgb="FFFFEF9C"/>
      </colorScale>
    </cfRule>
    <cfRule type="colorScale" priority="258">
      <colorScale>
        <cfvo type="num" val="-1"/>
        <cfvo type="num" val="0"/>
        <color theme="0"/>
        <color rgb="FFFFFF00"/>
      </colorScale>
    </cfRule>
    <cfRule type="cellIs" dxfId="5" priority="150" operator="lessThan">
      <formula>1</formula>
    </cfRule>
    <cfRule type="cellIs" priority="42" operator="equal">
      <formula>0</formula>
    </cfRule>
  </conditionalFormatting>
  <conditionalFormatting sqref="F211:G211">
    <cfRule type="cellIs" dxfId="2" priority="2093" operator="lessThan">
      <formula>" EGP -   0"</formula>
    </cfRule>
    <cfRule type="cellIs" dxfId="2" priority="1985" operator="lessThan">
      <formula>" EGP 0"</formula>
    </cfRule>
    <cfRule type="cellIs" dxfId="3" priority="1877" operator="lessThan">
      <formula>" EGP -   "</formula>
    </cfRule>
    <cfRule type="cellIs" dxfId="2" priority="1769" operator="lessThan">
      <formula>1</formula>
    </cfRule>
    <cfRule type="cellIs" dxfId="4" priority="1661" operator="lessThan">
      <formula>1</formula>
    </cfRule>
    <cfRule type="cellIs" dxfId="4" priority="1553" operator="greaterThan">
      <formula>" EGP -   1"</formula>
    </cfRule>
    <cfRule type="cellIs" dxfId="2" priority="1445" operator="lessThan">
      <formula>" EGP -   1"</formula>
    </cfRule>
    <cfRule type="cellIs" dxfId="4" priority="1337" operator="lessThan">
      <formula>" EGP -   "</formula>
    </cfRule>
    <cfRule type="cellIs" dxfId="2" priority="1229" operator="lessThan">
      <formula>" EGP 50"</formula>
    </cfRule>
    <cfRule type="colorScale" priority="112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3" operator="equal">
      <formula>" EGP -   0"</formula>
    </cfRule>
    <cfRule type="colorScale" priority="905">
      <colorScale>
        <cfvo type="num" val="0"/>
        <cfvo type="num" val="25000"/>
        <color rgb="FFFFFF00"/>
        <color rgb="FFC00000"/>
      </colorScale>
    </cfRule>
    <cfRule type="colorScale" priority="797">
      <colorScale>
        <cfvo type="num" val="-23000"/>
        <cfvo type="num" val="0"/>
        <color rgb="FFFF7128"/>
        <color rgb="FFFFEF9C"/>
      </colorScale>
    </cfRule>
    <cfRule type="colorScale" priority="689">
      <colorScale>
        <cfvo type="num" val="-23000"/>
        <cfvo type="num" val="0"/>
        <color rgb="FFFF7128"/>
        <color rgb="FFFFFF00"/>
      </colorScale>
    </cfRule>
    <cfRule type="colorScale" priority="581">
      <colorScale>
        <cfvo type="num" val="-15000"/>
        <cfvo type="num" val="0"/>
        <color rgb="FFFF0000"/>
        <color rgb="FFFFEF9C"/>
      </colorScale>
    </cfRule>
    <cfRule type="colorScale" priority="473">
      <colorScale>
        <cfvo type="num" val="-20000"/>
        <cfvo type="num" val="0"/>
        <color theme="5" tint="0.399426252021851"/>
        <color rgb="FFFFEF9C"/>
      </colorScale>
    </cfRule>
    <cfRule type="colorScale" priority="365">
      <colorScale>
        <cfvo type="num" val="-20000"/>
        <cfvo type="num" val="0"/>
        <color rgb="FFFF0000"/>
        <color rgb="FFFFEF9C"/>
      </colorScale>
    </cfRule>
    <cfRule type="colorScale" priority="257">
      <colorScale>
        <cfvo type="num" val="-1"/>
        <cfvo type="num" val="0"/>
        <color theme="0"/>
        <color rgb="FFFFFF00"/>
      </colorScale>
    </cfRule>
    <cfRule type="cellIs" dxfId="5" priority="149" operator="lessThan">
      <formula>1</formula>
    </cfRule>
    <cfRule type="cellIs" priority="41" operator="equal">
      <formula>0</formula>
    </cfRule>
  </conditionalFormatting>
  <conditionalFormatting sqref="F212:G212">
    <cfRule type="cellIs" dxfId="2" priority="2092" operator="lessThan">
      <formula>" EGP -   0"</formula>
    </cfRule>
    <cfRule type="cellIs" dxfId="2" priority="1984" operator="lessThan">
      <formula>" EGP 0"</formula>
    </cfRule>
    <cfRule type="cellIs" dxfId="3" priority="1876" operator="lessThan">
      <formula>" EGP -   "</formula>
    </cfRule>
    <cfRule type="cellIs" dxfId="2" priority="1768" operator="lessThan">
      <formula>1</formula>
    </cfRule>
    <cfRule type="cellIs" dxfId="4" priority="1660" operator="lessThan">
      <formula>1</formula>
    </cfRule>
    <cfRule type="cellIs" dxfId="4" priority="1552" operator="greaterThan">
      <formula>" EGP -   1"</formula>
    </cfRule>
    <cfRule type="cellIs" dxfId="2" priority="1444" operator="lessThan">
      <formula>" EGP -   1"</formula>
    </cfRule>
    <cfRule type="cellIs" dxfId="4" priority="1336" operator="lessThan">
      <formula>" EGP -   "</formula>
    </cfRule>
    <cfRule type="cellIs" dxfId="2" priority="1228" operator="lessThan">
      <formula>" EGP 50"</formula>
    </cfRule>
    <cfRule type="colorScale" priority="112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2" operator="equal">
      <formula>" EGP -   0"</formula>
    </cfRule>
    <cfRule type="colorScale" priority="904">
      <colorScale>
        <cfvo type="num" val="0"/>
        <cfvo type="num" val="25000"/>
        <color rgb="FFFFFF00"/>
        <color rgb="FFC00000"/>
      </colorScale>
    </cfRule>
    <cfRule type="colorScale" priority="796">
      <colorScale>
        <cfvo type="num" val="-23000"/>
        <cfvo type="num" val="0"/>
        <color rgb="FFFF7128"/>
        <color rgb="FFFFEF9C"/>
      </colorScale>
    </cfRule>
    <cfRule type="colorScale" priority="688">
      <colorScale>
        <cfvo type="num" val="-23000"/>
        <cfvo type="num" val="0"/>
        <color rgb="FFFF7128"/>
        <color rgb="FFFFFF00"/>
      </colorScale>
    </cfRule>
    <cfRule type="colorScale" priority="580">
      <colorScale>
        <cfvo type="num" val="-15000"/>
        <cfvo type="num" val="0"/>
        <color rgb="FFFF0000"/>
        <color rgb="FFFFEF9C"/>
      </colorScale>
    </cfRule>
    <cfRule type="colorScale" priority="472">
      <colorScale>
        <cfvo type="num" val="-20000"/>
        <cfvo type="num" val="0"/>
        <color theme="5" tint="0.399426252021851"/>
        <color rgb="FFFFEF9C"/>
      </colorScale>
    </cfRule>
    <cfRule type="colorScale" priority="364">
      <colorScale>
        <cfvo type="num" val="-20000"/>
        <cfvo type="num" val="0"/>
        <color rgb="FFFF0000"/>
        <color rgb="FFFFEF9C"/>
      </colorScale>
    </cfRule>
    <cfRule type="colorScale" priority="256">
      <colorScale>
        <cfvo type="num" val="-1"/>
        <cfvo type="num" val="0"/>
        <color theme="0"/>
        <color rgb="FFFFFF00"/>
      </colorScale>
    </cfRule>
    <cfRule type="cellIs" dxfId="5" priority="148" operator="lessThan">
      <formula>1</formula>
    </cfRule>
    <cfRule type="cellIs" priority="40" operator="equal">
      <formula>0</formula>
    </cfRule>
  </conditionalFormatting>
  <conditionalFormatting sqref="F213:G213">
    <cfRule type="cellIs" dxfId="2" priority="2091" operator="lessThan">
      <formula>" EGP -   0"</formula>
    </cfRule>
    <cfRule type="cellIs" dxfId="2" priority="1983" operator="lessThan">
      <formula>" EGP 0"</formula>
    </cfRule>
    <cfRule type="cellIs" dxfId="3" priority="1875" operator="lessThan">
      <formula>" EGP -   "</formula>
    </cfRule>
    <cfRule type="cellIs" dxfId="2" priority="1767" operator="lessThan">
      <formula>1</formula>
    </cfRule>
    <cfRule type="cellIs" dxfId="4" priority="1659" operator="lessThan">
      <formula>1</formula>
    </cfRule>
    <cfRule type="cellIs" dxfId="4" priority="1551" operator="greaterThan">
      <formula>" EGP -   1"</formula>
    </cfRule>
    <cfRule type="cellIs" dxfId="2" priority="1443" operator="lessThan">
      <formula>" EGP -   1"</formula>
    </cfRule>
    <cfRule type="cellIs" dxfId="4" priority="1335" operator="lessThan">
      <formula>" EGP -   "</formula>
    </cfRule>
    <cfRule type="cellIs" dxfId="2" priority="1227" operator="lessThan">
      <formula>" EGP 50"</formula>
    </cfRule>
    <cfRule type="colorScale" priority="111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1" operator="equal">
      <formula>" EGP -   0"</formula>
    </cfRule>
    <cfRule type="colorScale" priority="903">
      <colorScale>
        <cfvo type="num" val="0"/>
        <cfvo type="num" val="25000"/>
        <color rgb="FFFFFF00"/>
        <color rgb="FFC00000"/>
      </colorScale>
    </cfRule>
    <cfRule type="colorScale" priority="795">
      <colorScale>
        <cfvo type="num" val="-23000"/>
        <cfvo type="num" val="0"/>
        <color rgb="FFFF7128"/>
        <color rgb="FFFFEF9C"/>
      </colorScale>
    </cfRule>
    <cfRule type="colorScale" priority="687">
      <colorScale>
        <cfvo type="num" val="-23000"/>
        <cfvo type="num" val="0"/>
        <color rgb="FFFF7128"/>
        <color rgb="FFFFFF00"/>
      </colorScale>
    </cfRule>
    <cfRule type="colorScale" priority="579">
      <colorScale>
        <cfvo type="num" val="-15000"/>
        <cfvo type="num" val="0"/>
        <color rgb="FFFF0000"/>
        <color rgb="FFFFEF9C"/>
      </colorScale>
    </cfRule>
    <cfRule type="colorScale" priority="471">
      <colorScale>
        <cfvo type="num" val="-20000"/>
        <cfvo type="num" val="0"/>
        <color theme="5" tint="0.399426252021851"/>
        <color rgb="FFFFEF9C"/>
      </colorScale>
    </cfRule>
    <cfRule type="colorScale" priority="363">
      <colorScale>
        <cfvo type="num" val="-20000"/>
        <cfvo type="num" val="0"/>
        <color rgb="FFFF0000"/>
        <color rgb="FFFFEF9C"/>
      </colorScale>
    </cfRule>
    <cfRule type="colorScale" priority="255">
      <colorScale>
        <cfvo type="num" val="-1"/>
        <cfvo type="num" val="0"/>
        <color theme="0"/>
        <color rgb="FFFFFF00"/>
      </colorScale>
    </cfRule>
    <cfRule type="cellIs" dxfId="5" priority="147" operator="lessThan">
      <formula>1</formula>
    </cfRule>
    <cfRule type="cellIs" priority="39" operator="equal">
      <formula>0</formula>
    </cfRule>
  </conditionalFormatting>
  <conditionalFormatting sqref="F214:G214">
    <cfRule type="cellIs" dxfId="2" priority="2090" operator="lessThan">
      <formula>" EGP -   0"</formula>
    </cfRule>
    <cfRule type="cellIs" dxfId="2" priority="1982" operator="lessThan">
      <formula>" EGP 0"</formula>
    </cfRule>
    <cfRule type="cellIs" dxfId="3" priority="1874" operator="lessThan">
      <formula>" EGP -   "</formula>
    </cfRule>
    <cfRule type="cellIs" dxfId="2" priority="1766" operator="lessThan">
      <formula>1</formula>
    </cfRule>
    <cfRule type="cellIs" dxfId="4" priority="1658" operator="lessThan">
      <formula>1</formula>
    </cfRule>
    <cfRule type="cellIs" dxfId="4" priority="1550" operator="greaterThan">
      <formula>" EGP -   1"</formula>
    </cfRule>
    <cfRule type="cellIs" dxfId="2" priority="1442" operator="lessThan">
      <formula>" EGP -   1"</formula>
    </cfRule>
    <cfRule type="cellIs" dxfId="4" priority="1334" operator="lessThan">
      <formula>" EGP -   "</formula>
    </cfRule>
    <cfRule type="cellIs" dxfId="2" priority="1226" operator="lessThan">
      <formula>" EGP 50"</formula>
    </cfRule>
    <cfRule type="colorScale" priority="111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10" operator="equal">
      <formula>" EGP -   0"</formula>
    </cfRule>
    <cfRule type="colorScale" priority="902">
      <colorScale>
        <cfvo type="num" val="0"/>
        <cfvo type="num" val="25000"/>
        <color rgb="FFFFFF00"/>
        <color rgb="FFC00000"/>
      </colorScale>
    </cfRule>
    <cfRule type="colorScale" priority="794">
      <colorScale>
        <cfvo type="num" val="-23000"/>
        <cfvo type="num" val="0"/>
        <color rgb="FFFF7128"/>
        <color rgb="FFFFEF9C"/>
      </colorScale>
    </cfRule>
    <cfRule type="colorScale" priority="686">
      <colorScale>
        <cfvo type="num" val="-23000"/>
        <cfvo type="num" val="0"/>
        <color rgb="FFFF7128"/>
        <color rgb="FFFFFF00"/>
      </colorScale>
    </cfRule>
    <cfRule type="colorScale" priority="578">
      <colorScale>
        <cfvo type="num" val="-15000"/>
        <cfvo type="num" val="0"/>
        <color rgb="FFFF0000"/>
        <color rgb="FFFFEF9C"/>
      </colorScale>
    </cfRule>
    <cfRule type="colorScale" priority="470">
      <colorScale>
        <cfvo type="num" val="-20000"/>
        <cfvo type="num" val="0"/>
        <color theme="5" tint="0.399426252021851"/>
        <color rgb="FFFFEF9C"/>
      </colorScale>
    </cfRule>
    <cfRule type="colorScale" priority="362">
      <colorScale>
        <cfvo type="num" val="-20000"/>
        <cfvo type="num" val="0"/>
        <color rgb="FFFF0000"/>
        <color rgb="FFFFEF9C"/>
      </colorScale>
    </cfRule>
    <cfRule type="colorScale" priority="254">
      <colorScale>
        <cfvo type="num" val="-1"/>
        <cfvo type="num" val="0"/>
        <color theme="0"/>
        <color rgb="FFFFFF00"/>
      </colorScale>
    </cfRule>
    <cfRule type="cellIs" dxfId="5" priority="146" operator="lessThan">
      <formula>1</formula>
    </cfRule>
    <cfRule type="cellIs" priority="38" operator="equal">
      <formula>0</formula>
    </cfRule>
  </conditionalFormatting>
  <conditionalFormatting sqref="F215:G215">
    <cfRule type="cellIs" dxfId="2" priority="2089" operator="lessThan">
      <formula>" EGP -   0"</formula>
    </cfRule>
    <cfRule type="cellIs" dxfId="2" priority="1981" operator="lessThan">
      <formula>" EGP 0"</formula>
    </cfRule>
    <cfRule type="cellIs" dxfId="3" priority="1873" operator="lessThan">
      <formula>" EGP -   "</formula>
    </cfRule>
    <cfRule type="cellIs" dxfId="2" priority="1765" operator="lessThan">
      <formula>1</formula>
    </cfRule>
    <cfRule type="cellIs" dxfId="4" priority="1657" operator="lessThan">
      <formula>1</formula>
    </cfRule>
    <cfRule type="cellIs" dxfId="4" priority="1549" operator="greaterThan">
      <formula>" EGP -   1"</formula>
    </cfRule>
    <cfRule type="cellIs" dxfId="2" priority="1441" operator="lessThan">
      <formula>" EGP -   1"</formula>
    </cfRule>
    <cfRule type="cellIs" dxfId="4" priority="1333" operator="lessThan">
      <formula>" EGP -   "</formula>
    </cfRule>
    <cfRule type="cellIs" dxfId="2" priority="1225" operator="lessThan">
      <formula>" EGP 50"</formula>
    </cfRule>
    <cfRule type="colorScale" priority="111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9" operator="equal">
      <formula>" EGP -   0"</formula>
    </cfRule>
    <cfRule type="colorScale" priority="901">
      <colorScale>
        <cfvo type="num" val="0"/>
        <cfvo type="num" val="25000"/>
        <color rgb="FFFFFF00"/>
        <color rgb="FFC00000"/>
      </colorScale>
    </cfRule>
    <cfRule type="colorScale" priority="793">
      <colorScale>
        <cfvo type="num" val="-23000"/>
        <cfvo type="num" val="0"/>
        <color rgb="FFFF7128"/>
        <color rgb="FFFFEF9C"/>
      </colorScale>
    </cfRule>
    <cfRule type="colorScale" priority="685">
      <colorScale>
        <cfvo type="num" val="-23000"/>
        <cfvo type="num" val="0"/>
        <color rgb="FFFF7128"/>
        <color rgb="FFFFFF00"/>
      </colorScale>
    </cfRule>
    <cfRule type="colorScale" priority="577">
      <colorScale>
        <cfvo type="num" val="-15000"/>
        <cfvo type="num" val="0"/>
        <color rgb="FFFF0000"/>
        <color rgb="FFFFEF9C"/>
      </colorScale>
    </cfRule>
    <cfRule type="colorScale" priority="469">
      <colorScale>
        <cfvo type="num" val="-20000"/>
        <cfvo type="num" val="0"/>
        <color theme="5" tint="0.399426252021851"/>
        <color rgb="FFFFEF9C"/>
      </colorScale>
    </cfRule>
    <cfRule type="colorScale" priority="361">
      <colorScale>
        <cfvo type="num" val="-20000"/>
        <cfvo type="num" val="0"/>
        <color rgb="FFFF0000"/>
        <color rgb="FFFFEF9C"/>
      </colorScale>
    </cfRule>
    <cfRule type="colorScale" priority="253">
      <colorScale>
        <cfvo type="num" val="-1"/>
        <cfvo type="num" val="0"/>
        <color theme="0"/>
        <color rgb="FFFFFF00"/>
      </colorScale>
    </cfRule>
    <cfRule type="cellIs" dxfId="5" priority="145" operator="lessThan">
      <formula>1</formula>
    </cfRule>
    <cfRule type="cellIs" priority="37" operator="equal">
      <formula>0</formula>
    </cfRule>
  </conditionalFormatting>
  <conditionalFormatting sqref="F216:G216">
    <cfRule type="cellIs" dxfId="2" priority="2088" operator="lessThan">
      <formula>" EGP -   0"</formula>
    </cfRule>
    <cfRule type="cellIs" dxfId="2" priority="1980" operator="lessThan">
      <formula>" EGP 0"</formula>
    </cfRule>
    <cfRule type="cellIs" dxfId="3" priority="1872" operator="lessThan">
      <formula>" EGP -   "</formula>
    </cfRule>
    <cfRule type="cellIs" dxfId="2" priority="1764" operator="lessThan">
      <formula>1</formula>
    </cfRule>
    <cfRule type="cellIs" dxfId="4" priority="1656" operator="lessThan">
      <formula>1</formula>
    </cfRule>
    <cfRule type="cellIs" dxfId="4" priority="1548" operator="greaterThan">
      <formula>" EGP -   1"</formula>
    </cfRule>
    <cfRule type="cellIs" dxfId="2" priority="1440" operator="lessThan">
      <formula>" EGP -   1"</formula>
    </cfRule>
    <cfRule type="cellIs" dxfId="4" priority="1332" operator="lessThan">
      <formula>" EGP -   "</formula>
    </cfRule>
    <cfRule type="cellIs" dxfId="2" priority="1224" operator="lessThan">
      <formula>" EGP 50"</formula>
    </cfRule>
    <cfRule type="colorScale" priority="111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8" operator="equal">
      <formula>" EGP -   0"</formula>
    </cfRule>
    <cfRule type="colorScale" priority="900">
      <colorScale>
        <cfvo type="num" val="0"/>
        <cfvo type="num" val="25000"/>
        <color rgb="FFFFFF00"/>
        <color rgb="FFC00000"/>
      </colorScale>
    </cfRule>
    <cfRule type="colorScale" priority="792">
      <colorScale>
        <cfvo type="num" val="-23000"/>
        <cfvo type="num" val="0"/>
        <color rgb="FFFF7128"/>
        <color rgb="FFFFEF9C"/>
      </colorScale>
    </cfRule>
    <cfRule type="colorScale" priority="684">
      <colorScale>
        <cfvo type="num" val="-23000"/>
        <cfvo type="num" val="0"/>
        <color rgb="FFFF7128"/>
        <color rgb="FFFFFF00"/>
      </colorScale>
    </cfRule>
    <cfRule type="colorScale" priority="576">
      <colorScale>
        <cfvo type="num" val="-15000"/>
        <cfvo type="num" val="0"/>
        <color rgb="FFFF0000"/>
        <color rgb="FFFFEF9C"/>
      </colorScale>
    </cfRule>
    <cfRule type="colorScale" priority="468">
      <colorScale>
        <cfvo type="num" val="-20000"/>
        <cfvo type="num" val="0"/>
        <color theme="5" tint="0.399426252021851"/>
        <color rgb="FFFFEF9C"/>
      </colorScale>
    </cfRule>
    <cfRule type="colorScale" priority="360">
      <colorScale>
        <cfvo type="num" val="-20000"/>
        <cfvo type="num" val="0"/>
        <color rgb="FFFF0000"/>
        <color rgb="FFFFEF9C"/>
      </colorScale>
    </cfRule>
    <cfRule type="colorScale" priority="252">
      <colorScale>
        <cfvo type="num" val="-1"/>
        <cfvo type="num" val="0"/>
        <color theme="0"/>
        <color rgb="FFFFFF00"/>
      </colorScale>
    </cfRule>
    <cfRule type="cellIs" dxfId="5" priority="144" operator="lessThan">
      <formula>1</formula>
    </cfRule>
    <cfRule type="cellIs" priority="36" operator="equal">
      <formula>0</formula>
    </cfRule>
  </conditionalFormatting>
  <conditionalFormatting sqref="F217:G217">
    <cfRule type="cellIs" dxfId="2" priority="2087" operator="lessThan">
      <formula>" EGP -   0"</formula>
    </cfRule>
    <cfRule type="cellIs" dxfId="2" priority="1979" operator="lessThan">
      <formula>" EGP 0"</formula>
    </cfRule>
    <cfRule type="cellIs" dxfId="3" priority="1871" operator="lessThan">
      <formula>" EGP -   "</formula>
    </cfRule>
    <cfRule type="cellIs" dxfId="2" priority="1763" operator="lessThan">
      <formula>1</formula>
    </cfRule>
    <cfRule type="cellIs" dxfId="4" priority="1655" operator="lessThan">
      <formula>1</formula>
    </cfRule>
    <cfRule type="cellIs" dxfId="4" priority="1547" operator="greaterThan">
      <formula>" EGP -   1"</formula>
    </cfRule>
    <cfRule type="cellIs" dxfId="2" priority="1439" operator="lessThan">
      <formula>" EGP -   1"</formula>
    </cfRule>
    <cfRule type="cellIs" dxfId="4" priority="1331" operator="lessThan">
      <formula>" EGP -   "</formula>
    </cfRule>
    <cfRule type="cellIs" dxfId="2" priority="1223" operator="lessThan">
      <formula>" EGP 50"</formula>
    </cfRule>
    <cfRule type="colorScale" priority="111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7" operator="equal">
      <formula>" EGP -   0"</formula>
    </cfRule>
    <cfRule type="colorScale" priority="899">
      <colorScale>
        <cfvo type="num" val="0"/>
        <cfvo type="num" val="25000"/>
        <color rgb="FFFFFF00"/>
        <color rgb="FFC00000"/>
      </colorScale>
    </cfRule>
    <cfRule type="colorScale" priority="791">
      <colorScale>
        <cfvo type="num" val="-23000"/>
        <cfvo type="num" val="0"/>
        <color rgb="FFFF7128"/>
        <color rgb="FFFFEF9C"/>
      </colorScale>
    </cfRule>
    <cfRule type="colorScale" priority="683">
      <colorScale>
        <cfvo type="num" val="-23000"/>
        <cfvo type="num" val="0"/>
        <color rgb="FFFF7128"/>
        <color rgb="FFFFFF00"/>
      </colorScale>
    </cfRule>
    <cfRule type="colorScale" priority="575">
      <colorScale>
        <cfvo type="num" val="-15000"/>
        <cfvo type="num" val="0"/>
        <color rgb="FFFF0000"/>
        <color rgb="FFFFEF9C"/>
      </colorScale>
    </cfRule>
    <cfRule type="colorScale" priority="467">
      <colorScale>
        <cfvo type="num" val="-20000"/>
        <cfvo type="num" val="0"/>
        <color theme="5" tint="0.399426252021851"/>
        <color rgb="FFFFEF9C"/>
      </colorScale>
    </cfRule>
    <cfRule type="colorScale" priority="359">
      <colorScale>
        <cfvo type="num" val="-20000"/>
        <cfvo type="num" val="0"/>
        <color rgb="FFFF0000"/>
        <color rgb="FFFFEF9C"/>
      </colorScale>
    </cfRule>
    <cfRule type="colorScale" priority="251">
      <colorScale>
        <cfvo type="num" val="-1"/>
        <cfvo type="num" val="0"/>
        <color theme="0"/>
        <color rgb="FFFFFF00"/>
      </colorScale>
    </cfRule>
    <cfRule type="cellIs" dxfId="5" priority="143" operator="lessThan">
      <formula>1</formula>
    </cfRule>
    <cfRule type="cellIs" priority="35" operator="equal">
      <formula>0</formula>
    </cfRule>
  </conditionalFormatting>
  <conditionalFormatting sqref="F218:G218">
    <cfRule type="cellIs" dxfId="2" priority="2086" operator="lessThan">
      <formula>" EGP -   0"</formula>
    </cfRule>
    <cfRule type="cellIs" dxfId="2" priority="1978" operator="lessThan">
      <formula>" EGP 0"</formula>
    </cfRule>
    <cfRule type="cellIs" dxfId="3" priority="1870" operator="lessThan">
      <formula>" EGP -   "</formula>
    </cfRule>
    <cfRule type="cellIs" dxfId="2" priority="1762" operator="lessThan">
      <formula>1</formula>
    </cfRule>
    <cfRule type="cellIs" dxfId="4" priority="1654" operator="lessThan">
      <formula>1</formula>
    </cfRule>
    <cfRule type="cellIs" dxfId="4" priority="1546" operator="greaterThan">
      <formula>" EGP -   1"</formula>
    </cfRule>
    <cfRule type="cellIs" dxfId="2" priority="1438" operator="lessThan">
      <formula>" EGP -   1"</formula>
    </cfRule>
    <cfRule type="cellIs" dxfId="4" priority="1330" operator="lessThan">
      <formula>" EGP -   "</formula>
    </cfRule>
    <cfRule type="cellIs" dxfId="2" priority="1222" operator="lessThan">
      <formula>" EGP 50"</formula>
    </cfRule>
    <cfRule type="colorScale" priority="111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6" operator="equal">
      <formula>" EGP -   0"</formula>
    </cfRule>
    <cfRule type="colorScale" priority="898">
      <colorScale>
        <cfvo type="num" val="0"/>
        <cfvo type="num" val="25000"/>
        <color rgb="FFFFFF00"/>
        <color rgb="FFC00000"/>
      </colorScale>
    </cfRule>
    <cfRule type="colorScale" priority="790">
      <colorScale>
        <cfvo type="num" val="-23000"/>
        <cfvo type="num" val="0"/>
        <color rgb="FFFF7128"/>
        <color rgb="FFFFEF9C"/>
      </colorScale>
    </cfRule>
    <cfRule type="colorScale" priority="682">
      <colorScale>
        <cfvo type="num" val="-23000"/>
        <cfvo type="num" val="0"/>
        <color rgb="FFFF7128"/>
        <color rgb="FFFFFF00"/>
      </colorScale>
    </cfRule>
    <cfRule type="colorScale" priority="574">
      <colorScale>
        <cfvo type="num" val="-15000"/>
        <cfvo type="num" val="0"/>
        <color rgb="FFFF0000"/>
        <color rgb="FFFFEF9C"/>
      </colorScale>
    </cfRule>
    <cfRule type="colorScale" priority="466">
      <colorScale>
        <cfvo type="num" val="-20000"/>
        <cfvo type="num" val="0"/>
        <color theme="5" tint="0.399426252021851"/>
        <color rgb="FFFFEF9C"/>
      </colorScale>
    </cfRule>
    <cfRule type="colorScale" priority="358">
      <colorScale>
        <cfvo type="num" val="-20000"/>
        <cfvo type="num" val="0"/>
        <color rgb="FFFF0000"/>
        <color rgb="FFFFEF9C"/>
      </colorScale>
    </cfRule>
    <cfRule type="colorScale" priority="250">
      <colorScale>
        <cfvo type="num" val="-1"/>
        <cfvo type="num" val="0"/>
        <color theme="0"/>
        <color rgb="FFFFFF00"/>
      </colorScale>
    </cfRule>
    <cfRule type="cellIs" dxfId="5" priority="142" operator="lessThan">
      <formula>1</formula>
    </cfRule>
    <cfRule type="cellIs" priority="34" operator="equal">
      <formula>0</formula>
    </cfRule>
  </conditionalFormatting>
  <conditionalFormatting sqref="F219:G219">
    <cfRule type="cellIs" dxfId="2" priority="2085" operator="lessThan">
      <formula>" EGP -   0"</formula>
    </cfRule>
    <cfRule type="cellIs" dxfId="2" priority="1977" operator="lessThan">
      <formula>" EGP 0"</formula>
    </cfRule>
    <cfRule type="cellIs" dxfId="3" priority="1869" operator="lessThan">
      <formula>" EGP -   "</formula>
    </cfRule>
    <cfRule type="cellIs" dxfId="2" priority="1761" operator="lessThan">
      <formula>1</formula>
    </cfRule>
    <cfRule type="cellIs" dxfId="4" priority="1653" operator="lessThan">
      <formula>1</formula>
    </cfRule>
    <cfRule type="cellIs" dxfId="4" priority="1545" operator="greaterThan">
      <formula>" EGP -   1"</formula>
    </cfRule>
    <cfRule type="cellIs" dxfId="2" priority="1437" operator="lessThan">
      <formula>" EGP -   1"</formula>
    </cfRule>
    <cfRule type="cellIs" dxfId="4" priority="1329" operator="lessThan">
      <formula>" EGP -   "</formula>
    </cfRule>
    <cfRule type="cellIs" dxfId="2" priority="1221" operator="lessThan">
      <formula>" EGP 50"</formula>
    </cfRule>
    <cfRule type="colorScale" priority="111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5" operator="equal">
      <formula>" EGP -   0"</formula>
    </cfRule>
    <cfRule type="colorScale" priority="897">
      <colorScale>
        <cfvo type="num" val="0"/>
        <cfvo type="num" val="25000"/>
        <color rgb="FFFFFF00"/>
        <color rgb="FFC00000"/>
      </colorScale>
    </cfRule>
    <cfRule type="colorScale" priority="789">
      <colorScale>
        <cfvo type="num" val="-23000"/>
        <cfvo type="num" val="0"/>
        <color rgb="FFFF7128"/>
        <color rgb="FFFFEF9C"/>
      </colorScale>
    </cfRule>
    <cfRule type="colorScale" priority="681">
      <colorScale>
        <cfvo type="num" val="-23000"/>
        <cfvo type="num" val="0"/>
        <color rgb="FFFF7128"/>
        <color rgb="FFFFFF00"/>
      </colorScale>
    </cfRule>
    <cfRule type="colorScale" priority="573">
      <colorScale>
        <cfvo type="num" val="-15000"/>
        <cfvo type="num" val="0"/>
        <color rgb="FFFF0000"/>
        <color rgb="FFFFEF9C"/>
      </colorScale>
    </cfRule>
    <cfRule type="colorScale" priority="465">
      <colorScale>
        <cfvo type="num" val="-20000"/>
        <cfvo type="num" val="0"/>
        <color theme="5" tint="0.399426252021851"/>
        <color rgb="FFFFEF9C"/>
      </colorScale>
    </cfRule>
    <cfRule type="colorScale" priority="357">
      <colorScale>
        <cfvo type="num" val="-20000"/>
        <cfvo type="num" val="0"/>
        <color rgb="FFFF0000"/>
        <color rgb="FFFFEF9C"/>
      </colorScale>
    </cfRule>
    <cfRule type="colorScale" priority="249">
      <colorScale>
        <cfvo type="num" val="-1"/>
        <cfvo type="num" val="0"/>
        <color theme="0"/>
        <color rgb="FFFFFF00"/>
      </colorScale>
    </cfRule>
    <cfRule type="cellIs" dxfId="5" priority="141" operator="lessThan">
      <formula>1</formula>
    </cfRule>
    <cfRule type="cellIs" priority="33" operator="equal">
      <formula>0</formula>
    </cfRule>
  </conditionalFormatting>
  <conditionalFormatting sqref="F220:G220">
    <cfRule type="cellIs" dxfId="2" priority="2084" operator="lessThan">
      <formula>" EGP -   0"</formula>
    </cfRule>
    <cfRule type="cellIs" dxfId="2" priority="1976" operator="lessThan">
      <formula>" EGP 0"</formula>
    </cfRule>
    <cfRule type="cellIs" dxfId="3" priority="1868" operator="lessThan">
      <formula>" EGP -   "</formula>
    </cfRule>
    <cfRule type="cellIs" dxfId="2" priority="1760" operator="lessThan">
      <formula>1</formula>
    </cfRule>
    <cfRule type="cellIs" dxfId="4" priority="1652" operator="lessThan">
      <formula>1</formula>
    </cfRule>
    <cfRule type="cellIs" dxfId="4" priority="1544" operator="greaterThan">
      <formula>" EGP -   1"</formula>
    </cfRule>
    <cfRule type="cellIs" dxfId="2" priority="1436" operator="lessThan">
      <formula>" EGP -   1"</formula>
    </cfRule>
    <cfRule type="cellIs" dxfId="4" priority="1328" operator="lessThan">
      <formula>" EGP -   "</formula>
    </cfRule>
    <cfRule type="cellIs" dxfId="2" priority="1220" operator="lessThan">
      <formula>" EGP 50"</formula>
    </cfRule>
    <cfRule type="colorScale" priority="111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4" operator="equal">
      <formula>" EGP -   0"</formula>
    </cfRule>
    <cfRule type="colorScale" priority="896">
      <colorScale>
        <cfvo type="num" val="0"/>
        <cfvo type="num" val="25000"/>
        <color rgb="FFFFFF00"/>
        <color rgb="FFC00000"/>
      </colorScale>
    </cfRule>
    <cfRule type="colorScale" priority="788">
      <colorScale>
        <cfvo type="num" val="-23000"/>
        <cfvo type="num" val="0"/>
        <color rgb="FFFF7128"/>
        <color rgb="FFFFEF9C"/>
      </colorScale>
    </cfRule>
    <cfRule type="colorScale" priority="680">
      <colorScale>
        <cfvo type="num" val="-23000"/>
        <cfvo type="num" val="0"/>
        <color rgb="FFFF7128"/>
        <color rgb="FFFFFF00"/>
      </colorScale>
    </cfRule>
    <cfRule type="colorScale" priority="572">
      <colorScale>
        <cfvo type="num" val="-15000"/>
        <cfvo type="num" val="0"/>
        <color rgb="FFFF0000"/>
        <color rgb="FFFFEF9C"/>
      </colorScale>
    </cfRule>
    <cfRule type="colorScale" priority="464">
      <colorScale>
        <cfvo type="num" val="-20000"/>
        <cfvo type="num" val="0"/>
        <color theme="5" tint="0.399426252021851"/>
        <color rgb="FFFFEF9C"/>
      </colorScale>
    </cfRule>
    <cfRule type="colorScale" priority="356">
      <colorScale>
        <cfvo type="num" val="-20000"/>
        <cfvo type="num" val="0"/>
        <color rgb="FFFF0000"/>
        <color rgb="FFFFEF9C"/>
      </colorScale>
    </cfRule>
    <cfRule type="colorScale" priority="248">
      <colorScale>
        <cfvo type="num" val="-1"/>
        <cfvo type="num" val="0"/>
        <color theme="0"/>
        <color rgb="FFFFFF00"/>
      </colorScale>
    </cfRule>
    <cfRule type="cellIs" dxfId="5" priority="140" operator="lessThan">
      <formula>1</formula>
    </cfRule>
    <cfRule type="cellIs" priority="32" operator="equal">
      <formula>0</formula>
    </cfRule>
  </conditionalFormatting>
  <conditionalFormatting sqref="F221:G221">
    <cfRule type="cellIs" dxfId="2" priority="2083" operator="lessThan">
      <formula>" EGP -   0"</formula>
    </cfRule>
    <cfRule type="cellIs" dxfId="2" priority="1975" operator="lessThan">
      <formula>" EGP 0"</formula>
    </cfRule>
    <cfRule type="cellIs" dxfId="3" priority="1867" operator="lessThan">
      <formula>" EGP -   "</formula>
    </cfRule>
    <cfRule type="cellIs" dxfId="2" priority="1759" operator="lessThan">
      <formula>1</formula>
    </cfRule>
    <cfRule type="cellIs" dxfId="4" priority="1651" operator="lessThan">
      <formula>1</formula>
    </cfRule>
    <cfRule type="cellIs" dxfId="4" priority="1543" operator="greaterThan">
      <formula>" EGP -   1"</formula>
    </cfRule>
    <cfRule type="cellIs" dxfId="2" priority="1435" operator="lessThan">
      <formula>" EGP -   1"</formula>
    </cfRule>
    <cfRule type="cellIs" dxfId="4" priority="1327" operator="lessThan">
      <formula>" EGP -   "</formula>
    </cfRule>
    <cfRule type="cellIs" dxfId="2" priority="1219" operator="lessThan">
      <formula>" EGP 50"</formula>
    </cfRule>
    <cfRule type="colorScale" priority="111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3" operator="equal">
      <formula>" EGP -   0"</formula>
    </cfRule>
    <cfRule type="colorScale" priority="895">
      <colorScale>
        <cfvo type="num" val="0"/>
        <cfvo type="num" val="25000"/>
        <color rgb="FFFFFF00"/>
        <color rgb="FFC00000"/>
      </colorScale>
    </cfRule>
    <cfRule type="colorScale" priority="787">
      <colorScale>
        <cfvo type="num" val="-23000"/>
        <cfvo type="num" val="0"/>
        <color rgb="FFFF7128"/>
        <color rgb="FFFFEF9C"/>
      </colorScale>
    </cfRule>
    <cfRule type="colorScale" priority="679">
      <colorScale>
        <cfvo type="num" val="-23000"/>
        <cfvo type="num" val="0"/>
        <color rgb="FFFF7128"/>
        <color rgb="FFFFFF00"/>
      </colorScale>
    </cfRule>
    <cfRule type="colorScale" priority="571">
      <colorScale>
        <cfvo type="num" val="-15000"/>
        <cfvo type="num" val="0"/>
        <color rgb="FFFF0000"/>
        <color rgb="FFFFEF9C"/>
      </colorScale>
    </cfRule>
    <cfRule type="colorScale" priority="463">
      <colorScale>
        <cfvo type="num" val="-20000"/>
        <cfvo type="num" val="0"/>
        <color theme="5" tint="0.399426252021851"/>
        <color rgb="FFFFEF9C"/>
      </colorScale>
    </cfRule>
    <cfRule type="colorScale" priority="355">
      <colorScale>
        <cfvo type="num" val="-20000"/>
        <cfvo type="num" val="0"/>
        <color rgb="FFFF0000"/>
        <color rgb="FFFFEF9C"/>
      </colorScale>
    </cfRule>
    <cfRule type="colorScale" priority="247">
      <colorScale>
        <cfvo type="num" val="-1"/>
        <cfvo type="num" val="0"/>
        <color theme="0"/>
        <color rgb="FFFFFF00"/>
      </colorScale>
    </cfRule>
    <cfRule type="cellIs" dxfId="5" priority="139" operator="lessThan">
      <formula>1</formula>
    </cfRule>
    <cfRule type="cellIs" priority="31" operator="equal">
      <formula>0</formula>
    </cfRule>
  </conditionalFormatting>
  <conditionalFormatting sqref="F222:G222">
    <cfRule type="cellIs" dxfId="2" priority="2082" operator="lessThan">
      <formula>" EGP -   0"</formula>
    </cfRule>
    <cfRule type="cellIs" dxfId="2" priority="1974" operator="lessThan">
      <formula>" EGP 0"</formula>
    </cfRule>
    <cfRule type="cellIs" dxfId="3" priority="1866" operator="lessThan">
      <formula>" EGP -   "</formula>
    </cfRule>
    <cfRule type="cellIs" dxfId="2" priority="1758" operator="lessThan">
      <formula>1</formula>
    </cfRule>
    <cfRule type="cellIs" dxfId="4" priority="1650" operator="lessThan">
      <formula>1</formula>
    </cfRule>
    <cfRule type="cellIs" dxfId="4" priority="1542" operator="greaterThan">
      <formula>" EGP -   1"</formula>
    </cfRule>
    <cfRule type="cellIs" dxfId="2" priority="1434" operator="lessThan">
      <formula>" EGP -   1"</formula>
    </cfRule>
    <cfRule type="cellIs" dxfId="4" priority="1326" operator="lessThan">
      <formula>" EGP -   "</formula>
    </cfRule>
    <cfRule type="cellIs" dxfId="2" priority="1218" operator="lessThan">
      <formula>" EGP 50"</formula>
    </cfRule>
    <cfRule type="colorScale" priority="11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2" operator="equal">
      <formula>" EGP -   0"</formula>
    </cfRule>
    <cfRule type="colorScale" priority="894">
      <colorScale>
        <cfvo type="num" val="0"/>
        <cfvo type="num" val="25000"/>
        <color rgb="FFFFFF00"/>
        <color rgb="FFC00000"/>
      </colorScale>
    </cfRule>
    <cfRule type="colorScale" priority="786">
      <colorScale>
        <cfvo type="num" val="-23000"/>
        <cfvo type="num" val="0"/>
        <color rgb="FFFF7128"/>
        <color rgb="FFFFEF9C"/>
      </colorScale>
    </cfRule>
    <cfRule type="colorScale" priority="678">
      <colorScale>
        <cfvo type="num" val="-23000"/>
        <cfvo type="num" val="0"/>
        <color rgb="FFFF7128"/>
        <color rgb="FFFFFF00"/>
      </colorScale>
    </cfRule>
    <cfRule type="colorScale" priority="570">
      <colorScale>
        <cfvo type="num" val="-15000"/>
        <cfvo type="num" val="0"/>
        <color rgb="FFFF0000"/>
        <color rgb="FFFFEF9C"/>
      </colorScale>
    </cfRule>
    <cfRule type="colorScale" priority="462">
      <colorScale>
        <cfvo type="num" val="-20000"/>
        <cfvo type="num" val="0"/>
        <color theme="5" tint="0.399426252021851"/>
        <color rgb="FFFFEF9C"/>
      </colorScale>
    </cfRule>
    <cfRule type="colorScale" priority="354">
      <colorScale>
        <cfvo type="num" val="-20000"/>
        <cfvo type="num" val="0"/>
        <color rgb="FFFF0000"/>
        <color rgb="FFFFEF9C"/>
      </colorScale>
    </cfRule>
    <cfRule type="colorScale" priority="246">
      <colorScale>
        <cfvo type="num" val="-1"/>
        <cfvo type="num" val="0"/>
        <color theme="0"/>
        <color rgb="FFFFFF00"/>
      </colorScale>
    </cfRule>
    <cfRule type="cellIs" dxfId="5" priority="138" operator="lessThan">
      <formula>1</formula>
    </cfRule>
    <cfRule type="cellIs" priority="30" operator="equal">
      <formula>0</formula>
    </cfRule>
  </conditionalFormatting>
  <conditionalFormatting sqref="F223:G223">
    <cfRule type="cellIs" dxfId="2" priority="2081" operator="lessThan">
      <formula>" EGP -   0"</formula>
    </cfRule>
    <cfRule type="cellIs" dxfId="2" priority="1973" operator="lessThan">
      <formula>" EGP 0"</formula>
    </cfRule>
    <cfRule type="cellIs" dxfId="3" priority="1865" operator="lessThan">
      <formula>" EGP -   "</formula>
    </cfRule>
    <cfRule type="cellIs" dxfId="2" priority="1757" operator="lessThan">
      <formula>1</formula>
    </cfRule>
    <cfRule type="cellIs" dxfId="4" priority="1649" operator="lessThan">
      <formula>1</formula>
    </cfRule>
    <cfRule type="cellIs" dxfId="4" priority="1541" operator="greaterThan">
      <formula>" EGP -   1"</formula>
    </cfRule>
    <cfRule type="cellIs" dxfId="2" priority="1433" operator="lessThan">
      <formula>" EGP -   1"</formula>
    </cfRule>
    <cfRule type="cellIs" dxfId="4" priority="1325" operator="lessThan">
      <formula>" EGP -   "</formula>
    </cfRule>
    <cfRule type="cellIs" dxfId="2" priority="1217" operator="lessThan">
      <formula>" EGP 50"</formula>
    </cfRule>
    <cfRule type="colorScale" priority="110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1" operator="equal">
      <formula>" EGP -   0"</formula>
    </cfRule>
    <cfRule type="colorScale" priority="893">
      <colorScale>
        <cfvo type="num" val="0"/>
        <cfvo type="num" val="25000"/>
        <color rgb="FFFFFF00"/>
        <color rgb="FFC00000"/>
      </colorScale>
    </cfRule>
    <cfRule type="colorScale" priority="785">
      <colorScale>
        <cfvo type="num" val="-23000"/>
        <cfvo type="num" val="0"/>
        <color rgb="FFFF7128"/>
        <color rgb="FFFFEF9C"/>
      </colorScale>
    </cfRule>
    <cfRule type="colorScale" priority="677">
      <colorScale>
        <cfvo type="num" val="-23000"/>
        <cfvo type="num" val="0"/>
        <color rgb="FFFF7128"/>
        <color rgb="FFFFFF00"/>
      </colorScale>
    </cfRule>
    <cfRule type="colorScale" priority="569">
      <colorScale>
        <cfvo type="num" val="-15000"/>
        <cfvo type="num" val="0"/>
        <color rgb="FFFF0000"/>
        <color rgb="FFFFEF9C"/>
      </colorScale>
    </cfRule>
    <cfRule type="colorScale" priority="461">
      <colorScale>
        <cfvo type="num" val="-20000"/>
        <cfvo type="num" val="0"/>
        <color theme="5" tint="0.399426252021851"/>
        <color rgb="FFFFEF9C"/>
      </colorScale>
    </cfRule>
    <cfRule type="colorScale" priority="353">
      <colorScale>
        <cfvo type="num" val="-20000"/>
        <cfvo type="num" val="0"/>
        <color rgb="FFFF0000"/>
        <color rgb="FFFFEF9C"/>
      </colorScale>
    </cfRule>
    <cfRule type="colorScale" priority="245">
      <colorScale>
        <cfvo type="num" val="-1"/>
        <cfvo type="num" val="0"/>
        <color theme="0"/>
        <color rgb="FFFFFF00"/>
      </colorScale>
    </cfRule>
    <cfRule type="cellIs" dxfId="5" priority="137" operator="lessThan">
      <formula>1</formula>
    </cfRule>
    <cfRule type="cellIs" priority="29" operator="equal">
      <formula>0</formula>
    </cfRule>
  </conditionalFormatting>
  <conditionalFormatting sqref="F224:G224">
    <cfRule type="cellIs" dxfId="2" priority="2080" operator="lessThan">
      <formula>" EGP -   0"</formula>
    </cfRule>
    <cfRule type="cellIs" dxfId="2" priority="1972" operator="lessThan">
      <formula>" EGP 0"</formula>
    </cfRule>
    <cfRule type="cellIs" dxfId="3" priority="1864" operator="lessThan">
      <formula>" EGP -   "</formula>
    </cfRule>
    <cfRule type="cellIs" dxfId="2" priority="1756" operator="lessThan">
      <formula>1</formula>
    </cfRule>
    <cfRule type="cellIs" dxfId="4" priority="1648" operator="lessThan">
      <formula>1</formula>
    </cfRule>
    <cfRule type="cellIs" dxfId="4" priority="1540" operator="greaterThan">
      <formula>" EGP -   1"</formula>
    </cfRule>
    <cfRule type="cellIs" dxfId="2" priority="1432" operator="lessThan">
      <formula>" EGP -   1"</formula>
    </cfRule>
    <cfRule type="cellIs" dxfId="4" priority="1324" operator="lessThan">
      <formula>" EGP -   "</formula>
    </cfRule>
    <cfRule type="cellIs" dxfId="2" priority="1216" operator="lessThan">
      <formula>" EGP 50"</formula>
    </cfRule>
    <cfRule type="colorScale" priority="110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00" operator="equal">
      <formula>" EGP -   0"</formula>
    </cfRule>
    <cfRule type="colorScale" priority="892">
      <colorScale>
        <cfvo type="num" val="0"/>
        <cfvo type="num" val="25000"/>
        <color rgb="FFFFFF00"/>
        <color rgb="FFC00000"/>
      </colorScale>
    </cfRule>
    <cfRule type="colorScale" priority="784">
      <colorScale>
        <cfvo type="num" val="-23000"/>
        <cfvo type="num" val="0"/>
        <color rgb="FFFF7128"/>
        <color rgb="FFFFEF9C"/>
      </colorScale>
    </cfRule>
    <cfRule type="colorScale" priority="676">
      <colorScale>
        <cfvo type="num" val="-23000"/>
        <cfvo type="num" val="0"/>
        <color rgb="FFFF7128"/>
        <color rgb="FFFFFF00"/>
      </colorScale>
    </cfRule>
    <cfRule type="colorScale" priority="568">
      <colorScale>
        <cfvo type="num" val="-15000"/>
        <cfvo type="num" val="0"/>
        <color rgb="FFFF0000"/>
        <color rgb="FFFFEF9C"/>
      </colorScale>
    </cfRule>
    <cfRule type="colorScale" priority="460">
      <colorScale>
        <cfvo type="num" val="-20000"/>
        <cfvo type="num" val="0"/>
        <color theme="5" tint="0.399426252021851"/>
        <color rgb="FFFFEF9C"/>
      </colorScale>
    </cfRule>
    <cfRule type="colorScale" priority="352">
      <colorScale>
        <cfvo type="num" val="-20000"/>
        <cfvo type="num" val="0"/>
        <color rgb="FFFF0000"/>
        <color rgb="FFFFEF9C"/>
      </colorScale>
    </cfRule>
    <cfRule type="colorScale" priority="244">
      <colorScale>
        <cfvo type="num" val="-1"/>
        <cfvo type="num" val="0"/>
        <color theme="0"/>
        <color rgb="FFFFFF00"/>
      </colorScale>
    </cfRule>
    <cfRule type="cellIs" dxfId="5" priority="136" operator="lessThan">
      <formula>1</formula>
    </cfRule>
    <cfRule type="cellIs" priority="28" operator="equal">
      <formula>0</formula>
    </cfRule>
  </conditionalFormatting>
  <conditionalFormatting sqref="F225:G225">
    <cfRule type="cellIs" dxfId="2" priority="2079" operator="lessThan">
      <formula>" EGP -   0"</formula>
    </cfRule>
    <cfRule type="cellIs" dxfId="2" priority="1971" operator="lessThan">
      <formula>" EGP 0"</formula>
    </cfRule>
    <cfRule type="cellIs" dxfId="3" priority="1863" operator="lessThan">
      <formula>" EGP -   "</formula>
    </cfRule>
    <cfRule type="cellIs" dxfId="2" priority="1755" operator="lessThan">
      <formula>1</formula>
    </cfRule>
    <cfRule type="cellIs" dxfId="4" priority="1647" operator="lessThan">
      <formula>1</formula>
    </cfRule>
    <cfRule type="cellIs" dxfId="4" priority="1539" operator="greaterThan">
      <formula>" EGP -   1"</formula>
    </cfRule>
    <cfRule type="cellIs" dxfId="2" priority="1431" operator="lessThan">
      <formula>" EGP -   1"</formula>
    </cfRule>
    <cfRule type="cellIs" dxfId="4" priority="1323" operator="lessThan">
      <formula>" EGP -   "</formula>
    </cfRule>
    <cfRule type="cellIs" dxfId="2" priority="1215" operator="lessThan">
      <formula>" EGP 50"</formula>
    </cfRule>
    <cfRule type="colorScale" priority="110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9" operator="equal">
      <formula>" EGP -   0"</formula>
    </cfRule>
    <cfRule type="colorScale" priority="891">
      <colorScale>
        <cfvo type="num" val="0"/>
        <cfvo type="num" val="25000"/>
        <color rgb="FFFFFF00"/>
        <color rgb="FFC00000"/>
      </colorScale>
    </cfRule>
    <cfRule type="colorScale" priority="783">
      <colorScale>
        <cfvo type="num" val="-23000"/>
        <cfvo type="num" val="0"/>
        <color rgb="FFFF7128"/>
        <color rgb="FFFFEF9C"/>
      </colorScale>
    </cfRule>
    <cfRule type="colorScale" priority="675">
      <colorScale>
        <cfvo type="num" val="-23000"/>
        <cfvo type="num" val="0"/>
        <color rgb="FFFF7128"/>
        <color rgb="FFFFFF00"/>
      </colorScale>
    </cfRule>
    <cfRule type="colorScale" priority="567">
      <colorScale>
        <cfvo type="num" val="-15000"/>
        <cfvo type="num" val="0"/>
        <color rgb="FFFF0000"/>
        <color rgb="FFFFEF9C"/>
      </colorScale>
    </cfRule>
    <cfRule type="colorScale" priority="459">
      <colorScale>
        <cfvo type="num" val="-20000"/>
        <cfvo type="num" val="0"/>
        <color theme="5" tint="0.399426252021851"/>
        <color rgb="FFFFEF9C"/>
      </colorScale>
    </cfRule>
    <cfRule type="colorScale" priority="351">
      <colorScale>
        <cfvo type="num" val="-20000"/>
        <cfvo type="num" val="0"/>
        <color rgb="FFFF0000"/>
        <color rgb="FFFFEF9C"/>
      </colorScale>
    </cfRule>
    <cfRule type="colorScale" priority="243">
      <colorScale>
        <cfvo type="num" val="-1"/>
        <cfvo type="num" val="0"/>
        <color theme="0"/>
        <color rgb="FFFFFF00"/>
      </colorScale>
    </cfRule>
    <cfRule type="cellIs" dxfId="5" priority="135" operator="lessThan">
      <formula>1</formula>
    </cfRule>
    <cfRule type="cellIs" priority="27" operator="equal">
      <formula>0</formula>
    </cfRule>
  </conditionalFormatting>
  <conditionalFormatting sqref="F226:G226">
    <cfRule type="cellIs" dxfId="2" priority="2078" operator="lessThan">
      <formula>" EGP -   0"</formula>
    </cfRule>
    <cfRule type="cellIs" dxfId="2" priority="1970" operator="lessThan">
      <formula>" EGP 0"</formula>
    </cfRule>
    <cfRule type="cellIs" dxfId="3" priority="1862" operator="lessThan">
      <formula>" EGP -   "</formula>
    </cfRule>
    <cfRule type="cellIs" dxfId="2" priority="1754" operator="lessThan">
      <formula>1</formula>
    </cfRule>
    <cfRule type="cellIs" dxfId="4" priority="1646" operator="lessThan">
      <formula>1</formula>
    </cfRule>
    <cfRule type="cellIs" dxfId="4" priority="1538" operator="greaterThan">
      <formula>" EGP -   1"</formula>
    </cfRule>
    <cfRule type="cellIs" dxfId="2" priority="1430" operator="lessThan">
      <formula>" EGP -   1"</formula>
    </cfRule>
    <cfRule type="cellIs" dxfId="4" priority="1322" operator="lessThan">
      <formula>" EGP -   "</formula>
    </cfRule>
    <cfRule type="cellIs" dxfId="2" priority="1214" operator="lessThan">
      <formula>" EGP 50"</formula>
    </cfRule>
    <cfRule type="colorScale" priority="110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8" operator="equal">
      <formula>" EGP -   0"</formula>
    </cfRule>
    <cfRule type="colorScale" priority="890">
      <colorScale>
        <cfvo type="num" val="0"/>
        <cfvo type="num" val="25000"/>
        <color rgb="FFFFFF00"/>
        <color rgb="FFC00000"/>
      </colorScale>
    </cfRule>
    <cfRule type="colorScale" priority="782">
      <colorScale>
        <cfvo type="num" val="-23000"/>
        <cfvo type="num" val="0"/>
        <color rgb="FFFF7128"/>
        <color rgb="FFFFEF9C"/>
      </colorScale>
    </cfRule>
    <cfRule type="colorScale" priority="674">
      <colorScale>
        <cfvo type="num" val="-23000"/>
        <cfvo type="num" val="0"/>
        <color rgb="FFFF7128"/>
        <color rgb="FFFFFF00"/>
      </colorScale>
    </cfRule>
    <cfRule type="colorScale" priority="566">
      <colorScale>
        <cfvo type="num" val="-15000"/>
        <cfvo type="num" val="0"/>
        <color rgb="FFFF0000"/>
        <color rgb="FFFFEF9C"/>
      </colorScale>
    </cfRule>
    <cfRule type="colorScale" priority="458">
      <colorScale>
        <cfvo type="num" val="-20000"/>
        <cfvo type="num" val="0"/>
        <color theme="5" tint="0.399426252021851"/>
        <color rgb="FFFFEF9C"/>
      </colorScale>
    </cfRule>
    <cfRule type="colorScale" priority="350">
      <colorScale>
        <cfvo type="num" val="-20000"/>
        <cfvo type="num" val="0"/>
        <color rgb="FFFF0000"/>
        <color rgb="FFFFEF9C"/>
      </colorScale>
    </cfRule>
    <cfRule type="colorScale" priority="242">
      <colorScale>
        <cfvo type="num" val="-1"/>
        <cfvo type="num" val="0"/>
        <color theme="0"/>
        <color rgb="FFFFFF00"/>
      </colorScale>
    </cfRule>
    <cfRule type="cellIs" dxfId="5" priority="134" operator="lessThan">
      <formula>1</formula>
    </cfRule>
    <cfRule type="cellIs" priority="26" operator="equal">
      <formula>0</formula>
    </cfRule>
  </conditionalFormatting>
  <conditionalFormatting sqref="F227:G227">
    <cfRule type="cellIs" dxfId="2" priority="2077" operator="lessThan">
      <formula>" EGP -   0"</formula>
    </cfRule>
    <cfRule type="cellIs" dxfId="2" priority="1969" operator="lessThan">
      <formula>" EGP 0"</formula>
    </cfRule>
    <cfRule type="cellIs" dxfId="3" priority="1861" operator="lessThan">
      <formula>" EGP -   "</formula>
    </cfRule>
    <cfRule type="cellIs" dxfId="2" priority="1753" operator="lessThan">
      <formula>1</formula>
    </cfRule>
    <cfRule type="cellIs" dxfId="4" priority="1645" operator="lessThan">
      <formula>1</formula>
    </cfRule>
    <cfRule type="cellIs" dxfId="4" priority="1537" operator="greaterThan">
      <formula>" EGP -   1"</formula>
    </cfRule>
    <cfRule type="cellIs" dxfId="2" priority="1429" operator="lessThan">
      <formula>" EGP -   1"</formula>
    </cfRule>
    <cfRule type="cellIs" dxfId="4" priority="1321" operator="lessThan">
      <formula>" EGP -   "</formula>
    </cfRule>
    <cfRule type="cellIs" dxfId="2" priority="1213" operator="lessThan">
      <formula>" EGP 50"</formula>
    </cfRule>
    <cfRule type="colorScale" priority="110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7" operator="equal">
      <formula>" EGP -   0"</formula>
    </cfRule>
    <cfRule type="colorScale" priority="889">
      <colorScale>
        <cfvo type="num" val="0"/>
        <cfvo type="num" val="25000"/>
        <color rgb="FFFFFF00"/>
        <color rgb="FFC00000"/>
      </colorScale>
    </cfRule>
    <cfRule type="colorScale" priority="781">
      <colorScale>
        <cfvo type="num" val="-23000"/>
        <cfvo type="num" val="0"/>
        <color rgb="FFFF7128"/>
        <color rgb="FFFFEF9C"/>
      </colorScale>
    </cfRule>
    <cfRule type="colorScale" priority="673">
      <colorScale>
        <cfvo type="num" val="-23000"/>
        <cfvo type="num" val="0"/>
        <color rgb="FFFF7128"/>
        <color rgb="FFFFFF00"/>
      </colorScale>
    </cfRule>
    <cfRule type="colorScale" priority="565">
      <colorScale>
        <cfvo type="num" val="-15000"/>
        <cfvo type="num" val="0"/>
        <color rgb="FFFF0000"/>
        <color rgb="FFFFEF9C"/>
      </colorScale>
    </cfRule>
    <cfRule type="colorScale" priority="457">
      <colorScale>
        <cfvo type="num" val="-20000"/>
        <cfvo type="num" val="0"/>
        <color theme="5" tint="0.399426252021851"/>
        <color rgb="FFFFEF9C"/>
      </colorScale>
    </cfRule>
    <cfRule type="colorScale" priority="349">
      <colorScale>
        <cfvo type="num" val="-20000"/>
        <cfvo type="num" val="0"/>
        <color rgb="FFFF0000"/>
        <color rgb="FFFFEF9C"/>
      </colorScale>
    </cfRule>
    <cfRule type="colorScale" priority="241">
      <colorScale>
        <cfvo type="num" val="-1"/>
        <cfvo type="num" val="0"/>
        <color theme="0"/>
        <color rgb="FFFFFF00"/>
      </colorScale>
    </cfRule>
    <cfRule type="cellIs" dxfId="5" priority="133" operator="lessThan">
      <formula>1</formula>
    </cfRule>
    <cfRule type="cellIs" priority="25" operator="equal">
      <formula>0</formula>
    </cfRule>
  </conditionalFormatting>
  <conditionalFormatting sqref="F228:G228">
    <cfRule type="cellIs" dxfId="2" priority="2076" operator="lessThan">
      <formula>" EGP -   0"</formula>
    </cfRule>
    <cfRule type="cellIs" dxfId="2" priority="1968" operator="lessThan">
      <formula>" EGP 0"</formula>
    </cfRule>
    <cfRule type="cellIs" dxfId="3" priority="1860" operator="lessThan">
      <formula>" EGP -   "</formula>
    </cfRule>
    <cfRule type="cellIs" dxfId="2" priority="1752" operator="lessThan">
      <formula>1</formula>
    </cfRule>
    <cfRule type="cellIs" dxfId="4" priority="1644" operator="lessThan">
      <formula>1</formula>
    </cfRule>
    <cfRule type="cellIs" dxfId="4" priority="1536" operator="greaterThan">
      <formula>" EGP -   1"</formula>
    </cfRule>
    <cfRule type="cellIs" dxfId="2" priority="1428" operator="lessThan">
      <formula>" EGP -   1"</formula>
    </cfRule>
    <cfRule type="cellIs" dxfId="4" priority="1320" operator="lessThan">
      <formula>" EGP -   "</formula>
    </cfRule>
    <cfRule type="cellIs" dxfId="2" priority="1212" operator="lessThan">
      <formula>" EGP 50"</formula>
    </cfRule>
    <cfRule type="colorScale" priority="110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6" operator="equal">
      <formula>" EGP -   0"</formula>
    </cfRule>
    <cfRule type="colorScale" priority="888">
      <colorScale>
        <cfvo type="num" val="0"/>
        <cfvo type="num" val="25000"/>
        <color rgb="FFFFFF00"/>
        <color rgb="FFC00000"/>
      </colorScale>
    </cfRule>
    <cfRule type="colorScale" priority="780">
      <colorScale>
        <cfvo type="num" val="-23000"/>
        <cfvo type="num" val="0"/>
        <color rgb="FFFF7128"/>
        <color rgb="FFFFEF9C"/>
      </colorScale>
    </cfRule>
    <cfRule type="colorScale" priority="672">
      <colorScale>
        <cfvo type="num" val="-23000"/>
        <cfvo type="num" val="0"/>
        <color rgb="FFFF7128"/>
        <color rgb="FFFFFF00"/>
      </colorScale>
    </cfRule>
    <cfRule type="colorScale" priority="564">
      <colorScale>
        <cfvo type="num" val="-15000"/>
        <cfvo type="num" val="0"/>
        <color rgb="FFFF0000"/>
        <color rgb="FFFFEF9C"/>
      </colorScale>
    </cfRule>
    <cfRule type="colorScale" priority="456">
      <colorScale>
        <cfvo type="num" val="-20000"/>
        <cfvo type="num" val="0"/>
        <color theme="5" tint="0.399426252021851"/>
        <color rgb="FFFFEF9C"/>
      </colorScale>
    </cfRule>
    <cfRule type="colorScale" priority="348">
      <colorScale>
        <cfvo type="num" val="-20000"/>
        <cfvo type="num" val="0"/>
        <color rgb="FFFF0000"/>
        <color rgb="FFFFEF9C"/>
      </colorScale>
    </cfRule>
    <cfRule type="colorScale" priority="240">
      <colorScale>
        <cfvo type="num" val="-1"/>
        <cfvo type="num" val="0"/>
        <color theme="0"/>
        <color rgb="FFFFFF00"/>
      </colorScale>
    </cfRule>
    <cfRule type="cellIs" dxfId="5" priority="132" operator="lessThan">
      <formula>1</formula>
    </cfRule>
    <cfRule type="cellIs" priority="24" operator="equal">
      <formula>0</formula>
    </cfRule>
  </conditionalFormatting>
  <conditionalFormatting sqref="F229:G229">
    <cfRule type="cellIs" dxfId="2" priority="2075" operator="lessThan">
      <formula>" EGP -   0"</formula>
    </cfRule>
    <cfRule type="cellIs" dxfId="2" priority="1967" operator="lessThan">
      <formula>" EGP 0"</formula>
    </cfRule>
    <cfRule type="cellIs" dxfId="3" priority="1859" operator="lessThan">
      <formula>" EGP -   "</formula>
    </cfRule>
    <cfRule type="cellIs" dxfId="2" priority="1751" operator="lessThan">
      <formula>1</formula>
    </cfRule>
    <cfRule type="cellIs" dxfId="4" priority="1643" operator="lessThan">
      <formula>1</formula>
    </cfRule>
    <cfRule type="cellIs" dxfId="4" priority="1535" operator="greaterThan">
      <formula>" EGP -   1"</formula>
    </cfRule>
    <cfRule type="cellIs" dxfId="2" priority="1427" operator="lessThan">
      <formula>" EGP -   1"</formula>
    </cfRule>
    <cfRule type="cellIs" dxfId="4" priority="1319" operator="lessThan">
      <formula>" EGP -   "</formula>
    </cfRule>
    <cfRule type="cellIs" dxfId="2" priority="1211" operator="lessThan">
      <formula>" EGP 50"</formula>
    </cfRule>
    <cfRule type="colorScale" priority="110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5" operator="equal">
      <formula>" EGP -   0"</formula>
    </cfRule>
    <cfRule type="colorScale" priority="887">
      <colorScale>
        <cfvo type="num" val="0"/>
        <cfvo type="num" val="25000"/>
        <color rgb="FFFFFF00"/>
        <color rgb="FFC00000"/>
      </colorScale>
    </cfRule>
    <cfRule type="colorScale" priority="779">
      <colorScale>
        <cfvo type="num" val="-23000"/>
        <cfvo type="num" val="0"/>
        <color rgb="FFFF7128"/>
        <color rgb="FFFFEF9C"/>
      </colorScale>
    </cfRule>
    <cfRule type="colorScale" priority="671">
      <colorScale>
        <cfvo type="num" val="-23000"/>
        <cfvo type="num" val="0"/>
        <color rgb="FFFF7128"/>
        <color rgb="FFFFFF00"/>
      </colorScale>
    </cfRule>
    <cfRule type="colorScale" priority="563">
      <colorScale>
        <cfvo type="num" val="-15000"/>
        <cfvo type="num" val="0"/>
        <color rgb="FFFF0000"/>
        <color rgb="FFFFEF9C"/>
      </colorScale>
    </cfRule>
    <cfRule type="colorScale" priority="455">
      <colorScale>
        <cfvo type="num" val="-20000"/>
        <cfvo type="num" val="0"/>
        <color theme="5" tint="0.399426252021851"/>
        <color rgb="FFFFEF9C"/>
      </colorScale>
    </cfRule>
    <cfRule type="colorScale" priority="347">
      <colorScale>
        <cfvo type="num" val="-20000"/>
        <cfvo type="num" val="0"/>
        <color rgb="FFFF0000"/>
        <color rgb="FFFFEF9C"/>
      </colorScale>
    </cfRule>
    <cfRule type="colorScale" priority="239">
      <colorScale>
        <cfvo type="num" val="-1"/>
        <cfvo type="num" val="0"/>
        <color theme="0"/>
        <color rgb="FFFFFF00"/>
      </colorScale>
    </cfRule>
    <cfRule type="cellIs" dxfId="5" priority="131" operator="lessThan">
      <formula>1</formula>
    </cfRule>
    <cfRule type="cellIs" priority="23" operator="equal">
      <formula>0</formula>
    </cfRule>
  </conditionalFormatting>
  <conditionalFormatting sqref="F230:G230">
    <cfRule type="cellIs" dxfId="2" priority="2074" operator="lessThan">
      <formula>" EGP -   0"</formula>
    </cfRule>
    <cfRule type="cellIs" dxfId="2" priority="1966" operator="lessThan">
      <formula>" EGP 0"</formula>
    </cfRule>
    <cfRule type="cellIs" dxfId="3" priority="1858" operator="lessThan">
      <formula>" EGP -   "</formula>
    </cfRule>
    <cfRule type="cellIs" dxfId="2" priority="1750" operator="lessThan">
      <formula>1</formula>
    </cfRule>
    <cfRule type="cellIs" dxfId="4" priority="1642" operator="lessThan">
      <formula>1</formula>
    </cfRule>
    <cfRule type="cellIs" dxfId="4" priority="1534" operator="greaterThan">
      <formula>" EGP -   1"</formula>
    </cfRule>
    <cfRule type="cellIs" dxfId="2" priority="1426" operator="lessThan">
      <formula>" EGP -   1"</formula>
    </cfRule>
    <cfRule type="cellIs" dxfId="4" priority="1318" operator="lessThan">
      <formula>" EGP -   "</formula>
    </cfRule>
    <cfRule type="cellIs" dxfId="2" priority="1210" operator="lessThan">
      <formula>" EGP 50"</formula>
    </cfRule>
    <cfRule type="colorScale" priority="110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4" operator="equal">
      <formula>" EGP -   0"</formula>
    </cfRule>
    <cfRule type="colorScale" priority="886">
      <colorScale>
        <cfvo type="num" val="0"/>
        <cfvo type="num" val="25000"/>
        <color rgb="FFFFFF00"/>
        <color rgb="FFC00000"/>
      </colorScale>
    </cfRule>
    <cfRule type="colorScale" priority="778">
      <colorScale>
        <cfvo type="num" val="-23000"/>
        <cfvo type="num" val="0"/>
        <color rgb="FFFF7128"/>
        <color rgb="FFFFEF9C"/>
      </colorScale>
    </cfRule>
    <cfRule type="colorScale" priority="670">
      <colorScale>
        <cfvo type="num" val="-23000"/>
        <cfvo type="num" val="0"/>
        <color rgb="FFFF7128"/>
        <color rgb="FFFFFF00"/>
      </colorScale>
    </cfRule>
    <cfRule type="colorScale" priority="562">
      <colorScale>
        <cfvo type="num" val="-15000"/>
        <cfvo type="num" val="0"/>
        <color rgb="FFFF0000"/>
        <color rgb="FFFFEF9C"/>
      </colorScale>
    </cfRule>
    <cfRule type="colorScale" priority="454">
      <colorScale>
        <cfvo type="num" val="-20000"/>
        <cfvo type="num" val="0"/>
        <color theme="5" tint="0.399426252021851"/>
        <color rgb="FFFFEF9C"/>
      </colorScale>
    </cfRule>
    <cfRule type="colorScale" priority="346">
      <colorScale>
        <cfvo type="num" val="-20000"/>
        <cfvo type="num" val="0"/>
        <color rgb="FFFF0000"/>
        <color rgb="FFFFEF9C"/>
      </colorScale>
    </cfRule>
    <cfRule type="colorScale" priority="238">
      <colorScale>
        <cfvo type="num" val="-1"/>
        <cfvo type="num" val="0"/>
        <color theme="0"/>
        <color rgb="FFFFFF00"/>
      </colorScale>
    </cfRule>
    <cfRule type="cellIs" dxfId="5" priority="130" operator="lessThan">
      <formula>1</formula>
    </cfRule>
    <cfRule type="cellIs" priority="22" operator="equal">
      <formula>0</formula>
    </cfRule>
  </conditionalFormatting>
  <conditionalFormatting sqref="F231:G231">
    <cfRule type="cellIs" dxfId="2" priority="2073" operator="lessThan">
      <formula>" EGP -   0"</formula>
    </cfRule>
    <cfRule type="cellIs" dxfId="2" priority="1965" operator="lessThan">
      <formula>" EGP 0"</formula>
    </cfRule>
    <cfRule type="cellIs" dxfId="3" priority="1857" operator="lessThan">
      <formula>" EGP -   "</formula>
    </cfRule>
    <cfRule type="cellIs" dxfId="2" priority="1749" operator="lessThan">
      <formula>1</formula>
    </cfRule>
    <cfRule type="cellIs" dxfId="4" priority="1641" operator="lessThan">
      <formula>1</formula>
    </cfRule>
    <cfRule type="cellIs" dxfId="4" priority="1533" operator="greaterThan">
      <formula>" EGP -   1"</formula>
    </cfRule>
    <cfRule type="cellIs" dxfId="2" priority="1425" operator="lessThan">
      <formula>" EGP -   1"</formula>
    </cfRule>
    <cfRule type="cellIs" dxfId="4" priority="1317" operator="lessThan">
      <formula>" EGP -   "</formula>
    </cfRule>
    <cfRule type="cellIs" dxfId="2" priority="1209" operator="lessThan">
      <formula>" EGP 50"</formula>
    </cfRule>
    <cfRule type="colorScale" priority="110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3" operator="equal">
      <formula>" EGP -   0"</formula>
    </cfRule>
    <cfRule type="colorScale" priority="885">
      <colorScale>
        <cfvo type="num" val="0"/>
        <cfvo type="num" val="25000"/>
        <color rgb="FFFFFF00"/>
        <color rgb="FFC00000"/>
      </colorScale>
    </cfRule>
    <cfRule type="colorScale" priority="777">
      <colorScale>
        <cfvo type="num" val="-23000"/>
        <cfvo type="num" val="0"/>
        <color rgb="FFFF7128"/>
        <color rgb="FFFFEF9C"/>
      </colorScale>
    </cfRule>
    <cfRule type="colorScale" priority="669">
      <colorScale>
        <cfvo type="num" val="-23000"/>
        <cfvo type="num" val="0"/>
        <color rgb="FFFF7128"/>
        <color rgb="FFFFFF00"/>
      </colorScale>
    </cfRule>
    <cfRule type="colorScale" priority="561">
      <colorScale>
        <cfvo type="num" val="-15000"/>
        <cfvo type="num" val="0"/>
        <color rgb="FFFF0000"/>
        <color rgb="FFFFEF9C"/>
      </colorScale>
    </cfRule>
    <cfRule type="colorScale" priority="453">
      <colorScale>
        <cfvo type="num" val="-20000"/>
        <cfvo type="num" val="0"/>
        <color theme="5" tint="0.399426252021851"/>
        <color rgb="FFFFEF9C"/>
      </colorScale>
    </cfRule>
    <cfRule type="colorScale" priority="345">
      <colorScale>
        <cfvo type="num" val="-20000"/>
        <cfvo type="num" val="0"/>
        <color rgb="FFFF0000"/>
        <color rgb="FFFFEF9C"/>
      </colorScale>
    </cfRule>
    <cfRule type="colorScale" priority="237">
      <colorScale>
        <cfvo type="num" val="-1"/>
        <cfvo type="num" val="0"/>
        <color theme="0"/>
        <color rgb="FFFFFF00"/>
      </colorScale>
    </cfRule>
    <cfRule type="cellIs" dxfId="5" priority="129" operator="lessThan">
      <formula>1</formula>
    </cfRule>
    <cfRule type="cellIs" priority="21" operator="equal">
      <formula>0</formula>
    </cfRule>
  </conditionalFormatting>
  <conditionalFormatting sqref="F232:G232">
    <cfRule type="cellIs" dxfId="2" priority="2072" operator="lessThan">
      <formula>" EGP -   0"</formula>
    </cfRule>
    <cfRule type="cellIs" dxfId="2" priority="1964" operator="lessThan">
      <formula>" EGP 0"</formula>
    </cfRule>
    <cfRule type="cellIs" dxfId="3" priority="1856" operator="lessThan">
      <formula>" EGP -   "</formula>
    </cfRule>
    <cfRule type="cellIs" dxfId="2" priority="1748" operator="lessThan">
      <formula>1</formula>
    </cfRule>
    <cfRule type="cellIs" dxfId="4" priority="1640" operator="lessThan">
      <formula>1</formula>
    </cfRule>
    <cfRule type="cellIs" dxfId="4" priority="1532" operator="greaterThan">
      <formula>" EGP -   1"</formula>
    </cfRule>
    <cfRule type="cellIs" dxfId="2" priority="1424" operator="lessThan">
      <formula>" EGP -   1"</formula>
    </cfRule>
    <cfRule type="cellIs" dxfId="4" priority="1316" operator="lessThan">
      <formula>" EGP -   "</formula>
    </cfRule>
    <cfRule type="cellIs" dxfId="2" priority="1208" operator="lessThan">
      <formula>" EGP 50"</formula>
    </cfRule>
    <cfRule type="colorScale" priority="110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2" operator="equal">
      <formula>" EGP -   0"</formula>
    </cfRule>
    <cfRule type="colorScale" priority="884">
      <colorScale>
        <cfvo type="num" val="0"/>
        <cfvo type="num" val="25000"/>
        <color rgb="FFFFFF00"/>
        <color rgb="FFC00000"/>
      </colorScale>
    </cfRule>
    <cfRule type="colorScale" priority="776">
      <colorScale>
        <cfvo type="num" val="-23000"/>
        <cfvo type="num" val="0"/>
        <color rgb="FFFF7128"/>
        <color rgb="FFFFEF9C"/>
      </colorScale>
    </cfRule>
    <cfRule type="colorScale" priority="668">
      <colorScale>
        <cfvo type="num" val="-23000"/>
        <cfvo type="num" val="0"/>
        <color rgb="FFFF7128"/>
        <color rgb="FFFFFF00"/>
      </colorScale>
    </cfRule>
    <cfRule type="colorScale" priority="560">
      <colorScale>
        <cfvo type="num" val="-15000"/>
        <cfvo type="num" val="0"/>
        <color rgb="FFFF0000"/>
        <color rgb="FFFFEF9C"/>
      </colorScale>
    </cfRule>
    <cfRule type="colorScale" priority="452">
      <colorScale>
        <cfvo type="num" val="-20000"/>
        <cfvo type="num" val="0"/>
        <color theme="5" tint="0.399426252021851"/>
        <color rgb="FFFFEF9C"/>
      </colorScale>
    </cfRule>
    <cfRule type="colorScale" priority="344">
      <colorScale>
        <cfvo type="num" val="-20000"/>
        <cfvo type="num" val="0"/>
        <color rgb="FFFF0000"/>
        <color rgb="FFFFEF9C"/>
      </colorScale>
    </cfRule>
    <cfRule type="colorScale" priority="236">
      <colorScale>
        <cfvo type="num" val="-1"/>
        <cfvo type="num" val="0"/>
        <color theme="0"/>
        <color rgb="FFFFFF00"/>
      </colorScale>
    </cfRule>
    <cfRule type="cellIs" dxfId="5" priority="128" operator="lessThan">
      <formula>1</formula>
    </cfRule>
    <cfRule type="cellIs" priority="20" operator="equal">
      <formula>0</formula>
    </cfRule>
  </conditionalFormatting>
  <conditionalFormatting sqref="F233:G233">
    <cfRule type="cellIs" dxfId="2" priority="2071" operator="lessThan">
      <formula>" EGP -   0"</formula>
    </cfRule>
    <cfRule type="cellIs" dxfId="2" priority="1963" operator="lessThan">
      <formula>" EGP 0"</formula>
    </cfRule>
    <cfRule type="cellIs" dxfId="3" priority="1855" operator="lessThan">
      <formula>" EGP -   "</formula>
    </cfRule>
    <cfRule type="cellIs" dxfId="2" priority="1747" operator="lessThan">
      <formula>1</formula>
    </cfRule>
    <cfRule type="cellIs" dxfId="4" priority="1639" operator="lessThan">
      <formula>1</formula>
    </cfRule>
    <cfRule type="cellIs" dxfId="4" priority="1531" operator="greaterThan">
      <formula>" EGP -   1"</formula>
    </cfRule>
    <cfRule type="cellIs" dxfId="2" priority="1423" operator="lessThan">
      <formula>" EGP -   1"</formula>
    </cfRule>
    <cfRule type="cellIs" dxfId="4" priority="1315" operator="lessThan">
      <formula>" EGP -   "</formula>
    </cfRule>
    <cfRule type="cellIs" dxfId="2" priority="1207" operator="lessThan">
      <formula>" EGP 50"</formula>
    </cfRule>
    <cfRule type="colorScale" priority="109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1" operator="equal">
      <formula>" EGP -   0"</formula>
    </cfRule>
    <cfRule type="colorScale" priority="883">
      <colorScale>
        <cfvo type="num" val="0"/>
        <cfvo type="num" val="25000"/>
        <color rgb="FFFFFF00"/>
        <color rgb="FFC00000"/>
      </colorScale>
    </cfRule>
    <cfRule type="colorScale" priority="775">
      <colorScale>
        <cfvo type="num" val="-23000"/>
        <cfvo type="num" val="0"/>
        <color rgb="FFFF7128"/>
        <color rgb="FFFFEF9C"/>
      </colorScale>
    </cfRule>
    <cfRule type="colorScale" priority="667">
      <colorScale>
        <cfvo type="num" val="-23000"/>
        <cfvo type="num" val="0"/>
        <color rgb="FFFF7128"/>
        <color rgb="FFFFFF00"/>
      </colorScale>
    </cfRule>
    <cfRule type="colorScale" priority="559">
      <colorScale>
        <cfvo type="num" val="-15000"/>
        <cfvo type="num" val="0"/>
        <color rgb="FFFF0000"/>
        <color rgb="FFFFEF9C"/>
      </colorScale>
    </cfRule>
    <cfRule type="colorScale" priority="451">
      <colorScale>
        <cfvo type="num" val="-20000"/>
        <cfvo type="num" val="0"/>
        <color theme="5" tint="0.399426252021851"/>
        <color rgb="FFFFEF9C"/>
      </colorScale>
    </cfRule>
    <cfRule type="colorScale" priority="343">
      <colorScale>
        <cfvo type="num" val="-20000"/>
        <cfvo type="num" val="0"/>
        <color rgb="FFFF0000"/>
        <color rgb="FFFFEF9C"/>
      </colorScale>
    </cfRule>
    <cfRule type="colorScale" priority="235">
      <colorScale>
        <cfvo type="num" val="-1"/>
        <cfvo type="num" val="0"/>
        <color theme="0"/>
        <color rgb="FFFFFF00"/>
      </colorScale>
    </cfRule>
    <cfRule type="cellIs" dxfId="5" priority="127" operator="lessThan">
      <formula>1</formula>
    </cfRule>
    <cfRule type="cellIs" priority="19" operator="equal">
      <formula>0</formula>
    </cfRule>
  </conditionalFormatting>
  <conditionalFormatting sqref="F234:G234">
    <cfRule type="cellIs" dxfId="2" priority="2070" operator="lessThan">
      <formula>" EGP -   0"</formula>
    </cfRule>
    <cfRule type="cellIs" dxfId="2" priority="1962" operator="lessThan">
      <formula>" EGP 0"</formula>
    </cfRule>
    <cfRule type="cellIs" dxfId="3" priority="1854" operator="lessThan">
      <formula>" EGP -   "</formula>
    </cfRule>
    <cfRule type="cellIs" dxfId="2" priority="1746" operator="lessThan">
      <formula>1</formula>
    </cfRule>
    <cfRule type="cellIs" dxfId="4" priority="1638" operator="lessThan">
      <formula>1</formula>
    </cfRule>
    <cfRule type="cellIs" dxfId="4" priority="1530" operator="greaterThan">
      <formula>" EGP -   1"</formula>
    </cfRule>
    <cfRule type="cellIs" dxfId="2" priority="1422" operator="lessThan">
      <formula>" EGP -   1"</formula>
    </cfRule>
    <cfRule type="cellIs" dxfId="4" priority="1314" operator="lessThan">
      <formula>" EGP -   "</formula>
    </cfRule>
    <cfRule type="cellIs" dxfId="2" priority="1206" operator="lessThan">
      <formula>" EGP 50"</formula>
    </cfRule>
    <cfRule type="colorScale" priority="109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90" operator="equal">
      <formula>" EGP -   0"</formula>
    </cfRule>
    <cfRule type="colorScale" priority="882">
      <colorScale>
        <cfvo type="num" val="0"/>
        <cfvo type="num" val="25000"/>
        <color rgb="FFFFFF00"/>
        <color rgb="FFC00000"/>
      </colorScale>
    </cfRule>
    <cfRule type="colorScale" priority="774">
      <colorScale>
        <cfvo type="num" val="-23000"/>
        <cfvo type="num" val="0"/>
        <color rgb="FFFF7128"/>
        <color rgb="FFFFEF9C"/>
      </colorScale>
    </cfRule>
    <cfRule type="colorScale" priority="666">
      <colorScale>
        <cfvo type="num" val="-23000"/>
        <cfvo type="num" val="0"/>
        <color rgb="FFFF7128"/>
        <color rgb="FFFFFF00"/>
      </colorScale>
    </cfRule>
    <cfRule type="colorScale" priority="558">
      <colorScale>
        <cfvo type="num" val="-15000"/>
        <cfvo type="num" val="0"/>
        <color rgb="FFFF0000"/>
        <color rgb="FFFFEF9C"/>
      </colorScale>
    </cfRule>
    <cfRule type="colorScale" priority="450">
      <colorScale>
        <cfvo type="num" val="-20000"/>
        <cfvo type="num" val="0"/>
        <color theme="5" tint="0.399426252021851"/>
        <color rgb="FFFFEF9C"/>
      </colorScale>
    </cfRule>
    <cfRule type="colorScale" priority="342">
      <colorScale>
        <cfvo type="num" val="-20000"/>
        <cfvo type="num" val="0"/>
        <color rgb="FFFF0000"/>
        <color rgb="FFFFEF9C"/>
      </colorScale>
    </cfRule>
    <cfRule type="colorScale" priority="234">
      <colorScale>
        <cfvo type="num" val="-1"/>
        <cfvo type="num" val="0"/>
        <color theme="0"/>
        <color rgb="FFFFFF00"/>
      </colorScale>
    </cfRule>
    <cfRule type="cellIs" dxfId="5" priority="126" operator="lessThan">
      <formula>1</formula>
    </cfRule>
    <cfRule type="cellIs" priority="18" operator="equal">
      <formula>0</formula>
    </cfRule>
  </conditionalFormatting>
  <conditionalFormatting sqref="F235:G235">
    <cfRule type="cellIs" dxfId="2" priority="2069" operator="lessThan">
      <formula>" EGP -   0"</formula>
    </cfRule>
    <cfRule type="cellIs" dxfId="2" priority="1961" operator="lessThan">
      <formula>" EGP 0"</formula>
    </cfRule>
    <cfRule type="cellIs" dxfId="3" priority="1853" operator="lessThan">
      <formula>" EGP -   "</formula>
    </cfRule>
    <cfRule type="cellIs" dxfId="2" priority="1745" operator="lessThan">
      <formula>1</formula>
    </cfRule>
    <cfRule type="cellIs" dxfId="4" priority="1637" operator="lessThan">
      <formula>1</formula>
    </cfRule>
    <cfRule type="cellIs" dxfId="4" priority="1529" operator="greaterThan">
      <formula>" EGP -   1"</formula>
    </cfRule>
    <cfRule type="cellIs" dxfId="2" priority="1421" operator="lessThan">
      <formula>" EGP -   1"</formula>
    </cfRule>
    <cfRule type="cellIs" dxfId="4" priority="1313" operator="lessThan">
      <formula>" EGP -   "</formula>
    </cfRule>
    <cfRule type="cellIs" dxfId="2" priority="1205" operator="lessThan">
      <formula>" EGP 50"</formula>
    </cfRule>
    <cfRule type="colorScale" priority="109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9" operator="equal">
      <formula>" EGP -   0"</formula>
    </cfRule>
    <cfRule type="colorScale" priority="881">
      <colorScale>
        <cfvo type="num" val="0"/>
        <cfvo type="num" val="25000"/>
        <color rgb="FFFFFF00"/>
        <color rgb="FFC00000"/>
      </colorScale>
    </cfRule>
    <cfRule type="colorScale" priority="773">
      <colorScale>
        <cfvo type="num" val="-23000"/>
        <cfvo type="num" val="0"/>
        <color rgb="FFFF7128"/>
        <color rgb="FFFFEF9C"/>
      </colorScale>
    </cfRule>
    <cfRule type="colorScale" priority="665">
      <colorScale>
        <cfvo type="num" val="-23000"/>
        <cfvo type="num" val="0"/>
        <color rgb="FFFF7128"/>
        <color rgb="FFFFFF00"/>
      </colorScale>
    </cfRule>
    <cfRule type="colorScale" priority="557">
      <colorScale>
        <cfvo type="num" val="-15000"/>
        <cfvo type="num" val="0"/>
        <color rgb="FFFF0000"/>
        <color rgb="FFFFEF9C"/>
      </colorScale>
    </cfRule>
    <cfRule type="colorScale" priority="449">
      <colorScale>
        <cfvo type="num" val="-20000"/>
        <cfvo type="num" val="0"/>
        <color theme="5" tint="0.399426252021851"/>
        <color rgb="FFFFEF9C"/>
      </colorScale>
    </cfRule>
    <cfRule type="colorScale" priority="341">
      <colorScale>
        <cfvo type="num" val="-20000"/>
        <cfvo type="num" val="0"/>
        <color rgb="FFFF0000"/>
        <color rgb="FFFFEF9C"/>
      </colorScale>
    </cfRule>
    <cfRule type="colorScale" priority="233">
      <colorScale>
        <cfvo type="num" val="-1"/>
        <cfvo type="num" val="0"/>
        <color theme="0"/>
        <color rgb="FFFFFF00"/>
      </colorScale>
    </cfRule>
    <cfRule type="cellIs" dxfId="5" priority="125" operator="lessThan">
      <formula>1</formula>
    </cfRule>
    <cfRule type="cellIs" priority="17" operator="equal">
      <formula>0</formula>
    </cfRule>
  </conditionalFormatting>
  <conditionalFormatting sqref="F236:G236">
    <cfRule type="cellIs" dxfId="2" priority="2068" operator="lessThan">
      <formula>" EGP -   0"</formula>
    </cfRule>
    <cfRule type="cellIs" dxfId="2" priority="1960" operator="lessThan">
      <formula>" EGP 0"</formula>
    </cfRule>
    <cfRule type="cellIs" dxfId="3" priority="1852" operator="lessThan">
      <formula>" EGP -   "</formula>
    </cfRule>
    <cfRule type="cellIs" dxfId="2" priority="1744" operator="lessThan">
      <formula>1</formula>
    </cfRule>
    <cfRule type="cellIs" dxfId="4" priority="1636" operator="lessThan">
      <formula>1</formula>
    </cfRule>
    <cfRule type="cellIs" dxfId="4" priority="1528" operator="greaterThan">
      <formula>" EGP -   1"</formula>
    </cfRule>
    <cfRule type="cellIs" dxfId="2" priority="1420" operator="lessThan">
      <formula>" EGP -   1"</formula>
    </cfRule>
    <cfRule type="cellIs" dxfId="4" priority="1312" operator="lessThan">
      <formula>" EGP -   "</formula>
    </cfRule>
    <cfRule type="cellIs" dxfId="2" priority="1204" operator="lessThan">
      <formula>" EGP 50"</formula>
    </cfRule>
    <cfRule type="colorScale" priority="109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8" operator="equal">
      <formula>" EGP -   0"</formula>
    </cfRule>
    <cfRule type="colorScale" priority="880">
      <colorScale>
        <cfvo type="num" val="0"/>
        <cfvo type="num" val="25000"/>
        <color rgb="FFFFFF00"/>
        <color rgb="FFC00000"/>
      </colorScale>
    </cfRule>
    <cfRule type="colorScale" priority="772">
      <colorScale>
        <cfvo type="num" val="-23000"/>
        <cfvo type="num" val="0"/>
        <color rgb="FFFF7128"/>
        <color rgb="FFFFEF9C"/>
      </colorScale>
    </cfRule>
    <cfRule type="colorScale" priority="664">
      <colorScale>
        <cfvo type="num" val="-23000"/>
        <cfvo type="num" val="0"/>
        <color rgb="FFFF7128"/>
        <color rgb="FFFFFF00"/>
      </colorScale>
    </cfRule>
    <cfRule type="colorScale" priority="556">
      <colorScale>
        <cfvo type="num" val="-15000"/>
        <cfvo type="num" val="0"/>
        <color rgb="FFFF0000"/>
        <color rgb="FFFFEF9C"/>
      </colorScale>
    </cfRule>
    <cfRule type="colorScale" priority="448">
      <colorScale>
        <cfvo type="num" val="-20000"/>
        <cfvo type="num" val="0"/>
        <color theme="5" tint="0.399426252021851"/>
        <color rgb="FFFFEF9C"/>
      </colorScale>
    </cfRule>
    <cfRule type="colorScale" priority="340">
      <colorScale>
        <cfvo type="num" val="-20000"/>
        <cfvo type="num" val="0"/>
        <color rgb="FFFF0000"/>
        <color rgb="FFFFEF9C"/>
      </colorScale>
    </cfRule>
    <cfRule type="colorScale" priority="232">
      <colorScale>
        <cfvo type="num" val="-1"/>
        <cfvo type="num" val="0"/>
        <color theme="0"/>
        <color rgb="FFFFFF00"/>
      </colorScale>
    </cfRule>
    <cfRule type="cellIs" dxfId="5" priority="124" operator="lessThan">
      <formula>1</formula>
    </cfRule>
    <cfRule type="cellIs" priority="16" operator="equal">
      <formula>0</formula>
    </cfRule>
  </conditionalFormatting>
  <conditionalFormatting sqref="F237:G237">
    <cfRule type="cellIs" dxfId="2" priority="2067" operator="lessThan">
      <formula>" EGP -   0"</formula>
    </cfRule>
    <cfRule type="cellIs" dxfId="2" priority="1959" operator="lessThan">
      <formula>" EGP 0"</formula>
    </cfRule>
    <cfRule type="cellIs" dxfId="3" priority="1851" operator="lessThan">
      <formula>" EGP -   "</formula>
    </cfRule>
    <cfRule type="cellIs" dxfId="2" priority="1743" operator="lessThan">
      <formula>1</formula>
    </cfRule>
    <cfRule type="cellIs" dxfId="4" priority="1635" operator="lessThan">
      <formula>1</formula>
    </cfRule>
    <cfRule type="cellIs" dxfId="4" priority="1527" operator="greaterThan">
      <formula>" EGP -   1"</formula>
    </cfRule>
    <cfRule type="cellIs" dxfId="2" priority="1419" operator="lessThan">
      <formula>" EGP -   1"</formula>
    </cfRule>
    <cfRule type="cellIs" dxfId="4" priority="1311" operator="lessThan">
      <formula>" EGP -   "</formula>
    </cfRule>
    <cfRule type="cellIs" dxfId="2" priority="1203" operator="lessThan">
      <formula>" EGP 50"</formula>
    </cfRule>
    <cfRule type="colorScale" priority="109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7" operator="equal">
      <formula>" EGP -   0"</formula>
    </cfRule>
    <cfRule type="colorScale" priority="879">
      <colorScale>
        <cfvo type="num" val="0"/>
        <cfvo type="num" val="25000"/>
        <color rgb="FFFFFF00"/>
        <color rgb="FFC00000"/>
      </colorScale>
    </cfRule>
    <cfRule type="colorScale" priority="771">
      <colorScale>
        <cfvo type="num" val="-23000"/>
        <cfvo type="num" val="0"/>
        <color rgb="FFFF7128"/>
        <color rgb="FFFFEF9C"/>
      </colorScale>
    </cfRule>
    <cfRule type="colorScale" priority="663">
      <colorScale>
        <cfvo type="num" val="-23000"/>
        <cfvo type="num" val="0"/>
        <color rgb="FFFF7128"/>
        <color rgb="FFFFFF00"/>
      </colorScale>
    </cfRule>
    <cfRule type="colorScale" priority="555">
      <colorScale>
        <cfvo type="num" val="-15000"/>
        <cfvo type="num" val="0"/>
        <color rgb="FFFF0000"/>
        <color rgb="FFFFEF9C"/>
      </colorScale>
    </cfRule>
    <cfRule type="colorScale" priority="447">
      <colorScale>
        <cfvo type="num" val="-20000"/>
        <cfvo type="num" val="0"/>
        <color theme="5" tint="0.399426252021851"/>
        <color rgb="FFFFEF9C"/>
      </colorScale>
    </cfRule>
    <cfRule type="colorScale" priority="339">
      <colorScale>
        <cfvo type="num" val="-20000"/>
        <cfvo type="num" val="0"/>
        <color rgb="FFFF0000"/>
        <color rgb="FFFFEF9C"/>
      </colorScale>
    </cfRule>
    <cfRule type="colorScale" priority="231">
      <colorScale>
        <cfvo type="num" val="-1"/>
        <cfvo type="num" val="0"/>
        <color theme="0"/>
        <color rgb="FFFFFF00"/>
      </colorScale>
    </cfRule>
    <cfRule type="cellIs" dxfId="5" priority="123" operator="lessThan">
      <formula>1</formula>
    </cfRule>
    <cfRule type="cellIs" priority="15" operator="equal">
      <formula>0</formula>
    </cfRule>
  </conditionalFormatting>
  <conditionalFormatting sqref="F238:G238">
    <cfRule type="cellIs" dxfId="2" priority="2066" operator="lessThan">
      <formula>" EGP -   0"</formula>
    </cfRule>
    <cfRule type="cellIs" dxfId="2" priority="1958" operator="lessThan">
      <formula>" EGP 0"</formula>
    </cfRule>
    <cfRule type="cellIs" dxfId="3" priority="1850" operator="lessThan">
      <formula>" EGP -   "</formula>
    </cfRule>
    <cfRule type="cellIs" dxfId="2" priority="1742" operator="lessThan">
      <formula>1</formula>
    </cfRule>
    <cfRule type="cellIs" dxfId="4" priority="1634" operator="lessThan">
      <formula>1</formula>
    </cfRule>
    <cfRule type="cellIs" dxfId="4" priority="1526" operator="greaterThan">
      <formula>" EGP -   1"</formula>
    </cfRule>
    <cfRule type="cellIs" dxfId="2" priority="1418" operator="lessThan">
      <formula>" EGP -   1"</formula>
    </cfRule>
    <cfRule type="cellIs" dxfId="4" priority="1310" operator="lessThan">
      <formula>" EGP -   "</formula>
    </cfRule>
    <cfRule type="cellIs" dxfId="2" priority="1202" operator="lessThan">
      <formula>" EGP 50"</formula>
    </cfRule>
    <cfRule type="colorScale" priority="109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6" operator="equal">
      <formula>" EGP -   0"</formula>
    </cfRule>
    <cfRule type="colorScale" priority="878">
      <colorScale>
        <cfvo type="num" val="0"/>
        <cfvo type="num" val="25000"/>
        <color rgb="FFFFFF00"/>
        <color rgb="FFC00000"/>
      </colorScale>
    </cfRule>
    <cfRule type="colorScale" priority="770">
      <colorScale>
        <cfvo type="num" val="-23000"/>
        <cfvo type="num" val="0"/>
        <color rgb="FFFF7128"/>
        <color rgb="FFFFEF9C"/>
      </colorScale>
    </cfRule>
    <cfRule type="colorScale" priority="662">
      <colorScale>
        <cfvo type="num" val="-23000"/>
        <cfvo type="num" val="0"/>
        <color rgb="FFFF7128"/>
        <color rgb="FFFFFF00"/>
      </colorScale>
    </cfRule>
    <cfRule type="colorScale" priority="554">
      <colorScale>
        <cfvo type="num" val="-15000"/>
        <cfvo type="num" val="0"/>
        <color rgb="FFFF0000"/>
        <color rgb="FFFFEF9C"/>
      </colorScale>
    </cfRule>
    <cfRule type="colorScale" priority="446">
      <colorScale>
        <cfvo type="num" val="-20000"/>
        <cfvo type="num" val="0"/>
        <color theme="5" tint="0.399426252021851"/>
        <color rgb="FFFFEF9C"/>
      </colorScale>
    </cfRule>
    <cfRule type="colorScale" priority="338">
      <colorScale>
        <cfvo type="num" val="-20000"/>
        <cfvo type="num" val="0"/>
        <color rgb="FFFF0000"/>
        <color rgb="FFFFEF9C"/>
      </colorScale>
    </cfRule>
    <cfRule type="colorScale" priority="230">
      <colorScale>
        <cfvo type="num" val="-1"/>
        <cfvo type="num" val="0"/>
        <color theme="0"/>
        <color rgb="FFFFFF00"/>
      </colorScale>
    </cfRule>
    <cfRule type="cellIs" dxfId="5" priority="122" operator="lessThan">
      <formula>1</formula>
    </cfRule>
    <cfRule type="cellIs" priority="14" operator="equal">
      <formula>0</formula>
    </cfRule>
  </conditionalFormatting>
  <conditionalFormatting sqref="F239:G239">
    <cfRule type="cellIs" dxfId="2" priority="2065" operator="lessThan">
      <formula>" EGP -   0"</formula>
    </cfRule>
    <cfRule type="cellIs" dxfId="2" priority="1957" operator="lessThan">
      <formula>" EGP 0"</formula>
    </cfRule>
    <cfRule type="cellIs" dxfId="3" priority="1849" operator="lessThan">
      <formula>" EGP -   "</formula>
    </cfRule>
    <cfRule type="cellIs" dxfId="2" priority="1741" operator="lessThan">
      <formula>1</formula>
    </cfRule>
    <cfRule type="cellIs" dxfId="4" priority="1633" operator="lessThan">
      <formula>1</formula>
    </cfRule>
    <cfRule type="cellIs" dxfId="4" priority="1525" operator="greaterThan">
      <formula>" EGP -   1"</formula>
    </cfRule>
    <cfRule type="cellIs" dxfId="2" priority="1417" operator="lessThan">
      <formula>" EGP -   1"</formula>
    </cfRule>
    <cfRule type="cellIs" dxfId="4" priority="1309" operator="lessThan">
      <formula>" EGP -   "</formula>
    </cfRule>
    <cfRule type="cellIs" dxfId="2" priority="1201" operator="lessThan">
      <formula>" EGP 50"</formula>
    </cfRule>
    <cfRule type="colorScale" priority="109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5" operator="equal">
      <formula>" EGP -   0"</formula>
    </cfRule>
    <cfRule type="colorScale" priority="877">
      <colorScale>
        <cfvo type="num" val="0"/>
        <cfvo type="num" val="25000"/>
        <color rgb="FFFFFF00"/>
        <color rgb="FFC00000"/>
      </colorScale>
    </cfRule>
    <cfRule type="colorScale" priority="769">
      <colorScale>
        <cfvo type="num" val="-23000"/>
        <cfvo type="num" val="0"/>
        <color rgb="FFFF7128"/>
        <color rgb="FFFFEF9C"/>
      </colorScale>
    </cfRule>
    <cfRule type="colorScale" priority="661">
      <colorScale>
        <cfvo type="num" val="-23000"/>
        <cfvo type="num" val="0"/>
        <color rgb="FFFF7128"/>
        <color rgb="FFFFFF00"/>
      </colorScale>
    </cfRule>
    <cfRule type="colorScale" priority="553">
      <colorScale>
        <cfvo type="num" val="-15000"/>
        <cfvo type="num" val="0"/>
        <color rgb="FFFF0000"/>
        <color rgb="FFFFEF9C"/>
      </colorScale>
    </cfRule>
    <cfRule type="colorScale" priority="445">
      <colorScale>
        <cfvo type="num" val="-20000"/>
        <cfvo type="num" val="0"/>
        <color theme="5" tint="0.399426252021851"/>
        <color rgb="FFFFEF9C"/>
      </colorScale>
    </cfRule>
    <cfRule type="colorScale" priority="337">
      <colorScale>
        <cfvo type="num" val="-20000"/>
        <cfvo type="num" val="0"/>
        <color rgb="FFFF0000"/>
        <color rgb="FFFFEF9C"/>
      </colorScale>
    </cfRule>
    <cfRule type="colorScale" priority="229">
      <colorScale>
        <cfvo type="num" val="-1"/>
        <cfvo type="num" val="0"/>
        <color theme="0"/>
        <color rgb="FFFFFF00"/>
      </colorScale>
    </cfRule>
    <cfRule type="cellIs" dxfId="5" priority="121" operator="lessThan">
      <formula>1</formula>
    </cfRule>
    <cfRule type="cellIs" priority="13" operator="equal">
      <formula>0</formula>
    </cfRule>
  </conditionalFormatting>
  <conditionalFormatting sqref="F240:G240">
    <cfRule type="cellIs" dxfId="2" priority="2064" operator="lessThan">
      <formula>" EGP -   0"</formula>
    </cfRule>
    <cfRule type="cellIs" dxfId="2" priority="1956" operator="lessThan">
      <formula>" EGP 0"</formula>
    </cfRule>
    <cfRule type="cellIs" dxfId="3" priority="1848" operator="lessThan">
      <formula>" EGP -   "</formula>
    </cfRule>
    <cfRule type="cellIs" dxfId="2" priority="1740" operator="lessThan">
      <formula>1</formula>
    </cfRule>
    <cfRule type="cellIs" dxfId="4" priority="1632" operator="lessThan">
      <formula>1</formula>
    </cfRule>
    <cfRule type="cellIs" dxfId="4" priority="1524" operator="greaterThan">
      <formula>" EGP -   1"</formula>
    </cfRule>
    <cfRule type="cellIs" dxfId="2" priority="1416" operator="lessThan">
      <formula>" EGP -   1"</formula>
    </cfRule>
    <cfRule type="cellIs" dxfId="4" priority="1308" operator="lessThan">
      <formula>" EGP -   "</formula>
    </cfRule>
    <cfRule type="cellIs" dxfId="2" priority="1200" operator="lessThan">
      <formula>" EGP 50"</formula>
    </cfRule>
    <cfRule type="colorScale" priority="109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4" operator="equal">
      <formula>" EGP -   0"</formula>
    </cfRule>
    <cfRule type="colorScale" priority="876">
      <colorScale>
        <cfvo type="num" val="0"/>
        <cfvo type="num" val="25000"/>
        <color rgb="FFFFFF00"/>
        <color rgb="FFC00000"/>
      </colorScale>
    </cfRule>
    <cfRule type="colorScale" priority="768">
      <colorScale>
        <cfvo type="num" val="-23000"/>
        <cfvo type="num" val="0"/>
        <color rgb="FFFF7128"/>
        <color rgb="FFFFEF9C"/>
      </colorScale>
    </cfRule>
    <cfRule type="colorScale" priority="660">
      <colorScale>
        <cfvo type="num" val="-23000"/>
        <cfvo type="num" val="0"/>
        <color rgb="FFFF7128"/>
        <color rgb="FFFFFF00"/>
      </colorScale>
    </cfRule>
    <cfRule type="colorScale" priority="552">
      <colorScale>
        <cfvo type="num" val="-15000"/>
        <cfvo type="num" val="0"/>
        <color rgb="FFFF0000"/>
        <color rgb="FFFFEF9C"/>
      </colorScale>
    </cfRule>
    <cfRule type="colorScale" priority="444">
      <colorScale>
        <cfvo type="num" val="-20000"/>
        <cfvo type="num" val="0"/>
        <color theme="5" tint="0.399426252021851"/>
        <color rgb="FFFFEF9C"/>
      </colorScale>
    </cfRule>
    <cfRule type="colorScale" priority="336">
      <colorScale>
        <cfvo type="num" val="-20000"/>
        <cfvo type="num" val="0"/>
        <color rgb="FFFF0000"/>
        <color rgb="FFFFEF9C"/>
      </colorScale>
    </cfRule>
    <cfRule type="colorScale" priority="228">
      <colorScale>
        <cfvo type="num" val="-1"/>
        <cfvo type="num" val="0"/>
        <color theme="0"/>
        <color rgb="FFFFFF00"/>
      </colorScale>
    </cfRule>
    <cfRule type="cellIs" dxfId="5" priority="120" operator="lessThan">
      <formula>1</formula>
    </cfRule>
    <cfRule type="cellIs" priority="12" operator="equal">
      <formula>0</formula>
    </cfRule>
  </conditionalFormatting>
  <conditionalFormatting sqref="F241:G241">
    <cfRule type="cellIs" dxfId="2" priority="2063" operator="lessThan">
      <formula>" EGP -   0"</formula>
    </cfRule>
    <cfRule type="cellIs" dxfId="2" priority="1955" operator="lessThan">
      <formula>" EGP 0"</formula>
    </cfRule>
    <cfRule type="cellIs" dxfId="3" priority="1847" operator="lessThan">
      <formula>" EGP -   "</formula>
    </cfRule>
    <cfRule type="cellIs" dxfId="2" priority="1739" operator="lessThan">
      <formula>1</formula>
    </cfRule>
    <cfRule type="cellIs" dxfId="4" priority="1631" operator="lessThan">
      <formula>1</formula>
    </cfRule>
    <cfRule type="cellIs" dxfId="4" priority="1523" operator="greaterThan">
      <formula>" EGP -   1"</formula>
    </cfRule>
    <cfRule type="cellIs" dxfId="2" priority="1415" operator="lessThan">
      <formula>" EGP -   1"</formula>
    </cfRule>
    <cfRule type="cellIs" dxfId="4" priority="1307" operator="lessThan">
      <formula>" EGP -   "</formula>
    </cfRule>
    <cfRule type="cellIs" dxfId="2" priority="1199" operator="lessThan">
      <formula>" EGP 50"</formula>
    </cfRule>
    <cfRule type="colorScale" priority="109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3" operator="equal">
      <formula>" EGP -   0"</formula>
    </cfRule>
    <cfRule type="colorScale" priority="875">
      <colorScale>
        <cfvo type="num" val="0"/>
        <cfvo type="num" val="25000"/>
        <color rgb="FFFFFF00"/>
        <color rgb="FFC00000"/>
      </colorScale>
    </cfRule>
    <cfRule type="colorScale" priority="767">
      <colorScale>
        <cfvo type="num" val="-23000"/>
        <cfvo type="num" val="0"/>
        <color rgb="FFFF7128"/>
        <color rgb="FFFFEF9C"/>
      </colorScale>
    </cfRule>
    <cfRule type="colorScale" priority="659">
      <colorScale>
        <cfvo type="num" val="-23000"/>
        <cfvo type="num" val="0"/>
        <color rgb="FFFF7128"/>
        <color rgb="FFFFFF00"/>
      </colorScale>
    </cfRule>
    <cfRule type="colorScale" priority="551">
      <colorScale>
        <cfvo type="num" val="-15000"/>
        <cfvo type="num" val="0"/>
        <color rgb="FFFF0000"/>
        <color rgb="FFFFEF9C"/>
      </colorScale>
    </cfRule>
    <cfRule type="colorScale" priority="443">
      <colorScale>
        <cfvo type="num" val="-20000"/>
        <cfvo type="num" val="0"/>
        <color theme="5" tint="0.399426252021851"/>
        <color rgb="FFFFEF9C"/>
      </colorScale>
    </cfRule>
    <cfRule type="colorScale" priority="335">
      <colorScale>
        <cfvo type="num" val="-20000"/>
        <cfvo type="num" val="0"/>
        <color rgb="FFFF0000"/>
        <color rgb="FFFFEF9C"/>
      </colorScale>
    </cfRule>
    <cfRule type="colorScale" priority="227">
      <colorScale>
        <cfvo type="num" val="-1"/>
        <cfvo type="num" val="0"/>
        <color theme="0"/>
        <color rgb="FFFFFF00"/>
      </colorScale>
    </cfRule>
    <cfRule type="cellIs" dxfId="5" priority="119" operator="lessThan">
      <formula>1</formula>
    </cfRule>
    <cfRule type="cellIs" priority="11" operator="equal">
      <formula>0</formula>
    </cfRule>
  </conditionalFormatting>
  <conditionalFormatting sqref="F242:G242">
    <cfRule type="cellIs" dxfId="2" priority="2062" operator="lessThan">
      <formula>" EGP -   0"</formula>
    </cfRule>
    <cfRule type="cellIs" dxfId="2" priority="1954" operator="lessThan">
      <formula>" EGP 0"</formula>
    </cfRule>
    <cfRule type="cellIs" dxfId="3" priority="1846" operator="lessThan">
      <formula>" EGP -   "</formula>
    </cfRule>
    <cfRule type="cellIs" dxfId="2" priority="1738" operator="lessThan">
      <formula>1</formula>
    </cfRule>
    <cfRule type="cellIs" dxfId="4" priority="1630" operator="lessThan">
      <formula>1</formula>
    </cfRule>
    <cfRule type="cellIs" dxfId="4" priority="1522" operator="greaterThan">
      <formula>" EGP -   1"</formula>
    </cfRule>
    <cfRule type="cellIs" dxfId="2" priority="1414" operator="lessThan">
      <formula>" EGP -   1"</formula>
    </cfRule>
    <cfRule type="cellIs" dxfId="4" priority="1306" operator="lessThan">
      <formula>" EGP -   "</formula>
    </cfRule>
    <cfRule type="cellIs" dxfId="2" priority="1198" operator="lessThan">
      <formula>" EGP 50"</formula>
    </cfRule>
    <cfRule type="colorScale" priority="109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2" operator="equal">
      <formula>" EGP -   0"</formula>
    </cfRule>
    <cfRule type="colorScale" priority="874">
      <colorScale>
        <cfvo type="num" val="0"/>
        <cfvo type="num" val="25000"/>
        <color rgb="FFFFFF00"/>
        <color rgb="FFC00000"/>
      </colorScale>
    </cfRule>
    <cfRule type="colorScale" priority="766">
      <colorScale>
        <cfvo type="num" val="-23000"/>
        <cfvo type="num" val="0"/>
        <color rgb="FFFF7128"/>
        <color rgb="FFFFEF9C"/>
      </colorScale>
    </cfRule>
    <cfRule type="colorScale" priority="658">
      <colorScale>
        <cfvo type="num" val="-23000"/>
        <cfvo type="num" val="0"/>
        <color rgb="FFFF7128"/>
        <color rgb="FFFFFF00"/>
      </colorScale>
    </cfRule>
    <cfRule type="colorScale" priority="550">
      <colorScale>
        <cfvo type="num" val="-15000"/>
        <cfvo type="num" val="0"/>
        <color rgb="FFFF0000"/>
        <color rgb="FFFFEF9C"/>
      </colorScale>
    </cfRule>
    <cfRule type="colorScale" priority="442">
      <colorScale>
        <cfvo type="num" val="-20000"/>
        <cfvo type="num" val="0"/>
        <color theme="5" tint="0.399426252021851"/>
        <color rgb="FFFFEF9C"/>
      </colorScale>
    </cfRule>
    <cfRule type="colorScale" priority="334">
      <colorScale>
        <cfvo type="num" val="-20000"/>
        <cfvo type="num" val="0"/>
        <color rgb="FFFF0000"/>
        <color rgb="FFFFEF9C"/>
      </colorScale>
    </cfRule>
    <cfRule type="colorScale" priority="226">
      <colorScale>
        <cfvo type="num" val="-1"/>
        <cfvo type="num" val="0"/>
        <color theme="0"/>
        <color rgb="FFFFFF00"/>
      </colorScale>
    </cfRule>
    <cfRule type="cellIs" dxfId="5" priority="118" operator="lessThan">
      <formula>1</formula>
    </cfRule>
    <cfRule type="cellIs" priority="10" operator="equal">
      <formula>0</formula>
    </cfRule>
  </conditionalFormatting>
  <conditionalFormatting sqref="F243:G243">
    <cfRule type="cellIs" dxfId="2" priority="2061" operator="lessThan">
      <formula>" EGP -   0"</formula>
    </cfRule>
    <cfRule type="cellIs" dxfId="2" priority="1953" operator="lessThan">
      <formula>" EGP 0"</formula>
    </cfRule>
    <cfRule type="cellIs" dxfId="3" priority="1845" operator="lessThan">
      <formula>" EGP -   "</formula>
    </cfRule>
    <cfRule type="cellIs" dxfId="2" priority="1737" operator="lessThan">
      <formula>1</formula>
    </cfRule>
    <cfRule type="cellIs" dxfId="4" priority="1629" operator="lessThan">
      <formula>1</formula>
    </cfRule>
    <cfRule type="cellIs" dxfId="4" priority="1521" operator="greaterThan">
      <formula>" EGP -   1"</formula>
    </cfRule>
    <cfRule type="cellIs" dxfId="2" priority="1413" operator="lessThan">
      <formula>" EGP -   1"</formula>
    </cfRule>
    <cfRule type="cellIs" dxfId="4" priority="1305" operator="lessThan">
      <formula>" EGP -   "</formula>
    </cfRule>
    <cfRule type="cellIs" dxfId="2" priority="1197" operator="lessThan">
      <formula>" EGP 50"</formula>
    </cfRule>
    <cfRule type="colorScale" priority="108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1" operator="equal">
      <formula>" EGP -   0"</formula>
    </cfRule>
    <cfRule type="colorScale" priority="873">
      <colorScale>
        <cfvo type="num" val="0"/>
        <cfvo type="num" val="25000"/>
        <color rgb="FFFFFF00"/>
        <color rgb="FFC00000"/>
      </colorScale>
    </cfRule>
    <cfRule type="colorScale" priority="765">
      <colorScale>
        <cfvo type="num" val="-23000"/>
        <cfvo type="num" val="0"/>
        <color rgb="FFFF7128"/>
        <color rgb="FFFFEF9C"/>
      </colorScale>
    </cfRule>
    <cfRule type="colorScale" priority="657">
      <colorScale>
        <cfvo type="num" val="-23000"/>
        <cfvo type="num" val="0"/>
        <color rgb="FFFF7128"/>
        <color rgb="FFFFFF00"/>
      </colorScale>
    </cfRule>
    <cfRule type="colorScale" priority="549">
      <colorScale>
        <cfvo type="num" val="-15000"/>
        <cfvo type="num" val="0"/>
        <color rgb="FFFF0000"/>
        <color rgb="FFFFEF9C"/>
      </colorScale>
    </cfRule>
    <cfRule type="colorScale" priority="441">
      <colorScale>
        <cfvo type="num" val="-20000"/>
        <cfvo type="num" val="0"/>
        <color theme="5" tint="0.399426252021851"/>
        <color rgb="FFFFEF9C"/>
      </colorScale>
    </cfRule>
    <cfRule type="colorScale" priority="333">
      <colorScale>
        <cfvo type="num" val="-20000"/>
        <cfvo type="num" val="0"/>
        <color rgb="FFFF0000"/>
        <color rgb="FFFFEF9C"/>
      </colorScale>
    </cfRule>
    <cfRule type="colorScale" priority="225">
      <colorScale>
        <cfvo type="num" val="-1"/>
        <cfvo type="num" val="0"/>
        <color theme="0"/>
        <color rgb="FFFFFF00"/>
      </colorScale>
    </cfRule>
    <cfRule type="cellIs" dxfId="5" priority="117" operator="lessThan">
      <formula>1</formula>
    </cfRule>
    <cfRule type="cellIs" priority="9" operator="equal">
      <formula>0</formula>
    </cfRule>
  </conditionalFormatting>
  <conditionalFormatting sqref="F244:G244">
    <cfRule type="cellIs" dxfId="2" priority="2060" operator="lessThan">
      <formula>" EGP -   0"</formula>
    </cfRule>
    <cfRule type="cellIs" dxfId="2" priority="1952" operator="lessThan">
      <formula>" EGP 0"</formula>
    </cfRule>
    <cfRule type="cellIs" dxfId="3" priority="1844" operator="lessThan">
      <formula>" EGP -   "</formula>
    </cfRule>
    <cfRule type="cellIs" dxfId="2" priority="1736" operator="lessThan">
      <formula>1</formula>
    </cfRule>
    <cfRule type="cellIs" dxfId="4" priority="1628" operator="lessThan">
      <formula>1</formula>
    </cfRule>
    <cfRule type="cellIs" dxfId="4" priority="1520" operator="greaterThan">
      <formula>" EGP -   1"</formula>
    </cfRule>
    <cfRule type="cellIs" dxfId="2" priority="1412" operator="lessThan">
      <formula>" EGP -   1"</formula>
    </cfRule>
    <cfRule type="cellIs" dxfId="4" priority="1304" operator="lessThan">
      <formula>" EGP -   "</formula>
    </cfRule>
    <cfRule type="cellIs" dxfId="2" priority="1196" operator="lessThan">
      <formula>" EGP 50"</formula>
    </cfRule>
    <cfRule type="colorScale" priority="108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80" operator="equal">
      <formula>" EGP -   0"</formula>
    </cfRule>
    <cfRule type="colorScale" priority="872">
      <colorScale>
        <cfvo type="num" val="0"/>
        <cfvo type="num" val="25000"/>
        <color rgb="FFFFFF00"/>
        <color rgb="FFC00000"/>
      </colorScale>
    </cfRule>
    <cfRule type="colorScale" priority="764">
      <colorScale>
        <cfvo type="num" val="-23000"/>
        <cfvo type="num" val="0"/>
        <color rgb="FFFF7128"/>
        <color rgb="FFFFEF9C"/>
      </colorScale>
    </cfRule>
    <cfRule type="colorScale" priority="656">
      <colorScale>
        <cfvo type="num" val="-23000"/>
        <cfvo type="num" val="0"/>
        <color rgb="FFFF7128"/>
        <color rgb="FFFFFF00"/>
      </colorScale>
    </cfRule>
    <cfRule type="colorScale" priority="548">
      <colorScale>
        <cfvo type="num" val="-15000"/>
        <cfvo type="num" val="0"/>
        <color rgb="FFFF0000"/>
        <color rgb="FFFFEF9C"/>
      </colorScale>
    </cfRule>
    <cfRule type="colorScale" priority="440">
      <colorScale>
        <cfvo type="num" val="-20000"/>
        <cfvo type="num" val="0"/>
        <color theme="5" tint="0.399426252021851"/>
        <color rgb="FFFFEF9C"/>
      </colorScale>
    </cfRule>
    <cfRule type="colorScale" priority="332">
      <colorScale>
        <cfvo type="num" val="-20000"/>
        <cfvo type="num" val="0"/>
        <color rgb="FFFF0000"/>
        <color rgb="FFFFEF9C"/>
      </colorScale>
    </cfRule>
    <cfRule type="colorScale" priority="224">
      <colorScale>
        <cfvo type="num" val="-1"/>
        <cfvo type="num" val="0"/>
        <color theme="0"/>
        <color rgb="FFFFFF00"/>
      </colorScale>
    </cfRule>
    <cfRule type="cellIs" dxfId="5" priority="116" operator="lessThan">
      <formula>1</formula>
    </cfRule>
    <cfRule type="cellIs" priority="8" operator="equal">
      <formula>0</formula>
    </cfRule>
  </conditionalFormatting>
  <conditionalFormatting sqref="F245:G245">
    <cfRule type="cellIs" dxfId="2" priority="2059" operator="lessThan">
      <formula>" EGP -   0"</formula>
    </cfRule>
    <cfRule type="cellIs" dxfId="2" priority="1951" operator="lessThan">
      <formula>" EGP 0"</formula>
    </cfRule>
    <cfRule type="cellIs" dxfId="3" priority="1843" operator="lessThan">
      <formula>" EGP -   "</formula>
    </cfRule>
    <cfRule type="cellIs" dxfId="2" priority="1735" operator="lessThan">
      <formula>1</formula>
    </cfRule>
    <cfRule type="cellIs" dxfId="4" priority="1627" operator="lessThan">
      <formula>1</formula>
    </cfRule>
    <cfRule type="cellIs" dxfId="4" priority="1519" operator="greaterThan">
      <formula>" EGP -   1"</formula>
    </cfRule>
    <cfRule type="cellIs" dxfId="2" priority="1411" operator="lessThan">
      <formula>" EGP -   1"</formula>
    </cfRule>
    <cfRule type="cellIs" dxfId="4" priority="1303" operator="lessThan">
      <formula>" EGP -   "</formula>
    </cfRule>
    <cfRule type="cellIs" dxfId="2" priority="1195" operator="lessThan">
      <formula>" EGP 50"</formula>
    </cfRule>
    <cfRule type="colorScale" priority="108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9" operator="equal">
      <formula>" EGP -   0"</formula>
    </cfRule>
    <cfRule type="colorScale" priority="871">
      <colorScale>
        <cfvo type="num" val="0"/>
        <cfvo type="num" val="25000"/>
        <color rgb="FFFFFF00"/>
        <color rgb="FFC00000"/>
      </colorScale>
    </cfRule>
    <cfRule type="colorScale" priority="763">
      <colorScale>
        <cfvo type="num" val="-23000"/>
        <cfvo type="num" val="0"/>
        <color rgb="FFFF7128"/>
        <color rgb="FFFFEF9C"/>
      </colorScale>
    </cfRule>
    <cfRule type="colorScale" priority="655">
      <colorScale>
        <cfvo type="num" val="-23000"/>
        <cfvo type="num" val="0"/>
        <color rgb="FFFF7128"/>
        <color rgb="FFFFFF00"/>
      </colorScale>
    </cfRule>
    <cfRule type="colorScale" priority="547">
      <colorScale>
        <cfvo type="num" val="-15000"/>
        <cfvo type="num" val="0"/>
        <color rgb="FFFF0000"/>
        <color rgb="FFFFEF9C"/>
      </colorScale>
    </cfRule>
    <cfRule type="colorScale" priority="439">
      <colorScale>
        <cfvo type="num" val="-20000"/>
        <cfvo type="num" val="0"/>
        <color theme="5" tint="0.399426252021851"/>
        <color rgb="FFFFEF9C"/>
      </colorScale>
    </cfRule>
    <cfRule type="colorScale" priority="331">
      <colorScale>
        <cfvo type="num" val="-20000"/>
        <cfvo type="num" val="0"/>
        <color rgb="FFFF0000"/>
        <color rgb="FFFFEF9C"/>
      </colorScale>
    </cfRule>
    <cfRule type="colorScale" priority="223">
      <colorScale>
        <cfvo type="num" val="-1"/>
        <cfvo type="num" val="0"/>
        <color theme="0"/>
        <color rgb="FFFFFF00"/>
      </colorScale>
    </cfRule>
    <cfRule type="cellIs" dxfId="5" priority="115" operator="lessThan">
      <formula>1</formula>
    </cfRule>
    <cfRule type="cellIs" priority="7" operator="equal">
      <formula>0</formula>
    </cfRule>
  </conditionalFormatting>
  <conditionalFormatting sqref="F246:G246">
    <cfRule type="cellIs" dxfId="2" priority="2058" operator="lessThan">
      <formula>" EGP -   0"</formula>
    </cfRule>
    <cfRule type="cellIs" dxfId="2" priority="1950" operator="lessThan">
      <formula>" EGP 0"</formula>
    </cfRule>
    <cfRule type="cellIs" dxfId="3" priority="1842" operator="lessThan">
      <formula>" EGP -   "</formula>
    </cfRule>
    <cfRule type="cellIs" dxfId="2" priority="1734" operator="lessThan">
      <formula>1</formula>
    </cfRule>
    <cfRule type="cellIs" dxfId="4" priority="1626" operator="lessThan">
      <formula>1</formula>
    </cfRule>
    <cfRule type="cellIs" dxfId="4" priority="1518" operator="greaterThan">
      <formula>" EGP -   1"</formula>
    </cfRule>
    <cfRule type="cellIs" dxfId="2" priority="1410" operator="lessThan">
      <formula>" EGP -   1"</formula>
    </cfRule>
    <cfRule type="cellIs" dxfId="4" priority="1302" operator="lessThan">
      <formula>" EGP -   "</formula>
    </cfRule>
    <cfRule type="cellIs" dxfId="2" priority="1194" operator="lessThan">
      <formula>" EGP 50"</formula>
    </cfRule>
    <cfRule type="colorScale" priority="108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8" operator="equal">
      <formula>" EGP -   0"</formula>
    </cfRule>
    <cfRule type="colorScale" priority="870">
      <colorScale>
        <cfvo type="num" val="0"/>
        <cfvo type="num" val="25000"/>
        <color rgb="FFFFFF00"/>
        <color rgb="FFC00000"/>
      </colorScale>
    </cfRule>
    <cfRule type="colorScale" priority="762">
      <colorScale>
        <cfvo type="num" val="-23000"/>
        <cfvo type="num" val="0"/>
        <color rgb="FFFF7128"/>
        <color rgb="FFFFEF9C"/>
      </colorScale>
    </cfRule>
    <cfRule type="colorScale" priority="654">
      <colorScale>
        <cfvo type="num" val="-23000"/>
        <cfvo type="num" val="0"/>
        <color rgb="FFFF7128"/>
        <color rgb="FFFFFF00"/>
      </colorScale>
    </cfRule>
    <cfRule type="colorScale" priority="546">
      <colorScale>
        <cfvo type="num" val="-15000"/>
        <cfvo type="num" val="0"/>
        <color rgb="FFFF0000"/>
        <color rgb="FFFFEF9C"/>
      </colorScale>
    </cfRule>
    <cfRule type="colorScale" priority="438">
      <colorScale>
        <cfvo type="num" val="-20000"/>
        <cfvo type="num" val="0"/>
        <color theme="5" tint="0.399426252021851"/>
        <color rgb="FFFFEF9C"/>
      </colorScale>
    </cfRule>
    <cfRule type="colorScale" priority="330">
      <colorScale>
        <cfvo type="num" val="-20000"/>
        <cfvo type="num" val="0"/>
        <color rgb="FFFF0000"/>
        <color rgb="FFFFEF9C"/>
      </colorScale>
    </cfRule>
    <cfRule type="colorScale" priority="222">
      <colorScale>
        <cfvo type="num" val="-1"/>
        <cfvo type="num" val="0"/>
        <color theme="0"/>
        <color rgb="FFFFFF00"/>
      </colorScale>
    </cfRule>
    <cfRule type="cellIs" dxfId="5" priority="114" operator="lessThan">
      <formula>1</formula>
    </cfRule>
    <cfRule type="cellIs" priority="6" operator="equal">
      <formula>0</formula>
    </cfRule>
  </conditionalFormatting>
  <conditionalFormatting sqref="F247:G247">
    <cfRule type="cellIs" dxfId="2" priority="2057" operator="lessThan">
      <formula>" EGP -   0"</formula>
    </cfRule>
    <cfRule type="cellIs" dxfId="2" priority="1949" operator="lessThan">
      <formula>" EGP 0"</formula>
    </cfRule>
    <cfRule type="cellIs" dxfId="3" priority="1841" operator="lessThan">
      <formula>" EGP -   "</formula>
    </cfRule>
    <cfRule type="cellIs" dxfId="2" priority="1733" operator="lessThan">
      <formula>1</formula>
    </cfRule>
    <cfRule type="cellIs" dxfId="4" priority="1625" operator="lessThan">
      <formula>1</formula>
    </cfRule>
    <cfRule type="cellIs" dxfId="4" priority="1517" operator="greaterThan">
      <formula>" EGP -   1"</formula>
    </cfRule>
    <cfRule type="cellIs" dxfId="2" priority="1409" operator="lessThan">
      <formula>" EGP -   1"</formula>
    </cfRule>
    <cfRule type="cellIs" dxfId="4" priority="1301" operator="lessThan">
      <formula>" EGP -   "</formula>
    </cfRule>
    <cfRule type="cellIs" dxfId="2" priority="1193" operator="lessThan">
      <formula>" EGP 50"</formula>
    </cfRule>
    <cfRule type="colorScale" priority="108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7" operator="equal">
      <formula>" EGP -   0"</formula>
    </cfRule>
    <cfRule type="colorScale" priority="869">
      <colorScale>
        <cfvo type="num" val="0"/>
        <cfvo type="num" val="25000"/>
        <color rgb="FFFFFF00"/>
        <color rgb="FFC00000"/>
      </colorScale>
    </cfRule>
    <cfRule type="colorScale" priority="761">
      <colorScale>
        <cfvo type="num" val="-23000"/>
        <cfvo type="num" val="0"/>
        <color rgb="FFFF7128"/>
        <color rgb="FFFFEF9C"/>
      </colorScale>
    </cfRule>
    <cfRule type="colorScale" priority="653">
      <colorScale>
        <cfvo type="num" val="-23000"/>
        <cfvo type="num" val="0"/>
        <color rgb="FFFF7128"/>
        <color rgb="FFFFFF00"/>
      </colorScale>
    </cfRule>
    <cfRule type="colorScale" priority="545">
      <colorScale>
        <cfvo type="num" val="-15000"/>
        <cfvo type="num" val="0"/>
        <color rgb="FFFF0000"/>
        <color rgb="FFFFEF9C"/>
      </colorScale>
    </cfRule>
    <cfRule type="colorScale" priority="437">
      <colorScale>
        <cfvo type="num" val="-20000"/>
        <cfvo type="num" val="0"/>
        <color theme="5" tint="0.399426252021851"/>
        <color rgb="FFFFEF9C"/>
      </colorScale>
    </cfRule>
    <cfRule type="colorScale" priority="329">
      <colorScale>
        <cfvo type="num" val="-20000"/>
        <cfvo type="num" val="0"/>
        <color rgb="FFFF0000"/>
        <color rgb="FFFFEF9C"/>
      </colorScale>
    </cfRule>
    <cfRule type="colorScale" priority="221">
      <colorScale>
        <cfvo type="num" val="-1"/>
        <cfvo type="num" val="0"/>
        <color theme="0"/>
        <color rgb="FFFFFF00"/>
      </colorScale>
    </cfRule>
    <cfRule type="cellIs" dxfId="5" priority="113" operator="lessThan">
      <formula>1</formula>
    </cfRule>
    <cfRule type="cellIs" priority="5" operator="equal">
      <formula>0</formula>
    </cfRule>
  </conditionalFormatting>
  <conditionalFormatting sqref="F248:G248">
    <cfRule type="cellIs" dxfId="2" priority="2056" operator="lessThan">
      <formula>" EGP -   0"</formula>
    </cfRule>
    <cfRule type="cellIs" dxfId="2" priority="1948" operator="lessThan">
      <formula>" EGP 0"</formula>
    </cfRule>
    <cfRule type="cellIs" dxfId="3" priority="1840" operator="lessThan">
      <formula>" EGP -   "</formula>
    </cfRule>
    <cfRule type="cellIs" dxfId="2" priority="1732" operator="lessThan">
      <formula>1</formula>
    </cfRule>
    <cfRule type="cellIs" dxfId="4" priority="1624" operator="lessThan">
      <formula>1</formula>
    </cfRule>
    <cfRule type="cellIs" dxfId="4" priority="1516" operator="greaterThan">
      <formula>" EGP -   1"</formula>
    </cfRule>
    <cfRule type="cellIs" dxfId="2" priority="1408" operator="lessThan">
      <formula>" EGP -   1"</formula>
    </cfRule>
    <cfRule type="cellIs" dxfId="4" priority="1300" operator="lessThan">
      <formula>" EGP -   "</formula>
    </cfRule>
    <cfRule type="cellIs" dxfId="2" priority="1192" operator="lessThan">
      <formula>" EGP 50"</formula>
    </cfRule>
    <cfRule type="colorScale" priority="108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6" operator="equal">
      <formula>" EGP -   0"</formula>
    </cfRule>
    <cfRule type="colorScale" priority="868">
      <colorScale>
        <cfvo type="num" val="0"/>
        <cfvo type="num" val="25000"/>
        <color rgb="FFFFFF00"/>
        <color rgb="FFC00000"/>
      </colorScale>
    </cfRule>
    <cfRule type="colorScale" priority="760">
      <colorScale>
        <cfvo type="num" val="-23000"/>
        <cfvo type="num" val="0"/>
        <color rgb="FFFF7128"/>
        <color rgb="FFFFEF9C"/>
      </colorScale>
    </cfRule>
    <cfRule type="colorScale" priority="652">
      <colorScale>
        <cfvo type="num" val="-23000"/>
        <cfvo type="num" val="0"/>
        <color rgb="FFFF7128"/>
        <color rgb="FFFFFF00"/>
      </colorScale>
    </cfRule>
    <cfRule type="colorScale" priority="544">
      <colorScale>
        <cfvo type="num" val="-15000"/>
        <cfvo type="num" val="0"/>
        <color rgb="FFFF0000"/>
        <color rgb="FFFFEF9C"/>
      </colorScale>
    </cfRule>
    <cfRule type="colorScale" priority="436">
      <colorScale>
        <cfvo type="num" val="-20000"/>
        <cfvo type="num" val="0"/>
        <color theme="5" tint="0.399426252021851"/>
        <color rgb="FFFFEF9C"/>
      </colorScale>
    </cfRule>
    <cfRule type="colorScale" priority="328">
      <colorScale>
        <cfvo type="num" val="-20000"/>
        <cfvo type="num" val="0"/>
        <color rgb="FFFF0000"/>
        <color rgb="FFFFEF9C"/>
      </colorScale>
    </cfRule>
    <cfRule type="colorScale" priority="220">
      <colorScale>
        <cfvo type="num" val="-1"/>
        <cfvo type="num" val="0"/>
        <color theme="0"/>
        <color rgb="FFFFFF00"/>
      </colorScale>
    </cfRule>
    <cfRule type="cellIs" dxfId="5" priority="112" operator="lessThan">
      <formula>1</formula>
    </cfRule>
    <cfRule type="cellIs" priority="4" operator="equal">
      <formula>0</formula>
    </cfRule>
  </conditionalFormatting>
  <conditionalFormatting sqref="F249:G249">
    <cfRule type="cellIs" dxfId="2" priority="2055" operator="lessThan">
      <formula>" EGP -   0"</formula>
    </cfRule>
    <cfRule type="cellIs" dxfId="2" priority="1947" operator="lessThan">
      <formula>" EGP 0"</formula>
    </cfRule>
    <cfRule type="cellIs" dxfId="3" priority="1839" operator="lessThan">
      <formula>" EGP -   "</formula>
    </cfRule>
    <cfRule type="cellIs" dxfId="2" priority="1731" operator="lessThan">
      <formula>1</formula>
    </cfRule>
    <cfRule type="cellIs" dxfId="4" priority="1623" operator="lessThan">
      <formula>1</formula>
    </cfRule>
    <cfRule type="cellIs" dxfId="4" priority="1515" operator="greaterThan">
      <formula>" EGP -   1"</formula>
    </cfRule>
    <cfRule type="cellIs" dxfId="2" priority="1407" operator="lessThan">
      <formula>" EGP -   1"</formula>
    </cfRule>
    <cfRule type="cellIs" dxfId="4" priority="1299" operator="lessThan">
      <formula>" EGP -   "</formula>
    </cfRule>
    <cfRule type="cellIs" dxfId="2" priority="1191" operator="lessThan">
      <formula>" EGP 50"</formula>
    </cfRule>
    <cfRule type="colorScale" priority="108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5" operator="equal">
      <formula>" EGP -   0"</formula>
    </cfRule>
    <cfRule type="colorScale" priority="867">
      <colorScale>
        <cfvo type="num" val="0"/>
        <cfvo type="num" val="25000"/>
        <color rgb="FFFFFF00"/>
        <color rgb="FFC00000"/>
      </colorScale>
    </cfRule>
    <cfRule type="colorScale" priority="759">
      <colorScale>
        <cfvo type="num" val="-23000"/>
        <cfvo type="num" val="0"/>
        <color rgb="FFFF7128"/>
        <color rgb="FFFFEF9C"/>
      </colorScale>
    </cfRule>
    <cfRule type="colorScale" priority="651">
      <colorScale>
        <cfvo type="num" val="-23000"/>
        <cfvo type="num" val="0"/>
        <color rgb="FFFF7128"/>
        <color rgb="FFFFFF00"/>
      </colorScale>
    </cfRule>
    <cfRule type="colorScale" priority="543">
      <colorScale>
        <cfvo type="num" val="-15000"/>
        <cfvo type="num" val="0"/>
        <color rgb="FFFF0000"/>
        <color rgb="FFFFEF9C"/>
      </colorScale>
    </cfRule>
    <cfRule type="colorScale" priority="435">
      <colorScale>
        <cfvo type="num" val="-20000"/>
        <cfvo type="num" val="0"/>
        <color theme="5" tint="0.399426252021851"/>
        <color rgb="FFFFEF9C"/>
      </colorScale>
    </cfRule>
    <cfRule type="colorScale" priority="327">
      <colorScale>
        <cfvo type="num" val="-20000"/>
        <cfvo type="num" val="0"/>
        <color rgb="FFFF0000"/>
        <color rgb="FFFFEF9C"/>
      </colorScale>
    </cfRule>
    <cfRule type="colorScale" priority="219">
      <colorScale>
        <cfvo type="num" val="-1"/>
        <cfvo type="num" val="0"/>
        <color theme="0"/>
        <color rgb="FFFFFF00"/>
      </colorScale>
    </cfRule>
    <cfRule type="cellIs" dxfId="5" priority="111" operator="lessThan">
      <formula>1</formula>
    </cfRule>
    <cfRule type="cellIs" priority="3" operator="equal">
      <formula>0</formula>
    </cfRule>
  </conditionalFormatting>
  <conditionalFormatting sqref="F250:G250">
    <cfRule type="cellIs" dxfId="2" priority="2054" operator="lessThan">
      <formula>" EGP -   0"</formula>
    </cfRule>
    <cfRule type="cellIs" dxfId="2" priority="1946" operator="lessThan">
      <formula>" EGP 0"</formula>
    </cfRule>
    <cfRule type="cellIs" dxfId="3" priority="1838" operator="lessThan">
      <formula>" EGP -   "</formula>
    </cfRule>
    <cfRule type="cellIs" dxfId="2" priority="1730" operator="lessThan">
      <formula>1</formula>
    </cfRule>
    <cfRule type="cellIs" dxfId="4" priority="1622" operator="lessThan">
      <formula>1</formula>
    </cfRule>
    <cfRule type="cellIs" dxfId="4" priority="1514" operator="greaterThan">
      <formula>" EGP -   1"</formula>
    </cfRule>
    <cfRule type="cellIs" dxfId="2" priority="1406" operator="lessThan">
      <formula>" EGP -   1"</formula>
    </cfRule>
    <cfRule type="cellIs" dxfId="4" priority="1298" operator="lessThan">
      <formula>" EGP -   "</formula>
    </cfRule>
    <cfRule type="cellIs" dxfId="2" priority="1190" operator="lessThan">
      <formula>" EGP 50"</formula>
    </cfRule>
    <cfRule type="colorScale" priority="108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4" operator="equal">
      <formula>" EGP -   0"</formula>
    </cfRule>
    <cfRule type="colorScale" priority="866">
      <colorScale>
        <cfvo type="num" val="0"/>
        <cfvo type="num" val="25000"/>
        <color rgb="FFFFFF00"/>
        <color rgb="FFC00000"/>
      </colorScale>
    </cfRule>
    <cfRule type="colorScale" priority="758">
      <colorScale>
        <cfvo type="num" val="-23000"/>
        <cfvo type="num" val="0"/>
        <color rgb="FFFF7128"/>
        <color rgb="FFFFEF9C"/>
      </colorScale>
    </cfRule>
    <cfRule type="colorScale" priority="650">
      <colorScale>
        <cfvo type="num" val="-23000"/>
        <cfvo type="num" val="0"/>
        <color rgb="FFFF7128"/>
        <color rgb="FFFFFF00"/>
      </colorScale>
    </cfRule>
    <cfRule type="colorScale" priority="542">
      <colorScale>
        <cfvo type="num" val="-15000"/>
        <cfvo type="num" val="0"/>
        <color rgb="FFFF0000"/>
        <color rgb="FFFFEF9C"/>
      </colorScale>
    </cfRule>
    <cfRule type="colorScale" priority="434">
      <colorScale>
        <cfvo type="num" val="-20000"/>
        <cfvo type="num" val="0"/>
        <color theme="5" tint="0.399426252021851"/>
        <color rgb="FFFFEF9C"/>
      </colorScale>
    </cfRule>
    <cfRule type="colorScale" priority="326">
      <colorScale>
        <cfvo type="num" val="-20000"/>
        <cfvo type="num" val="0"/>
        <color rgb="FFFF0000"/>
        <color rgb="FFFFEF9C"/>
      </colorScale>
    </cfRule>
    <cfRule type="colorScale" priority="218">
      <colorScale>
        <cfvo type="num" val="-1"/>
        <cfvo type="num" val="0"/>
        <color theme="0"/>
        <color rgb="FFFFFF00"/>
      </colorScale>
    </cfRule>
    <cfRule type="cellIs" dxfId="5" priority="110" operator="lessThan">
      <formula>1</formula>
    </cfRule>
    <cfRule type="cellIs" priority="2" operator="equal">
      <formula>0</formula>
    </cfRule>
  </conditionalFormatting>
  <conditionalFormatting sqref="F251:G251">
    <cfRule type="cellIs" dxfId="2" priority="2053" operator="lessThan">
      <formula>" EGP -   0"</formula>
    </cfRule>
    <cfRule type="cellIs" dxfId="2" priority="1945" operator="lessThan">
      <formula>" EGP 0"</formula>
    </cfRule>
    <cfRule type="cellIs" dxfId="3" priority="1837" operator="lessThan">
      <formula>" EGP -   "</formula>
    </cfRule>
    <cfRule type="cellIs" dxfId="2" priority="1729" operator="lessThan">
      <formula>1</formula>
    </cfRule>
    <cfRule type="cellIs" dxfId="4" priority="1621" operator="lessThan">
      <formula>1</formula>
    </cfRule>
    <cfRule type="cellIs" dxfId="4" priority="1513" operator="greaterThan">
      <formula>" EGP -   1"</formula>
    </cfRule>
    <cfRule type="cellIs" dxfId="2" priority="1405" operator="lessThan">
      <formula>" EGP -   1"</formula>
    </cfRule>
    <cfRule type="cellIs" dxfId="4" priority="1297" operator="lessThan">
      <formula>" EGP -   "</formula>
    </cfRule>
    <cfRule type="cellIs" dxfId="2" priority="1189" operator="lessThan">
      <formula>" EGP 50"</formula>
    </cfRule>
    <cfRule type="colorScale" priority="1081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73" operator="equal">
      <formula>" EGP -   0"</formula>
    </cfRule>
    <cfRule type="colorScale" priority="865">
      <colorScale>
        <cfvo type="num" val="0"/>
        <cfvo type="num" val="25000"/>
        <color rgb="FFFFFF00"/>
        <color rgb="FFC00000"/>
      </colorScale>
    </cfRule>
    <cfRule type="colorScale" priority="757">
      <colorScale>
        <cfvo type="num" val="-23000"/>
        <cfvo type="num" val="0"/>
        <color rgb="FFFF7128"/>
        <color rgb="FFFFEF9C"/>
      </colorScale>
    </cfRule>
    <cfRule type="colorScale" priority="649">
      <colorScale>
        <cfvo type="num" val="-23000"/>
        <cfvo type="num" val="0"/>
        <color rgb="FFFF7128"/>
        <color rgb="FFFFFF00"/>
      </colorScale>
    </cfRule>
    <cfRule type="colorScale" priority="541">
      <colorScale>
        <cfvo type="num" val="-15000"/>
        <cfvo type="num" val="0"/>
        <color rgb="FFFF0000"/>
        <color rgb="FFFFEF9C"/>
      </colorScale>
    </cfRule>
    <cfRule type="colorScale" priority="433">
      <colorScale>
        <cfvo type="num" val="-20000"/>
        <cfvo type="num" val="0"/>
        <color theme="5" tint="0.399426252021851"/>
        <color rgb="FFFFEF9C"/>
      </colorScale>
    </cfRule>
    <cfRule type="colorScale" priority="325">
      <colorScale>
        <cfvo type="num" val="-20000"/>
        <cfvo type="num" val="0"/>
        <color rgb="FFFF0000"/>
        <color rgb="FFFFEF9C"/>
      </colorScale>
    </cfRule>
    <cfRule type="colorScale" priority="217">
      <colorScale>
        <cfvo type="num" val="-1"/>
        <cfvo type="num" val="0"/>
        <color theme="0"/>
        <color rgb="FFFFFF00"/>
      </colorScale>
    </cfRule>
    <cfRule type="cellIs" dxfId="5" priority="109" operator="lessThan">
      <formula>1</formula>
    </cfRule>
    <cfRule type="cellIs" priority="1" operator="equal">
      <formula>0</formula>
    </cfRule>
  </conditionalFormatting>
  <conditionalFormatting sqref="F1:G3">
    <cfRule type="expression" dxfId="1" priority="3694">
      <formula>ROW()=CELL("row")</formula>
    </cfRule>
    <cfRule type="expression" dxfId="0" priority="3695">
      <formula>ROW()=CELL("row")</formula>
    </cfRule>
  </conditionalFormatting>
  <conditionalFormatting sqref="F10:G82">
    <cfRule type="cellIs" dxfId="2" priority="3110" operator="lessThan">
      <formula>" EGP -   1"</formula>
    </cfRule>
    <cfRule type="cellIs" dxfId="4" priority="3183" operator="greaterThan">
      <formula>" EGP -   1"</formula>
    </cfRule>
    <cfRule type="cellIs" dxfId="2" priority="2891" operator="greaterThan">
      <formula>" EGP 100"</formula>
    </cfRule>
    <cfRule type="cellIs" dxfId="2" priority="2964" operator="lessThan">
      <formula>" EGP 50"</formula>
    </cfRule>
    <cfRule type="cellIs" dxfId="2" priority="3621" operator="lessThan">
      <formula>" EGP -   0"</formula>
    </cfRule>
    <cfRule type="cellIs" dxfId="2" priority="3548" operator="lessThan">
      <formula>" EGP 0"</formula>
    </cfRule>
    <cfRule type="cellIs" dxfId="3" priority="3475" operator="lessThan">
      <formula>" EGP -   "</formula>
    </cfRule>
    <cfRule type="cellIs" dxfId="4" priority="3037" operator="lessThan">
      <formula>" EGP -   "</formula>
    </cfRule>
    <cfRule type="cellIs" dxfId="4" priority="2745" operator="equal">
      <formula>" EGP -   0"</formula>
    </cfRule>
    <cfRule type="cellIs" dxfId="2" priority="3402" operator="lessThan">
      <formula>1</formula>
    </cfRule>
    <cfRule type="cellIs" dxfId="4" priority="3256" operator="lessThan">
      <formula>1</formula>
    </cfRule>
  </conditionalFormatting>
  <conditionalFormatting sqref="F10:G143">
    <cfRule type="cellIs" priority="2672" operator="equal">
      <formula>0</formula>
    </cfRule>
    <cfRule type="cellIs" dxfId="5" priority="3329" operator="lessThan">
      <formula>1</formula>
    </cfRule>
  </conditionalFormatting>
  <conditionalFormatting sqref="F83:G143">
    <cfRule type="colorScale" priority="3698">
      <colorScale>
        <cfvo type="num" val="-20000"/>
        <cfvo type="num" val="0"/>
        <color theme="5" tint="0.399426252021851"/>
        <color rgb="FFFFEF9C"/>
      </colorScale>
    </cfRule>
    <cfRule type="colorScale" priority="3697">
      <colorScale>
        <cfvo type="num" val="-20000"/>
        <cfvo type="num" val="0"/>
        <color rgb="FFFF0000"/>
        <color rgb="FFFFEF9C"/>
      </colorScale>
    </cfRule>
    <cfRule type="colorScale" priority="3699">
      <colorScale>
        <cfvo type="num" val="-15000"/>
        <cfvo type="num" val="0"/>
        <color rgb="FFFF0000"/>
        <color rgb="FFFFEF9C"/>
      </colorScale>
    </cfRule>
    <cfRule type="colorScale" priority="3700">
      <colorScale>
        <cfvo type="num" val="-23000"/>
        <cfvo type="num" val="0"/>
        <color rgb="FFFF7128"/>
        <color rgb="FFFFFF00"/>
      </colorScale>
    </cfRule>
    <cfRule type="colorScale" priority="3701">
      <colorScale>
        <cfvo type="num" val="-23000"/>
        <cfvo type="num" val="0"/>
        <color rgb="FFFF7128"/>
        <color rgb="FFFFEF9C"/>
      </colorScale>
    </cfRule>
    <cfRule type="colorScale" priority="3702">
      <colorScale>
        <cfvo type="num" val="0"/>
        <cfvo type="num" val="25000"/>
        <color rgb="FFFFFF00"/>
        <color rgb="FFC00000"/>
      </colorScale>
    </cfRule>
    <cfRule type="cellIs" dxfId="4" priority="3704" operator="equal">
      <formula>" EGP -   0"</formula>
    </cfRule>
    <cfRule type="colorScale" priority="370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olorScale" priority="3696">
      <colorScale>
        <cfvo type="num" val="-1"/>
        <cfvo type="num" val="0"/>
        <color theme="0"/>
        <color rgb="FFFFFF00"/>
      </colorScale>
    </cfRule>
    <cfRule type="cellIs" dxfId="2" priority="3707" operator="lessThan">
      <formula>" EGP 50"</formula>
    </cfRule>
    <cfRule type="cellIs" dxfId="4" priority="3708" operator="lessThan">
      <formula>" EGP -   "</formula>
    </cfRule>
    <cfRule type="cellIs" dxfId="2" priority="3709" operator="lessThan">
      <formula>" EGP -   1"</formula>
    </cfRule>
    <cfRule type="cellIs" dxfId="4" priority="3710" operator="greaterThan">
      <formula>" EGP -   1"</formula>
    </cfRule>
    <cfRule type="cellIs" dxfId="4" priority="3711" operator="lessThan">
      <formula>1</formula>
    </cfRule>
    <cfRule type="cellIs" dxfId="2" priority="3713" operator="lessThan">
      <formula>1</formula>
    </cfRule>
    <cfRule type="cellIs" dxfId="3" priority="3714" operator="lessThan">
      <formula>" EGP -   "</formula>
    </cfRule>
    <cfRule type="cellIs" dxfId="2" priority="3715" operator="lessThan">
      <formula>" EGP 0"</formula>
    </cfRule>
    <cfRule type="cellIs" dxfId="2" priority="3716" operator="lessThan">
      <formula>" EGP -   0"</formula>
    </cfRule>
  </conditionalFormatting>
  <dataValidations count="1">
    <dataValidation type="list" showInputMessage="1" showErrorMessage="1" sqref="G83:G144">
      <formula1>$AA$3:$AA$140</formula1>
    </dataValidation>
  </dataValidations>
  <hyperlinks>
    <hyperlink ref="F1" location="'Home page'!A1" display="Home page"/>
    <hyperlink ref="F2" location="daily!A1" display="daily"/>
    <hyperlink ref="F3" location="الموردين!A1" display="الموردين"/>
    <hyperlink ref="F4" location="sorting!A1" display="sorting"/>
  </hyperlinks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G21"/>
  <sheetViews>
    <sheetView zoomScaleSheetLayoutView="118" topLeftCell="A9" workbookViewId="0">
      <selection activeCell="G15" sqref="G15"/>
    </sheetView>
  </sheetViews>
  <sheetFormatPr defaultColWidth="8.95238095238095" defaultRowHeight="15" outlineLevelCol="6"/>
  <cols>
    <col min="2" max="2" width="26.7238095238095" customWidth="1"/>
    <col min="3" max="3" width="19.3714285714286" customWidth="1"/>
    <col min="4" max="4" width="0.123809523809524" customWidth="1"/>
    <col min="7" max="7" width="31.8666666666667" customWidth="1"/>
  </cols>
  <sheetData>
    <row r="1" ht="15.75" customHeight="1"/>
    <row r="2" ht="27" customHeight="1" spans="1:7">
      <c r="A2" s="447"/>
      <c r="B2" s="255" t="s">
        <v>965</v>
      </c>
      <c r="C2" s="255" t="s">
        <v>919</v>
      </c>
      <c r="D2" s="448"/>
      <c r="G2" s="449" t="s">
        <v>966</v>
      </c>
    </row>
    <row r="3" ht="27" customHeight="1" spans="2:7">
      <c r="B3" s="462" t="s">
        <v>914</v>
      </c>
      <c r="C3" s="255" t="s">
        <v>2</v>
      </c>
      <c r="D3" s="450"/>
      <c r="G3" s="449" t="s">
        <v>967</v>
      </c>
    </row>
    <row r="4" ht="27" customHeight="1" spans="1:7">
      <c r="A4" s="451"/>
      <c r="B4" s="462" t="s">
        <v>968</v>
      </c>
      <c r="G4" s="449" t="s">
        <v>969</v>
      </c>
    </row>
    <row r="5" ht="27" customHeight="1" spans="1:7">
      <c r="A5" s="451"/>
      <c r="B5" s="462" t="s">
        <v>970</v>
      </c>
      <c r="G5" s="449" t="s">
        <v>971</v>
      </c>
    </row>
    <row r="6" ht="27" customHeight="1" spans="1:7">
      <c r="A6" s="451"/>
      <c r="B6" s="449" t="s">
        <v>972</v>
      </c>
      <c r="G6" s="449" t="s">
        <v>973</v>
      </c>
    </row>
    <row r="7" ht="27" customHeight="1" spans="1:7">
      <c r="A7" s="451"/>
      <c r="B7" s="449" t="s">
        <v>974</v>
      </c>
      <c r="G7" s="462" t="s">
        <v>975</v>
      </c>
    </row>
    <row r="8" ht="27" customHeight="1" spans="2:7">
      <c r="B8" s="449" t="s">
        <v>916</v>
      </c>
      <c r="G8" s="449" t="s">
        <v>976</v>
      </c>
    </row>
    <row r="9" ht="27" customHeight="1" spans="2:7">
      <c r="B9" s="462" t="s">
        <v>977</v>
      </c>
      <c r="G9" s="449" t="s">
        <v>978</v>
      </c>
    </row>
    <row r="10" ht="27" customHeight="1" spans="7:7">
      <c r="G10" s="449" t="s">
        <v>979</v>
      </c>
    </row>
    <row r="11" ht="27" customHeight="1" spans="7:7">
      <c r="G11" s="462" t="s">
        <v>980</v>
      </c>
    </row>
    <row r="12" ht="27" customHeight="1" spans="7:7">
      <c r="G12" s="449" t="s">
        <v>981</v>
      </c>
    </row>
    <row r="13" ht="27" customHeight="1" spans="7:7">
      <c r="G13" s="462" t="s">
        <v>982</v>
      </c>
    </row>
    <row r="14" ht="27" customHeight="1" spans="4:7">
      <c r="D14" s="452"/>
      <c r="G14" s="449" t="s">
        <v>983</v>
      </c>
    </row>
    <row r="15" ht="27" customHeight="1" spans="7:7">
      <c r="G15" s="462" t="s">
        <v>984</v>
      </c>
    </row>
    <row r="16" ht="27" customHeight="1" spans="7:7">
      <c r="G16" s="449" t="s">
        <v>985</v>
      </c>
    </row>
    <row r="17" ht="27" customHeight="1" spans="7:7">
      <c r="G17" s="449" t="s">
        <v>986</v>
      </c>
    </row>
    <row r="18" ht="27" customHeight="1" spans="7:7">
      <c r="G18" s="462" t="s">
        <v>987</v>
      </c>
    </row>
    <row r="19" ht="27" customHeight="1" spans="7:7">
      <c r="G19" s="449" t="s">
        <v>988</v>
      </c>
    </row>
    <row r="20" ht="27" customHeight="1" spans="7:7">
      <c r="G20" s="462" t="s">
        <v>989</v>
      </c>
    </row>
    <row r="21" ht="15.75" customHeight="1"/>
  </sheetData>
  <hyperlinks>
    <hyperlink ref="C2" location="sorting!A1" display="sorting"/>
    <hyperlink ref="G2" location="عماله!A1" display="عماله!A1"/>
    <hyperlink ref="B3" location="daily!B431" display="daily"/>
    <hyperlink ref="C3" location="'SUMMARY '!A1" display="SUMMARY '"/>
    <hyperlink ref="G3" location="شخصي!A1" display="شخصي!A1"/>
    <hyperlink ref="B4" location="'cash in'!A1" display="cash in"/>
    <hyperlink ref="G4" location="المصنع!A1" display="المصنع!A1"/>
    <hyperlink ref="B5" location="'الفلوس الي لينا و علينا'!A1" display="الفلوس الي لينا و علينا"/>
    <hyperlink ref="G5" location="شعيب!A1" display="شعيب!A1"/>
    <hyperlink ref="B6" location="summry!A1" display="summry"/>
    <hyperlink ref="G6" location="مريم!A1" display="مريم!A1"/>
    <hyperlink ref="B7" location="HR!A1" display="HR '"/>
    <hyperlink ref="G7" location="'ليف ارت'!A1" display="ليف ارت'!A1"/>
    <hyperlink ref="B8" location="outsource!A1" display="الموردين"/>
    <hyperlink ref="G8" location="ملهم!A1" display="ملهم!A1"/>
    <hyperlink ref="B9" location="HR_mon!A1" display="HR_ENG!"/>
    <hyperlink ref="G9" location="walid!A1" display="walid!A1"/>
    <hyperlink ref="G10" location="Amr!A1" display="Amr!A1"/>
    <hyperlink ref="G11" location="'زجاج سكوريت '!A1" display="زجاج سكوريت '!A1"/>
    <hyperlink ref="G12" location="كريم!A1" display="كريم!A1"/>
    <hyperlink ref="G13" location="'محمد عادل _فواطة'!A1" display="محمد عادل _فواطة'!A1"/>
    <hyperlink ref="G14" location="crsytal!A1" display="crsytal!A1"/>
    <hyperlink ref="G15" location="'cross kart'!A1" display="cross kart'!A1"/>
    <hyperlink ref="G16" location="مصفى!A1" display="مصفى!A1"/>
    <hyperlink ref="G17" location="دومين!A1" display="دومين!A1"/>
    <hyperlink ref="G18" location="'محمد علاء'!A1" display="محمد علاء'!A1"/>
    <hyperlink ref="G19" location="جيدار!A1" display="جيدار!A1"/>
    <hyperlink ref="G20" location="'تامر '!A1" display="تامر '!A1"/>
  </hyperlinks>
  <pageMargins left="0.7" right="0.7" top="0.75" bottom="0.75" header="0.3" footer="0.3"/>
  <pageSetup paperSize="1" orientation="portrait"/>
  <headerFooter/>
  <colBreaks count="1" manualBreakCount="1">
    <brk id="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1:I42"/>
  <sheetViews>
    <sheetView topLeftCell="B3" workbookViewId="0">
      <selection activeCell="B20" sqref="B20"/>
    </sheetView>
  </sheetViews>
  <sheetFormatPr defaultColWidth="8.82857142857143" defaultRowHeight="21"/>
  <cols>
    <col min="1" max="2" width="20.7142857142857" style="406" customWidth="1"/>
    <col min="3" max="3" width="25.0095238095238" style="406" customWidth="1"/>
    <col min="4" max="6" width="20.7142857142857" style="406" customWidth="1"/>
    <col min="7" max="7" width="20.7142857142857" style="407" customWidth="1"/>
    <col min="8" max="18" width="20.7142857142857" style="406" customWidth="1"/>
    <col min="19" max="16384" width="8.82857142857143" style="406" customWidth="1"/>
  </cols>
  <sheetData>
    <row r="1" ht="21.75" customHeight="1" spans="2:7">
      <c r="B1" s="408">
        <f>C3-C1</f>
        <v>-52890.8999999999</v>
      </c>
      <c r="C1" s="409">
        <f>daily!G13</f>
        <v>1859614.47999998</v>
      </c>
      <c r="F1" s="406">
        <f>'cash in'!C8</f>
        <v>1859750</v>
      </c>
      <c r="G1" s="407">
        <f>F1-F3</f>
        <v>122510</v>
      </c>
    </row>
    <row r="2" spans="2:8">
      <c r="B2" s="410"/>
      <c r="C2" s="411" t="s">
        <v>4</v>
      </c>
      <c r="D2" s="412" t="s">
        <v>990</v>
      </c>
      <c r="E2" s="411"/>
      <c r="F2" s="411" t="s">
        <v>968</v>
      </c>
      <c r="G2" s="412" t="s">
        <v>991</v>
      </c>
      <c r="H2" s="413" t="s">
        <v>992</v>
      </c>
    </row>
    <row r="3" ht="21.75" customHeight="1" spans="2:8">
      <c r="B3" s="414"/>
      <c r="C3" s="415">
        <f>SUM(C4:C42)</f>
        <v>1806723.57999998</v>
      </c>
      <c r="D3" s="416">
        <f>SUM(D4:D42)</f>
        <v>1</v>
      </c>
      <c r="E3" s="416"/>
      <c r="F3" s="415">
        <f>SUM(F4:F42)</f>
        <v>1737240</v>
      </c>
      <c r="G3" s="416">
        <f>SUM(G4:G42)</f>
        <v>1</v>
      </c>
      <c r="H3" s="417">
        <f>SUM(H4:H42)</f>
        <v>-69483.5799999825</v>
      </c>
    </row>
    <row r="4" ht="26.25" customHeight="1" spans="2:8">
      <c r="B4" s="418" t="s">
        <v>610</v>
      </c>
      <c r="C4" s="419">
        <f>SUMIFS(daily!$G$15:$G$12299,daily!$I$15:$I$12299,'daily summry'!B4)</f>
        <v>20195</v>
      </c>
      <c r="D4" s="420">
        <f>C4/C$3</f>
        <v>0.0111776921625167</v>
      </c>
      <c r="E4" s="421"/>
      <c r="F4" s="422">
        <f>SUMIFS(Table1345657891011121319202122236[ايراد],Table1345657891011121319202122236[مشروع],'daily summry'!B4)</f>
        <v>23000</v>
      </c>
      <c r="G4" s="423">
        <f>F4/F$3</f>
        <v>0.0132393912182542</v>
      </c>
      <c r="H4" s="424">
        <f>F4-C4</f>
        <v>2805</v>
      </c>
    </row>
    <row r="5" ht="26.25" customHeight="1" spans="2:8">
      <c r="B5" s="425" t="s">
        <v>342</v>
      </c>
      <c r="C5" s="419">
        <f>SUMIFS(daily!$G$15:$G$12299,daily!$I$15:$I$12299,'daily summry'!B5)</f>
        <v>835</v>
      </c>
      <c r="D5" s="426">
        <f>C5/C$3</f>
        <v>0.000462162562797796</v>
      </c>
      <c r="E5" s="427"/>
      <c r="F5" s="422">
        <f>SUMIFS(Table1345657891011121319202122236[ايراد],Table1345657891011121319202122236[مشروع],'daily summry'!B5)</f>
        <v>10000</v>
      </c>
      <c r="G5" s="428">
        <f>F5/F$3</f>
        <v>0.00575625705141489</v>
      </c>
      <c r="H5" s="429">
        <f>F5-C5</f>
        <v>9165</v>
      </c>
    </row>
    <row r="6" ht="26.25" customHeight="1" spans="2:8">
      <c r="B6" s="425" t="s">
        <v>471</v>
      </c>
      <c r="C6" s="419">
        <f>SUMIFS(daily!$G$15:$G$12299,daily!$I$15:$I$12299,'daily summry'!B6)</f>
        <v>2917</v>
      </c>
      <c r="D6" s="426">
        <f>C6/C$3</f>
        <v>0.00161452478524691</v>
      </c>
      <c r="E6" s="427"/>
      <c r="F6" s="422">
        <f>SUMIFS(Table1345657891011121319202122236[ايراد],Table1345657891011121319202122236[مشروع],'daily summry'!B6)</f>
        <v>29550</v>
      </c>
      <c r="G6" s="428">
        <f>F6/F$3</f>
        <v>0.017009739586931</v>
      </c>
      <c r="H6" s="429">
        <f>F6-C6</f>
        <v>26633</v>
      </c>
    </row>
    <row r="7" ht="26.25" customHeight="1" spans="2:8">
      <c r="B7" s="425" t="s">
        <v>620</v>
      </c>
      <c r="C7" s="419">
        <f>SUMIFS(daily!$G$15:$G$12299,daily!$I$15:$I$12299,'daily summry'!B7)</f>
        <v>4700</v>
      </c>
      <c r="D7" s="426">
        <f>C7/C$3</f>
        <v>0.00260139406604747</v>
      </c>
      <c r="E7" s="427"/>
      <c r="F7" s="422">
        <f>SUMIFS(Table1345657891011121319202122236[ايراد],Table1345657891011121319202122236[مشروع],'daily summry'!B7)</f>
        <v>13500</v>
      </c>
      <c r="G7" s="428">
        <f>F7/F$3</f>
        <v>0.0077709470194101</v>
      </c>
      <c r="H7" s="429">
        <f>F7-C7</f>
        <v>8800</v>
      </c>
    </row>
    <row r="8" ht="26.25" customHeight="1" spans="2:8">
      <c r="B8" s="430" t="s">
        <v>517</v>
      </c>
      <c r="C8" s="419">
        <f>SUMIFS(daily!$G$15:$G$12299,daily!$I$15:$I$12299,'daily summry'!B8)</f>
        <v>336724.68</v>
      </c>
      <c r="D8" s="426">
        <f>C8/C$3</f>
        <v>0.186373103073135</v>
      </c>
      <c r="E8" s="427"/>
      <c r="F8" s="422">
        <f>SUMIFS(Table1345657891011121319202122236[ايراد],Table1345657891011121319202122236[مشروع],'daily summry'!B8)</f>
        <v>0</v>
      </c>
      <c r="G8" s="428">
        <f>F8/F$3</f>
        <v>0</v>
      </c>
      <c r="H8" s="431">
        <f>F9-C8</f>
        <v>-12444.6799999999</v>
      </c>
    </row>
    <row r="9" spans="2:8">
      <c r="B9" s="432" t="s">
        <v>917</v>
      </c>
      <c r="C9" s="419">
        <f>SUMIFS(daily!$G$15:$G$12299,daily!$I$15:$I$12299,'daily summry'!B9)</f>
        <v>0</v>
      </c>
      <c r="D9" s="426"/>
      <c r="E9" s="427"/>
      <c r="F9" s="422">
        <f>SUMIFS(Table1345657891011121319202122236[ايراد],Table1345657891011121319202122236[مشروع],'daily summry'!B9)</f>
        <v>324280</v>
      </c>
      <c r="G9" s="428">
        <f>F9/F$3</f>
        <v>0.186663903663282</v>
      </c>
      <c r="H9" s="433"/>
    </row>
    <row r="10" ht="26.25" customHeight="1" spans="2:8">
      <c r="B10" s="425" t="s">
        <v>800</v>
      </c>
      <c r="C10" s="419">
        <f>SUMIFS(daily!$G$15:$G$12299,daily!$I$15:$I$12299,'daily summry'!B10)</f>
        <v>36504.5</v>
      </c>
      <c r="D10" s="426">
        <f>C10/C$3</f>
        <v>0.0202048063157511</v>
      </c>
      <c r="E10" s="427"/>
      <c r="F10" s="422">
        <f>SUMIFS(Table1345657891011121319202122236[ايراد],Table1345657891011121319202122236[مشروع],'daily summry'!B10)</f>
        <v>54700</v>
      </c>
      <c r="G10" s="428">
        <f>F10/F$3</f>
        <v>0.0314867260712394</v>
      </c>
      <c r="H10" s="429">
        <f t="shared" ref="H10:H28" si="0">F10-C10</f>
        <v>18195.5</v>
      </c>
    </row>
    <row r="11" ht="26.25" customHeight="1" spans="2:8">
      <c r="B11" s="425" t="s">
        <v>595</v>
      </c>
      <c r="C11" s="419">
        <f>SUMIFS(daily!$G$15:$G$12299,daily!$I$15:$I$12299,'daily summry'!B11)</f>
        <v>11086</v>
      </c>
      <c r="D11" s="426">
        <f>C11/C$3</f>
        <v>0.00613596906727708</v>
      </c>
      <c r="E11" s="427"/>
      <c r="F11" s="422">
        <f>SUMIFS(Table1345657891011121319202122236[ايراد],Table1345657891011121319202122236[مشروع],'daily summry'!B11)</f>
        <v>12500</v>
      </c>
      <c r="G11" s="428">
        <f>F11/F$3</f>
        <v>0.00719532131426861</v>
      </c>
      <c r="H11" s="429">
        <f t="shared" si="0"/>
        <v>1414</v>
      </c>
    </row>
    <row r="12" ht="26.25" customHeight="1" spans="2:8">
      <c r="B12" s="425" t="s">
        <v>429</v>
      </c>
      <c r="C12" s="419">
        <f>SUMIFS(daily!$G$15:$G$12299,daily!$I$15:$I$12299,'daily summry'!B12)</f>
        <v>28932</v>
      </c>
      <c r="D12" s="426">
        <f>C12/C$3</f>
        <v>0.0160135176848692</v>
      </c>
      <c r="E12" s="427"/>
      <c r="F12" s="422">
        <f>SUMIFS(Table1345657891011121319202122236[ايراد],Table1345657891011121319202122236[مشروع],'daily summry'!B12)</f>
        <v>55800</v>
      </c>
      <c r="G12" s="428">
        <f>F12/F$3</f>
        <v>0.0321199143468951</v>
      </c>
      <c r="H12" s="429">
        <f t="shared" si="0"/>
        <v>26868</v>
      </c>
    </row>
    <row r="13" ht="26.25" customHeight="1" spans="2:8">
      <c r="B13" s="425" t="s">
        <v>403</v>
      </c>
      <c r="C13" s="419">
        <f>SUMIFS(daily!$G$15:$G$12299,daily!$I$15:$I$12299,'daily summry'!B13)</f>
        <v>100</v>
      </c>
      <c r="D13" s="426">
        <f>C13/C$3</f>
        <v>5.53488099159037e-5</v>
      </c>
      <c r="E13" s="427"/>
      <c r="F13" s="422">
        <f>SUMIFS(Table1345657891011121319202122236[ايراد],Table1345657891011121319202122236[مشروع],'daily summry'!B13)</f>
        <v>0</v>
      </c>
      <c r="G13" s="428">
        <f>F13/F$3</f>
        <v>0</v>
      </c>
      <c r="H13" s="429">
        <f t="shared" si="0"/>
        <v>-100</v>
      </c>
    </row>
    <row r="14" ht="26.25" customHeight="1" spans="2:8">
      <c r="B14" s="425" t="s">
        <v>677</v>
      </c>
      <c r="C14" s="419">
        <f>SUMIFS(daily!$G$15:$G$12299,daily!$I$15:$I$12299,'daily summry'!B14)</f>
        <v>400</v>
      </c>
      <c r="D14" s="426">
        <f>C14/C$3</f>
        <v>0.000221395239663615</v>
      </c>
      <c r="E14" s="427"/>
      <c r="F14" s="422">
        <f>SUMIFS(Table1345657891011121319202122236[ايراد],Table1345657891011121319202122236[مشروع],'daily summry'!B14)</f>
        <v>500</v>
      </c>
      <c r="G14" s="428">
        <f>F14/F$3</f>
        <v>0.000287812852570744</v>
      </c>
      <c r="H14" s="429">
        <f t="shared" si="0"/>
        <v>100</v>
      </c>
    </row>
    <row r="15" ht="26.25" customHeight="1" spans="2:8">
      <c r="B15" s="425" t="s">
        <v>514</v>
      </c>
      <c r="C15" s="419">
        <f>SUMIFS(daily!$G$15:$G$12299,daily!$I$15:$I$12299,'daily summry'!B15)</f>
        <v>28658</v>
      </c>
      <c r="D15" s="426">
        <f>C15/C$3</f>
        <v>0.0158618619456997</v>
      </c>
      <c r="E15" s="427"/>
      <c r="F15" s="422">
        <f>SUMIFS(Table1345657891011121319202122236[ايراد],Table1345657891011121319202122236[مشروع],'daily summry'!B15)</f>
        <v>43300</v>
      </c>
      <c r="G15" s="428">
        <f>F15/F$3</f>
        <v>0.0249245930326265</v>
      </c>
      <c r="H15" s="429">
        <f t="shared" si="0"/>
        <v>14642</v>
      </c>
    </row>
    <row r="16" ht="26.25" customHeight="1" spans="2:8">
      <c r="B16" s="425" t="s">
        <v>136</v>
      </c>
      <c r="C16" s="419">
        <f>SUMIFS(daily!$G$15:$G$12299,daily!$I$15:$I$12299,'daily summry'!B16)</f>
        <v>19552</v>
      </c>
      <c r="D16" s="426">
        <f>C16/C$3</f>
        <v>0.0108217993147575</v>
      </c>
      <c r="E16" s="427"/>
      <c r="F16" s="422">
        <f>SUMIFS(Table1345657891011121319202122236[ايراد],Table1345657891011121319202122236[مشروع],'daily summry'!B16)</f>
        <v>68000</v>
      </c>
      <c r="G16" s="428">
        <f>F16/F$3</f>
        <v>0.0391425479496212</v>
      </c>
      <c r="H16" s="429">
        <f t="shared" si="0"/>
        <v>48448</v>
      </c>
    </row>
    <row r="17" ht="26.25" customHeight="1" spans="2:8">
      <c r="B17" s="425" t="s">
        <v>606</v>
      </c>
      <c r="C17" s="419">
        <f>SUMIFS(daily!$G$15:$G$12299,daily!$I$15:$I$12299,'daily summry'!B17)</f>
        <v>33060</v>
      </c>
      <c r="D17" s="426">
        <f>C17/C$3</f>
        <v>0.0182983165581978</v>
      </c>
      <c r="E17" s="427"/>
      <c r="F17" s="422">
        <f>SUMIFS(Table1345657891011121319202122236[ايراد],Table1345657891011121319202122236[مشروع],'daily summry'!B17)</f>
        <v>0</v>
      </c>
      <c r="G17" s="428">
        <f>F17/F$3</f>
        <v>0</v>
      </c>
      <c r="H17" s="429">
        <f t="shared" si="0"/>
        <v>-33060</v>
      </c>
    </row>
    <row r="18" ht="28.5" customHeight="1" spans="2:9">
      <c r="B18" s="35" t="s">
        <v>522</v>
      </c>
      <c r="C18" s="419">
        <f>SUMIFS(daily!$G$15:$G$12299,daily!$I$15:$I$12299,'daily summry'!B18)</f>
        <v>228046.44</v>
      </c>
      <c r="D18" s="426">
        <f>C18/C$3</f>
        <v>0.126220990595585</v>
      </c>
      <c r="E18" s="427"/>
      <c r="F18" s="422">
        <f>SUMIFS(Table1345657891011121319202122236[ايراد],Table1345657891011121319202122236[مشروع],'daily summry'!B18)</f>
        <v>336000</v>
      </c>
      <c r="G18" s="434">
        <f>F18/F$3</f>
        <v>0.19341023692754</v>
      </c>
      <c r="H18" s="429">
        <f t="shared" si="0"/>
        <v>107953.56</v>
      </c>
      <c r="I18" s="446">
        <f>H18/F18</f>
        <v>0.321290357142857</v>
      </c>
    </row>
    <row r="19" ht="26.25" customHeight="1" spans="2:8">
      <c r="B19" s="425" t="s">
        <v>633</v>
      </c>
      <c r="C19" s="419">
        <f>SUMIFS(daily!$G$15:$G$12299,daily!$I$15:$I$12299,'daily summry'!B19)</f>
        <v>45300</v>
      </c>
      <c r="D19" s="426">
        <f>C19/C$3</f>
        <v>0.0250730108919044</v>
      </c>
      <c r="E19" s="427"/>
      <c r="F19" s="422">
        <f>SUMIFS(Table1345657891011121319202122236[ايراد],Table1345657891011121319202122236[مشروع],'daily summry'!B19)</f>
        <v>0</v>
      </c>
      <c r="G19" s="428">
        <f>F19/F$3</f>
        <v>0</v>
      </c>
      <c r="H19" s="429">
        <f t="shared" si="0"/>
        <v>-45300</v>
      </c>
    </row>
    <row r="20" ht="26.25" customHeight="1" spans="2:8">
      <c r="B20" s="425" t="s">
        <v>781</v>
      </c>
      <c r="C20" s="419">
        <f>SUMIFS(daily!$G$15:$G$12299,daily!$I$15:$I$12299,'daily summry'!B20)</f>
        <v>17440</v>
      </c>
      <c r="D20" s="426">
        <f>C20/C$3</f>
        <v>0.0096528324493336</v>
      </c>
      <c r="E20" s="427"/>
      <c r="F20" s="422">
        <f>SUMIFS(Table1345657891011121319202122236[ايراد],Table1345657891011121319202122236[مشروع],'daily summry'!B20)</f>
        <v>25400</v>
      </c>
      <c r="G20" s="428">
        <f>F20/F$3</f>
        <v>0.0146208929105938</v>
      </c>
      <c r="H20" s="429">
        <f t="shared" si="0"/>
        <v>7960</v>
      </c>
    </row>
    <row r="21" ht="26.25" customHeight="1" spans="2:8">
      <c r="B21" s="425" t="s">
        <v>531</v>
      </c>
      <c r="C21" s="419">
        <f>SUMIFS(daily!$G$15:$G$12299,daily!$I$15:$I$12299,'daily summry'!B21)</f>
        <v>643370.209999983</v>
      </c>
      <c r="D21" s="426">
        <f>C21/C$3</f>
        <v>0.356097754588441</v>
      </c>
      <c r="E21" s="427"/>
      <c r="F21" s="422">
        <f>SUMIFS(Table1345657891011121319202122236[ايراد],Table1345657891011121319202122236[مشروع],'daily summry'!B21)</f>
        <v>0</v>
      </c>
      <c r="G21" s="428">
        <f>F21/F$3</f>
        <v>0</v>
      </c>
      <c r="H21" s="431">
        <f t="shared" si="0"/>
        <v>-643370.209999983</v>
      </c>
    </row>
    <row r="22" ht="26.25" customHeight="1" spans="2:8">
      <c r="B22" s="425" t="s">
        <v>703</v>
      </c>
      <c r="C22" s="419">
        <f>SUMIFS(daily!$G$15:$G$12299,daily!$I$15:$I$12299,'daily summry'!B22)</f>
        <v>74332.75</v>
      </c>
      <c r="D22" s="426">
        <f>C22/C$3</f>
        <v>0.0411422925027639</v>
      </c>
      <c r="E22" s="427"/>
      <c r="F22" s="422">
        <f>SUMIFS(Table1345657891011121319202122236[ايراد],Table1345657891011121319202122236[مشروع],'daily summry'!B22)</f>
        <v>187610</v>
      </c>
      <c r="G22" s="428">
        <f>F22/F$3</f>
        <v>0.107993138541595</v>
      </c>
      <c r="H22" s="429">
        <f t="shared" si="0"/>
        <v>113277.25</v>
      </c>
    </row>
    <row r="23" ht="26.25" customHeight="1" spans="2:9">
      <c r="B23" s="425" t="s">
        <v>732</v>
      </c>
      <c r="C23" s="419">
        <f>SUMIFS(daily!$G$15:$G$12299,daily!$I$15:$I$12299,'daily summry'!B23)</f>
        <v>271010</v>
      </c>
      <c r="D23" s="426">
        <f>C23/C$3</f>
        <v>0.150000809753091</v>
      </c>
      <c r="E23" s="427"/>
      <c r="F23" s="422">
        <f>SUMIFS(Table1345657891011121319202122236[ايراد],Table1345657891011121319202122236[مشروع],'daily summry'!B23)</f>
        <v>487000</v>
      </c>
      <c r="G23" s="434">
        <f>F23/F$3</f>
        <v>0.280329718403905</v>
      </c>
      <c r="H23" s="429">
        <f t="shared" si="0"/>
        <v>215990</v>
      </c>
      <c r="I23" s="446">
        <f>H23/F23</f>
        <v>0.443511293634497</v>
      </c>
    </row>
    <row r="24" ht="26.25" customHeight="1" spans="2:8">
      <c r="B24" s="425" t="s">
        <v>591</v>
      </c>
      <c r="C24" s="419">
        <f>SUMIFS(daily!$G$15:$G$12299,daily!$I$15:$I$12299,'daily summry'!B24)</f>
        <v>3560</v>
      </c>
      <c r="D24" s="426">
        <f>C24/C$3</f>
        <v>0.00197041763300617</v>
      </c>
      <c r="E24" s="427"/>
      <c r="F24" s="422">
        <f>SUMIFS(Table1345657891011121319202122236[ايراد],Table1345657891011121319202122236[مشروع],'daily summry'!B24)</f>
        <v>0</v>
      </c>
      <c r="G24" s="428">
        <f>F24/F$3</f>
        <v>0</v>
      </c>
      <c r="H24" s="429">
        <f t="shared" si="0"/>
        <v>-3560</v>
      </c>
    </row>
    <row r="25" spans="2:8">
      <c r="B25" s="435" t="s">
        <v>921</v>
      </c>
      <c r="C25" s="419">
        <f>SUMIFS(daily!$G$15:$G$12299,daily!$I$15:$I$12299,'daily summry'!B25)</f>
        <v>0</v>
      </c>
      <c r="D25" s="426">
        <f>C25/C$3</f>
        <v>0</v>
      </c>
      <c r="E25" s="427"/>
      <c r="F25" s="422">
        <f>SUMIFS(Table1345657891011121319202122236[ايراد],Table1345657891011121319202122236[مشروع],'daily summry'!B25)</f>
        <v>54000</v>
      </c>
      <c r="G25" s="428">
        <f>F25/F$3</f>
        <v>0.0310837880776404</v>
      </c>
      <c r="H25" s="429">
        <f t="shared" si="0"/>
        <v>54000</v>
      </c>
    </row>
    <row r="26" spans="2:8">
      <c r="B26" s="435" t="s">
        <v>427</v>
      </c>
      <c r="C26" s="419">
        <f>SUMIFS(daily!$G$15:$G$12299,daily!$I$15:$I$12299,'daily summry'!B26)</f>
        <v>0</v>
      </c>
      <c r="D26" s="426">
        <f>C26/C$3</f>
        <v>0</v>
      </c>
      <c r="E26" s="427"/>
      <c r="F26" s="422">
        <f>SUMIFS(Table1345657891011121319202122236[ايراد],Table1345657891011121319202122236[مشروع],'daily summry'!B26)</f>
        <v>200</v>
      </c>
      <c r="G26" s="428">
        <f>F26/F$3</f>
        <v>0.000115125141028298</v>
      </c>
      <c r="H26" s="429">
        <f t="shared" si="0"/>
        <v>200</v>
      </c>
    </row>
    <row r="27" spans="2:8">
      <c r="B27" s="435" t="s">
        <v>847</v>
      </c>
      <c r="C27" s="419">
        <f>SUMIFS(daily!$G$15:$G$12299,daily!$I$15:$I$12299,'daily summry'!B27)</f>
        <v>0</v>
      </c>
      <c r="D27" s="426">
        <f>C27/C$3</f>
        <v>0</v>
      </c>
      <c r="E27" s="427"/>
      <c r="F27" s="422">
        <f>SUMIFS(Table1345657891011121319202122236[ايراد],Table1345657891011121319202122236[مشروع],'daily summry'!B27)</f>
        <v>7800</v>
      </c>
      <c r="G27" s="428">
        <f>F27/F$3</f>
        <v>0.00448988050010361</v>
      </c>
      <c r="H27" s="429">
        <f t="shared" si="0"/>
        <v>7800</v>
      </c>
    </row>
    <row r="28" spans="2:8">
      <c r="B28" s="435" t="s">
        <v>951</v>
      </c>
      <c r="C28" s="419">
        <f>SUMIFS(daily!$G$15:$G$12299,daily!$I$15:$I$12299,'daily summry'!B28)</f>
        <v>0</v>
      </c>
      <c r="D28" s="426">
        <f>C28/C$3</f>
        <v>0</v>
      </c>
      <c r="E28" s="427"/>
      <c r="F28" s="422">
        <f>SUMIFS(Table1345657891011121319202122236[ايراد],Table1345657891011121319202122236[مشروع],'daily summry'!B28)</f>
        <v>4100</v>
      </c>
      <c r="G28" s="428">
        <f>F28/F$3</f>
        <v>0.0023600653910801</v>
      </c>
      <c r="H28" s="429">
        <f t="shared" si="0"/>
        <v>4100</v>
      </c>
    </row>
    <row r="29" spans="2:8">
      <c r="B29" s="436"/>
      <c r="C29" s="437"/>
      <c r="D29" s="427"/>
      <c r="E29" s="427"/>
      <c r="F29" s="438"/>
      <c r="G29" s="439"/>
      <c r="H29" s="429"/>
    </row>
    <row r="30" spans="2:8">
      <c r="B30" s="436"/>
      <c r="C30" s="437"/>
      <c r="D30" s="427"/>
      <c r="E30" s="427"/>
      <c r="F30" s="438"/>
      <c r="G30" s="439"/>
      <c r="H30" s="429"/>
    </row>
    <row r="31" spans="2:8">
      <c r="B31" s="436"/>
      <c r="C31" s="437"/>
      <c r="D31" s="427"/>
      <c r="E31" s="427"/>
      <c r="F31" s="438"/>
      <c r="G31" s="439"/>
      <c r="H31" s="429"/>
    </row>
    <row r="32" spans="2:8">
      <c r="B32" s="436"/>
      <c r="C32" s="437"/>
      <c r="D32" s="427"/>
      <c r="E32" s="427"/>
      <c r="F32" s="438"/>
      <c r="G32" s="439"/>
      <c r="H32" s="429"/>
    </row>
    <row r="33" spans="2:8">
      <c r="B33" s="436"/>
      <c r="C33" s="437"/>
      <c r="D33" s="427"/>
      <c r="E33" s="427"/>
      <c r="F33" s="438"/>
      <c r="G33" s="439"/>
      <c r="H33" s="429"/>
    </row>
    <row r="34" spans="2:8">
      <c r="B34" s="436"/>
      <c r="C34" s="437"/>
      <c r="D34" s="427"/>
      <c r="E34" s="427"/>
      <c r="F34" s="438"/>
      <c r="G34" s="439"/>
      <c r="H34" s="429"/>
    </row>
    <row r="35" spans="2:8">
      <c r="B35" s="436"/>
      <c r="C35" s="437"/>
      <c r="D35" s="427"/>
      <c r="E35" s="427"/>
      <c r="F35" s="438"/>
      <c r="G35" s="439"/>
      <c r="H35" s="429"/>
    </row>
    <row r="36" spans="2:8">
      <c r="B36" s="436"/>
      <c r="C36" s="437"/>
      <c r="D36" s="427"/>
      <c r="E36" s="427"/>
      <c r="F36" s="438"/>
      <c r="G36" s="439"/>
      <c r="H36" s="429"/>
    </row>
    <row r="37" spans="2:8">
      <c r="B37" s="436"/>
      <c r="C37" s="437"/>
      <c r="D37" s="427"/>
      <c r="E37" s="427"/>
      <c r="F37" s="438"/>
      <c r="G37" s="439"/>
      <c r="H37" s="429"/>
    </row>
    <row r="38" spans="2:8">
      <c r="B38" s="436"/>
      <c r="C38" s="437"/>
      <c r="D38" s="427"/>
      <c r="E38" s="427"/>
      <c r="F38" s="438"/>
      <c r="G38" s="439"/>
      <c r="H38" s="429"/>
    </row>
    <row r="39" spans="2:8">
      <c r="B39" s="436"/>
      <c r="C39" s="437"/>
      <c r="D39" s="427"/>
      <c r="E39" s="427"/>
      <c r="F39" s="438"/>
      <c r="G39" s="439"/>
      <c r="H39" s="429"/>
    </row>
    <row r="40" spans="2:8">
      <c r="B40" s="436"/>
      <c r="C40" s="437"/>
      <c r="D40" s="427"/>
      <c r="E40" s="427"/>
      <c r="F40" s="438"/>
      <c r="G40" s="439"/>
      <c r="H40" s="429"/>
    </row>
    <row r="41" spans="2:8">
      <c r="B41" s="436"/>
      <c r="C41" s="437"/>
      <c r="D41" s="427"/>
      <c r="E41" s="427"/>
      <c r="F41" s="438"/>
      <c r="G41" s="439"/>
      <c r="H41" s="429"/>
    </row>
    <row r="42" ht="21.75" customHeight="1" spans="2:8">
      <c r="B42" s="440"/>
      <c r="C42" s="441"/>
      <c r="D42" s="442"/>
      <c r="E42" s="442"/>
      <c r="F42" s="443"/>
      <c r="G42" s="444"/>
      <c r="H42" s="445"/>
    </row>
  </sheetData>
  <mergeCells count="1">
    <mergeCell ref="H8:H9"/>
  </mergeCells>
  <conditionalFormatting sqref="B18">
    <cfRule type="cellIs" dxfId="2" priority="13" operator="lessThan">
      <formula>" EGP -   1"</formula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1" operator="lessThan">
      <formula>" EGP 50"</formula>
    </cfRule>
    <cfRule type="cellIs" dxfId="4" priority="12" operator="lessThan">
      <formula>" EGP -   "</formula>
    </cfRule>
    <cfRule type="colorScale" priority="5">
      <colorScale>
        <cfvo type="num" val="-23000"/>
        <cfvo type="num" val="0"/>
        <color rgb="FFFF7128"/>
        <color rgb="FFFFFF00"/>
      </colorScale>
    </cfRule>
    <cfRule type="cellIs" dxfId="4" priority="14" operator="greaterThan">
      <formula>" EGP -   1"</formula>
    </cfRule>
    <cfRule type="cellIs" dxfId="4" priority="15" operator="lessThan">
      <formula>1</formula>
    </cfRule>
    <cfRule type="cellIs" dxfId="5" priority="16" operator="lessThan">
      <formula>1</formula>
    </cfRule>
    <cfRule type="cellIs" dxfId="2" priority="17" operator="lessThan">
      <formula>1</formula>
    </cfRule>
    <cfRule type="cellIs" dxfId="3" priority="18" operator="lessThan">
      <formula>" EGP -   "</formula>
    </cfRule>
    <cfRule type="cellIs" dxfId="2" priority="19" operator="lessThan">
      <formula>" EGP 0"</formula>
    </cfRule>
    <cfRule type="cellIs" dxfId="2" priority="20" operator="lessThan">
      <formula>" EGP -   0"</formula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conditionalFormatting sqref="B4:B8">
    <cfRule type="expression" dxfId="0" priority="24">
      <formula>ROW()=CELL("row")</formula>
    </cfRule>
    <cfRule type="expression" dxfId="1" priority="23">
      <formula>ROW()=CELL("row")</formula>
    </cfRule>
  </conditionalFormatting>
  <conditionalFormatting sqref="B10:B17 B19:B24">
    <cfRule type="expression" dxfId="0" priority="22">
      <formula>ROW()=CELL("row")</formula>
    </cfRule>
    <cfRule type="expression" dxfId="1" priority="21">
      <formula>ROW()=CELL("row")</formula>
    </cfRule>
  </conditionalFormatting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99"/>
  <sheetViews>
    <sheetView zoomScale="40" zoomScaleNormal="40" zoomScaleSheetLayoutView="39" topLeftCell="A4" workbookViewId="0">
      <selection activeCell="A15" sqref="A15"/>
    </sheetView>
  </sheetViews>
  <sheetFormatPr defaultColWidth="8.82857142857143" defaultRowHeight="23.25"/>
  <cols>
    <col min="1" max="1" width="11.0285714285714" style="140" customWidth="1"/>
    <col min="2" max="2" width="22.4380952380952" style="140" customWidth="1"/>
    <col min="3" max="3" width="21.3238095238095" style="140" customWidth="1"/>
    <col min="4" max="4" width="30.5238095238095" style="140" customWidth="1"/>
    <col min="5" max="5" width="28.4380952380952" style="140" customWidth="1"/>
    <col min="6" max="6" width="128.238095238095" style="140" customWidth="1"/>
    <col min="7" max="7" width="31.752380952381" style="140" customWidth="1"/>
    <col min="8" max="8" width="35.1809523809524" style="140" customWidth="1"/>
    <col min="9" max="9" width="28.4380952380952" style="140" customWidth="1"/>
    <col min="10" max="10" width="38.7428571428571" style="140" customWidth="1"/>
    <col min="11" max="11" width="28.4380952380952" style="140" customWidth="1"/>
    <col min="12" max="12" width="21.3238095238095" style="140" customWidth="1"/>
    <col min="13" max="13" width="23.047619047619" style="140" customWidth="1"/>
    <col min="14" max="14" width="22.552380952381" style="140" customWidth="1"/>
    <col min="15" max="15" width="14.8285714285714" style="140" customWidth="1"/>
    <col min="16" max="16" width="20.4761904761905" style="140" customWidth="1"/>
    <col min="17" max="17" width="15.447619047619" style="140" customWidth="1"/>
    <col min="18" max="18" width="19.6095238095238" style="140" customWidth="1"/>
    <col min="19" max="19" width="18.1428571428571" style="140" customWidth="1"/>
    <col min="20" max="20" width="16.7904761904762" style="140" customWidth="1"/>
    <col min="21" max="21" width="18.1428571428571" style="140" customWidth="1"/>
    <col min="22" max="16384" width="8.82857142857143" style="140" customWidth="1"/>
  </cols>
  <sheetData>
    <row r="1" ht="23.45" customHeight="1" spans="2:12">
      <c r="B1" s="315"/>
      <c r="C1" s="315"/>
      <c r="F1" s="316"/>
      <c r="G1" s="316"/>
      <c r="H1" s="316"/>
      <c r="L1" s="318">
        <f ca="1">TODAY()</f>
        <v>45873</v>
      </c>
    </row>
    <row r="2" ht="22.9" customHeight="1" spans="2:8">
      <c r="B2" s="315"/>
      <c r="E2" s="31"/>
      <c r="F2" s="316"/>
      <c r="G2" s="316"/>
      <c r="H2" s="316"/>
    </row>
    <row r="3" spans="12:12">
      <c r="L3" s="342"/>
    </row>
    <row r="4" spans="12:12">
      <c r="L4" s="342"/>
    </row>
    <row r="5" spans="12:12">
      <c r="L5" s="342"/>
    </row>
    <row r="6" ht="45" customHeight="1" spans="12:12">
      <c r="L6" s="342"/>
    </row>
    <row r="7" ht="45" customHeight="1" spans="4:12">
      <c r="D7" s="317"/>
      <c r="F7" s="255" t="s">
        <v>0</v>
      </c>
      <c r="L7" s="342"/>
    </row>
    <row r="8" ht="45" customHeight="1" spans="6:12">
      <c r="F8" s="255" t="s">
        <v>1</v>
      </c>
      <c r="L8" s="342"/>
    </row>
    <row r="9" ht="45" customHeight="1" spans="4:12">
      <c r="D9" s="317"/>
      <c r="F9" s="255" t="s">
        <v>2</v>
      </c>
      <c r="L9" s="342"/>
    </row>
    <row r="10" ht="45" customHeight="1" spans="12:12">
      <c r="L10" s="342"/>
    </row>
    <row r="11" ht="45" customHeight="1" spans="3:12">
      <c r="C11" s="318"/>
      <c r="L11" s="342"/>
    </row>
    <row r="12" ht="5.45" customHeight="1" spans="12:12">
      <c r="L12" s="342"/>
    </row>
    <row r="13" ht="54.6" customHeight="1" spans="4:14">
      <c r="D13" s="319" t="s">
        <v>3</v>
      </c>
      <c r="E13" s="320"/>
      <c r="F13" s="321" t="s">
        <v>4</v>
      </c>
      <c r="G13" s="322">
        <f>SUBTOTAL(9,filter!$G$15:$G$12291)</f>
        <v>0</v>
      </c>
      <c r="H13" s="323" t="str">
        <f>IF(B1=0,"قيد متزن","قيد غير متزن")</f>
        <v>قيد متزن</v>
      </c>
      <c r="I13" s="343" t="str">
        <f>IF(C1=0,"قيد متزن","قيد غير متزن")</f>
        <v>قيد متزن</v>
      </c>
      <c r="J13" s="345" t="str">
        <f>IF(B2=0,"قيد متزن","قيد غير متزن")</f>
        <v>قيد متزن</v>
      </c>
      <c r="K13" s="140" t="s">
        <v>5</v>
      </c>
      <c r="N13" s="318">
        <f ca="1">TODAY()</f>
        <v>45873</v>
      </c>
    </row>
    <row r="14" ht="40.15" customHeight="1" spans="1:16">
      <c r="A14" s="324" t="s">
        <v>6</v>
      </c>
      <c r="B14" s="325" t="s">
        <v>7</v>
      </c>
      <c r="C14" s="326" t="s">
        <v>8</v>
      </c>
      <c r="D14" s="327" t="s">
        <v>9</v>
      </c>
      <c r="E14" s="327" t="s">
        <v>10</v>
      </c>
      <c r="F14" s="327" t="s">
        <v>11</v>
      </c>
      <c r="G14" s="327" t="s">
        <v>12</v>
      </c>
      <c r="H14" s="327" t="s">
        <v>13</v>
      </c>
      <c r="I14" s="327" t="s">
        <v>14</v>
      </c>
      <c r="J14" s="327" t="s">
        <v>16</v>
      </c>
      <c r="K14" s="346" t="s">
        <v>17</v>
      </c>
      <c r="L14" s="327" t="s">
        <v>18</v>
      </c>
      <c r="M14" s="327" t="s">
        <v>19</v>
      </c>
      <c r="N14" s="327" t="s">
        <v>20</v>
      </c>
      <c r="O14" s="326" t="s">
        <v>21</v>
      </c>
      <c r="P14" s="353" t="s">
        <v>22</v>
      </c>
    </row>
    <row r="15" s="313" customFormat="1" ht="81" customHeight="1" spans="1:16">
      <c r="A15" s="328"/>
      <c r="B15" s="294"/>
      <c r="C15" s="329"/>
      <c r="D15" s="329"/>
      <c r="E15" s="329"/>
      <c r="F15" s="330"/>
      <c r="G15" s="331"/>
      <c r="H15" s="329"/>
      <c r="I15" s="329"/>
      <c r="J15" s="329"/>
      <c r="K15" s="329"/>
      <c r="L15" s="329"/>
      <c r="M15" s="329"/>
      <c r="N15" s="329"/>
      <c r="O15" s="347"/>
      <c r="P15" s="354"/>
    </row>
    <row r="16" s="313" customFormat="1" ht="35.1" customHeight="1" spans="1:16">
      <c r="A16" s="361"/>
      <c r="B16" s="294"/>
      <c r="C16" s="333"/>
      <c r="D16" s="334"/>
      <c r="E16" s="333"/>
      <c r="F16" s="333"/>
      <c r="G16" s="335"/>
      <c r="H16" s="333"/>
      <c r="I16" s="333"/>
      <c r="J16" s="333"/>
      <c r="K16" s="333"/>
      <c r="L16" s="334"/>
      <c r="M16" s="334"/>
      <c r="N16" s="333"/>
      <c r="O16" s="348"/>
      <c r="P16" s="355"/>
    </row>
    <row r="17" s="313" customFormat="1" ht="35.1" customHeight="1" spans="1:15">
      <c r="A17" s="362"/>
      <c r="B17" s="294"/>
      <c r="C17" s="337"/>
      <c r="D17" s="338"/>
      <c r="E17" s="337"/>
      <c r="F17" s="337"/>
      <c r="G17" s="339"/>
      <c r="H17" s="337"/>
      <c r="I17" s="337"/>
      <c r="J17" s="337"/>
      <c r="K17" s="337"/>
      <c r="L17" s="329"/>
      <c r="M17" s="329"/>
      <c r="N17" s="337"/>
      <c r="O17" s="349"/>
    </row>
    <row r="18" s="313" customFormat="1" ht="35.1" customHeight="1" spans="1:15">
      <c r="A18" s="361"/>
      <c r="B18" s="294"/>
      <c r="C18" s="337"/>
      <c r="D18" s="338"/>
      <c r="E18" s="337"/>
      <c r="F18" s="337"/>
      <c r="G18" s="339"/>
      <c r="H18" s="337"/>
      <c r="I18" s="337"/>
      <c r="J18" s="337"/>
      <c r="K18" s="337"/>
      <c r="L18" s="334"/>
      <c r="M18" s="334"/>
      <c r="N18" s="337"/>
      <c r="O18" s="349"/>
    </row>
    <row r="19" s="313" customFormat="1" ht="35.1" customHeight="1" spans="1:15">
      <c r="A19" s="362"/>
      <c r="B19" s="294"/>
      <c r="C19" s="337"/>
      <c r="D19" s="338"/>
      <c r="E19" s="337"/>
      <c r="F19" s="337"/>
      <c r="G19" s="339"/>
      <c r="H19" s="337"/>
      <c r="I19" s="337"/>
      <c r="J19" s="337"/>
      <c r="K19" s="337"/>
      <c r="L19" s="329"/>
      <c r="M19" s="329"/>
      <c r="N19" s="337"/>
      <c r="O19" s="349"/>
    </row>
    <row r="20" s="313" customFormat="1" ht="35.1" customHeight="1" spans="1:15">
      <c r="A20" s="361"/>
      <c r="B20" s="294"/>
      <c r="C20" s="337"/>
      <c r="D20" s="337"/>
      <c r="E20" s="337"/>
      <c r="F20" s="337"/>
      <c r="G20" s="339"/>
      <c r="H20" s="337"/>
      <c r="I20" s="337"/>
      <c r="J20" s="337"/>
      <c r="K20" s="337"/>
      <c r="L20" s="350"/>
      <c r="M20" s="351"/>
      <c r="N20" s="337"/>
      <c r="O20" s="349"/>
    </row>
    <row r="21" s="313" customFormat="1" ht="35.1" customHeight="1" spans="1:15">
      <c r="A21" s="362"/>
      <c r="B21" s="294"/>
      <c r="C21" s="337"/>
      <c r="D21" s="337"/>
      <c r="E21" s="337"/>
      <c r="F21" s="337"/>
      <c r="G21" s="339"/>
      <c r="H21" s="337"/>
      <c r="I21" s="337"/>
      <c r="J21" s="337"/>
      <c r="K21" s="337"/>
      <c r="L21" s="329"/>
      <c r="M21" s="329"/>
      <c r="N21" s="337"/>
      <c r="O21" s="349"/>
    </row>
    <row r="22" s="313" customFormat="1" ht="51" customHeight="1" spans="1:15">
      <c r="A22" s="361"/>
      <c r="B22" s="294"/>
      <c r="C22" s="337"/>
      <c r="D22" s="337"/>
      <c r="E22" s="337"/>
      <c r="F22" s="337"/>
      <c r="G22" s="339"/>
      <c r="H22" s="337"/>
      <c r="I22" s="337"/>
      <c r="J22" s="337"/>
      <c r="K22" s="337"/>
      <c r="L22" s="334"/>
      <c r="M22" s="334"/>
      <c r="N22" s="337"/>
      <c r="O22" s="349"/>
    </row>
    <row r="23" s="313" customFormat="1" ht="35.1" customHeight="1" spans="1:15">
      <c r="A23" s="362"/>
      <c r="B23" s="294"/>
      <c r="C23" s="337"/>
      <c r="D23" s="337"/>
      <c r="E23" s="337"/>
      <c r="F23" s="337"/>
      <c r="G23" s="339"/>
      <c r="H23" s="337"/>
      <c r="I23" s="337"/>
      <c r="J23" s="337"/>
      <c r="K23" s="337"/>
      <c r="L23" s="329"/>
      <c r="M23" s="329"/>
      <c r="N23" s="337"/>
      <c r="O23" s="349"/>
    </row>
    <row r="24" s="313" customFormat="1" ht="35.1" customHeight="1" spans="1:15">
      <c r="A24" s="361"/>
      <c r="B24" s="294"/>
      <c r="C24" s="337"/>
      <c r="D24" s="337"/>
      <c r="E24" s="337"/>
      <c r="F24" s="337"/>
      <c r="G24" s="339"/>
      <c r="H24" s="337"/>
      <c r="I24" s="337"/>
      <c r="J24" s="337"/>
      <c r="K24" s="337"/>
      <c r="L24" s="334"/>
      <c r="M24" s="334"/>
      <c r="N24" s="337"/>
      <c r="O24" s="349"/>
    </row>
    <row r="25" s="313" customFormat="1" ht="57.75" customHeight="1" spans="1:15">
      <c r="A25" s="362"/>
      <c r="B25" s="294"/>
      <c r="C25" s="337"/>
      <c r="D25" s="337"/>
      <c r="E25" s="337"/>
      <c r="F25" s="337"/>
      <c r="G25" s="339"/>
      <c r="H25" s="337"/>
      <c r="I25" s="337"/>
      <c r="J25" s="337"/>
      <c r="K25" s="337"/>
      <c r="L25" s="329"/>
      <c r="M25" s="329"/>
      <c r="N25" s="337"/>
      <c r="O25" s="349"/>
    </row>
    <row r="26" s="313" customFormat="1" ht="35.1" customHeight="1" spans="1:15">
      <c r="A26" s="361"/>
      <c r="B26" s="294"/>
      <c r="C26" s="337"/>
      <c r="D26" s="337"/>
      <c r="E26" s="337"/>
      <c r="F26" s="337"/>
      <c r="G26" s="339"/>
      <c r="H26" s="337"/>
      <c r="I26" s="337"/>
      <c r="J26" s="337"/>
      <c r="K26" s="337"/>
      <c r="L26" s="334"/>
      <c r="M26" s="334"/>
      <c r="N26" s="337"/>
      <c r="O26" s="349"/>
    </row>
    <row r="27" s="313" customFormat="1" ht="35.1" customHeight="1" spans="1:15">
      <c r="A27" s="362"/>
      <c r="B27" s="294"/>
      <c r="C27" s="337"/>
      <c r="D27" s="337"/>
      <c r="E27" s="337"/>
      <c r="F27" s="337"/>
      <c r="G27" s="339"/>
      <c r="H27" s="337"/>
      <c r="I27" s="337"/>
      <c r="J27" s="337"/>
      <c r="K27" s="337"/>
      <c r="L27" s="329"/>
      <c r="M27" s="329"/>
      <c r="N27" s="337"/>
      <c r="O27" s="349"/>
    </row>
    <row r="28" s="313" customFormat="1" ht="35.1" customHeight="1" spans="1:15">
      <c r="A28" s="361"/>
      <c r="B28" s="294"/>
      <c r="C28" s="337"/>
      <c r="D28" s="337"/>
      <c r="E28" s="337"/>
      <c r="F28" s="337"/>
      <c r="G28" s="339"/>
      <c r="H28" s="337"/>
      <c r="I28" s="337"/>
      <c r="J28" s="337"/>
      <c r="K28" s="350"/>
      <c r="L28" s="351"/>
      <c r="M28" s="334"/>
      <c r="N28" s="337"/>
      <c r="O28" s="349"/>
    </row>
    <row r="29" s="313" customFormat="1" ht="35.1" customHeight="1" spans="1:15">
      <c r="A29" s="362"/>
      <c r="B29" s="294"/>
      <c r="C29" s="337"/>
      <c r="D29" s="337"/>
      <c r="E29" s="337"/>
      <c r="F29" s="337"/>
      <c r="G29" s="339"/>
      <c r="H29" s="337"/>
      <c r="I29" s="337"/>
      <c r="J29" s="337"/>
      <c r="K29" s="352"/>
      <c r="L29" s="329"/>
      <c r="M29" s="329"/>
      <c r="N29" s="337"/>
      <c r="O29" s="349"/>
    </row>
    <row r="30" s="313" customFormat="1" ht="35.1" customHeight="1" spans="1:15">
      <c r="A30" s="361"/>
      <c r="B30" s="294"/>
      <c r="C30" s="337"/>
      <c r="D30" s="337"/>
      <c r="E30" s="337"/>
      <c r="F30" s="337"/>
      <c r="G30" s="339"/>
      <c r="H30" s="337"/>
      <c r="I30" s="337"/>
      <c r="J30" s="337"/>
      <c r="K30" s="337"/>
      <c r="L30" s="334"/>
      <c r="M30" s="334"/>
      <c r="N30" s="337"/>
      <c r="O30" s="349"/>
    </row>
    <row r="31" s="313" customFormat="1" ht="35.1" customHeight="1" spans="1:15">
      <c r="A31" s="362"/>
      <c r="B31" s="294"/>
      <c r="C31" s="337"/>
      <c r="D31" s="337"/>
      <c r="E31" s="337"/>
      <c r="F31" s="337"/>
      <c r="G31" s="339"/>
      <c r="H31" s="337"/>
      <c r="I31" s="337"/>
      <c r="J31" s="337"/>
      <c r="K31" s="337"/>
      <c r="L31" s="329"/>
      <c r="M31" s="329"/>
      <c r="N31" s="337"/>
      <c r="O31" s="349"/>
    </row>
    <row r="32" s="313" customFormat="1" ht="35.1" customHeight="1" spans="1:15">
      <c r="A32" s="361"/>
      <c r="B32" s="294"/>
      <c r="C32" s="337"/>
      <c r="D32" s="337"/>
      <c r="E32" s="337"/>
      <c r="F32" s="337"/>
      <c r="G32" s="339"/>
      <c r="H32" s="337"/>
      <c r="I32" s="337"/>
      <c r="J32" s="337"/>
      <c r="K32" s="337"/>
      <c r="L32" s="334"/>
      <c r="M32" s="334"/>
      <c r="N32" s="337"/>
      <c r="O32" s="349"/>
    </row>
    <row r="33" s="313" customFormat="1" ht="35.1" customHeight="1" spans="1:15">
      <c r="A33" s="362"/>
      <c r="B33" s="294"/>
      <c r="C33" s="337"/>
      <c r="D33" s="337"/>
      <c r="E33" s="337"/>
      <c r="F33" s="337"/>
      <c r="G33" s="339"/>
      <c r="H33" s="337"/>
      <c r="I33" s="337"/>
      <c r="J33" s="337"/>
      <c r="K33" s="337"/>
      <c r="L33" s="329"/>
      <c r="M33" s="329"/>
      <c r="N33" s="337"/>
      <c r="O33" s="349"/>
    </row>
    <row r="34" s="313" customFormat="1" ht="30.75" customHeight="1" spans="1:15">
      <c r="A34" s="361"/>
      <c r="B34" s="294"/>
      <c r="C34" s="337"/>
      <c r="D34" s="337"/>
      <c r="E34" s="337"/>
      <c r="F34" s="337"/>
      <c r="G34" s="339"/>
      <c r="H34" s="337"/>
      <c r="I34" s="337"/>
      <c r="J34" s="337"/>
      <c r="K34" s="337"/>
      <c r="L34" s="334"/>
      <c r="M34" s="334"/>
      <c r="N34" s="337"/>
      <c r="O34" s="349"/>
    </row>
    <row r="35" s="313" customFormat="1" ht="35.1" customHeight="1" spans="1:15">
      <c r="A35" s="362"/>
      <c r="B35" s="294"/>
      <c r="C35" s="337"/>
      <c r="D35" s="341"/>
      <c r="E35" s="337"/>
      <c r="F35" s="337"/>
      <c r="G35" s="339"/>
      <c r="H35" s="337"/>
      <c r="I35" s="337"/>
      <c r="J35" s="337"/>
      <c r="K35" s="337"/>
      <c r="L35" s="329"/>
      <c r="M35" s="329"/>
      <c r="N35" s="337"/>
      <c r="O35" s="349"/>
    </row>
    <row r="36" s="313" customFormat="1" ht="35.1" customHeight="1" spans="1:15">
      <c r="A36" s="361"/>
      <c r="B36" s="294"/>
      <c r="C36" s="337"/>
      <c r="D36" s="337"/>
      <c r="E36" s="337"/>
      <c r="F36" s="337"/>
      <c r="G36" s="339"/>
      <c r="H36" s="337"/>
      <c r="I36" s="337"/>
      <c r="J36" s="337"/>
      <c r="K36" s="337"/>
      <c r="L36" s="334"/>
      <c r="M36" s="334"/>
      <c r="N36" s="337"/>
      <c r="O36" s="349"/>
    </row>
    <row r="37" s="313" customFormat="1" ht="27" customHeight="1" spans="1:15">
      <c r="A37" s="362"/>
      <c r="B37" s="294"/>
      <c r="C37" s="337"/>
      <c r="D37" s="341"/>
      <c r="E37" s="337"/>
      <c r="F37" s="337"/>
      <c r="G37" s="339"/>
      <c r="H37" s="337"/>
      <c r="I37" s="337"/>
      <c r="J37" s="337"/>
      <c r="K37" s="337"/>
      <c r="L37" s="329"/>
      <c r="M37" s="329"/>
      <c r="N37" s="337"/>
      <c r="O37" s="349"/>
    </row>
    <row r="38" s="313" customFormat="1" ht="35.1" customHeight="1" spans="1:15">
      <c r="A38" s="361"/>
      <c r="B38" s="294"/>
      <c r="C38" s="337"/>
      <c r="D38" s="337"/>
      <c r="E38" s="337"/>
      <c r="F38" s="337"/>
      <c r="G38" s="339"/>
      <c r="H38" s="337"/>
      <c r="I38" s="337"/>
      <c r="J38" s="337"/>
      <c r="K38" s="337"/>
      <c r="L38" s="334"/>
      <c r="M38" s="334"/>
      <c r="N38" s="337"/>
      <c r="O38" s="349"/>
    </row>
    <row r="39" s="313" customFormat="1" ht="30.75" customHeight="1" spans="1:15">
      <c r="A39" s="362"/>
      <c r="B39" s="294"/>
      <c r="C39" s="337"/>
      <c r="D39" s="337"/>
      <c r="E39" s="337"/>
      <c r="F39" s="337"/>
      <c r="G39" s="339"/>
      <c r="H39" s="337"/>
      <c r="I39" s="337"/>
      <c r="J39" s="337"/>
      <c r="K39" s="337"/>
      <c r="L39" s="329"/>
      <c r="M39" s="329"/>
      <c r="N39" s="337"/>
      <c r="O39" s="349"/>
    </row>
    <row r="40" s="313" customFormat="1" ht="35.1" customHeight="1" spans="1:15">
      <c r="A40" s="361"/>
      <c r="B40" s="294"/>
      <c r="C40" s="337"/>
      <c r="D40" s="337"/>
      <c r="E40" s="337"/>
      <c r="F40" s="337"/>
      <c r="G40" s="339"/>
      <c r="H40" s="337"/>
      <c r="I40" s="337"/>
      <c r="J40" s="337"/>
      <c r="K40" s="337"/>
      <c r="L40" s="334"/>
      <c r="M40" s="334"/>
      <c r="N40" s="337"/>
      <c r="O40" s="349"/>
    </row>
    <row r="41" s="313" customFormat="1" ht="35.1" customHeight="1" spans="1:15">
      <c r="A41" s="362"/>
      <c r="B41" s="294"/>
      <c r="C41" s="337"/>
      <c r="D41" s="337"/>
      <c r="E41" s="337"/>
      <c r="F41" s="337"/>
      <c r="G41" s="339"/>
      <c r="H41" s="337"/>
      <c r="I41" s="337"/>
      <c r="J41" s="337"/>
      <c r="K41" s="337"/>
      <c r="L41" s="329"/>
      <c r="M41" s="329"/>
      <c r="N41" s="337"/>
      <c r="O41" s="349"/>
    </row>
    <row r="42" s="313" customFormat="1" ht="35.1" customHeight="1" spans="1:15">
      <c r="A42" s="361"/>
      <c r="B42" s="294"/>
      <c r="C42" s="337"/>
      <c r="D42" s="337"/>
      <c r="E42" s="337"/>
      <c r="F42" s="337"/>
      <c r="G42" s="339"/>
      <c r="H42" s="337"/>
      <c r="I42" s="337"/>
      <c r="J42" s="337"/>
      <c r="K42" s="337"/>
      <c r="L42" s="334"/>
      <c r="M42" s="334"/>
      <c r="N42" s="337"/>
      <c r="O42" s="349"/>
    </row>
    <row r="43" s="313" customFormat="1" ht="35.1" customHeight="1" spans="1:15">
      <c r="A43" s="362"/>
      <c r="B43" s="294"/>
      <c r="C43" s="337"/>
      <c r="D43" s="337"/>
      <c r="E43" s="337"/>
      <c r="F43" s="337"/>
      <c r="G43" s="339"/>
      <c r="H43" s="337"/>
      <c r="I43" s="337"/>
      <c r="J43" s="337"/>
      <c r="K43" s="337"/>
      <c r="L43" s="329"/>
      <c r="M43" s="329"/>
      <c r="N43" s="337"/>
      <c r="O43" s="349"/>
    </row>
    <row r="44" s="313" customFormat="1" ht="35.1" customHeight="1" spans="1:15">
      <c r="A44" s="361"/>
      <c r="B44" s="294"/>
      <c r="C44" s="337"/>
      <c r="D44" s="337"/>
      <c r="E44" s="337"/>
      <c r="F44" s="337"/>
      <c r="G44" s="339"/>
      <c r="H44" s="337"/>
      <c r="I44" s="337"/>
      <c r="J44" s="337"/>
      <c r="K44" s="337"/>
      <c r="L44" s="334"/>
      <c r="M44" s="334"/>
      <c r="N44" s="337"/>
      <c r="O44" s="349"/>
    </row>
    <row r="45" s="313" customFormat="1" ht="35.1" customHeight="1" spans="1:15">
      <c r="A45" s="362"/>
      <c r="B45" s="294"/>
      <c r="C45" s="337"/>
      <c r="D45" s="337"/>
      <c r="E45" s="337"/>
      <c r="F45" s="337"/>
      <c r="G45" s="339"/>
      <c r="H45" s="337"/>
      <c r="I45" s="337"/>
      <c r="J45" s="337"/>
      <c r="K45" s="337"/>
      <c r="L45" s="329"/>
      <c r="M45" s="329"/>
      <c r="N45" s="337"/>
      <c r="O45" s="349"/>
    </row>
    <row r="46" s="313" customFormat="1" ht="33" customHeight="1" spans="1:15">
      <c r="A46" s="361"/>
      <c r="B46" s="294"/>
      <c r="C46" s="337"/>
      <c r="D46" s="337"/>
      <c r="E46" s="337"/>
      <c r="F46" s="337"/>
      <c r="G46" s="339"/>
      <c r="H46" s="337"/>
      <c r="I46" s="337"/>
      <c r="J46" s="337"/>
      <c r="K46" s="337"/>
      <c r="L46" s="334"/>
      <c r="M46" s="334"/>
      <c r="N46" s="337"/>
      <c r="O46" s="349"/>
    </row>
    <row r="47" s="313" customFormat="1" ht="35.1" customHeight="1" spans="1:15">
      <c r="A47" s="362"/>
      <c r="B47" s="294"/>
      <c r="C47" s="337"/>
      <c r="D47" s="337"/>
      <c r="E47" s="337"/>
      <c r="F47" s="337"/>
      <c r="G47" s="339"/>
      <c r="H47" s="337"/>
      <c r="I47" s="337"/>
      <c r="J47" s="337"/>
      <c r="K47" s="337"/>
      <c r="L47" s="329"/>
      <c r="M47" s="329"/>
      <c r="N47" s="337"/>
      <c r="O47" s="349"/>
    </row>
    <row r="48" s="313" customFormat="1" ht="52.5" customHeight="1" spans="1:15">
      <c r="A48" s="361"/>
      <c r="B48" s="294"/>
      <c r="C48" s="337"/>
      <c r="D48" s="337"/>
      <c r="E48" s="337"/>
      <c r="F48" s="341"/>
      <c r="G48" s="339"/>
      <c r="H48" s="337"/>
      <c r="I48" s="337"/>
      <c r="J48" s="337"/>
      <c r="K48" s="337"/>
      <c r="L48" s="334"/>
      <c r="M48" s="334"/>
      <c r="N48" s="337"/>
      <c r="O48" s="349"/>
    </row>
    <row r="49" s="313" customFormat="1" ht="51" customHeight="1" spans="1:15">
      <c r="A49" s="362"/>
      <c r="B49" s="294"/>
      <c r="C49" s="337"/>
      <c r="D49" s="337"/>
      <c r="E49" s="337"/>
      <c r="F49" s="341"/>
      <c r="G49" s="339"/>
      <c r="H49" s="337"/>
      <c r="I49" s="337"/>
      <c r="J49" s="337"/>
      <c r="K49" s="337"/>
      <c r="L49" s="329"/>
      <c r="M49" s="329"/>
      <c r="N49" s="337"/>
      <c r="O49" s="349"/>
    </row>
    <row r="50" s="313" customFormat="1" ht="35.1" customHeight="1" spans="1:15">
      <c r="A50" s="361"/>
      <c r="B50" s="294"/>
      <c r="C50" s="337"/>
      <c r="D50" s="337"/>
      <c r="E50" s="337"/>
      <c r="F50" s="337"/>
      <c r="G50" s="339"/>
      <c r="H50" s="337"/>
      <c r="I50" s="337"/>
      <c r="J50" s="337"/>
      <c r="K50" s="337"/>
      <c r="L50" s="334"/>
      <c r="M50" s="334"/>
      <c r="N50" s="337"/>
      <c r="O50" s="349"/>
    </row>
    <row r="51" s="313" customFormat="1" ht="35.1" customHeight="1" spans="1:15">
      <c r="A51" s="362"/>
      <c r="B51" s="294"/>
      <c r="C51" s="337"/>
      <c r="D51" s="337"/>
      <c r="E51" s="337"/>
      <c r="F51" s="337"/>
      <c r="G51" s="339"/>
      <c r="H51" s="337"/>
      <c r="I51" s="337"/>
      <c r="J51" s="337"/>
      <c r="K51" s="337"/>
      <c r="L51" s="329"/>
      <c r="M51" s="329"/>
      <c r="N51" s="337"/>
      <c r="O51" s="349"/>
    </row>
    <row r="52" s="313" customFormat="1" ht="35.1" customHeight="1" spans="1:15">
      <c r="A52" s="361"/>
      <c r="B52" s="294"/>
      <c r="C52" s="337"/>
      <c r="D52" s="337"/>
      <c r="E52" s="337"/>
      <c r="F52" s="337"/>
      <c r="G52" s="339"/>
      <c r="H52" s="337"/>
      <c r="I52" s="337"/>
      <c r="J52" s="337"/>
      <c r="K52" s="337"/>
      <c r="L52" s="334"/>
      <c r="M52" s="334"/>
      <c r="N52" s="337"/>
      <c r="O52" s="349"/>
    </row>
    <row r="53" s="313" customFormat="1" ht="35.1" customHeight="1" spans="1:15">
      <c r="A53" s="362"/>
      <c r="B53" s="294"/>
      <c r="C53" s="337"/>
      <c r="D53" s="337"/>
      <c r="E53" s="337"/>
      <c r="F53" s="337"/>
      <c r="G53" s="339"/>
      <c r="H53" s="337"/>
      <c r="I53" s="337"/>
      <c r="J53" s="337"/>
      <c r="K53" s="337"/>
      <c r="L53" s="329"/>
      <c r="M53" s="329"/>
      <c r="N53" s="337"/>
      <c r="O53" s="349"/>
    </row>
    <row r="54" s="313" customFormat="1" ht="35.1" customHeight="1" spans="1:15">
      <c r="A54" s="361"/>
      <c r="B54" s="294"/>
      <c r="C54" s="337"/>
      <c r="D54" s="337"/>
      <c r="E54" s="337"/>
      <c r="F54" s="337"/>
      <c r="G54" s="339"/>
      <c r="H54" s="337"/>
      <c r="I54" s="337"/>
      <c r="J54" s="337"/>
      <c r="K54" s="337"/>
      <c r="L54" s="334"/>
      <c r="M54" s="334"/>
      <c r="N54" s="337"/>
      <c r="O54" s="349"/>
    </row>
    <row r="55" s="313" customFormat="1" ht="35.1" customHeight="1" spans="1:15">
      <c r="A55" s="362"/>
      <c r="B55" s="294"/>
      <c r="C55" s="337"/>
      <c r="D55" s="337"/>
      <c r="E55" s="337"/>
      <c r="F55" s="337"/>
      <c r="G55" s="339"/>
      <c r="H55" s="337"/>
      <c r="I55" s="337"/>
      <c r="J55" s="337"/>
      <c r="K55" s="337"/>
      <c r="L55" s="329"/>
      <c r="M55" s="329"/>
      <c r="N55" s="337"/>
      <c r="O55" s="349"/>
    </row>
    <row r="56" s="313" customFormat="1" ht="35.1" customHeight="1" spans="1:15">
      <c r="A56" s="361"/>
      <c r="B56" s="294"/>
      <c r="C56" s="337"/>
      <c r="D56" s="337"/>
      <c r="E56" s="337"/>
      <c r="F56" s="337"/>
      <c r="G56" s="339"/>
      <c r="H56" s="337"/>
      <c r="I56" s="337"/>
      <c r="J56" s="337"/>
      <c r="K56" s="337"/>
      <c r="L56" s="334"/>
      <c r="M56" s="334"/>
      <c r="N56" s="337"/>
      <c r="O56" s="349"/>
    </row>
    <row r="57" s="313" customFormat="1" ht="35.1" customHeight="1" spans="1:15">
      <c r="A57" s="362"/>
      <c r="B57" s="294"/>
      <c r="C57" s="337"/>
      <c r="D57" s="337"/>
      <c r="E57" s="337"/>
      <c r="F57" s="337"/>
      <c r="G57" s="339"/>
      <c r="H57" s="337"/>
      <c r="I57" s="337"/>
      <c r="J57" s="337"/>
      <c r="K57" s="337"/>
      <c r="L57" s="329"/>
      <c r="M57" s="329"/>
      <c r="N57" s="337"/>
      <c r="O57" s="349"/>
    </row>
    <row r="58" s="313" customFormat="1" ht="35.1" customHeight="1" spans="1:15">
      <c r="A58" s="361"/>
      <c r="B58" s="294"/>
      <c r="C58" s="337"/>
      <c r="D58" s="337"/>
      <c r="E58" s="337"/>
      <c r="F58" s="337"/>
      <c r="G58" s="339"/>
      <c r="H58" s="337"/>
      <c r="I58" s="337"/>
      <c r="J58" s="337"/>
      <c r="K58" s="337"/>
      <c r="L58" s="334"/>
      <c r="M58" s="334"/>
      <c r="N58" s="337"/>
      <c r="O58" s="349"/>
    </row>
    <row r="59" s="313" customFormat="1" ht="35.1" customHeight="1" spans="1:15">
      <c r="A59" s="362"/>
      <c r="B59" s="294"/>
      <c r="C59" s="337"/>
      <c r="D59" s="337"/>
      <c r="E59" s="337"/>
      <c r="F59" s="337"/>
      <c r="G59" s="339"/>
      <c r="H59" s="337"/>
      <c r="I59" s="337"/>
      <c r="J59" s="337"/>
      <c r="K59" s="337"/>
      <c r="L59" s="329"/>
      <c r="M59" s="329"/>
      <c r="N59" s="337"/>
      <c r="O59" s="349"/>
    </row>
    <row r="60" s="313" customFormat="1" ht="35.1" customHeight="1" spans="1:15">
      <c r="A60" s="361"/>
      <c r="B60" s="294"/>
      <c r="C60" s="337"/>
      <c r="D60" s="337"/>
      <c r="E60" s="337"/>
      <c r="F60" s="337"/>
      <c r="G60" s="339"/>
      <c r="H60" s="337"/>
      <c r="I60" s="337"/>
      <c r="J60" s="337"/>
      <c r="K60" s="337"/>
      <c r="L60" s="334"/>
      <c r="M60" s="334"/>
      <c r="N60" s="337"/>
      <c r="O60" s="349"/>
    </row>
    <row r="61" s="313" customFormat="1" ht="35.1" customHeight="1" spans="1:15">
      <c r="A61" s="362"/>
      <c r="B61" s="294"/>
      <c r="C61" s="337"/>
      <c r="D61" s="337"/>
      <c r="E61" s="337"/>
      <c r="F61" s="337"/>
      <c r="G61" s="339"/>
      <c r="H61" s="337"/>
      <c r="I61" s="337"/>
      <c r="J61" s="337"/>
      <c r="K61" s="337"/>
      <c r="L61" s="329"/>
      <c r="M61" s="329"/>
      <c r="N61" s="337"/>
      <c r="O61" s="349"/>
    </row>
    <row r="62" s="313" customFormat="1" ht="56.25" customHeight="1" spans="1:15">
      <c r="A62" s="361"/>
      <c r="B62" s="294"/>
      <c r="C62" s="337"/>
      <c r="D62" s="337"/>
      <c r="E62" s="337"/>
      <c r="F62" s="337"/>
      <c r="G62" s="339"/>
      <c r="H62" s="337"/>
      <c r="I62" s="337"/>
      <c r="J62" s="337"/>
      <c r="K62" s="337"/>
      <c r="L62" s="334"/>
      <c r="M62" s="334"/>
      <c r="N62" s="337"/>
      <c r="O62" s="349"/>
    </row>
    <row r="63" s="313" customFormat="1" ht="66" customHeight="1" spans="1:15">
      <c r="A63" s="362"/>
      <c r="B63" s="294"/>
      <c r="C63" s="337"/>
      <c r="D63" s="337"/>
      <c r="E63" s="337"/>
      <c r="F63" s="337"/>
      <c r="G63" s="339"/>
      <c r="H63" s="337"/>
      <c r="I63" s="337"/>
      <c r="J63" s="337"/>
      <c r="K63" s="337"/>
      <c r="L63" s="329"/>
      <c r="M63" s="329"/>
      <c r="N63" s="337"/>
      <c r="O63" s="349"/>
    </row>
    <row r="64" s="313" customFormat="1" ht="35.1" customHeight="1" spans="1:15">
      <c r="A64" s="361"/>
      <c r="B64" s="294"/>
      <c r="C64" s="337"/>
      <c r="D64" s="337"/>
      <c r="E64" s="337"/>
      <c r="F64" s="337"/>
      <c r="G64" s="339"/>
      <c r="H64" s="337"/>
      <c r="I64" s="337"/>
      <c r="J64" s="337"/>
      <c r="K64" s="337"/>
      <c r="L64" s="334"/>
      <c r="M64" s="334"/>
      <c r="N64" s="337"/>
      <c r="O64" s="349"/>
    </row>
    <row r="65" s="313" customFormat="1" ht="35.1" customHeight="1" spans="1:15">
      <c r="A65" s="362"/>
      <c r="B65" s="294"/>
      <c r="C65" s="337"/>
      <c r="D65" s="337"/>
      <c r="E65" s="337"/>
      <c r="F65" s="337"/>
      <c r="G65" s="339"/>
      <c r="H65" s="337"/>
      <c r="I65" s="337"/>
      <c r="J65" s="337"/>
      <c r="K65" s="337"/>
      <c r="L65" s="329"/>
      <c r="M65" s="329"/>
      <c r="N65" s="337"/>
      <c r="O65" s="349"/>
    </row>
    <row r="66" s="313" customFormat="1" ht="35.1" customHeight="1" spans="1:15">
      <c r="A66" s="361"/>
      <c r="B66" s="294"/>
      <c r="C66" s="337"/>
      <c r="D66" s="337"/>
      <c r="E66" s="337"/>
      <c r="F66" s="337"/>
      <c r="G66" s="339"/>
      <c r="H66" s="337"/>
      <c r="I66" s="337"/>
      <c r="J66" s="337"/>
      <c r="K66" s="337"/>
      <c r="L66" s="334"/>
      <c r="M66" s="334"/>
      <c r="N66" s="337"/>
      <c r="O66" s="349"/>
    </row>
    <row r="67" s="313" customFormat="1" ht="35.1" customHeight="1" spans="1:15">
      <c r="A67" s="362"/>
      <c r="B67" s="294"/>
      <c r="C67" s="337"/>
      <c r="D67" s="337"/>
      <c r="E67" s="337"/>
      <c r="F67" s="337"/>
      <c r="G67" s="339"/>
      <c r="H67" s="337"/>
      <c r="I67" s="337"/>
      <c r="J67" s="337"/>
      <c r="K67" s="337"/>
      <c r="L67" s="329"/>
      <c r="M67" s="329"/>
      <c r="N67" s="337"/>
      <c r="O67" s="349"/>
    </row>
    <row r="68" s="313" customFormat="1" ht="35.1" customHeight="1" spans="1:15">
      <c r="A68" s="361"/>
      <c r="B68" s="294"/>
      <c r="C68" s="337"/>
      <c r="D68" s="337"/>
      <c r="E68" s="337"/>
      <c r="F68" s="337"/>
      <c r="G68" s="339"/>
      <c r="H68" s="337"/>
      <c r="I68" s="337"/>
      <c r="J68" s="337"/>
      <c r="K68" s="337"/>
      <c r="L68" s="334"/>
      <c r="M68" s="334"/>
      <c r="N68" s="337"/>
      <c r="O68" s="349"/>
    </row>
    <row r="69" s="313" customFormat="1" ht="35.1" customHeight="1" spans="1:15">
      <c r="A69" s="362"/>
      <c r="B69" s="294"/>
      <c r="C69" s="337"/>
      <c r="D69" s="337"/>
      <c r="E69" s="337"/>
      <c r="F69" s="337"/>
      <c r="G69" s="339"/>
      <c r="H69" s="337"/>
      <c r="I69" s="337"/>
      <c r="J69" s="337"/>
      <c r="K69" s="337"/>
      <c r="L69" s="329"/>
      <c r="M69" s="329"/>
      <c r="N69" s="337"/>
      <c r="O69" s="349"/>
    </row>
    <row r="70" s="313" customFormat="1" ht="35.1" customHeight="1" spans="1:15">
      <c r="A70" s="361"/>
      <c r="B70" s="294"/>
      <c r="C70" s="337"/>
      <c r="D70" s="337"/>
      <c r="E70" s="337"/>
      <c r="F70" s="337"/>
      <c r="G70" s="339"/>
      <c r="H70" s="337"/>
      <c r="I70" s="337"/>
      <c r="J70" s="337"/>
      <c r="K70" s="337"/>
      <c r="L70" s="334"/>
      <c r="M70" s="334"/>
      <c r="N70" s="337"/>
      <c r="O70" s="349"/>
    </row>
    <row r="71" s="313" customFormat="1" ht="35.1" customHeight="1" spans="1:15">
      <c r="A71" s="362"/>
      <c r="B71" s="294"/>
      <c r="C71" s="337"/>
      <c r="D71" s="337"/>
      <c r="E71" s="337"/>
      <c r="F71" s="337"/>
      <c r="G71" s="339"/>
      <c r="H71" s="337"/>
      <c r="I71" s="337"/>
      <c r="J71" s="337"/>
      <c r="K71" s="337"/>
      <c r="L71" s="329"/>
      <c r="M71" s="329"/>
      <c r="N71" s="337"/>
      <c r="O71" s="349"/>
    </row>
    <row r="72" s="313" customFormat="1" ht="35.1" customHeight="1" spans="1:15">
      <c r="A72" s="361"/>
      <c r="B72" s="294"/>
      <c r="C72" s="337"/>
      <c r="D72" s="337"/>
      <c r="E72" s="337"/>
      <c r="F72" s="341"/>
      <c r="G72" s="339"/>
      <c r="H72" s="337"/>
      <c r="I72" s="337"/>
      <c r="J72" s="337"/>
      <c r="K72" s="337"/>
      <c r="L72" s="334"/>
      <c r="M72" s="334"/>
      <c r="N72" s="337"/>
      <c r="O72" s="349"/>
    </row>
    <row r="73" s="313" customFormat="1" ht="35.1" customHeight="1" spans="1:15">
      <c r="A73" s="362"/>
      <c r="B73" s="294"/>
      <c r="C73" s="337"/>
      <c r="D73" s="337"/>
      <c r="E73" s="337"/>
      <c r="F73" s="337"/>
      <c r="G73" s="339"/>
      <c r="H73" s="337"/>
      <c r="I73" s="337"/>
      <c r="J73" s="337"/>
      <c r="K73" s="337"/>
      <c r="L73" s="329"/>
      <c r="M73" s="329"/>
      <c r="N73" s="337"/>
      <c r="O73" s="349"/>
    </row>
    <row r="74" s="313" customFormat="1" ht="35.1" customHeight="1" spans="1:15">
      <c r="A74" s="361"/>
      <c r="B74" s="294"/>
      <c r="C74" s="337"/>
      <c r="D74" s="337"/>
      <c r="E74" s="337"/>
      <c r="F74" s="337"/>
      <c r="G74" s="339"/>
      <c r="H74" s="337"/>
      <c r="I74" s="337"/>
      <c r="J74" s="337"/>
      <c r="K74" s="337"/>
      <c r="L74" s="334"/>
      <c r="M74" s="334"/>
      <c r="N74" s="337"/>
      <c r="O74" s="349"/>
    </row>
    <row r="75" s="313" customFormat="1" ht="35.1" customHeight="1" spans="1:15">
      <c r="A75" s="362"/>
      <c r="B75" s="294"/>
      <c r="C75" s="337"/>
      <c r="D75" s="337"/>
      <c r="E75" s="337"/>
      <c r="F75" s="337"/>
      <c r="G75" s="339"/>
      <c r="H75" s="337"/>
      <c r="I75" s="337"/>
      <c r="J75" s="337"/>
      <c r="K75" s="337"/>
      <c r="L75" s="329"/>
      <c r="M75" s="329"/>
      <c r="N75" s="337"/>
      <c r="O75" s="349"/>
    </row>
    <row r="76" s="313" customFormat="1" ht="57.75" customHeight="1" spans="1:15">
      <c r="A76" s="361"/>
      <c r="B76" s="294"/>
      <c r="C76" s="337"/>
      <c r="D76" s="337"/>
      <c r="E76" s="337"/>
      <c r="F76" s="337"/>
      <c r="G76" s="339"/>
      <c r="H76" s="337"/>
      <c r="I76" s="337"/>
      <c r="J76" s="337"/>
      <c r="K76" s="337"/>
      <c r="L76" s="334"/>
      <c r="M76" s="334"/>
      <c r="N76" s="337"/>
      <c r="O76" s="349"/>
    </row>
    <row r="77" s="313" customFormat="1" ht="35.1" customHeight="1" spans="1:15">
      <c r="A77" s="362"/>
      <c r="B77" s="294"/>
      <c r="C77" s="337"/>
      <c r="D77" s="337"/>
      <c r="E77" s="337"/>
      <c r="F77" s="337"/>
      <c r="G77" s="339"/>
      <c r="H77" s="337"/>
      <c r="I77" s="337"/>
      <c r="J77" s="337"/>
      <c r="K77" s="337"/>
      <c r="L77" s="329"/>
      <c r="M77" s="329"/>
      <c r="N77" s="337"/>
      <c r="O77" s="349"/>
    </row>
    <row r="78" s="313" customFormat="1" ht="35.1" customHeight="1" spans="1:15">
      <c r="A78" s="361"/>
      <c r="B78" s="294"/>
      <c r="C78" s="337"/>
      <c r="D78" s="337"/>
      <c r="E78" s="337"/>
      <c r="F78" s="337"/>
      <c r="G78" s="339"/>
      <c r="H78" s="337"/>
      <c r="I78" s="337"/>
      <c r="J78" s="337"/>
      <c r="K78" s="337"/>
      <c r="L78" s="334"/>
      <c r="M78" s="334"/>
      <c r="N78" s="337"/>
      <c r="O78" s="349"/>
    </row>
    <row r="79" s="313" customFormat="1" ht="35.1" customHeight="1" spans="1:15">
      <c r="A79" s="362"/>
      <c r="B79" s="294"/>
      <c r="C79" s="337"/>
      <c r="D79" s="337"/>
      <c r="E79" s="337"/>
      <c r="F79" s="337"/>
      <c r="G79" s="339"/>
      <c r="H79" s="337"/>
      <c r="I79" s="337"/>
      <c r="J79" s="337"/>
      <c r="K79" s="337"/>
      <c r="L79" s="329"/>
      <c r="M79" s="329"/>
      <c r="N79" s="337"/>
      <c r="O79" s="349"/>
    </row>
    <row r="80" s="313" customFormat="1" ht="35.1" customHeight="1" spans="1:15">
      <c r="A80" s="361"/>
      <c r="B80" s="294"/>
      <c r="C80" s="337"/>
      <c r="D80" s="337"/>
      <c r="E80" s="337"/>
      <c r="F80" s="337"/>
      <c r="G80" s="339"/>
      <c r="H80" s="337"/>
      <c r="I80" s="337"/>
      <c r="J80" s="337"/>
      <c r="K80" s="337"/>
      <c r="L80" s="334"/>
      <c r="M80" s="334"/>
      <c r="N80" s="337"/>
      <c r="O80" s="349"/>
    </row>
    <row r="81" s="313" customFormat="1" ht="35.1" customHeight="1" spans="1:15">
      <c r="A81" s="362"/>
      <c r="B81" s="294"/>
      <c r="C81" s="337"/>
      <c r="D81" s="337"/>
      <c r="E81" s="337"/>
      <c r="F81" s="337"/>
      <c r="G81" s="339"/>
      <c r="H81" s="337"/>
      <c r="I81" s="337"/>
      <c r="J81" s="337"/>
      <c r="K81" s="337"/>
      <c r="L81" s="329"/>
      <c r="M81" s="329"/>
      <c r="N81" s="337"/>
      <c r="O81" s="349"/>
    </row>
    <row r="82" s="313" customFormat="1" ht="35.1" customHeight="1" spans="1:15">
      <c r="A82" s="361"/>
      <c r="B82" s="294"/>
      <c r="C82" s="337"/>
      <c r="D82" s="337"/>
      <c r="E82" s="337"/>
      <c r="F82" s="337"/>
      <c r="G82" s="339"/>
      <c r="H82" s="337"/>
      <c r="I82" s="337"/>
      <c r="J82" s="337"/>
      <c r="K82" s="337"/>
      <c r="L82" s="334"/>
      <c r="M82" s="334"/>
      <c r="N82" s="337"/>
      <c r="O82" s="349"/>
    </row>
    <row r="83" s="313" customFormat="1" ht="35.1" customHeight="1" spans="1:15">
      <c r="A83" s="362"/>
      <c r="B83" s="294"/>
      <c r="C83" s="337"/>
      <c r="D83" s="337"/>
      <c r="E83" s="337"/>
      <c r="F83" s="337"/>
      <c r="G83" s="339"/>
      <c r="H83" s="337"/>
      <c r="I83" s="337"/>
      <c r="J83" s="337"/>
      <c r="K83" s="337"/>
      <c r="L83" s="329"/>
      <c r="M83" s="329"/>
      <c r="N83" s="337"/>
      <c r="O83" s="349"/>
    </row>
    <row r="84" s="313" customFormat="1" ht="35.1" customHeight="1" spans="1:15">
      <c r="A84" s="361"/>
      <c r="B84" s="294"/>
      <c r="C84" s="337"/>
      <c r="D84" s="337"/>
      <c r="E84" s="337"/>
      <c r="F84" s="337"/>
      <c r="G84" s="339"/>
      <c r="H84" s="337"/>
      <c r="I84" s="337"/>
      <c r="J84" s="337"/>
      <c r="K84" s="337"/>
      <c r="L84" s="334"/>
      <c r="M84" s="334"/>
      <c r="N84" s="337"/>
      <c r="O84" s="349"/>
    </row>
    <row r="85" s="313" customFormat="1" ht="35.1" customHeight="1" spans="1:15">
      <c r="A85" s="362"/>
      <c r="B85" s="294"/>
      <c r="C85" s="337"/>
      <c r="D85" s="337"/>
      <c r="E85" s="337"/>
      <c r="F85" s="337"/>
      <c r="G85" s="339"/>
      <c r="H85" s="337"/>
      <c r="I85" s="337"/>
      <c r="J85" s="337"/>
      <c r="K85" s="337"/>
      <c r="L85" s="329"/>
      <c r="M85" s="329"/>
      <c r="N85" s="337"/>
      <c r="O85" s="349"/>
    </row>
    <row r="86" s="313" customFormat="1" ht="35.1" customHeight="1" spans="1:15">
      <c r="A86" s="361"/>
      <c r="B86" s="294"/>
      <c r="C86" s="337"/>
      <c r="D86" s="337"/>
      <c r="E86" s="337"/>
      <c r="F86" s="337"/>
      <c r="G86" s="339"/>
      <c r="H86" s="337"/>
      <c r="I86" s="337"/>
      <c r="J86" s="337"/>
      <c r="K86" s="337"/>
      <c r="L86" s="334"/>
      <c r="M86" s="334"/>
      <c r="N86" s="337"/>
      <c r="O86" s="349"/>
    </row>
    <row r="87" s="313" customFormat="1" ht="35.1" customHeight="1" spans="1:15">
      <c r="A87" s="362"/>
      <c r="B87" s="294"/>
      <c r="C87" s="337"/>
      <c r="D87" s="337"/>
      <c r="E87" s="337"/>
      <c r="F87" s="337"/>
      <c r="G87" s="339"/>
      <c r="H87" s="337"/>
      <c r="I87" s="337"/>
      <c r="J87" s="337"/>
      <c r="K87" s="337"/>
      <c r="L87" s="329"/>
      <c r="M87" s="329"/>
      <c r="N87" s="337"/>
      <c r="O87" s="349"/>
    </row>
    <row r="88" s="313" customFormat="1" ht="35.1" customHeight="1" spans="1:15">
      <c r="A88" s="361"/>
      <c r="B88" s="294"/>
      <c r="C88" s="337"/>
      <c r="D88" s="337"/>
      <c r="E88" s="337"/>
      <c r="F88" s="337"/>
      <c r="G88" s="339"/>
      <c r="H88" s="337"/>
      <c r="I88" s="337"/>
      <c r="J88" s="337"/>
      <c r="K88" s="337"/>
      <c r="L88" s="334"/>
      <c r="M88" s="334"/>
      <c r="N88" s="337"/>
      <c r="O88" s="349"/>
    </row>
    <row r="89" s="313" customFormat="1" ht="35.1" customHeight="1" spans="1:15">
      <c r="A89" s="362"/>
      <c r="B89" s="294"/>
      <c r="C89" s="337"/>
      <c r="D89" s="337"/>
      <c r="E89" s="337"/>
      <c r="F89" s="337"/>
      <c r="G89" s="339"/>
      <c r="H89" s="337"/>
      <c r="I89" s="337"/>
      <c r="J89" s="337"/>
      <c r="K89" s="337"/>
      <c r="L89" s="329"/>
      <c r="M89" s="329"/>
      <c r="N89" s="337"/>
      <c r="O89" s="349"/>
    </row>
    <row r="90" s="313" customFormat="1" ht="35.1" customHeight="1" spans="1:15">
      <c r="A90" s="361"/>
      <c r="B90" s="294"/>
      <c r="C90" s="337"/>
      <c r="D90" s="337"/>
      <c r="E90" s="337"/>
      <c r="F90" s="337"/>
      <c r="G90" s="339"/>
      <c r="H90" s="337"/>
      <c r="I90" s="337"/>
      <c r="J90" s="337"/>
      <c r="K90" s="337"/>
      <c r="L90" s="334"/>
      <c r="M90" s="334"/>
      <c r="N90" s="337"/>
      <c r="O90" s="349"/>
    </row>
    <row r="91" s="313" customFormat="1" ht="35.1" customHeight="1" spans="1:15">
      <c r="A91" s="362"/>
      <c r="B91" s="294"/>
      <c r="C91" s="337"/>
      <c r="D91" s="337"/>
      <c r="E91" s="337"/>
      <c r="F91" s="337"/>
      <c r="G91" s="339"/>
      <c r="H91" s="337"/>
      <c r="I91" s="337"/>
      <c r="J91" s="337"/>
      <c r="K91" s="337"/>
      <c r="L91" s="329"/>
      <c r="M91" s="329"/>
      <c r="N91" s="337"/>
      <c r="O91" s="349"/>
    </row>
    <row r="92" s="313" customFormat="1" ht="35.1" customHeight="1" spans="1:15">
      <c r="A92" s="361"/>
      <c r="B92" s="294"/>
      <c r="C92" s="337"/>
      <c r="D92" s="337"/>
      <c r="E92" s="337"/>
      <c r="F92" s="337"/>
      <c r="G92" s="339"/>
      <c r="H92" s="337"/>
      <c r="I92" s="337"/>
      <c r="J92" s="337"/>
      <c r="K92" s="337"/>
      <c r="L92" s="334"/>
      <c r="M92" s="334"/>
      <c r="N92" s="337"/>
      <c r="O92" s="349"/>
    </row>
    <row r="93" s="313" customFormat="1" ht="28.5" customHeight="1" spans="1:15">
      <c r="A93" s="362"/>
      <c r="B93" s="294"/>
      <c r="C93" s="337"/>
      <c r="D93" s="337"/>
      <c r="E93" s="337"/>
      <c r="F93" s="337"/>
      <c r="G93" s="339"/>
      <c r="H93" s="337"/>
      <c r="I93" s="337"/>
      <c r="J93" s="337"/>
      <c r="K93" s="337"/>
      <c r="L93" s="329"/>
      <c r="M93" s="329"/>
      <c r="N93" s="337"/>
      <c r="O93" s="349"/>
    </row>
    <row r="94" s="313" customFormat="1" ht="35.1" customHeight="1" spans="1:15">
      <c r="A94" s="361"/>
      <c r="B94" s="294"/>
      <c r="C94" s="337"/>
      <c r="D94" s="337"/>
      <c r="E94" s="337"/>
      <c r="F94" s="337"/>
      <c r="G94" s="339"/>
      <c r="H94" s="337"/>
      <c r="I94" s="337"/>
      <c r="J94" s="337"/>
      <c r="K94" s="337"/>
      <c r="L94" s="334"/>
      <c r="M94" s="334"/>
      <c r="N94" s="337"/>
      <c r="O94" s="349"/>
    </row>
    <row r="95" s="313" customFormat="1" ht="35.1" customHeight="1" spans="1:15">
      <c r="A95" s="362"/>
      <c r="B95" s="294"/>
      <c r="C95" s="337"/>
      <c r="D95" s="337"/>
      <c r="E95" s="337"/>
      <c r="F95" s="337"/>
      <c r="G95" s="339"/>
      <c r="H95" s="337"/>
      <c r="I95" s="337"/>
      <c r="J95" s="337"/>
      <c r="K95" s="337"/>
      <c r="L95" s="329"/>
      <c r="M95" s="329"/>
      <c r="N95" s="337"/>
      <c r="O95" s="349"/>
    </row>
    <row r="96" s="313" customFormat="1" ht="35.1" customHeight="1" spans="1:15">
      <c r="A96" s="361"/>
      <c r="B96" s="294"/>
      <c r="C96" s="337"/>
      <c r="D96" s="337"/>
      <c r="E96" s="337"/>
      <c r="F96" s="337"/>
      <c r="G96" s="339"/>
      <c r="H96" s="337"/>
      <c r="I96" s="337"/>
      <c r="J96" s="337"/>
      <c r="K96" s="337"/>
      <c r="L96" s="334"/>
      <c r="M96" s="334"/>
      <c r="N96" s="337"/>
      <c r="O96" s="349"/>
    </row>
    <row r="97" s="313" customFormat="1" ht="35.1" customHeight="1" spans="1:15">
      <c r="A97" s="362"/>
      <c r="B97" s="294"/>
      <c r="C97" s="337"/>
      <c r="D97" s="337"/>
      <c r="E97" s="337"/>
      <c r="F97" s="337"/>
      <c r="G97" s="339"/>
      <c r="H97" s="337"/>
      <c r="I97" s="337"/>
      <c r="J97" s="337"/>
      <c r="K97" s="337"/>
      <c r="L97" s="329"/>
      <c r="M97" s="329"/>
      <c r="N97" s="337"/>
      <c r="O97" s="349"/>
    </row>
    <row r="98" s="313" customFormat="1" ht="35.1" customHeight="1" spans="1:15">
      <c r="A98" s="361"/>
      <c r="B98" s="294"/>
      <c r="C98" s="337"/>
      <c r="D98" s="337"/>
      <c r="E98" s="337"/>
      <c r="F98" s="337"/>
      <c r="G98" s="339"/>
      <c r="H98" s="337"/>
      <c r="I98" s="337"/>
      <c r="J98" s="337"/>
      <c r="K98" s="337"/>
      <c r="L98" s="334"/>
      <c r="M98" s="334"/>
      <c r="N98" s="337"/>
      <c r="O98" s="349"/>
    </row>
    <row r="99" s="313" customFormat="1" ht="35.1" customHeight="1" spans="1:15">
      <c r="A99" s="362"/>
      <c r="B99" s="294"/>
      <c r="C99" s="337"/>
      <c r="D99" s="337"/>
      <c r="E99" s="337"/>
      <c r="F99" s="337"/>
      <c r="G99" s="339"/>
      <c r="H99" s="337"/>
      <c r="I99" s="337"/>
      <c r="J99" s="337"/>
      <c r="K99" s="337"/>
      <c r="L99" s="329"/>
      <c r="M99" s="329"/>
      <c r="N99" s="337"/>
      <c r="O99" s="349"/>
    </row>
    <row r="100" s="313" customFormat="1" ht="35.1" customHeight="1" spans="1:15">
      <c r="A100" s="361"/>
      <c r="B100" s="294"/>
      <c r="C100" s="337"/>
      <c r="D100" s="337"/>
      <c r="E100" s="337"/>
      <c r="F100" s="337"/>
      <c r="G100" s="339"/>
      <c r="H100" s="337"/>
      <c r="I100" s="337"/>
      <c r="J100" s="337"/>
      <c r="K100" s="337"/>
      <c r="L100" s="334"/>
      <c r="M100" s="334"/>
      <c r="N100" s="337"/>
      <c r="O100" s="349"/>
    </row>
    <row r="101" s="313" customFormat="1" ht="35.1" customHeight="1" spans="1:15">
      <c r="A101" s="362"/>
      <c r="B101" s="294"/>
      <c r="C101" s="337"/>
      <c r="D101" s="337"/>
      <c r="E101" s="337"/>
      <c r="F101" s="337"/>
      <c r="G101" s="339"/>
      <c r="H101" s="337"/>
      <c r="I101" s="337"/>
      <c r="J101" s="337"/>
      <c r="K101" s="337"/>
      <c r="L101" s="329"/>
      <c r="M101" s="329"/>
      <c r="N101" s="337"/>
      <c r="O101" s="349"/>
    </row>
    <row r="102" s="313" customFormat="1" ht="35.1" customHeight="1" spans="1:15">
      <c r="A102" s="361"/>
      <c r="B102" s="294"/>
      <c r="C102" s="337"/>
      <c r="D102" s="337"/>
      <c r="E102" s="337"/>
      <c r="F102" s="337"/>
      <c r="G102" s="339"/>
      <c r="H102" s="337"/>
      <c r="I102" s="337"/>
      <c r="J102" s="337"/>
      <c r="K102" s="337"/>
      <c r="L102" s="334"/>
      <c r="M102" s="334"/>
      <c r="N102" s="337"/>
      <c r="O102" s="349"/>
    </row>
    <row r="103" s="313" customFormat="1" ht="35.1" customHeight="1" spans="1:15">
      <c r="A103" s="362"/>
      <c r="B103" s="294"/>
      <c r="C103" s="337"/>
      <c r="D103" s="337"/>
      <c r="E103" s="337"/>
      <c r="F103" s="337"/>
      <c r="G103" s="339"/>
      <c r="H103" s="337"/>
      <c r="I103" s="337"/>
      <c r="J103" s="337"/>
      <c r="K103" s="337"/>
      <c r="L103" s="329"/>
      <c r="M103" s="329"/>
      <c r="N103" s="337"/>
      <c r="O103" s="349"/>
    </row>
    <row r="104" s="313" customFormat="1" ht="35.1" customHeight="1" spans="1:15">
      <c r="A104" s="361"/>
      <c r="B104" s="294"/>
      <c r="C104" s="337"/>
      <c r="D104" s="337"/>
      <c r="E104" s="337"/>
      <c r="F104" s="337"/>
      <c r="G104" s="339"/>
      <c r="H104" s="337"/>
      <c r="I104" s="337"/>
      <c r="J104" s="337"/>
      <c r="K104" s="337"/>
      <c r="L104" s="334"/>
      <c r="M104" s="334"/>
      <c r="N104" s="337"/>
      <c r="O104" s="349"/>
    </row>
    <row r="105" s="313" customFormat="1" ht="35.1" customHeight="1" spans="1:15">
      <c r="A105" s="362"/>
      <c r="B105" s="294"/>
      <c r="C105" s="337"/>
      <c r="D105" s="337"/>
      <c r="E105" s="337"/>
      <c r="F105" s="337"/>
      <c r="G105" s="339"/>
      <c r="H105" s="337"/>
      <c r="I105" s="337"/>
      <c r="J105" s="337"/>
      <c r="K105" s="337"/>
      <c r="L105" s="329"/>
      <c r="M105" s="329"/>
      <c r="N105" s="337"/>
      <c r="O105" s="349"/>
    </row>
    <row r="106" s="313" customFormat="1" ht="35.1" customHeight="1" spans="1:15">
      <c r="A106" s="361"/>
      <c r="B106" s="294"/>
      <c r="C106" s="337"/>
      <c r="D106" s="337"/>
      <c r="E106" s="337"/>
      <c r="F106" s="337"/>
      <c r="G106" s="339"/>
      <c r="H106" s="337"/>
      <c r="I106" s="337"/>
      <c r="J106" s="337"/>
      <c r="K106" s="337"/>
      <c r="L106" s="334"/>
      <c r="M106" s="334"/>
      <c r="N106" s="337"/>
      <c r="O106" s="349"/>
    </row>
    <row r="107" s="313" customFormat="1" ht="35.1" customHeight="1" spans="1:15">
      <c r="A107" s="362"/>
      <c r="B107" s="294"/>
      <c r="C107" s="337"/>
      <c r="D107" s="337"/>
      <c r="E107" s="337"/>
      <c r="F107" s="341"/>
      <c r="G107" s="339"/>
      <c r="H107" s="337"/>
      <c r="I107" s="337"/>
      <c r="J107" s="337"/>
      <c r="K107" s="337"/>
      <c r="L107" s="329"/>
      <c r="M107" s="329"/>
      <c r="N107" s="337"/>
      <c r="O107" s="349"/>
    </row>
    <row r="108" s="313" customFormat="1" ht="35.1" customHeight="1" spans="1:15">
      <c r="A108" s="361"/>
      <c r="B108" s="294"/>
      <c r="C108" s="337"/>
      <c r="D108" s="337"/>
      <c r="E108" s="337"/>
      <c r="F108" s="337"/>
      <c r="G108" s="339"/>
      <c r="H108" s="337"/>
      <c r="I108" s="337"/>
      <c r="J108" s="337"/>
      <c r="K108" s="337"/>
      <c r="L108" s="334"/>
      <c r="M108" s="334"/>
      <c r="N108" s="337"/>
      <c r="O108" s="349"/>
    </row>
    <row r="109" s="313" customFormat="1" ht="35.1" customHeight="1" spans="1:15">
      <c r="A109" s="362"/>
      <c r="B109" s="294"/>
      <c r="C109" s="337"/>
      <c r="D109" s="337"/>
      <c r="E109" s="337"/>
      <c r="F109" s="337"/>
      <c r="G109" s="339"/>
      <c r="H109" s="337"/>
      <c r="I109" s="337"/>
      <c r="J109" s="337"/>
      <c r="K109" s="337"/>
      <c r="L109" s="329"/>
      <c r="M109" s="329"/>
      <c r="N109" s="337"/>
      <c r="O109" s="349"/>
    </row>
    <row r="110" s="313" customFormat="1" ht="35.1" customHeight="1" spans="1:15">
      <c r="A110" s="361"/>
      <c r="B110" s="294"/>
      <c r="C110" s="337"/>
      <c r="D110" s="337"/>
      <c r="E110" s="337"/>
      <c r="F110" s="337"/>
      <c r="G110" s="339"/>
      <c r="H110" s="337"/>
      <c r="I110" s="337"/>
      <c r="J110" s="337"/>
      <c r="K110" s="337"/>
      <c r="L110" s="334"/>
      <c r="M110" s="334"/>
      <c r="N110" s="337"/>
      <c r="O110" s="349"/>
    </row>
    <row r="111" s="313" customFormat="1" ht="35.1" customHeight="1" spans="1:15">
      <c r="A111" s="362"/>
      <c r="B111" s="294"/>
      <c r="C111" s="337"/>
      <c r="D111" s="337"/>
      <c r="E111" s="337"/>
      <c r="F111" s="337"/>
      <c r="G111" s="339"/>
      <c r="H111" s="337"/>
      <c r="I111" s="337"/>
      <c r="J111" s="337"/>
      <c r="K111" s="337"/>
      <c r="L111" s="329"/>
      <c r="M111" s="329"/>
      <c r="N111" s="337"/>
      <c r="O111" s="349"/>
    </row>
    <row r="112" s="313" customFormat="1" ht="35.1" customHeight="1" spans="1:15">
      <c r="A112" s="361"/>
      <c r="B112" s="294"/>
      <c r="C112" s="337"/>
      <c r="D112" s="337"/>
      <c r="E112" s="337"/>
      <c r="F112" s="337"/>
      <c r="G112" s="339"/>
      <c r="H112" s="337"/>
      <c r="I112" s="337"/>
      <c r="J112" s="337"/>
      <c r="K112" s="337"/>
      <c r="L112" s="334"/>
      <c r="M112" s="334"/>
      <c r="N112" s="337"/>
      <c r="O112" s="349"/>
    </row>
    <row r="113" s="313" customFormat="1" ht="35.1" customHeight="1" spans="1:15">
      <c r="A113" s="362"/>
      <c r="B113" s="294"/>
      <c r="C113" s="337"/>
      <c r="D113" s="337"/>
      <c r="E113" s="337"/>
      <c r="F113" s="337"/>
      <c r="G113" s="339"/>
      <c r="H113" s="337"/>
      <c r="I113" s="337"/>
      <c r="J113" s="337"/>
      <c r="K113" s="337"/>
      <c r="L113" s="329"/>
      <c r="M113" s="329"/>
      <c r="N113" s="337"/>
      <c r="O113" s="349"/>
    </row>
    <row r="114" s="313" customFormat="1" ht="35.1" customHeight="1" spans="1:15">
      <c r="A114" s="361"/>
      <c r="B114" s="294"/>
      <c r="C114" s="337"/>
      <c r="D114" s="337"/>
      <c r="E114" s="337"/>
      <c r="F114" s="337"/>
      <c r="G114" s="339"/>
      <c r="H114" s="337"/>
      <c r="I114" s="337"/>
      <c r="J114" s="337"/>
      <c r="K114" s="337"/>
      <c r="L114" s="334"/>
      <c r="M114" s="334"/>
      <c r="N114" s="337"/>
      <c r="O114" s="349"/>
    </row>
    <row r="115" s="313" customFormat="1" ht="35.1" customHeight="1" spans="1:15">
      <c r="A115" s="362"/>
      <c r="B115" s="294"/>
      <c r="C115" s="337"/>
      <c r="D115" s="337"/>
      <c r="E115" s="337"/>
      <c r="F115" s="337"/>
      <c r="G115" s="339"/>
      <c r="H115" s="337"/>
      <c r="I115" s="337"/>
      <c r="J115" s="337"/>
      <c r="K115" s="337"/>
      <c r="L115" s="329"/>
      <c r="M115" s="329"/>
      <c r="N115" s="337"/>
      <c r="O115" s="349"/>
    </row>
    <row r="116" s="313" customFormat="1" ht="35.1" customHeight="1" spans="1:15">
      <c r="A116" s="361"/>
      <c r="B116" s="294"/>
      <c r="C116" s="337"/>
      <c r="D116" s="337"/>
      <c r="E116" s="337"/>
      <c r="F116" s="337"/>
      <c r="G116" s="339"/>
      <c r="H116" s="337"/>
      <c r="I116" s="337"/>
      <c r="J116" s="337"/>
      <c r="K116" s="337"/>
      <c r="L116" s="334"/>
      <c r="M116" s="334"/>
      <c r="N116" s="337"/>
      <c r="O116" s="349"/>
    </row>
    <row r="117" s="313" customFormat="1" ht="35.1" customHeight="1" spans="1:15">
      <c r="A117" s="362"/>
      <c r="B117" s="294"/>
      <c r="C117" s="337"/>
      <c r="D117" s="337"/>
      <c r="E117" s="337"/>
      <c r="F117" s="337"/>
      <c r="G117" s="339"/>
      <c r="H117" s="337"/>
      <c r="I117" s="337"/>
      <c r="J117" s="337"/>
      <c r="K117" s="337"/>
      <c r="L117" s="329"/>
      <c r="M117" s="329"/>
      <c r="N117" s="337"/>
      <c r="O117" s="349"/>
    </row>
    <row r="118" s="313" customFormat="1" ht="35.1" customHeight="1" spans="1:15">
      <c r="A118" s="361"/>
      <c r="B118" s="294"/>
      <c r="C118" s="337"/>
      <c r="D118" s="337"/>
      <c r="E118" s="337"/>
      <c r="F118" s="337"/>
      <c r="G118" s="339"/>
      <c r="H118" s="337"/>
      <c r="I118" s="337"/>
      <c r="J118" s="337"/>
      <c r="K118" s="337"/>
      <c r="L118" s="334"/>
      <c r="M118" s="334"/>
      <c r="N118" s="337"/>
      <c r="O118" s="349"/>
    </row>
    <row r="119" s="313" customFormat="1" ht="35.1" customHeight="1" spans="1:15">
      <c r="A119" s="362"/>
      <c r="B119" s="294"/>
      <c r="C119" s="337"/>
      <c r="D119" s="337"/>
      <c r="E119" s="337"/>
      <c r="F119" s="337"/>
      <c r="G119" s="339"/>
      <c r="H119" s="337"/>
      <c r="I119" s="337"/>
      <c r="J119" s="337"/>
      <c r="K119" s="337"/>
      <c r="L119" s="329"/>
      <c r="M119" s="329"/>
      <c r="N119" s="337"/>
      <c r="O119" s="349"/>
    </row>
    <row r="120" s="313" customFormat="1" ht="35.1" customHeight="1" spans="1:15">
      <c r="A120" s="361"/>
      <c r="B120" s="294"/>
      <c r="C120" s="337"/>
      <c r="D120" s="337"/>
      <c r="E120" s="337"/>
      <c r="F120" s="337"/>
      <c r="G120" s="339"/>
      <c r="H120" s="337"/>
      <c r="I120" s="337"/>
      <c r="J120" s="337"/>
      <c r="K120" s="337"/>
      <c r="L120" s="334"/>
      <c r="M120" s="334"/>
      <c r="N120" s="337"/>
      <c r="O120" s="349"/>
    </row>
    <row r="121" s="313" customFormat="1" ht="35.1" customHeight="1" spans="1:15">
      <c r="A121" s="362"/>
      <c r="B121" s="294"/>
      <c r="C121" s="337"/>
      <c r="D121" s="337"/>
      <c r="E121" s="337"/>
      <c r="F121" s="337"/>
      <c r="G121" s="339"/>
      <c r="H121" s="337"/>
      <c r="I121" s="337"/>
      <c r="J121" s="337"/>
      <c r="K121" s="337"/>
      <c r="L121" s="329"/>
      <c r="M121" s="329"/>
      <c r="N121" s="337"/>
      <c r="O121" s="349"/>
    </row>
    <row r="122" s="313" customFormat="1" ht="35.1" customHeight="1" spans="1:15">
      <c r="A122" s="361"/>
      <c r="B122" s="294"/>
      <c r="C122" s="337"/>
      <c r="D122" s="337"/>
      <c r="E122" s="337"/>
      <c r="F122" s="337"/>
      <c r="G122" s="339"/>
      <c r="H122" s="337"/>
      <c r="I122" s="337"/>
      <c r="J122" s="337"/>
      <c r="K122" s="337"/>
      <c r="L122" s="334"/>
      <c r="M122" s="334"/>
      <c r="N122" s="337"/>
      <c r="O122" s="349"/>
    </row>
    <row r="123" s="313" customFormat="1" ht="35.1" customHeight="1" spans="1:15">
      <c r="A123" s="362"/>
      <c r="B123" s="294"/>
      <c r="C123" s="337"/>
      <c r="D123" s="337"/>
      <c r="E123" s="337"/>
      <c r="F123" s="337"/>
      <c r="G123" s="339"/>
      <c r="H123" s="337"/>
      <c r="I123" s="337"/>
      <c r="J123" s="337"/>
      <c r="K123" s="337"/>
      <c r="L123" s="329"/>
      <c r="M123" s="329"/>
      <c r="N123" s="337"/>
      <c r="O123" s="349"/>
    </row>
    <row r="124" s="313" customFormat="1" ht="35.1" customHeight="1" spans="1:15">
      <c r="A124" s="361"/>
      <c r="B124" s="294"/>
      <c r="C124" s="337"/>
      <c r="D124" s="337"/>
      <c r="E124" s="337"/>
      <c r="F124" s="337"/>
      <c r="G124" s="339"/>
      <c r="H124" s="337"/>
      <c r="I124" s="337"/>
      <c r="J124" s="337"/>
      <c r="K124" s="337"/>
      <c r="L124" s="334"/>
      <c r="M124" s="334"/>
      <c r="N124" s="337"/>
      <c r="O124" s="349"/>
    </row>
    <row r="125" s="313" customFormat="1" ht="35.1" customHeight="1" spans="1:15">
      <c r="A125" s="362"/>
      <c r="B125" s="294"/>
      <c r="C125" s="337"/>
      <c r="D125" s="337"/>
      <c r="E125" s="337"/>
      <c r="F125" s="337"/>
      <c r="G125" s="339"/>
      <c r="H125" s="337"/>
      <c r="I125" s="337"/>
      <c r="J125" s="337"/>
      <c r="K125" s="337"/>
      <c r="L125" s="329"/>
      <c r="M125" s="329"/>
      <c r="N125" s="337"/>
      <c r="O125" s="349"/>
    </row>
    <row r="126" s="313" customFormat="1" ht="35.1" customHeight="1" spans="1:15">
      <c r="A126" s="361"/>
      <c r="B126" s="294"/>
      <c r="C126" s="337"/>
      <c r="D126" s="337"/>
      <c r="E126" s="337"/>
      <c r="F126" s="337"/>
      <c r="G126" s="339"/>
      <c r="H126" s="337"/>
      <c r="I126" s="337"/>
      <c r="J126" s="337"/>
      <c r="K126" s="337"/>
      <c r="L126" s="334"/>
      <c r="M126" s="334"/>
      <c r="N126" s="337"/>
      <c r="O126" s="349"/>
    </row>
    <row r="127" s="313" customFormat="1" ht="35.1" customHeight="1" spans="1:15">
      <c r="A127" s="362"/>
      <c r="B127" s="294"/>
      <c r="C127" s="337"/>
      <c r="D127" s="337"/>
      <c r="E127" s="337"/>
      <c r="F127" s="337"/>
      <c r="G127" s="339"/>
      <c r="H127" s="337"/>
      <c r="I127" s="337"/>
      <c r="J127" s="337"/>
      <c r="K127" s="337"/>
      <c r="L127" s="329"/>
      <c r="M127" s="329"/>
      <c r="N127" s="337"/>
      <c r="O127" s="349"/>
    </row>
    <row r="128" s="313" customFormat="1" ht="35.1" customHeight="1" spans="1:15">
      <c r="A128" s="361"/>
      <c r="B128" s="294"/>
      <c r="C128" s="337"/>
      <c r="D128" s="337"/>
      <c r="E128" s="337"/>
      <c r="F128" s="337"/>
      <c r="G128" s="339"/>
      <c r="H128" s="337"/>
      <c r="I128" s="337"/>
      <c r="J128" s="337"/>
      <c r="K128" s="337"/>
      <c r="L128" s="334"/>
      <c r="M128" s="334"/>
      <c r="N128" s="337"/>
      <c r="O128" s="349"/>
    </row>
    <row r="129" s="313" customFormat="1" ht="35.1" customHeight="1" spans="1:15">
      <c r="A129" s="362"/>
      <c r="B129" s="294"/>
      <c r="C129" s="337"/>
      <c r="D129" s="337"/>
      <c r="E129" s="337"/>
      <c r="F129" s="337"/>
      <c r="G129" s="339"/>
      <c r="H129" s="337"/>
      <c r="I129" s="337"/>
      <c r="J129" s="337"/>
      <c r="K129" s="337"/>
      <c r="L129" s="329"/>
      <c r="M129" s="329"/>
      <c r="N129" s="337"/>
      <c r="O129" s="349"/>
    </row>
    <row r="130" s="313" customFormat="1" ht="35.1" customHeight="1" spans="1:15">
      <c r="A130" s="361"/>
      <c r="B130" s="294"/>
      <c r="C130" s="337"/>
      <c r="D130" s="337"/>
      <c r="E130" s="337"/>
      <c r="F130" s="337"/>
      <c r="G130" s="339"/>
      <c r="H130" s="337"/>
      <c r="I130" s="337"/>
      <c r="J130" s="337"/>
      <c r="K130" s="337"/>
      <c r="L130" s="334"/>
      <c r="M130" s="334"/>
      <c r="N130" s="337"/>
      <c r="O130" s="349"/>
    </row>
    <row r="131" s="313" customFormat="1" ht="35.1" customHeight="1" spans="1:15">
      <c r="A131" s="362"/>
      <c r="B131" s="294"/>
      <c r="C131" s="337"/>
      <c r="D131" s="337"/>
      <c r="E131" s="337"/>
      <c r="F131" s="337"/>
      <c r="G131" s="339"/>
      <c r="H131" s="337"/>
      <c r="I131" s="337"/>
      <c r="J131" s="337"/>
      <c r="K131" s="337"/>
      <c r="L131" s="329"/>
      <c r="M131" s="329"/>
      <c r="N131" s="337"/>
      <c r="O131" s="349"/>
    </row>
    <row r="132" s="313" customFormat="1" ht="35.1" customHeight="1" spans="1:15">
      <c r="A132" s="361"/>
      <c r="B132" s="294"/>
      <c r="C132" s="337"/>
      <c r="D132" s="337"/>
      <c r="E132" s="337"/>
      <c r="F132" s="337"/>
      <c r="G132" s="339"/>
      <c r="H132" s="337"/>
      <c r="I132" s="337"/>
      <c r="J132" s="337"/>
      <c r="K132" s="337"/>
      <c r="L132" s="334"/>
      <c r="M132" s="334"/>
      <c r="N132" s="337"/>
      <c r="O132" s="349"/>
    </row>
    <row r="133" s="313" customFormat="1" ht="35.1" customHeight="1" spans="1:15">
      <c r="A133" s="362"/>
      <c r="B133" s="294"/>
      <c r="C133" s="337"/>
      <c r="D133" s="337"/>
      <c r="E133" s="337"/>
      <c r="F133" s="337"/>
      <c r="G133" s="339"/>
      <c r="H133" s="337"/>
      <c r="I133" s="337"/>
      <c r="J133" s="337"/>
      <c r="K133" s="337"/>
      <c r="L133" s="329"/>
      <c r="M133" s="329"/>
      <c r="N133" s="337"/>
      <c r="O133" s="349"/>
    </row>
    <row r="134" s="313" customFormat="1" ht="35.1" customHeight="1" spans="1:15">
      <c r="A134" s="361"/>
      <c r="B134" s="294"/>
      <c r="C134" s="337"/>
      <c r="D134" s="337"/>
      <c r="E134" s="337"/>
      <c r="F134" s="337"/>
      <c r="G134" s="339"/>
      <c r="H134" s="337"/>
      <c r="I134" s="337"/>
      <c r="J134" s="337"/>
      <c r="K134" s="337"/>
      <c r="L134" s="334"/>
      <c r="M134" s="334"/>
      <c r="N134" s="337"/>
      <c r="O134" s="349"/>
    </row>
    <row r="135" s="313" customFormat="1" ht="35.1" customHeight="1" spans="1:15">
      <c r="A135" s="362"/>
      <c r="B135" s="294"/>
      <c r="C135" s="337"/>
      <c r="D135" s="337"/>
      <c r="E135" s="337"/>
      <c r="F135" s="337"/>
      <c r="G135" s="339"/>
      <c r="H135" s="337"/>
      <c r="I135" s="337"/>
      <c r="J135" s="337"/>
      <c r="K135" s="337"/>
      <c r="L135" s="329"/>
      <c r="M135" s="329"/>
      <c r="N135" s="337"/>
      <c r="O135" s="349"/>
    </row>
    <row r="136" s="313" customFormat="1" ht="35.1" customHeight="1" spans="1:15">
      <c r="A136" s="361"/>
      <c r="B136" s="294"/>
      <c r="C136" s="337"/>
      <c r="D136" s="337"/>
      <c r="E136" s="337"/>
      <c r="F136" s="337"/>
      <c r="G136" s="339"/>
      <c r="H136" s="337"/>
      <c r="I136" s="337"/>
      <c r="J136" s="337"/>
      <c r="K136" s="337"/>
      <c r="L136" s="334"/>
      <c r="M136" s="334"/>
      <c r="N136" s="337"/>
      <c r="O136" s="349"/>
    </row>
    <row r="137" s="313" customFormat="1" ht="35.1" customHeight="1" spans="1:15">
      <c r="A137" s="362"/>
      <c r="B137" s="294"/>
      <c r="C137" s="337"/>
      <c r="D137" s="337"/>
      <c r="E137" s="337"/>
      <c r="F137" s="337"/>
      <c r="G137" s="339"/>
      <c r="H137" s="337"/>
      <c r="I137" s="337"/>
      <c r="J137" s="337"/>
      <c r="K137" s="337"/>
      <c r="L137" s="329"/>
      <c r="M137" s="329"/>
      <c r="N137" s="337"/>
      <c r="O137" s="349"/>
    </row>
    <row r="138" s="313" customFormat="1" ht="35.1" customHeight="1" spans="1:15">
      <c r="A138" s="361"/>
      <c r="B138" s="294"/>
      <c r="C138" s="337"/>
      <c r="D138" s="337"/>
      <c r="E138" s="337"/>
      <c r="F138" s="337"/>
      <c r="G138" s="339"/>
      <c r="H138" s="337"/>
      <c r="I138" s="337"/>
      <c r="J138" s="337"/>
      <c r="K138" s="337"/>
      <c r="L138" s="334"/>
      <c r="M138" s="334"/>
      <c r="N138" s="337"/>
      <c r="O138" s="349"/>
    </row>
    <row r="139" s="313" customFormat="1" ht="35.1" customHeight="1" spans="1:15">
      <c r="A139" s="362"/>
      <c r="B139" s="294"/>
      <c r="C139" s="337"/>
      <c r="D139" s="337"/>
      <c r="E139" s="337"/>
      <c r="F139" s="337"/>
      <c r="G139" s="339"/>
      <c r="H139" s="337"/>
      <c r="I139" s="337"/>
      <c r="J139" s="337"/>
      <c r="K139" s="337"/>
      <c r="L139" s="329"/>
      <c r="M139" s="329"/>
      <c r="N139" s="337"/>
      <c r="O139" s="349"/>
    </row>
    <row r="140" s="313" customFormat="1" ht="35.1" customHeight="1" spans="1:15">
      <c r="A140" s="361"/>
      <c r="B140" s="294"/>
      <c r="C140" s="337"/>
      <c r="D140" s="337"/>
      <c r="E140" s="337"/>
      <c r="F140" s="337"/>
      <c r="G140" s="339"/>
      <c r="H140" s="337"/>
      <c r="I140" s="337"/>
      <c r="J140" s="337"/>
      <c r="K140" s="337"/>
      <c r="L140" s="334"/>
      <c r="M140" s="334"/>
      <c r="N140" s="337"/>
      <c r="O140" s="349"/>
    </row>
    <row r="141" s="313" customFormat="1" ht="35.1" customHeight="1" spans="1:15">
      <c r="A141" s="362"/>
      <c r="B141" s="294"/>
      <c r="C141" s="337"/>
      <c r="D141" s="337"/>
      <c r="E141" s="337"/>
      <c r="F141" s="337"/>
      <c r="G141" s="339"/>
      <c r="H141" s="337"/>
      <c r="I141" s="337"/>
      <c r="J141" s="337"/>
      <c r="K141" s="337"/>
      <c r="L141" s="338"/>
      <c r="M141" s="338"/>
      <c r="N141" s="337"/>
      <c r="O141" s="349"/>
    </row>
    <row r="142" s="313" customFormat="1" ht="35.1" customHeight="1" spans="1:15">
      <c r="A142" s="361"/>
      <c r="B142" s="294"/>
      <c r="C142" s="337"/>
      <c r="D142" s="337"/>
      <c r="E142" s="337"/>
      <c r="F142" s="337"/>
      <c r="G142" s="339"/>
      <c r="H142" s="337"/>
      <c r="I142" s="337"/>
      <c r="J142" s="337"/>
      <c r="K142" s="337"/>
      <c r="L142" s="334"/>
      <c r="M142" s="334"/>
      <c r="N142" s="337"/>
      <c r="O142" s="349"/>
    </row>
    <row r="143" s="313" customFormat="1" ht="35.1" customHeight="1" spans="1:15">
      <c r="A143" s="362"/>
      <c r="B143" s="294"/>
      <c r="C143" s="337"/>
      <c r="D143" s="337"/>
      <c r="E143" s="337"/>
      <c r="F143" s="337"/>
      <c r="G143" s="339"/>
      <c r="H143" s="337"/>
      <c r="I143" s="337"/>
      <c r="J143" s="337"/>
      <c r="K143" s="337"/>
      <c r="L143" s="329"/>
      <c r="M143" s="329"/>
      <c r="N143" s="337"/>
      <c r="O143" s="349"/>
    </row>
    <row r="144" s="313" customFormat="1" ht="35.1" customHeight="1" spans="1:15">
      <c r="A144" s="361"/>
      <c r="B144" s="294"/>
      <c r="C144" s="337"/>
      <c r="D144" s="337"/>
      <c r="E144" s="337"/>
      <c r="F144" s="337"/>
      <c r="G144" s="339"/>
      <c r="H144" s="337"/>
      <c r="I144" s="337"/>
      <c r="J144" s="337"/>
      <c r="K144" s="337"/>
      <c r="L144" s="338"/>
      <c r="M144" s="338"/>
      <c r="N144" s="337"/>
      <c r="O144" s="349"/>
    </row>
    <row r="145" s="313" customFormat="1" ht="35.1" customHeight="1" spans="1:15">
      <c r="A145" s="362"/>
      <c r="B145" s="294"/>
      <c r="C145" s="337"/>
      <c r="D145" s="341"/>
      <c r="E145" s="337"/>
      <c r="F145" s="337"/>
      <c r="G145" s="339"/>
      <c r="H145" s="337"/>
      <c r="I145" s="337"/>
      <c r="J145" s="337"/>
      <c r="K145" s="337"/>
      <c r="L145" s="329"/>
      <c r="M145" s="329"/>
      <c r="N145" s="337"/>
      <c r="O145" s="349"/>
    </row>
    <row r="146" s="313" customFormat="1" ht="35.1" customHeight="1" spans="1:15">
      <c r="A146" s="361"/>
      <c r="B146" s="294"/>
      <c r="C146" s="337"/>
      <c r="D146" s="337"/>
      <c r="E146" s="337"/>
      <c r="F146" s="337"/>
      <c r="G146" s="339"/>
      <c r="H146" s="337"/>
      <c r="I146" s="337"/>
      <c r="J146" s="337"/>
      <c r="K146" s="337"/>
      <c r="L146" s="334"/>
      <c r="M146" s="334"/>
      <c r="N146" s="337"/>
      <c r="O146" s="349"/>
    </row>
    <row r="147" s="313" customFormat="1" ht="35.1" customHeight="1" spans="1:15">
      <c r="A147" s="362"/>
      <c r="B147" s="294"/>
      <c r="C147" s="337"/>
      <c r="D147" s="337"/>
      <c r="E147" s="337"/>
      <c r="F147" s="337"/>
      <c r="G147" s="339"/>
      <c r="H147" s="337"/>
      <c r="I147" s="337"/>
      <c r="J147" s="337"/>
      <c r="K147" s="337"/>
      <c r="L147" s="329"/>
      <c r="M147" s="329"/>
      <c r="N147" s="337"/>
      <c r="O147" s="349"/>
    </row>
    <row r="148" s="313" customFormat="1" ht="35.1" customHeight="1" spans="1:15">
      <c r="A148" s="361"/>
      <c r="B148" s="294"/>
      <c r="C148" s="337"/>
      <c r="D148" s="337"/>
      <c r="E148" s="337"/>
      <c r="F148" s="337"/>
      <c r="G148" s="339"/>
      <c r="H148" s="337"/>
      <c r="I148" s="337"/>
      <c r="J148" s="337"/>
      <c r="K148" s="337"/>
      <c r="L148" s="334"/>
      <c r="M148" s="334"/>
      <c r="N148" s="337"/>
      <c r="O148" s="349"/>
    </row>
    <row r="149" s="313" customFormat="1" ht="35.1" customHeight="1" spans="1:15">
      <c r="A149" s="362"/>
      <c r="B149" s="294"/>
      <c r="C149" s="337"/>
      <c r="D149" s="337"/>
      <c r="E149" s="337"/>
      <c r="F149" s="337"/>
      <c r="G149" s="339"/>
      <c r="H149" s="337"/>
      <c r="I149" s="337"/>
      <c r="J149" s="337"/>
      <c r="K149" s="337"/>
      <c r="L149" s="329"/>
      <c r="M149" s="329"/>
      <c r="N149" s="337"/>
      <c r="O149" s="349"/>
    </row>
    <row r="150" s="313" customFormat="1" ht="35.1" customHeight="1" spans="1:15">
      <c r="A150" s="361"/>
      <c r="B150" s="294"/>
      <c r="C150" s="337"/>
      <c r="D150" s="337"/>
      <c r="E150" s="337"/>
      <c r="F150" s="337"/>
      <c r="G150" s="339"/>
      <c r="H150" s="337"/>
      <c r="I150" s="337"/>
      <c r="J150" s="337"/>
      <c r="K150" s="337"/>
      <c r="L150" s="334"/>
      <c r="M150" s="334"/>
      <c r="N150" s="337"/>
      <c r="O150" s="349"/>
    </row>
    <row r="151" s="313" customFormat="1" ht="32.25" customHeight="1" spans="1:15">
      <c r="A151" s="362"/>
      <c r="B151" s="294"/>
      <c r="C151" s="337"/>
      <c r="D151" s="337"/>
      <c r="E151" s="337"/>
      <c r="F151" s="337"/>
      <c r="G151" s="339"/>
      <c r="H151" s="337"/>
      <c r="I151" s="337"/>
      <c r="J151" s="337"/>
      <c r="K151" s="337"/>
      <c r="L151" s="329"/>
      <c r="M151" s="329"/>
      <c r="N151" s="337"/>
      <c r="O151" s="349"/>
    </row>
    <row r="152" s="313" customFormat="1" ht="35.1" customHeight="1" spans="1:15">
      <c r="A152" s="361"/>
      <c r="B152" s="294"/>
      <c r="C152" s="337"/>
      <c r="D152" s="337"/>
      <c r="E152" s="337"/>
      <c r="F152" s="337"/>
      <c r="G152" s="339"/>
      <c r="H152" s="337"/>
      <c r="I152" s="337"/>
      <c r="J152" s="337"/>
      <c r="K152" s="337"/>
      <c r="L152" s="334"/>
      <c r="M152" s="334"/>
      <c r="N152" s="337"/>
      <c r="O152" s="349"/>
    </row>
    <row r="153" s="313" customFormat="1" ht="35.1" customHeight="1" spans="1:15">
      <c r="A153" s="362"/>
      <c r="B153" s="294"/>
      <c r="C153" s="337"/>
      <c r="D153" s="337"/>
      <c r="E153" s="337"/>
      <c r="F153" s="337"/>
      <c r="G153" s="339"/>
      <c r="H153" s="337"/>
      <c r="I153" s="337"/>
      <c r="J153" s="337"/>
      <c r="K153" s="337"/>
      <c r="L153" s="329"/>
      <c r="M153" s="329"/>
      <c r="N153" s="337"/>
      <c r="O153" s="349"/>
    </row>
    <row r="154" s="313" customFormat="1" ht="35.1" customHeight="1" spans="1:15">
      <c r="A154" s="361"/>
      <c r="B154" s="294"/>
      <c r="C154" s="337"/>
      <c r="D154" s="337"/>
      <c r="E154" s="337"/>
      <c r="F154" s="337"/>
      <c r="G154" s="339"/>
      <c r="H154" s="337"/>
      <c r="I154" s="337"/>
      <c r="J154" s="337"/>
      <c r="K154" s="337"/>
      <c r="L154" s="334"/>
      <c r="M154" s="334"/>
      <c r="N154" s="337"/>
      <c r="O154" s="349"/>
    </row>
    <row r="155" s="313" customFormat="1" ht="35.1" customHeight="1" spans="1:15">
      <c r="A155" s="362"/>
      <c r="B155" s="294"/>
      <c r="C155" s="337"/>
      <c r="D155" s="337"/>
      <c r="E155" s="337"/>
      <c r="F155" s="337"/>
      <c r="G155" s="339"/>
      <c r="H155" s="337"/>
      <c r="I155" s="337"/>
      <c r="J155" s="337"/>
      <c r="K155" s="337"/>
      <c r="L155" s="329"/>
      <c r="M155" s="329"/>
      <c r="N155" s="337"/>
      <c r="O155" s="349"/>
    </row>
    <row r="156" s="313" customFormat="1" ht="35.1" customHeight="1" spans="1:15">
      <c r="A156" s="361"/>
      <c r="B156" s="294"/>
      <c r="C156" s="337"/>
      <c r="D156" s="337"/>
      <c r="E156" s="337"/>
      <c r="F156" s="337"/>
      <c r="G156" s="339"/>
      <c r="H156" s="337"/>
      <c r="I156" s="337"/>
      <c r="J156" s="337"/>
      <c r="K156" s="337"/>
      <c r="L156" s="334"/>
      <c r="M156" s="334"/>
      <c r="N156" s="337"/>
      <c r="O156" s="349"/>
    </row>
    <row r="157" s="313" customFormat="1" ht="35.1" customHeight="1" spans="1:15">
      <c r="A157" s="362"/>
      <c r="B157" s="294"/>
      <c r="C157" s="337"/>
      <c r="D157" s="337"/>
      <c r="E157" s="337"/>
      <c r="F157" s="337"/>
      <c r="G157" s="339"/>
      <c r="H157" s="337"/>
      <c r="I157" s="337"/>
      <c r="J157" s="337"/>
      <c r="K157" s="337"/>
      <c r="L157" s="329"/>
      <c r="M157" s="329"/>
      <c r="N157" s="337"/>
      <c r="O157" s="349"/>
    </row>
    <row r="158" s="313" customFormat="1" ht="35.1" customHeight="1" spans="1:15">
      <c r="A158" s="361"/>
      <c r="B158" s="294"/>
      <c r="C158" s="337"/>
      <c r="D158" s="337"/>
      <c r="E158" s="337"/>
      <c r="F158" s="337"/>
      <c r="G158" s="339"/>
      <c r="H158" s="337"/>
      <c r="I158" s="337"/>
      <c r="J158" s="337"/>
      <c r="K158" s="337"/>
      <c r="L158" s="334"/>
      <c r="M158" s="334"/>
      <c r="N158" s="337"/>
      <c r="O158" s="349"/>
    </row>
    <row r="159" s="313" customFormat="1" ht="35.1" customHeight="1" spans="1:15">
      <c r="A159" s="362"/>
      <c r="B159" s="294"/>
      <c r="C159" s="337"/>
      <c r="D159" s="337"/>
      <c r="E159" s="337"/>
      <c r="F159" s="337"/>
      <c r="G159" s="339"/>
      <c r="H159" s="337"/>
      <c r="I159" s="337"/>
      <c r="J159" s="337"/>
      <c r="K159" s="337"/>
      <c r="L159" s="329"/>
      <c r="M159" s="329"/>
      <c r="N159" s="337"/>
      <c r="O159" s="349"/>
    </row>
    <row r="160" s="313" customFormat="1" ht="35.1" customHeight="1" spans="1:15">
      <c r="A160" s="361"/>
      <c r="B160" s="294"/>
      <c r="C160" s="337"/>
      <c r="D160" s="337"/>
      <c r="E160" s="337"/>
      <c r="F160" s="337"/>
      <c r="G160" s="339"/>
      <c r="H160" s="337"/>
      <c r="I160" s="337"/>
      <c r="J160" s="337"/>
      <c r="K160" s="337"/>
      <c r="L160" s="334"/>
      <c r="M160" s="334"/>
      <c r="N160" s="337"/>
      <c r="O160" s="349"/>
    </row>
    <row r="161" s="313" customFormat="1" ht="35.1" customHeight="1" spans="1:15">
      <c r="A161" s="362"/>
      <c r="B161" s="294"/>
      <c r="C161" s="337"/>
      <c r="D161" s="337"/>
      <c r="E161" s="337"/>
      <c r="F161" s="337"/>
      <c r="G161" s="339"/>
      <c r="H161" s="337"/>
      <c r="I161" s="337"/>
      <c r="J161" s="337"/>
      <c r="K161" s="337"/>
      <c r="L161" s="329"/>
      <c r="M161" s="329"/>
      <c r="N161" s="337"/>
      <c r="O161" s="349"/>
    </row>
    <row r="162" s="313" customFormat="1" ht="35.1" customHeight="1" spans="1:15">
      <c r="A162" s="361"/>
      <c r="B162" s="294"/>
      <c r="C162" s="337"/>
      <c r="D162" s="337"/>
      <c r="E162" s="337"/>
      <c r="F162" s="337"/>
      <c r="G162" s="339"/>
      <c r="H162" s="337"/>
      <c r="I162" s="337"/>
      <c r="J162" s="337"/>
      <c r="K162" s="337"/>
      <c r="L162" s="334"/>
      <c r="M162" s="334"/>
      <c r="N162" s="337"/>
      <c r="O162" s="349"/>
    </row>
    <row r="163" s="313" customFormat="1" ht="35.1" customHeight="1" spans="1:15">
      <c r="A163" s="362"/>
      <c r="B163" s="294"/>
      <c r="C163" s="337"/>
      <c r="D163" s="337"/>
      <c r="E163" s="337"/>
      <c r="F163" s="337"/>
      <c r="G163" s="339"/>
      <c r="H163" s="337"/>
      <c r="I163" s="337"/>
      <c r="J163" s="337"/>
      <c r="K163" s="337"/>
      <c r="L163" s="329"/>
      <c r="M163" s="329"/>
      <c r="N163" s="337"/>
      <c r="O163" s="349"/>
    </row>
    <row r="164" s="313" customFormat="1" ht="35.1" customHeight="1" spans="1:15">
      <c r="A164" s="361"/>
      <c r="B164" s="294"/>
      <c r="C164" s="337"/>
      <c r="D164" s="337"/>
      <c r="E164" s="337"/>
      <c r="F164" s="337"/>
      <c r="G164" s="339"/>
      <c r="H164" s="337"/>
      <c r="I164" s="337"/>
      <c r="J164" s="337"/>
      <c r="K164" s="337"/>
      <c r="L164" s="334"/>
      <c r="M164" s="334"/>
      <c r="N164" s="337"/>
      <c r="O164" s="349"/>
    </row>
    <row r="165" s="313" customFormat="1" ht="35.1" customHeight="1" spans="1:15">
      <c r="A165" s="362"/>
      <c r="B165" s="294"/>
      <c r="C165" s="337"/>
      <c r="D165" s="337"/>
      <c r="E165" s="337"/>
      <c r="F165" s="337"/>
      <c r="G165" s="339"/>
      <c r="H165" s="337"/>
      <c r="I165" s="337"/>
      <c r="J165" s="337"/>
      <c r="K165" s="337"/>
      <c r="L165" s="329"/>
      <c r="M165" s="329"/>
      <c r="N165" s="337"/>
      <c r="O165" s="349"/>
    </row>
    <row r="166" s="313" customFormat="1" ht="35.1" customHeight="1" spans="1:15">
      <c r="A166" s="361"/>
      <c r="B166" s="294"/>
      <c r="C166" s="337"/>
      <c r="D166" s="337"/>
      <c r="E166" s="337"/>
      <c r="F166" s="337"/>
      <c r="G166" s="339"/>
      <c r="H166" s="337"/>
      <c r="I166" s="337"/>
      <c r="J166" s="337"/>
      <c r="K166" s="337"/>
      <c r="L166" s="334"/>
      <c r="M166" s="334"/>
      <c r="N166" s="337"/>
      <c r="O166" s="349"/>
    </row>
    <row r="167" s="313" customFormat="1" ht="35.1" customHeight="1" spans="1:15">
      <c r="A167" s="362"/>
      <c r="B167" s="294"/>
      <c r="C167" s="337"/>
      <c r="D167" s="337"/>
      <c r="E167" s="337"/>
      <c r="F167" s="337"/>
      <c r="G167" s="339"/>
      <c r="H167" s="337"/>
      <c r="I167" s="337"/>
      <c r="J167" s="337"/>
      <c r="K167" s="337"/>
      <c r="L167" s="329"/>
      <c r="M167" s="329"/>
      <c r="N167" s="337"/>
      <c r="O167" s="349"/>
    </row>
    <row r="168" s="313" customFormat="1" ht="35.1" customHeight="1" spans="1:15">
      <c r="A168" s="361"/>
      <c r="B168" s="294"/>
      <c r="C168" s="337"/>
      <c r="D168" s="337"/>
      <c r="E168" s="337"/>
      <c r="F168" s="337"/>
      <c r="G168" s="339"/>
      <c r="H168" s="337"/>
      <c r="I168" s="337"/>
      <c r="J168" s="337"/>
      <c r="K168" s="337"/>
      <c r="L168" s="334"/>
      <c r="M168" s="334"/>
      <c r="N168" s="337"/>
      <c r="O168" s="349"/>
    </row>
    <row r="169" s="313" customFormat="1" ht="35.1" customHeight="1" spans="1:15">
      <c r="A169" s="362"/>
      <c r="B169" s="294"/>
      <c r="C169" s="337"/>
      <c r="D169" s="337"/>
      <c r="E169" s="337"/>
      <c r="F169" s="337"/>
      <c r="G169" s="339"/>
      <c r="H169" s="337"/>
      <c r="I169" s="337"/>
      <c r="J169" s="337"/>
      <c r="K169" s="337"/>
      <c r="L169" s="329"/>
      <c r="M169" s="329"/>
      <c r="N169" s="337"/>
      <c r="O169" s="349"/>
    </row>
    <row r="170" s="313" customFormat="1" ht="35.1" customHeight="1" spans="1:15">
      <c r="A170" s="361"/>
      <c r="B170" s="294"/>
      <c r="C170" s="337"/>
      <c r="D170" s="337"/>
      <c r="E170" s="337"/>
      <c r="F170" s="337"/>
      <c r="G170" s="339"/>
      <c r="H170" s="337"/>
      <c r="I170" s="337"/>
      <c r="J170" s="337"/>
      <c r="K170" s="337"/>
      <c r="L170" s="334"/>
      <c r="M170" s="334"/>
      <c r="N170" s="337"/>
      <c r="O170" s="349"/>
    </row>
    <row r="171" s="313" customFormat="1" ht="35.1" customHeight="1" spans="1:15">
      <c r="A171" s="362"/>
      <c r="B171" s="294"/>
      <c r="C171" s="337"/>
      <c r="D171" s="337"/>
      <c r="E171" s="337"/>
      <c r="F171" s="337"/>
      <c r="G171" s="339"/>
      <c r="H171" s="337"/>
      <c r="I171" s="337"/>
      <c r="J171" s="337"/>
      <c r="K171" s="337"/>
      <c r="L171" s="329"/>
      <c r="M171" s="329"/>
      <c r="N171" s="337"/>
      <c r="O171" s="349"/>
    </row>
    <row r="172" s="313" customFormat="1" ht="35.1" customHeight="1" spans="1:15">
      <c r="A172" s="361"/>
      <c r="B172" s="294"/>
      <c r="C172" s="337"/>
      <c r="D172" s="337"/>
      <c r="E172" s="337"/>
      <c r="F172" s="337"/>
      <c r="G172" s="339"/>
      <c r="H172" s="337"/>
      <c r="I172" s="337"/>
      <c r="J172" s="337"/>
      <c r="K172" s="337"/>
      <c r="L172" s="334"/>
      <c r="M172" s="334"/>
      <c r="N172" s="337"/>
      <c r="O172" s="349"/>
    </row>
    <row r="173" s="313" customFormat="1" ht="35.1" customHeight="1" spans="1:15">
      <c r="A173" s="362"/>
      <c r="B173" s="294"/>
      <c r="C173" s="337"/>
      <c r="D173" s="341"/>
      <c r="E173" s="337"/>
      <c r="F173" s="337"/>
      <c r="G173" s="339"/>
      <c r="H173" s="337"/>
      <c r="I173" s="337"/>
      <c r="J173" s="337"/>
      <c r="K173" s="337"/>
      <c r="L173" s="329"/>
      <c r="M173" s="329"/>
      <c r="N173" s="337"/>
      <c r="O173" s="349"/>
    </row>
    <row r="174" s="313" customFormat="1" ht="35.1" customHeight="1" spans="1:15">
      <c r="A174" s="361"/>
      <c r="B174" s="294"/>
      <c r="C174" s="337"/>
      <c r="D174" s="337"/>
      <c r="E174" s="337"/>
      <c r="F174" s="337"/>
      <c r="G174" s="339"/>
      <c r="H174" s="337"/>
      <c r="I174" s="337"/>
      <c r="J174" s="337"/>
      <c r="K174" s="337"/>
      <c r="L174" s="334"/>
      <c r="M174" s="334"/>
      <c r="N174" s="337"/>
      <c r="O174" s="349"/>
    </row>
    <row r="175" s="313" customFormat="1" ht="35.1" customHeight="1" spans="1:15">
      <c r="A175" s="362"/>
      <c r="B175" s="294"/>
      <c r="C175" s="337"/>
      <c r="D175" s="337"/>
      <c r="E175" s="337"/>
      <c r="F175" s="337"/>
      <c r="G175" s="339"/>
      <c r="H175" s="337"/>
      <c r="I175" s="337"/>
      <c r="J175" s="337"/>
      <c r="K175" s="337"/>
      <c r="L175" s="329"/>
      <c r="M175" s="329"/>
      <c r="N175" s="337"/>
      <c r="O175" s="349"/>
    </row>
    <row r="176" s="313" customFormat="1" ht="35.1" customHeight="1" spans="1:15">
      <c r="A176" s="361"/>
      <c r="B176" s="294"/>
      <c r="C176" s="337"/>
      <c r="D176" s="337"/>
      <c r="E176" s="337"/>
      <c r="F176" s="337"/>
      <c r="G176" s="339"/>
      <c r="H176" s="337"/>
      <c r="I176" s="337"/>
      <c r="J176" s="337"/>
      <c r="K176" s="337"/>
      <c r="L176" s="334"/>
      <c r="M176" s="334"/>
      <c r="N176" s="337"/>
      <c r="O176" s="349"/>
    </row>
    <row r="177" s="313" customFormat="1" ht="35.1" customHeight="1" spans="1:15">
      <c r="A177" s="362"/>
      <c r="B177" s="294"/>
      <c r="C177" s="337"/>
      <c r="D177" s="337"/>
      <c r="E177" s="337"/>
      <c r="F177" s="337"/>
      <c r="G177" s="339"/>
      <c r="H177" s="337"/>
      <c r="I177" s="337"/>
      <c r="J177" s="337"/>
      <c r="K177" s="337"/>
      <c r="L177" s="329"/>
      <c r="M177" s="329"/>
      <c r="N177" s="337"/>
      <c r="O177" s="349"/>
    </row>
    <row r="178" s="313" customFormat="1" ht="35.1" customHeight="1" spans="1:15">
      <c r="A178" s="361"/>
      <c r="B178" s="294"/>
      <c r="C178" s="337"/>
      <c r="D178" s="337"/>
      <c r="E178" s="337"/>
      <c r="F178" s="337"/>
      <c r="G178" s="339"/>
      <c r="H178" s="337"/>
      <c r="I178" s="337"/>
      <c r="J178" s="337"/>
      <c r="K178" s="337"/>
      <c r="L178" s="334"/>
      <c r="M178" s="334"/>
      <c r="N178" s="337"/>
      <c r="O178" s="349"/>
    </row>
    <row r="179" s="313" customFormat="1" ht="35.1" customHeight="1" spans="1:15">
      <c r="A179" s="362"/>
      <c r="B179" s="294"/>
      <c r="C179" s="337"/>
      <c r="D179" s="337"/>
      <c r="E179" s="337"/>
      <c r="F179" s="337"/>
      <c r="G179" s="339"/>
      <c r="H179" s="337"/>
      <c r="I179" s="337"/>
      <c r="J179" s="337"/>
      <c r="K179" s="337"/>
      <c r="L179" s="329"/>
      <c r="M179" s="329"/>
      <c r="N179" s="337"/>
      <c r="O179" s="349"/>
    </row>
    <row r="180" s="313" customFormat="1" ht="35.1" customHeight="1" spans="1:15">
      <c r="A180" s="361"/>
      <c r="B180" s="294"/>
      <c r="C180" s="337"/>
      <c r="D180" s="337"/>
      <c r="E180" s="337"/>
      <c r="F180" s="337"/>
      <c r="G180" s="339"/>
      <c r="H180" s="337"/>
      <c r="I180" s="337"/>
      <c r="J180" s="337"/>
      <c r="K180" s="337"/>
      <c r="L180" s="334"/>
      <c r="M180" s="334"/>
      <c r="N180" s="337"/>
      <c r="O180" s="349"/>
    </row>
    <row r="181" s="313" customFormat="1" ht="35.1" customHeight="1" spans="1:15">
      <c r="A181" s="362"/>
      <c r="B181" s="294"/>
      <c r="C181" s="337"/>
      <c r="D181" s="337"/>
      <c r="E181" s="337"/>
      <c r="F181" s="337"/>
      <c r="G181" s="339"/>
      <c r="H181" s="337"/>
      <c r="I181" s="337"/>
      <c r="J181" s="337"/>
      <c r="K181" s="337"/>
      <c r="L181" s="329"/>
      <c r="M181" s="329"/>
      <c r="N181" s="337"/>
      <c r="O181" s="349"/>
    </row>
    <row r="182" s="313" customFormat="1" ht="35.1" customHeight="1" spans="1:15">
      <c r="A182" s="361"/>
      <c r="B182" s="294"/>
      <c r="C182" s="337"/>
      <c r="D182" s="337"/>
      <c r="E182" s="337"/>
      <c r="F182" s="337"/>
      <c r="G182" s="339"/>
      <c r="H182" s="337"/>
      <c r="I182" s="337"/>
      <c r="J182" s="337"/>
      <c r="K182" s="337"/>
      <c r="L182" s="334"/>
      <c r="M182" s="334"/>
      <c r="N182" s="337"/>
      <c r="O182" s="349"/>
    </row>
    <row r="183" s="313" customFormat="1" ht="35.1" customHeight="1" spans="1:15">
      <c r="A183" s="362"/>
      <c r="B183" s="294"/>
      <c r="C183" s="337"/>
      <c r="D183" s="337"/>
      <c r="E183" s="337"/>
      <c r="F183" s="337"/>
      <c r="G183" s="339"/>
      <c r="H183" s="337"/>
      <c r="I183" s="337"/>
      <c r="J183" s="337"/>
      <c r="K183" s="337"/>
      <c r="L183" s="329"/>
      <c r="M183" s="329"/>
      <c r="N183" s="337"/>
      <c r="O183" s="349"/>
    </row>
    <row r="184" s="313" customFormat="1" ht="35.1" customHeight="1" spans="1:15">
      <c r="A184" s="361"/>
      <c r="B184" s="294"/>
      <c r="C184" s="337"/>
      <c r="D184" s="337"/>
      <c r="E184" s="337"/>
      <c r="F184" s="337"/>
      <c r="G184" s="339"/>
      <c r="H184" s="337"/>
      <c r="I184" s="337"/>
      <c r="J184" s="337"/>
      <c r="K184" s="337"/>
      <c r="L184" s="334"/>
      <c r="M184" s="334"/>
      <c r="N184" s="337"/>
      <c r="O184" s="349"/>
    </row>
    <row r="185" s="313" customFormat="1" ht="35.1" customHeight="1" spans="1:15">
      <c r="A185" s="362"/>
      <c r="B185" s="294"/>
      <c r="C185" s="337"/>
      <c r="D185" s="337"/>
      <c r="E185" s="337"/>
      <c r="F185" s="337"/>
      <c r="G185" s="339"/>
      <c r="H185" s="337"/>
      <c r="I185" s="337"/>
      <c r="J185" s="337"/>
      <c r="K185" s="337"/>
      <c r="L185" s="329"/>
      <c r="M185" s="329"/>
      <c r="N185" s="337"/>
      <c r="O185" s="349"/>
    </row>
    <row r="186" s="313" customFormat="1" ht="35.1" customHeight="1" spans="1:15">
      <c r="A186" s="361"/>
      <c r="B186" s="294"/>
      <c r="C186" s="337"/>
      <c r="D186" s="337"/>
      <c r="E186" s="337"/>
      <c r="F186" s="337"/>
      <c r="G186" s="339"/>
      <c r="H186" s="337"/>
      <c r="I186" s="337"/>
      <c r="J186" s="337"/>
      <c r="K186" s="337"/>
      <c r="L186" s="334"/>
      <c r="M186" s="334"/>
      <c r="N186" s="337"/>
      <c r="O186" s="349"/>
    </row>
    <row r="187" s="313" customFormat="1" ht="35.1" customHeight="1" spans="1:15">
      <c r="A187" s="362"/>
      <c r="B187" s="294"/>
      <c r="C187" s="337"/>
      <c r="D187" s="337"/>
      <c r="E187" s="337"/>
      <c r="F187" s="337"/>
      <c r="G187" s="339"/>
      <c r="H187" s="337"/>
      <c r="I187" s="337"/>
      <c r="J187" s="337"/>
      <c r="K187" s="337"/>
      <c r="L187" s="329"/>
      <c r="M187" s="329"/>
      <c r="N187" s="337"/>
      <c r="O187" s="349"/>
    </row>
    <row r="188" s="313" customFormat="1" ht="35.1" customHeight="1" spans="1:15">
      <c r="A188" s="361"/>
      <c r="B188" s="294"/>
      <c r="C188" s="337"/>
      <c r="D188" s="337"/>
      <c r="E188" s="337"/>
      <c r="F188" s="337"/>
      <c r="G188" s="339"/>
      <c r="H188" s="337"/>
      <c r="I188" s="337"/>
      <c r="J188" s="337"/>
      <c r="K188" s="337"/>
      <c r="L188" s="334"/>
      <c r="M188" s="334"/>
      <c r="N188" s="337"/>
      <c r="O188" s="349"/>
    </row>
    <row r="189" s="313" customFormat="1" ht="35.1" customHeight="1" spans="1:15">
      <c r="A189" s="362"/>
      <c r="B189" s="294"/>
      <c r="C189" s="337"/>
      <c r="D189" s="337"/>
      <c r="E189" s="337"/>
      <c r="F189" s="337"/>
      <c r="G189" s="339"/>
      <c r="H189" s="337"/>
      <c r="I189" s="337"/>
      <c r="J189" s="337"/>
      <c r="K189" s="337"/>
      <c r="L189" s="329"/>
      <c r="M189" s="329"/>
      <c r="N189" s="337"/>
      <c r="O189" s="349"/>
    </row>
    <row r="190" s="313" customFormat="1" ht="35.1" customHeight="1" spans="1:15">
      <c r="A190" s="361"/>
      <c r="B190" s="294"/>
      <c r="C190" s="337"/>
      <c r="D190" s="337"/>
      <c r="E190" s="337"/>
      <c r="F190" s="337"/>
      <c r="G190" s="339"/>
      <c r="H190" s="337"/>
      <c r="I190" s="337"/>
      <c r="J190" s="337"/>
      <c r="K190" s="337"/>
      <c r="L190" s="334"/>
      <c r="M190" s="334"/>
      <c r="N190" s="337"/>
      <c r="O190" s="349"/>
    </row>
    <row r="191" s="313" customFormat="1" ht="35.1" customHeight="1" spans="1:15">
      <c r="A191" s="362"/>
      <c r="B191" s="294"/>
      <c r="C191" s="337"/>
      <c r="D191" s="337"/>
      <c r="E191" s="337"/>
      <c r="F191" s="337"/>
      <c r="G191" s="339"/>
      <c r="H191" s="337"/>
      <c r="I191" s="337"/>
      <c r="J191" s="337"/>
      <c r="K191" s="337"/>
      <c r="L191" s="329"/>
      <c r="M191" s="329"/>
      <c r="N191" s="337"/>
      <c r="O191" s="349"/>
    </row>
    <row r="192" s="313" customFormat="1" ht="35.1" customHeight="1" spans="1:15">
      <c r="A192" s="361"/>
      <c r="B192" s="294"/>
      <c r="C192" s="337"/>
      <c r="D192" s="337"/>
      <c r="E192" s="337"/>
      <c r="F192" s="337"/>
      <c r="G192" s="339"/>
      <c r="H192" s="337"/>
      <c r="I192" s="337"/>
      <c r="J192" s="337"/>
      <c r="K192" s="337"/>
      <c r="L192" s="334"/>
      <c r="M192" s="334"/>
      <c r="N192" s="337"/>
      <c r="O192" s="349"/>
    </row>
    <row r="193" s="313" customFormat="1" ht="35.1" customHeight="1" spans="1:15">
      <c r="A193" s="362"/>
      <c r="B193" s="294"/>
      <c r="C193" s="337"/>
      <c r="D193" s="337"/>
      <c r="E193" s="337"/>
      <c r="F193" s="337"/>
      <c r="G193" s="339"/>
      <c r="H193" s="337"/>
      <c r="I193" s="337"/>
      <c r="J193" s="337"/>
      <c r="K193" s="337"/>
      <c r="L193" s="329"/>
      <c r="M193" s="329"/>
      <c r="N193" s="337"/>
      <c r="O193" s="349"/>
    </row>
    <row r="194" s="313" customFormat="1" ht="35.1" customHeight="1" spans="1:15">
      <c r="A194" s="361"/>
      <c r="B194" s="294"/>
      <c r="C194" s="337"/>
      <c r="D194" s="337"/>
      <c r="E194" s="337"/>
      <c r="F194" s="337"/>
      <c r="G194" s="339"/>
      <c r="H194" s="337"/>
      <c r="I194" s="337"/>
      <c r="J194" s="337"/>
      <c r="K194" s="337"/>
      <c r="L194" s="334"/>
      <c r="M194" s="334"/>
      <c r="N194" s="337"/>
      <c r="O194" s="349"/>
    </row>
    <row r="195" s="313" customFormat="1" ht="35.1" customHeight="1" spans="1:15">
      <c r="A195" s="362"/>
      <c r="B195" s="294"/>
      <c r="C195" s="337"/>
      <c r="D195" s="337"/>
      <c r="E195" s="337"/>
      <c r="F195" s="337"/>
      <c r="G195" s="339"/>
      <c r="H195" s="337"/>
      <c r="I195" s="337"/>
      <c r="J195" s="337"/>
      <c r="K195" s="337"/>
      <c r="L195" s="329"/>
      <c r="M195" s="329"/>
      <c r="N195" s="337"/>
      <c r="O195" s="349"/>
    </row>
    <row r="196" s="313" customFormat="1" ht="28.5" customHeight="1" spans="1:15">
      <c r="A196" s="361"/>
      <c r="B196" s="294"/>
      <c r="C196" s="337"/>
      <c r="D196" s="337"/>
      <c r="E196" s="337"/>
      <c r="F196" s="337"/>
      <c r="G196" s="339"/>
      <c r="H196" s="337"/>
      <c r="I196" s="337"/>
      <c r="J196" s="337"/>
      <c r="K196" s="337"/>
      <c r="L196" s="334"/>
      <c r="M196" s="334"/>
      <c r="N196" s="337"/>
      <c r="O196" s="349"/>
    </row>
    <row r="197" s="313" customFormat="1" ht="30.75" customHeight="1" spans="1:15">
      <c r="A197" s="362"/>
      <c r="B197" s="294"/>
      <c r="C197" s="337"/>
      <c r="D197" s="337"/>
      <c r="E197" s="337"/>
      <c r="F197" s="337"/>
      <c r="G197" s="339"/>
      <c r="H197" s="337"/>
      <c r="I197" s="337"/>
      <c r="J197" s="337"/>
      <c r="K197" s="337"/>
      <c r="L197" s="329"/>
      <c r="M197" s="329"/>
      <c r="N197" s="337"/>
      <c r="O197" s="349"/>
    </row>
    <row r="198" s="313" customFormat="1" ht="35.1" customHeight="1" spans="1:15">
      <c r="A198" s="361"/>
      <c r="B198" s="294"/>
      <c r="C198" s="337"/>
      <c r="D198" s="337"/>
      <c r="E198" s="337"/>
      <c r="F198" s="337"/>
      <c r="G198" s="339"/>
      <c r="H198" s="337"/>
      <c r="I198" s="337"/>
      <c r="J198" s="337"/>
      <c r="K198" s="337"/>
      <c r="L198" s="334"/>
      <c r="M198" s="334"/>
      <c r="N198" s="337"/>
      <c r="O198" s="349"/>
    </row>
    <row r="199" s="313" customFormat="1" ht="35.1" customHeight="1" spans="1:15">
      <c r="A199" s="362"/>
      <c r="B199" s="294"/>
      <c r="C199" s="337"/>
      <c r="D199" s="337"/>
      <c r="E199" s="337"/>
      <c r="F199" s="337"/>
      <c r="G199" s="339"/>
      <c r="H199" s="337"/>
      <c r="I199" s="337"/>
      <c r="J199" s="337"/>
      <c r="K199" s="337"/>
      <c r="L199" s="329"/>
      <c r="M199" s="329"/>
      <c r="N199" s="337"/>
      <c r="O199" s="349"/>
    </row>
    <row r="200" s="313" customFormat="1" ht="35.1" customHeight="1" spans="1:15">
      <c r="A200" s="361"/>
      <c r="B200" s="294"/>
      <c r="C200" s="337"/>
      <c r="D200" s="337"/>
      <c r="E200" s="337"/>
      <c r="F200" s="337"/>
      <c r="G200" s="339"/>
      <c r="H200" s="337"/>
      <c r="I200" s="337"/>
      <c r="J200" s="337"/>
      <c r="K200" s="337"/>
      <c r="L200" s="334"/>
      <c r="M200" s="334"/>
      <c r="N200" s="337"/>
      <c r="O200" s="349"/>
    </row>
    <row r="201" s="313" customFormat="1" ht="35.1" customHeight="1" spans="1:15">
      <c r="A201" s="362"/>
      <c r="B201" s="294"/>
      <c r="C201" s="337"/>
      <c r="D201" s="337"/>
      <c r="E201" s="337"/>
      <c r="F201" s="337"/>
      <c r="G201" s="339"/>
      <c r="H201" s="337"/>
      <c r="I201" s="337"/>
      <c r="J201" s="337"/>
      <c r="K201" s="337"/>
      <c r="L201" s="329"/>
      <c r="M201" s="329"/>
      <c r="N201" s="337"/>
      <c r="O201" s="349"/>
    </row>
    <row r="202" s="313" customFormat="1" ht="35.1" customHeight="1" spans="1:15">
      <c r="A202" s="361"/>
      <c r="B202" s="294"/>
      <c r="C202" s="337"/>
      <c r="D202" s="337"/>
      <c r="E202" s="337"/>
      <c r="F202" s="337"/>
      <c r="G202" s="339"/>
      <c r="H202" s="337"/>
      <c r="I202" s="337"/>
      <c r="J202" s="337"/>
      <c r="K202" s="337"/>
      <c r="L202" s="334"/>
      <c r="M202" s="334"/>
      <c r="N202" s="337"/>
      <c r="O202" s="349"/>
    </row>
    <row r="203" s="313" customFormat="1" ht="30.75" customHeight="1" spans="1:15">
      <c r="A203" s="362"/>
      <c r="B203" s="294"/>
      <c r="C203" s="337"/>
      <c r="D203" s="337"/>
      <c r="E203" s="337"/>
      <c r="F203" s="337"/>
      <c r="G203" s="339"/>
      <c r="H203" s="337"/>
      <c r="I203" s="337"/>
      <c r="J203" s="337"/>
      <c r="K203" s="337"/>
      <c r="L203" s="329"/>
      <c r="M203" s="329"/>
      <c r="N203" s="337"/>
      <c r="O203" s="349"/>
    </row>
    <row r="204" s="313" customFormat="1" ht="30.75" customHeight="1" spans="1:15">
      <c r="A204" s="361"/>
      <c r="B204" s="294"/>
      <c r="C204" s="337"/>
      <c r="D204" s="337"/>
      <c r="E204" s="337"/>
      <c r="F204" s="337"/>
      <c r="G204" s="339"/>
      <c r="H204" s="337"/>
      <c r="I204" s="337"/>
      <c r="J204" s="337"/>
      <c r="K204" s="337"/>
      <c r="L204" s="334"/>
      <c r="M204" s="334"/>
      <c r="N204" s="337"/>
      <c r="O204" s="349"/>
    </row>
    <row r="205" s="313" customFormat="1" ht="30.75" customHeight="1" spans="1:15">
      <c r="A205" s="362"/>
      <c r="B205" s="294"/>
      <c r="C205" s="337"/>
      <c r="D205" s="337"/>
      <c r="E205" s="337"/>
      <c r="F205" s="337"/>
      <c r="G205" s="339"/>
      <c r="H205" s="337"/>
      <c r="I205" s="337"/>
      <c r="J205" s="337"/>
      <c r="K205" s="337"/>
      <c r="L205" s="329"/>
      <c r="M205" s="329"/>
      <c r="N205" s="337"/>
      <c r="O205" s="349"/>
    </row>
    <row r="206" s="313" customFormat="1" ht="35.1" customHeight="1" spans="1:15">
      <c r="A206" s="361"/>
      <c r="B206" s="294"/>
      <c r="C206" s="337"/>
      <c r="D206" s="337"/>
      <c r="E206" s="337"/>
      <c r="F206" s="337"/>
      <c r="G206" s="339"/>
      <c r="H206" s="337"/>
      <c r="I206" s="337"/>
      <c r="J206" s="337"/>
      <c r="K206" s="337"/>
      <c r="L206" s="334"/>
      <c r="M206" s="334"/>
      <c r="N206" s="337"/>
      <c r="O206" s="349"/>
    </row>
    <row r="207" s="313" customFormat="1" ht="35.1" customHeight="1" spans="1:15">
      <c r="A207" s="362"/>
      <c r="B207" s="294"/>
      <c r="C207" s="337"/>
      <c r="D207" s="337"/>
      <c r="E207" s="337"/>
      <c r="F207" s="337"/>
      <c r="G207" s="339"/>
      <c r="H207" s="337"/>
      <c r="I207" s="337"/>
      <c r="J207" s="337"/>
      <c r="K207" s="337"/>
      <c r="L207" s="329"/>
      <c r="M207" s="329"/>
      <c r="N207" s="337"/>
      <c r="O207" s="349"/>
    </row>
    <row r="208" s="313" customFormat="1" ht="35.1" customHeight="1" spans="1:15">
      <c r="A208" s="361"/>
      <c r="B208" s="294"/>
      <c r="C208" s="337"/>
      <c r="D208" s="337"/>
      <c r="E208" s="337"/>
      <c r="F208" s="337"/>
      <c r="G208" s="339"/>
      <c r="H208" s="337"/>
      <c r="I208" s="337"/>
      <c r="J208" s="337"/>
      <c r="K208" s="337"/>
      <c r="L208" s="334"/>
      <c r="M208" s="334"/>
      <c r="N208" s="337"/>
      <c r="O208" s="349"/>
    </row>
    <row r="209" s="313" customFormat="1" ht="35.1" customHeight="1" spans="1:15">
      <c r="A209" s="362"/>
      <c r="B209" s="294"/>
      <c r="C209" s="337"/>
      <c r="D209" s="337"/>
      <c r="E209" s="337"/>
      <c r="F209" s="337"/>
      <c r="G209" s="339"/>
      <c r="H209" s="337"/>
      <c r="I209" s="337"/>
      <c r="J209" s="337"/>
      <c r="K209" s="337"/>
      <c r="L209" s="329"/>
      <c r="M209" s="329"/>
      <c r="N209" s="337"/>
      <c r="O209" s="349"/>
    </row>
    <row r="210" s="313" customFormat="1" ht="35.1" customHeight="1" spans="1:15">
      <c r="A210" s="361"/>
      <c r="B210" s="294"/>
      <c r="C210" s="337"/>
      <c r="D210" s="337"/>
      <c r="E210" s="337"/>
      <c r="F210" s="337"/>
      <c r="G210" s="339"/>
      <c r="H210" s="337"/>
      <c r="I210" s="337"/>
      <c r="J210" s="337"/>
      <c r="K210" s="337"/>
      <c r="L210" s="334"/>
      <c r="M210" s="334"/>
      <c r="N210" s="337"/>
      <c r="O210" s="349"/>
    </row>
    <row r="211" s="313" customFormat="1" ht="35.1" customHeight="1" spans="1:15">
      <c r="A211" s="362"/>
      <c r="B211" s="294"/>
      <c r="C211" s="337"/>
      <c r="D211" s="337"/>
      <c r="E211" s="337"/>
      <c r="F211" s="337"/>
      <c r="G211" s="339"/>
      <c r="H211" s="337"/>
      <c r="I211" s="337"/>
      <c r="J211" s="337"/>
      <c r="K211" s="337"/>
      <c r="L211" s="329"/>
      <c r="M211" s="329"/>
      <c r="N211" s="337"/>
      <c r="O211" s="349"/>
    </row>
    <row r="212" s="313" customFormat="1" ht="35.1" customHeight="1" spans="1:15">
      <c r="A212" s="361"/>
      <c r="B212" s="294"/>
      <c r="C212" s="337"/>
      <c r="D212" s="337"/>
      <c r="E212" s="337"/>
      <c r="F212" s="337"/>
      <c r="G212" s="339"/>
      <c r="H212" s="337"/>
      <c r="I212" s="337"/>
      <c r="J212" s="337"/>
      <c r="K212" s="337"/>
      <c r="L212" s="334"/>
      <c r="M212" s="334"/>
      <c r="N212" s="337"/>
      <c r="O212" s="349"/>
    </row>
    <row r="213" s="313" customFormat="1" ht="35.1" customHeight="1" spans="1:15">
      <c r="A213" s="362"/>
      <c r="B213" s="294"/>
      <c r="C213" s="337"/>
      <c r="D213" s="337"/>
      <c r="E213" s="337"/>
      <c r="F213" s="337"/>
      <c r="G213" s="339"/>
      <c r="H213" s="337"/>
      <c r="I213" s="337"/>
      <c r="J213" s="337"/>
      <c r="K213" s="337"/>
      <c r="L213" s="329"/>
      <c r="M213" s="329"/>
      <c r="N213" s="337"/>
      <c r="O213" s="349"/>
    </row>
    <row r="214" s="313" customFormat="1" ht="35.1" customHeight="1" spans="1:15">
      <c r="A214" s="361"/>
      <c r="B214" s="294"/>
      <c r="C214" s="337"/>
      <c r="D214" s="337"/>
      <c r="E214" s="337"/>
      <c r="F214" s="337"/>
      <c r="G214" s="339"/>
      <c r="H214" s="337"/>
      <c r="I214" s="337"/>
      <c r="J214" s="337"/>
      <c r="K214" s="337"/>
      <c r="L214" s="334"/>
      <c r="M214" s="334"/>
      <c r="N214" s="337"/>
      <c r="O214" s="349"/>
    </row>
    <row r="215" s="313" customFormat="1" ht="35.1" customHeight="1" spans="1:15">
      <c r="A215" s="362"/>
      <c r="B215" s="294"/>
      <c r="C215" s="337"/>
      <c r="D215" s="337"/>
      <c r="E215" s="337"/>
      <c r="F215" s="337"/>
      <c r="G215" s="339"/>
      <c r="H215" s="337"/>
      <c r="I215" s="337"/>
      <c r="J215" s="337"/>
      <c r="K215" s="337"/>
      <c r="L215" s="329"/>
      <c r="M215" s="329"/>
      <c r="N215" s="337"/>
      <c r="O215" s="349"/>
    </row>
    <row r="216" s="313" customFormat="1" ht="35.1" customHeight="1" spans="1:15">
      <c r="A216" s="361"/>
      <c r="B216" s="294"/>
      <c r="C216" s="337"/>
      <c r="D216" s="337"/>
      <c r="E216" s="337"/>
      <c r="F216" s="337"/>
      <c r="G216" s="339"/>
      <c r="H216" s="337"/>
      <c r="I216" s="337"/>
      <c r="J216" s="337"/>
      <c r="K216" s="337"/>
      <c r="L216" s="334"/>
      <c r="M216" s="334"/>
      <c r="N216" s="337"/>
      <c r="O216" s="349"/>
    </row>
    <row r="217" s="313" customFormat="1" ht="35.1" customHeight="1" spans="1:15">
      <c r="A217" s="362"/>
      <c r="B217" s="294"/>
      <c r="C217" s="337"/>
      <c r="D217" s="337"/>
      <c r="E217" s="337"/>
      <c r="F217" s="337"/>
      <c r="G217" s="339"/>
      <c r="H217" s="337"/>
      <c r="I217" s="337"/>
      <c r="J217" s="337"/>
      <c r="K217" s="337"/>
      <c r="L217" s="329"/>
      <c r="M217" s="329"/>
      <c r="N217" s="337"/>
      <c r="O217" s="349"/>
    </row>
    <row r="218" s="313" customFormat="1" ht="35.1" customHeight="1" spans="1:15">
      <c r="A218" s="361"/>
      <c r="B218" s="294"/>
      <c r="C218" s="337"/>
      <c r="D218" s="337"/>
      <c r="E218" s="337"/>
      <c r="F218" s="337"/>
      <c r="G218" s="339"/>
      <c r="H218" s="337"/>
      <c r="I218" s="337"/>
      <c r="J218" s="337"/>
      <c r="K218" s="337"/>
      <c r="L218" s="334"/>
      <c r="M218" s="334"/>
      <c r="N218" s="337"/>
      <c r="O218" s="349"/>
    </row>
    <row r="219" s="313" customFormat="1" ht="35.1" customHeight="1" spans="1:15">
      <c r="A219" s="362"/>
      <c r="B219" s="294"/>
      <c r="C219" s="337"/>
      <c r="D219" s="337"/>
      <c r="E219" s="337"/>
      <c r="F219" s="337"/>
      <c r="G219" s="339"/>
      <c r="H219" s="337"/>
      <c r="I219" s="337"/>
      <c r="J219" s="337"/>
      <c r="K219" s="337"/>
      <c r="L219" s="329"/>
      <c r="M219" s="329"/>
      <c r="N219" s="337"/>
      <c r="O219" s="349"/>
    </row>
    <row r="220" s="313" customFormat="1" ht="35.1" customHeight="1" spans="1:15">
      <c r="A220" s="361"/>
      <c r="B220" s="294"/>
      <c r="C220" s="337"/>
      <c r="D220" s="337"/>
      <c r="E220" s="337"/>
      <c r="F220" s="337"/>
      <c r="G220" s="339"/>
      <c r="H220" s="337"/>
      <c r="I220" s="337"/>
      <c r="J220" s="337"/>
      <c r="K220" s="337"/>
      <c r="L220" s="334"/>
      <c r="M220" s="334"/>
      <c r="N220" s="337"/>
      <c r="O220" s="349"/>
    </row>
    <row r="221" s="313" customFormat="1" ht="35.1" customHeight="1" spans="1:15">
      <c r="A221" s="362"/>
      <c r="B221" s="294"/>
      <c r="C221" s="337"/>
      <c r="D221" s="337"/>
      <c r="E221" s="337"/>
      <c r="F221" s="337"/>
      <c r="G221" s="339"/>
      <c r="H221" s="337"/>
      <c r="I221" s="337"/>
      <c r="J221" s="337"/>
      <c r="K221" s="337"/>
      <c r="L221" s="329"/>
      <c r="M221" s="329"/>
      <c r="N221" s="337"/>
      <c r="O221" s="349"/>
    </row>
    <row r="222" s="313" customFormat="1" ht="35.1" customHeight="1" spans="1:15">
      <c r="A222" s="361"/>
      <c r="B222" s="294"/>
      <c r="C222" s="337"/>
      <c r="D222" s="337"/>
      <c r="E222" s="337"/>
      <c r="F222" s="337"/>
      <c r="G222" s="339"/>
      <c r="H222" s="337"/>
      <c r="I222" s="337"/>
      <c r="J222" s="337"/>
      <c r="K222" s="337"/>
      <c r="L222" s="334"/>
      <c r="M222" s="334"/>
      <c r="N222" s="337"/>
      <c r="O222" s="349"/>
    </row>
    <row r="223" s="313" customFormat="1" ht="35.1" customHeight="1" spans="1:15">
      <c r="A223" s="362"/>
      <c r="B223" s="294"/>
      <c r="C223" s="337"/>
      <c r="D223" s="337"/>
      <c r="E223" s="337"/>
      <c r="F223" s="337"/>
      <c r="G223" s="339"/>
      <c r="H223" s="337"/>
      <c r="I223" s="337"/>
      <c r="J223" s="337"/>
      <c r="K223" s="337"/>
      <c r="L223" s="329"/>
      <c r="M223" s="329"/>
      <c r="N223" s="337"/>
      <c r="O223" s="349"/>
    </row>
    <row r="224" s="313" customFormat="1" ht="35.1" customHeight="1" spans="1:15">
      <c r="A224" s="361"/>
      <c r="B224" s="294"/>
      <c r="C224" s="337"/>
      <c r="D224" s="337"/>
      <c r="E224" s="337"/>
      <c r="F224" s="337"/>
      <c r="G224" s="339"/>
      <c r="H224" s="337"/>
      <c r="I224" s="337"/>
      <c r="J224" s="337"/>
      <c r="K224" s="337"/>
      <c r="L224" s="334"/>
      <c r="M224" s="334"/>
      <c r="N224" s="337"/>
      <c r="O224" s="349"/>
    </row>
    <row r="225" s="313" customFormat="1" ht="35.1" customHeight="1" spans="1:15">
      <c r="A225" s="362"/>
      <c r="B225" s="294"/>
      <c r="C225" s="337"/>
      <c r="D225" s="337"/>
      <c r="E225" s="337"/>
      <c r="F225" s="337"/>
      <c r="G225" s="339"/>
      <c r="H225" s="337"/>
      <c r="I225" s="337"/>
      <c r="J225" s="337"/>
      <c r="K225" s="337"/>
      <c r="L225" s="329"/>
      <c r="M225" s="329"/>
      <c r="N225" s="337"/>
      <c r="O225" s="349"/>
    </row>
    <row r="226" s="313" customFormat="1" ht="35.1" customHeight="1" spans="1:15">
      <c r="A226" s="361"/>
      <c r="B226" s="294"/>
      <c r="C226" s="337"/>
      <c r="D226" s="337"/>
      <c r="E226" s="337"/>
      <c r="F226" s="337"/>
      <c r="G226" s="356"/>
      <c r="H226" s="337"/>
      <c r="I226" s="337"/>
      <c r="J226" s="337"/>
      <c r="K226" s="337"/>
      <c r="L226" s="334"/>
      <c r="M226" s="334"/>
      <c r="N226" s="337"/>
      <c r="O226" s="349"/>
    </row>
    <row r="227" s="313" customFormat="1" ht="35.1" customHeight="1" spans="1:15">
      <c r="A227" s="362"/>
      <c r="B227" s="294"/>
      <c r="C227" s="337"/>
      <c r="D227" s="337"/>
      <c r="E227" s="337"/>
      <c r="F227" s="337"/>
      <c r="G227" s="356"/>
      <c r="H227" s="337"/>
      <c r="I227" s="337"/>
      <c r="J227" s="337"/>
      <c r="K227" s="337"/>
      <c r="L227" s="329"/>
      <c r="M227" s="329"/>
      <c r="N227" s="337"/>
      <c r="O227" s="349"/>
    </row>
    <row r="228" s="313" customFormat="1" ht="35.1" customHeight="1" spans="1:15">
      <c r="A228" s="361"/>
      <c r="B228" s="294"/>
      <c r="C228" s="337"/>
      <c r="D228" s="337"/>
      <c r="E228" s="337"/>
      <c r="F228" s="337"/>
      <c r="G228" s="356"/>
      <c r="H228" s="337"/>
      <c r="I228" s="337"/>
      <c r="J228" s="337"/>
      <c r="K228" s="337"/>
      <c r="L228" s="334"/>
      <c r="M228" s="334"/>
      <c r="N228" s="337"/>
      <c r="O228" s="349"/>
    </row>
    <row r="229" s="313" customFormat="1" ht="35.1" customHeight="1" spans="1:15">
      <c r="A229" s="362"/>
      <c r="B229" s="294"/>
      <c r="C229" s="337"/>
      <c r="D229" s="337"/>
      <c r="E229" s="337"/>
      <c r="F229" s="337"/>
      <c r="G229" s="356"/>
      <c r="H229" s="337"/>
      <c r="I229" s="337"/>
      <c r="J229" s="337"/>
      <c r="K229" s="337"/>
      <c r="L229" s="329"/>
      <c r="M229" s="329"/>
      <c r="N229" s="337"/>
      <c r="O229" s="349"/>
    </row>
    <row r="230" s="313" customFormat="1" ht="35.1" customHeight="1" spans="1:15">
      <c r="A230" s="361"/>
      <c r="B230" s="294"/>
      <c r="C230" s="337"/>
      <c r="D230" s="337"/>
      <c r="E230" s="337"/>
      <c r="F230" s="337"/>
      <c r="G230" s="356"/>
      <c r="H230" s="337"/>
      <c r="I230" s="337"/>
      <c r="J230" s="337"/>
      <c r="K230" s="337"/>
      <c r="L230" s="334"/>
      <c r="M230" s="334"/>
      <c r="N230" s="337"/>
      <c r="O230" s="349"/>
    </row>
    <row r="231" s="313" customFormat="1" ht="35.1" customHeight="1" spans="1:15">
      <c r="A231" s="362"/>
      <c r="B231" s="294"/>
      <c r="C231" s="337"/>
      <c r="D231" s="337"/>
      <c r="E231" s="337"/>
      <c r="F231" s="337"/>
      <c r="G231" s="356"/>
      <c r="H231" s="337"/>
      <c r="I231" s="337"/>
      <c r="J231" s="337"/>
      <c r="K231" s="337"/>
      <c r="L231" s="329"/>
      <c r="M231" s="329"/>
      <c r="N231" s="337"/>
      <c r="O231" s="349"/>
    </row>
    <row r="232" s="313" customFormat="1" ht="35.1" customHeight="1" spans="1:15">
      <c r="A232" s="361"/>
      <c r="B232" s="294"/>
      <c r="C232" s="337"/>
      <c r="D232" s="337"/>
      <c r="E232" s="337"/>
      <c r="F232" s="337"/>
      <c r="G232" s="356"/>
      <c r="H232" s="337"/>
      <c r="I232" s="337"/>
      <c r="J232" s="337"/>
      <c r="K232" s="337"/>
      <c r="L232" s="334"/>
      <c r="M232" s="334"/>
      <c r="N232" s="337"/>
      <c r="O232" s="349"/>
    </row>
    <row r="233" s="313" customFormat="1" ht="35.1" customHeight="1" spans="1:15">
      <c r="A233" s="362"/>
      <c r="B233" s="294"/>
      <c r="C233" s="337"/>
      <c r="D233" s="337"/>
      <c r="E233" s="337"/>
      <c r="F233" s="337"/>
      <c r="G233" s="356"/>
      <c r="H233" s="337"/>
      <c r="I233" s="337"/>
      <c r="J233" s="337"/>
      <c r="K233" s="337"/>
      <c r="L233" s="329"/>
      <c r="M233" s="329"/>
      <c r="N233" s="337"/>
      <c r="O233" s="349"/>
    </row>
    <row r="234" s="313" customFormat="1" ht="35.1" customHeight="1" spans="1:15">
      <c r="A234" s="361"/>
      <c r="B234" s="294"/>
      <c r="C234" s="337"/>
      <c r="D234" s="337"/>
      <c r="E234" s="337"/>
      <c r="F234" s="337"/>
      <c r="G234" s="356"/>
      <c r="H234" s="337"/>
      <c r="I234" s="337"/>
      <c r="J234" s="337"/>
      <c r="K234" s="337"/>
      <c r="L234" s="334"/>
      <c r="M234" s="334"/>
      <c r="N234" s="337"/>
      <c r="O234" s="349"/>
    </row>
    <row r="235" s="313" customFormat="1" ht="35.1" customHeight="1" spans="1:15">
      <c r="A235" s="362"/>
      <c r="B235" s="294"/>
      <c r="C235" s="337"/>
      <c r="D235" s="337"/>
      <c r="E235" s="337"/>
      <c r="F235" s="337"/>
      <c r="G235" s="356"/>
      <c r="H235" s="337"/>
      <c r="I235" s="337"/>
      <c r="J235" s="337"/>
      <c r="K235" s="337"/>
      <c r="L235" s="329"/>
      <c r="M235" s="329"/>
      <c r="N235" s="337"/>
      <c r="O235" s="349"/>
    </row>
    <row r="236" s="313" customFormat="1" ht="35.1" customHeight="1" spans="1:15">
      <c r="A236" s="361"/>
      <c r="B236" s="294"/>
      <c r="C236" s="337"/>
      <c r="D236" s="337"/>
      <c r="E236" s="337"/>
      <c r="F236" s="337"/>
      <c r="G236" s="356"/>
      <c r="H236" s="337"/>
      <c r="I236" s="337"/>
      <c r="J236" s="337"/>
      <c r="K236" s="337"/>
      <c r="L236" s="334"/>
      <c r="M236" s="334"/>
      <c r="N236" s="337"/>
      <c r="O236" s="349"/>
    </row>
    <row r="237" s="313" customFormat="1" ht="35.1" customHeight="1" spans="1:15">
      <c r="A237" s="362"/>
      <c r="B237" s="294"/>
      <c r="C237" s="337"/>
      <c r="D237" s="337"/>
      <c r="E237" s="337"/>
      <c r="F237" s="337"/>
      <c r="G237" s="356"/>
      <c r="H237" s="337"/>
      <c r="I237" s="337"/>
      <c r="J237" s="337"/>
      <c r="K237" s="337"/>
      <c r="L237" s="329"/>
      <c r="M237" s="329"/>
      <c r="N237" s="337"/>
      <c r="O237" s="349"/>
    </row>
    <row r="238" s="313" customFormat="1" ht="35.1" customHeight="1" spans="1:15">
      <c r="A238" s="361"/>
      <c r="B238" s="294"/>
      <c r="C238" s="337"/>
      <c r="D238" s="337"/>
      <c r="E238" s="337"/>
      <c r="F238" s="337"/>
      <c r="G238" s="356"/>
      <c r="H238" s="337"/>
      <c r="I238" s="337"/>
      <c r="J238" s="337"/>
      <c r="K238" s="337"/>
      <c r="L238" s="334"/>
      <c r="M238" s="334"/>
      <c r="N238" s="337"/>
      <c r="O238" s="349"/>
    </row>
    <row r="239" s="313" customFormat="1" ht="35.1" customHeight="1" spans="1:15">
      <c r="A239" s="362"/>
      <c r="B239" s="294"/>
      <c r="C239" s="337"/>
      <c r="D239" s="337"/>
      <c r="E239" s="337"/>
      <c r="F239" s="337"/>
      <c r="G239" s="356"/>
      <c r="H239" s="337"/>
      <c r="I239" s="337"/>
      <c r="J239" s="337"/>
      <c r="K239" s="337"/>
      <c r="L239" s="329"/>
      <c r="M239" s="329"/>
      <c r="N239" s="337"/>
      <c r="O239" s="349"/>
    </row>
    <row r="240" s="313" customFormat="1" ht="35.1" customHeight="1" spans="1:15">
      <c r="A240" s="361"/>
      <c r="B240" s="294"/>
      <c r="C240" s="337"/>
      <c r="D240" s="337"/>
      <c r="E240" s="337"/>
      <c r="F240" s="337"/>
      <c r="G240" s="356"/>
      <c r="H240" s="337"/>
      <c r="I240" s="337"/>
      <c r="J240" s="337"/>
      <c r="K240" s="337"/>
      <c r="L240" s="334"/>
      <c r="M240" s="334"/>
      <c r="N240" s="337"/>
      <c r="O240" s="349"/>
    </row>
    <row r="241" s="313" customFormat="1" ht="35.1" customHeight="1" spans="1:15">
      <c r="A241" s="362"/>
      <c r="B241" s="294"/>
      <c r="C241" s="337"/>
      <c r="D241" s="337"/>
      <c r="E241" s="337"/>
      <c r="F241" s="337"/>
      <c r="G241" s="356"/>
      <c r="H241" s="337"/>
      <c r="I241" s="337"/>
      <c r="J241" s="337"/>
      <c r="K241" s="337"/>
      <c r="L241" s="329"/>
      <c r="M241" s="329"/>
      <c r="N241" s="337"/>
      <c r="O241" s="349"/>
    </row>
    <row r="242" s="313" customFormat="1" ht="35.1" customHeight="1" spans="1:15">
      <c r="A242" s="361"/>
      <c r="B242" s="294"/>
      <c r="C242" s="337"/>
      <c r="D242" s="337"/>
      <c r="E242" s="337"/>
      <c r="F242" s="337"/>
      <c r="G242" s="356"/>
      <c r="H242" s="337"/>
      <c r="I242" s="337"/>
      <c r="J242" s="337"/>
      <c r="K242" s="337"/>
      <c r="L242" s="334"/>
      <c r="M242" s="334"/>
      <c r="N242" s="337"/>
      <c r="O242" s="349"/>
    </row>
    <row r="243" s="313" customFormat="1" ht="35.1" customHeight="1" spans="1:15">
      <c r="A243" s="362"/>
      <c r="B243" s="294"/>
      <c r="C243" s="337"/>
      <c r="D243" s="337"/>
      <c r="E243" s="337"/>
      <c r="F243" s="337"/>
      <c r="G243" s="356"/>
      <c r="H243" s="337"/>
      <c r="I243" s="337"/>
      <c r="J243" s="337"/>
      <c r="K243" s="337"/>
      <c r="L243" s="329"/>
      <c r="M243" s="329"/>
      <c r="N243" s="337"/>
      <c r="O243" s="349"/>
    </row>
    <row r="244" s="313" customFormat="1" ht="35.1" customHeight="1" spans="1:15">
      <c r="A244" s="361"/>
      <c r="B244" s="294"/>
      <c r="C244" s="337"/>
      <c r="D244" s="337"/>
      <c r="E244" s="337"/>
      <c r="F244" s="337"/>
      <c r="G244" s="356"/>
      <c r="H244" s="337"/>
      <c r="I244" s="337"/>
      <c r="J244" s="337"/>
      <c r="K244" s="337"/>
      <c r="L244" s="334"/>
      <c r="M244" s="334"/>
      <c r="N244" s="337"/>
      <c r="O244" s="349"/>
    </row>
    <row r="245" s="313" customFormat="1" ht="35.1" customHeight="1" spans="1:15">
      <c r="A245" s="362"/>
      <c r="B245" s="294"/>
      <c r="C245" s="337"/>
      <c r="D245" s="337"/>
      <c r="E245" s="337"/>
      <c r="F245" s="337"/>
      <c r="G245" s="356"/>
      <c r="H245" s="337"/>
      <c r="I245" s="337"/>
      <c r="J245" s="337"/>
      <c r="K245" s="337"/>
      <c r="L245" s="329"/>
      <c r="M245" s="329"/>
      <c r="N245" s="337"/>
      <c r="O245" s="349"/>
    </row>
    <row r="246" s="313" customFormat="1" ht="35.1" customHeight="1" spans="1:15">
      <c r="A246" s="361"/>
      <c r="B246" s="294"/>
      <c r="C246" s="337"/>
      <c r="D246" s="337"/>
      <c r="E246" s="337"/>
      <c r="F246" s="337"/>
      <c r="G246" s="356"/>
      <c r="H246" s="337"/>
      <c r="I246" s="337"/>
      <c r="J246" s="337"/>
      <c r="K246" s="337"/>
      <c r="L246" s="334"/>
      <c r="M246" s="334"/>
      <c r="N246" s="349"/>
      <c r="O246" s="349"/>
    </row>
    <row r="247" s="313" customFormat="1" ht="35.1" customHeight="1" spans="1:15">
      <c r="A247" s="362"/>
      <c r="B247" s="294"/>
      <c r="C247" s="337"/>
      <c r="D247" s="337"/>
      <c r="E247" s="337"/>
      <c r="F247" s="337"/>
      <c r="G247" s="356"/>
      <c r="H247" s="337"/>
      <c r="I247" s="337"/>
      <c r="J247" s="337"/>
      <c r="K247" s="337"/>
      <c r="L247" s="329"/>
      <c r="M247" s="329"/>
      <c r="N247" s="349"/>
      <c r="O247" s="349"/>
    </row>
    <row r="248" s="313" customFormat="1" ht="35.1" customHeight="1" spans="1:15">
      <c r="A248" s="361"/>
      <c r="B248" s="294"/>
      <c r="C248" s="337"/>
      <c r="D248" s="337"/>
      <c r="E248" s="337"/>
      <c r="F248" s="337"/>
      <c r="G248" s="356"/>
      <c r="H248" s="337"/>
      <c r="I248" s="337"/>
      <c r="J248" s="337"/>
      <c r="K248" s="337"/>
      <c r="L248" s="334"/>
      <c r="M248" s="334"/>
      <c r="N248" s="349"/>
      <c r="O248" s="349"/>
    </row>
    <row r="249" s="313" customFormat="1" ht="35.1" customHeight="1" spans="1:15">
      <c r="A249" s="362"/>
      <c r="B249" s="294"/>
      <c r="C249" s="337"/>
      <c r="D249" s="337"/>
      <c r="E249" s="337"/>
      <c r="F249" s="337"/>
      <c r="G249" s="356"/>
      <c r="H249" s="337"/>
      <c r="I249" s="337"/>
      <c r="J249" s="337"/>
      <c r="K249" s="337"/>
      <c r="L249" s="329"/>
      <c r="M249" s="329"/>
      <c r="N249" s="349"/>
      <c r="O249" s="349"/>
    </row>
    <row r="250" s="313" customFormat="1" ht="35.1" customHeight="1" spans="1:15">
      <c r="A250" s="361"/>
      <c r="B250" s="294"/>
      <c r="C250" s="337"/>
      <c r="D250" s="337"/>
      <c r="E250" s="337"/>
      <c r="F250" s="337"/>
      <c r="G250" s="356"/>
      <c r="H250" s="337"/>
      <c r="I250" s="337"/>
      <c r="J250" s="337"/>
      <c r="K250" s="337"/>
      <c r="L250" s="334"/>
      <c r="M250" s="334"/>
      <c r="N250" s="349"/>
      <c r="O250" s="349"/>
    </row>
    <row r="251" s="313" customFormat="1" ht="35.1" customHeight="1" spans="1:15">
      <c r="A251" s="362"/>
      <c r="B251" s="294"/>
      <c r="C251" s="337"/>
      <c r="D251" s="337"/>
      <c r="E251" s="337"/>
      <c r="F251" s="337"/>
      <c r="G251" s="356"/>
      <c r="H251" s="337"/>
      <c r="I251" s="337"/>
      <c r="J251" s="337"/>
      <c r="K251" s="337"/>
      <c r="L251" s="329"/>
      <c r="M251" s="329"/>
      <c r="N251" s="349"/>
      <c r="O251" s="349"/>
    </row>
    <row r="252" s="313" customFormat="1" ht="35.1" customHeight="1" spans="1:15">
      <c r="A252" s="361"/>
      <c r="B252" s="294"/>
      <c r="C252" s="337"/>
      <c r="D252" s="337"/>
      <c r="E252" s="337"/>
      <c r="F252" s="337"/>
      <c r="G252" s="356"/>
      <c r="H252" s="337"/>
      <c r="I252" s="337"/>
      <c r="J252" s="337"/>
      <c r="K252" s="337"/>
      <c r="L252" s="334"/>
      <c r="M252" s="334"/>
      <c r="N252" s="349"/>
      <c r="O252" s="349"/>
    </row>
    <row r="253" s="313" customFormat="1" ht="35.1" customHeight="1" spans="1:15">
      <c r="A253" s="362"/>
      <c r="B253" s="294"/>
      <c r="C253" s="337"/>
      <c r="D253" s="337"/>
      <c r="E253" s="337"/>
      <c r="F253" s="337"/>
      <c r="G253" s="356"/>
      <c r="H253" s="337"/>
      <c r="I253" s="337"/>
      <c r="J253" s="337"/>
      <c r="K253" s="337"/>
      <c r="L253" s="329"/>
      <c r="M253" s="329"/>
      <c r="N253" s="349"/>
      <c r="O253" s="349"/>
    </row>
    <row r="254" s="313" customFormat="1" ht="35.1" customHeight="1" spans="1:15">
      <c r="A254" s="361"/>
      <c r="B254" s="294"/>
      <c r="C254" s="337"/>
      <c r="D254" s="337"/>
      <c r="E254" s="337"/>
      <c r="F254" s="337"/>
      <c r="G254" s="356"/>
      <c r="H254" s="337"/>
      <c r="I254" s="337"/>
      <c r="J254" s="337"/>
      <c r="K254" s="337"/>
      <c r="L254" s="334"/>
      <c r="M254" s="334"/>
      <c r="N254" s="349"/>
      <c r="O254" s="349"/>
    </row>
    <row r="255" s="313" customFormat="1" ht="35.1" customHeight="1" spans="1:15">
      <c r="A255" s="362"/>
      <c r="B255" s="294"/>
      <c r="C255" s="337"/>
      <c r="D255" s="337"/>
      <c r="E255" s="337"/>
      <c r="F255" s="337"/>
      <c r="G255" s="356"/>
      <c r="H255" s="337"/>
      <c r="I255" s="337"/>
      <c r="J255" s="337"/>
      <c r="K255" s="337"/>
      <c r="L255" s="329"/>
      <c r="M255" s="329"/>
      <c r="N255" s="349"/>
      <c r="O255" s="349"/>
    </row>
    <row r="256" s="313" customFormat="1" ht="35.1" customHeight="1" spans="1:15">
      <c r="A256" s="361"/>
      <c r="B256" s="294"/>
      <c r="C256" s="337"/>
      <c r="D256" s="337"/>
      <c r="E256" s="337"/>
      <c r="F256" s="337"/>
      <c r="G256" s="356"/>
      <c r="H256" s="337"/>
      <c r="I256" s="337"/>
      <c r="J256" s="337"/>
      <c r="K256" s="337"/>
      <c r="L256" s="334"/>
      <c r="M256" s="334"/>
      <c r="N256" s="349"/>
      <c r="O256" s="349"/>
    </row>
    <row r="257" s="313" customFormat="1" ht="35.1" customHeight="1" spans="1:15">
      <c r="A257" s="362"/>
      <c r="B257" s="294"/>
      <c r="C257" s="337"/>
      <c r="D257" s="337"/>
      <c r="E257" s="337"/>
      <c r="F257" s="337"/>
      <c r="G257" s="356"/>
      <c r="H257" s="337"/>
      <c r="I257" s="337"/>
      <c r="J257" s="337"/>
      <c r="K257" s="337"/>
      <c r="L257" s="329"/>
      <c r="M257" s="329"/>
      <c r="N257" s="349"/>
      <c r="O257" s="349"/>
    </row>
    <row r="258" s="313" customFormat="1" ht="35.1" customHeight="1" spans="1:15">
      <c r="A258" s="361"/>
      <c r="B258" s="294"/>
      <c r="C258" s="337"/>
      <c r="D258" s="337"/>
      <c r="E258" s="337"/>
      <c r="F258" s="337"/>
      <c r="G258" s="356"/>
      <c r="H258" s="337"/>
      <c r="I258" s="337"/>
      <c r="J258" s="337"/>
      <c r="K258" s="337"/>
      <c r="L258" s="334"/>
      <c r="M258" s="334"/>
      <c r="N258" s="349"/>
      <c r="O258" s="349"/>
    </row>
    <row r="259" s="313" customFormat="1" ht="35.1" customHeight="1" spans="1:15">
      <c r="A259" s="362"/>
      <c r="B259" s="294"/>
      <c r="C259" s="337"/>
      <c r="D259" s="337"/>
      <c r="E259" s="337"/>
      <c r="F259" s="337"/>
      <c r="G259" s="356"/>
      <c r="H259" s="337"/>
      <c r="I259" s="337"/>
      <c r="J259" s="337"/>
      <c r="K259" s="337"/>
      <c r="L259" s="329"/>
      <c r="M259" s="329"/>
      <c r="N259" s="349"/>
      <c r="O259" s="349"/>
    </row>
    <row r="260" s="313" customFormat="1" ht="35.1" customHeight="1" spans="1:15">
      <c r="A260" s="361"/>
      <c r="B260" s="294"/>
      <c r="C260" s="337"/>
      <c r="D260" s="337"/>
      <c r="E260" s="337"/>
      <c r="F260" s="337"/>
      <c r="G260" s="356"/>
      <c r="H260" s="337"/>
      <c r="I260" s="337"/>
      <c r="J260" s="337"/>
      <c r="K260" s="337"/>
      <c r="L260" s="334"/>
      <c r="M260" s="334"/>
      <c r="N260" s="349"/>
      <c r="O260" s="349"/>
    </row>
    <row r="261" s="313" customFormat="1" ht="35.1" customHeight="1" spans="1:15">
      <c r="A261" s="362"/>
      <c r="B261" s="294"/>
      <c r="C261" s="337"/>
      <c r="D261" s="337"/>
      <c r="E261" s="337"/>
      <c r="F261" s="337"/>
      <c r="G261" s="356"/>
      <c r="H261" s="337"/>
      <c r="I261" s="337"/>
      <c r="J261" s="337"/>
      <c r="K261" s="337"/>
      <c r="L261" s="329"/>
      <c r="M261" s="329"/>
      <c r="N261" s="349"/>
      <c r="O261" s="349"/>
    </row>
    <row r="262" s="313" customFormat="1" ht="35.1" customHeight="1" spans="1:15">
      <c r="A262" s="361"/>
      <c r="B262" s="294"/>
      <c r="C262" s="337"/>
      <c r="D262" s="337"/>
      <c r="E262" s="337"/>
      <c r="F262" s="337"/>
      <c r="G262" s="356"/>
      <c r="H262" s="337"/>
      <c r="I262" s="337"/>
      <c r="J262" s="337"/>
      <c r="K262" s="337"/>
      <c r="L262" s="334"/>
      <c r="M262" s="334"/>
      <c r="N262" s="349"/>
      <c r="O262" s="349"/>
    </row>
    <row r="263" s="313" customFormat="1" ht="35.1" customHeight="1" spans="1:15">
      <c r="A263" s="362"/>
      <c r="B263" s="294"/>
      <c r="C263" s="337"/>
      <c r="D263" s="337"/>
      <c r="E263" s="337"/>
      <c r="F263" s="337"/>
      <c r="G263" s="356"/>
      <c r="H263" s="337"/>
      <c r="I263" s="337"/>
      <c r="J263" s="337"/>
      <c r="K263" s="337"/>
      <c r="L263" s="329"/>
      <c r="M263" s="329"/>
      <c r="N263" s="349"/>
      <c r="O263" s="349"/>
    </row>
    <row r="264" s="313" customFormat="1" ht="35.1" customHeight="1" spans="1:15">
      <c r="A264" s="361"/>
      <c r="B264" s="294"/>
      <c r="C264" s="337"/>
      <c r="D264" s="337"/>
      <c r="E264" s="337"/>
      <c r="F264" s="337"/>
      <c r="G264" s="356"/>
      <c r="H264" s="337"/>
      <c r="I264" s="337"/>
      <c r="J264" s="337"/>
      <c r="K264" s="337"/>
      <c r="L264" s="334"/>
      <c r="M264" s="334"/>
      <c r="N264" s="349"/>
      <c r="O264" s="349"/>
    </row>
    <row r="265" s="313" customFormat="1" ht="35.1" customHeight="1" spans="1:15">
      <c r="A265" s="362"/>
      <c r="B265" s="294"/>
      <c r="C265" s="337"/>
      <c r="D265" s="341"/>
      <c r="E265" s="337"/>
      <c r="F265" s="337"/>
      <c r="G265" s="356"/>
      <c r="H265" s="337"/>
      <c r="I265" s="337"/>
      <c r="J265" s="337"/>
      <c r="K265" s="337"/>
      <c r="L265" s="329"/>
      <c r="M265" s="329"/>
      <c r="N265" s="349"/>
      <c r="O265" s="349"/>
    </row>
    <row r="266" s="313" customFormat="1" ht="35.1" customHeight="1" spans="1:15">
      <c r="A266" s="361"/>
      <c r="B266" s="294"/>
      <c r="C266" s="337"/>
      <c r="D266" s="337"/>
      <c r="E266" s="337"/>
      <c r="F266" s="337"/>
      <c r="G266" s="356"/>
      <c r="H266" s="337"/>
      <c r="I266" s="337"/>
      <c r="J266" s="337"/>
      <c r="K266" s="337"/>
      <c r="L266" s="334"/>
      <c r="M266" s="334"/>
      <c r="N266" s="349"/>
      <c r="O266" s="349"/>
    </row>
    <row r="267" s="313" customFormat="1" ht="35.1" customHeight="1" spans="1:15">
      <c r="A267" s="362"/>
      <c r="B267" s="294"/>
      <c r="C267" s="337"/>
      <c r="D267" s="341"/>
      <c r="E267" s="337"/>
      <c r="F267" s="337"/>
      <c r="G267" s="356"/>
      <c r="H267" s="337"/>
      <c r="I267" s="337"/>
      <c r="J267" s="337"/>
      <c r="K267" s="337"/>
      <c r="L267" s="329"/>
      <c r="M267" s="329"/>
      <c r="N267" s="349"/>
      <c r="O267" s="349"/>
    </row>
    <row r="268" s="313" customFormat="1" ht="35.1" customHeight="1" spans="1:15">
      <c r="A268" s="361"/>
      <c r="B268" s="294"/>
      <c r="C268" s="337"/>
      <c r="D268" s="337"/>
      <c r="E268" s="337"/>
      <c r="F268" s="337"/>
      <c r="G268" s="356"/>
      <c r="H268" s="337"/>
      <c r="I268" s="337"/>
      <c r="J268" s="337"/>
      <c r="K268" s="337"/>
      <c r="L268" s="334"/>
      <c r="M268" s="334"/>
      <c r="N268" s="349"/>
      <c r="O268" s="349"/>
    </row>
    <row r="269" s="313" customFormat="1" ht="35.1" customHeight="1" spans="1:15">
      <c r="A269" s="362"/>
      <c r="B269" s="294"/>
      <c r="C269" s="337"/>
      <c r="D269" s="337"/>
      <c r="E269" s="337"/>
      <c r="F269" s="337"/>
      <c r="G269" s="356"/>
      <c r="H269" s="337"/>
      <c r="I269" s="337"/>
      <c r="J269" s="337"/>
      <c r="K269" s="337"/>
      <c r="L269" s="329"/>
      <c r="M269" s="329"/>
      <c r="N269" s="349"/>
      <c r="O269" s="349"/>
    </row>
    <row r="270" s="313" customFormat="1" ht="35.1" customHeight="1" spans="1:15">
      <c r="A270" s="361"/>
      <c r="B270" s="294"/>
      <c r="C270" s="337"/>
      <c r="D270" s="337"/>
      <c r="E270" s="337"/>
      <c r="F270" s="337"/>
      <c r="G270" s="356"/>
      <c r="H270" s="337"/>
      <c r="I270" s="337"/>
      <c r="J270" s="337"/>
      <c r="K270" s="337"/>
      <c r="L270" s="334"/>
      <c r="M270" s="334"/>
      <c r="N270" s="349"/>
      <c r="O270" s="349"/>
    </row>
    <row r="271" s="313" customFormat="1" ht="35.1" customHeight="1" spans="1:15">
      <c r="A271" s="362"/>
      <c r="B271" s="294"/>
      <c r="C271" s="337"/>
      <c r="D271" s="337"/>
      <c r="E271" s="337"/>
      <c r="F271" s="337"/>
      <c r="G271" s="356"/>
      <c r="H271" s="337"/>
      <c r="I271" s="337"/>
      <c r="J271" s="337"/>
      <c r="K271" s="337"/>
      <c r="L271" s="329"/>
      <c r="M271" s="329"/>
      <c r="N271" s="349"/>
      <c r="O271" s="349"/>
    </row>
    <row r="272" s="313" customFormat="1" ht="35.1" customHeight="1" spans="1:15">
      <c r="A272" s="361"/>
      <c r="B272" s="294"/>
      <c r="C272" s="337"/>
      <c r="D272" s="337"/>
      <c r="E272" s="337"/>
      <c r="F272" s="337"/>
      <c r="G272" s="356"/>
      <c r="H272" s="337"/>
      <c r="I272" s="337"/>
      <c r="J272" s="337"/>
      <c r="K272" s="337"/>
      <c r="L272" s="334"/>
      <c r="M272" s="334"/>
      <c r="N272" s="349"/>
      <c r="O272" s="349"/>
    </row>
    <row r="273" s="313" customFormat="1" ht="35.1" customHeight="1" spans="1:15">
      <c r="A273" s="362"/>
      <c r="B273" s="294"/>
      <c r="C273" s="337"/>
      <c r="D273" s="337"/>
      <c r="E273" s="337"/>
      <c r="F273" s="337"/>
      <c r="G273" s="356"/>
      <c r="H273" s="337"/>
      <c r="I273" s="337"/>
      <c r="J273" s="337"/>
      <c r="K273" s="337"/>
      <c r="L273" s="329"/>
      <c r="M273" s="329"/>
      <c r="N273" s="349"/>
      <c r="O273" s="349"/>
    </row>
    <row r="274" s="313" customFormat="1" ht="35.1" customHeight="1" spans="1:15">
      <c r="A274" s="361"/>
      <c r="B274" s="294"/>
      <c r="C274" s="337"/>
      <c r="D274" s="337"/>
      <c r="E274" s="337"/>
      <c r="F274" s="337"/>
      <c r="G274" s="356"/>
      <c r="H274" s="337"/>
      <c r="I274" s="337"/>
      <c r="J274" s="337"/>
      <c r="K274" s="337"/>
      <c r="L274" s="334"/>
      <c r="M274" s="334"/>
      <c r="N274" s="349"/>
      <c r="O274" s="349"/>
    </row>
    <row r="275" s="313" customFormat="1" ht="35.1" customHeight="1" spans="1:15">
      <c r="A275" s="362"/>
      <c r="B275" s="294"/>
      <c r="C275" s="337"/>
      <c r="D275" s="337"/>
      <c r="E275" s="337"/>
      <c r="F275" s="337"/>
      <c r="G275" s="356"/>
      <c r="H275" s="337"/>
      <c r="I275" s="337"/>
      <c r="J275" s="337"/>
      <c r="K275" s="337"/>
      <c r="L275" s="329"/>
      <c r="M275" s="329"/>
      <c r="N275" s="349"/>
      <c r="O275" s="349"/>
    </row>
    <row r="276" s="313" customFormat="1" ht="35.1" customHeight="1" spans="1:15">
      <c r="A276" s="361"/>
      <c r="B276" s="294"/>
      <c r="C276" s="337"/>
      <c r="D276" s="337"/>
      <c r="E276" s="337"/>
      <c r="F276" s="337"/>
      <c r="G276" s="356"/>
      <c r="H276" s="337"/>
      <c r="I276" s="337"/>
      <c r="J276" s="337"/>
      <c r="K276" s="337"/>
      <c r="L276" s="334"/>
      <c r="M276" s="334"/>
      <c r="N276" s="349"/>
      <c r="O276" s="349"/>
    </row>
    <row r="277" s="313" customFormat="1" ht="35.1" customHeight="1" spans="1:15">
      <c r="A277" s="362"/>
      <c r="B277" s="294"/>
      <c r="C277" s="337"/>
      <c r="D277" s="337"/>
      <c r="E277" s="337"/>
      <c r="F277" s="337"/>
      <c r="G277" s="356"/>
      <c r="H277" s="337"/>
      <c r="I277" s="337"/>
      <c r="J277" s="337"/>
      <c r="K277" s="337"/>
      <c r="L277" s="329"/>
      <c r="M277" s="329"/>
      <c r="N277" s="349"/>
      <c r="O277" s="349"/>
    </row>
    <row r="278" s="313" customFormat="1" ht="35.1" customHeight="1" spans="1:15">
      <c r="A278" s="361"/>
      <c r="B278" s="294"/>
      <c r="C278" s="337"/>
      <c r="D278" s="337"/>
      <c r="E278" s="337"/>
      <c r="F278" s="337"/>
      <c r="G278" s="356"/>
      <c r="H278" s="337"/>
      <c r="I278" s="337"/>
      <c r="J278" s="337"/>
      <c r="K278" s="337"/>
      <c r="L278" s="334"/>
      <c r="M278" s="334"/>
      <c r="N278" s="349"/>
      <c r="O278" s="349"/>
    </row>
    <row r="279" s="313" customFormat="1" ht="35.1" customHeight="1" spans="1:15">
      <c r="A279" s="362"/>
      <c r="B279" s="294"/>
      <c r="C279" s="337"/>
      <c r="D279" s="337"/>
      <c r="E279" s="337"/>
      <c r="F279" s="337"/>
      <c r="G279" s="356"/>
      <c r="H279" s="337"/>
      <c r="I279" s="337"/>
      <c r="J279" s="337"/>
      <c r="K279" s="337"/>
      <c r="L279" s="329"/>
      <c r="M279" s="329"/>
      <c r="N279" s="349"/>
      <c r="O279" s="349"/>
    </row>
    <row r="280" s="313" customFormat="1" ht="35.1" customHeight="1" spans="1:15">
      <c r="A280" s="361"/>
      <c r="B280" s="294"/>
      <c r="C280" s="337"/>
      <c r="D280" s="337"/>
      <c r="E280" s="337"/>
      <c r="F280" s="337"/>
      <c r="G280" s="356"/>
      <c r="H280" s="337"/>
      <c r="I280" s="337"/>
      <c r="J280" s="337"/>
      <c r="K280" s="337"/>
      <c r="L280" s="334"/>
      <c r="M280" s="334"/>
      <c r="N280" s="349"/>
      <c r="O280" s="349"/>
    </row>
    <row r="281" s="313" customFormat="1" ht="35.1" customHeight="1" spans="1:15">
      <c r="A281" s="362"/>
      <c r="B281" s="294"/>
      <c r="C281" s="337"/>
      <c r="D281" s="337"/>
      <c r="E281" s="337"/>
      <c r="F281" s="337"/>
      <c r="G281" s="356"/>
      <c r="H281" s="337"/>
      <c r="I281" s="337"/>
      <c r="J281" s="337"/>
      <c r="K281" s="337"/>
      <c r="L281" s="329"/>
      <c r="M281" s="329"/>
      <c r="N281" s="349"/>
      <c r="O281" s="349"/>
    </row>
    <row r="282" s="313" customFormat="1" ht="35.1" customHeight="1" spans="1:15">
      <c r="A282" s="361"/>
      <c r="B282" s="294"/>
      <c r="C282" s="337"/>
      <c r="D282" s="337"/>
      <c r="E282" s="337"/>
      <c r="F282" s="337"/>
      <c r="G282" s="356"/>
      <c r="H282" s="337"/>
      <c r="I282" s="337"/>
      <c r="J282" s="337"/>
      <c r="K282" s="337"/>
      <c r="L282" s="334"/>
      <c r="M282" s="334"/>
      <c r="N282" s="349"/>
      <c r="O282" s="349"/>
    </row>
    <row r="283" s="313" customFormat="1" ht="35.1" customHeight="1" spans="1:15">
      <c r="A283" s="362"/>
      <c r="B283" s="294"/>
      <c r="C283" s="337"/>
      <c r="D283" s="341"/>
      <c r="E283" s="337"/>
      <c r="F283" s="337"/>
      <c r="G283" s="356"/>
      <c r="H283" s="337"/>
      <c r="I283" s="337"/>
      <c r="J283" s="337"/>
      <c r="K283" s="337"/>
      <c r="L283" s="329"/>
      <c r="M283" s="329"/>
      <c r="N283" s="349"/>
      <c r="O283" s="349"/>
    </row>
    <row r="284" s="313" customFormat="1" ht="35.1" customHeight="1" spans="1:15">
      <c r="A284" s="361"/>
      <c r="B284" s="294"/>
      <c r="C284" s="337"/>
      <c r="D284" s="341"/>
      <c r="E284" s="337"/>
      <c r="F284" s="337"/>
      <c r="G284" s="356"/>
      <c r="H284" s="337"/>
      <c r="I284" s="337"/>
      <c r="J284" s="337"/>
      <c r="K284" s="337"/>
      <c r="L284" s="334"/>
      <c r="M284" s="334"/>
      <c r="N284" s="349"/>
      <c r="O284" s="349"/>
    </row>
    <row r="285" s="313" customFormat="1" ht="35.1" customHeight="1" spans="1:15">
      <c r="A285" s="362"/>
      <c r="B285" s="294"/>
      <c r="C285" s="337"/>
      <c r="D285" s="341"/>
      <c r="E285" s="337"/>
      <c r="F285" s="337"/>
      <c r="G285" s="356"/>
      <c r="H285" s="337"/>
      <c r="I285" s="337"/>
      <c r="J285" s="337"/>
      <c r="K285" s="337"/>
      <c r="L285" s="329"/>
      <c r="M285" s="329"/>
      <c r="N285" s="349"/>
      <c r="O285" s="349"/>
    </row>
    <row r="286" s="313" customFormat="1" ht="35.1" customHeight="1" spans="1:15">
      <c r="A286" s="361"/>
      <c r="B286" s="294"/>
      <c r="C286" s="337"/>
      <c r="D286" s="341"/>
      <c r="E286" s="337"/>
      <c r="F286" s="337"/>
      <c r="G286" s="356"/>
      <c r="H286" s="337"/>
      <c r="I286" s="337"/>
      <c r="J286" s="337"/>
      <c r="K286" s="337"/>
      <c r="L286" s="334"/>
      <c r="M286" s="334"/>
      <c r="N286" s="349"/>
      <c r="O286" s="349"/>
    </row>
    <row r="287" s="313" customFormat="1" ht="35.1" customHeight="1" spans="1:15">
      <c r="A287" s="362"/>
      <c r="B287" s="294"/>
      <c r="C287" s="337"/>
      <c r="D287" s="337"/>
      <c r="E287" s="337"/>
      <c r="F287" s="337"/>
      <c r="G287" s="356"/>
      <c r="H287" s="337"/>
      <c r="I287" s="337"/>
      <c r="J287" s="337"/>
      <c r="K287" s="337"/>
      <c r="L287" s="329"/>
      <c r="M287" s="329"/>
      <c r="N287" s="349"/>
      <c r="O287" s="349"/>
    </row>
    <row r="288" s="313" customFormat="1" ht="35.1" customHeight="1" spans="1:15">
      <c r="A288" s="361"/>
      <c r="B288" s="294"/>
      <c r="C288" s="337"/>
      <c r="D288" s="337"/>
      <c r="E288" s="337"/>
      <c r="F288" s="337"/>
      <c r="G288" s="356"/>
      <c r="H288" s="337"/>
      <c r="I288" s="337"/>
      <c r="J288" s="337"/>
      <c r="K288" s="337"/>
      <c r="L288" s="334"/>
      <c r="M288" s="334"/>
      <c r="N288" s="349"/>
      <c r="O288" s="349"/>
    </row>
    <row r="289" s="313" customFormat="1" ht="35.1" customHeight="1" spans="1:15">
      <c r="A289" s="362"/>
      <c r="B289" s="294"/>
      <c r="C289" s="337"/>
      <c r="D289" s="337"/>
      <c r="E289" s="337"/>
      <c r="F289" s="337"/>
      <c r="G289" s="356"/>
      <c r="H289" s="337"/>
      <c r="I289" s="337"/>
      <c r="J289" s="337"/>
      <c r="K289" s="337"/>
      <c r="L289" s="329"/>
      <c r="M289" s="329"/>
      <c r="N289" s="349"/>
      <c r="O289" s="349"/>
    </row>
    <row r="290" s="313" customFormat="1" ht="35.1" customHeight="1" spans="1:15">
      <c r="A290" s="361"/>
      <c r="B290" s="294"/>
      <c r="C290" s="337"/>
      <c r="D290" s="337"/>
      <c r="E290" s="337"/>
      <c r="F290" s="337"/>
      <c r="G290" s="356"/>
      <c r="H290" s="337"/>
      <c r="I290" s="337"/>
      <c r="J290" s="337"/>
      <c r="K290" s="337"/>
      <c r="L290" s="334"/>
      <c r="M290" s="334"/>
      <c r="N290" s="349"/>
      <c r="O290" s="349"/>
    </row>
    <row r="291" s="313" customFormat="1" ht="35.1" customHeight="1" spans="1:15">
      <c r="A291" s="362"/>
      <c r="B291" s="294"/>
      <c r="C291" s="337"/>
      <c r="D291" s="337"/>
      <c r="E291" s="337"/>
      <c r="F291" s="337"/>
      <c r="G291" s="356"/>
      <c r="H291" s="337"/>
      <c r="I291" s="337"/>
      <c r="J291" s="337"/>
      <c r="K291" s="337"/>
      <c r="L291" s="329"/>
      <c r="M291" s="337"/>
      <c r="N291" s="349"/>
      <c r="O291" s="349"/>
    </row>
    <row r="292" s="313" customFormat="1" ht="35.1" customHeight="1" spans="1:15">
      <c r="A292" s="361"/>
      <c r="B292" s="294"/>
      <c r="C292" s="337"/>
      <c r="D292" s="337"/>
      <c r="E292" s="337"/>
      <c r="F292" s="337"/>
      <c r="G292" s="356"/>
      <c r="H292" s="337"/>
      <c r="I292" s="337"/>
      <c r="J292" s="337"/>
      <c r="K292" s="337"/>
      <c r="L292" s="334"/>
      <c r="M292" s="337"/>
      <c r="N292" s="349"/>
      <c r="O292" s="349"/>
    </row>
    <row r="293" s="313" customFormat="1" ht="35.1" customHeight="1" spans="1:15">
      <c r="A293" s="362"/>
      <c r="B293" s="294"/>
      <c r="C293" s="337"/>
      <c r="D293" s="337"/>
      <c r="E293" s="337"/>
      <c r="F293" s="337"/>
      <c r="G293" s="356"/>
      <c r="H293" s="337"/>
      <c r="I293" s="337"/>
      <c r="J293" s="337"/>
      <c r="K293" s="337"/>
      <c r="L293" s="329"/>
      <c r="M293" s="337"/>
      <c r="N293" s="349"/>
      <c r="O293" s="349"/>
    </row>
    <row r="294" s="313" customFormat="1" ht="35.1" customHeight="1" spans="1:15">
      <c r="A294" s="361"/>
      <c r="B294" s="294"/>
      <c r="C294" s="337"/>
      <c r="D294" s="337"/>
      <c r="E294" s="337"/>
      <c r="F294" s="337"/>
      <c r="G294" s="356"/>
      <c r="H294" s="337"/>
      <c r="I294" s="337"/>
      <c r="J294" s="337"/>
      <c r="K294" s="337"/>
      <c r="L294" s="334"/>
      <c r="M294" s="337"/>
      <c r="N294" s="349"/>
      <c r="O294" s="349"/>
    </row>
    <row r="295" s="313" customFormat="1" ht="35.1" customHeight="1" spans="1:15">
      <c r="A295" s="362"/>
      <c r="B295" s="294"/>
      <c r="C295" s="337"/>
      <c r="D295" s="337"/>
      <c r="E295" s="337"/>
      <c r="F295" s="341"/>
      <c r="G295" s="356"/>
      <c r="H295" s="337"/>
      <c r="I295" s="337"/>
      <c r="J295" s="337"/>
      <c r="K295" s="337"/>
      <c r="L295" s="329"/>
      <c r="M295" s="337"/>
      <c r="N295" s="349"/>
      <c r="O295" s="349"/>
    </row>
    <row r="296" s="313" customFormat="1" ht="35.1" customHeight="1" spans="1:15">
      <c r="A296" s="361"/>
      <c r="B296" s="294"/>
      <c r="C296" s="337"/>
      <c r="D296" s="337"/>
      <c r="E296" s="337"/>
      <c r="F296" s="337"/>
      <c r="G296" s="356"/>
      <c r="H296" s="337"/>
      <c r="I296" s="337"/>
      <c r="J296" s="337"/>
      <c r="K296" s="337"/>
      <c r="L296" s="334"/>
      <c r="M296" s="337"/>
      <c r="N296" s="349"/>
      <c r="O296" s="349"/>
    </row>
    <row r="297" s="313" customFormat="1" ht="35.1" customHeight="1" spans="1:15">
      <c r="A297" s="362"/>
      <c r="B297" s="294"/>
      <c r="C297" s="337"/>
      <c r="D297" s="337"/>
      <c r="E297" s="337"/>
      <c r="F297" s="337"/>
      <c r="G297" s="356"/>
      <c r="H297" s="337"/>
      <c r="I297" s="337"/>
      <c r="J297" s="337"/>
      <c r="K297" s="337"/>
      <c r="L297" s="329"/>
      <c r="M297" s="337"/>
      <c r="N297" s="349"/>
      <c r="O297" s="349"/>
    </row>
    <row r="298" s="313" customFormat="1" ht="35.1" customHeight="1" spans="1:15">
      <c r="A298" s="361"/>
      <c r="B298" s="294"/>
      <c r="C298" s="337"/>
      <c r="D298" s="337"/>
      <c r="E298" s="337"/>
      <c r="F298" s="337"/>
      <c r="G298" s="356"/>
      <c r="H298" s="337"/>
      <c r="I298" s="337"/>
      <c r="J298" s="337"/>
      <c r="K298" s="337"/>
      <c r="L298" s="334"/>
      <c r="M298" s="337"/>
      <c r="N298" s="349"/>
      <c r="O298" s="349"/>
    </row>
    <row r="299" s="313" customFormat="1" ht="35.1" customHeight="1" spans="1:15">
      <c r="A299" s="362"/>
      <c r="B299" s="294"/>
      <c r="C299" s="337"/>
      <c r="D299" s="337"/>
      <c r="E299" s="337"/>
      <c r="F299" s="337"/>
      <c r="G299" s="356"/>
      <c r="H299" s="337"/>
      <c r="I299" s="337"/>
      <c r="J299" s="337"/>
      <c r="K299" s="337"/>
      <c r="L299" s="329"/>
      <c r="M299" s="337"/>
      <c r="N299" s="349"/>
      <c r="O299" s="349"/>
    </row>
    <row r="300" s="313" customFormat="1" ht="35.1" customHeight="1" spans="1:15">
      <c r="A300" s="361"/>
      <c r="B300" s="294"/>
      <c r="C300" s="337"/>
      <c r="D300" s="341"/>
      <c r="E300" s="337"/>
      <c r="F300" s="337"/>
      <c r="G300" s="356"/>
      <c r="H300" s="337"/>
      <c r="I300" s="337"/>
      <c r="J300" s="337"/>
      <c r="K300" s="337"/>
      <c r="L300" s="334"/>
      <c r="M300" s="337"/>
      <c r="N300" s="349"/>
      <c r="O300" s="349"/>
    </row>
    <row r="301" s="313" customFormat="1" ht="35.1" customHeight="1" spans="1:15">
      <c r="A301" s="362"/>
      <c r="B301" s="294"/>
      <c r="C301" s="337"/>
      <c r="D301" s="337"/>
      <c r="E301" s="337"/>
      <c r="F301" s="341"/>
      <c r="G301" s="356"/>
      <c r="H301" s="337"/>
      <c r="I301" s="337"/>
      <c r="J301" s="337"/>
      <c r="K301" s="337"/>
      <c r="L301" s="329"/>
      <c r="M301" s="337"/>
      <c r="N301" s="349"/>
      <c r="O301" s="349"/>
    </row>
    <row r="302" s="313" customFormat="1" ht="35.1" customHeight="1" spans="1:15">
      <c r="A302" s="361"/>
      <c r="B302" s="294"/>
      <c r="C302" s="337"/>
      <c r="D302" s="337"/>
      <c r="E302" s="337"/>
      <c r="F302" s="337"/>
      <c r="G302" s="356"/>
      <c r="H302" s="337"/>
      <c r="I302" s="337"/>
      <c r="J302" s="337"/>
      <c r="K302" s="337"/>
      <c r="L302" s="334"/>
      <c r="M302" s="337"/>
      <c r="N302" s="349"/>
      <c r="O302" s="349"/>
    </row>
    <row r="303" s="313" customFormat="1" ht="35.1" customHeight="1" spans="1:15">
      <c r="A303" s="362"/>
      <c r="B303" s="294"/>
      <c r="C303" s="337"/>
      <c r="D303" s="337"/>
      <c r="E303" s="337"/>
      <c r="F303" s="337"/>
      <c r="G303" s="356"/>
      <c r="H303" s="337"/>
      <c r="I303" s="337"/>
      <c r="J303" s="337"/>
      <c r="K303" s="337"/>
      <c r="L303" s="329"/>
      <c r="M303" s="337"/>
      <c r="N303" s="349"/>
      <c r="O303" s="349"/>
    </row>
    <row r="304" s="313" customFormat="1" ht="35.1" customHeight="1" spans="1:15">
      <c r="A304" s="361"/>
      <c r="B304" s="294"/>
      <c r="C304" s="337"/>
      <c r="D304" s="337"/>
      <c r="E304" s="337"/>
      <c r="F304" s="337"/>
      <c r="G304" s="356"/>
      <c r="H304" s="337"/>
      <c r="I304" s="337"/>
      <c r="J304" s="337"/>
      <c r="K304" s="337"/>
      <c r="L304" s="334"/>
      <c r="M304" s="337"/>
      <c r="N304" s="349"/>
      <c r="O304" s="349"/>
    </row>
    <row r="305" s="313" customFormat="1" ht="35.1" customHeight="1" spans="1:15">
      <c r="A305" s="362"/>
      <c r="B305" s="294"/>
      <c r="C305" s="337"/>
      <c r="D305" s="337"/>
      <c r="E305" s="337"/>
      <c r="F305" s="337"/>
      <c r="G305" s="356"/>
      <c r="H305" s="337"/>
      <c r="I305" s="337"/>
      <c r="J305" s="337"/>
      <c r="K305" s="337"/>
      <c r="L305" s="329"/>
      <c r="M305" s="337"/>
      <c r="N305" s="349"/>
      <c r="O305" s="349"/>
    </row>
    <row r="306" s="313" customFormat="1" ht="35.1" customHeight="1" spans="1:15">
      <c r="A306" s="361"/>
      <c r="B306" s="294"/>
      <c r="C306" s="337"/>
      <c r="D306" s="337"/>
      <c r="E306" s="337"/>
      <c r="F306" s="337"/>
      <c r="G306" s="356"/>
      <c r="H306" s="337"/>
      <c r="I306" s="337"/>
      <c r="J306" s="337"/>
      <c r="K306" s="337"/>
      <c r="L306" s="334"/>
      <c r="M306" s="337"/>
      <c r="N306" s="349"/>
      <c r="O306" s="349"/>
    </row>
    <row r="307" s="313" customFormat="1" ht="35.1" customHeight="1" spans="1:15">
      <c r="A307" s="362"/>
      <c r="B307" s="294"/>
      <c r="C307" s="337"/>
      <c r="D307" s="337"/>
      <c r="E307" s="337"/>
      <c r="F307" s="337"/>
      <c r="G307" s="356"/>
      <c r="H307" s="337"/>
      <c r="I307" s="337"/>
      <c r="J307" s="337"/>
      <c r="K307" s="337"/>
      <c r="L307" s="329"/>
      <c r="M307" s="337"/>
      <c r="N307" s="349"/>
      <c r="O307" s="349"/>
    </row>
    <row r="308" s="313" customFormat="1" ht="35.1" customHeight="1" spans="1:15">
      <c r="A308" s="361"/>
      <c r="B308" s="294"/>
      <c r="C308" s="337"/>
      <c r="D308" s="337"/>
      <c r="E308" s="337"/>
      <c r="F308" s="337"/>
      <c r="G308" s="356"/>
      <c r="H308" s="337"/>
      <c r="I308" s="337"/>
      <c r="J308" s="337"/>
      <c r="K308" s="337"/>
      <c r="L308" s="334"/>
      <c r="M308" s="337"/>
      <c r="N308" s="349"/>
      <c r="O308" s="349"/>
    </row>
    <row r="309" s="313" customFormat="1" ht="35.1" customHeight="1" spans="1:15">
      <c r="A309" s="362"/>
      <c r="B309" s="294"/>
      <c r="C309" s="337"/>
      <c r="D309" s="337"/>
      <c r="E309" s="337"/>
      <c r="F309" s="337"/>
      <c r="G309" s="356"/>
      <c r="H309" s="337"/>
      <c r="I309" s="337"/>
      <c r="J309" s="337"/>
      <c r="K309" s="337"/>
      <c r="L309" s="329"/>
      <c r="M309" s="337"/>
      <c r="N309" s="349"/>
      <c r="O309" s="349"/>
    </row>
    <row r="310" s="313" customFormat="1" ht="35.1" customHeight="1" spans="1:15">
      <c r="A310" s="361"/>
      <c r="B310" s="294"/>
      <c r="C310" s="337"/>
      <c r="D310" s="337"/>
      <c r="E310" s="337"/>
      <c r="F310" s="337"/>
      <c r="G310" s="356"/>
      <c r="H310" s="337"/>
      <c r="I310" s="337"/>
      <c r="J310" s="337"/>
      <c r="K310" s="337"/>
      <c r="L310" s="334"/>
      <c r="M310" s="337"/>
      <c r="N310" s="349"/>
      <c r="O310" s="349"/>
    </row>
    <row r="311" s="313" customFormat="1" ht="35.1" customHeight="1" spans="1:15">
      <c r="A311" s="362"/>
      <c r="B311" s="294"/>
      <c r="C311" s="337"/>
      <c r="D311" s="337"/>
      <c r="E311" s="337"/>
      <c r="F311" s="337"/>
      <c r="G311" s="356"/>
      <c r="H311" s="337"/>
      <c r="I311" s="337"/>
      <c r="J311" s="337"/>
      <c r="K311" s="337"/>
      <c r="L311" s="329"/>
      <c r="M311" s="337"/>
      <c r="N311" s="349"/>
      <c r="O311" s="349"/>
    </row>
    <row r="312" s="313" customFormat="1" ht="35.1" customHeight="1" spans="1:15">
      <c r="A312" s="361"/>
      <c r="B312" s="294"/>
      <c r="C312" s="337"/>
      <c r="D312" s="337"/>
      <c r="E312" s="337"/>
      <c r="F312" s="337"/>
      <c r="G312" s="356"/>
      <c r="H312" s="337"/>
      <c r="I312" s="337"/>
      <c r="J312" s="337"/>
      <c r="K312" s="337"/>
      <c r="L312" s="334"/>
      <c r="M312" s="337"/>
      <c r="N312" s="349"/>
      <c r="O312" s="349"/>
    </row>
    <row r="313" s="313" customFormat="1" ht="35.1" customHeight="1" spans="1:15">
      <c r="A313" s="362"/>
      <c r="B313" s="294"/>
      <c r="C313" s="337"/>
      <c r="D313" s="337"/>
      <c r="E313" s="337"/>
      <c r="F313" s="337"/>
      <c r="G313" s="356"/>
      <c r="H313" s="337"/>
      <c r="I313" s="337"/>
      <c r="J313" s="337"/>
      <c r="K313" s="337"/>
      <c r="L313" s="329"/>
      <c r="M313" s="337"/>
      <c r="N313" s="349"/>
      <c r="O313" s="349"/>
    </row>
    <row r="314" s="313" customFormat="1" ht="35.1" customHeight="1" spans="1:15">
      <c r="A314" s="361"/>
      <c r="B314" s="294"/>
      <c r="C314" s="337"/>
      <c r="D314" s="337"/>
      <c r="E314" s="337"/>
      <c r="F314" s="337"/>
      <c r="G314" s="356"/>
      <c r="H314" s="337"/>
      <c r="I314" s="337"/>
      <c r="J314" s="337"/>
      <c r="K314" s="337"/>
      <c r="L314" s="334"/>
      <c r="M314" s="337"/>
      <c r="N314" s="349"/>
      <c r="O314" s="349"/>
    </row>
    <row r="315" s="313" customFormat="1" ht="35.1" customHeight="1" spans="1:15">
      <c r="A315" s="362"/>
      <c r="B315" s="294"/>
      <c r="C315" s="337"/>
      <c r="D315" s="337"/>
      <c r="E315" s="337"/>
      <c r="F315" s="337"/>
      <c r="G315" s="356"/>
      <c r="H315" s="337"/>
      <c r="I315" s="337"/>
      <c r="J315" s="337"/>
      <c r="K315" s="337"/>
      <c r="L315" s="329"/>
      <c r="M315" s="337"/>
      <c r="N315" s="349"/>
      <c r="O315" s="349"/>
    </row>
    <row r="316" s="313" customFormat="1" ht="35.1" customHeight="1" spans="1:15">
      <c r="A316" s="361"/>
      <c r="B316" s="294"/>
      <c r="C316" s="337"/>
      <c r="D316" s="337"/>
      <c r="E316" s="337"/>
      <c r="F316" s="337"/>
      <c r="G316" s="356"/>
      <c r="H316" s="337"/>
      <c r="I316" s="337"/>
      <c r="J316" s="337"/>
      <c r="K316" s="337"/>
      <c r="L316" s="334"/>
      <c r="M316" s="337"/>
      <c r="N316" s="349"/>
      <c r="O316" s="349"/>
    </row>
    <row r="317" s="313" customFormat="1" ht="35.1" customHeight="1" spans="1:15">
      <c r="A317" s="362"/>
      <c r="B317" s="294"/>
      <c r="C317" s="337"/>
      <c r="D317" s="337"/>
      <c r="E317" s="337"/>
      <c r="F317" s="337"/>
      <c r="G317" s="356"/>
      <c r="H317" s="337"/>
      <c r="I317" s="337"/>
      <c r="J317" s="337"/>
      <c r="K317" s="337"/>
      <c r="L317" s="329"/>
      <c r="M317" s="337"/>
      <c r="N317" s="349"/>
      <c r="O317" s="349"/>
    </row>
    <row r="318" s="313" customFormat="1" ht="35.1" customHeight="1" spans="1:15">
      <c r="A318" s="361"/>
      <c r="B318" s="294"/>
      <c r="C318" s="337"/>
      <c r="D318" s="337"/>
      <c r="E318" s="337"/>
      <c r="F318" s="337"/>
      <c r="G318" s="356"/>
      <c r="H318" s="337"/>
      <c r="I318" s="337"/>
      <c r="J318" s="337"/>
      <c r="K318" s="337"/>
      <c r="L318" s="334"/>
      <c r="M318" s="337"/>
      <c r="N318" s="349"/>
      <c r="O318" s="349"/>
    </row>
    <row r="319" s="313" customFormat="1" ht="35.1" customHeight="1" spans="1:15">
      <c r="A319" s="362"/>
      <c r="B319" s="294"/>
      <c r="C319" s="337"/>
      <c r="D319" s="337"/>
      <c r="E319" s="337"/>
      <c r="F319" s="337"/>
      <c r="G319" s="356"/>
      <c r="H319" s="337"/>
      <c r="I319" s="337"/>
      <c r="J319" s="337"/>
      <c r="K319" s="337"/>
      <c r="L319" s="329"/>
      <c r="M319" s="337"/>
      <c r="N319" s="349"/>
      <c r="O319" s="349"/>
    </row>
    <row r="320" s="313" customFormat="1" ht="35.1" customHeight="1" spans="1:15">
      <c r="A320" s="361"/>
      <c r="B320" s="294"/>
      <c r="C320" s="337"/>
      <c r="D320" s="337"/>
      <c r="E320" s="337"/>
      <c r="F320" s="337"/>
      <c r="G320" s="356"/>
      <c r="H320" s="337"/>
      <c r="I320" s="337"/>
      <c r="J320" s="337"/>
      <c r="K320" s="337"/>
      <c r="L320" s="334"/>
      <c r="M320" s="337"/>
      <c r="N320" s="349"/>
      <c r="O320" s="349"/>
    </row>
    <row r="321" s="313" customFormat="1" ht="35.1" customHeight="1" spans="1:15">
      <c r="A321" s="362"/>
      <c r="B321" s="294"/>
      <c r="C321" s="337"/>
      <c r="D321" s="337"/>
      <c r="E321" s="337"/>
      <c r="F321" s="337"/>
      <c r="G321" s="356"/>
      <c r="H321" s="337"/>
      <c r="I321" s="337"/>
      <c r="J321" s="337"/>
      <c r="K321" s="337"/>
      <c r="L321" s="329"/>
      <c r="M321" s="337"/>
      <c r="N321" s="349"/>
      <c r="O321" s="349"/>
    </row>
    <row r="322" s="313" customFormat="1" ht="35.1" customHeight="1" spans="1:15">
      <c r="A322" s="361"/>
      <c r="B322" s="294"/>
      <c r="C322" s="337"/>
      <c r="D322" s="337"/>
      <c r="E322" s="337"/>
      <c r="F322" s="337"/>
      <c r="G322" s="356"/>
      <c r="H322" s="337"/>
      <c r="I322" s="337"/>
      <c r="J322" s="337"/>
      <c r="K322" s="337"/>
      <c r="L322" s="334"/>
      <c r="M322" s="337"/>
      <c r="N322" s="349"/>
      <c r="O322" s="349"/>
    </row>
    <row r="323" s="313" customFormat="1" ht="35.1" customHeight="1" spans="1:15">
      <c r="A323" s="362"/>
      <c r="B323" s="294"/>
      <c r="C323" s="337"/>
      <c r="D323" s="337"/>
      <c r="E323" s="337"/>
      <c r="F323" s="337"/>
      <c r="G323" s="356"/>
      <c r="H323" s="337"/>
      <c r="I323" s="337"/>
      <c r="J323" s="337"/>
      <c r="K323" s="337"/>
      <c r="L323" s="329"/>
      <c r="M323" s="337"/>
      <c r="N323" s="349"/>
      <c r="O323" s="349"/>
    </row>
    <row r="324" s="313" customFormat="1" ht="35.1" customHeight="1" spans="1:15">
      <c r="A324" s="361"/>
      <c r="B324" s="294"/>
      <c r="C324" s="337"/>
      <c r="D324" s="337"/>
      <c r="E324" s="337"/>
      <c r="F324" s="337"/>
      <c r="G324" s="356"/>
      <c r="H324" s="337"/>
      <c r="I324" s="337"/>
      <c r="J324" s="337"/>
      <c r="K324" s="337"/>
      <c r="L324" s="334"/>
      <c r="M324" s="337"/>
      <c r="N324" s="349"/>
      <c r="O324" s="349"/>
    </row>
    <row r="325" s="313" customFormat="1" ht="35.1" customHeight="1" spans="1:15">
      <c r="A325" s="362"/>
      <c r="B325" s="294"/>
      <c r="C325" s="337"/>
      <c r="D325" s="337"/>
      <c r="E325" s="337"/>
      <c r="F325" s="337"/>
      <c r="G325" s="356"/>
      <c r="H325" s="337"/>
      <c r="I325" s="337"/>
      <c r="J325" s="337"/>
      <c r="K325" s="337"/>
      <c r="L325" s="329"/>
      <c r="M325" s="337"/>
      <c r="N325" s="349"/>
      <c r="O325" s="349"/>
    </row>
    <row r="326" s="313" customFormat="1" ht="35.1" customHeight="1" spans="1:15">
      <c r="A326" s="361"/>
      <c r="B326" s="294"/>
      <c r="C326" s="337"/>
      <c r="D326" s="337"/>
      <c r="E326" s="337"/>
      <c r="F326" s="337"/>
      <c r="G326" s="356"/>
      <c r="H326" s="337"/>
      <c r="I326" s="337"/>
      <c r="J326" s="337"/>
      <c r="K326" s="337"/>
      <c r="L326" s="334"/>
      <c r="M326" s="337"/>
      <c r="N326" s="349"/>
      <c r="O326" s="349"/>
    </row>
    <row r="327" s="313" customFormat="1" ht="35.1" customHeight="1" spans="1:15">
      <c r="A327" s="362"/>
      <c r="B327" s="294"/>
      <c r="C327" s="337"/>
      <c r="D327" s="337"/>
      <c r="E327" s="337"/>
      <c r="F327" s="337"/>
      <c r="G327" s="356"/>
      <c r="H327" s="337"/>
      <c r="I327" s="337"/>
      <c r="J327" s="337"/>
      <c r="K327" s="337"/>
      <c r="L327" s="329"/>
      <c r="M327" s="337"/>
      <c r="N327" s="349"/>
      <c r="O327" s="349"/>
    </row>
    <row r="328" s="313" customFormat="1" ht="35.1" customHeight="1" spans="1:15">
      <c r="A328" s="361"/>
      <c r="B328" s="294"/>
      <c r="C328" s="337"/>
      <c r="D328" s="337"/>
      <c r="E328" s="337"/>
      <c r="F328" s="337"/>
      <c r="G328" s="356"/>
      <c r="H328" s="337"/>
      <c r="I328" s="337"/>
      <c r="J328" s="337"/>
      <c r="K328" s="337"/>
      <c r="L328" s="334"/>
      <c r="M328" s="337"/>
      <c r="N328" s="349"/>
      <c r="O328" s="349"/>
    </row>
    <row r="329" s="313" customFormat="1" ht="35.1" customHeight="1" spans="1:15">
      <c r="A329" s="362"/>
      <c r="B329" s="294"/>
      <c r="C329" s="337"/>
      <c r="D329" s="337"/>
      <c r="E329" s="337"/>
      <c r="F329" s="337"/>
      <c r="G329" s="356"/>
      <c r="H329" s="337"/>
      <c r="I329" s="337"/>
      <c r="J329" s="337"/>
      <c r="K329" s="337"/>
      <c r="L329" s="329"/>
      <c r="M329" s="337"/>
      <c r="N329" s="349"/>
      <c r="O329" s="349"/>
    </row>
    <row r="330" s="313" customFormat="1" ht="35.1" customHeight="1" spans="1:15">
      <c r="A330" s="361"/>
      <c r="B330" s="294"/>
      <c r="C330" s="337"/>
      <c r="D330" s="337"/>
      <c r="E330" s="337"/>
      <c r="F330" s="337"/>
      <c r="G330" s="356"/>
      <c r="H330" s="337"/>
      <c r="I330" s="337"/>
      <c r="J330" s="337"/>
      <c r="K330" s="337"/>
      <c r="L330" s="334"/>
      <c r="M330" s="337"/>
      <c r="N330" s="349"/>
      <c r="O330" s="349"/>
    </row>
    <row r="331" s="313" customFormat="1" ht="35.1" customHeight="1" spans="1:15">
      <c r="A331" s="362"/>
      <c r="B331" s="294"/>
      <c r="C331" s="337"/>
      <c r="D331" s="337"/>
      <c r="E331" s="337"/>
      <c r="F331" s="337"/>
      <c r="G331" s="356"/>
      <c r="H331" s="337"/>
      <c r="I331" s="337"/>
      <c r="J331" s="337"/>
      <c r="K331" s="337"/>
      <c r="L331" s="329"/>
      <c r="M331" s="337"/>
      <c r="N331" s="349"/>
      <c r="O331" s="349"/>
    </row>
    <row r="332" s="313" customFormat="1" ht="35.1" customHeight="1" spans="1:15">
      <c r="A332" s="361"/>
      <c r="B332" s="294"/>
      <c r="C332" s="337"/>
      <c r="D332" s="337"/>
      <c r="E332" s="337"/>
      <c r="F332" s="337"/>
      <c r="G332" s="356"/>
      <c r="H332" s="337"/>
      <c r="I332" s="337"/>
      <c r="J332" s="337"/>
      <c r="K332" s="337"/>
      <c r="L332" s="334"/>
      <c r="M332" s="337"/>
      <c r="N332" s="349"/>
      <c r="O332" s="349"/>
    </row>
    <row r="333" s="313" customFormat="1" ht="35.1" customHeight="1" spans="1:15">
      <c r="A333" s="362"/>
      <c r="B333" s="294"/>
      <c r="C333" s="337"/>
      <c r="D333" s="337"/>
      <c r="E333" s="337"/>
      <c r="F333" s="337"/>
      <c r="G333" s="356"/>
      <c r="H333" s="337"/>
      <c r="I333" s="337"/>
      <c r="J333" s="337"/>
      <c r="K333" s="337"/>
      <c r="L333" s="329"/>
      <c r="M333" s="337"/>
      <c r="N333" s="349"/>
      <c r="O333" s="349"/>
    </row>
    <row r="334" s="313" customFormat="1" ht="35.1" customHeight="1" spans="1:15">
      <c r="A334" s="361"/>
      <c r="B334" s="294"/>
      <c r="C334" s="337"/>
      <c r="D334" s="337"/>
      <c r="E334" s="337"/>
      <c r="F334" s="337"/>
      <c r="G334" s="356"/>
      <c r="H334" s="337"/>
      <c r="I334" s="337"/>
      <c r="J334" s="337"/>
      <c r="K334" s="337"/>
      <c r="L334" s="334"/>
      <c r="M334" s="337"/>
      <c r="N334" s="349"/>
      <c r="O334" s="349"/>
    </row>
    <row r="335" s="313" customFormat="1" ht="35.1" customHeight="1" spans="1:15">
      <c r="A335" s="362"/>
      <c r="B335" s="294"/>
      <c r="C335" s="337"/>
      <c r="D335" s="337"/>
      <c r="E335" s="337"/>
      <c r="F335" s="337"/>
      <c r="G335" s="356"/>
      <c r="H335" s="337"/>
      <c r="I335" s="337"/>
      <c r="J335" s="337"/>
      <c r="K335" s="337"/>
      <c r="L335" s="329"/>
      <c r="M335" s="337"/>
      <c r="N335" s="349"/>
      <c r="O335" s="349"/>
    </row>
    <row r="336" s="313" customFormat="1" ht="35.1" customHeight="1" spans="1:15">
      <c r="A336" s="361"/>
      <c r="B336" s="294"/>
      <c r="C336" s="337"/>
      <c r="D336" s="337"/>
      <c r="E336" s="337"/>
      <c r="F336" s="337"/>
      <c r="G336" s="356"/>
      <c r="H336" s="337"/>
      <c r="I336" s="337"/>
      <c r="J336" s="337"/>
      <c r="K336" s="337"/>
      <c r="L336" s="334"/>
      <c r="M336" s="337"/>
      <c r="N336" s="349"/>
      <c r="O336" s="349"/>
    </row>
    <row r="337" s="313" customFormat="1" ht="35.1" customHeight="1" spans="1:15">
      <c r="A337" s="362"/>
      <c r="B337" s="294"/>
      <c r="C337" s="337"/>
      <c r="D337" s="337"/>
      <c r="E337" s="337"/>
      <c r="F337" s="337"/>
      <c r="G337" s="356"/>
      <c r="H337" s="337"/>
      <c r="I337" s="337"/>
      <c r="J337" s="337"/>
      <c r="K337" s="337"/>
      <c r="L337" s="329"/>
      <c r="M337" s="337"/>
      <c r="N337" s="349"/>
      <c r="O337" s="349"/>
    </row>
    <row r="338" s="313" customFormat="1" ht="35.1" customHeight="1" spans="1:15">
      <c r="A338" s="361"/>
      <c r="B338" s="294"/>
      <c r="C338" s="337"/>
      <c r="D338" s="337"/>
      <c r="E338" s="337"/>
      <c r="F338" s="337"/>
      <c r="G338" s="356"/>
      <c r="H338" s="337"/>
      <c r="I338" s="337"/>
      <c r="J338" s="337"/>
      <c r="K338" s="337"/>
      <c r="L338" s="334"/>
      <c r="M338" s="337"/>
      <c r="N338" s="349"/>
      <c r="O338" s="349"/>
    </row>
    <row r="339" s="313" customFormat="1" ht="35.1" customHeight="1" spans="1:15">
      <c r="A339" s="362"/>
      <c r="B339" s="294"/>
      <c r="C339" s="337"/>
      <c r="D339" s="337"/>
      <c r="E339" s="337"/>
      <c r="F339" s="337"/>
      <c r="G339" s="356"/>
      <c r="H339" s="337"/>
      <c r="I339" s="337"/>
      <c r="J339" s="337"/>
      <c r="K339" s="337"/>
      <c r="L339" s="329"/>
      <c r="M339" s="337"/>
      <c r="N339" s="349"/>
      <c r="O339" s="349"/>
    </row>
    <row r="340" s="313" customFormat="1" ht="35.1" customHeight="1" spans="1:15">
      <c r="A340" s="361"/>
      <c r="B340" s="294"/>
      <c r="C340" s="337"/>
      <c r="D340" s="337"/>
      <c r="E340" s="337"/>
      <c r="F340" s="337"/>
      <c r="G340" s="356"/>
      <c r="H340" s="337"/>
      <c r="I340" s="337"/>
      <c r="J340" s="337"/>
      <c r="K340" s="337"/>
      <c r="L340" s="334"/>
      <c r="M340" s="337"/>
      <c r="N340" s="349"/>
      <c r="O340" s="349"/>
    </row>
    <row r="341" s="313" customFormat="1" ht="35.1" customHeight="1" spans="1:15">
      <c r="A341" s="362"/>
      <c r="B341" s="294"/>
      <c r="C341" s="337"/>
      <c r="D341" s="337"/>
      <c r="E341" s="337"/>
      <c r="F341" s="337"/>
      <c r="G341" s="356"/>
      <c r="H341" s="337"/>
      <c r="I341" s="337"/>
      <c r="J341" s="337"/>
      <c r="K341" s="337"/>
      <c r="L341" s="329"/>
      <c r="M341" s="337"/>
      <c r="N341" s="349"/>
      <c r="O341" s="349"/>
    </row>
    <row r="342" s="313" customFormat="1" ht="35.1" customHeight="1" spans="1:15">
      <c r="A342" s="361"/>
      <c r="B342" s="294"/>
      <c r="C342" s="337"/>
      <c r="D342" s="337"/>
      <c r="E342" s="337"/>
      <c r="F342" s="341"/>
      <c r="G342" s="356"/>
      <c r="H342" s="337"/>
      <c r="I342" s="337"/>
      <c r="J342" s="337"/>
      <c r="K342" s="337"/>
      <c r="L342" s="334"/>
      <c r="M342" s="337"/>
      <c r="N342" s="349"/>
      <c r="O342" s="349"/>
    </row>
    <row r="343" s="313" customFormat="1" ht="35.1" customHeight="1" spans="1:15">
      <c r="A343" s="362"/>
      <c r="B343" s="294"/>
      <c r="C343" s="337"/>
      <c r="D343" s="337"/>
      <c r="E343" s="337"/>
      <c r="F343" s="337"/>
      <c r="G343" s="356"/>
      <c r="H343" s="337"/>
      <c r="I343" s="337"/>
      <c r="J343" s="337"/>
      <c r="K343" s="337"/>
      <c r="L343" s="329"/>
      <c r="M343" s="337"/>
      <c r="N343" s="349"/>
      <c r="O343" s="349"/>
    </row>
    <row r="344" s="313" customFormat="1" ht="35.1" customHeight="1" spans="1:15">
      <c r="A344" s="361"/>
      <c r="B344" s="294"/>
      <c r="C344" s="337"/>
      <c r="D344" s="337"/>
      <c r="E344" s="337"/>
      <c r="F344" s="337"/>
      <c r="G344" s="356"/>
      <c r="H344" s="337"/>
      <c r="I344" s="337"/>
      <c r="J344" s="337"/>
      <c r="K344" s="337"/>
      <c r="L344" s="334"/>
      <c r="M344" s="337"/>
      <c r="N344" s="349"/>
      <c r="O344" s="349"/>
    </row>
    <row r="345" s="313" customFormat="1" ht="35.1" customHeight="1" spans="1:15">
      <c r="A345" s="362"/>
      <c r="B345" s="294"/>
      <c r="C345" s="337"/>
      <c r="D345" s="337"/>
      <c r="E345" s="337"/>
      <c r="F345" s="337"/>
      <c r="G345" s="356"/>
      <c r="H345" s="337"/>
      <c r="I345" s="337"/>
      <c r="J345" s="337"/>
      <c r="K345" s="337"/>
      <c r="L345" s="329"/>
      <c r="M345" s="337"/>
      <c r="N345" s="349"/>
      <c r="O345" s="349"/>
    </row>
    <row r="346" s="313" customFormat="1" ht="35.1" customHeight="1" spans="1:15">
      <c r="A346" s="361"/>
      <c r="B346" s="294"/>
      <c r="C346" s="337"/>
      <c r="D346" s="337"/>
      <c r="E346" s="337"/>
      <c r="F346" s="337"/>
      <c r="G346" s="356"/>
      <c r="H346" s="337"/>
      <c r="I346" s="337"/>
      <c r="J346" s="337"/>
      <c r="K346" s="337"/>
      <c r="L346" s="334"/>
      <c r="M346" s="337"/>
      <c r="N346" s="349"/>
      <c r="O346" s="349"/>
    </row>
    <row r="347" s="313" customFormat="1" ht="35.1" customHeight="1" spans="1:15">
      <c r="A347" s="362"/>
      <c r="B347" s="294"/>
      <c r="C347" s="337"/>
      <c r="D347" s="337"/>
      <c r="E347" s="337"/>
      <c r="F347" s="337"/>
      <c r="G347" s="356"/>
      <c r="H347" s="337"/>
      <c r="I347" s="337"/>
      <c r="J347" s="337"/>
      <c r="K347" s="337"/>
      <c r="L347" s="329"/>
      <c r="M347" s="337"/>
      <c r="N347" s="349"/>
      <c r="O347" s="349"/>
    </row>
    <row r="348" s="313" customFormat="1" ht="35.1" customHeight="1" spans="1:15">
      <c r="A348" s="361"/>
      <c r="B348" s="294"/>
      <c r="C348" s="337"/>
      <c r="D348" s="337"/>
      <c r="E348" s="337"/>
      <c r="F348" s="337"/>
      <c r="G348" s="356"/>
      <c r="H348" s="337"/>
      <c r="I348" s="337"/>
      <c r="J348" s="337"/>
      <c r="K348" s="337"/>
      <c r="L348" s="334"/>
      <c r="M348" s="337"/>
      <c r="N348" s="349"/>
      <c r="O348" s="349"/>
    </row>
    <row r="349" s="313" customFormat="1" ht="35.1" customHeight="1" spans="1:15">
      <c r="A349" s="362"/>
      <c r="B349" s="294"/>
      <c r="C349" s="337"/>
      <c r="D349" s="337"/>
      <c r="E349" s="337"/>
      <c r="F349" s="337"/>
      <c r="G349" s="356"/>
      <c r="H349" s="337"/>
      <c r="I349" s="337"/>
      <c r="J349" s="337"/>
      <c r="K349" s="337"/>
      <c r="L349" s="329"/>
      <c r="M349" s="337"/>
      <c r="N349" s="349"/>
      <c r="O349" s="349"/>
    </row>
    <row r="350" s="313" customFormat="1" ht="35.1" customHeight="1" spans="1:15">
      <c r="A350" s="361"/>
      <c r="B350" s="294"/>
      <c r="C350" s="337"/>
      <c r="D350" s="337"/>
      <c r="E350" s="337"/>
      <c r="F350" s="337"/>
      <c r="G350" s="356"/>
      <c r="H350" s="337"/>
      <c r="I350" s="337"/>
      <c r="J350" s="337"/>
      <c r="K350" s="337"/>
      <c r="L350" s="334"/>
      <c r="M350" s="337"/>
      <c r="N350" s="349"/>
      <c r="O350" s="349"/>
    </row>
    <row r="351" s="313" customFormat="1" ht="35.1" customHeight="1" spans="1:15">
      <c r="A351" s="362"/>
      <c r="B351" s="294"/>
      <c r="C351" s="337"/>
      <c r="D351" s="337"/>
      <c r="E351" s="337"/>
      <c r="F351" s="337"/>
      <c r="G351" s="356"/>
      <c r="H351" s="337"/>
      <c r="I351" s="337"/>
      <c r="J351" s="337"/>
      <c r="K351" s="337"/>
      <c r="L351" s="329"/>
      <c r="M351" s="337"/>
      <c r="N351" s="349"/>
      <c r="O351" s="349"/>
    </row>
    <row r="352" s="313" customFormat="1" ht="35.1" customHeight="1" spans="1:15">
      <c r="A352" s="361"/>
      <c r="B352" s="294"/>
      <c r="C352" s="337"/>
      <c r="D352" s="337"/>
      <c r="E352" s="337"/>
      <c r="F352" s="337"/>
      <c r="G352" s="356"/>
      <c r="H352" s="337"/>
      <c r="I352" s="337"/>
      <c r="J352" s="337"/>
      <c r="K352" s="337"/>
      <c r="L352" s="334"/>
      <c r="M352" s="337"/>
      <c r="N352" s="349"/>
      <c r="O352" s="349"/>
    </row>
    <row r="353" s="313" customFormat="1" ht="35.1" customHeight="1" spans="1:15">
      <c r="A353" s="362"/>
      <c r="B353" s="294"/>
      <c r="C353" s="337"/>
      <c r="D353" s="337"/>
      <c r="E353" s="337"/>
      <c r="F353" s="337"/>
      <c r="G353" s="356"/>
      <c r="H353" s="337"/>
      <c r="I353" s="337"/>
      <c r="J353" s="337"/>
      <c r="K353" s="337"/>
      <c r="L353" s="329"/>
      <c r="M353" s="337"/>
      <c r="N353" s="349"/>
      <c r="O353" s="349"/>
    </row>
    <row r="354" s="313" customFormat="1" ht="35.1" customHeight="1" spans="1:15">
      <c r="A354" s="361"/>
      <c r="B354" s="294"/>
      <c r="C354" s="337"/>
      <c r="D354" s="337"/>
      <c r="E354" s="337"/>
      <c r="F354" s="337"/>
      <c r="G354" s="356"/>
      <c r="H354" s="337"/>
      <c r="I354" s="337"/>
      <c r="J354" s="337"/>
      <c r="K354" s="337"/>
      <c r="L354" s="334"/>
      <c r="M354" s="337"/>
      <c r="N354" s="349"/>
      <c r="O354" s="349"/>
    </row>
    <row r="355" s="313" customFormat="1" ht="35.1" customHeight="1" spans="1:15">
      <c r="A355" s="362"/>
      <c r="B355" s="294"/>
      <c r="C355" s="337"/>
      <c r="D355" s="337"/>
      <c r="E355" s="337"/>
      <c r="F355" s="337"/>
      <c r="G355" s="356"/>
      <c r="H355" s="337"/>
      <c r="I355" s="337"/>
      <c r="J355" s="337"/>
      <c r="K355" s="337"/>
      <c r="L355" s="329"/>
      <c r="M355" s="337"/>
      <c r="N355" s="349"/>
      <c r="O355" s="349"/>
    </row>
    <row r="356" s="313" customFormat="1" ht="35.1" customHeight="1" spans="1:15">
      <c r="A356" s="361"/>
      <c r="B356" s="294"/>
      <c r="C356" s="337"/>
      <c r="D356" s="337"/>
      <c r="E356" s="337"/>
      <c r="F356" s="337"/>
      <c r="G356" s="356"/>
      <c r="H356" s="337"/>
      <c r="I356" s="337"/>
      <c r="J356" s="337"/>
      <c r="K356" s="337"/>
      <c r="L356" s="334"/>
      <c r="M356" s="337"/>
      <c r="N356" s="349"/>
      <c r="O356" s="349"/>
    </row>
    <row r="357" s="313" customFormat="1" ht="35.1" customHeight="1" spans="1:15">
      <c r="A357" s="362"/>
      <c r="B357" s="294"/>
      <c r="C357" s="337"/>
      <c r="D357" s="337"/>
      <c r="E357" s="337"/>
      <c r="F357" s="337"/>
      <c r="G357" s="356"/>
      <c r="H357" s="337"/>
      <c r="I357" s="337"/>
      <c r="J357" s="337"/>
      <c r="K357" s="337"/>
      <c r="L357" s="329"/>
      <c r="M357" s="337"/>
      <c r="N357" s="349"/>
      <c r="O357" s="349"/>
    </row>
    <row r="358" s="313" customFormat="1" ht="35.1" customHeight="1" spans="1:15">
      <c r="A358" s="361"/>
      <c r="B358" s="294"/>
      <c r="C358" s="337"/>
      <c r="D358" s="337"/>
      <c r="E358" s="337"/>
      <c r="F358" s="337"/>
      <c r="G358" s="356"/>
      <c r="H358" s="337"/>
      <c r="I358" s="337"/>
      <c r="J358" s="337"/>
      <c r="K358" s="337"/>
      <c r="L358" s="334"/>
      <c r="M358" s="337"/>
      <c r="N358" s="349"/>
      <c r="O358" s="349"/>
    </row>
    <row r="359" s="313" customFormat="1" ht="35.1" customHeight="1" spans="1:15">
      <c r="A359" s="362"/>
      <c r="B359" s="294"/>
      <c r="C359" s="337"/>
      <c r="D359" s="337"/>
      <c r="E359" s="337"/>
      <c r="F359" s="337"/>
      <c r="G359" s="356"/>
      <c r="H359" s="337"/>
      <c r="I359" s="337"/>
      <c r="J359" s="337"/>
      <c r="K359" s="337"/>
      <c r="L359" s="329"/>
      <c r="M359" s="337"/>
      <c r="N359" s="349"/>
      <c r="O359" s="349"/>
    </row>
    <row r="360" s="313" customFormat="1" ht="35.1" customHeight="1" spans="1:15">
      <c r="A360" s="361"/>
      <c r="B360" s="294"/>
      <c r="C360" s="337"/>
      <c r="D360" s="337"/>
      <c r="E360" s="337"/>
      <c r="F360" s="337"/>
      <c r="G360" s="356"/>
      <c r="H360" s="337"/>
      <c r="I360" s="337"/>
      <c r="J360" s="337"/>
      <c r="K360" s="337"/>
      <c r="L360" s="334"/>
      <c r="M360" s="337"/>
      <c r="N360" s="349"/>
      <c r="O360" s="349"/>
    </row>
    <row r="361" s="313" customFormat="1" ht="35.1" customHeight="1" spans="1:15">
      <c r="A361" s="362"/>
      <c r="B361" s="294"/>
      <c r="C361" s="337"/>
      <c r="D361" s="337"/>
      <c r="E361" s="337"/>
      <c r="F361" s="337"/>
      <c r="G361" s="356"/>
      <c r="H361" s="337"/>
      <c r="I361" s="337"/>
      <c r="J361" s="337"/>
      <c r="K361" s="337"/>
      <c r="L361" s="329"/>
      <c r="M361" s="337"/>
      <c r="N361" s="349"/>
      <c r="O361" s="349"/>
    </row>
    <row r="362" s="313" customFormat="1" ht="35.1" customHeight="1" spans="1:15">
      <c r="A362" s="361"/>
      <c r="B362" s="294"/>
      <c r="C362" s="337"/>
      <c r="D362" s="337"/>
      <c r="E362" s="337"/>
      <c r="F362" s="337"/>
      <c r="G362" s="356"/>
      <c r="H362" s="337"/>
      <c r="I362" s="337"/>
      <c r="J362" s="337"/>
      <c r="K362" s="337"/>
      <c r="L362" s="334"/>
      <c r="M362" s="337"/>
      <c r="N362" s="349"/>
      <c r="O362" s="349"/>
    </row>
    <row r="363" s="313" customFormat="1" ht="35.1" customHeight="1" spans="1:15">
      <c r="A363" s="362"/>
      <c r="B363" s="294"/>
      <c r="C363" s="337"/>
      <c r="D363" s="337"/>
      <c r="E363" s="337"/>
      <c r="F363" s="337"/>
      <c r="G363" s="356"/>
      <c r="H363" s="337"/>
      <c r="I363" s="337"/>
      <c r="J363" s="337"/>
      <c r="K363" s="337"/>
      <c r="L363" s="329"/>
      <c r="M363" s="337"/>
      <c r="N363" s="349"/>
      <c r="O363" s="349"/>
    </row>
    <row r="364" s="313" customFormat="1" ht="35.1" customHeight="1" spans="1:15">
      <c r="A364" s="361"/>
      <c r="B364" s="294"/>
      <c r="C364" s="337"/>
      <c r="D364" s="337"/>
      <c r="E364" s="337"/>
      <c r="F364" s="337"/>
      <c r="G364" s="356"/>
      <c r="H364" s="337"/>
      <c r="I364" s="337"/>
      <c r="J364" s="337"/>
      <c r="K364" s="337"/>
      <c r="L364" s="334"/>
      <c r="M364" s="337"/>
      <c r="N364" s="349"/>
      <c r="O364" s="349"/>
    </row>
    <row r="365" s="313" customFormat="1" ht="35.1" customHeight="1" spans="1:15">
      <c r="A365" s="362"/>
      <c r="B365" s="294"/>
      <c r="C365" s="337"/>
      <c r="D365" s="337"/>
      <c r="E365" s="337"/>
      <c r="F365" s="337"/>
      <c r="G365" s="356"/>
      <c r="H365" s="337"/>
      <c r="I365" s="337"/>
      <c r="J365" s="337"/>
      <c r="K365" s="337"/>
      <c r="L365" s="329"/>
      <c r="M365" s="337"/>
      <c r="N365" s="349"/>
      <c r="O365" s="349"/>
    </row>
    <row r="366" s="313" customFormat="1" ht="35.1" customHeight="1" spans="1:15">
      <c r="A366" s="361"/>
      <c r="B366" s="294"/>
      <c r="C366" s="337"/>
      <c r="D366" s="337"/>
      <c r="E366" s="337"/>
      <c r="F366" s="337"/>
      <c r="G366" s="356"/>
      <c r="H366" s="337"/>
      <c r="I366" s="337"/>
      <c r="J366" s="337"/>
      <c r="K366" s="337"/>
      <c r="L366" s="334"/>
      <c r="M366" s="337"/>
      <c r="N366" s="349"/>
      <c r="O366" s="349"/>
    </row>
    <row r="367" s="313" customFormat="1" ht="35.1" customHeight="1" spans="1:15">
      <c r="A367" s="362"/>
      <c r="B367" s="294"/>
      <c r="C367" s="337"/>
      <c r="D367" s="337"/>
      <c r="E367" s="337"/>
      <c r="F367" s="337"/>
      <c r="G367" s="356"/>
      <c r="H367" s="337"/>
      <c r="I367" s="337"/>
      <c r="J367" s="337"/>
      <c r="K367" s="337"/>
      <c r="L367" s="329"/>
      <c r="M367" s="337"/>
      <c r="N367" s="349"/>
      <c r="O367" s="349"/>
    </row>
    <row r="368" s="313" customFormat="1" ht="35.1" customHeight="1" spans="1:15">
      <c r="A368" s="361"/>
      <c r="B368" s="294"/>
      <c r="C368" s="337"/>
      <c r="D368" s="337"/>
      <c r="E368" s="337"/>
      <c r="F368" s="337"/>
      <c r="G368" s="356"/>
      <c r="H368" s="337"/>
      <c r="I368" s="337"/>
      <c r="J368" s="337"/>
      <c r="K368" s="337"/>
      <c r="L368" s="334"/>
      <c r="M368" s="337"/>
      <c r="N368" s="349"/>
      <c r="O368" s="349"/>
    </row>
    <row r="369" s="313" customFormat="1" ht="35.1" customHeight="1" spans="1:15">
      <c r="A369" s="362"/>
      <c r="B369" s="294"/>
      <c r="C369" s="337"/>
      <c r="D369" s="337"/>
      <c r="E369" s="337"/>
      <c r="F369" s="337"/>
      <c r="G369" s="356"/>
      <c r="H369" s="337"/>
      <c r="I369" s="337"/>
      <c r="J369" s="337"/>
      <c r="K369" s="337"/>
      <c r="L369" s="329"/>
      <c r="M369" s="337"/>
      <c r="N369" s="349"/>
      <c r="O369" s="349"/>
    </row>
    <row r="370" s="313" customFormat="1" ht="35.1" customHeight="1" spans="1:15">
      <c r="A370" s="361"/>
      <c r="B370" s="294"/>
      <c r="C370" s="337"/>
      <c r="D370" s="337"/>
      <c r="E370" s="337"/>
      <c r="F370" s="337"/>
      <c r="G370" s="356"/>
      <c r="H370" s="337"/>
      <c r="I370" s="337"/>
      <c r="J370" s="337"/>
      <c r="K370" s="337"/>
      <c r="L370" s="334"/>
      <c r="M370" s="337"/>
      <c r="N370" s="349"/>
      <c r="O370" s="349"/>
    </row>
    <row r="371" s="313" customFormat="1" ht="35.1" customHeight="1" spans="1:15">
      <c r="A371" s="362"/>
      <c r="B371" s="294"/>
      <c r="C371" s="337"/>
      <c r="D371" s="337"/>
      <c r="E371" s="337"/>
      <c r="F371" s="337"/>
      <c r="G371" s="356"/>
      <c r="H371" s="337"/>
      <c r="I371" s="337"/>
      <c r="J371" s="337"/>
      <c r="K371" s="337"/>
      <c r="L371" s="329"/>
      <c r="M371" s="337"/>
      <c r="N371" s="349"/>
      <c r="O371" s="349"/>
    </row>
    <row r="372" s="313" customFormat="1" ht="35.1" customHeight="1" spans="1:15">
      <c r="A372" s="361"/>
      <c r="B372" s="294"/>
      <c r="C372" s="337"/>
      <c r="D372" s="337"/>
      <c r="E372" s="337"/>
      <c r="F372" s="337"/>
      <c r="G372" s="356"/>
      <c r="H372" s="337"/>
      <c r="I372" s="337"/>
      <c r="J372" s="337"/>
      <c r="K372" s="337"/>
      <c r="L372" s="334"/>
      <c r="M372" s="337"/>
      <c r="N372" s="349"/>
      <c r="O372" s="349"/>
    </row>
    <row r="373" s="313" customFormat="1" ht="35.1" customHeight="1" spans="1:15">
      <c r="A373" s="362"/>
      <c r="B373" s="294"/>
      <c r="C373" s="337"/>
      <c r="D373" s="337"/>
      <c r="E373" s="337"/>
      <c r="F373" s="337"/>
      <c r="G373" s="356"/>
      <c r="H373" s="337"/>
      <c r="I373" s="337"/>
      <c r="J373" s="337"/>
      <c r="K373" s="337"/>
      <c r="L373" s="329"/>
      <c r="M373" s="337"/>
      <c r="N373" s="349"/>
      <c r="O373" s="349"/>
    </row>
    <row r="374" s="313" customFormat="1" ht="35.1" customHeight="1" spans="1:15">
      <c r="A374" s="361"/>
      <c r="B374" s="294"/>
      <c r="C374" s="337"/>
      <c r="D374" s="337"/>
      <c r="E374" s="337"/>
      <c r="F374" s="337"/>
      <c r="G374" s="356"/>
      <c r="H374" s="337"/>
      <c r="I374" s="337"/>
      <c r="J374" s="337"/>
      <c r="K374" s="337"/>
      <c r="L374" s="334"/>
      <c r="M374" s="337"/>
      <c r="N374" s="349"/>
      <c r="O374" s="349"/>
    </row>
    <row r="375" s="313" customFormat="1" ht="35.1" customHeight="1" spans="1:15">
      <c r="A375" s="362"/>
      <c r="B375" s="294"/>
      <c r="C375" s="337"/>
      <c r="D375" s="337"/>
      <c r="E375" s="337"/>
      <c r="F375" s="337"/>
      <c r="G375" s="356"/>
      <c r="H375" s="337"/>
      <c r="I375" s="337"/>
      <c r="J375" s="337"/>
      <c r="K375" s="337"/>
      <c r="L375" s="329"/>
      <c r="M375" s="337"/>
      <c r="N375" s="349"/>
      <c r="O375" s="349"/>
    </row>
    <row r="376" s="313" customFormat="1" ht="35.1" customHeight="1" spans="1:15">
      <c r="A376" s="361"/>
      <c r="B376" s="294"/>
      <c r="C376" s="337"/>
      <c r="D376" s="337"/>
      <c r="E376" s="337"/>
      <c r="F376" s="337"/>
      <c r="G376" s="356"/>
      <c r="H376" s="337"/>
      <c r="I376" s="337"/>
      <c r="J376" s="337"/>
      <c r="K376" s="337"/>
      <c r="L376" s="334"/>
      <c r="M376" s="337"/>
      <c r="N376" s="349"/>
      <c r="O376" s="349"/>
    </row>
    <row r="377" s="313" customFormat="1" ht="35.1" customHeight="1" spans="1:15">
      <c r="A377" s="362"/>
      <c r="B377" s="294"/>
      <c r="C377" s="337"/>
      <c r="D377" s="337"/>
      <c r="E377" s="337"/>
      <c r="F377" s="337"/>
      <c r="G377" s="356"/>
      <c r="H377" s="337"/>
      <c r="I377" s="337"/>
      <c r="J377" s="337"/>
      <c r="K377" s="337"/>
      <c r="L377" s="329"/>
      <c r="M377" s="337"/>
      <c r="N377" s="349"/>
      <c r="O377" s="349"/>
    </row>
    <row r="378" s="313" customFormat="1" ht="35.1" customHeight="1" spans="1:15">
      <c r="A378" s="361"/>
      <c r="B378" s="294"/>
      <c r="C378" s="337"/>
      <c r="D378" s="337"/>
      <c r="E378" s="337"/>
      <c r="F378" s="337"/>
      <c r="G378" s="356"/>
      <c r="H378" s="337"/>
      <c r="I378" s="337"/>
      <c r="J378" s="337"/>
      <c r="K378" s="337"/>
      <c r="L378" s="334"/>
      <c r="M378" s="337"/>
      <c r="N378" s="349"/>
      <c r="O378" s="349"/>
    </row>
    <row r="379" s="313" customFormat="1" ht="35.1" customHeight="1" spans="1:15">
      <c r="A379" s="362"/>
      <c r="B379" s="294"/>
      <c r="C379" s="337"/>
      <c r="D379" s="337"/>
      <c r="E379" s="337"/>
      <c r="F379" s="337"/>
      <c r="G379" s="356"/>
      <c r="H379" s="337"/>
      <c r="I379" s="337"/>
      <c r="J379" s="337"/>
      <c r="K379" s="337"/>
      <c r="L379" s="329"/>
      <c r="M379" s="337"/>
      <c r="N379" s="349"/>
      <c r="O379" s="349"/>
    </row>
    <row r="380" s="313" customFormat="1" ht="35.1" customHeight="1" spans="1:15">
      <c r="A380" s="361"/>
      <c r="B380" s="294"/>
      <c r="C380" s="337"/>
      <c r="D380" s="337"/>
      <c r="E380" s="337"/>
      <c r="F380" s="337"/>
      <c r="G380" s="356"/>
      <c r="H380" s="337"/>
      <c r="I380" s="337"/>
      <c r="J380" s="337"/>
      <c r="K380" s="337"/>
      <c r="L380" s="334"/>
      <c r="M380" s="337"/>
      <c r="N380" s="349"/>
      <c r="O380" s="349"/>
    </row>
    <row r="381" s="313" customFormat="1" ht="35.1" customHeight="1" spans="1:15">
      <c r="A381" s="362"/>
      <c r="B381" s="294"/>
      <c r="C381" s="337"/>
      <c r="D381" s="337"/>
      <c r="E381" s="337"/>
      <c r="F381" s="337"/>
      <c r="G381" s="356"/>
      <c r="H381" s="337"/>
      <c r="I381" s="337"/>
      <c r="J381" s="337"/>
      <c r="K381" s="337"/>
      <c r="L381" s="329"/>
      <c r="M381" s="337"/>
      <c r="N381" s="349"/>
      <c r="O381" s="349"/>
    </row>
    <row r="382" s="313" customFormat="1" ht="35.1" customHeight="1" spans="1:15">
      <c r="A382" s="361"/>
      <c r="B382" s="294"/>
      <c r="C382" s="337"/>
      <c r="D382" s="337"/>
      <c r="E382" s="337"/>
      <c r="F382" s="337"/>
      <c r="G382" s="356"/>
      <c r="H382" s="337"/>
      <c r="I382" s="337"/>
      <c r="J382" s="337"/>
      <c r="K382" s="337"/>
      <c r="L382" s="334"/>
      <c r="M382" s="337"/>
      <c r="N382" s="349"/>
      <c r="O382" s="349"/>
    </row>
    <row r="383" s="313" customFormat="1" ht="35.1" customHeight="1" spans="1:15">
      <c r="A383" s="362"/>
      <c r="B383" s="294"/>
      <c r="C383" s="337"/>
      <c r="D383" s="337"/>
      <c r="E383" s="337"/>
      <c r="F383" s="337"/>
      <c r="G383" s="356"/>
      <c r="H383" s="337"/>
      <c r="I383" s="337"/>
      <c r="J383" s="337"/>
      <c r="K383" s="337"/>
      <c r="L383" s="329"/>
      <c r="M383" s="337"/>
      <c r="N383" s="349"/>
      <c r="O383" s="349"/>
    </row>
    <row r="384" s="313" customFormat="1" ht="35.1" customHeight="1" spans="1:15">
      <c r="A384" s="361"/>
      <c r="B384" s="294"/>
      <c r="C384" s="337"/>
      <c r="D384" s="337"/>
      <c r="E384" s="337"/>
      <c r="F384" s="337"/>
      <c r="G384" s="356"/>
      <c r="H384" s="337"/>
      <c r="I384" s="337"/>
      <c r="J384" s="337"/>
      <c r="K384" s="337"/>
      <c r="L384" s="334"/>
      <c r="M384" s="337"/>
      <c r="N384" s="349"/>
      <c r="O384" s="349"/>
    </row>
    <row r="385" s="313" customFormat="1" ht="35.1" customHeight="1" spans="1:15">
      <c r="A385" s="362"/>
      <c r="B385" s="294"/>
      <c r="C385" s="337"/>
      <c r="D385" s="337"/>
      <c r="E385" s="337"/>
      <c r="F385" s="337"/>
      <c r="G385" s="356"/>
      <c r="H385" s="337"/>
      <c r="I385" s="337"/>
      <c r="J385" s="337"/>
      <c r="K385" s="337"/>
      <c r="L385" s="329"/>
      <c r="M385" s="337"/>
      <c r="N385" s="349"/>
      <c r="O385" s="349"/>
    </row>
    <row r="386" s="313" customFormat="1" ht="35.1" customHeight="1" spans="1:15">
      <c r="A386" s="361"/>
      <c r="B386" s="294"/>
      <c r="C386" s="337"/>
      <c r="D386" s="337"/>
      <c r="E386" s="337"/>
      <c r="F386" s="337"/>
      <c r="G386" s="356"/>
      <c r="H386" s="337"/>
      <c r="I386" s="337"/>
      <c r="J386" s="337"/>
      <c r="K386" s="337"/>
      <c r="L386" s="329"/>
      <c r="M386" s="337"/>
      <c r="N386" s="349"/>
      <c r="O386" s="349"/>
    </row>
    <row r="387" s="313" customFormat="1" ht="35.1" customHeight="1" spans="1:15">
      <c r="A387" s="362"/>
      <c r="B387" s="294"/>
      <c r="C387" s="337"/>
      <c r="D387" s="337"/>
      <c r="E387" s="337"/>
      <c r="F387" s="337"/>
      <c r="G387" s="356"/>
      <c r="H387" s="337"/>
      <c r="I387" s="337"/>
      <c r="J387" s="337"/>
      <c r="K387" s="337"/>
      <c r="L387" s="329"/>
      <c r="M387" s="337"/>
      <c r="N387" s="349"/>
      <c r="O387" s="349"/>
    </row>
    <row r="388" s="313" customFormat="1" ht="35.1" customHeight="1" spans="1:15">
      <c r="A388" s="361"/>
      <c r="B388" s="294"/>
      <c r="C388" s="337"/>
      <c r="D388" s="337"/>
      <c r="E388" s="337"/>
      <c r="F388" s="337"/>
      <c r="G388" s="356"/>
      <c r="H388" s="337"/>
      <c r="I388" s="337"/>
      <c r="J388" s="337"/>
      <c r="K388" s="337"/>
      <c r="L388" s="329"/>
      <c r="M388" s="337"/>
      <c r="N388" s="349"/>
      <c r="O388" s="349"/>
    </row>
    <row r="389" s="313" customFormat="1" ht="35.1" customHeight="1" spans="1:15">
      <c r="A389" s="362"/>
      <c r="B389" s="294"/>
      <c r="C389" s="337"/>
      <c r="D389" s="337"/>
      <c r="E389" s="337"/>
      <c r="F389" s="337"/>
      <c r="G389" s="356"/>
      <c r="H389" s="337"/>
      <c r="I389" s="337"/>
      <c r="J389" s="337"/>
      <c r="K389" s="337"/>
      <c r="L389" s="329"/>
      <c r="M389" s="337"/>
      <c r="N389" s="349"/>
      <c r="O389" s="349"/>
    </row>
    <row r="390" s="313" customFormat="1" ht="35.1" customHeight="1" spans="1:15">
      <c r="A390" s="361"/>
      <c r="B390" s="294"/>
      <c r="C390" s="337"/>
      <c r="D390" s="337"/>
      <c r="E390" s="337"/>
      <c r="F390" s="337"/>
      <c r="G390" s="356"/>
      <c r="H390" s="337"/>
      <c r="I390" s="337"/>
      <c r="J390" s="337"/>
      <c r="K390" s="337"/>
      <c r="L390" s="329"/>
      <c r="M390" s="337"/>
      <c r="N390" s="349"/>
      <c r="O390" s="349"/>
    </row>
    <row r="391" s="313" customFormat="1" ht="35.1" customHeight="1" spans="1:15">
      <c r="A391" s="362"/>
      <c r="B391" s="294"/>
      <c r="C391" s="337"/>
      <c r="D391" s="337"/>
      <c r="E391" s="337"/>
      <c r="F391" s="337"/>
      <c r="G391" s="356"/>
      <c r="H391" s="337"/>
      <c r="I391" s="337"/>
      <c r="J391" s="337"/>
      <c r="K391" s="337"/>
      <c r="L391" s="329"/>
      <c r="M391" s="337"/>
      <c r="N391" s="349"/>
      <c r="O391" s="349"/>
    </row>
    <row r="392" s="313" customFormat="1" ht="35.1" customHeight="1" spans="1:15">
      <c r="A392" s="361"/>
      <c r="B392" s="294"/>
      <c r="C392" s="337"/>
      <c r="D392" s="337"/>
      <c r="E392" s="337"/>
      <c r="F392" s="337"/>
      <c r="G392" s="356"/>
      <c r="H392" s="337"/>
      <c r="I392" s="337"/>
      <c r="J392" s="337"/>
      <c r="K392" s="337"/>
      <c r="L392" s="334"/>
      <c r="M392" s="337"/>
      <c r="N392" s="349"/>
      <c r="O392" s="349"/>
    </row>
    <row r="393" s="313" customFormat="1" ht="35.1" customHeight="1" spans="1:15">
      <c r="A393" s="362"/>
      <c r="B393" s="294"/>
      <c r="C393" s="337"/>
      <c r="D393" s="337"/>
      <c r="E393" s="337"/>
      <c r="F393" s="337"/>
      <c r="G393" s="356"/>
      <c r="H393" s="337"/>
      <c r="I393" s="337"/>
      <c r="J393" s="337"/>
      <c r="K393" s="337"/>
      <c r="L393" s="329"/>
      <c r="M393" s="337"/>
      <c r="N393" s="349"/>
      <c r="O393" s="349"/>
    </row>
    <row r="394" s="313" customFormat="1" ht="35.1" customHeight="1" spans="1:15">
      <c r="A394" s="361"/>
      <c r="B394" s="294"/>
      <c r="C394" s="337"/>
      <c r="D394" s="337"/>
      <c r="E394" s="337"/>
      <c r="F394" s="337"/>
      <c r="G394" s="356"/>
      <c r="H394" s="337"/>
      <c r="I394" s="337"/>
      <c r="J394" s="337"/>
      <c r="K394" s="337"/>
      <c r="L394" s="334"/>
      <c r="M394" s="337"/>
      <c r="N394" s="349"/>
      <c r="O394" s="349"/>
    </row>
    <row r="395" s="313" customFormat="1" ht="35.1" customHeight="1" spans="1:15">
      <c r="A395" s="362"/>
      <c r="B395" s="294"/>
      <c r="C395" s="337"/>
      <c r="D395" s="337"/>
      <c r="E395" s="337"/>
      <c r="F395" s="337"/>
      <c r="G395" s="356"/>
      <c r="H395" s="337"/>
      <c r="I395" s="337"/>
      <c r="J395" s="337"/>
      <c r="K395" s="337"/>
      <c r="L395" s="329"/>
      <c r="M395" s="337"/>
      <c r="N395" s="349"/>
      <c r="O395" s="349"/>
    </row>
    <row r="396" s="313" customFormat="1" ht="35.1" customHeight="1" spans="1:15">
      <c r="A396" s="361"/>
      <c r="B396" s="294"/>
      <c r="C396" s="337"/>
      <c r="D396" s="337"/>
      <c r="E396" s="337"/>
      <c r="F396" s="337"/>
      <c r="G396" s="356"/>
      <c r="H396" s="337"/>
      <c r="I396" s="337"/>
      <c r="J396" s="337"/>
      <c r="K396" s="337"/>
      <c r="L396" s="334"/>
      <c r="M396" s="337"/>
      <c r="N396" s="349"/>
      <c r="O396" s="349"/>
    </row>
    <row r="397" s="313" customFormat="1" ht="35.1" customHeight="1" spans="1:15">
      <c r="A397" s="362"/>
      <c r="B397" s="294"/>
      <c r="C397" s="337"/>
      <c r="D397" s="337"/>
      <c r="E397" s="337"/>
      <c r="F397" s="337"/>
      <c r="G397" s="356"/>
      <c r="H397" s="337"/>
      <c r="I397" s="337"/>
      <c r="J397" s="337"/>
      <c r="K397" s="337"/>
      <c r="L397" s="329"/>
      <c r="M397" s="337"/>
      <c r="N397" s="349"/>
      <c r="O397" s="349"/>
    </row>
    <row r="398" s="313" customFormat="1" ht="35.1" customHeight="1" spans="1:15">
      <c r="A398" s="361"/>
      <c r="B398" s="294"/>
      <c r="C398" s="337"/>
      <c r="D398" s="337"/>
      <c r="E398" s="337"/>
      <c r="F398" s="337"/>
      <c r="G398" s="356"/>
      <c r="H398" s="337"/>
      <c r="I398" s="337"/>
      <c r="J398" s="337"/>
      <c r="K398" s="337"/>
      <c r="L398" s="334"/>
      <c r="M398" s="337"/>
      <c r="N398" s="349"/>
      <c r="O398" s="349"/>
    </row>
    <row r="399" s="313" customFormat="1" ht="35.1" customHeight="1" spans="1:15">
      <c r="A399" s="362"/>
      <c r="B399" s="294"/>
      <c r="C399" s="337"/>
      <c r="D399" s="337"/>
      <c r="E399" s="337"/>
      <c r="F399" s="337"/>
      <c r="G399" s="356"/>
      <c r="H399" s="337"/>
      <c r="I399" s="337"/>
      <c r="J399" s="337"/>
      <c r="K399" s="337"/>
      <c r="L399" s="329"/>
      <c r="M399" s="337"/>
      <c r="N399" s="349"/>
      <c r="O399" s="349"/>
    </row>
    <row r="400" s="313" customFormat="1" ht="35.1" customHeight="1" spans="1:15">
      <c r="A400" s="361"/>
      <c r="B400" s="294"/>
      <c r="C400" s="337"/>
      <c r="D400" s="337"/>
      <c r="E400" s="337"/>
      <c r="F400" s="337"/>
      <c r="G400" s="356"/>
      <c r="H400" s="337"/>
      <c r="I400" s="337"/>
      <c r="J400" s="337"/>
      <c r="K400" s="337"/>
      <c r="L400" s="334"/>
      <c r="M400" s="337"/>
      <c r="N400" s="349"/>
      <c r="O400" s="349"/>
    </row>
    <row r="401" s="313" customFormat="1" ht="35.1" customHeight="1" spans="1:15">
      <c r="A401" s="362"/>
      <c r="B401" s="294"/>
      <c r="C401" s="337"/>
      <c r="D401" s="337"/>
      <c r="E401" s="337"/>
      <c r="F401" s="337"/>
      <c r="G401" s="356"/>
      <c r="H401" s="337"/>
      <c r="I401" s="337"/>
      <c r="J401" s="337"/>
      <c r="K401" s="337"/>
      <c r="L401" s="329"/>
      <c r="M401" s="337"/>
      <c r="N401" s="349"/>
      <c r="O401" s="349"/>
    </row>
    <row r="402" s="313" customFormat="1" ht="35.1" customHeight="1" spans="1:15">
      <c r="A402" s="361"/>
      <c r="B402" s="294"/>
      <c r="C402" s="337"/>
      <c r="D402" s="337"/>
      <c r="E402" s="337"/>
      <c r="F402" s="337"/>
      <c r="G402" s="356"/>
      <c r="H402" s="337"/>
      <c r="I402" s="337"/>
      <c r="J402" s="337"/>
      <c r="K402" s="337"/>
      <c r="L402" s="334"/>
      <c r="M402" s="337"/>
      <c r="N402" s="349"/>
      <c r="O402" s="349"/>
    </row>
    <row r="403" s="313" customFormat="1" ht="35.1" customHeight="1" spans="1:15">
      <c r="A403" s="362"/>
      <c r="B403" s="294"/>
      <c r="C403" s="337"/>
      <c r="D403" s="337"/>
      <c r="E403" s="337"/>
      <c r="F403" s="337"/>
      <c r="G403" s="356"/>
      <c r="H403" s="337"/>
      <c r="I403" s="337"/>
      <c r="J403" s="337"/>
      <c r="K403" s="337"/>
      <c r="L403" s="329"/>
      <c r="M403" s="337"/>
      <c r="N403" s="349"/>
      <c r="O403" s="349"/>
    </row>
    <row r="404" s="313" customFormat="1" ht="35.1" customHeight="1" spans="1:15">
      <c r="A404" s="361"/>
      <c r="B404" s="294"/>
      <c r="C404" s="337"/>
      <c r="D404" s="337"/>
      <c r="E404" s="337"/>
      <c r="F404" s="337"/>
      <c r="G404" s="356"/>
      <c r="H404" s="337"/>
      <c r="I404" s="337"/>
      <c r="J404" s="337"/>
      <c r="K404" s="337"/>
      <c r="L404" s="334"/>
      <c r="M404" s="337"/>
      <c r="N404" s="349"/>
      <c r="O404" s="349"/>
    </row>
    <row r="405" s="313" customFormat="1" ht="35.1" customHeight="1" spans="1:15">
      <c r="A405" s="362"/>
      <c r="B405" s="294"/>
      <c r="C405" s="337"/>
      <c r="D405" s="337"/>
      <c r="E405" s="337"/>
      <c r="F405" s="337"/>
      <c r="G405" s="356"/>
      <c r="H405" s="337"/>
      <c r="I405" s="337"/>
      <c r="J405" s="337"/>
      <c r="K405" s="337"/>
      <c r="L405" s="404"/>
      <c r="M405" s="337"/>
      <c r="N405" s="349"/>
      <c r="O405" s="349"/>
    </row>
    <row r="406" s="313" customFormat="1" ht="35.1" customHeight="1" spans="1:15">
      <c r="A406" s="361"/>
      <c r="B406" s="294"/>
      <c r="C406" s="337"/>
      <c r="D406" s="337"/>
      <c r="E406" s="337"/>
      <c r="F406" s="337"/>
      <c r="G406" s="356"/>
      <c r="H406" s="337"/>
      <c r="I406" s="337"/>
      <c r="J406" s="337"/>
      <c r="K406" s="337"/>
      <c r="L406" s="334"/>
      <c r="M406" s="337"/>
      <c r="N406" s="349"/>
      <c r="O406" s="349"/>
    </row>
    <row r="407" s="313" customFormat="1" ht="35.1" customHeight="1" spans="1:15">
      <c r="A407" s="362"/>
      <c r="B407" s="294"/>
      <c r="C407" s="337"/>
      <c r="D407" s="337"/>
      <c r="E407" s="337"/>
      <c r="F407" s="337"/>
      <c r="G407" s="356"/>
      <c r="H407" s="337"/>
      <c r="I407" s="337"/>
      <c r="J407" s="337"/>
      <c r="K407" s="337"/>
      <c r="L407" s="404"/>
      <c r="M407" s="337"/>
      <c r="N407" s="349"/>
      <c r="O407" s="349"/>
    </row>
    <row r="408" s="313" customFormat="1" ht="35.1" customHeight="1" spans="1:15">
      <c r="A408" s="361"/>
      <c r="B408" s="294"/>
      <c r="C408" s="337"/>
      <c r="D408" s="337"/>
      <c r="E408" s="337"/>
      <c r="F408" s="337"/>
      <c r="G408" s="356"/>
      <c r="H408" s="337"/>
      <c r="I408" s="337"/>
      <c r="J408" s="337"/>
      <c r="K408" s="337"/>
      <c r="L408" s="334"/>
      <c r="M408" s="337"/>
      <c r="N408" s="349"/>
      <c r="O408" s="349"/>
    </row>
    <row r="409" s="313" customFormat="1" ht="35.1" customHeight="1" spans="1:15">
      <c r="A409" s="362"/>
      <c r="B409" s="294"/>
      <c r="C409" s="337"/>
      <c r="D409" s="337"/>
      <c r="E409" s="337"/>
      <c r="F409" s="337"/>
      <c r="G409" s="356"/>
      <c r="H409" s="337"/>
      <c r="I409" s="337"/>
      <c r="J409" s="337"/>
      <c r="K409" s="337"/>
      <c r="L409" s="329"/>
      <c r="M409" s="337"/>
      <c r="N409" s="349"/>
      <c r="O409" s="349"/>
    </row>
    <row r="410" s="313" customFormat="1" ht="35.1" customHeight="1" spans="1:15">
      <c r="A410" s="361"/>
      <c r="B410" s="294"/>
      <c r="C410" s="337"/>
      <c r="D410" s="337"/>
      <c r="E410" s="337"/>
      <c r="F410" s="337"/>
      <c r="G410" s="356"/>
      <c r="H410" s="337"/>
      <c r="I410" s="337"/>
      <c r="J410" s="337"/>
      <c r="K410" s="337"/>
      <c r="L410" s="334"/>
      <c r="M410" s="337"/>
      <c r="N410" s="349"/>
      <c r="O410" s="349"/>
    </row>
    <row r="411" s="313" customFormat="1" ht="35.1" customHeight="1" spans="1:15">
      <c r="A411" s="362"/>
      <c r="B411" s="294"/>
      <c r="C411" s="337"/>
      <c r="D411" s="337"/>
      <c r="E411" s="337"/>
      <c r="F411" s="337"/>
      <c r="G411" s="356"/>
      <c r="H411" s="337"/>
      <c r="I411" s="337"/>
      <c r="J411" s="337"/>
      <c r="K411" s="337"/>
      <c r="L411" s="329"/>
      <c r="M411" s="337"/>
      <c r="N411" s="349"/>
      <c r="O411" s="349"/>
    </row>
    <row r="412" s="313" customFormat="1" ht="35.1" customHeight="1" spans="1:15">
      <c r="A412" s="361"/>
      <c r="B412" s="294"/>
      <c r="C412" s="337"/>
      <c r="D412" s="337"/>
      <c r="E412" s="337"/>
      <c r="F412" s="337"/>
      <c r="G412" s="356"/>
      <c r="H412" s="337"/>
      <c r="I412" s="337"/>
      <c r="J412" s="337"/>
      <c r="K412" s="337"/>
      <c r="L412" s="334"/>
      <c r="M412" s="337"/>
      <c r="N412" s="349"/>
      <c r="O412" s="349"/>
    </row>
    <row r="413" s="313" customFormat="1" ht="35.1" customHeight="1" spans="1:15">
      <c r="A413" s="362"/>
      <c r="B413" s="294"/>
      <c r="C413" s="337"/>
      <c r="D413" s="337"/>
      <c r="E413" s="337"/>
      <c r="F413" s="337"/>
      <c r="G413" s="356"/>
      <c r="H413" s="337"/>
      <c r="I413" s="337"/>
      <c r="J413" s="337"/>
      <c r="K413" s="337"/>
      <c r="L413" s="329"/>
      <c r="M413" s="337"/>
      <c r="N413" s="349"/>
      <c r="O413" s="349"/>
    </row>
    <row r="414" s="313" customFormat="1" ht="35.1" customHeight="1" spans="1:15">
      <c r="A414" s="361"/>
      <c r="B414" s="294"/>
      <c r="C414" s="337"/>
      <c r="D414" s="337"/>
      <c r="E414" s="337"/>
      <c r="F414" s="337"/>
      <c r="G414" s="356"/>
      <c r="H414" s="337"/>
      <c r="I414" s="337"/>
      <c r="J414" s="337"/>
      <c r="K414" s="337"/>
      <c r="L414" s="334"/>
      <c r="M414" s="337"/>
      <c r="N414" s="349"/>
      <c r="O414" s="349"/>
    </row>
    <row r="415" s="313" customFormat="1" ht="35.1" customHeight="1" spans="1:15">
      <c r="A415" s="362"/>
      <c r="B415" s="294"/>
      <c r="C415" s="337"/>
      <c r="D415" s="337"/>
      <c r="E415" s="337"/>
      <c r="F415" s="337"/>
      <c r="G415" s="356"/>
      <c r="H415" s="337"/>
      <c r="I415" s="337"/>
      <c r="J415" s="337"/>
      <c r="K415" s="337"/>
      <c r="L415" s="404"/>
      <c r="M415" s="337"/>
      <c r="N415" s="349"/>
      <c r="O415" s="349"/>
    </row>
    <row r="416" s="313" customFormat="1" ht="35.1" customHeight="1" spans="1:15">
      <c r="A416" s="361"/>
      <c r="B416" s="294"/>
      <c r="C416" s="337"/>
      <c r="D416" s="337"/>
      <c r="E416" s="337"/>
      <c r="F416" s="337"/>
      <c r="G416" s="356"/>
      <c r="H416" s="337"/>
      <c r="I416" s="337"/>
      <c r="J416" s="337"/>
      <c r="K416" s="337"/>
      <c r="L416" s="334"/>
      <c r="M416" s="337"/>
      <c r="N416" s="349"/>
      <c r="O416" s="349"/>
    </row>
    <row r="417" s="313" customFormat="1" ht="35.1" customHeight="1" spans="1:15">
      <c r="A417" s="362"/>
      <c r="B417" s="294"/>
      <c r="C417" s="337"/>
      <c r="D417" s="337"/>
      <c r="E417" s="337"/>
      <c r="F417" s="337"/>
      <c r="G417" s="356"/>
      <c r="H417" s="337"/>
      <c r="I417" s="337"/>
      <c r="J417" s="337"/>
      <c r="K417" s="337"/>
      <c r="L417" s="404"/>
      <c r="M417" s="337"/>
      <c r="N417" s="349"/>
      <c r="O417" s="349"/>
    </row>
    <row r="418" s="313" customFormat="1" ht="35.1" customHeight="1" spans="1:15">
      <c r="A418" s="361"/>
      <c r="B418" s="294"/>
      <c r="C418" s="337"/>
      <c r="D418" s="337"/>
      <c r="E418" s="337"/>
      <c r="F418" s="337"/>
      <c r="G418" s="356"/>
      <c r="H418" s="337"/>
      <c r="I418" s="337"/>
      <c r="J418" s="337"/>
      <c r="K418" s="337"/>
      <c r="L418" s="334"/>
      <c r="M418" s="337"/>
      <c r="N418" s="349"/>
      <c r="O418" s="349"/>
    </row>
    <row r="419" s="313" customFormat="1" ht="35.1" customHeight="1" spans="1:15">
      <c r="A419" s="362"/>
      <c r="B419" s="294"/>
      <c r="C419" s="337"/>
      <c r="D419" s="337"/>
      <c r="E419" s="337"/>
      <c r="F419" s="337"/>
      <c r="G419" s="356"/>
      <c r="H419" s="337"/>
      <c r="I419" s="337"/>
      <c r="J419" s="337"/>
      <c r="K419" s="337"/>
      <c r="L419" s="329"/>
      <c r="M419" s="337"/>
      <c r="N419" s="349"/>
      <c r="O419" s="349"/>
    </row>
    <row r="420" s="313" customFormat="1" ht="35.1" customHeight="1" spans="1:15">
      <c r="A420" s="361"/>
      <c r="B420" s="294"/>
      <c r="C420" s="337"/>
      <c r="D420" s="337"/>
      <c r="E420" s="337"/>
      <c r="F420" s="337"/>
      <c r="G420" s="356"/>
      <c r="H420" s="337"/>
      <c r="I420" s="337"/>
      <c r="J420" s="337"/>
      <c r="K420" s="337"/>
      <c r="L420" s="329"/>
      <c r="M420" s="337"/>
      <c r="N420" s="349"/>
      <c r="O420" s="349"/>
    </row>
    <row r="421" s="313" customFormat="1" ht="35.1" customHeight="1" spans="1:15">
      <c r="A421" s="362"/>
      <c r="B421" s="294"/>
      <c r="C421" s="337"/>
      <c r="D421" s="337"/>
      <c r="E421" s="337"/>
      <c r="F421" s="337"/>
      <c r="G421" s="356"/>
      <c r="H421" s="337"/>
      <c r="I421" s="337"/>
      <c r="J421" s="337"/>
      <c r="K421" s="337"/>
      <c r="L421" s="329"/>
      <c r="M421" s="337"/>
      <c r="N421" s="349"/>
      <c r="O421" s="349"/>
    </row>
    <row r="422" s="313" customFormat="1" ht="35.1" customHeight="1" spans="1:15">
      <c r="A422" s="361"/>
      <c r="B422" s="294"/>
      <c r="C422" s="337"/>
      <c r="D422" s="337"/>
      <c r="E422" s="337"/>
      <c r="F422" s="337"/>
      <c r="G422" s="356"/>
      <c r="H422" s="337"/>
      <c r="I422" s="337"/>
      <c r="J422" s="337"/>
      <c r="K422" s="337"/>
      <c r="L422" s="329"/>
      <c r="M422" s="337"/>
      <c r="N422" s="349"/>
      <c r="O422" s="349"/>
    </row>
    <row r="423" s="313" customFormat="1" ht="35.1" customHeight="1" spans="1:15">
      <c r="A423" s="362"/>
      <c r="B423" s="294"/>
      <c r="C423" s="337"/>
      <c r="D423" s="337"/>
      <c r="E423" s="337"/>
      <c r="F423" s="337"/>
      <c r="G423" s="356"/>
      <c r="H423" s="337"/>
      <c r="I423" s="337"/>
      <c r="J423" s="337"/>
      <c r="K423" s="337"/>
      <c r="L423" s="329"/>
      <c r="M423" s="337"/>
      <c r="N423" s="349"/>
      <c r="O423" s="349"/>
    </row>
    <row r="424" s="313" customFormat="1" ht="35.1" customHeight="1" spans="1:15">
      <c r="A424" s="361"/>
      <c r="B424" s="294"/>
      <c r="C424" s="337"/>
      <c r="D424" s="337"/>
      <c r="E424" s="337"/>
      <c r="F424" s="337"/>
      <c r="G424" s="356"/>
      <c r="H424" s="337"/>
      <c r="I424" s="337"/>
      <c r="J424" s="337"/>
      <c r="K424" s="337"/>
      <c r="L424" s="329"/>
      <c r="M424" s="337"/>
      <c r="N424" s="349"/>
      <c r="O424" s="349"/>
    </row>
    <row r="425" s="313" customFormat="1" ht="35.1" customHeight="1" spans="1:15">
      <c r="A425" s="362"/>
      <c r="B425" s="294"/>
      <c r="C425" s="337"/>
      <c r="D425" s="337"/>
      <c r="E425" s="337"/>
      <c r="F425" s="337"/>
      <c r="G425" s="356"/>
      <c r="H425" s="337"/>
      <c r="I425" s="337"/>
      <c r="J425" s="337"/>
      <c r="K425" s="337"/>
      <c r="L425" s="329"/>
      <c r="M425" s="337"/>
      <c r="N425" s="349"/>
      <c r="O425" s="349"/>
    </row>
    <row r="426" s="313" customFormat="1" ht="35.1" customHeight="1" spans="1:15">
      <c r="A426" s="361"/>
      <c r="B426" s="294"/>
      <c r="C426" s="337"/>
      <c r="D426" s="337"/>
      <c r="E426" s="337"/>
      <c r="F426" s="337"/>
      <c r="G426" s="356"/>
      <c r="H426" s="337"/>
      <c r="I426" s="337"/>
      <c r="J426" s="337"/>
      <c r="K426" s="337"/>
      <c r="L426" s="334"/>
      <c r="M426" s="337"/>
      <c r="N426" s="349"/>
      <c r="O426" s="349"/>
    </row>
    <row r="427" s="313" customFormat="1" ht="35.1" customHeight="1" spans="1:15">
      <c r="A427" s="362"/>
      <c r="B427" s="294"/>
      <c r="C427" s="337"/>
      <c r="D427" s="337"/>
      <c r="E427" s="337"/>
      <c r="F427" s="337"/>
      <c r="G427" s="356"/>
      <c r="H427" s="337"/>
      <c r="I427" s="337"/>
      <c r="J427" s="337"/>
      <c r="K427" s="337"/>
      <c r="L427" s="329"/>
      <c r="M427" s="337"/>
      <c r="N427" s="349"/>
      <c r="O427" s="349"/>
    </row>
    <row r="428" s="313" customFormat="1" ht="35.1" customHeight="1" spans="1:15">
      <c r="A428" s="361"/>
      <c r="B428" s="294"/>
      <c r="C428" s="337"/>
      <c r="D428" s="337"/>
      <c r="E428" s="337"/>
      <c r="F428" s="337"/>
      <c r="G428" s="356"/>
      <c r="H428" s="337"/>
      <c r="I428" s="337"/>
      <c r="J428" s="337"/>
      <c r="K428" s="337"/>
      <c r="L428" s="334"/>
      <c r="M428" s="337"/>
      <c r="N428" s="349"/>
      <c r="O428" s="349"/>
    </row>
    <row r="429" s="313" customFormat="1" ht="35.1" customHeight="1" spans="1:15">
      <c r="A429" s="362"/>
      <c r="B429" s="294"/>
      <c r="C429" s="337"/>
      <c r="D429" s="337"/>
      <c r="E429" s="337"/>
      <c r="F429" s="337"/>
      <c r="G429" s="356"/>
      <c r="H429" s="337"/>
      <c r="I429" s="337"/>
      <c r="J429" s="337"/>
      <c r="K429" s="337"/>
      <c r="L429" s="329"/>
      <c r="M429" s="337"/>
      <c r="N429" s="349"/>
      <c r="O429" s="349"/>
    </row>
    <row r="430" s="313" customFormat="1" ht="35.1" customHeight="1" spans="1:15">
      <c r="A430" s="361"/>
      <c r="B430" s="294"/>
      <c r="C430" s="337"/>
      <c r="D430" s="337"/>
      <c r="E430" s="337"/>
      <c r="F430" s="337"/>
      <c r="G430" s="356"/>
      <c r="H430" s="337"/>
      <c r="I430" s="337"/>
      <c r="J430" s="337"/>
      <c r="K430" s="337"/>
      <c r="L430" s="334"/>
      <c r="M430" s="337"/>
      <c r="N430" s="349"/>
      <c r="O430" s="349"/>
    </row>
    <row r="431" s="313" customFormat="1" ht="35.1" customHeight="1" spans="1:15">
      <c r="A431" s="362"/>
      <c r="B431" s="294"/>
      <c r="C431" s="337"/>
      <c r="D431" s="337"/>
      <c r="E431" s="337"/>
      <c r="F431" s="337"/>
      <c r="G431" s="356"/>
      <c r="H431" s="337"/>
      <c r="I431" s="337"/>
      <c r="J431" s="337"/>
      <c r="K431" s="337"/>
      <c r="L431" s="329"/>
      <c r="M431" s="337"/>
      <c r="N431" s="349"/>
      <c r="O431" s="349"/>
    </row>
    <row r="432" s="313" customFormat="1" ht="35.1" customHeight="1" spans="1:15">
      <c r="A432" s="361"/>
      <c r="B432" s="294"/>
      <c r="C432" s="337"/>
      <c r="D432" s="337"/>
      <c r="E432" s="337"/>
      <c r="F432" s="337"/>
      <c r="G432" s="356"/>
      <c r="H432" s="337"/>
      <c r="I432" s="337"/>
      <c r="J432" s="337"/>
      <c r="K432" s="337"/>
      <c r="L432" s="329"/>
      <c r="M432" s="337"/>
      <c r="N432" s="349"/>
      <c r="O432" s="349"/>
    </row>
    <row r="433" s="313" customFormat="1" ht="35.1" customHeight="1" spans="1:15">
      <c r="A433" s="362"/>
      <c r="B433" s="294"/>
      <c r="C433" s="337"/>
      <c r="D433" s="337"/>
      <c r="E433" s="337"/>
      <c r="F433" s="337"/>
      <c r="G433" s="356"/>
      <c r="H433" s="337"/>
      <c r="I433" s="337"/>
      <c r="J433" s="337"/>
      <c r="K433" s="337"/>
      <c r="L433" s="329"/>
      <c r="M433" s="337"/>
      <c r="N433" s="349"/>
      <c r="O433" s="349"/>
    </row>
    <row r="434" s="313" customFormat="1" ht="35.1" customHeight="1" spans="1:15">
      <c r="A434" s="361"/>
      <c r="B434" s="294"/>
      <c r="C434" s="337"/>
      <c r="D434" s="337"/>
      <c r="E434" s="337"/>
      <c r="F434" s="337"/>
      <c r="G434" s="356"/>
      <c r="H434" s="337"/>
      <c r="I434" s="337"/>
      <c r="J434" s="337"/>
      <c r="K434" s="337"/>
      <c r="L434" s="334"/>
      <c r="M434" s="337"/>
      <c r="N434" s="349"/>
      <c r="O434" s="349"/>
    </row>
    <row r="435" s="313" customFormat="1" ht="35.1" customHeight="1" spans="1:15">
      <c r="A435" s="362"/>
      <c r="B435" s="294"/>
      <c r="C435" s="337"/>
      <c r="D435" s="337"/>
      <c r="E435" s="337"/>
      <c r="F435" s="337"/>
      <c r="G435" s="356"/>
      <c r="H435" s="337"/>
      <c r="I435" s="337"/>
      <c r="J435" s="337"/>
      <c r="K435" s="337"/>
      <c r="L435" s="329"/>
      <c r="M435" s="337"/>
      <c r="N435" s="349"/>
      <c r="O435" s="349"/>
    </row>
    <row r="436" s="313" customFormat="1" ht="35.1" customHeight="1" spans="1:15">
      <c r="A436" s="361"/>
      <c r="B436" s="294"/>
      <c r="C436" s="337"/>
      <c r="D436" s="337"/>
      <c r="E436" s="337"/>
      <c r="F436" s="337"/>
      <c r="G436" s="356"/>
      <c r="H436" s="337"/>
      <c r="I436" s="337"/>
      <c r="J436" s="337"/>
      <c r="K436" s="337"/>
      <c r="L436" s="334"/>
      <c r="M436" s="337"/>
      <c r="N436" s="349"/>
      <c r="O436" s="349"/>
    </row>
    <row r="437" s="313" customFormat="1" ht="35.1" customHeight="1" spans="1:15">
      <c r="A437" s="362"/>
      <c r="B437" s="294"/>
      <c r="C437" s="337"/>
      <c r="D437" s="337"/>
      <c r="E437" s="337"/>
      <c r="F437" s="337"/>
      <c r="G437" s="356"/>
      <c r="H437" s="337"/>
      <c r="I437" s="337"/>
      <c r="J437" s="337"/>
      <c r="K437" s="337"/>
      <c r="L437" s="329"/>
      <c r="M437" s="337"/>
      <c r="N437" s="349"/>
      <c r="O437" s="349"/>
    </row>
    <row r="438" s="313" customFormat="1" ht="35.1" customHeight="1" spans="1:15">
      <c r="A438" s="361"/>
      <c r="B438" s="294"/>
      <c r="C438" s="337"/>
      <c r="D438" s="337"/>
      <c r="E438" s="337"/>
      <c r="F438" s="337"/>
      <c r="G438" s="356"/>
      <c r="H438" s="337"/>
      <c r="I438" s="337"/>
      <c r="J438" s="337"/>
      <c r="K438" s="337"/>
      <c r="L438" s="334"/>
      <c r="M438" s="337"/>
      <c r="N438" s="349"/>
      <c r="O438" s="349"/>
    </row>
    <row r="439" s="313" customFormat="1" ht="35.1" customHeight="1" spans="1:15">
      <c r="A439" s="362"/>
      <c r="B439" s="294"/>
      <c r="C439" s="337"/>
      <c r="D439" s="337"/>
      <c r="E439" s="337"/>
      <c r="F439" s="337"/>
      <c r="G439" s="356"/>
      <c r="H439" s="337"/>
      <c r="I439" s="337"/>
      <c r="J439" s="337"/>
      <c r="K439" s="337"/>
      <c r="L439" s="329"/>
      <c r="M439" s="337"/>
      <c r="N439" s="349"/>
      <c r="O439" s="349"/>
    </row>
    <row r="440" ht="34.9" customHeight="1" spans="1:16">
      <c r="A440" s="361"/>
      <c r="B440" s="294"/>
      <c r="C440" s="337"/>
      <c r="D440" s="337"/>
      <c r="E440" s="337"/>
      <c r="F440" s="337"/>
      <c r="G440" s="356"/>
      <c r="H440" s="337"/>
      <c r="I440" s="337"/>
      <c r="J440" s="337"/>
      <c r="K440" s="337"/>
      <c r="L440" s="334"/>
      <c r="M440" s="337"/>
      <c r="N440" s="349"/>
      <c r="O440" s="349"/>
      <c r="P440" s="357"/>
    </row>
    <row r="441" ht="34.9" customHeight="1" spans="1:16">
      <c r="A441" s="362"/>
      <c r="B441" s="294"/>
      <c r="C441" s="337"/>
      <c r="D441" s="337"/>
      <c r="E441" s="337"/>
      <c r="F441" s="337"/>
      <c r="G441" s="356"/>
      <c r="H441" s="337"/>
      <c r="I441" s="337"/>
      <c r="J441" s="337"/>
      <c r="K441" s="337"/>
      <c r="L441" s="329"/>
      <c r="M441" s="337"/>
      <c r="N441" s="349"/>
      <c r="O441" s="349"/>
      <c r="P441" s="358"/>
    </row>
    <row r="442" ht="34.9" customHeight="1" spans="1:16">
      <c r="A442" s="361"/>
      <c r="B442" s="294"/>
      <c r="C442" s="337"/>
      <c r="D442" s="337"/>
      <c r="E442" s="337"/>
      <c r="F442" s="337"/>
      <c r="G442" s="356"/>
      <c r="H442" s="337"/>
      <c r="I442" s="337"/>
      <c r="J442" s="337"/>
      <c r="K442" s="337"/>
      <c r="L442" s="334"/>
      <c r="M442" s="337"/>
      <c r="N442" s="349"/>
      <c r="O442" s="349"/>
      <c r="P442" s="357"/>
    </row>
    <row r="443" ht="34.9" customHeight="1" spans="1:16">
      <c r="A443" s="362"/>
      <c r="B443" s="294"/>
      <c r="C443" s="337"/>
      <c r="D443" s="337"/>
      <c r="E443" s="337"/>
      <c r="F443" s="337"/>
      <c r="G443" s="356"/>
      <c r="H443" s="337"/>
      <c r="I443" s="337"/>
      <c r="J443" s="337"/>
      <c r="K443" s="337"/>
      <c r="L443" s="329"/>
      <c r="M443" s="337"/>
      <c r="N443" s="349"/>
      <c r="O443" s="349"/>
      <c r="P443" s="358"/>
    </row>
    <row r="444" ht="34.9" customHeight="1" spans="1:16">
      <c r="A444" s="361"/>
      <c r="B444" s="294"/>
      <c r="C444" s="337"/>
      <c r="D444" s="337"/>
      <c r="E444" s="337"/>
      <c r="F444" s="337"/>
      <c r="G444" s="356"/>
      <c r="H444" s="337"/>
      <c r="I444" s="337"/>
      <c r="J444" s="337"/>
      <c r="K444" s="337"/>
      <c r="L444" s="334"/>
      <c r="M444" s="337"/>
      <c r="N444" s="349"/>
      <c r="O444" s="349"/>
      <c r="P444" s="357"/>
    </row>
    <row r="445" ht="34.9" customHeight="1" spans="1:16">
      <c r="A445" s="362"/>
      <c r="B445" s="294"/>
      <c r="C445" s="337"/>
      <c r="D445" s="337"/>
      <c r="E445" s="337"/>
      <c r="F445" s="337"/>
      <c r="G445" s="356"/>
      <c r="H445" s="337"/>
      <c r="I445" s="337"/>
      <c r="J445" s="337"/>
      <c r="K445" s="337"/>
      <c r="L445" s="329"/>
      <c r="M445" s="337"/>
      <c r="N445" s="349"/>
      <c r="O445" s="349"/>
      <c r="P445" s="358"/>
    </row>
    <row r="446" ht="34.9" customHeight="1" spans="1:16">
      <c r="A446" s="361"/>
      <c r="B446" s="294"/>
      <c r="C446" s="337"/>
      <c r="D446" s="337"/>
      <c r="E446" s="337"/>
      <c r="F446" s="341"/>
      <c r="G446" s="356"/>
      <c r="H446" s="337"/>
      <c r="I446" s="337"/>
      <c r="J446" s="337"/>
      <c r="K446" s="337"/>
      <c r="L446" s="334"/>
      <c r="M446" s="337"/>
      <c r="N446" s="349"/>
      <c r="O446" s="349"/>
      <c r="P446" s="357"/>
    </row>
    <row r="447" ht="27" customHeight="1" spans="1:16">
      <c r="A447" s="362"/>
      <c r="B447" s="294"/>
      <c r="C447" s="337"/>
      <c r="D447" s="337"/>
      <c r="E447" s="337"/>
      <c r="F447" s="337"/>
      <c r="G447" s="356"/>
      <c r="H447" s="337"/>
      <c r="I447" s="337"/>
      <c r="J447" s="337"/>
      <c r="K447" s="337"/>
      <c r="L447" s="329"/>
      <c r="M447" s="337"/>
      <c r="N447" s="349"/>
      <c r="O447" s="349"/>
      <c r="P447" s="358"/>
    </row>
    <row r="448" ht="27" customHeight="1" spans="1:16">
      <c r="A448" s="361"/>
      <c r="B448" s="294"/>
      <c r="C448" s="337"/>
      <c r="D448" s="337"/>
      <c r="E448" s="337"/>
      <c r="F448" s="337"/>
      <c r="G448" s="356"/>
      <c r="H448" s="337"/>
      <c r="I448" s="337"/>
      <c r="J448" s="337"/>
      <c r="K448" s="337"/>
      <c r="L448" s="334"/>
      <c r="M448" s="337"/>
      <c r="N448" s="349"/>
      <c r="O448" s="349"/>
      <c r="P448" s="357"/>
    </row>
    <row r="449" ht="27" customHeight="1" spans="1:16">
      <c r="A449" s="362"/>
      <c r="B449" s="294"/>
      <c r="C449" s="337"/>
      <c r="D449" s="337"/>
      <c r="E449" s="337"/>
      <c r="F449" s="337"/>
      <c r="G449" s="356"/>
      <c r="H449" s="337"/>
      <c r="I449" s="337"/>
      <c r="J449" s="337"/>
      <c r="K449" s="337"/>
      <c r="L449" s="329"/>
      <c r="M449" s="337"/>
      <c r="N449" s="349"/>
      <c r="O449" s="349"/>
      <c r="P449" s="358"/>
    </row>
    <row r="450" ht="27" customHeight="1" spans="1:16">
      <c r="A450" s="361"/>
      <c r="B450" s="294"/>
      <c r="C450" s="337"/>
      <c r="D450" s="337"/>
      <c r="E450" s="337"/>
      <c r="F450" s="337"/>
      <c r="G450" s="356"/>
      <c r="H450" s="337"/>
      <c r="I450" s="337"/>
      <c r="J450" s="337"/>
      <c r="K450" s="337"/>
      <c r="L450" s="334"/>
      <c r="M450" s="337"/>
      <c r="N450" s="349"/>
      <c r="O450" s="349"/>
      <c r="P450" s="357"/>
    </row>
    <row r="451" ht="27" customHeight="1" spans="1:16">
      <c r="A451" s="362"/>
      <c r="B451" s="294"/>
      <c r="C451" s="337"/>
      <c r="D451" s="337"/>
      <c r="E451" s="337"/>
      <c r="F451" s="337"/>
      <c r="G451" s="356"/>
      <c r="H451" s="337"/>
      <c r="I451" s="337"/>
      <c r="J451" s="337"/>
      <c r="K451" s="337"/>
      <c r="L451" s="329"/>
      <c r="M451" s="337"/>
      <c r="N451" s="349"/>
      <c r="O451" s="349"/>
      <c r="P451" s="358"/>
    </row>
    <row r="452" ht="27" customHeight="1" spans="1:16">
      <c r="A452" s="361"/>
      <c r="B452" s="294"/>
      <c r="C452" s="337"/>
      <c r="D452" s="337"/>
      <c r="E452" s="337"/>
      <c r="F452" s="337"/>
      <c r="G452" s="356"/>
      <c r="H452" s="337"/>
      <c r="I452" s="337"/>
      <c r="J452" s="337"/>
      <c r="K452" s="337"/>
      <c r="L452" s="334"/>
      <c r="M452" s="337"/>
      <c r="N452" s="349"/>
      <c r="O452" s="349"/>
      <c r="P452" s="357"/>
    </row>
    <row r="453" ht="27" customHeight="1" spans="1:16">
      <c r="A453" s="362"/>
      <c r="B453" s="294"/>
      <c r="C453" s="337"/>
      <c r="D453" s="337"/>
      <c r="E453" s="337"/>
      <c r="F453" s="337"/>
      <c r="G453" s="356"/>
      <c r="H453" s="337"/>
      <c r="I453" s="337"/>
      <c r="J453" s="337"/>
      <c r="K453" s="337"/>
      <c r="L453" s="329"/>
      <c r="M453" s="337"/>
      <c r="N453" s="349"/>
      <c r="O453" s="349"/>
      <c r="P453" s="358"/>
    </row>
    <row r="454" ht="27" customHeight="1" spans="1:16">
      <c r="A454" s="361"/>
      <c r="B454" s="294"/>
      <c r="C454" s="337"/>
      <c r="D454" s="337"/>
      <c r="E454" s="337"/>
      <c r="F454" s="337"/>
      <c r="G454" s="356"/>
      <c r="H454" s="337"/>
      <c r="I454" s="337"/>
      <c r="J454" s="337"/>
      <c r="K454" s="337"/>
      <c r="L454" s="334"/>
      <c r="M454" s="337"/>
      <c r="N454" s="349"/>
      <c r="O454" s="349"/>
      <c r="P454" s="357"/>
    </row>
    <row r="455" ht="27" customHeight="1" spans="1:16">
      <c r="A455" s="362"/>
      <c r="B455" s="294"/>
      <c r="C455" s="337"/>
      <c r="D455" s="337"/>
      <c r="E455" s="337"/>
      <c r="F455" s="337"/>
      <c r="G455" s="356"/>
      <c r="H455" s="337"/>
      <c r="I455" s="337"/>
      <c r="J455" s="337"/>
      <c r="K455" s="337"/>
      <c r="L455" s="329"/>
      <c r="M455" s="337"/>
      <c r="N455" s="349"/>
      <c r="O455" s="349"/>
      <c r="P455" s="358"/>
    </row>
    <row r="456" ht="27" customHeight="1" spans="1:16">
      <c r="A456" s="361"/>
      <c r="B456" s="294"/>
      <c r="C456" s="337"/>
      <c r="D456" s="337"/>
      <c r="E456" s="337"/>
      <c r="F456" s="337"/>
      <c r="G456" s="356"/>
      <c r="H456" s="337"/>
      <c r="I456" s="337"/>
      <c r="J456" s="337"/>
      <c r="K456" s="337"/>
      <c r="L456" s="334"/>
      <c r="M456" s="337"/>
      <c r="N456" s="349"/>
      <c r="O456" s="349"/>
      <c r="P456" s="357"/>
    </row>
    <row r="457" ht="27" customHeight="1" spans="1:16">
      <c r="A457" s="362"/>
      <c r="B457" s="294"/>
      <c r="C457" s="337"/>
      <c r="D457" s="337"/>
      <c r="E457" s="337"/>
      <c r="F457" s="337"/>
      <c r="G457" s="356"/>
      <c r="H457" s="337"/>
      <c r="I457" s="337"/>
      <c r="J457" s="337"/>
      <c r="K457" s="337"/>
      <c r="L457" s="329"/>
      <c r="M457" s="337"/>
      <c r="N457" s="349"/>
      <c r="O457" s="349"/>
      <c r="P457" s="358"/>
    </row>
    <row r="458" ht="27" customHeight="1" spans="1:16">
      <c r="A458" s="361"/>
      <c r="B458" s="294"/>
      <c r="C458" s="337"/>
      <c r="D458" s="337"/>
      <c r="E458" s="337"/>
      <c r="F458" s="337"/>
      <c r="G458" s="356"/>
      <c r="H458" s="337"/>
      <c r="I458" s="337"/>
      <c r="J458" s="337"/>
      <c r="K458" s="337"/>
      <c r="L458" s="334"/>
      <c r="M458" s="337"/>
      <c r="N458" s="349"/>
      <c r="O458" s="349"/>
      <c r="P458" s="357"/>
    </row>
    <row r="459" ht="27" customHeight="1" spans="1:16">
      <c r="A459" s="362"/>
      <c r="B459" s="294"/>
      <c r="C459" s="337"/>
      <c r="D459" s="337"/>
      <c r="E459" s="337"/>
      <c r="F459" s="337"/>
      <c r="G459" s="356"/>
      <c r="H459" s="337"/>
      <c r="I459" s="337"/>
      <c r="J459" s="337"/>
      <c r="K459" s="337"/>
      <c r="L459" s="329"/>
      <c r="M459" s="337"/>
      <c r="N459" s="349"/>
      <c r="O459" s="349"/>
      <c r="P459" s="358"/>
    </row>
    <row r="460" ht="27" customHeight="1" spans="1:16">
      <c r="A460" s="361"/>
      <c r="B460" s="294"/>
      <c r="C460" s="337"/>
      <c r="D460" s="337"/>
      <c r="E460" s="337"/>
      <c r="F460" s="337"/>
      <c r="G460" s="356"/>
      <c r="H460" s="337"/>
      <c r="I460" s="337"/>
      <c r="J460" s="337"/>
      <c r="K460" s="337"/>
      <c r="L460" s="334"/>
      <c r="M460" s="337"/>
      <c r="N460" s="349"/>
      <c r="O460" s="349"/>
      <c r="P460" s="357"/>
    </row>
    <row r="461" ht="27" customHeight="1" spans="1:16">
      <c r="A461" s="362"/>
      <c r="B461" s="294"/>
      <c r="C461" s="337"/>
      <c r="D461" s="337"/>
      <c r="E461" s="337"/>
      <c r="F461" s="337"/>
      <c r="G461" s="356"/>
      <c r="H461" s="337"/>
      <c r="I461" s="337"/>
      <c r="J461" s="337"/>
      <c r="K461" s="337"/>
      <c r="L461" s="329"/>
      <c r="M461" s="337"/>
      <c r="N461" s="349"/>
      <c r="O461" s="349"/>
      <c r="P461" s="358"/>
    </row>
    <row r="462" ht="27" customHeight="1" spans="1:16">
      <c r="A462" s="361"/>
      <c r="B462" s="294"/>
      <c r="C462" s="337"/>
      <c r="D462" s="337"/>
      <c r="E462" s="337"/>
      <c r="F462" s="337"/>
      <c r="G462" s="356"/>
      <c r="H462" s="337"/>
      <c r="I462" s="337"/>
      <c r="J462" s="337"/>
      <c r="K462" s="337"/>
      <c r="L462" s="334"/>
      <c r="M462" s="337"/>
      <c r="N462" s="349"/>
      <c r="O462" s="349"/>
      <c r="P462" s="357"/>
    </row>
    <row r="463" ht="27" customHeight="1" spans="1:16">
      <c r="A463" s="362"/>
      <c r="B463" s="294"/>
      <c r="C463" s="337"/>
      <c r="D463" s="337"/>
      <c r="E463" s="337"/>
      <c r="F463" s="337"/>
      <c r="G463" s="356"/>
      <c r="H463" s="337"/>
      <c r="I463" s="337"/>
      <c r="J463" s="337"/>
      <c r="K463" s="337"/>
      <c r="L463" s="329"/>
      <c r="M463" s="337"/>
      <c r="N463" s="349"/>
      <c r="O463" s="349"/>
      <c r="P463" s="358"/>
    </row>
    <row r="464" ht="27" customHeight="1" spans="1:16">
      <c r="A464" s="361"/>
      <c r="B464" s="294"/>
      <c r="C464" s="337"/>
      <c r="D464" s="337"/>
      <c r="E464" s="337"/>
      <c r="F464" s="337"/>
      <c r="G464" s="356"/>
      <c r="H464" s="337"/>
      <c r="I464" s="337"/>
      <c r="J464" s="337"/>
      <c r="K464" s="337"/>
      <c r="L464" s="334"/>
      <c r="M464" s="337"/>
      <c r="N464" s="349"/>
      <c r="O464" s="349"/>
      <c r="P464" s="357"/>
    </row>
    <row r="465" ht="27" customHeight="1" spans="1:16">
      <c r="A465" s="362"/>
      <c r="B465" s="294"/>
      <c r="C465" s="337"/>
      <c r="D465" s="337"/>
      <c r="E465" s="337"/>
      <c r="F465" s="337"/>
      <c r="G465" s="356"/>
      <c r="H465" s="337"/>
      <c r="I465" s="337"/>
      <c r="J465" s="337"/>
      <c r="K465" s="337"/>
      <c r="L465" s="329"/>
      <c r="M465" s="337"/>
      <c r="N465" s="349"/>
      <c r="O465" s="349"/>
      <c r="P465" s="358"/>
    </row>
    <row r="466" ht="27" customHeight="1" spans="1:16">
      <c r="A466" s="361"/>
      <c r="B466" s="294"/>
      <c r="C466" s="337"/>
      <c r="D466" s="337"/>
      <c r="E466" s="337"/>
      <c r="F466" s="337"/>
      <c r="G466" s="356"/>
      <c r="H466" s="337"/>
      <c r="I466" s="337"/>
      <c r="J466" s="337"/>
      <c r="K466" s="337"/>
      <c r="L466" s="334"/>
      <c r="M466" s="337"/>
      <c r="N466" s="349"/>
      <c r="O466" s="349"/>
      <c r="P466" s="357"/>
    </row>
    <row r="467" ht="27" customHeight="1" spans="1:16">
      <c r="A467" s="362"/>
      <c r="B467" s="294"/>
      <c r="C467" s="337"/>
      <c r="D467" s="337"/>
      <c r="E467" s="337"/>
      <c r="F467" s="337"/>
      <c r="G467" s="356"/>
      <c r="H467" s="337"/>
      <c r="I467" s="337"/>
      <c r="J467" s="337"/>
      <c r="K467" s="337"/>
      <c r="L467" s="329"/>
      <c r="M467" s="337"/>
      <c r="N467" s="349"/>
      <c r="O467" s="349"/>
      <c r="P467" s="358"/>
    </row>
    <row r="468" ht="27" customHeight="1" spans="1:16">
      <c r="A468" s="361"/>
      <c r="B468" s="294"/>
      <c r="C468" s="337"/>
      <c r="D468" s="337"/>
      <c r="E468" s="337"/>
      <c r="F468" s="337"/>
      <c r="G468" s="356"/>
      <c r="H468" s="337"/>
      <c r="I468" s="337"/>
      <c r="J468" s="337"/>
      <c r="K468" s="337"/>
      <c r="L468" s="334"/>
      <c r="M468" s="337"/>
      <c r="N468" s="349"/>
      <c r="O468" s="349"/>
      <c r="P468" s="357"/>
    </row>
    <row r="469" ht="27" customHeight="1" spans="1:16">
      <c r="A469" s="362"/>
      <c r="B469" s="294"/>
      <c r="C469" s="337"/>
      <c r="D469" s="337"/>
      <c r="E469" s="337"/>
      <c r="F469" s="337"/>
      <c r="G469" s="356"/>
      <c r="H469" s="337"/>
      <c r="I469" s="337"/>
      <c r="J469" s="337"/>
      <c r="K469" s="337"/>
      <c r="L469" s="329"/>
      <c r="M469" s="337"/>
      <c r="N469" s="349"/>
      <c r="O469" s="349"/>
      <c r="P469" s="358"/>
    </row>
    <row r="470" ht="27" customHeight="1" spans="1:16">
      <c r="A470" s="361"/>
      <c r="B470" s="294"/>
      <c r="C470" s="337"/>
      <c r="D470" s="337"/>
      <c r="E470" s="337"/>
      <c r="F470" s="337"/>
      <c r="G470" s="356"/>
      <c r="H470" s="337"/>
      <c r="I470" s="337"/>
      <c r="J470" s="337"/>
      <c r="K470" s="337"/>
      <c r="L470" s="334"/>
      <c r="M470" s="337"/>
      <c r="N470" s="349"/>
      <c r="O470" s="349"/>
      <c r="P470" s="357"/>
    </row>
    <row r="471" ht="27" customHeight="1" spans="1:16">
      <c r="A471" s="362"/>
      <c r="B471" s="294"/>
      <c r="C471" s="337"/>
      <c r="D471" s="337"/>
      <c r="E471" s="337"/>
      <c r="F471" s="337"/>
      <c r="G471" s="356"/>
      <c r="H471" s="337"/>
      <c r="I471" s="337"/>
      <c r="J471" s="337"/>
      <c r="K471" s="337"/>
      <c r="L471" s="329"/>
      <c r="M471" s="337"/>
      <c r="N471" s="349"/>
      <c r="O471" s="349"/>
      <c r="P471" s="358"/>
    </row>
    <row r="472" ht="27" customHeight="1" spans="1:16">
      <c r="A472" s="361"/>
      <c r="B472" s="294"/>
      <c r="C472" s="337"/>
      <c r="D472" s="337"/>
      <c r="E472" s="337"/>
      <c r="F472" s="337"/>
      <c r="G472" s="356"/>
      <c r="H472" s="337"/>
      <c r="I472" s="337"/>
      <c r="J472" s="337"/>
      <c r="K472" s="337"/>
      <c r="L472" s="334"/>
      <c r="M472" s="337"/>
      <c r="N472" s="349"/>
      <c r="O472" s="349"/>
      <c r="P472" s="357"/>
    </row>
    <row r="473" ht="27" customHeight="1" spans="1:16">
      <c r="A473" s="362"/>
      <c r="B473" s="294"/>
      <c r="C473" s="337"/>
      <c r="D473" s="337"/>
      <c r="E473" s="337"/>
      <c r="F473" s="337"/>
      <c r="G473" s="356"/>
      <c r="H473" s="337"/>
      <c r="I473" s="337"/>
      <c r="J473" s="337"/>
      <c r="K473" s="337"/>
      <c r="L473" s="329"/>
      <c r="M473" s="337"/>
      <c r="N473" s="349"/>
      <c r="O473" s="349"/>
      <c r="P473" s="358"/>
    </row>
    <row r="474" ht="27" customHeight="1" spans="1:16">
      <c r="A474" s="361"/>
      <c r="B474" s="294"/>
      <c r="C474" s="337"/>
      <c r="D474" s="337"/>
      <c r="E474" s="337"/>
      <c r="F474" s="337"/>
      <c r="G474" s="356"/>
      <c r="H474" s="337"/>
      <c r="I474" s="337"/>
      <c r="J474" s="337"/>
      <c r="K474" s="337"/>
      <c r="L474" s="334"/>
      <c r="M474" s="337"/>
      <c r="N474" s="349"/>
      <c r="O474" s="349"/>
      <c r="P474" s="357"/>
    </row>
    <row r="475" ht="27" customHeight="1" spans="1:16">
      <c r="A475" s="362"/>
      <c r="B475" s="294"/>
      <c r="C475" s="337"/>
      <c r="D475" s="337"/>
      <c r="E475" s="337"/>
      <c r="F475" s="337"/>
      <c r="G475" s="356"/>
      <c r="H475" s="337"/>
      <c r="I475" s="337"/>
      <c r="J475" s="337"/>
      <c r="K475" s="337"/>
      <c r="L475" s="329"/>
      <c r="M475" s="337"/>
      <c r="N475" s="349"/>
      <c r="O475" s="349"/>
      <c r="P475" s="358"/>
    </row>
    <row r="476" ht="27" customHeight="1" spans="1:16">
      <c r="A476" s="361"/>
      <c r="B476" s="294"/>
      <c r="C476" s="337"/>
      <c r="D476" s="337"/>
      <c r="E476" s="337"/>
      <c r="F476" s="337"/>
      <c r="G476" s="356"/>
      <c r="H476" s="337"/>
      <c r="I476" s="337"/>
      <c r="J476" s="337"/>
      <c r="K476" s="337"/>
      <c r="L476" s="334"/>
      <c r="M476" s="337"/>
      <c r="N476" s="349"/>
      <c r="O476" s="349"/>
      <c r="P476" s="357"/>
    </row>
    <row r="477" ht="27" customHeight="1" spans="1:16">
      <c r="A477" s="362"/>
      <c r="B477" s="294"/>
      <c r="C477" s="337"/>
      <c r="D477" s="337"/>
      <c r="E477" s="337"/>
      <c r="F477" s="337"/>
      <c r="G477" s="356"/>
      <c r="H477" s="337"/>
      <c r="I477" s="337"/>
      <c r="J477" s="337"/>
      <c r="K477" s="337"/>
      <c r="L477" s="329"/>
      <c r="M477" s="337"/>
      <c r="N477" s="349"/>
      <c r="O477" s="349"/>
      <c r="P477" s="358"/>
    </row>
    <row r="478" ht="27" customHeight="1" spans="1:16">
      <c r="A478" s="361"/>
      <c r="B478" s="294"/>
      <c r="C478" s="337"/>
      <c r="D478" s="337"/>
      <c r="E478" s="337"/>
      <c r="F478" s="337"/>
      <c r="G478" s="356"/>
      <c r="H478" s="337"/>
      <c r="I478" s="337"/>
      <c r="J478" s="337"/>
      <c r="K478" s="337"/>
      <c r="L478" s="334"/>
      <c r="M478" s="337"/>
      <c r="N478" s="349"/>
      <c r="O478" s="349"/>
      <c r="P478" s="357"/>
    </row>
    <row r="479" ht="27" customHeight="1" spans="1:16">
      <c r="A479" s="362"/>
      <c r="B479" s="294"/>
      <c r="C479" s="337"/>
      <c r="D479" s="337"/>
      <c r="E479" s="337"/>
      <c r="F479" s="337"/>
      <c r="G479" s="356"/>
      <c r="H479" s="337"/>
      <c r="I479" s="337"/>
      <c r="J479" s="337"/>
      <c r="K479" s="337"/>
      <c r="L479" s="329"/>
      <c r="M479" s="337"/>
      <c r="N479" s="349"/>
      <c r="O479" s="349"/>
      <c r="P479" s="358"/>
    </row>
    <row r="480" ht="27" customHeight="1" spans="1:16">
      <c r="A480" s="361"/>
      <c r="B480" s="294"/>
      <c r="C480" s="337"/>
      <c r="D480" s="337"/>
      <c r="E480" s="337"/>
      <c r="F480" s="337"/>
      <c r="G480" s="356"/>
      <c r="H480" s="337"/>
      <c r="I480" s="337"/>
      <c r="J480" s="337"/>
      <c r="K480" s="337"/>
      <c r="L480" s="334"/>
      <c r="M480" s="337"/>
      <c r="N480" s="349"/>
      <c r="O480" s="349"/>
      <c r="P480" s="357"/>
    </row>
    <row r="481" ht="27" customHeight="1" spans="1:16">
      <c r="A481" s="362"/>
      <c r="B481" s="294"/>
      <c r="C481" s="337"/>
      <c r="D481" s="337"/>
      <c r="E481" s="337"/>
      <c r="F481" s="337"/>
      <c r="G481" s="356"/>
      <c r="H481" s="337"/>
      <c r="I481" s="337"/>
      <c r="J481" s="337"/>
      <c r="K481" s="337"/>
      <c r="L481" s="329"/>
      <c r="M481" s="337"/>
      <c r="N481" s="349"/>
      <c r="O481" s="349"/>
      <c r="P481" s="358"/>
    </row>
    <row r="482" ht="27" customHeight="1" spans="1:16">
      <c r="A482" s="361"/>
      <c r="B482" s="294"/>
      <c r="C482" s="337"/>
      <c r="D482" s="337"/>
      <c r="E482" s="337"/>
      <c r="F482" s="337"/>
      <c r="G482" s="356"/>
      <c r="H482" s="337"/>
      <c r="I482" s="337"/>
      <c r="J482" s="337"/>
      <c r="K482" s="337"/>
      <c r="L482" s="334"/>
      <c r="M482" s="337"/>
      <c r="N482" s="349"/>
      <c r="O482" s="349"/>
      <c r="P482" s="357"/>
    </row>
    <row r="483" ht="27" customHeight="1" spans="1:16">
      <c r="A483" s="362"/>
      <c r="B483" s="294"/>
      <c r="C483" s="337"/>
      <c r="D483" s="337"/>
      <c r="E483" s="337"/>
      <c r="F483" s="337"/>
      <c r="G483" s="356"/>
      <c r="H483" s="337"/>
      <c r="I483" s="337"/>
      <c r="J483" s="337"/>
      <c r="K483" s="337"/>
      <c r="L483" s="329"/>
      <c r="M483" s="337"/>
      <c r="N483" s="349"/>
      <c r="O483" s="349"/>
      <c r="P483" s="358"/>
    </row>
    <row r="484" ht="27" customHeight="1" spans="1:16">
      <c r="A484" s="361"/>
      <c r="B484" s="294"/>
      <c r="C484" s="337"/>
      <c r="D484" s="337"/>
      <c r="E484" s="337"/>
      <c r="F484" s="337"/>
      <c r="G484" s="356"/>
      <c r="H484" s="337"/>
      <c r="I484" s="337"/>
      <c r="J484" s="337"/>
      <c r="K484" s="337"/>
      <c r="L484" s="334"/>
      <c r="M484" s="337"/>
      <c r="N484" s="349"/>
      <c r="O484" s="349"/>
      <c r="P484" s="357"/>
    </row>
    <row r="485" ht="27" customHeight="1" spans="1:16">
      <c r="A485" s="362"/>
      <c r="B485" s="294"/>
      <c r="C485" s="337"/>
      <c r="D485" s="337"/>
      <c r="E485" s="337"/>
      <c r="F485" s="337"/>
      <c r="G485" s="356"/>
      <c r="H485" s="337"/>
      <c r="I485" s="337"/>
      <c r="J485" s="337"/>
      <c r="K485" s="337"/>
      <c r="L485" s="329"/>
      <c r="M485" s="337"/>
      <c r="N485" s="349"/>
      <c r="O485" s="349"/>
      <c r="P485" s="358"/>
    </row>
    <row r="486" ht="27" customHeight="1" spans="1:16">
      <c r="A486" s="361"/>
      <c r="B486" s="294"/>
      <c r="C486" s="337"/>
      <c r="D486" s="337"/>
      <c r="E486" s="337"/>
      <c r="F486" s="337"/>
      <c r="G486" s="356"/>
      <c r="H486" s="337"/>
      <c r="I486" s="337"/>
      <c r="J486" s="337"/>
      <c r="K486" s="337"/>
      <c r="L486" s="334"/>
      <c r="M486" s="337"/>
      <c r="N486" s="349"/>
      <c r="O486" s="349"/>
      <c r="P486" s="357"/>
    </row>
    <row r="487" ht="27" customHeight="1" spans="1:16">
      <c r="A487" s="362"/>
      <c r="B487" s="294"/>
      <c r="C487" s="337"/>
      <c r="D487" s="337"/>
      <c r="E487" s="337"/>
      <c r="F487" s="337"/>
      <c r="G487" s="356"/>
      <c r="H487" s="337"/>
      <c r="I487" s="337"/>
      <c r="J487" s="337"/>
      <c r="K487" s="337"/>
      <c r="L487" s="329"/>
      <c r="M487" s="337"/>
      <c r="N487" s="349"/>
      <c r="O487" s="349"/>
      <c r="P487" s="358"/>
    </row>
    <row r="488" ht="27" customHeight="1" spans="1:16">
      <c r="A488" s="361"/>
      <c r="B488" s="294"/>
      <c r="C488" s="337"/>
      <c r="D488" s="337"/>
      <c r="E488" s="337"/>
      <c r="F488" s="337"/>
      <c r="G488" s="356"/>
      <c r="H488" s="337"/>
      <c r="I488" s="337"/>
      <c r="J488" s="337"/>
      <c r="K488" s="337"/>
      <c r="L488" s="334"/>
      <c r="M488" s="337"/>
      <c r="N488" s="349"/>
      <c r="O488" s="349"/>
      <c r="P488" s="357"/>
    </row>
    <row r="489" ht="27" customHeight="1" spans="1:16">
      <c r="A489" s="362"/>
      <c r="B489" s="294"/>
      <c r="C489" s="337"/>
      <c r="D489" s="337"/>
      <c r="E489" s="337"/>
      <c r="F489" s="337"/>
      <c r="G489" s="356"/>
      <c r="H489" s="337"/>
      <c r="I489" s="337"/>
      <c r="J489" s="337"/>
      <c r="K489" s="337"/>
      <c r="L489" s="329"/>
      <c r="M489" s="337"/>
      <c r="N489" s="349"/>
      <c r="O489" s="349"/>
      <c r="P489" s="358"/>
    </row>
    <row r="490" ht="27" customHeight="1" spans="1:16">
      <c r="A490" s="361"/>
      <c r="B490" s="294"/>
      <c r="C490" s="337"/>
      <c r="D490" s="337"/>
      <c r="E490" s="337"/>
      <c r="F490" s="337"/>
      <c r="G490" s="356"/>
      <c r="H490" s="337"/>
      <c r="I490" s="337"/>
      <c r="J490" s="337"/>
      <c r="K490" s="337"/>
      <c r="L490" s="334"/>
      <c r="M490" s="337"/>
      <c r="N490" s="349"/>
      <c r="O490" s="349"/>
      <c r="P490" s="357"/>
    </row>
    <row r="491" ht="27" customHeight="1" spans="1:16">
      <c r="A491" s="362"/>
      <c r="B491" s="294"/>
      <c r="C491" s="337"/>
      <c r="D491" s="337"/>
      <c r="E491" s="337"/>
      <c r="F491" s="337"/>
      <c r="G491" s="356"/>
      <c r="H491" s="337"/>
      <c r="I491" s="337"/>
      <c r="J491" s="337"/>
      <c r="K491" s="337"/>
      <c r="L491" s="329"/>
      <c r="M491" s="337"/>
      <c r="N491" s="349"/>
      <c r="O491" s="349"/>
      <c r="P491" s="358"/>
    </row>
    <row r="492" ht="27" customHeight="1" spans="1:16">
      <c r="A492" s="361"/>
      <c r="B492" s="294"/>
      <c r="C492" s="337"/>
      <c r="D492" s="337"/>
      <c r="E492" s="337"/>
      <c r="F492" s="337"/>
      <c r="G492" s="356"/>
      <c r="H492" s="337"/>
      <c r="I492" s="337"/>
      <c r="J492" s="337"/>
      <c r="K492" s="337"/>
      <c r="L492" s="334"/>
      <c r="M492" s="337"/>
      <c r="N492" s="349"/>
      <c r="O492" s="349"/>
      <c r="P492" s="357"/>
    </row>
    <row r="493" ht="27" customHeight="1" spans="1:16">
      <c r="A493" s="362"/>
      <c r="B493" s="294"/>
      <c r="C493" s="337"/>
      <c r="D493" s="337"/>
      <c r="E493" s="337"/>
      <c r="F493" s="337"/>
      <c r="G493" s="356"/>
      <c r="H493" s="337"/>
      <c r="I493" s="337"/>
      <c r="J493" s="337"/>
      <c r="K493" s="337"/>
      <c r="L493" s="329"/>
      <c r="M493" s="337"/>
      <c r="N493" s="349"/>
      <c r="O493" s="349"/>
      <c r="P493" s="358"/>
    </row>
    <row r="494" ht="27" customHeight="1" spans="1:16">
      <c r="A494" s="361"/>
      <c r="B494" s="294"/>
      <c r="C494" s="337"/>
      <c r="D494" s="337"/>
      <c r="E494" s="337"/>
      <c r="F494" s="337"/>
      <c r="G494" s="356"/>
      <c r="H494" s="337"/>
      <c r="I494" s="337"/>
      <c r="J494" s="337"/>
      <c r="K494" s="337"/>
      <c r="L494" s="334"/>
      <c r="M494" s="337"/>
      <c r="N494" s="349"/>
      <c r="O494" s="349"/>
      <c r="P494" s="357"/>
    </row>
    <row r="495" ht="27" customHeight="1" spans="1:16">
      <c r="A495" s="362"/>
      <c r="B495" s="294"/>
      <c r="C495" s="337"/>
      <c r="D495" s="337"/>
      <c r="E495" s="337"/>
      <c r="F495" s="337"/>
      <c r="G495" s="356"/>
      <c r="H495" s="337"/>
      <c r="I495" s="337"/>
      <c r="J495" s="337"/>
      <c r="K495" s="337"/>
      <c r="L495" s="329"/>
      <c r="M495" s="337"/>
      <c r="N495" s="349"/>
      <c r="O495" s="349"/>
      <c r="P495" s="358"/>
    </row>
    <row r="496" ht="27" customHeight="1" spans="1:16">
      <c r="A496" s="361"/>
      <c r="B496" s="294"/>
      <c r="C496" s="337"/>
      <c r="D496" s="337"/>
      <c r="E496" s="337"/>
      <c r="F496" s="337"/>
      <c r="G496" s="356"/>
      <c r="H496" s="337"/>
      <c r="I496" s="337"/>
      <c r="J496" s="337"/>
      <c r="K496" s="337"/>
      <c r="L496" s="334"/>
      <c r="M496" s="337"/>
      <c r="N496" s="349"/>
      <c r="O496" s="349"/>
      <c r="P496" s="357"/>
    </row>
    <row r="497" ht="27" customHeight="1" spans="1:16">
      <c r="A497" s="362"/>
      <c r="B497" s="294"/>
      <c r="C497" s="337"/>
      <c r="D497" s="337"/>
      <c r="E497" s="337"/>
      <c r="F497" s="337"/>
      <c r="G497" s="356"/>
      <c r="H497" s="337"/>
      <c r="I497" s="337"/>
      <c r="J497" s="337"/>
      <c r="K497" s="337"/>
      <c r="L497" s="329"/>
      <c r="M497" s="337"/>
      <c r="N497" s="349"/>
      <c r="O497" s="349"/>
      <c r="P497" s="358"/>
    </row>
    <row r="498" ht="27" customHeight="1" spans="1:16">
      <c r="A498" s="361"/>
      <c r="B498" s="294"/>
      <c r="C498" s="337"/>
      <c r="D498" s="337"/>
      <c r="E498" s="337"/>
      <c r="F498" s="337"/>
      <c r="G498" s="356"/>
      <c r="H498" s="337"/>
      <c r="I498" s="337"/>
      <c r="J498" s="337"/>
      <c r="K498" s="337"/>
      <c r="L498" s="334"/>
      <c r="M498" s="337"/>
      <c r="N498" s="349"/>
      <c r="O498" s="349"/>
      <c r="P498" s="357"/>
    </row>
    <row r="499" ht="27" customHeight="1" spans="1:16">
      <c r="A499" s="362"/>
      <c r="B499" s="294"/>
      <c r="C499" s="337"/>
      <c r="D499" s="337"/>
      <c r="E499" s="337"/>
      <c r="F499" s="337"/>
      <c r="G499" s="356"/>
      <c r="H499" s="337"/>
      <c r="I499" s="337"/>
      <c r="J499" s="337"/>
      <c r="K499" s="337"/>
      <c r="L499" s="329"/>
      <c r="M499" s="337"/>
      <c r="N499" s="349"/>
      <c r="O499" s="349"/>
      <c r="P499" s="358"/>
    </row>
    <row r="500" ht="27" customHeight="1" spans="1:16">
      <c r="A500" s="361"/>
      <c r="B500" s="294"/>
      <c r="C500" s="337"/>
      <c r="D500" s="337"/>
      <c r="E500" s="337"/>
      <c r="F500" s="337"/>
      <c r="G500" s="356"/>
      <c r="H500" s="337"/>
      <c r="I500" s="337"/>
      <c r="J500" s="337"/>
      <c r="K500" s="337"/>
      <c r="L500" s="334"/>
      <c r="M500" s="337"/>
      <c r="N500" s="349"/>
      <c r="O500" s="349"/>
      <c r="P500" s="357"/>
    </row>
    <row r="501" ht="27" customHeight="1" spans="1:16">
      <c r="A501" s="362"/>
      <c r="B501" s="294"/>
      <c r="C501" s="337"/>
      <c r="D501" s="337"/>
      <c r="E501" s="337"/>
      <c r="F501" s="337"/>
      <c r="G501" s="356"/>
      <c r="H501" s="337"/>
      <c r="I501" s="337"/>
      <c r="J501" s="337"/>
      <c r="K501" s="337"/>
      <c r="L501" s="329"/>
      <c r="M501" s="337"/>
      <c r="N501" s="349"/>
      <c r="O501" s="349"/>
      <c r="P501" s="358"/>
    </row>
    <row r="502" ht="27" customHeight="1" spans="1:16">
      <c r="A502" s="361"/>
      <c r="B502" s="294"/>
      <c r="C502" s="337"/>
      <c r="D502" s="337"/>
      <c r="E502" s="337"/>
      <c r="F502" s="337"/>
      <c r="G502" s="356"/>
      <c r="H502" s="337"/>
      <c r="I502" s="337"/>
      <c r="J502" s="337"/>
      <c r="K502" s="337"/>
      <c r="L502" s="334"/>
      <c r="M502" s="337"/>
      <c r="N502" s="349"/>
      <c r="O502" s="349"/>
      <c r="P502" s="357"/>
    </row>
    <row r="503" ht="27" customHeight="1" spans="1:16">
      <c r="A503" s="362"/>
      <c r="B503" s="294"/>
      <c r="C503" s="337"/>
      <c r="D503" s="337"/>
      <c r="E503" s="337"/>
      <c r="F503" s="337"/>
      <c r="G503" s="356"/>
      <c r="H503" s="337"/>
      <c r="I503" s="337"/>
      <c r="J503" s="337"/>
      <c r="K503" s="337"/>
      <c r="L503" s="329"/>
      <c r="M503" s="337"/>
      <c r="N503" s="349"/>
      <c r="O503" s="349"/>
      <c r="P503" s="358"/>
    </row>
    <row r="504" ht="27" customHeight="1" spans="1:16">
      <c r="A504" s="361"/>
      <c r="B504" s="294"/>
      <c r="C504" s="337"/>
      <c r="D504" s="337"/>
      <c r="E504" s="337"/>
      <c r="F504" s="337"/>
      <c r="G504" s="359"/>
      <c r="H504" s="337"/>
      <c r="I504" s="337"/>
      <c r="J504" s="337"/>
      <c r="K504" s="337"/>
      <c r="L504" s="334"/>
      <c r="M504" s="337"/>
      <c r="N504" s="349"/>
      <c r="O504" s="349"/>
      <c r="P504" s="357"/>
    </row>
    <row r="505" ht="27" customHeight="1" spans="1:16">
      <c r="A505" s="362"/>
      <c r="B505" s="294"/>
      <c r="C505" s="337"/>
      <c r="D505" s="337"/>
      <c r="E505" s="337"/>
      <c r="F505" s="337"/>
      <c r="G505" s="356"/>
      <c r="H505" s="337"/>
      <c r="I505" s="337"/>
      <c r="J505" s="337"/>
      <c r="K505" s="337"/>
      <c r="L505" s="329"/>
      <c r="M505" s="337"/>
      <c r="N505" s="349"/>
      <c r="O505" s="349"/>
      <c r="P505" s="358"/>
    </row>
    <row r="506" ht="27" customHeight="1" spans="1:16">
      <c r="A506" s="361"/>
      <c r="B506" s="294"/>
      <c r="C506" s="337"/>
      <c r="D506" s="337"/>
      <c r="E506" s="337"/>
      <c r="F506" s="337"/>
      <c r="G506" s="356"/>
      <c r="H506" s="337"/>
      <c r="I506" s="337"/>
      <c r="J506" s="337"/>
      <c r="K506" s="337"/>
      <c r="L506" s="334"/>
      <c r="M506" s="337"/>
      <c r="N506" s="349"/>
      <c r="O506" s="349"/>
      <c r="P506" s="357"/>
    </row>
    <row r="507" ht="27" customHeight="1" spans="1:16">
      <c r="A507" s="362"/>
      <c r="B507" s="294"/>
      <c r="C507" s="337"/>
      <c r="D507" s="337"/>
      <c r="E507" s="337"/>
      <c r="F507" s="337"/>
      <c r="G507" s="356"/>
      <c r="H507" s="337"/>
      <c r="I507" s="337"/>
      <c r="J507" s="337"/>
      <c r="K507" s="337"/>
      <c r="L507" s="329"/>
      <c r="M507" s="337"/>
      <c r="N507" s="349"/>
      <c r="O507" s="349"/>
      <c r="P507" s="358"/>
    </row>
    <row r="508" ht="27" customHeight="1" spans="1:16">
      <c r="A508" s="361"/>
      <c r="B508" s="294"/>
      <c r="C508" s="337"/>
      <c r="D508" s="337"/>
      <c r="E508" s="337"/>
      <c r="F508" s="337"/>
      <c r="G508" s="356"/>
      <c r="H508" s="337"/>
      <c r="I508" s="337"/>
      <c r="J508" s="337"/>
      <c r="K508" s="337"/>
      <c r="L508" s="334"/>
      <c r="M508" s="337"/>
      <c r="N508" s="349"/>
      <c r="O508" s="349"/>
      <c r="P508" s="357"/>
    </row>
    <row r="509" ht="27" customHeight="1" spans="1:16">
      <c r="A509" s="362"/>
      <c r="B509" s="294"/>
      <c r="C509" s="337"/>
      <c r="D509" s="337"/>
      <c r="E509" s="337"/>
      <c r="F509" s="337"/>
      <c r="G509" s="356"/>
      <c r="H509" s="337"/>
      <c r="I509" s="337"/>
      <c r="J509" s="337"/>
      <c r="K509" s="337"/>
      <c r="L509" s="329"/>
      <c r="M509" s="337"/>
      <c r="N509" s="349"/>
      <c r="O509" s="349"/>
      <c r="P509" s="358"/>
    </row>
    <row r="510" ht="27" customHeight="1" spans="1:16">
      <c r="A510" s="361"/>
      <c r="B510" s="294"/>
      <c r="C510" s="337"/>
      <c r="D510" s="337"/>
      <c r="E510" s="337"/>
      <c r="F510" s="337"/>
      <c r="G510" s="356"/>
      <c r="H510" s="337"/>
      <c r="I510" s="337"/>
      <c r="J510" s="337"/>
      <c r="K510" s="337"/>
      <c r="L510" s="334"/>
      <c r="M510" s="337"/>
      <c r="N510" s="349"/>
      <c r="O510" s="349"/>
      <c r="P510" s="357"/>
    </row>
    <row r="511" ht="27" customHeight="1" spans="1:16">
      <c r="A511" s="362"/>
      <c r="B511" s="294"/>
      <c r="C511" s="337"/>
      <c r="D511" s="337"/>
      <c r="E511" s="337"/>
      <c r="F511" s="337"/>
      <c r="G511" s="356"/>
      <c r="H511" s="337"/>
      <c r="I511" s="337"/>
      <c r="J511" s="337"/>
      <c r="K511" s="337"/>
      <c r="L511" s="329"/>
      <c r="M511" s="337"/>
      <c r="N511" s="349"/>
      <c r="O511" s="349"/>
      <c r="P511" s="358"/>
    </row>
    <row r="512" ht="27" customHeight="1" spans="1:16">
      <c r="A512" s="361"/>
      <c r="B512" s="294"/>
      <c r="C512" s="337"/>
      <c r="D512" s="337"/>
      <c r="E512" s="337"/>
      <c r="F512" s="337"/>
      <c r="G512" s="356"/>
      <c r="H512" s="337"/>
      <c r="I512" s="337"/>
      <c r="J512" s="337"/>
      <c r="K512" s="337"/>
      <c r="L512" s="334"/>
      <c r="M512" s="337"/>
      <c r="N512" s="349"/>
      <c r="O512" s="349"/>
      <c r="P512" s="357"/>
    </row>
    <row r="513" ht="27" customHeight="1" spans="1:16">
      <c r="A513" s="362"/>
      <c r="B513" s="294"/>
      <c r="C513" s="337"/>
      <c r="D513" s="337"/>
      <c r="E513" s="337"/>
      <c r="F513" s="337"/>
      <c r="G513" s="356"/>
      <c r="H513" s="337"/>
      <c r="I513" s="337"/>
      <c r="J513" s="337"/>
      <c r="K513" s="337"/>
      <c r="L513" s="329"/>
      <c r="M513" s="337"/>
      <c r="N513" s="349"/>
      <c r="O513" s="349"/>
      <c r="P513" s="358"/>
    </row>
    <row r="514" ht="27" customHeight="1" spans="1:16">
      <c r="A514" s="361"/>
      <c r="B514" s="294"/>
      <c r="C514" s="337"/>
      <c r="D514" s="337"/>
      <c r="E514" s="337"/>
      <c r="F514" s="337"/>
      <c r="G514" s="356"/>
      <c r="H514" s="337"/>
      <c r="I514" s="337"/>
      <c r="J514" s="337"/>
      <c r="K514" s="337"/>
      <c r="L514" s="334"/>
      <c r="M514" s="337"/>
      <c r="N514" s="349"/>
      <c r="O514" s="349"/>
      <c r="P514" s="357"/>
    </row>
    <row r="515" ht="27" customHeight="1" spans="1:16">
      <c r="A515" s="362"/>
      <c r="B515" s="294"/>
      <c r="C515" s="337"/>
      <c r="D515" s="337"/>
      <c r="E515" s="337"/>
      <c r="F515" s="337"/>
      <c r="G515" s="356"/>
      <c r="H515" s="337"/>
      <c r="I515" s="337"/>
      <c r="J515" s="337"/>
      <c r="K515" s="337"/>
      <c r="L515" s="329"/>
      <c r="M515" s="337"/>
      <c r="N515" s="349"/>
      <c r="O515" s="349"/>
      <c r="P515" s="358"/>
    </row>
    <row r="516" ht="27" customHeight="1" spans="1:16">
      <c r="A516" s="361"/>
      <c r="B516" s="294"/>
      <c r="C516" s="337"/>
      <c r="D516" s="337"/>
      <c r="E516" s="337"/>
      <c r="F516" s="337"/>
      <c r="G516" s="356"/>
      <c r="H516" s="337"/>
      <c r="I516" s="337"/>
      <c r="J516" s="337"/>
      <c r="K516" s="337"/>
      <c r="L516" s="334"/>
      <c r="M516" s="337"/>
      <c r="N516" s="349"/>
      <c r="O516" s="349"/>
      <c r="P516" s="357"/>
    </row>
    <row r="517" ht="27" customHeight="1" spans="1:16">
      <c r="A517" s="362"/>
      <c r="B517" s="294"/>
      <c r="C517" s="337"/>
      <c r="D517" s="337"/>
      <c r="E517" s="337"/>
      <c r="F517" s="337"/>
      <c r="G517" s="356"/>
      <c r="H517" s="337"/>
      <c r="I517" s="337"/>
      <c r="J517" s="337"/>
      <c r="K517" s="337"/>
      <c r="L517" s="329"/>
      <c r="M517" s="337"/>
      <c r="N517" s="349"/>
      <c r="O517" s="349"/>
      <c r="P517" s="358"/>
    </row>
    <row r="518" ht="27" customHeight="1" spans="1:16">
      <c r="A518" s="361"/>
      <c r="B518" s="294"/>
      <c r="C518" s="337"/>
      <c r="D518" s="337"/>
      <c r="E518" s="337"/>
      <c r="F518" s="337"/>
      <c r="G518" s="356"/>
      <c r="H518" s="337"/>
      <c r="I518" s="337"/>
      <c r="J518" s="337"/>
      <c r="K518" s="337"/>
      <c r="L518" s="334"/>
      <c r="M518" s="337"/>
      <c r="N518" s="349"/>
      <c r="O518" s="349"/>
      <c r="P518" s="357"/>
    </row>
    <row r="519" ht="27" customHeight="1" spans="1:16">
      <c r="A519" s="362"/>
      <c r="B519" s="294"/>
      <c r="C519" s="337"/>
      <c r="D519" s="337"/>
      <c r="E519" s="337"/>
      <c r="F519" s="337"/>
      <c r="G519" s="356"/>
      <c r="H519" s="337"/>
      <c r="I519" s="337"/>
      <c r="J519" s="337"/>
      <c r="K519" s="337"/>
      <c r="L519" s="329"/>
      <c r="M519" s="337"/>
      <c r="N519" s="349"/>
      <c r="O519" s="349"/>
      <c r="P519" s="358"/>
    </row>
    <row r="520" ht="27" customHeight="1" spans="1:16">
      <c r="A520" s="361"/>
      <c r="B520" s="294"/>
      <c r="C520" s="337"/>
      <c r="D520" s="337"/>
      <c r="E520" s="337"/>
      <c r="F520" s="337"/>
      <c r="G520" s="356"/>
      <c r="H520" s="337"/>
      <c r="I520" s="337"/>
      <c r="J520" s="337"/>
      <c r="K520" s="337"/>
      <c r="L520" s="334"/>
      <c r="M520" s="337"/>
      <c r="N520" s="349"/>
      <c r="O520" s="349"/>
      <c r="P520" s="357"/>
    </row>
    <row r="521" ht="27" customHeight="1" spans="1:16">
      <c r="A521" s="362"/>
      <c r="B521" s="294"/>
      <c r="C521" s="337"/>
      <c r="D521" s="337"/>
      <c r="E521" s="337"/>
      <c r="F521" s="337"/>
      <c r="G521" s="356"/>
      <c r="H521" s="337"/>
      <c r="I521" s="337"/>
      <c r="J521" s="337"/>
      <c r="K521" s="337"/>
      <c r="L521" s="329"/>
      <c r="M521" s="337"/>
      <c r="N521" s="349"/>
      <c r="O521" s="349"/>
      <c r="P521" s="358"/>
    </row>
    <row r="522" ht="27" customHeight="1" spans="1:16">
      <c r="A522" s="361"/>
      <c r="B522" s="294"/>
      <c r="C522" s="337"/>
      <c r="D522" s="337"/>
      <c r="E522" s="337"/>
      <c r="F522" s="337"/>
      <c r="G522" s="356"/>
      <c r="H522" s="337"/>
      <c r="I522" s="337"/>
      <c r="J522" s="337"/>
      <c r="K522" s="337"/>
      <c r="L522" s="334"/>
      <c r="M522" s="337"/>
      <c r="N522" s="349"/>
      <c r="O522" s="349"/>
      <c r="P522" s="357"/>
    </row>
    <row r="523" ht="27" customHeight="1" spans="1:16">
      <c r="A523" s="362"/>
      <c r="B523" s="294"/>
      <c r="C523" s="337"/>
      <c r="D523" s="337"/>
      <c r="E523" s="337"/>
      <c r="F523" s="337"/>
      <c r="G523" s="356"/>
      <c r="H523" s="337"/>
      <c r="I523" s="337"/>
      <c r="J523" s="337"/>
      <c r="K523" s="337"/>
      <c r="L523" s="329"/>
      <c r="M523" s="337"/>
      <c r="N523" s="349"/>
      <c r="O523" s="349"/>
      <c r="P523" s="358"/>
    </row>
    <row r="524" ht="27" customHeight="1" spans="1:16">
      <c r="A524" s="361"/>
      <c r="B524" s="294"/>
      <c r="C524" s="337"/>
      <c r="D524" s="337"/>
      <c r="E524" s="337"/>
      <c r="F524" s="337"/>
      <c r="G524" s="356"/>
      <c r="H524" s="337"/>
      <c r="I524" s="337"/>
      <c r="J524" s="337"/>
      <c r="K524" s="337"/>
      <c r="L524" s="334"/>
      <c r="M524" s="337"/>
      <c r="N524" s="349"/>
      <c r="O524" s="349"/>
      <c r="P524" s="357"/>
    </row>
    <row r="525" ht="27" customHeight="1" spans="1:16">
      <c r="A525" s="362"/>
      <c r="B525" s="294"/>
      <c r="C525" s="337"/>
      <c r="D525" s="337"/>
      <c r="E525" s="337"/>
      <c r="F525" s="337"/>
      <c r="G525" s="356"/>
      <c r="H525" s="337"/>
      <c r="I525" s="337"/>
      <c r="J525" s="337"/>
      <c r="K525" s="337"/>
      <c r="L525" s="329"/>
      <c r="M525" s="337"/>
      <c r="N525" s="349"/>
      <c r="O525" s="349"/>
      <c r="P525" s="358"/>
    </row>
    <row r="526" ht="27" customHeight="1" spans="1:16">
      <c r="A526" s="361"/>
      <c r="B526" s="294"/>
      <c r="C526" s="337"/>
      <c r="D526" s="337"/>
      <c r="E526" s="337"/>
      <c r="F526" s="337"/>
      <c r="G526" s="356"/>
      <c r="H526" s="337"/>
      <c r="I526" s="337"/>
      <c r="J526" s="337"/>
      <c r="K526" s="337"/>
      <c r="L526" s="334"/>
      <c r="M526" s="337"/>
      <c r="N526" s="349"/>
      <c r="O526" s="349"/>
      <c r="P526" s="357"/>
    </row>
    <row r="527" ht="27" customHeight="1" spans="1:16">
      <c r="A527" s="362"/>
      <c r="B527" s="294"/>
      <c r="C527" s="337"/>
      <c r="D527" s="337"/>
      <c r="E527" s="337"/>
      <c r="F527" s="337"/>
      <c r="G527" s="356"/>
      <c r="H527" s="337"/>
      <c r="I527" s="337"/>
      <c r="J527" s="337"/>
      <c r="K527" s="337"/>
      <c r="L527" s="329"/>
      <c r="M527" s="337"/>
      <c r="N527" s="349"/>
      <c r="O527" s="349"/>
      <c r="P527" s="358"/>
    </row>
    <row r="528" ht="27" customHeight="1" spans="1:16">
      <c r="A528" s="361"/>
      <c r="B528" s="294"/>
      <c r="C528" s="337"/>
      <c r="D528" s="337"/>
      <c r="E528" s="337"/>
      <c r="F528" s="337"/>
      <c r="G528" s="356"/>
      <c r="H528" s="337"/>
      <c r="I528" s="337"/>
      <c r="J528" s="337"/>
      <c r="K528" s="337"/>
      <c r="L528" s="334"/>
      <c r="M528" s="337"/>
      <c r="N528" s="349"/>
      <c r="O528" s="349"/>
      <c r="P528" s="357"/>
    </row>
    <row r="529" ht="27" customHeight="1" spans="1:16">
      <c r="A529" s="362"/>
      <c r="B529" s="294"/>
      <c r="C529" s="337"/>
      <c r="D529" s="337"/>
      <c r="E529" s="337"/>
      <c r="F529" s="337"/>
      <c r="G529" s="356"/>
      <c r="H529" s="337"/>
      <c r="I529" s="337"/>
      <c r="J529" s="337"/>
      <c r="K529" s="337"/>
      <c r="L529" s="329"/>
      <c r="M529" s="337"/>
      <c r="N529" s="349"/>
      <c r="O529" s="349"/>
      <c r="P529" s="358"/>
    </row>
    <row r="530" ht="27" customHeight="1" spans="1:16">
      <c r="A530" s="361"/>
      <c r="B530" s="294"/>
      <c r="C530" s="337"/>
      <c r="D530" s="337"/>
      <c r="E530" s="337"/>
      <c r="F530" s="337"/>
      <c r="G530" s="356"/>
      <c r="H530" s="337"/>
      <c r="I530" s="337"/>
      <c r="J530" s="337"/>
      <c r="K530" s="337"/>
      <c r="L530" s="334"/>
      <c r="M530" s="337"/>
      <c r="N530" s="349"/>
      <c r="O530" s="349"/>
      <c r="P530" s="357"/>
    </row>
    <row r="531" ht="27" customHeight="1" spans="1:16">
      <c r="A531" s="362"/>
      <c r="B531" s="294"/>
      <c r="C531" s="337"/>
      <c r="D531" s="337"/>
      <c r="E531" s="337"/>
      <c r="F531" s="337"/>
      <c r="G531" s="356"/>
      <c r="H531" s="337"/>
      <c r="I531" s="337"/>
      <c r="J531" s="337"/>
      <c r="K531" s="337"/>
      <c r="L531" s="329"/>
      <c r="M531" s="337"/>
      <c r="N531" s="349"/>
      <c r="O531" s="349"/>
      <c r="P531" s="358"/>
    </row>
    <row r="532" ht="27" customHeight="1" spans="1:16">
      <c r="A532" s="361"/>
      <c r="B532" s="294"/>
      <c r="C532" s="337"/>
      <c r="D532" s="337"/>
      <c r="E532" s="337"/>
      <c r="F532" s="337"/>
      <c r="G532" s="356"/>
      <c r="H532" s="337"/>
      <c r="I532" s="337"/>
      <c r="J532" s="337"/>
      <c r="K532" s="337"/>
      <c r="L532" s="334"/>
      <c r="M532" s="337"/>
      <c r="N532" s="349"/>
      <c r="O532" s="349"/>
      <c r="P532" s="357"/>
    </row>
    <row r="533" ht="27" customHeight="1" spans="1:16">
      <c r="A533" s="362"/>
      <c r="B533" s="294"/>
      <c r="C533" s="337"/>
      <c r="D533" s="337"/>
      <c r="E533" s="337"/>
      <c r="F533" s="337"/>
      <c r="G533" s="356"/>
      <c r="H533" s="337"/>
      <c r="I533" s="337"/>
      <c r="J533" s="337"/>
      <c r="K533" s="337"/>
      <c r="L533" s="329"/>
      <c r="M533" s="337"/>
      <c r="N533" s="349"/>
      <c r="O533" s="349"/>
      <c r="P533" s="358"/>
    </row>
    <row r="534" ht="27" customHeight="1" spans="1:16">
      <c r="A534" s="361"/>
      <c r="B534" s="294"/>
      <c r="C534" s="337"/>
      <c r="D534" s="337"/>
      <c r="E534" s="337"/>
      <c r="F534" s="337"/>
      <c r="G534" s="356"/>
      <c r="H534" s="337"/>
      <c r="I534" s="337"/>
      <c r="J534" s="337"/>
      <c r="K534" s="337"/>
      <c r="L534" s="334"/>
      <c r="M534" s="337"/>
      <c r="N534" s="349"/>
      <c r="O534" s="349"/>
      <c r="P534" s="357"/>
    </row>
    <row r="535" ht="27" customHeight="1" spans="1:16">
      <c r="A535" s="362"/>
      <c r="B535" s="294"/>
      <c r="C535" s="337"/>
      <c r="D535" s="337"/>
      <c r="E535" s="337"/>
      <c r="F535" s="337"/>
      <c r="G535" s="356"/>
      <c r="H535" s="337"/>
      <c r="I535" s="337"/>
      <c r="J535" s="337"/>
      <c r="K535" s="337"/>
      <c r="L535" s="329"/>
      <c r="M535" s="337"/>
      <c r="N535" s="349"/>
      <c r="O535" s="349"/>
      <c r="P535" s="358"/>
    </row>
    <row r="536" ht="27" customHeight="1" spans="1:16">
      <c r="A536" s="361"/>
      <c r="B536" s="294"/>
      <c r="C536" s="337"/>
      <c r="D536" s="337"/>
      <c r="E536" s="337"/>
      <c r="F536" s="337"/>
      <c r="G536" s="356"/>
      <c r="H536" s="337"/>
      <c r="I536" s="337"/>
      <c r="J536" s="337"/>
      <c r="K536" s="337"/>
      <c r="L536" s="334"/>
      <c r="M536" s="337"/>
      <c r="N536" s="349"/>
      <c r="O536" s="349"/>
      <c r="P536" s="357"/>
    </row>
    <row r="537" ht="27" customHeight="1" spans="1:16">
      <c r="A537" s="362"/>
      <c r="B537" s="294"/>
      <c r="C537" s="337"/>
      <c r="D537" s="337"/>
      <c r="E537" s="337"/>
      <c r="F537" s="337"/>
      <c r="G537" s="356"/>
      <c r="H537" s="337"/>
      <c r="I537" s="337"/>
      <c r="J537" s="337"/>
      <c r="K537" s="337"/>
      <c r="L537" s="329"/>
      <c r="M537" s="337"/>
      <c r="N537" s="349"/>
      <c r="O537" s="349"/>
      <c r="P537" s="358"/>
    </row>
    <row r="538" ht="27" customHeight="1" spans="1:16">
      <c r="A538" s="361"/>
      <c r="B538" s="294"/>
      <c r="C538" s="337"/>
      <c r="D538" s="337"/>
      <c r="E538" s="337"/>
      <c r="F538" s="337"/>
      <c r="G538" s="356"/>
      <c r="H538" s="337"/>
      <c r="I538" s="337"/>
      <c r="J538" s="337"/>
      <c r="K538" s="337"/>
      <c r="L538" s="334"/>
      <c r="M538" s="337"/>
      <c r="N538" s="349"/>
      <c r="O538" s="349"/>
      <c r="P538" s="357"/>
    </row>
    <row r="539" ht="27" customHeight="1" spans="1:16">
      <c r="A539" s="362"/>
      <c r="B539" s="294"/>
      <c r="C539" s="337"/>
      <c r="D539" s="337"/>
      <c r="E539" s="337"/>
      <c r="F539" s="337"/>
      <c r="G539" s="356"/>
      <c r="H539" s="337"/>
      <c r="I539" s="337"/>
      <c r="J539" s="337"/>
      <c r="K539" s="337"/>
      <c r="L539" s="329"/>
      <c r="M539" s="337"/>
      <c r="N539" s="349"/>
      <c r="O539" s="349"/>
      <c r="P539" s="358"/>
    </row>
    <row r="540" ht="27" customHeight="1" spans="1:16">
      <c r="A540" s="361"/>
      <c r="B540" s="294"/>
      <c r="C540" s="337"/>
      <c r="D540" s="337"/>
      <c r="E540" s="337"/>
      <c r="F540" s="337"/>
      <c r="G540" s="356"/>
      <c r="H540" s="337"/>
      <c r="I540" s="337"/>
      <c r="J540" s="337"/>
      <c r="K540" s="337"/>
      <c r="L540" s="334"/>
      <c r="M540" s="337"/>
      <c r="N540" s="349"/>
      <c r="O540" s="349"/>
      <c r="P540" s="357"/>
    </row>
    <row r="541" ht="27" customHeight="1" spans="1:16">
      <c r="A541" s="362"/>
      <c r="B541" s="294"/>
      <c r="C541" s="337"/>
      <c r="D541" s="337"/>
      <c r="E541" s="337"/>
      <c r="F541" s="337"/>
      <c r="G541" s="356"/>
      <c r="H541" s="337"/>
      <c r="I541" s="337"/>
      <c r="J541" s="337"/>
      <c r="K541" s="337"/>
      <c r="L541" s="329"/>
      <c r="M541" s="337"/>
      <c r="N541" s="349"/>
      <c r="O541" s="349"/>
      <c r="P541" s="358"/>
    </row>
    <row r="542" ht="27" customHeight="1" spans="1:16">
      <c r="A542" s="361"/>
      <c r="B542" s="294"/>
      <c r="C542" s="337"/>
      <c r="D542" s="337"/>
      <c r="E542" s="337"/>
      <c r="F542" s="337"/>
      <c r="G542" s="356"/>
      <c r="H542" s="337"/>
      <c r="I542" s="337"/>
      <c r="J542" s="337"/>
      <c r="K542" s="337"/>
      <c r="L542" s="334"/>
      <c r="M542" s="337"/>
      <c r="N542" s="349"/>
      <c r="O542" s="349"/>
      <c r="P542" s="357"/>
    </row>
    <row r="543" ht="27" customHeight="1" spans="1:16">
      <c r="A543" s="362"/>
      <c r="B543" s="294"/>
      <c r="C543" s="337"/>
      <c r="D543" s="337"/>
      <c r="E543" s="337"/>
      <c r="F543" s="337"/>
      <c r="G543" s="356"/>
      <c r="H543" s="337"/>
      <c r="I543" s="337"/>
      <c r="J543" s="337"/>
      <c r="K543" s="337"/>
      <c r="L543" s="329"/>
      <c r="M543" s="337"/>
      <c r="N543" s="349"/>
      <c r="O543" s="349"/>
      <c r="P543" s="358"/>
    </row>
    <row r="544" ht="27" customHeight="1" spans="1:16">
      <c r="A544" s="361"/>
      <c r="B544" s="294"/>
      <c r="C544" s="337"/>
      <c r="D544" s="337"/>
      <c r="E544" s="337"/>
      <c r="F544" s="337"/>
      <c r="G544" s="356"/>
      <c r="H544" s="337"/>
      <c r="I544" s="337"/>
      <c r="J544" s="337"/>
      <c r="K544" s="337"/>
      <c r="L544" s="334"/>
      <c r="M544" s="337"/>
      <c r="N544" s="349"/>
      <c r="O544" s="349"/>
      <c r="P544" s="357"/>
    </row>
    <row r="545" ht="27" customHeight="1" spans="1:16">
      <c r="A545" s="362"/>
      <c r="B545" s="294"/>
      <c r="C545" s="337"/>
      <c r="D545" s="337"/>
      <c r="E545" s="337"/>
      <c r="F545" s="337"/>
      <c r="G545" s="356"/>
      <c r="H545" s="337"/>
      <c r="I545" s="337"/>
      <c r="J545" s="337"/>
      <c r="K545" s="337"/>
      <c r="L545" s="329"/>
      <c r="M545" s="337"/>
      <c r="N545" s="349"/>
      <c r="O545" s="349"/>
      <c r="P545" s="358"/>
    </row>
    <row r="546" ht="27" customHeight="1" spans="1:16">
      <c r="A546" s="361"/>
      <c r="B546" s="294"/>
      <c r="C546" s="337"/>
      <c r="D546" s="337"/>
      <c r="E546" s="337"/>
      <c r="F546" s="337"/>
      <c r="G546" s="356"/>
      <c r="H546" s="337"/>
      <c r="I546" s="337"/>
      <c r="J546" s="337"/>
      <c r="K546" s="337"/>
      <c r="L546" s="334"/>
      <c r="M546" s="337"/>
      <c r="N546" s="349"/>
      <c r="O546" s="349"/>
      <c r="P546" s="357"/>
    </row>
    <row r="547" ht="27" customHeight="1" spans="1:16">
      <c r="A547" s="362"/>
      <c r="B547" s="294"/>
      <c r="C547" s="337"/>
      <c r="D547" s="337"/>
      <c r="E547" s="337"/>
      <c r="F547" s="337"/>
      <c r="G547" s="356"/>
      <c r="H547" s="337"/>
      <c r="I547" s="337"/>
      <c r="J547" s="337"/>
      <c r="K547" s="337"/>
      <c r="L547" s="329"/>
      <c r="M547" s="337"/>
      <c r="N547" s="349"/>
      <c r="O547" s="349"/>
      <c r="P547" s="358"/>
    </row>
    <row r="548" ht="27" customHeight="1" spans="1:16">
      <c r="A548" s="361"/>
      <c r="B548" s="294"/>
      <c r="C548" s="337"/>
      <c r="D548" s="337"/>
      <c r="E548" s="337"/>
      <c r="F548" s="337"/>
      <c r="G548" s="356"/>
      <c r="H548" s="337"/>
      <c r="I548" s="337"/>
      <c r="J548" s="337"/>
      <c r="K548" s="337"/>
      <c r="L548" s="334"/>
      <c r="M548" s="337"/>
      <c r="N548" s="349"/>
      <c r="O548" s="349"/>
      <c r="P548" s="357"/>
    </row>
    <row r="549" ht="27" customHeight="1" spans="1:16">
      <c r="A549" s="362"/>
      <c r="B549" s="294"/>
      <c r="C549" s="337"/>
      <c r="D549" s="337"/>
      <c r="E549" s="337"/>
      <c r="F549" s="337"/>
      <c r="G549" s="356"/>
      <c r="H549" s="337"/>
      <c r="I549" s="337"/>
      <c r="J549" s="337"/>
      <c r="K549" s="337"/>
      <c r="L549" s="329"/>
      <c r="M549" s="337"/>
      <c r="N549" s="349"/>
      <c r="O549" s="349"/>
      <c r="P549" s="358"/>
    </row>
    <row r="550" ht="27" customHeight="1" spans="1:16">
      <c r="A550" s="361"/>
      <c r="B550" s="294"/>
      <c r="C550" s="337"/>
      <c r="D550" s="337"/>
      <c r="E550" s="337"/>
      <c r="F550" s="337"/>
      <c r="G550" s="356"/>
      <c r="H550" s="337"/>
      <c r="I550" s="337"/>
      <c r="J550" s="337"/>
      <c r="K550" s="337"/>
      <c r="L550" s="334"/>
      <c r="M550" s="337"/>
      <c r="N550" s="349"/>
      <c r="O550" s="349"/>
      <c r="P550" s="357"/>
    </row>
    <row r="551" ht="27" customHeight="1" spans="1:16">
      <c r="A551" s="362"/>
      <c r="B551" s="294"/>
      <c r="C551" s="337"/>
      <c r="D551" s="337"/>
      <c r="E551" s="337"/>
      <c r="F551" s="337"/>
      <c r="G551" s="356"/>
      <c r="H551" s="337"/>
      <c r="I551" s="337"/>
      <c r="J551" s="337"/>
      <c r="K551" s="337"/>
      <c r="L551" s="329"/>
      <c r="M551" s="337"/>
      <c r="N551" s="349"/>
      <c r="O551" s="349"/>
      <c r="P551" s="358"/>
    </row>
    <row r="552" ht="27" customHeight="1" spans="1:16">
      <c r="A552" s="361"/>
      <c r="B552" s="294"/>
      <c r="C552" s="337"/>
      <c r="D552" s="337"/>
      <c r="E552" s="337"/>
      <c r="F552" s="337"/>
      <c r="G552" s="356"/>
      <c r="H552" s="337"/>
      <c r="I552" s="337"/>
      <c r="J552" s="337"/>
      <c r="K552" s="337"/>
      <c r="L552" s="334"/>
      <c r="M552" s="337"/>
      <c r="N552" s="349"/>
      <c r="O552" s="349"/>
      <c r="P552" s="357"/>
    </row>
    <row r="553" ht="27" customHeight="1" spans="1:16">
      <c r="A553" s="362"/>
      <c r="B553" s="294"/>
      <c r="C553" s="337"/>
      <c r="D553" s="337"/>
      <c r="E553" s="337"/>
      <c r="F553" s="337"/>
      <c r="G553" s="356"/>
      <c r="H553" s="337"/>
      <c r="I553" s="337"/>
      <c r="J553" s="337"/>
      <c r="K553" s="337"/>
      <c r="L553" s="329"/>
      <c r="M553" s="337"/>
      <c r="N553" s="349"/>
      <c r="O553" s="349"/>
      <c r="P553" s="358"/>
    </row>
    <row r="554" ht="27" customHeight="1" spans="1:16">
      <c r="A554" s="361"/>
      <c r="B554" s="294"/>
      <c r="C554" s="337"/>
      <c r="D554" s="337"/>
      <c r="E554" s="337"/>
      <c r="F554" s="337"/>
      <c r="G554" s="356"/>
      <c r="H554" s="337"/>
      <c r="I554" s="337"/>
      <c r="J554" s="337"/>
      <c r="K554" s="337"/>
      <c r="L554" s="334"/>
      <c r="M554" s="337"/>
      <c r="N554" s="349"/>
      <c r="O554" s="349"/>
      <c r="P554" s="357"/>
    </row>
    <row r="555" ht="27" customHeight="1" spans="1:16">
      <c r="A555" s="362"/>
      <c r="B555" s="294"/>
      <c r="C555" s="337"/>
      <c r="D555" s="337"/>
      <c r="E555" s="337"/>
      <c r="F555" s="337"/>
      <c r="G555" s="359"/>
      <c r="H555" s="337"/>
      <c r="I555" s="337"/>
      <c r="J555" s="337"/>
      <c r="K555" s="337"/>
      <c r="L555" s="329"/>
      <c r="M555" s="337"/>
      <c r="N555" s="349"/>
      <c r="O555" s="349"/>
      <c r="P555" s="358"/>
    </row>
    <row r="556" ht="27" customHeight="1" spans="1:16">
      <c r="A556" s="361"/>
      <c r="B556" s="294"/>
      <c r="C556" s="337"/>
      <c r="D556" s="337"/>
      <c r="E556" s="337"/>
      <c r="F556" s="337"/>
      <c r="G556" s="359"/>
      <c r="H556" s="337"/>
      <c r="I556" s="337"/>
      <c r="J556" s="337"/>
      <c r="K556" s="337"/>
      <c r="L556" s="334"/>
      <c r="M556" s="337"/>
      <c r="N556" s="349"/>
      <c r="O556" s="349"/>
      <c r="P556" s="357"/>
    </row>
    <row r="557" ht="27" customHeight="1" spans="1:16">
      <c r="A557" s="362"/>
      <c r="B557" s="294"/>
      <c r="C557" s="337"/>
      <c r="D557" s="337"/>
      <c r="E557" s="337"/>
      <c r="F557" s="337"/>
      <c r="G557" s="359"/>
      <c r="H557" s="337"/>
      <c r="I557" s="337"/>
      <c r="J557" s="337"/>
      <c r="K557" s="337"/>
      <c r="L557" s="329"/>
      <c r="M557" s="337"/>
      <c r="N557" s="349"/>
      <c r="O557" s="349"/>
      <c r="P557" s="358"/>
    </row>
    <row r="558" ht="27" customHeight="1" spans="1:16">
      <c r="A558" s="361"/>
      <c r="B558" s="294"/>
      <c r="C558" s="337"/>
      <c r="D558" s="337"/>
      <c r="E558" s="337"/>
      <c r="F558" s="337"/>
      <c r="G558" s="359"/>
      <c r="H558" s="337"/>
      <c r="I558" s="337"/>
      <c r="J558" s="337"/>
      <c r="K558" s="337"/>
      <c r="L558" s="334"/>
      <c r="M558" s="337"/>
      <c r="N558" s="349"/>
      <c r="O558" s="349"/>
      <c r="P558" s="357"/>
    </row>
    <row r="559" ht="27" customHeight="1" spans="1:16">
      <c r="A559" s="362"/>
      <c r="B559" s="294"/>
      <c r="C559" s="337"/>
      <c r="D559" s="337"/>
      <c r="E559" s="337"/>
      <c r="F559" s="337"/>
      <c r="G559" s="359"/>
      <c r="H559" s="337"/>
      <c r="I559" s="337"/>
      <c r="J559" s="337"/>
      <c r="K559" s="337"/>
      <c r="L559" s="329"/>
      <c r="M559" s="337"/>
      <c r="N559" s="349"/>
      <c r="O559" s="349"/>
      <c r="P559" s="358"/>
    </row>
    <row r="560" ht="27" customHeight="1" spans="1:16">
      <c r="A560" s="361"/>
      <c r="B560" s="294"/>
      <c r="C560" s="337"/>
      <c r="D560" s="337"/>
      <c r="E560" s="337"/>
      <c r="F560" s="337"/>
      <c r="G560" s="359"/>
      <c r="H560" s="337"/>
      <c r="I560" s="337"/>
      <c r="J560" s="337"/>
      <c r="K560" s="337"/>
      <c r="L560" s="334"/>
      <c r="M560" s="337"/>
      <c r="N560" s="349"/>
      <c r="O560" s="349"/>
      <c r="P560" s="357"/>
    </row>
    <row r="561" ht="27" customHeight="1" spans="1:16">
      <c r="A561" s="362"/>
      <c r="B561" s="294"/>
      <c r="C561" s="337"/>
      <c r="D561" s="337"/>
      <c r="E561" s="337"/>
      <c r="F561" s="337"/>
      <c r="G561" s="359"/>
      <c r="H561" s="337"/>
      <c r="I561" s="337"/>
      <c r="J561" s="337"/>
      <c r="K561" s="337"/>
      <c r="L561" s="329"/>
      <c r="M561" s="337"/>
      <c r="N561" s="349"/>
      <c r="O561" s="349"/>
      <c r="P561" s="358"/>
    </row>
    <row r="562" ht="27" customHeight="1" spans="1:16">
      <c r="A562" s="361"/>
      <c r="B562" s="294"/>
      <c r="C562" s="337"/>
      <c r="D562" s="337"/>
      <c r="E562" s="337"/>
      <c r="F562" s="337"/>
      <c r="G562" s="359"/>
      <c r="H562" s="337"/>
      <c r="I562" s="337"/>
      <c r="J562" s="337"/>
      <c r="K562" s="337"/>
      <c r="L562" s="334"/>
      <c r="M562" s="337"/>
      <c r="N562" s="349"/>
      <c r="O562" s="349"/>
      <c r="P562" s="357"/>
    </row>
    <row r="563" ht="27" customHeight="1" spans="1:16">
      <c r="A563" s="362"/>
      <c r="B563" s="294"/>
      <c r="C563" s="337"/>
      <c r="D563" s="337"/>
      <c r="E563" s="337"/>
      <c r="F563" s="337"/>
      <c r="G563" s="359"/>
      <c r="H563" s="337"/>
      <c r="I563" s="337"/>
      <c r="J563" s="337"/>
      <c r="K563" s="337"/>
      <c r="L563" s="329"/>
      <c r="M563" s="337"/>
      <c r="N563" s="349"/>
      <c r="O563" s="349"/>
      <c r="P563" s="358"/>
    </row>
    <row r="564" ht="27" customHeight="1" spans="1:16">
      <c r="A564" s="361"/>
      <c r="B564" s="294"/>
      <c r="C564" s="337"/>
      <c r="D564" s="337"/>
      <c r="E564" s="337"/>
      <c r="F564" s="337"/>
      <c r="G564" s="359"/>
      <c r="H564" s="337"/>
      <c r="I564" s="337"/>
      <c r="J564" s="337"/>
      <c r="K564" s="337"/>
      <c r="L564" s="334"/>
      <c r="M564" s="337"/>
      <c r="N564" s="349"/>
      <c r="O564" s="349"/>
      <c r="P564" s="357"/>
    </row>
    <row r="565" ht="27" customHeight="1" spans="1:16">
      <c r="A565" s="362"/>
      <c r="B565" s="294"/>
      <c r="C565" s="337"/>
      <c r="D565" s="337"/>
      <c r="E565" s="337"/>
      <c r="F565" s="337"/>
      <c r="G565" s="359"/>
      <c r="H565" s="337"/>
      <c r="I565" s="337"/>
      <c r="J565" s="337"/>
      <c r="K565" s="337"/>
      <c r="L565" s="329"/>
      <c r="M565" s="337"/>
      <c r="N565" s="349"/>
      <c r="O565" s="349"/>
      <c r="P565" s="358"/>
    </row>
    <row r="566" ht="27" customHeight="1" spans="1:16">
      <c r="A566" s="361"/>
      <c r="B566" s="294"/>
      <c r="C566" s="337"/>
      <c r="D566" s="337"/>
      <c r="E566" s="337"/>
      <c r="F566" s="337"/>
      <c r="G566" s="359"/>
      <c r="H566" s="337"/>
      <c r="I566" s="337"/>
      <c r="J566" s="337"/>
      <c r="K566" s="337"/>
      <c r="L566" s="334"/>
      <c r="M566" s="337"/>
      <c r="N566" s="349"/>
      <c r="O566" s="349"/>
      <c r="P566" s="357"/>
    </row>
    <row r="567" ht="27" customHeight="1" spans="1:16">
      <c r="A567" s="362"/>
      <c r="B567" s="294"/>
      <c r="C567" s="337"/>
      <c r="D567" s="337"/>
      <c r="E567" s="337"/>
      <c r="F567" s="337"/>
      <c r="G567" s="359"/>
      <c r="H567" s="337"/>
      <c r="I567" s="337"/>
      <c r="J567" s="337"/>
      <c r="K567" s="337"/>
      <c r="L567" s="329"/>
      <c r="M567" s="337"/>
      <c r="N567" s="349"/>
      <c r="O567" s="349"/>
      <c r="P567" s="358"/>
    </row>
    <row r="568" ht="27" customHeight="1" spans="1:16">
      <c r="A568" s="361"/>
      <c r="B568" s="294"/>
      <c r="C568" s="337"/>
      <c r="D568" s="337"/>
      <c r="E568" s="337"/>
      <c r="F568" s="337"/>
      <c r="G568" s="359"/>
      <c r="H568" s="337"/>
      <c r="I568" s="337"/>
      <c r="J568" s="337"/>
      <c r="K568" s="337"/>
      <c r="L568" s="334"/>
      <c r="M568" s="337"/>
      <c r="N568" s="349"/>
      <c r="O568" s="349"/>
      <c r="P568" s="357"/>
    </row>
    <row r="569" ht="27" customHeight="1" spans="1:16">
      <c r="A569" s="362"/>
      <c r="B569" s="294"/>
      <c r="C569" s="337"/>
      <c r="D569" s="337"/>
      <c r="E569" s="337"/>
      <c r="F569" s="337"/>
      <c r="G569" s="359"/>
      <c r="H569" s="337"/>
      <c r="I569" s="337"/>
      <c r="J569" s="337"/>
      <c r="K569" s="337"/>
      <c r="L569" s="329"/>
      <c r="M569" s="337"/>
      <c r="N569" s="349"/>
      <c r="O569" s="349"/>
      <c r="P569" s="358"/>
    </row>
    <row r="570" ht="27" customHeight="1" spans="1:16">
      <c r="A570" s="361"/>
      <c r="B570" s="294"/>
      <c r="C570" s="337"/>
      <c r="D570" s="337"/>
      <c r="E570" s="337"/>
      <c r="F570" s="337"/>
      <c r="G570" s="359"/>
      <c r="H570" s="337"/>
      <c r="I570" s="337"/>
      <c r="J570" s="337"/>
      <c r="K570" s="337"/>
      <c r="L570" s="334"/>
      <c r="M570" s="337"/>
      <c r="N570" s="349"/>
      <c r="O570" s="349"/>
      <c r="P570" s="357"/>
    </row>
    <row r="571" ht="27" customHeight="1" spans="1:16">
      <c r="A571" s="362"/>
      <c r="B571" s="294"/>
      <c r="C571" s="337"/>
      <c r="D571" s="337"/>
      <c r="E571" s="337"/>
      <c r="F571" s="337"/>
      <c r="G571" s="359"/>
      <c r="H571" s="337"/>
      <c r="I571" s="337"/>
      <c r="J571" s="337"/>
      <c r="K571" s="337"/>
      <c r="L571" s="329"/>
      <c r="M571" s="337"/>
      <c r="N571" s="349"/>
      <c r="O571" s="349"/>
      <c r="P571" s="358"/>
    </row>
    <row r="572" ht="27" customHeight="1" spans="1:16">
      <c r="A572" s="361"/>
      <c r="B572" s="294"/>
      <c r="C572" s="337"/>
      <c r="D572" s="337"/>
      <c r="E572" s="337"/>
      <c r="F572" s="337"/>
      <c r="G572" s="359"/>
      <c r="H572" s="337"/>
      <c r="I572" s="337"/>
      <c r="J572" s="337"/>
      <c r="K572" s="337"/>
      <c r="L572" s="334"/>
      <c r="M572" s="337"/>
      <c r="N572" s="349"/>
      <c r="O572" s="349"/>
      <c r="P572" s="357"/>
    </row>
    <row r="573" ht="27" customHeight="1" spans="1:16">
      <c r="A573" s="362"/>
      <c r="B573" s="294"/>
      <c r="C573" s="337"/>
      <c r="D573" s="337"/>
      <c r="E573" s="337"/>
      <c r="F573" s="337"/>
      <c r="G573" s="359"/>
      <c r="H573" s="337"/>
      <c r="I573" s="337"/>
      <c r="J573" s="337"/>
      <c r="K573" s="337"/>
      <c r="L573" s="329"/>
      <c r="M573" s="337"/>
      <c r="N573" s="349"/>
      <c r="O573" s="349"/>
      <c r="P573" s="358"/>
    </row>
    <row r="574" ht="27" customHeight="1" spans="1:16">
      <c r="A574" s="361"/>
      <c r="B574" s="294"/>
      <c r="C574" s="337"/>
      <c r="D574" s="337"/>
      <c r="E574" s="337"/>
      <c r="F574" s="337"/>
      <c r="G574" s="359"/>
      <c r="H574" s="337"/>
      <c r="I574" s="337"/>
      <c r="J574" s="337"/>
      <c r="K574" s="337"/>
      <c r="L574" s="334"/>
      <c r="M574" s="337"/>
      <c r="N574" s="349"/>
      <c r="O574" s="349"/>
      <c r="P574" s="357"/>
    </row>
    <row r="575" ht="27" customHeight="1" spans="1:16">
      <c r="A575" s="362"/>
      <c r="B575" s="294"/>
      <c r="C575" s="337"/>
      <c r="D575" s="337"/>
      <c r="E575" s="337"/>
      <c r="F575" s="337"/>
      <c r="G575" s="359"/>
      <c r="H575" s="337"/>
      <c r="I575" s="337"/>
      <c r="J575" s="337"/>
      <c r="K575" s="337"/>
      <c r="L575" s="329"/>
      <c r="M575" s="337"/>
      <c r="N575" s="349"/>
      <c r="O575" s="349"/>
      <c r="P575" s="358"/>
    </row>
    <row r="576" ht="27" customHeight="1" spans="1:16">
      <c r="A576" s="361"/>
      <c r="B576" s="294"/>
      <c r="C576" s="337"/>
      <c r="D576" s="337"/>
      <c r="E576" s="337"/>
      <c r="F576" s="337"/>
      <c r="G576" s="359"/>
      <c r="H576" s="337"/>
      <c r="I576" s="337"/>
      <c r="J576" s="337"/>
      <c r="K576" s="337"/>
      <c r="L576" s="334"/>
      <c r="M576" s="337"/>
      <c r="N576" s="349"/>
      <c r="O576" s="349"/>
      <c r="P576" s="357"/>
    </row>
    <row r="577" ht="27" customHeight="1" spans="1:16">
      <c r="A577" s="362"/>
      <c r="B577" s="294"/>
      <c r="C577" s="337"/>
      <c r="D577" s="337"/>
      <c r="E577" s="337"/>
      <c r="F577" s="337"/>
      <c r="G577" s="359"/>
      <c r="H577" s="337"/>
      <c r="I577" s="337"/>
      <c r="J577" s="337"/>
      <c r="K577" s="337"/>
      <c r="L577" s="329"/>
      <c r="M577" s="337"/>
      <c r="N577" s="349"/>
      <c r="O577" s="349"/>
      <c r="P577" s="358"/>
    </row>
    <row r="578" ht="27" customHeight="1" spans="1:16">
      <c r="A578" s="361"/>
      <c r="B578" s="294"/>
      <c r="C578" s="337"/>
      <c r="D578" s="337"/>
      <c r="E578" s="337"/>
      <c r="F578" s="337"/>
      <c r="G578" s="359"/>
      <c r="H578" s="337"/>
      <c r="I578" s="337"/>
      <c r="J578" s="337"/>
      <c r="K578" s="337"/>
      <c r="L578" s="334"/>
      <c r="M578" s="337"/>
      <c r="N578" s="349"/>
      <c r="O578" s="349"/>
      <c r="P578" s="357"/>
    </row>
    <row r="579" ht="27" customHeight="1" spans="1:16">
      <c r="A579" s="362"/>
      <c r="B579" s="294"/>
      <c r="C579" s="337"/>
      <c r="D579" s="337"/>
      <c r="E579" s="337"/>
      <c r="F579" s="337"/>
      <c r="G579" s="359"/>
      <c r="H579" s="337"/>
      <c r="I579" s="337"/>
      <c r="J579" s="337"/>
      <c r="K579" s="337"/>
      <c r="L579" s="329"/>
      <c r="M579" s="337"/>
      <c r="N579" s="349"/>
      <c r="O579" s="349"/>
      <c r="P579" s="358"/>
    </row>
    <row r="580" ht="27" customHeight="1" spans="1:16">
      <c r="A580" s="361"/>
      <c r="B580" s="294"/>
      <c r="C580" s="337"/>
      <c r="D580" s="337"/>
      <c r="E580" s="337"/>
      <c r="F580" s="337"/>
      <c r="G580" s="359"/>
      <c r="H580" s="337"/>
      <c r="I580" s="337"/>
      <c r="J580" s="337"/>
      <c r="K580" s="337"/>
      <c r="L580" s="334"/>
      <c r="M580" s="337"/>
      <c r="N580" s="349"/>
      <c r="O580" s="349"/>
      <c r="P580" s="357"/>
    </row>
    <row r="581" ht="27" customHeight="1" spans="1:16">
      <c r="A581" s="362"/>
      <c r="B581" s="294"/>
      <c r="C581" s="337"/>
      <c r="D581" s="337"/>
      <c r="E581" s="337"/>
      <c r="F581" s="337"/>
      <c r="G581" s="359"/>
      <c r="H581" s="337"/>
      <c r="I581" s="337"/>
      <c r="J581" s="337"/>
      <c r="K581" s="337"/>
      <c r="L581" s="329"/>
      <c r="M581" s="337"/>
      <c r="N581" s="349"/>
      <c r="O581" s="349"/>
      <c r="P581" s="358"/>
    </row>
    <row r="582" ht="27" customHeight="1" spans="1:16">
      <c r="A582" s="361"/>
      <c r="B582" s="294"/>
      <c r="C582" s="337"/>
      <c r="D582" s="337"/>
      <c r="E582" s="337"/>
      <c r="F582" s="337"/>
      <c r="G582" s="359"/>
      <c r="H582" s="337"/>
      <c r="I582" s="337"/>
      <c r="J582" s="337"/>
      <c r="K582" s="337"/>
      <c r="L582" s="334"/>
      <c r="M582" s="337"/>
      <c r="N582" s="349"/>
      <c r="O582" s="349"/>
      <c r="P582" s="357"/>
    </row>
    <row r="583" ht="27" customHeight="1" spans="1:16">
      <c r="A583" s="362"/>
      <c r="B583" s="294"/>
      <c r="C583" s="337"/>
      <c r="D583" s="337"/>
      <c r="E583" s="337"/>
      <c r="F583" s="337"/>
      <c r="G583" s="359"/>
      <c r="H583" s="337"/>
      <c r="I583" s="337"/>
      <c r="J583" s="337"/>
      <c r="K583" s="337"/>
      <c r="L583" s="329"/>
      <c r="M583" s="337"/>
      <c r="N583" s="349"/>
      <c r="O583" s="349"/>
      <c r="P583" s="358"/>
    </row>
    <row r="584" ht="27" customHeight="1" spans="1:16">
      <c r="A584" s="361"/>
      <c r="B584" s="294"/>
      <c r="C584" s="337"/>
      <c r="D584" s="337"/>
      <c r="E584" s="337"/>
      <c r="F584" s="337"/>
      <c r="G584" s="359"/>
      <c r="H584" s="337"/>
      <c r="I584" s="337"/>
      <c r="J584" s="337"/>
      <c r="K584" s="337"/>
      <c r="L584" s="334"/>
      <c r="M584" s="337"/>
      <c r="N584" s="349"/>
      <c r="O584" s="349"/>
      <c r="P584" s="357"/>
    </row>
    <row r="585" ht="27" customHeight="1" spans="1:16">
      <c r="A585" s="362"/>
      <c r="B585" s="294"/>
      <c r="C585" s="337"/>
      <c r="D585" s="337"/>
      <c r="E585" s="337"/>
      <c r="F585" s="337"/>
      <c r="G585" s="359"/>
      <c r="H585" s="337"/>
      <c r="I585" s="337"/>
      <c r="J585" s="337"/>
      <c r="K585" s="337"/>
      <c r="L585" s="329"/>
      <c r="M585" s="337"/>
      <c r="N585" s="349"/>
      <c r="O585" s="349"/>
      <c r="P585" s="358"/>
    </row>
    <row r="586" ht="27" customHeight="1" spans="1:16">
      <c r="A586" s="361"/>
      <c r="B586" s="294"/>
      <c r="C586" s="337"/>
      <c r="D586" s="337"/>
      <c r="E586" s="337"/>
      <c r="F586" s="337"/>
      <c r="G586" s="359"/>
      <c r="H586" s="337"/>
      <c r="I586" s="337"/>
      <c r="J586" s="337"/>
      <c r="K586" s="337"/>
      <c r="L586" s="334"/>
      <c r="M586" s="337"/>
      <c r="N586" s="349"/>
      <c r="O586" s="349"/>
      <c r="P586" s="357"/>
    </row>
    <row r="587" ht="27" customHeight="1" spans="1:16">
      <c r="A587" s="362"/>
      <c r="B587" s="294"/>
      <c r="C587" s="337"/>
      <c r="D587" s="337"/>
      <c r="E587" s="337"/>
      <c r="F587" s="337"/>
      <c r="G587" s="359"/>
      <c r="H587" s="337"/>
      <c r="I587" s="337"/>
      <c r="J587" s="337"/>
      <c r="K587" s="337"/>
      <c r="L587" s="329"/>
      <c r="M587" s="337"/>
      <c r="N587" s="349"/>
      <c r="O587" s="349"/>
      <c r="P587" s="358"/>
    </row>
    <row r="588" ht="27" customHeight="1" spans="1:16">
      <c r="A588" s="361"/>
      <c r="B588" s="294"/>
      <c r="C588" s="337"/>
      <c r="D588" s="337"/>
      <c r="E588" s="337"/>
      <c r="F588" s="337"/>
      <c r="G588" s="359"/>
      <c r="H588" s="337"/>
      <c r="I588" s="337"/>
      <c r="J588" s="337"/>
      <c r="K588" s="337"/>
      <c r="L588" s="334"/>
      <c r="M588" s="337"/>
      <c r="N588" s="349"/>
      <c r="O588" s="349"/>
      <c r="P588" s="357"/>
    </row>
    <row r="589" ht="27" customHeight="1" spans="1:16">
      <c r="A589" s="362"/>
      <c r="B589" s="294"/>
      <c r="C589" s="337"/>
      <c r="D589" s="337"/>
      <c r="E589" s="337"/>
      <c r="F589" s="337"/>
      <c r="G589" s="359"/>
      <c r="H589" s="337"/>
      <c r="I589" s="337"/>
      <c r="J589" s="337"/>
      <c r="K589" s="337"/>
      <c r="L589" s="329"/>
      <c r="M589" s="337"/>
      <c r="N589" s="349"/>
      <c r="O589" s="349"/>
      <c r="P589" s="358"/>
    </row>
    <row r="590" ht="27" customHeight="1" spans="1:16">
      <c r="A590" s="361"/>
      <c r="B590" s="294"/>
      <c r="C590" s="337"/>
      <c r="D590" s="337"/>
      <c r="E590" s="337"/>
      <c r="F590" s="337"/>
      <c r="G590" s="359"/>
      <c r="H590" s="337"/>
      <c r="I590" s="337"/>
      <c r="J590" s="337"/>
      <c r="K590" s="337"/>
      <c r="L590" s="334"/>
      <c r="M590" s="337"/>
      <c r="N590" s="349"/>
      <c r="O590" s="349"/>
      <c r="P590" s="357"/>
    </row>
    <row r="591" ht="27" customHeight="1" spans="1:16">
      <c r="A591" s="362"/>
      <c r="B591" s="294"/>
      <c r="C591" s="337"/>
      <c r="D591" s="337"/>
      <c r="E591" s="337"/>
      <c r="F591" s="337"/>
      <c r="G591" s="359"/>
      <c r="H591" s="337"/>
      <c r="I591" s="337"/>
      <c r="J591" s="337"/>
      <c r="K591" s="337"/>
      <c r="L591" s="329"/>
      <c r="M591" s="337"/>
      <c r="N591" s="349"/>
      <c r="O591" s="349"/>
      <c r="P591" s="358"/>
    </row>
    <row r="592" ht="27" customHeight="1" spans="1:16">
      <c r="A592" s="361"/>
      <c r="B592" s="294"/>
      <c r="C592" s="337"/>
      <c r="D592" s="337"/>
      <c r="E592" s="337"/>
      <c r="F592" s="337"/>
      <c r="G592" s="359"/>
      <c r="H592" s="337"/>
      <c r="I592" s="337"/>
      <c r="J592" s="337"/>
      <c r="K592" s="337"/>
      <c r="L592" s="334"/>
      <c r="M592" s="337"/>
      <c r="N592" s="349"/>
      <c r="O592" s="349"/>
      <c r="P592" s="357"/>
    </row>
    <row r="593" ht="27" customHeight="1" spans="1:16">
      <c r="A593" s="362"/>
      <c r="B593" s="294"/>
      <c r="C593" s="337"/>
      <c r="D593" s="337"/>
      <c r="E593" s="337"/>
      <c r="F593" s="337"/>
      <c r="G593" s="359"/>
      <c r="H593" s="337"/>
      <c r="I593" s="337"/>
      <c r="J593" s="337"/>
      <c r="K593" s="337"/>
      <c r="L593" s="329"/>
      <c r="M593" s="337"/>
      <c r="N593" s="349"/>
      <c r="O593" s="349"/>
      <c r="P593" s="358"/>
    </row>
    <row r="594" ht="27" customHeight="1" spans="1:16">
      <c r="A594" s="361"/>
      <c r="B594" s="294"/>
      <c r="C594" s="337"/>
      <c r="D594" s="337"/>
      <c r="E594" s="337"/>
      <c r="F594" s="337"/>
      <c r="G594" s="359"/>
      <c r="H594" s="337"/>
      <c r="I594" s="337"/>
      <c r="J594" s="337"/>
      <c r="K594" s="337"/>
      <c r="L594" s="334"/>
      <c r="M594" s="337"/>
      <c r="N594" s="349"/>
      <c r="O594" s="349"/>
      <c r="P594" s="357"/>
    </row>
    <row r="595" ht="27" customHeight="1" spans="1:16">
      <c r="A595" s="362"/>
      <c r="B595" s="294"/>
      <c r="C595" s="337"/>
      <c r="D595" s="337"/>
      <c r="E595" s="337"/>
      <c r="F595" s="337"/>
      <c r="G595" s="359"/>
      <c r="H595" s="337"/>
      <c r="I595" s="337"/>
      <c r="J595" s="337"/>
      <c r="K595" s="337"/>
      <c r="L595" s="329"/>
      <c r="M595" s="337"/>
      <c r="N595" s="349"/>
      <c r="O595" s="349"/>
      <c r="P595" s="358"/>
    </row>
    <row r="596" ht="27" customHeight="1" spans="1:16">
      <c r="A596" s="361"/>
      <c r="B596" s="294"/>
      <c r="C596" s="337"/>
      <c r="D596" s="337"/>
      <c r="E596" s="337"/>
      <c r="F596" s="337"/>
      <c r="G596" s="359"/>
      <c r="H596" s="337"/>
      <c r="I596" s="337"/>
      <c r="J596" s="337"/>
      <c r="K596" s="337"/>
      <c r="L596" s="334"/>
      <c r="M596" s="337"/>
      <c r="N596" s="349"/>
      <c r="O596" s="349"/>
      <c r="P596" s="357"/>
    </row>
    <row r="597" ht="27" customHeight="1" spans="1:16">
      <c r="A597" s="362"/>
      <c r="B597" s="294"/>
      <c r="C597" s="337"/>
      <c r="D597" s="337"/>
      <c r="E597" s="337"/>
      <c r="F597" s="337"/>
      <c r="G597" s="359"/>
      <c r="H597" s="337"/>
      <c r="I597" s="337"/>
      <c r="J597" s="337"/>
      <c r="K597" s="337"/>
      <c r="L597" s="329"/>
      <c r="M597" s="337"/>
      <c r="N597" s="349"/>
      <c r="O597" s="349"/>
      <c r="P597" s="358"/>
    </row>
    <row r="598" ht="27" customHeight="1" spans="1:16">
      <c r="A598" s="361"/>
      <c r="B598" s="294"/>
      <c r="C598" s="337"/>
      <c r="D598" s="337"/>
      <c r="E598" s="337"/>
      <c r="F598" s="337"/>
      <c r="G598" s="359"/>
      <c r="H598" s="337"/>
      <c r="I598" s="337"/>
      <c r="J598" s="337"/>
      <c r="K598" s="337"/>
      <c r="L598" s="334"/>
      <c r="M598" s="337"/>
      <c r="N598" s="349"/>
      <c r="O598" s="349"/>
      <c r="P598" s="357"/>
    </row>
    <row r="599" ht="27" customHeight="1" spans="1:16">
      <c r="A599" s="362"/>
      <c r="B599" s="294"/>
      <c r="C599" s="337"/>
      <c r="D599" s="337"/>
      <c r="E599" s="337"/>
      <c r="F599" s="337"/>
      <c r="G599" s="359"/>
      <c r="H599" s="337"/>
      <c r="I599" s="337"/>
      <c r="J599" s="337"/>
      <c r="K599" s="337"/>
      <c r="L599" s="329"/>
      <c r="M599" s="337"/>
      <c r="N599" s="349"/>
      <c r="O599" s="349"/>
      <c r="P599" s="358"/>
    </row>
    <row r="600" ht="27" customHeight="1" spans="1:16">
      <c r="A600" s="361"/>
      <c r="B600" s="294"/>
      <c r="C600" s="337"/>
      <c r="D600" s="337"/>
      <c r="E600" s="337"/>
      <c r="F600" s="337"/>
      <c r="G600" s="359"/>
      <c r="H600" s="337"/>
      <c r="I600" s="337"/>
      <c r="J600" s="337"/>
      <c r="K600" s="337"/>
      <c r="L600" s="334"/>
      <c r="M600" s="337"/>
      <c r="N600" s="349"/>
      <c r="O600" s="349"/>
      <c r="P600" s="357"/>
    </row>
    <row r="601" ht="27" customHeight="1" spans="1:16">
      <c r="A601" s="362"/>
      <c r="B601" s="294"/>
      <c r="C601" s="337"/>
      <c r="D601" s="337"/>
      <c r="E601" s="337"/>
      <c r="F601" s="337"/>
      <c r="G601" s="359"/>
      <c r="H601" s="337"/>
      <c r="I601" s="337"/>
      <c r="J601" s="337"/>
      <c r="K601" s="337"/>
      <c r="L601" s="329"/>
      <c r="M601" s="337"/>
      <c r="N601" s="349"/>
      <c r="O601" s="349"/>
      <c r="P601" s="358"/>
    </row>
    <row r="602" ht="27" customHeight="1" spans="1:16">
      <c r="A602" s="361"/>
      <c r="B602" s="294"/>
      <c r="C602" s="337"/>
      <c r="D602" s="337"/>
      <c r="E602" s="337"/>
      <c r="F602" s="337"/>
      <c r="G602" s="359"/>
      <c r="H602" s="337"/>
      <c r="I602" s="337"/>
      <c r="J602" s="337"/>
      <c r="K602" s="337"/>
      <c r="L602" s="334"/>
      <c r="M602" s="337"/>
      <c r="N602" s="349"/>
      <c r="O602" s="349"/>
      <c r="P602" s="357"/>
    </row>
    <row r="603" ht="27" customHeight="1" spans="1:16">
      <c r="A603" s="362"/>
      <c r="B603" s="294"/>
      <c r="C603" s="337"/>
      <c r="D603" s="337"/>
      <c r="E603" s="337"/>
      <c r="F603" s="337"/>
      <c r="G603" s="359"/>
      <c r="H603" s="337"/>
      <c r="I603" s="337"/>
      <c r="J603" s="337"/>
      <c r="K603" s="337"/>
      <c r="L603" s="329"/>
      <c r="M603" s="337"/>
      <c r="N603" s="349"/>
      <c r="O603" s="349"/>
      <c r="P603" s="358"/>
    </row>
    <row r="604" ht="27" customHeight="1" spans="1:16">
      <c r="A604" s="361"/>
      <c r="B604" s="294"/>
      <c r="C604" s="337"/>
      <c r="D604" s="337"/>
      <c r="E604" s="337"/>
      <c r="F604" s="337"/>
      <c r="G604" s="359"/>
      <c r="H604" s="337"/>
      <c r="I604" s="337"/>
      <c r="J604" s="337"/>
      <c r="K604" s="337"/>
      <c r="L604" s="334"/>
      <c r="M604" s="337"/>
      <c r="N604" s="349"/>
      <c r="O604" s="349"/>
      <c r="P604" s="357"/>
    </row>
    <row r="605" ht="27" customHeight="1" spans="1:16">
      <c r="A605" s="362"/>
      <c r="B605" s="294"/>
      <c r="C605" s="337"/>
      <c r="D605" s="337"/>
      <c r="E605" s="337"/>
      <c r="F605" s="337"/>
      <c r="G605" s="359"/>
      <c r="H605" s="337"/>
      <c r="I605" s="337"/>
      <c r="J605" s="337"/>
      <c r="K605" s="337"/>
      <c r="L605" s="329"/>
      <c r="M605" s="337"/>
      <c r="N605" s="349"/>
      <c r="O605" s="349"/>
      <c r="P605" s="358"/>
    </row>
    <row r="606" ht="27" customHeight="1" spans="1:16">
      <c r="A606" s="361"/>
      <c r="B606" s="294"/>
      <c r="C606" s="337"/>
      <c r="D606" s="337"/>
      <c r="E606" s="337"/>
      <c r="F606" s="337"/>
      <c r="G606" s="359"/>
      <c r="H606" s="337"/>
      <c r="I606" s="337"/>
      <c r="J606" s="337"/>
      <c r="K606" s="337"/>
      <c r="L606" s="334"/>
      <c r="M606" s="337"/>
      <c r="N606" s="349"/>
      <c r="O606" s="349"/>
      <c r="P606" s="357"/>
    </row>
    <row r="607" ht="27" customHeight="1" spans="1:16">
      <c r="A607" s="362"/>
      <c r="B607" s="294"/>
      <c r="C607" s="337"/>
      <c r="D607" s="337"/>
      <c r="E607" s="337"/>
      <c r="F607" s="337"/>
      <c r="G607" s="359"/>
      <c r="H607" s="337"/>
      <c r="I607" s="337"/>
      <c r="J607" s="337"/>
      <c r="K607" s="337"/>
      <c r="L607" s="329"/>
      <c r="M607" s="337"/>
      <c r="N607" s="349"/>
      <c r="O607" s="349"/>
      <c r="P607" s="358"/>
    </row>
    <row r="608" ht="27" customHeight="1" spans="1:16">
      <c r="A608" s="361"/>
      <c r="B608" s="294"/>
      <c r="C608" s="337"/>
      <c r="D608" s="337"/>
      <c r="E608" s="337"/>
      <c r="F608" s="337"/>
      <c r="G608" s="359"/>
      <c r="H608" s="337"/>
      <c r="I608" s="337"/>
      <c r="J608" s="337"/>
      <c r="K608" s="337"/>
      <c r="L608" s="334"/>
      <c r="M608" s="337"/>
      <c r="N608" s="349"/>
      <c r="O608" s="349"/>
      <c r="P608" s="357"/>
    </row>
    <row r="609" ht="27" customHeight="1" spans="1:16">
      <c r="A609" s="362"/>
      <c r="B609" s="294"/>
      <c r="C609" s="337"/>
      <c r="D609" s="337"/>
      <c r="E609" s="337"/>
      <c r="F609" s="337"/>
      <c r="G609" s="359"/>
      <c r="H609" s="337"/>
      <c r="I609" s="337"/>
      <c r="J609" s="337"/>
      <c r="K609" s="337"/>
      <c r="L609" s="329"/>
      <c r="M609" s="337"/>
      <c r="N609" s="349"/>
      <c r="O609" s="349"/>
      <c r="P609" s="358"/>
    </row>
    <row r="610" ht="27" customHeight="1" spans="1:16">
      <c r="A610" s="361"/>
      <c r="B610" s="294"/>
      <c r="C610" s="337"/>
      <c r="D610" s="341"/>
      <c r="E610" s="337"/>
      <c r="F610" s="337"/>
      <c r="G610" s="359"/>
      <c r="H610" s="337"/>
      <c r="I610" s="337"/>
      <c r="J610" s="337"/>
      <c r="K610" s="337"/>
      <c r="L610" s="334"/>
      <c r="M610" s="337"/>
      <c r="N610" s="349"/>
      <c r="O610" s="349"/>
      <c r="P610" s="357"/>
    </row>
    <row r="611" ht="27" customHeight="1" spans="1:16">
      <c r="A611" s="362"/>
      <c r="B611" s="294"/>
      <c r="C611" s="337"/>
      <c r="D611" s="337"/>
      <c r="E611" s="337"/>
      <c r="F611" s="337"/>
      <c r="G611" s="359"/>
      <c r="H611" s="337"/>
      <c r="I611" s="337"/>
      <c r="J611" s="337"/>
      <c r="K611" s="337"/>
      <c r="L611" s="329"/>
      <c r="M611" s="337"/>
      <c r="N611" s="349"/>
      <c r="O611" s="349"/>
      <c r="P611" s="358"/>
    </row>
    <row r="612" ht="27" customHeight="1" spans="1:16">
      <c r="A612" s="361"/>
      <c r="B612" s="294"/>
      <c r="C612" s="337"/>
      <c r="D612" s="337"/>
      <c r="E612" s="337"/>
      <c r="F612" s="337"/>
      <c r="G612" s="359"/>
      <c r="H612" s="337"/>
      <c r="I612" s="337"/>
      <c r="J612" s="337"/>
      <c r="K612" s="337"/>
      <c r="L612" s="334"/>
      <c r="M612" s="337"/>
      <c r="N612" s="349"/>
      <c r="O612" s="349"/>
      <c r="P612" s="357"/>
    </row>
    <row r="613" ht="27" customHeight="1" spans="1:16">
      <c r="A613" s="362"/>
      <c r="B613" s="294"/>
      <c r="C613" s="337"/>
      <c r="D613" s="337"/>
      <c r="E613" s="337"/>
      <c r="F613" s="337"/>
      <c r="G613" s="359"/>
      <c r="H613" s="337"/>
      <c r="I613" s="337"/>
      <c r="J613" s="337"/>
      <c r="K613" s="337"/>
      <c r="L613" s="329"/>
      <c r="M613" s="337"/>
      <c r="N613" s="349"/>
      <c r="O613" s="349"/>
      <c r="P613" s="358"/>
    </row>
    <row r="614" ht="27" customHeight="1" spans="1:16">
      <c r="A614" s="361"/>
      <c r="B614" s="294"/>
      <c r="C614" s="337"/>
      <c r="D614" s="337"/>
      <c r="E614" s="337"/>
      <c r="F614" s="337"/>
      <c r="G614" s="359"/>
      <c r="H614" s="337"/>
      <c r="I614" s="337"/>
      <c r="J614" s="337"/>
      <c r="K614" s="337"/>
      <c r="L614" s="334"/>
      <c r="M614" s="337"/>
      <c r="N614" s="349"/>
      <c r="O614" s="349"/>
      <c r="P614" s="357"/>
    </row>
    <row r="615" ht="27" customHeight="1" spans="1:16">
      <c r="A615" s="362"/>
      <c r="B615" s="294"/>
      <c r="C615" s="337"/>
      <c r="D615" s="337"/>
      <c r="E615" s="337"/>
      <c r="F615" s="337"/>
      <c r="G615" s="359"/>
      <c r="H615" s="337"/>
      <c r="I615" s="337"/>
      <c r="J615" s="337"/>
      <c r="K615" s="337"/>
      <c r="L615" s="329"/>
      <c r="M615" s="337"/>
      <c r="N615" s="349"/>
      <c r="O615" s="349"/>
      <c r="P615" s="358"/>
    </row>
    <row r="616" ht="27" customHeight="1" spans="1:16">
      <c r="A616" s="361"/>
      <c r="B616" s="294"/>
      <c r="C616" s="337"/>
      <c r="D616" s="337"/>
      <c r="E616" s="337"/>
      <c r="F616" s="337"/>
      <c r="G616" s="359"/>
      <c r="H616" s="337"/>
      <c r="I616" s="337"/>
      <c r="J616" s="337"/>
      <c r="K616" s="337"/>
      <c r="L616" s="334"/>
      <c r="M616" s="337"/>
      <c r="N616" s="349"/>
      <c r="O616" s="349"/>
      <c r="P616" s="357"/>
    </row>
    <row r="617" ht="27" customHeight="1" spans="1:16">
      <c r="A617" s="362"/>
      <c r="B617" s="294"/>
      <c r="C617" s="337"/>
      <c r="D617" s="337"/>
      <c r="E617" s="337"/>
      <c r="F617" s="337"/>
      <c r="G617" s="359"/>
      <c r="H617" s="337"/>
      <c r="I617" s="337"/>
      <c r="J617" s="337"/>
      <c r="K617" s="337"/>
      <c r="L617" s="329"/>
      <c r="M617" s="337"/>
      <c r="N617" s="349"/>
      <c r="O617" s="349"/>
      <c r="P617" s="358"/>
    </row>
    <row r="618" ht="27" customHeight="1" spans="1:16">
      <c r="A618" s="361"/>
      <c r="B618" s="294"/>
      <c r="C618" s="337"/>
      <c r="D618" s="337"/>
      <c r="E618" s="337"/>
      <c r="F618" s="337"/>
      <c r="G618" s="359"/>
      <c r="H618" s="337"/>
      <c r="I618" s="337"/>
      <c r="J618" s="337"/>
      <c r="K618" s="337"/>
      <c r="L618" s="334"/>
      <c r="M618" s="337"/>
      <c r="N618" s="349"/>
      <c r="O618" s="349"/>
      <c r="P618" s="357"/>
    </row>
    <row r="619" ht="27" customHeight="1" spans="1:16">
      <c r="A619" s="362"/>
      <c r="B619" s="294"/>
      <c r="C619" s="337"/>
      <c r="D619" s="337"/>
      <c r="E619" s="337"/>
      <c r="F619" s="337"/>
      <c r="G619" s="359"/>
      <c r="H619" s="337"/>
      <c r="I619" s="337"/>
      <c r="J619" s="337"/>
      <c r="K619" s="337"/>
      <c r="L619" s="329"/>
      <c r="M619" s="337"/>
      <c r="N619" s="349"/>
      <c r="O619" s="349"/>
      <c r="P619" s="358"/>
    </row>
    <row r="620" ht="27" customHeight="1" spans="1:16">
      <c r="A620" s="361"/>
      <c r="B620" s="294"/>
      <c r="C620" s="337"/>
      <c r="D620" s="337"/>
      <c r="E620" s="337"/>
      <c r="F620" s="337"/>
      <c r="G620" s="359"/>
      <c r="H620" s="337"/>
      <c r="I620" s="337"/>
      <c r="J620" s="337"/>
      <c r="K620" s="337"/>
      <c r="L620" s="334"/>
      <c r="M620" s="337"/>
      <c r="N620" s="349"/>
      <c r="O620" s="349"/>
      <c r="P620" s="357"/>
    </row>
    <row r="621" ht="27" customHeight="1" spans="1:16">
      <c r="A621" s="362"/>
      <c r="B621" s="294"/>
      <c r="C621" s="337"/>
      <c r="D621" s="337"/>
      <c r="E621" s="337"/>
      <c r="F621" s="337"/>
      <c r="G621" s="359"/>
      <c r="H621" s="337"/>
      <c r="I621" s="337"/>
      <c r="J621" s="337"/>
      <c r="K621" s="337"/>
      <c r="L621" s="329"/>
      <c r="M621" s="337"/>
      <c r="N621" s="349"/>
      <c r="O621" s="349"/>
      <c r="P621" s="358"/>
    </row>
    <row r="622" ht="27" customHeight="1" spans="1:16">
      <c r="A622" s="361"/>
      <c r="B622" s="294"/>
      <c r="C622" s="337"/>
      <c r="D622" s="337"/>
      <c r="E622" s="337"/>
      <c r="F622" s="337"/>
      <c r="G622" s="359"/>
      <c r="H622" s="337"/>
      <c r="I622" s="337"/>
      <c r="J622" s="337"/>
      <c r="K622" s="337"/>
      <c r="L622" s="334"/>
      <c r="M622" s="337"/>
      <c r="N622" s="349"/>
      <c r="O622" s="349"/>
      <c r="P622" s="357"/>
    </row>
    <row r="623" ht="27" customHeight="1" spans="1:16">
      <c r="A623" s="362"/>
      <c r="B623" s="294"/>
      <c r="C623" s="337"/>
      <c r="D623" s="337"/>
      <c r="E623" s="337"/>
      <c r="F623" s="337"/>
      <c r="G623" s="359"/>
      <c r="H623" s="337"/>
      <c r="I623" s="337"/>
      <c r="J623" s="337"/>
      <c r="K623" s="337"/>
      <c r="L623" s="329"/>
      <c r="M623" s="337"/>
      <c r="N623" s="349"/>
      <c r="O623" s="349"/>
      <c r="P623" s="358"/>
    </row>
    <row r="624" ht="27" customHeight="1" spans="1:16">
      <c r="A624" s="361"/>
      <c r="B624" s="294"/>
      <c r="C624" s="337"/>
      <c r="D624" s="337"/>
      <c r="E624" s="337"/>
      <c r="F624" s="337"/>
      <c r="G624" s="359"/>
      <c r="H624" s="337"/>
      <c r="I624" s="337"/>
      <c r="J624" s="337"/>
      <c r="K624" s="337"/>
      <c r="L624" s="334"/>
      <c r="M624" s="337"/>
      <c r="N624" s="349"/>
      <c r="O624" s="349"/>
      <c r="P624" s="357"/>
    </row>
    <row r="625" ht="27" customHeight="1" spans="1:16">
      <c r="A625" s="362"/>
      <c r="B625" s="294"/>
      <c r="C625" s="337"/>
      <c r="D625" s="337"/>
      <c r="E625" s="337"/>
      <c r="F625" s="337"/>
      <c r="G625" s="359"/>
      <c r="H625" s="337"/>
      <c r="I625" s="337"/>
      <c r="J625" s="337"/>
      <c r="K625" s="337"/>
      <c r="L625" s="329"/>
      <c r="M625" s="337"/>
      <c r="N625" s="349"/>
      <c r="O625" s="349"/>
      <c r="P625" s="358"/>
    </row>
    <row r="626" ht="27" customHeight="1" spans="1:16">
      <c r="A626" s="361"/>
      <c r="B626" s="294"/>
      <c r="C626" s="337"/>
      <c r="D626" s="337"/>
      <c r="E626" s="337"/>
      <c r="F626" s="337"/>
      <c r="G626" s="359"/>
      <c r="H626" s="337"/>
      <c r="I626" s="337"/>
      <c r="J626" s="337"/>
      <c r="K626" s="337"/>
      <c r="L626" s="334"/>
      <c r="M626" s="337"/>
      <c r="N626" s="349"/>
      <c r="O626" s="349"/>
      <c r="P626" s="357"/>
    </row>
    <row r="627" ht="27" customHeight="1" spans="1:16">
      <c r="A627" s="362"/>
      <c r="B627" s="294"/>
      <c r="C627" s="337"/>
      <c r="D627" s="337"/>
      <c r="E627" s="337"/>
      <c r="F627" s="337"/>
      <c r="G627" s="359"/>
      <c r="H627" s="337"/>
      <c r="I627" s="337"/>
      <c r="J627" s="337"/>
      <c r="K627" s="337"/>
      <c r="L627" s="329"/>
      <c r="M627" s="337"/>
      <c r="N627" s="349"/>
      <c r="O627" s="349"/>
      <c r="P627" s="358"/>
    </row>
    <row r="628" ht="27" customHeight="1" spans="1:16">
      <c r="A628" s="361"/>
      <c r="B628" s="294"/>
      <c r="C628" s="337"/>
      <c r="D628" s="337"/>
      <c r="E628" s="337"/>
      <c r="F628" s="337"/>
      <c r="G628" s="359"/>
      <c r="H628" s="337"/>
      <c r="I628" s="337"/>
      <c r="J628" s="337"/>
      <c r="K628" s="337"/>
      <c r="L628" s="334"/>
      <c r="M628" s="337"/>
      <c r="N628" s="349"/>
      <c r="O628" s="349"/>
      <c r="P628" s="357"/>
    </row>
    <row r="629" ht="27" customHeight="1" spans="1:16">
      <c r="A629" s="362"/>
      <c r="B629" s="294"/>
      <c r="C629" s="337"/>
      <c r="D629" s="337"/>
      <c r="E629" s="337"/>
      <c r="F629" s="337"/>
      <c r="G629" s="359"/>
      <c r="H629" s="337"/>
      <c r="I629" s="337"/>
      <c r="J629" s="337"/>
      <c r="K629" s="337"/>
      <c r="L629" s="329"/>
      <c r="M629" s="337"/>
      <c r="N629" s="349"/>
      <c r="O629" s="349"/>
      <c r="P629" s="358"/>
    </row>
    <row r="630" ht="27" customHeight="1" spans="1:16">
      <c r="A630" s="361"/>
      <c r="B630" s="294"/>
      <c r="C630" s="337"/>
      <c r="D630" s="337"/>
      <c r="E630" s="337"/>
      <c r="F630" s="337"/>
      <c r="G630" s="359"/>
      <c r="H630" s="337"/>
      <c r="I630" s="337"/>
      <c r="J630" s="337"/>
      <c r="K630" s="337"/>
      <c r="L630" s="334"/>
      <c r="M630" s="337"/>
      <c r="N630" s="349"/>
      <c r="O630" s="349"/>
      <c r="P630" s="357"/>
    </row>
    <row r="631" ht="27" customHeight="1" spans="1:16">
      <c r="A631" s="362"/>
      <c r="B631" s="294"/>
      <c r="C631" s="337"/>
      <c r="D631" s="337"/>
      <c r="E631" s="337"/>
      <c r="F631" s="360"/>
      <c r="G631" s="359"/>
      <c r="H631" s="360"/>
      <c r="I631" s="337"/>
      <c r="J631" s="337"/>
      <c r="K631" s="337"/>
      <c r="L631" s="329"/>
      <c r="M631" s="337"/>
      <c r="N631" s="349"/>
      <c r="O631" s="349"/>
      <c r="P631" s="358"/>
    </row>
    <row r="632" ht="27" customHeight="1" spans="1:16">
      <c r="A632" s="361"/>
      <c r="B632" s="294"/>
      <c r="C632" s="337"/>
      <c r="D632" s="337"/>
      <c r="E632" s="337"/>
      <c r="F632" s="337"/>
      <c r="G632" s="359"/>
      <c r="H632" s="337"/>
      <c r="I632" s="337"/>
      <c r="J632" s="337"/>
      <c r="K632" s="337"/>
      <c r="L632" s="334"/>
      <c r="M632" s="337"/>
      <c r="N632" s="349"/>
      <c r="O632" s="349"/>
      <c r="P632" s="357"/>
    </row>
    <row r="633" ht="27" customHeight="1" spans="1:16">
      <c r="A633" s="362"/>
      <c r="B633" s="294"/>
      <c r="C633" s="337"/>
      <c r="D633" s="337"/>
      <c r="E633" s="337"/>
      <c r="F633" s="337"/>
      <c r="G633" s="359"/>
      <c r="H633" s="337"/>
      <c r="I633" s="337"/>
      <c r="J633" s="337"/>
      <c r="K633" s="337"/>
      <c r="L633" s="329"/>
      <c r="M633" s="337"/>
      <c r="N633" s="349"/>
      <c r="O633" s="349"/>
      <c r="P633" s="358"/>
    </row>
    <row r="634" ht="27" customHeight="1" spans="1:16">
      <c r="A634" s="361"/>
      <c r="B634" s="294"/>
      <c r="C634" s="337"/>
      <c r="D634" s="337"/>
      <c r="E634" s="337"/>
      <c r="F634" s="337"/>
      <c r="G634" s="359"/>
      <c r="H634" s="337"/>
      <c r="I634" s="337"/>
      <c r="J634" s="337"/>
      <c r="K634" s="337"/>
      <c r="L634" s="334"/>
      <c r="M634" s="337"/>
      <c r="N634" s="349"/>
      <c r="O634" s="349"/>
      <c r="P634" s="357"/>
    </row>
    <row r="635" ht="27" customHeight="1" spans="1:16">
      <c r="A635" s="362"/>
      <c r="B635" s="294"/>
      <c r="C635" s="337"/>
      <c r="D635" s="337"/>
      <c r="E635" s="337"/>
      <c r="F635" s="337"/>
      <c r="G635" s="359"/>
      <c r="H635" s="337"/>
      <c r="I635" s="337"/>
      <c r="J635" s="337"/>
      <c r="K635" s="337"/>
      <c r="L635" s="329"/>
      <c r="M635" s="337"/>
      <c r="N635" s="349"/>
      <c r="O635" s="349"/>
      <c r="P635" s="358"/>
    </row>
    <row r="636" ht="27" customHeight="1" spans="1:16">
      <c r="A636" s="361"/>
      <c r="B636" s="294"/>
      <c r="C636" s="337"/>
      <c r="D636" s="337"/>
      <c r="E636" s="337"/>
      <c r="F636" s="337"/>
      <c r="G636" s="359"/>
      <c r="H636" s="337"/>
      <c r="I636" s="337"/>
      <c r="J636" s="337"/>
      <c r="K636" s="337"/>
      <c r="L636" s="334"/>
      <c r="M636" s="337"/>
      <c r="N636" s="349"/>
      <c r="O636" s="349"/>
      <c r="P636" s="357"/>
    </row>
    <row r="637" ht="27" customHeight="1" spans="1:16">
      <c r="A637" s="362"/>
      <c r="B637" s="294"/>
      <c r="C637" s="337"/>
      <c r="D637" s="337"/>
      <c r="E637" s="337"/>
      <c r="F637" s="337"/>
      <c r="G637" s="359"/>
      <c r="H637" s="337"/>
      <c r="I637" s="337"/>
      <c r="J637" s="337"/>
      <c r="K637" s="337"/>
      <c r="L637" s="329"/>
      <c r="M637" s="337"/>
      <c r="N637" s="349"/>
      <c r="O637" s="349"/>
      <c r="P637" s="358"/>
    </row>
    <row r="638" ht="27" customHeight="1" spans="1:16">
      <c r="A638" s="361"/>
      <c r="B638" s="294"/>
      <c r="C638" s="337"/>
      <c r="D638" s="337"/>
      <c r="E638" s="337"/>
      <c r="F638" s="337"/>
      <c r="G638" s="359"/>
      <c r="H638" s="337"/>
      <c r="I638" s="337"/>
      <c r="J638" s="337"/>
      <c r="K638" s="337"/>
      <c r="L638" s="334"/>
      <c r="M638" s="337"/>
      <c r="N638" s="349"/>
      <c r="O638" s="349"/>
      <c r="P638" s="357"/>
    </row>
    <row r="639" ht="27" customHeight="1" spans="1:16">
      <c r="A639" s="362"/>
      <c r="B639" s="294"/>
      <c r="C639" s="337"/>
      <c r="D639" s="337"/>
      <c r="E639" s="337"/>
      <c r="F639" s="337"/>
      <c r="G639" s="359"/>
      <c r="H639" s="337"/>
      <c r="I639" s="337"/>
      <c r="J639" s="337"/>
      <c r="K639" s="337"/>
      <c r="L639" s="329"/>
      <c r="M639" s="337"/>
      <c r="N639" s="349"/>
      <c r="O639" s="349"/>
      <c r="P639" s="358"/>
    </row>
    <row r="640" ht="27" customHeight="1" spans="1:16">
      <c r="A640" s="361"/>
      <c r="B640" s="294"/>
      <c r="C640" s="337"/>
      <c r="D640" s="337"/>
      <c r="E640" s="337"/>
      <c r="F640" s="337"/>
      <c r="G640" s="359"/>
      <c r="H640" s="337"/>
      <c r="I640" s="337"/>
      <c r="J640" s="337"/>
      <c r="K640" s="337"/>
      <c r="L640" s="334"/>
      <c r="M640" s="337"/>
      <c r="N640" s="349"/>
      <c r="O640" s="349"/>
      <c r="P640" s="357"/>
    </row>
    <row r="641" ht="27" customHeight="1" spans="1:16">
      <c r="A641" s="362"/>
      <c r="B641" s="294"/>
      <c r="C641" s="337"/>
      <c r="D641" s="337"/>
      <c r="E641" s="337"/>
      <c r="F641" s="337"/>
      <c r="G641" s="359"/>
      <c r="H641" s="337"/>
      <c r="I641" s="337"/>
      <c r="J641" s="337"/>
      <c r="K641" s="337"/>
      <c r="L641" s="329"/>
      <c r="M641" s="337"/>
      <c r="N641" s="349"/>
      <c r="O641" s="349"/>
      <c r="P641" s="358"/>
    </row>
    <row r="642" ht="27" customHeight="1" spans="1:16">
      <c r="A642" s="361"/>
      <c r="B642" s="294"/>
      <c r="C642" s="337"/>
      <c r="D642" s="337"/>
      <c r="E642" s="337"/>
      <c r="F642" s="337"/>
      <c r="G642" s="359"/>
      <c r="H642" s="337"/>
      <c r="I642" s="337"/>
      <c r="J642" s="337"/>
      <c r="K642" s="337"/>
      <c r="L642" s="334"/>
      <c r="M642" s="337"/>
      <c r="N642" s="349"/>
      <c r="O642" s="349"/>
      <c r="P642" s="357"/>
    </row>
    <row r="643" ht="27" customHeight="1" spans="1:16">
      <c r="A643" s="362"/>
      <c r="B643" s="294"/>
      <c r="C643" s="337"/>
      <c r="D643" s="337"/>
      <c r="E643" s="337"/>
      <c r="F643" s="337"/>
      <c r="G643" s="359"/>
      <c r="H643" s="337"/>
      <c r="I643" s="337"/>
      <c r="J643" s="337"/>
      <c r="K643" s="337"/>
      <c r="L643" s="329"/>
      <c r="M643" s="337"/>
      <c r="N643" s="349"/>
      <c r="O643" s="349"/>
      <c r="P643" s="358"/>
    </row>
    <row r="644" ht="27" customHeight="1" spans="1:16">
      <c r="A644" s="361"/>
      <c r="B644" s="294"/>
      <c r="C644" s="337"/>
      <c r="D644" s="337"/>
      <c r="E644" s="337"/>
      <c r="F644" s="337"/>
      <c r="G644" s="359"/>
      <c r="H644" s="337"/>
      <c r="I644" s="337"/>
      <c r="J644" s="337"/>
      <c r="K644" s="337"/>
      <c r="L644" s="334"/>
      <c r="M644" s="337"/>
      <c r="N644" s="349"/>
      <c r="O644" s="349"/>
      <c r="P644" s="357"/>
    </row>
    <row r="645" ht="27" customHeight="1" spans="1:16">
      <c r="A645" s="362"/>
      <c r="B645" s="294"/>
      <c r="C645" s="337"/>
      <c r="D645" s="337"/>
      <c r="E645" s="337"/>
      <c r="F645" s="337"/>
      <c r="G645" s="359"/>
      <c r="H645" s="337"/>
      <c r="I645" s="337"/>
      <c r="J645" s="337"/>
      <c r="K645" s="337"/>
      <c r="L645" s="329"/>
      <c r="M645" s="337"/>
      <c r="N645" s="349"/>
      <c r="O645" s="349"/>
      <c r="P645" s="358"/>
    </row>
    <row r="646" ht="27" customHeight="1" spans="1:16">
      <c r="A646" s="361"/>
      <c r="B646" s="294"/>
      <c r="C646" s="337"/>
      <c r="D646" s="337"/>
      <c r="E646" s="337"/>
      <c r="F646" s="337"/>
      <c r="G646" s="359"/>
      <c r="H646" s="337"/>
      <c r="I646" s="337"/>
      <c r="J646" s="337"/>
      <c r="K646" s="337"/>
      <c r="L646" s="334"/>
      <c r="M646" s="337"/>
      <c r="N646" s="349"/>
      <c r="O646" s="349"/>
      <c r="P646" s="357"/>
    </row>
    <row r="647" ht="27" customHeight="1" spans="1:16">
      <c r="A647" s="362"/>
      <c r="B647" s="294"/>
      <c r="C647" s="337"/>
      <c r="D647" s="337"/>
      <c r="E647" s="337"/>
      <c r="F647" s="337"/>
      <c r="G647" s="359"/>
      <c r="H647" s="337"/>
      <c r="I647" s="337"/>
      <c r="J647" s="337"/>
      <c r="K647" s="337"/>
      <c r="L647" s="329"/>
      <c r="M647" s="337"/>
      <c r="N647" s="349"/>
      <c r="O647" s="349"/>
      <c r="P647" s="358"/>
    </row>
    <row r="648" ht="27" customHeight="1" spans="1:16">
      <c r="A648" s="361"/>
      <c r="B648" s="294"/>
      <c r="C648" s="337"/>
      <c r="D648" s="337"/>
      <c r="E648" s="337"/>
      <c r="F648" s="337"/>
      <c r="G648" s="359"/>
      <c r="H648" s="337"/>
      <c r="I648" s="337"/>
      <c r="J648" s="337"/>
      <c r="K648" s="337"/>
      <c r="L648" s="334"/>
      <c r="M648" s="337"/>
      <c r="N648" s="349"/>
      <c r="O648" s="349"/>
      <c r="P648" s="357"/>
    </row>
    <row r="649" ht="27" customHeight="1" spans="1:16">
      <c r="A649" s="362"/>
      <c r="B649" s="294"/>
      <c r="C649" s="337"/>
      <c r="D649" s="337"/>
      <c r="E649" s="337"/>
      <c r="F649" s="337"/>
      <c r="G649" s="359"/>
      <c r="H649" s="337"/>
      <c r="I649" s="337"/>
      <c r="J649" s="337"/>
      <c r="K649" s="337"/>
      <c r="L649" s="329"/>
      <c r="M649" s="337"/>
      <c r="N649" s="349"/>
      <c r="O649" s="349"/>
      <c r="P649" s="358"/>
    </row>
    <row r="650" ht="27" customHeight="1" spans="1:16">
      <c r="A650" s="361"/>
      <c r="B650" s="294"/>
      <c r="C650" s="337"/>
      <c r="D650" s="337"/>
      <c r="E650" s="337"/>
      <c r="F650" s="337"/>
      <c r="G650" s="359"/>
      <c r="H650" s="337"/>
      <c r="I650" s="337"/>
      <c r="J650" s="337"/>
      <c r="K650" s="337"/>
      <c r="L650" s="334"/>
      <c r="M650" s="337"/>
      <c r="N650" s="349"/>
      <c r="O650" s="349"/>
      <c r="P650" s="357"/>
    </row>
    <row r="651" ht="27" customHeight="1" spans="1:16">
      <c r="A651" s="362"/>
      <c r="B651" s="294"/>
      <c r="C651" s="337"/>
      <c r="D651" s="337"/>
      <c r="E651" s="337"/>
      <c r="F651" s="337"/>
      <c r="G651" s="359"/>
      <c r="H651" s="337"/>
      <c r="I651" s="337"/>
      <c r="J651" s="337"/>
      <c r="K651" s="337"/>
      <c r="L651" s="329"/>
      <c r="M651" s="337"/>
      <c r="N651" s="349"/>
      <c r="O651" s="349"/>
      <c r="P651" s="358"/>
    </row>
    <row r="652" ht="27" customHeight="1" spans="1:16">
      <c r="A652" s="361"/>
      <c r="B652" s="294"/>
      <c r="C652" s="337"/>
      <c r="D652" s="337"/>
      <c r="E652" s="337"/>
      <c r="F652" s="337"/>
      <c r="G652" s="359"/>
      <c r="H652" s="337"/>
      <c r="I652" s="337"/>
      <c r="J652" s="337"/>
      <c r="K652" s="337"/>
      <c r="L652" s="334"/>
      <c r="M652" s="337"/>
      <c r="N652" s="349"/>
      <c r="O652" s="349"/>
      <c r="P652" s="357"/>
    </row>
    <row r="653" ht="27" customHeight="1" spans="1:16">
      <c r="A653" s="362"/>
      <c r="B653" s="294"/>
      <c r="C653" s="337"/>
      <c r="D653" s="337"/>
      <c r="E653" s="337"/>
      <c r="F653" s="337"/>
      <c r="G653" s="359"/>
      <c r="H653" s="337"/>
      <c r="I653" s="337"/>
      <c r="J653" s="337"/>
      <c r="K653" s="337"/>
      <c r="L653" s="329"/>
      <c r="M653" s="337"/>
      <c r="N653" s="349"/>
      <c r="O653" s="349"/>
      <c r="P653" s="358"/>
    </row>
    <row r="654" ht="27" customHeight="1" spans="1:16">
      <c r="A654" s="361"/>
      <c r="B654" s="294"/>
      <c r="C654" s="337"/>
      <c r="D654" s="337"/>
      <c r="E654" s="337"/>
      <c r="F654" s="337"/>
      <c r="G654" s="359"/>
      <c r="H654" s="337"/>
      <c r="I654" s="337"/>
      <c r="J654" s="337"/>
      <c r="K654" s="337"/>
      <c r="L654" s="334"/>
      <c r="M654" s="337"/>
      <c r="N654" s="349"/>
      <c r="O654" s="349"/>
      <c r="P654" s="357"/>
    </row>
    <row r="655" ht="27" customHeight="1" spans="1:16">
      <c r="A655" s="362"/>
      <c r="B655" s="294"/>
      <c r="C655" s="337"/>
      <c r="D655" s="337"/>
      <c r="E655" s="337"/>
      <c r="F655" s="337"/>
      <c r="G655" s="359"/>
      <c r="H655" s="337"/>
      <c r="I655" s="337"/>
      <c r="J655" s="337"/>
      <c r="K655" s="337"/>
      <c r="L655" s="329"/>
      <c r="M655" s="337"/>
      <c r="N655" s="349"/>
      <c r="O655" s="349"/>
      <c r="P655" s="358"/>
    </row>
    <row r="656" ht="27" customHeight="1" spans="1:16">
      <c r="A656" s="361"/>
      <c r="B656" s="294"/>
      <c r="C656" s="337"/>
      <c r="D656" s="337"/>
      <c r="E656" s="337"/>
      <c r="F656" s="337"/>
      <c r="G656" s="359"/>
      <c r="H656" s="337"/>
      <c r="I656" s="337"/>
      <c r="J656" s="337"/>
      <c r="K656" s="337"/>
      <c r="L656" s="334"/>
      <c r="M656" s="337"/>
      <c r="N656" s="349"/>
      <c r="O656" s="349"/>
      <c r="P656" s="357"/>
    </row>
    <row r="657" ht="27" customHeight="1" spans="1:16">
      <c r="A657" s="362"/>
      <c r="B657" s="294"/>
      <c r="C657" s="337"/>
      <c r="D657" s="337"/>
      <c r="E657" s="337"/>
      <c r="F657" s="337"/>
      <c r="G657" s="359"/>
      <c r="H657" s="337"/>
      <c r="I657" s="337"/>
      <c r="J657" s="337"/>
      <c r="K657" s="337"/>
      <c r="L657" s="329"/>
      <c r="M657" s="337"/>
      <c r="N657" s="349"/>
      <c r="O657" s="349"/>
      <c r="P657" s="358"/>
    </row>
    <row r="658" ht="27" customHeight="1" spans="1:16">
      <c r="A658" s="361"/>
      <c r="B658" s="294"/>
      <c r="C658" s="337"/>
      <c r="D658" s="337"/>
      <c r="E658" s="337"/>
      <c r="F658" s="337"/>
      <c r="G658" s="359"/>
      <c r="H658" s="337"/>
      <c r="I658" s="337"/>
      <c r="J658" s="337"/>
      <c r="K658" s="337"/>
      <c r="L658" s="334"/>
      <c r="M658" s="337"/>
      <c r="N658" s="349"/>
      <c r="O658" s="349"/>
      <c r="P658" s="357"/>
    </row>
    <row r="659" ht="27" customHeight="1" spans="1:16">
      <c r="A659" s="362"/>
      <c r="B659" s="294"/>
      <c r="C659" s="337"/>
      <c r="D659" s="337"/>
      <c r="E659" s="337"/>
      <c r="F659" s="337"/>
      <c r="G659" s="359"/>
      <c r="H659" s="337"/>
      <c r="I659" s="337"/>
      <c r="J659" s="337"/>
      <c r="K659" s="337"/>
      <c r="L659" s="329"/>
      <c r="M659" s="337"/>
      <c r="N659" s="349"/>
      <c r="O659" s="349"/>
      <c r="P659" s="358"/>
    </row>
    <row r="660" ht="27" customHeight="1" spans="1:16">
      <c r="A660" s="361"/>
      <c r="B660" s="294"/>
      <c r="C660" s="337"/>
      <c r="D660" s="337"/>
      <c r="E660" s="337"/>
      <c r="F660" s="337"/>
      <c r="G660" s="359"/>
      <c r="H660" s="337"/>
      <c r="I660" s="337"/>
      <c r="J660" s="337"/>
      <c r="K660" s="337"/>
      <c r="L660" s="334"/>
      <c r="M660" s="337"/>
      <c r="N660" s="349"/>
      <c r="O660" s="349"/>
      <c r="P660" s="357"/>
    </row>
    <row r="661" ht="27" customHeight="1" spans="1:16">
      <c r="A661" s="362"/>
      <c r="B661" s="294"/>
      <c r="C661" s="337"/>
      <c r="D661" s="337"/>
      <c r="E661" s="337"/>
      <c r="F661" s="337"/>
      <c r="G661" s="359"/>
      <c r="H661" s="337"/>
      <c r="I661" s="337"/>
      <c r="J661" s="337"/>
      <c r="K661" s="337"/>
      <c r="L661" s="329"/>
      <c r="M661" s="337"/>
      <c r="N661" s="349"/>
      <c r="O661" s="349"/>
      <c r="P661" s="358"/>
    </row>
    <row r="662" ht="27" customHeight="1" spans="1:16">
      <c r="A662" s="361"/>
      <c r="B662" s="294"/>
      <c r="C662" s="337"/>
      <c r="D662" s="337"/>
      <c r="E662" s="337"/>
      <c r="F662" s="337"/>
      <c r="G662" s="359"/>
      <c r="H662" s="337"/>
      <c r="I662" s="337"/>
      <c r="J662" s="337"/>
      <c r="K662" s="337"/>
      <c r="L662" s="334"/>
      <c r="M662" s="337"/>
      <c r="N662" s="349"/>
      <c r="O662" s="349"/>
      <c r="P662" s="357"/>
    </row>
    <row r="663" ht="27" customHeight="1" spans="1:16">
      <c r="A663" s="362"/>
      <c r="B663" s="294"/>
      <c r="C663" s="337"/>
      <c r="D663" s="337"/>
      <c r="E663" s="337"/>
      <c r="F663" s="337"/>
      <c r="G663" s="359"/>
      <c r="H663" s="337"/>
      <c r="I663" s="337"/>
      <c r="J663" s="337"/>
      <c r="K663" s="337"/>
      <c r="L663" s="329"/>
      <c r="M663" s="337"/>
      <c r="N663" s="349"/>
      <c r="O663" s="349"/>
      <c r="P663" s="358"/>
    </row>
    <row r="664" ht="27" customHeight="1" spans="1:16">
      <c r="A664" s="361"/>
      <c r="B664" s="294"/>
      <c r="C664" s="337"/>
      <c r="D664" s="337"/>
      <c r="E664" s="337"/>
      <c r="F664" s="337"/>
      <c r="G664" s="359"/>
      <c r="H664" s="337"/>
      <c r="I664" s="337"/>
      <c r="J664" s="337"/>
      <c r="K664" s="337"/>
      <c r="L664" s="334"/>
      <c r="M664" s="337"/>
      <c r="N664" s="349"/>
      <c r="O664" s="349"/>
      <c r="P664" s="357"/>
    </row>
    <row r="665" ht="27" customHeight="1" spans="1:16">
      <c r="A665" s="362"/>
      <c r="B665" s="294"/>
      <c r="C665" s="337"/>
      <c r="D665" s="337"/>
      <c r="E665" s="337"/>
      <c r="F665" s="337"/>
      <c r="G665" s="359"/>
      <c r="H665" s="337"/>
      <c r="I665" s="337"/>
      <c r="J665" s="337"/>
      <c r="K665" s="337"/>
      <c r="L665" s="329"/>
      <c r="M665" s="337"/>
      <c r="N665" s="349"/>
      <c r="O665" s="349"/>
      <c r="P665" s="358"/>
    </row>
    <row r="666" ht="27" customHeight="1" spans="1:16">
      <c r="A666" s="361"/>
      <c r="B666" s="294"/>
      <c r="C666" s="337"/>
      <c r="D666" s="337"/>
      <c r="E666" s="337"/>
      <c r="F666" s="337"/>
      <c r="G666" s="359"/>
      <c r="H666" s="337"/>
      <c r="I666" s="337"/>
      <c r="J666" s="337"/>
      <c r="K666" s="337"/>
      <c r="L666" s="334"/>
      <c r="M666" s="337"/>
      <c r="N666" s="349"/>
      <c r="O666" s="349"/>
      <c r="P666" s="357"/>
    </row>
    <row r="667" ht="27" customHeight="1" spans="1:16">
      <c r="A667" s="362"/>
      <c r="B667" s="294"/>
      <c r="C667" s="337"/>
      <c r="D667" s="337"/>
      <c r="E667" s="337"/>
      <c r="F667" s="337"/>
      <c r="G667" s="359"/>
      <c r="H667" s="337"/>
      <c r="I667" s="337"/>
      <c r="J667" s="337"/>
      <c r="K667" s="337"/>
      <c r="L667" s="329"/>
      <c r="M667" s="337"/>
      <c r="N667" s="349"/>
      <c r="O667" s="349"/>
      <c r="P667" s="358"/>
    </row>
    <row r="668" ht="27" customHeight="1" spans="1:16">
      <c r="A668" s="361"/>
      <c r="B668" s="294"/>
      <c r="C668" s="337"/>
      <c r="D668" s="337"/>
      <c r="E668" s="337"/>
      <c r="F668" s="337"/>
      <c r="G668" s="359"/>
      <c r="H668" s="337"/>
      <c r="I668" s="337"/>
      <c r="J668" s="337"/>
      <c r="K668" s="337"/>
      <c r="L668" s="334"/>
      <c r="M668" s="337"/>
      <c r="N668" s="349"/>
      <c r="O668" s="349"/>
      <c r="P668" s="357"/>
    </row>
    <row r="669" ht="27" customHeight="1" spans="1:16">
      <c r="A669" s="362"/>
      <c r="B669" s="294"/>
      <c r="C669" s="337"/>
      <c r="D669" s="337"/>
      <c r="E669" s="337"/>
      <c r="F669" s="337"/>
      <c r="G669" s="359"/>
      <c r="H669" s="337"/>
      <c r="I669" s="337"/>
      <c r="J669" s="337"/>
      <c r="K669" s="337"/>
      <c r="L669" s="329"/>
      <c r="M669" s="337"/>
      <c r="N669" s="349"/>
      <c r="O669" s="349"/>
      <c r="P669" s="358"/>
    </row>
    <row r="670" ht="27" customHeight="1" spans="1:16">
      <c r="A670" s="361"/>
      <c r="B670" s="294"/>
      <c r="C670" s="337"/>
      <c r="D670" s="337"/>
      <c r="E670" s="337"/>
      <c r="F670" s="337"/>
      <c r="G670" s="359"/>
      <c r="H670" s="337"/>
      <c r="I670" s="337"/>
      <c r="J670" s="337"/>
      <c r="K670" s="337"/>
      <c r="L670" s="334"/>
      <c r="M670" s="337"/>
      <c r="N670" s="349"/>
      <c r="O670" s="349"/>
      <c r="P670" s="357"/>
    </row>
    <row r="671" ht="27" customHeight="1" spans="1:16">
      <c r="A671" s="362"/>
      <c r="B671" s="294"/>
      <c r="C671" s="337"/>
      <c r="D671" s="337"/>
      <c r="E671" s="337"/>
      <c r="F671" s="337"/>
      <c r="G671" s="359"/>
      <c r="H671" s="337"/>
      <c r="I671" s="337"/>
      <c r="J671" s="337"/>
      <c r="K671" s="337"/>
      <c r="L671" s="329"/>
      <c r="M671" s="337"/>
      <c r="N671" s="349"/>
      <c r="O671" s="349"/>
      <c r="P671" s="358"/>
    </row>
    <row r="672" ht="27" customHeight="1" spans="1:16">
      <c r="A672" s="361"/>
      <c r="B672" s="294"/>
      <c r="C672" s="337"/>
      <c r="D672" s="337"/>
      <c r="E672" s="337"/>
      <c r="F672" s="337"/>
      <c r="G672" s="359"/>
      <c r="H672" s="337"/>
      <c r="I672" s="337"/>
      <c r="J672" s="337"/>
      <c r="K672" s="337"/>
      <c r="L672" s="334"/>
      <c r="M672" s="337"/>
      <c r="N672" s="349"/>
      <c r="O672" s="349"/>
      <c r="P672" s="357"/>
    </row>
    <row r="673" ht="27" customHeight="1" spans="1:16">
      <c r="A673" s="362"/>
      <c r="B673" s="294"/>
      <c r="C673" s="337"/>
      <c r="D673" s="337"/>
      <c r="E673" s="337"/>
      <c r="F673" s="337"/>
      <c r="G673" s="359"/>
      <c r="H673" s="337"/>
      <c r="I673" s="337"/>
      <c r="J673" s="337"/>
      <c r="K673" s="337"/>
      <c r="L673" s="329"/>
      <c r="M673" s="337"/>
      <c r="N673" s="349"/>
      <c r="O673" s="349"/>
      <c r="P673" s="358"/>
    </row>
    <row r="674" ht="27" customHeight="1" spans="1:16">
      <c r="A674" s="361"/>
      <c r="B674" s="294"/>
      <c r="C674" s="337"/>
      <c r="D674" s="337"/>
      <c r="E674" s="337"/>
      <c r="F674" s="337"/>
      <c r="G674" s="359"/>
      <c r="H674" s="337"/>
      <c r="I674" s="337"/>
      <c r="J674" s="337"/>
      <c r="K674" s="337"/>
      <c r="L674" s="334"/>
      <c r="M674" s="337"/>
      <c r="N674" s="349"/>
      <c r="O674" s="349"/>
      <c r="P674" s="357"/>
    </row>
    <row r="675" ht="27" customHeight="1" spans="1:16">
      <c r="A675" s="362"/>
      <c r="B675" s="294"/>
      <c r="C675" s="337"/>
      <c r="D675" s="337"/>
      <c r="E675" s="337"/>
      <c r="F675" s="337"/>
      <c r="G675" s="359"/>
      <c r="H675" s="337"/>
      <c r="I675" s="337"/>
      <c r="J675" s="337"/>
      <c r="K675" s="337"/>
      <c r="L675" s="329"/>
      <c r="M675" s="337"/>
      <c r="N675" s="349"/>
      <c r="O675" s="349"/>
      <c r="P675" s="358"/>
    </row>
    <row r="676" ht="27" customHeight="1" spans="1:16">
      <c r="A676" s="361"/>
      <c r="B676" s="294"/>
      <c r="C676" s="337"/>
      <c r="D676" s="337"/>
      <c r="E676" s="337"/>
      <c r="F676" s="337"/>
      <c r="G676" s="359"/>
      <c r="H676" s="337"/>
      <c r="I676" s="337"/>
      <c r="J676" s="337"/>
      <c r="K676" s="337"/>
      <c r="L676" s="334"/>
      <c r="M676" s="337"/>
      <c r="N676" s="349"/>
      <c r="O676" s="349"/>
      <c r="P676" s="357"/>
    </row>
    <row r="677" ht="27" customHeight="1" spans="1:16">
      <c r="A677" s="362"/>
      <c r="B677" s="294"/>
      <c r="C677" s="337"/>
      <c r="D677" s="337"/>
      <c r="E677" s="337"/>
      <c r="F677" s="337"/>
      <c r="G677" s="359"/>
      <c r="H677" s="337"/>
      <c r="I677" s="337"/>
      <c r="J677" s="337"/>
      <c r="K677" s="337"/>
      <c r="L677" s="329"/>
      <c r="M677" s="337"/>
      <c r="N677" s="349"/>
      <c r="O677" s="349"/>
      <c r="P677" s="358"/>
    </row>
    <row r="678" ht="27" customHeight="1" spans="1:16">
      <c r="A678" s="361"/>
      <c r="B678" s="294"/>
      <c r="C678" s="337"/>
      <c r="D678" s="337"/>
      <c r="E678" s="337"/>
      <c r="F678" s="337"/>
      <c r="G678" s="359"/>
      <c r="H678" s="337"/>
      <c r="I678" s="337"/>
      <c r="J678" s="337"/>
      <c r="K678" s="337"/>
      <c r="L678" s="334"/>
      <c r="M678" s="337"/>
      <c r="N678" s="349"/>
      <c r="O678" s="349"/>
      <c r="P678" s="357"/>
    </row>
    <row r="679" ht="27" customHeight="1" spans="1:16">
      <c r="A679" s="362"/>
      <c r="B679" s="294"/>
      <c r="C679" s="337"/>
      <c r="D679" s="337"/>
      <c r="E679" s="337"/>
      <c r="F679" s="337"/>
      <c r="G679" s="359"/>
      <c r="H679" s="337"/>
      <c r="I679" s="337"/>
      <c r="J679" s="337"/>
      <c r="K679" s="337"/>
      <c r="L679" s="329"/>
      <c r="M679" s="337"/>
      <c r="N679" s="349"/>
      <c r="O679" s="349"/>
      <c r="P679" s="358"/>
    </row>
    <row r="680" ht="27" customHeight="1" spans="1:16">
      <c r="A680" s="361"/>
      <c r="B680" s="294"/>
      <c r="C680" s="337"/>
      <c r="D680" s="337"/>
      <c r="E680" s="337"/>
      <c r="F680" s="337"/>
      <c r="G680" s="359"/>
      <c r="H680" s="337"/>
      <c r="I680" s="337"/>
      <c r="J680" s="337"/>
      <c r="K680" s="337"/>
      <c r="L680" s="334"/>
      <c r="M680" s="337"/>
      <c r="N680" s="349"/>
      <c r="O680" s="349"/>
      <c r="P680" s="357"/>
    </row>
    <row r="681" ht="27" customHeight="1" spans="1:16">
      <c r="A681" s="362"/>
      <c r="B681" s="294"/>
      <c r="C681" s="337"/>
      <c r="D681" s="337"/>
      <c r="E681" s="337"/>
      <c r="F681" s="337"/>
      <c r="G681" s="359"/>
      <c r="H681" s="337"/>
      <c r="I681" s="337"/>
      <c r="J681" s="337"/>
      <c r="K681" s="337"/>
      <c r="L681" s="329"/>
      <c r="M681" s="337"/>
      <c r="N681" s="349"/>
      <c r="O681" s="349"/>
      <c r="P681" s="358"/>
    </row>
    <row r="682" ht="27" customHeight="1" spans="1:16">
      <c r="A682" s="361"/>
      <c r="B682" s="294"/>
      <c r="C682" s="337"/>
      <c r="D682" s="337"/>
      <c r="E682" s="337"/>
      <c r="F682" s="337"/>
      <c r="G682" s="359"/>
      <c r="H682" s="337"/>
      <c r="I682" s="337"/>
      <c r="J682" s="337"/>
      <c r="K682" s="337"/>
      <c r="L682" s="334"/>
      <c r="M682" s="337"/>
      <c r="N682" s="349"/>
      <c r="O682" s="349"/>
      <c r="P682" s="357"/>
    </row>
    <row r="683" ht="27" customHeight="1" spans="1:16">
      <c r="A683" s="362"/>
      <c r="B683" s="294"/>
      <c r="C683" s="337"/>
      <c r="D683" s="337"/>
      <c r="E683" s="337"/>
      <c r="F683" s="337"/>
      <c r="G683" s="359"/>
      <c r="H683" s="337"/>
      <c r="I683" s="337"/>
      <c r="J683" s="337"/>
      <c r="K683" s="337"/>
      <c r="L683" s="329"/>
      <c r="M683" s="337"/>
      <c r="N683" s="349"/>
      <c r="O683" s="349"/>
      <c r="P683" s="358"/>
    </row>
    <row r="684" ht="27" customHeight="1" spans="1:16">
      <c r="A684" s="361"/>
      <c r="B684" s="294"/>
      <c r="C684" s="337"/>
      <c r="D684" s="341"/>
      <c r="E684" s="337"/>
      <c r="F684" s="337"/>
      <c r="G684" s="359"/>
      <c r="H684" s="337"/>
      <c r="I684" s="337"/>
      <c r="J684" s="337"/>
      <c r="K684" s="337"/>
      <c r="L684" s="334"/>
      <c r="M684" s="337"/>
      <c r="N684" s="349"/>
      <c r="O684" s="349"/>
      <c r="P684" s="357"/>
    </row>
    <row r="685" ht="27" customHeight="1" spans="1:16">
      <c r="A685" s="362"/>
      <c r="B685" s="294"/>
      <c r="C685" s="337"/>
      <c r="D685" s="337"/>
      <c r="E685" s="337"/>
      <c r="F685" s="337"/>
      <c r="G685" s="359"/>
      <c r="H685" s="337"/>
      <c r="I685" s="337"/>
      <c r="J685" s="337"/>
      <c r="K685" s="337"/>
      <c r="L685" s="329"/>
      <c r="M685" s="337"/>
      <c r="N685" s="349"/>
      <c r="O685" s="349"/>
      <c r="P685" s="358"/>
    </row>
    <row r="686" ht="27" customHeight="1" spans="1:16">
      <c r="A686" s="361"/>
      <c r="B686" s="294"/>
      <c r="C686" s="337"/>
      <c r="D686" s="337"/>
      <c r="E686" s="337"/>
      <c r="F686" s="337"/>
      <c r="G686" s="359"/>
      <c r="H686" s="337"/>
      <c r="I686" s="337"/>
      <c r="J686" s="337"/>
      <c r="K686" s="337"/>
      <c r="L686" s="334"/>
      <c r="M686" s="337"/>
      <c r="N686" s="349"/>
      <c r="O686" s="349"/>
      <c r="P686" s="357"/>
    </row>
    <row r="687" ht="27" customHeight="1" spans="1:16">
      <c r="A687" s="362"/>
      <c r="B687" s="294"/>
      <c r="C687" s="337"/>
      <c r="D687" s="337"/>
      <c r="E687" s="337"/>
      <c r="F687" s="337"/>
      <c r="G687" s="359"/>
      <c r="H687" s="337"/>
      <c r="I687" s="337"/>
      <c r="J687" s="337"/>
      <c r="K687" s="337"/>
      <c r="L687" s="329"/>
      <c r="M687" s="337"/>
      <c r="N687" s="349"/>
      <c r="O687" s="349"/>
      <c r="P687" s="358"/>
    </row>
    <row r="688" ht="27" customHeight="1" spans="1:16">
      <c r="A688" s="361"/>
      <c r="B688" s="294"/>
      <c r="C688" s="337"/>
      <c r="D688" s="337"/>
      <c r="E688" s="337"/>
      <c r="F688" s="337"/>
      <c r="G688" s="359"/>
      <c r="H688" s="337"/>
      <c r="I688" s="337"/>
      <c r="J688" s="337"/>
      <c r="K688" s="337"/>
      <c r="L688" s="334"/>
      <c r="M688" s="337"/>
      <c r="N688" s="349"/>
      <c r="O688" s="349"/>
      <c r="P688" s="357"/>
    </row>
    <row r="689" ht="27" customHeight="1" spans="1:16">
      <c r="A689" s="362"/>
      <c r="B689" s="294"/>
      <c r="C689" s="337"/>
      <c r="D689" s="337"/>
      <c r="E689" s="337"/>
      <c r="F689" s="337"/>
      <c r="G689" s="359"/>
      <c r="H689" s="337"/>
      <c r="I689" s="337"/>
      <c r="J689" s="337"/>
      <c r="K689" s="337"/>
      <c r="L689" s="329"/>
      <c r="M689" s="337"/>
      <c r="N689" s="349"/>
      <c r="O689" s="349"/>
      <c r="P689" s="358"/>
    </row>
    <row r="690" ht="27" customHeight="1" spans="1:16">
      <c r="A690" s="361"/>
      <c r="B690" s="294"/>
      <c r="C690" s="337"/>
      <c r="D690" s="337"/>
      <c r="E690" s="337"/>
      <c r="F690" s="337"/>
      <c r="G690" s="359"/>
      <c r="H690" s="337"/>
      <c r="I690" s="337"/>
      <c r="J690" s="337"/>
      <c r="K690" s="337"/>
      <c r="L690" s="334"/>
      <c r="M690" s="337"/>
      <c r="N690" s="349"/>
      <c r="O690" s="349"/>
      <c r="P690" s="357"/>
    </row>
    <row r="691" ht="27" customHeight="1" spans="1:16">
      <c r="A691" s="362"/>
      <c r="B691" s="294"/>
      <c r="C691" s="337"/>
      <c r="D691" s="337"/>
      <c r="E691" s="337"/>
      <c r="F691" s="337"/>
      <c r="G691" s="359"/>
      <c r="H691" s="337"/>
      <c r="I691" s="337"/>
      <c r="J691" s="337"/>
      <c r="K691" s="337"/>
      <c r="L691" s="329"/>
      <c r="M691" s="337"/>
      <c r="N691" s="349"/>
      <c r="O691" s="349"/>
      <c r="P691" s="358"/>
    </row>
    <row r="692" ht="27" customHeight="1" spans="1:16">
      <c r="A692" s="361"/>
      <c r="B692" s="294"/>
      <c r="C692" s="337"/>
      <c r="D692" s="337"/>
      <c r="E692" s="337"/>
      <c r="F692" s="337"/>
      <c r="G692" s="359"/>
      <c r="H692" s="337"/>
      <c r="I692" s="337"/>
      <c r="J692" s="337"/>
      <c r="K692" s="337"/>
      <c r="L692" s="334"/>
      <c r="M692" s="337"/>
      <c r="N692" s="349"/>
      <c r="O692" s="349"/>
      <c r="P692" s="357"/>
    </row>
    <row r="693" ht="27" customHeight="1" spans="1:16">
      <c r="A693" s="362"/>
      <c r="B693" s="294"/>
      <c r="C693" s="337"/>
      <c r="D693" s="337"/>
      <c r="E693" s="337"/>
      <c r="F693" s="337"/>
      <c r="G693" s="359"/>
      <c r="H693" s="337"/>
      <c r="I693" s="337"/>
      <c r="J693" s="337"/>
      <c r="K693" s="337"/>
      <c r="L693" s="329"/>
      <c r="M693" s="337"/>
      <c r="N693" s="349"/>
      <c r="O693" s="349"/>
      <c r="P693" s="358"/>
    </row>
    <row r="694" ht="27" customHeight="1" spans="1:16">
      <c r="A694" s="361"/>
      <c r="B694" s="294"/>
      <c r="C694" s="337"/>
      <c r="D694" s="337"/>
      <c r="E694" s="337"/>
      <c r="F694" s="337"/>
      <c r="G694" s="359"/>
      <c r="H694" s="337"/>
      <c r="I694" s="337"/>
      <c r="J694" s="337"/>
      <c r="K694" s="337"/>
      <c r="L694" s="334"/>
      <c r="M694" s="337"/>
      <c r="N694" s="349"/>
      <c r="O694" s="349"/>
      <c r="P694" s="357"/>
    </row>
    <row r="695" ht="27" customHeight="1" spans="1:16">
      <c r="A695" s="362"/>
      <c r="B695" s="294"/>
      <c r="C695" s="337"/>
      <c r="D695" s="337"/>
      <c r="E695" s="337"/>
      <c r="F695" s="337"/>
      <c r="G695" s="359"/>
      <c r="H695" s="337"/>
      <c r="I695" s="337"/>
      <c r="J695" s="337"/>
      <c r="K695" s="337"/>
      <c r="L695" s="329"/>
      <c r="M695" s="337"/>
      <c r="N695" s="349"/>
      <c r="O695" s="349"/>
      <c r="P695" s="358"/>
    </row>
    <row r="696" ht="27" customHeight="1" spans="1:16">
      <c r="A696" s="361"/>
      <c r="B696" s="294"/>
      <c r="C696" s="337"/>
      <c r="D696" s="337"/>
      <c r="E696" s="337"/>
      <c r="F696" s="337"/>
      <c r="G696" s="359"/>
      <c r="H696" s="337"/>
      <c r="I696" s="337"/>
      <c r="J696" s="337"/>
      <c r="K696" s="337"/>
      <c r="L696" s="334"/>
      <c r="M696" s="337"/>
      <c r="N696" s="349"/>
      <c r="O696" s="349"/>
      <c r="P696" s="357"/>
    </row>
    <row r="697" ht="27" customHeight="1" spans="1:16">
      <c r="A697" s="362"/>
      <c r="B697" s="294"/>
      <c r="C697" s="337"/>
      <c r="D697" s="337"/>
      <c r="E697" s="337"/>
      <c r="F697" s="337"/>
      <c r="G697" s="359"/>
      <c r="H697" s="337"/>
      <c r="I697" s="337"/>
      <c r="J697" s="337"/>
      <c r="K697" s="337"/>
      <c r="L697" s="329"/>
      <c r="M697" s="337"/>
      <c r="N697" s="349"/>
      <c r="O697" s="349"/>
      <c r="P697" s="358"/>
    </row>
    <row r="698" ht="27" customHeight="1" spans="1:16">
      <c r="A698" s="361"/>
      <c r="B698" s="294"/>
      <c r="C698" s="337"/>
      <c r="D698" s="337"/>
      <c r="E698" s="337"/>
      <c r="F698" s="337"/>
      <c r="G698" s="359"/>
      <c r="H698" s="337"/>
      <c r="I698" s="337"/>
      <c r="J698" s="337"/>
      <c r="K698" s="337"/>
      <c r="L698" s="334"/>
      <c r="M698" s="337"/>
      <c r="N698" s="349"/>
      <c r="O698" s="349"/>
      <c r="P698" s="357"/>
    </row>
    <row r="699" ht="27" customHeight="1" spans="1:16">
      <c r="A699" s="362"/>
      <c r="B699" s="294"/>
      <c r="C699" s="337"/>
      <c r="D699" s="337"/>
      <c r="E699" s="337"/>
      <c r="F699" s="337"/>
      <c r="G699" s="359"/>
      <c r="H699" s="337"/>
      <c r="I699" s="337"/>
      <c r="J699" s="337"/>
      <c r="K699" s="337"/>
      <c r="L699" s="329"/>
      <c r="M699" s="337"/>
      <c r="N699" s="349"/>
      <c r="O699" s="349"/>
      <c r="P699" s="358"/>
    </row>
    <row r="700" ht="27" customHeight="1" spans="1:16">
      <c r="A700" s="361"/>
      <c r="B700" s="294"/>
      <c r="C700" s="337"/>
      <c r="D700" s="337"/>
      <c r="E700" s="337"/>
      <c r="F700" s="337"/>
      <c r="G700" s="359"/>
      <c r="H700" s="337"/>
      <c r="I700" s="337"/>
      <c r="J700" s="337"/>
      <c r="K700" s="337"/>
      <c r="L700" s="334"/>
      <c r="M700" s="337"/>
      <c r="N700" s="349"/>
      <c r="O700" s="349"/>
      <c r="P700" s="357"/>
    </row>
    <row r="701" ht="27" customHeight="1" spans="1:16">
      <c r="A701" s="362"/>
      <c r="B701" s="294"/>
      <c r="C701" s="337"/>
      <c r="D701" s="337"/>
      <c r="E701" s="337"/>
      <c r="F701" s="337"/>
      <c r="G701" s="359"/>
      <c r="H701" s="337"/>
      <c r="I701" s="337"/>
      <c r="J701" s="337"/>
      <c r="K701" s="337"/>
      <c r="L701" s="329"/>
      <c r="M701" s="337"/>
      <c r="N701" s="349"/>
      <c r="O701" s="349"/>
      <c r="P701" s="358"/>
    </row>
    <row r="702" ht="27" customHeight="1" spans="1:16">
      <c r="A702" s="361"/>
      <c r="B702" s="294"/>
      <c r="C702" s="337"/>
      <c r="D702" s="337"/>
      <c r="E702" s="337"/>
      <c r="F702" s="337"/>
      <c r="G702" s="359"/>
      <c r="H702" s="337"/>
      <c r="I702" s="337"/>
      <c r="J702" s="337"/>
      <c r="K702" s="337"/>
      <c r="L702" s="334"/>
      <c r="M702" s="337"/>
      <c r="N702" s="349"/>
      <c r="O702" s="349"/>
      <c r="P702" s="357"/>
    </row>
    <row r="703" ht="27" customHeight="1" spans="1:16">
      <c r="A703" s="362"/>
      <c r="B703" s="294"/>
      <c r="C703" s="337"/>
      <c r="D703" s="337"/>
      <c r="E703" s="337"/>
      <c r="F703" s="337"/>
      <c r="G703" s="359"/>
      <c r="H703" s="337"/>
      <c r="I703" s="337"/>
      <c r="J703" s="337"/>
      <c r="K703" s="337"/>
      <c r="L703" s="329"/>
      <c r="M703" s="337"/>
      <c r="N703" s="349"/>
      <c r="O703" s="349"/>
      <c r="P703" s="358"/>
    </row>
    <row r="704" ht="27" customHeight="1" spans="1:16">
      <c r="A704" s="361"/>
      <c r="B704" s="294"/>
      <c r="C704" s="337"/>
      <c r="D704" s="337"/>
      <c r="E704" s="337"/>
      <c r="F704" s="337"/>
      <c r="G704" s="359"/>
      <c r="H704" s="337"/>
      <c r="I704" s="337"/>
      <c r="J704" s="337"/>
      <c r="K704" s="337"/>
      <c r="L704" s="334"/>
      <c r="M704" s="337"/>
      <c r="N704" s="349"/>
      <c r="O704" s="349"/>
      <c r="P704" s="357"/>
    </row>
    <row r="705" ht="27" customHeight="1" spans="1:16">
      <c r="A705" s="362"/>
      <c r="B705" s="294"/>
      <c r="C705" s="337"/>
      <c r="D705" s="337"/>
      <c r="E705" s="337"/>
      <c r="F705" s="337"/>
      <c r="G705" s="359"/>
      <c r="H705" s="337"/>
      <c r="I705" s="337"/>
      <c r="J705" s="337"/>
      <c r="K705" s="337"/>
      <c r="L705" s="329"/>
      <c r="M705" s="337"/>
      <c r="N705" s="349"/>
      <c r="O705" s="349"/>
      <c r="P705" s="358"/>
    </row>
    <row r="706" ht="27" customHeight="1" spans="1:16">
      <c r="A706" s="361"/>
      <c r="B706" s="294"/>
      <c r="C706" s="337"/>
      <c r="D706" s="337"/>
      <c r="E706" s="337"/>
      <c r="F706" s="337"/>
      <c r="G706" s="359"/>
      <c r="H706" s="337"/>
      <c r="I706" s="337"/>
      <c r="J706" s="337"/>
      <c r="K706" s="337"/>
      <c r="L706" s="334"/>
      <c r="M706" s="337"/>
      <c r="N706" s="349"/>
      <c r="O706" s="349"/>
      <c r="P706" s="357"/>
    </row>
    <row r="707" ht="27" customHeight="1" spans="1:16">
      <c r="A707" s="362"/>
      <c r="B707" s="294"/>
      <c r="C707" s="337"/>
      <c r="D707" s="337"/>
      <c r="E707" s="337"/>
      <c r="F707" s="337"/>
      <c r="G707" s="359"/>
      <c r="H707" s="337"/>
      <c r="I707" s="337"/>
      <c r="J707" s="337"/>
      <c r="K707" s="337"/>
      <c r="L707" s="329"/>
      <c r="M707" s="337"/>
      <c r="N707" s="349"/>
      <c r="O707" s="349"/>
      <c r="P707" s="358"/>
    </row>
    <row r="708" ht="27" customHeight="1" spans="1:16">
      <c r="A708" s="361"/>
      <c r="B708" s="294"/>
      <c r="C708" s="337"/>
      <c r="D708" s="337"/>
      <c r="E708" s="337"/>
      <c r="F708" s="337"/>
      <c r="G708" s="359"/>
      <c r="H708" s="337"/>
      <c r="I708" s="337"/>
      <c r="J708" s="337"/>
      <c r="K708" s="337"/>
      <c r="L708" s="334"/>
      <c r="M708" s="337"/>
      <c r="N708" s="349"/>
      <c r="O708" s="349"/>
      <c r="P708" s="357"/>
    </row>
    <row r="709" ht="27" customHeight="1" spans="1:16">
      <c r="A709" s="362"/>
      <c r="B709" s="294"/>
      <c r="C709" s="337"/>
      <c r="D709" s="337"/>
      <c r="E709" s="337"/>
      <c r="F709" s="337"/>
      <c r="G709" s="359"/>
      <c r="H709" s="337"/>
      <c r="I709" s="337"/>
      <c r="J709" s="337"/>
      <c r="K709" s="337"/>
      <c r="L709" s="329"/>
      <c r="M709" s="337"/>
      <c r="N709" s="349"/>
      <c r="O709" s="349"/>
      <c r="P709" s="358"/>
    </row>
    <row r="710" ht="27" customHeight="1" spans="1:16">
      <c r="A710" s="361"/>
      <c r="B710" s="294"/>
      <c r="C710" s="337"/>
      <c r="D710" s="337"/>
      <c r="E710" s="337"/>
      <c r="F710" s="337"/>
      <c r="G710" s="359"/>
      <c r="H710" s="337"/>
      <c r="I710" s="337"/>
      <c r="J710" s="337"/>
      <c r="K710" s="337"/>
      <c r="L710" s="334"/>
      <c r="M710" s="337"/>
      <c r="N710" s="349"/>
      <c r="O710" s="349"/>
      <c r="P710" s="357"/>
    </row>
    <row r="711" ht="27" customHeight="1" spans="1:16">
      <c r="A711" s="362"/>
      <c r="B711" s="294"/>
      <c r="C711" s="337"/>
      <c r="D711" s="337"/>
      <c r="E711" s="337"/>
      <c r="F711" s="337"/>
      <c r="G711" s="359"/>
      <c r="H711" s="337"/>
      <c r="I711" s="337"/>
      <c r="J711" s="337"/>
      <c r="K711" s="337"/>
      <c r="L711" s="329"/>
      <c r="M711" s="337"/>
      <c r="N711" s="349"/>
      <c r="O711" s="349"/>
      <c r="P711" s="358"/>
    </row>
    <row r="712" ht="27" customHeight="1" spans="1:16">
      <c r="A712" s="361"/>
      <c r="B712" s="294"/>
      <c r="C712" s="337"/>
      <c r="D712" s="337"/>
      <c r="E712" s="337"/>
      <c r="F712" s="337"/>
      <c r="G712" s="359"/>
      <c r="H712" s="337"/>
      <c r="I712" s="337"/>
      <c r="J712" s="337"/>
      <c r="K712" s="337"/>
      <c r="L712" s="334"/>
      <c r="M712" s="337"/>
      <c r="N712" s="349"/>
      <c r="O712" s="349"/>
      <c r="P712" s="357"/>
    </row>
    <row r="713" ht="27" customHeight="1" spans="1:16">
      <c r="A713" s="362"/>
      <c r="B713" s="294"/>
      <c r="C713" s="337"/>
      <c r="D713" s="337"/>
      <c r="E713" s="337"/>
      <c r="F713" s="337"/>
      <c r="G713" s="359"/>
      <c r="H713" s="337"/>
      <c r="I713" s="337"/>
      <c r="J713" s="337"/>
      <c r="K713" s="337"/>
      <c r="L713" s="329"/>
      <c r="M713" s="337"/>
      <c r="N713" s="349"/>
      <c r="O713" s="349"/>
      <c r="P713" s="358"/>
    </row>
    <row r="714" ht="27" customHeight="1" spans="1:16">
      <c r="A714" s="361"/>
      <c r="B714" s="294"/>
      <c r="C714" s="337"/>
      <c r="D714" s="337"/>
      <c r="E714" s="337"/>
      <c r="F714" s="337"/>
      <c r="G714" s="359"/>
      <c r="H714" s="337"/>
      <c r="I714" s="337"/>
      <c r="J714" s="337"/>
      <c r="K714" s="337"/>
      <c r="L714" s="334"/>
      <c r="M714" s="337"/>
      <c r="N714" s="349"/>
      <c r="O714" s="349"/>
      <c r="P714" s="357"/>
    </row>
    <row r="715" ht="27" customHeight="1" spans="1:16">
      <c r="A715" s="362"/>
      <c r="B715" s="294"/>
      <c r="C715" s="337"/>
      <c r="D715" s="337"/>
      <c r="E715" s="337"/>
      <c r="F715" s="337"/>
      <c r="G715" s="359"/>
      <c r="H715" s="337"/>
      <c r="I715" s="337"/>
      <c r="J715" s="337"/>
      <c r="K715" s="337"/>
      <c r="L715" s="329"/>
      <c r="M715" s="337"/>
      <c r="N715" s="349"/>
      <c r="O715" s="349"/>
      <c r="P715" s="358"/>
    </row>
    <row r="716" ht="27" customHeight="1" spans="1:16">
      <c r="A716" s="361"/>
      <c r="B716" s="294"/>
      <c r="C716" s="337"/>
      <c r="D716" s="337"/>
      <c r="E716" s="337"/>
      <c r="F716" s="337"/>
      <c r="G716" s="359"/>
      <c r="H716" s="337"/>
      <c r="I716" s="337"/>
      <c r="J716" s="337"/>
      <c r="K716" s="337"/>
      <c r="L716" s="334"/>
      <c r="M716" s="337"/>
      <c r="N716" s="349"/>
      <c r="O716" s="349"/>
      <c r="P716" s="357"/>
    </row>
    <row r="717" ht="27" customHeight="1" spans="1:16">
      <c r="A717" s="362"/>
      <c r="B717" s="294"/>
      <c r="C717" s="337"/>
      <c r="D717" s="337"/>
      <c r="E717" s="337"/>
      <c r="F717" s="337"/>
      <c r="G717" s="359"/>
      <c r="H717" s="337"/>
      <c r="I717" s="337"/>
      <c r="J717" s="337"/>
      <c r="K717" s="337"/>
      <c r="L717" s="329"/>
      <c r="M717" s="337"/>
      <c r="N717" s="349"/>
      <c r="O717" s="349"/>
      <c r="P717" s="358"/>
    </row>
    <row r="718" ht="27" customHeight="1" spans="1:16">
      <c r="A718" s="361"/>
      <c r="B718" s="294"/>
      <c r="C718" s="337"/>
      <c r="D718" s="337"/>
      <c r="E718" s="337"/>
      <c r="F718" s="337"/>
      <c r="G718" s="359"/>
      <c r="H718" s="337"/>
      <c r="I718" s="337"/>
      <c r="J718" s="337"/>
      <c r="K718" s="337"/>
      <c r="L718" s="334"/>
      <c r="M718" s="337"/>
      <c r="N718" s="349"/>
      <c r="O718" s="349"/>
      <c r="P718" s="357"/>
    </row>
    <row r="719" ht="27" customHeight="1" spans="1:16">
      <c r="A719" s="362"/>
      <c r="B719" s="294"/>
      <c r="C719" s="337"/>
      <c r="D719" s="337"/>
      <c r="E719" s="337"/>
      <c r="F719" s="337"/>
      <c r="G719" s="359"/>
      <c r="H719" s="337"/>
      <c r="I719" s="337"/>
      <c r="J719" s="337"/>
      <c r="K719" s="337"/>
      <c r="L719" s="329"/>
      <c r="M719" s="337"/>
      <c r="N719" s="349"/>
      <c r="O719" s="349"/>
      <c r="P719" s="358"/>
    </row>
    <row r="720" ht="27" customHeight="1" spans="1:16">
      <c r="A720" s="361"/>
      <c r="B720" s="294"/>
      <c r="C720" s="337"/>
      <c r="D720" s="337"/>
      <c r="E720" s="337"/>
      <c r="F720" s="337"/>
      <c r="G720" s="359"/>
      <c r="H720" s="337"/>
      <c r="I720" s="337"/>
      <c r="J720" s="337"/>
      <c r="K720" s="337"/>
      <c r="L720" s="334"/>
      <c r="M720" s="337"/>
      <c r="N720" s="349"/>
      <c r="O720" s="349"/>
      <c r="P720" s="357"/>
    </row>
    <row r="721" ht="27" customHeight="1" spans="1:16">
      <c r="A721" s="362"/>
      <c r="B721" s="294"/>
      <c r="C721" s="337"/>
      <c r="D721" s="337"/>
      <c r="E721" s="337"/>
      <c r="F721" s="337"/>
      <c r="G721" s="359"/>
      <c r="H721" s="337"/>
      <c r="I721" s="337"/>
      <c r="J721" s="337"/>
      <c r="K721" s="337"/>
      <c r="L721" s="329"/>
      <c r="M721" s="337"/>
      <c r="N721" s="349"/>
      <c r="O721" s="349"/>
      <c r="P721" s="358"/>
    </row>
    <row r="722" ht="27" customHeight="1" spans="1:16">
      <c r="A722" s="361"/>
      <c r="B722" s="294"/>
      <c r="C722" s="337"/>
      <c r="D722" s="337"/>
      <c r="E722" s="337"/>
      <c r="F722" s="337"/>
      <c r="G722" s="359"/>
      <c r="H722" s="337"/>
      <c r="I722" s="337"/>
      <c r="J722" s="337"/>
      <c r="K722" s="337"/>
      <c r="L722" s="334"/>
      <c r="M722" s="337"/>
      <c r="N722" s="349"/>
      <c r="O722" s="349"/>
      <c r="P722" s="357"/>
    </row>
    <row r="723" ht="27" customHeight="1" spans="1:16">
      <c r="A723" s="362"/>
      <c r="B723" s="294"/>
      <c r="C723" s="337"/>
      <c r="D723" s="337"/>
      <c r="E723" s="337"/>
      <c r="F723" s="337"/>
      <c r="G723" s="359"/>
      <c r="H723" s="337"/>
      <c r="I723" s="337"/>
      <c r="J723" s="337"/>
      <c r="K723" s="337"/>
      <c r="L723" s="329"/>
      <c r="M723" s="337"/>
      <c r="N723" s="349"/>
      <c r="O723" s="349"/>
      <c r="P723" s="358"/>
    </row>
    <row r="724" ht="27" customHeight="1" spans="1:16">
      <c r="A724" s="361"/>
      <c r="B724" s="294"/>
      <c r="C724" s="337"/>
      <c r="D724" s="337"/>
      <c r="E724" s="337"/>
      <c r="F724" s="337"/>
      <c r="G724" s="359"/>
      <c r="H724" s="337"/>
      <c r="I724" s="337"/>
      <c r="J724" s="337"/>
      <c r="K724" s="337"/>
      <c r="L724" s="334"/>
      <c r="M724" s="337"/>
      <c r="N724" s="349"/>
      <c r="O724" s="349"/>
      <c r="P724" s="357"/>
    </row>
    <row r="725" ht="27" customHeight="1" spans="1:16">
      <c r="A725" s="362"/>
      <c r="B725" s="294"/>
      <c r="C725" s="337"/>
      <c r="D725" s="337"/>
      <c r="E725" s="337"/>
      <c r="F725" s="337"/>
      <c r="G725" s="359"/>
      <c r="H725" s="337"/>
      <c r="I725" s="337"/>
      <c r="J725" s="337"/>
      <c r="K725" s="337"/>
      <c r="L725" s="329"/>
      <c r="M725" s="337"/>
      <c r="N725" s="349"/>
      <c r="O725" s="349"/>
      <c r="P725" s="358"/>
    </row>
    <row r="726" ht="27" customHeight="1" spans="1:16">
      <c r="A726" s="361"/>
      <c r="B726" s="294"/>
      <c r="C726" s="337"/>
      <c r="D726" s="337"/>
      <c r="E726" s="337"/>
      <c r="F726" s="337"/>
      <c r="G726" s="359"/>
      <c r="H726" s="337"/>
      <c r="I726" s="337"/>
      <c r="J726" s="337"/>
      <c r="K726" s="337"/>
      <c r="L726" s="334"/>
      <c r="M726" s="337"/>
      <c r="N726" s="349"/>
      <c r="O726" s="349"/>
      <c r="P726" s="357"/>
    </row>
    <row r="727" ht="27" customHeight="1" spans="1:16">
      <c r="A727" s="362"/>
      <c r="B727" s="294"/>
      <c r="C727" s="337"/>
      <c r="D727" s="337"/>
      <c r="E727" s="337"/>
      <c r="F727" s="337"/>
      <c r="G727" s="359"/>
      <c r="H727" s="337"/>
      <c r="I727" s="337"/>
      <c r="J727" s="337"/>
      <c r="K727" s="337"/>
      <c r="L727" s="329"/>
      <c r="M727" s="337"/>
      <c r="N727" s="349"/>
      <c r="O727" s="349"/>
      <c r="P727" s="358"/>
    </row>
    <row r="728" ht="27" customHeight="1" spans="1:16">
      <c r="A728" s="361"/>
      <c r="B728" s="294"/>
      <c r="C728" s="337"/>
      <c r="D728" s="337"/>
      <c r="E728" s="337"/>
      <c r="F728" s="337"/>
      <c r="G728" s="359"/>
      <c r="H728" s="337"/>
      <c r="I728" s="337"/>
      <c r="J728" s="337"/>
      <c r="K728" s="337"/>
      <c r="L728" s="334"/>
      <c r="M728" s="337"/>
      <c r="N728" s="349"/>
      <c r="O728" s="349"/>
      <c r="P728" s="357"/>
    </row>
    <row r="729" ht="27" customHeight="1" spans="1:16">
      <c r="A729" s="362"/>
      <c r="B729" s="294"/>
      <c r="C729" s="337"/>
      <c r="D729" s="337"/>
      <c r="E729" s="337"/>
      <c r="F729" s="337"/>
      <c r="G729" s="359"/>
      <c r="H729" s="337"/>
      <c r="I729" s="337"/>
      <c r="J729" s="337"/>
      <c r="K729" s="337"/>
      <c r="L729" s="329"/>
      <c r="M729" s="337"/>
      <c r="N729" s="349"/>
      <c r="O729" s="349"/>
      <c r="P729" s="358"/>
    </row>
    <row r="730" ht="27" customHeight="1" spans="1:16">
      <c r="A730" s="361"/>
      <c r="B730" s="294"/>
      <c r="C730" s="337"/>
      <c r="D730" s="337"/>
      <c r="E730" s="337"/>
      <c r="F730" s="337"/>
      <c r="G730" s="359"/>
      <c r="H730" s="337"/>
      <c r="I730" s="337"/>
      <c r="J730" s="337"/>
      <c r="K730" s="337"/>
      <c r="L730" s="334"/>
      <c r="M730" s="337"/>
      <c r="N730" s="349"/>
      <c r="O730" s="349"/>
      <c r="P730" s="357"/>
    </row>
    <row r="731" ht="27" customHeight="1" spans="1:16">
      <c r="A731" s="362"/>
      <c r="B731" s="294"/>
      <c r="C731" s="337"/>
      <c r="D731" s="337"/>
      <c r="E731" s="337"/>
      <c r="F731" s="337"/>
      <c r="G731" s="359"/>
      <c r="H731" s="337"/>
      <c r="I731" s="337"/>
      <c r="J731" s="337"/>
      <c r="K731" s="337"/>
      <c r="L731" s="329"/>
      <c r="M731" s="337"/>
      <c r="N731" s="349"/>
      <c r="O731" s="349"/>
      <c r="P731" s="358"/>
    </row>
    <row r="732" ht="27" customHeight="1" spans="1:16">
      <c r="A732" s="361"/>
      <c r="B732" s="294"/>
      <c r="C732" s="337"/>
      <c r="D732" s="337"/>
      <c r="E732" s="337"/>
      <c r="F732" s="337"/>
      <c r="G732" s="359"/>
      <c r="H732" s="337"/>
      <c r="I732" s="337"/>
      <c r="J732" s="337"/>
      <c r="K732" s="337"/>
      <c r="L732" s="334"/>
      <c r="M732" s="337"/>
      <c r="N732" s="349"/>
      <c r="O732" s="349"/>
      <c r="P732" s="357"/>
    </row>
    <row r="733" ht="27" customHeight="1" spans="1:16">
      <c r="A733" s="362"/>
      <c r="B733" s="294"/>
      <c r="C733" s="337"/>
      <c r="D733" s="337"/>
      <c r="E733" s="337"/>
      <c r="F733" s="337"/>
      <c r="G733" s="359"/>
      <c r="H733" s="337"/>
      <c r="I733" s="337"/>
      <c r="J733" s="337"/>
      <c r="K733" s="337"/>
      <c r="L733" s="329"/>
      <c r="M733" s="337"/>
      <c r="N733" s="349"/>
      <c r="O733" s="349"/>
      <c r="P733" s="358"/>
    </row>
    <row r="734" ht="27" customHeight="1" spans="1:16">
      <c r="A734" s="361"/>
      <c r="B734" s="294"/>
      <c r="C734" s="337"/>
      <c r="D734" s="337"/>
      <c r="E734" s="337"/>
      <c r="F734" s="337"/>
      <c r="G734" s="359"/>
      <c r="H734" s="337"/>
      <c r="I734" s="337"/>
      <c r="J734" s="337"/>
      <c r="K734" s="337"/>
      <c r="L734" s="334"/>
      <c r="M734" s="337"/>
      <c r="N734" s="349"/>
      <c r="O734" s="349"/>
      <c r="P734" s="357"/>
    </row>
    <row r="735" ht="27" customHeight="1" spans="1:16">
      <c r="A735" s="362"/>
      <c r="B735" s="294"/>
      <c r="C735" s="337"/>
      <c r="D735" s="337"/>
      <c r="E735" s="337"/>
      <c r="F735" s="337"/>
      <c r="G735" s="359"/>
      <c r="H735" s="337"/>
      <c r="I735" s="337"/>
      <c r="J735" s="337"/>
      <c r="K735" s="337"/>
      <c r="L735" s="329"/>
      <c r="M735" s="337"/>
      <c r="N735" s="349"/>
      <c r="O735" s="349"/>
      <c r="P735" s="358"/>
    </row>
    <row r="736" ht="27" customHeight="1" spans="1:16">
      <c r="A736" s="361"/>
      <c r="B736" s="294"/>
      <c r="C736" s="337"/>
      <c r="D736" s="337"/>
      <c r="E736" s="337"/>
      <c r="F736" s="337"/>
      <c r="G736" s="359"/>
      <c r="H736" s="337"/>
      <c r="I736" s="337"/>
      <c r="J736" s="337"/>
      <c r="K736" s="337"/>
      <c r="L736" s="334"/>
      <c r="M736" s="337"/>
      <c r="N736" s="349"/>
      <c r="O736" s="349"/>
      <c r="P736" s="357"/>
    </row>
    <row r="737" ht="27" customHeight="1" spans="1:16">
      <c r="A737" s="362"/>
      <c r="B737" s="294"/>
      <c r="C737" s="337"/>
      <c r="D737" s="337"/>
      <c r="E737" s="337"/>
      <c r="F737" s="337"/>
      <c r="G737" s="359"/>
      <c r="H737" s="337"/>
      <c r="I737" s="337"/>
      <c r="J737" s="337"/>
      <c r="K737" s="337"/>
      <c r="L737" s="329"/>
      <c r="M737" s="337"/>
      <c r="N737" s="349"/>
      <c r="O737" s="349"/>
      <c r="P737" s="358"/>
    </row>
    <row r="738" ht="27" customHeight="1" spans="1:16">
      <c r="A738" s="361"/>
      <c r="B738" s="294"/>
      <c r="C738" s="337"/>
      <c r="D738" s="337"/>
      <c r="E738" s="337"/>
      <c r="F738" s="337"/>
      <c r="G738" s="359"/>
      <c r="H738" s="337"/>
      <c r="I738" s="337"/>
      <c r="J738" s="337"/>
      <c r="K738" s="337"/>
      <c r="L738" s="334"/>
      <c r="M738" s="337"/>
      <c r="N738" s="349"/>
      <c r="O738" s="349"/>
      <c r="P738" s="357"/>
    </row>
    <row r="739" ht="27" customHeight="1" spans="1:16">
      <c r="A739" s="362"/>
      <c r="B739" s="294"/>
      <c r="C739" s="337"/>
      <c r="D739" s="337"/>
      <c r="E739" s="337"/>
      <c r="F739" s="337"/>
      <c r="G739" s="359"/>
      <c r="H739" s="337"/>
      <c r="I739" s="337"/>
      <c r="J739" s="337"/>
      <c r="K739" s="337"/>
      <c r="L739" s="329"/>
      <c r="M739" s="337"/>
      <c r="N739" s="349"/>
      <c r="O739" s="349"/>
      <c r="P739" s="358"/>
    </row>
    <row r="740" ht="27" customHeight="1" spans="1:16">
      <c r="A740" s="361"/>
      <c r="B740" s="294"/>
      <c r="C740" s="337"/>
      <c r="D740" s="337"/>
      <c r="E740" s="337"/>
      <c r="F740" s="337"/>
      <c r="G740" s="359"/>
      <c r="H740" s="337"/>
      <c r="I740" s="337"/>
      <c r="J740" s="337"/>
      <c r="K740" s="337"/>
      <c r="L740" s="334"/>
      <c r="M740" s="337"/>
      <c r="N740" s="349"/>
      <c r="O740" s="349"/>
      <c r="P740" s="357"/>
    </row>
    <row r="741" ht="27" customHeight="1" spans="1:16">
      <c r="A741" s="362"/>
      <c r="B741" s="294"/>
      <c r="C741" s="337"/>
      <c r="D741" s="337"/>
      <c r="E741" s="337"/>
      <c r="F741" s="337"/>
      <c r="G741" s="359"/>
      <c r="H741" s="337"/>
      <c r="I741" s="337"/>
      <c r="J741" s="337"/>
      <c r="K741" s="337"/>
      <c r="L741" s="329"/>
      <c r="M741" s="337"/>
      <c r="N741" s="349"/>
      <c r="O741" s="349"/>
      <c r="P741" s="358"/>
    </row>
    <row r="742" ht="27" customHeight="1" spans="1:16">
      <c r="A742" s="361"/>
      <c r="B742" s="294"/>
      <c r="C742" s="337"/>
      <c r="D742" s="337"/>
      <c r="E742" s="337"/>
      <c r="F742" s="337"/>
      <c r="G742" s="359"/>
      <c r="H742" s="337"/>
      <c r="I742" s="337"/>
      <c r="J742" s="337"/>
      <c r="K742" s="337"/>
      <c r="L742" s="334"/>
      <c r="M742" s="337"/>
      <c r="N742" s="349"/>
      <c r="O742" s="349"/>
      <c r="P742" s="357"/>
    </row>
    <row r="743" ht="27" customHeight="1" spans="1:16">
      <c r="A743" s="362"/>
      <c r="B743" s="294"/>
      <c r="C743" s="337"/>
      <c r="D743" s="337"/>
      <c r="E743" s="337"/>
      <c r="F743" s="337"/>
      <c r="G743" s="359"/>
      <c r="H743" s="337"/>
      <c r="I743" s="337"/>
      <c r="J743" s="337"/>
      <c r="K743" s="337"/>
      <c r="L743" s="329"/>
      <c r="M743" s="337"/>
      <c r="N743" s="349"/>
      <c r="O743" s="349"/>
      <c r="P743" s="358"/>
    </row>
    <row r="744" ht="27" customHeight="1" spans="1:16">
      <c r="A744" s="361"/>
      <c r="B744" s="294"/>
      <c r="C744" s="337"/>
      <c r="D744" s="337"/>
      <c r="E744" s="337"/>
      <c r="F744" s="337"/>
      <c r="G744" s="359"/>
      <c r="H744" s="337"/>
      <c r="I744" s="337"/>
      <c r="J744" s="337"/>
      <c r="K744" s="337"/>
      <c r="L744" s="334"/>
      <c r="M744" s="337"/>
      <c r="N744" s="349"/>
      <c r="O744" s="349"/>
      <c r="P744" s="357"/>
    </row>
    <row r="745" ht="27" customHeight="1" spans="1:16">
      <c r="A745" s="362"/>
      <c r="B745" s="294"/>
      <c r="C745" s="337"/>
      <c r="D745" s="337"/>
      <c r="E745" s="337"/>
      <c r="F745" s="337"/>
      <c r="G745" s="359"/>
      <c r="H745" s="337"/>
      <c r="I745" s="337"/>
      <c r="J745" s="337"/>
      <c r="K745" s="337"/>
      <c r="L745" s="329"/>
      <c r="M745" s="337"/>
      <c r="N745" s="349"/>
      <c r="O745" s="349"/>
      <c r="P745" s="358"/>
    </row>
    <row r="746" ht="27" customHeight="1" spans="1:16">
      <c r="A746" s="361"/>
      <c r="B746" s="294"/>
      <c r="C746" s="337"/>
      <c r="D746" s="337"/>
      <c r="E746" s="337"/>
      <c r="F746" s="337"/>
      <c r="G746" s="359"/>
      <c r="H746" s="337"/>
      <c r="I746" s="337"/>
      <c r="J746" s="337"/>
      <c r="K746" s="337"/>
      <c r="L746" s="334"/>
      <c r="M746" s="337"/>
      <c r="N746" s="349"/>
      <c r="O746" s="349"/>
      <c r="P746" s="357"/>
    </row>
    <row r="747" ht="27" customHeight="1" spans="1:16">
      <c r="A747" s="362"/>
      <c r="B747" s="294"/>
      <c r="C747" s="337"/>
      <c r="D747" s="337"/>
      <c r="E747" s="337"/>
      <c r="F747" s="337"/>
      <c r="G747" s="359"/>
      <c r="H747" s="337"/>
      <c r="I747" s="337"/>
      <c r="J747" s="337"/>
      <c r="K747" s="337"/>
      <c r="L747" s="329"/>
      <c r="M747" s="337"/>
      <c r="N747" s="349"/>
      <c r="O747" s="349"/>
      <c r="P747" s="358"/>
    </row>
    <row r="748" ht="27" customHeight="1" spans="1:16">
      <c r="A748" s="361"/>
      <c r="B748" s="294"/>
      <c r="C748" s="337"/>
      <c r="D748" s="337"/>
      <c r="E748" s="337"/>
      <c r="F748" s="337"/>
      <c r="G748" s="359"/>
      <c r="H748" s="337"/>
      <c r="I748" s="337"/>
      <c r="J748" s="337"/>
      <c r="K748" s="337"/>
      <c r="L748" s="334"/>
      <c r="M748" s="337"/>
      <c r="N748" s="349"/>
      <c r="O748" s="349"/>
      <c r="P748" s="357"/>
    </row>
    <row r="749" ht="27" customHeight="1" spans="1:16">
      <c r="A749" s="362"/>
      <c r="B749" s="294"/>
      <c r="C749" s="337"/>
      <c r="D749" s="337"/>
      <c r="E749" s="337"/>
      <c r="F749" s="337"/>
      <c r="G749" s="359"/>
      <c r="H749" s="337"/>
      <c r="I749" s="337"/>
      <c r="J749" s="337"/>
      <c r="K749" s="337"/>
      <c r="L749" s="329"/>
      <c r="M749" s="337"/>
      <c r="N749" s="349"/>
      <c r="O749" s="349"/>
      <c r="P749" s="358"/>
    </row>
    <row r="750" ht="27" customHeight="1" spans="1:16">
      <c r="A750" s="361"/>
      <c r="B750" s="294"/>
      <c r="C750" s="337"/>
      <c r="D750" s="337"/>
      <c r="E750" s="337"/>
      <c r="F750" s="337"/>
      <c r="G750" s="359"/>
      <c r="H750" s="337"/>
      <c r="I750" s="337"/>
      <c r="J750" s="337"/>
      <c r="K750" s="337"/>
      <c r="L750" s="334"/>
      <c r="M750" s="337"/>
      <c r="N750" s="349"/>
      <c r="O750" s="349"/>
      <c r="P750" s="357"/>
    </row>
    <row r="751" ht="27" customHeight="1" spans="1:16">
      <c r="A751" s="362"/>
      <c r="B751" s="294"/>
      <c r="C751" s="337"/>
      <c r="D751" s="337"/>
      <c r="E751" s="337"/>
      <c r="F751" s="337"/>
      <c r="G751" s="359"/>
      <c r="H751" s="337"/>
      <c r="I751" s="337"/>
      <c r="J751" s="337"/>
      <c r="K751" s="337"/>
      <c r="L751" s="329"/>
      <c r="M751" s="337"/>
      <c r="N751" s="349"/>
      <c r="O751" s="349"/>
      <c r="P751" s="358"/>
    </row>
    <row r="752" ht="27" customHeight="1" spans="1:16">
      <c r="A752" s="361"/>
      <c r="B752" s="294"/>
      <c r="C752" s="337"/>
      <c r="D752" s="337"/>
      <c r="E752" s="337"/>
      <c r="F752" s="337"/>
      <c r="G752" s="359"/>
      <c r="H752" s="337"/>
      <c r="I752" s="337"/>
      <c r="J752" s="337"/>
      <c r="K752" s="337"/>
      <c r="L752" s="334"/>
      <c r="M752" s="337"/>
      <c r="N752" s="349"/>
      <c r="O752" s="349"/>
      <c r="P752" s="357"/>
    </row>
    <row r="753" ht="27" customHeight="1" spans="1:16">
      <c r="A753" s="362"/>
      <c r="B753" s="294"/>
      <c r="C753" s="337"/>
      <c r="D753" s="337"/>
      <c r="E753" s="337"/>
      <c r="F753" s="337"/>
      <c r="G753" s="359"/>
      <c r="H753" s="337"/>
      <c r="I753" s="337"/>
      <c r="J753" s="337"/>
      <c r="K753" s="337"/>
      <c r="L753" s="329"/>
      <c r="M753" s="337"/>
      <c r="N753" s="349"/>
      <c r="O753" s="349"/>
      <c r="P753" s="358"/>
    </row>
    <row r="754" ht="27" customHeight="1" spans="1:16">
      <c r="A754" s="361"/>
      <c r="B754" s="294"/>
      <c r="C754" s="337"/>
      <c r="D754" s="337"/>
      <c r="E754" s="337"/>
      <c r="F754" s="337"/>
      <c r="G754" s="359"/>
      <c r="H754" s="337"/>
      <c r="I754" s="337"/>
      <c r="J754" s="337"/>
      <c r="K754" s="337"/>
      <c r="L754" s="334"/>
      <c r="M754" s="337"/>
      <c r="N754" s="349"/>
      <c r="O754" s="349"/>
      <c r="P754" s="357"/>
    </row>
    <row r="755" ht="27" customHeight="1" spans="1:16">
      <c r="A755" s="362"/>
      <c r="B755" s="294"/>
      <c r="C755" s="337"/>
      <c r="D755" s="337"/>
      <c r="E755" s="337"/>
      <c r="F755" s="337"/>
      <c r="G755" s="359"/>
      <c r="H755" s="337"/>
      <c r="I755" s="337"/>
      <c r="J755" s="337"/>
      <c r="K755" s="337"/>
      <c r="L755" s="329"/>
      <c r="M755" s="337"/>
      <c r="N755" s="349"/>
      <c r="O755" s="349"/>
      <c r="P755" s="358"/>
    </row>
    <row r="756" ht="27" customHeight="1" spans="1:16">
      <c r="A756" s="361"/>
      <c r="B756" s="294"/>
      <c r="C756" s="337"/>
      <c r="D756" s="337"/>
      <c r="E756" s="337"/>
      <c r="F756" s="337"/>
      <c r="G756" s="359"/>
      <c r="H756" s="337"/>
      <c r="I756" s="337"/>
      <c r="J756" s="337"/>
      <c r="K756" s="337"/>
      <c r="L756" s="334"/>
      <c r="M756" s="337"/>
      <c r="N756" s="349"/>
      <c r="O756" s="349"/>
      <c r="P756" s="357"/>
    </row>
    <row r="757" ht="27" customHeight="1" spans="1:16">
      <c r="A757" s="362"/>
      <c r="B757" s="294"/>
      <c r="C757" s="337"/>
      <c r="D757" s="337"/>
      <c r="E757" s="337"/>
      <c r="F757" s="337"/>
      <c r="G757" s="359"/>
      <c r="H757" s="337"/>
      <c r="I757" s="337"/>
      <c r="J757" s="337"/>
      <c r="K757" s="337"/>
      <c r="L757" s="329"/>
      <c r="M757" s="337"/>
      <c r="N757" s="349"/>
      <c r="O757" s="349"/>
      <c r="P757" s="358"/>
    </row>
    <row r="758" ht="27" customHeight="1" spans="1:16">
      <c r="A758" s="361"/>
      <c r="B758" s="294"/>
      <c r="C758" s="337"/>
      <c r="D758" s="337"/>
      <c r="E758" s="337"/>
      <c r="F758" s="337"/>
      <c r="G758" s="359"/>
      <c r="H758" s="337"/>
      <c r="I758" s="337"/>
      <c r="J758" s="337"/>
      <c r="K758" s="337"/>
      <c r="L758" s="334"/>
      <c r="M758" s="337"/>
      <c r="N758" s="349"/>
      <c r="O758" s="349"/>
      <c r="P758" s="357"/>
    </row>
    <row r="759" ht="27" customHeight="1" spans="1:16">
      <c r="A759" s="362"/>
      <c r="B759" s="294"/>
      <c r="C759" s="337"/>
      <c r="D759" s="337"/>
      <c r="E759" s="337"/>
      <c r="F759" s="337"/>
      <c r="G759" s="359"/>
      <c r="H759" s="337"/>
      <c r="I759" s="337"/>
      <c r="J759" s="337"/>
      <c r="K759" s="337"/>
      <c r="L759" s="329"/>
      <c r="M759" s="337"/>
      <c r="N759" s="349"/>
      <c r="O759" s="349"/>
      <c r="P759" s="358"/>
    </row>
    <row r="760" ht="27" customHeight="1" spans="1:16">
      <c r="A760" s="361"/>
      <c r="B760" s="294"/>
      <c r="C760" s="337"/>
      <c r="D760" s="337"/>
      <c r="E760" s="337"/>
      <c r="F760" s="337"/>
      <c r="G760" s="359"/>
      <c r="H760" s="337"/>
      <c r="I760" s="337"/>
      <c r="J760" s="337"/>
      <c r="K760" s="337"/>
      <c r="L760" s="334"/>
      <c r="M760" s="337"/>
      <c r="N760" s="349"/>
      <c r="O760" s="349"/>
      <c r="P760" s="357"/>
    </row>
    <row r="761" ht="27" customHeight="1" spans="1:16">
      <c r="A761" s="362"/>
      <c r="B761" s="294"/>
      <c r="C761" s="337"/>
      <c r="D761" s="337"/>
      <c r="E761" s="337"/>
      <c r="F761" s="337"/>
      <c r="G761" s="359"/>
      <c r="H761" s="337"/>
      <c r="I761" s="337"/>
      <c r="J761" s="337"/>
      <c r="K761" s="337"/>
      <c r="L761" s="329"/>
      <c r="M761" s="337"/>
      <c r="N761" s="349"/>
      <c r="O761" s="349"/>
      <c r="P761" s="358"/>
    </row>
    <row r="762" ht="27" customHeight="1" spans="1:16">
      <c r="A762" s="361"/>
      <c r="B762" s="294"/>
      <c r="C762" s="337"/>
      <c r="D762" s="337"/>
      <c r="E762" s="337"/>
      <c r="F762" s="337"/>
      <c r="G762" s="359"/>
      <c r="H762" s="337"/>
      <c r="I762" s="337"/>
      <c r="J762" s="337"/>
      <c r="K762" s="337"/>
      <c r="L762" s="334"/>
      <c r="M762" s="337"/>
      <c r="N762" s="349"/>
      <c r="O762" s="349"/>
      <c r="P762" s="357"/>
    </row>
    <row r="763" ht="27" customHeight="1" spans="1:16">
      <c r="A763" s="362"/>
      <c r="B763" s="294"/>
      <c r="C763" s="337"/>
      <c r="D763" s="337"/>
      <c r="E763" s="337"/>
      <c r="F763" s="337"/>
      <c r="G763" s="359"/>
      <c r="H763" s="337"/>
      <c r="I763" s="337"/>
      <c r="J763" s="337"/>
      <c r="K763" s="337"/>
      <c r="L763" s="329"/>
      <c r="M763" s="337"/>
      <c r="N763" s="349"/>
      <c r="O763" s="349"/>
      <c r="P763" s="358"/>
    </row>
    <row r="764" ht="27" customHeight="1" spans="1:16">
      <c r="A764" s="361"/>
      <c r="B764" s="294"/>
      <c r="C764" s="337"/>
      <c r="D764" s="337"/>
      <c r="E764" s="337"/>
      <c r="F764" s="337"/>
      <c r="G764" s="359"/>
      <c r="H764" s="337"/>
      <c r="I764" s="337"/>
      <c r="J764" s="337"/>
      <c r="K764" s="337"/>
      <c r="L764" s="334"/>
      <c r="M764" s="337"/>
      <c r="N764" s="349"/>
      <c r="O764" s="349"/>
      <c r="P764" s="357"/>
    </row>
    <row r="765" ht="27" customHeight="1" spans="1:16">
      <c r="A765" s="362"/>
      <c r="B765" s="294"/>
      <c r="C765" s="337"/>
      <c r="D765" s="337"/>
      <c r="E765" s="337"/>
      <c r="F765" s="337"/>
      <c r="G765" s="359"/>
      <c r="H765" s="337"/>
      <c r="I765" s="337"/>
      <c r="J765" s="337"/>
      <c r="K765" s="337"/>
      <c r="L765" s="329"/>
      <c r="M765" s="337"/>
      <c r="N765" s="349"/>
      <c r="O765" s="349"/>
      <c r="P765" s="358"/>
    </row>
    <row r="766" ht="27" customHeight="1" spans="1:16">
      <c r="A766" s="361"/>
      <c r="B766" s="294"/>
      <c r="C766" s="337"/>
      <c r="D766" s="337"/>
      <c r="E766" s="337"/>
      <c r="F766" s="337"/>
      <c r="G766" s="359"/>
      <c r="H766" s="337"/>
      <c r="I766" s="337"/>
      <c r="J766" s="337"/>
      <c r="K766" s="337"/>
      <c r="L766" s="334"/>
      <c r="M766" s="337"/>
      <c r="N766" s="349"/>
      <c r="O766" s="349"/>
      <c r="P766" s="357"/>
    </row>
    <row r="767" ht="27" customHeight="1" spans="1:16">
      <c r="A767" s="362"/>
      <c r="B767" s="294"/>
      <c r="C767" s="337"/>
      <c r="D767" s="337"/>
      <c r="E767" s="337"/>
      <c r="F767" s="337"/>
      <c r="G767" s="359"/>
      <c r="H767" s="337"/>
      <c r="I767" s="337"/>
      <c r="J767" s="337"/>
      <c r="K767" s="337"/>
      <c r="L767" s="329"/>
      <c r="M767" s="337"/>
      <c r="N767" s="349"/>
      <c r="O767" s="349"/>
      <c r="P767" s="358"/>
    </row>
    <row r="768" ht="27" customHeight="1" spans="1:16">
      <c r="A768" s="361"/>
      <c r="B768" s="294"/>
      <c r="C768" s="337"/>
      <c r="D768" s="337"/>
      <c r="E768" s="337"/>
      <c r="F768" s="337"/>
      <c r="G768" s="359"/>
      <c r="H768" s="337"/>
      <c r="I768" s="337"/>
      <c r="J768" s="337"/>
      <c r="K768" s="337"/>
      <c r="L768" s="334"/>
      <c r="M768" s="337"/>
      <c r="N768" s="349"/>
      <c r="O768" s="349"/>
      <c r="P768" s="357"/>
    </row>
    <row r="769" ht="27" customHeight="1" spans="1:16">
      <c r="A769" s="362"/>
      <c r="B769" s="294"/>
      <c r="C769" s="337"/>
      <c r="D769" s="337"/>
      <c r="E769" s="337"/>
      <c r="F769" s="337"/>
      <c r="G769" s="359"/>
      <c r="H769" s="337"/>
      <c r="I769" s="337"/>
      <c r="J769" s="337"/>
      <c r="K769" s="337"/>
      <c r="L769" s="329"/>
      <c r="M769" s="337"/>
      <c r="N769" s="349"/>
      <c r="O769" s="349"/>
      <c r="P769" s="358"/>
    </row>
    <row r="770" ht="27" customHeight="1" spans="1:16">
      <c r="A770" s="361"/>
      <c r="B770" s="294"/>
      <c r="C770" s="337"/>
      <c r="D770" s="337"/>
      <c r="E770" s="337"/>
      <c r="F770" s="337"/>
      <c r="G770" s="359"/>
      <c r="H770" s="337"/>
      <c r="I770" s="337"/>
      <c r="J770" s="337"/>
      <c r="K770" s="337"/>
      <c r="L770" s="334"/>
      <c r="M770" s="337"/>
      <c r="N770" s="349"/>
      <c r="O770" s="349"/>
      <c r="P770" s="357"/>
    </row>
    <row r="771" ht="27" customHeight="1" spans="1:16">
      <c r="A771" s="362"/>
      <c r="B771" s="294"/>
      <c r="C771" s="337"/>
      <c r="D771" s="337"/>
      <c r="E771" s="337"/>
      <c r="F771" s="337"/>
      <c r="G771" s="359"/>
      <c r="H771" s="337"/>
      <c r="I771" s="337"/>
      <c r="J771" s="337"/>
      <c r="K771" s="337"/>
      <c r="L771" s="329"/>
      <c r="M771" s="337"/>
      <c r="N771" s="349"/>
      <c r="O771" s="349"/>
      <c r="P771" s="358"/>
    </row>
    <row r="772" ht="27" customHeight="1" spans="1:16">
      <c r="A772" s="361"/>
      <c r="B772" s="294"/>
      <c r="C772" s="337"/>
      <c r="D772" s="337"/>
      <c r="E772" s="337"/>
      <c r="F772" s="337"/>
      <c r="G772" s="359"/>
      <c r="H772" s="337"/>
      <c r="I772" s="337"/>
      <c r="J772" s="337"/>
      <c r="K772" s="337"/>
      <c r="L772" s="334"/>
      <c r="M772" s="337"/>
      <c r="N772" s="349"/>
      <c r="O772" s="349"/>
      <c r="P772" s="357"/>
    </row>
    <row r="773" ht="27" customHeight="1" spans="1:16">
      <c r="A773" s="362"/>
      <c r="B773" s="294"/>
      <c r="C773" s="337"/>
      <c r="D773" s="337"/>
      <c r="E773" s="337"/>
      <c r="F773" s="337"/>
      <c r="G773" s="359"/>
      <c r="H773" s="337"/>
      <c r="I773" s="337"/>
      <c r="J773" s="337"/>
      <c r="K773" s="337"/>
      <c r="L773" s="329"/>
      <c r="M773" s="337"/>
      <c r="N773" s="349"/>
      <c r="O773" s="349"/>
      <c r="P773" s="358"/>
    </row>
    <row r="774" ht="27" customHeight="1" spans="1:16">
      <c r="A774" s="361"/>
      <c r="B774" s="294"/>
      <c r="C774" s="337"/>
      <c r="D774" s="337"/>
      <c r="E774" s="337"/>
      <c r="F774" s="337"/>
      <c r="G774" s="359"/>
      <c r="H774" s="337"/>
      <c r="I774" s="337"/>
      <c r="J774" s="337"/>
      <c r="K774" s="337"/>
      <c r="L774" s="334"/>
      <c r="M774" s="337"/>
      <c r="N774" s="349"/>
      <c r="O774" s="349"/>
      <c r="P774" s="357"/>
    </row>
    <row r="775" ht="27" customHeight="1" spans="1:16">
      <c r="A775" s="362"/>
      <c r="B775" s="294"/>
      <c r="C775" s="337"/>
      <c r="D775" s="337"/>
      <c r="E775" s="337"/>
      <c r="F775" s="337"/>
      <c r="G775" s="359"/>
      <c r="H775" s="337"/>
      <c r="I775" s="337"/>
      <c r="J775" s="337"/>
      <c r="K775" s="337"/>
      <c r="L775" s="329"/>
      <c r="M775" s="337"/>
      <c r="N775" s="349"/>
      <c r="O775" s="349"/>
      <c r="P775" s="358"/>
    </row>
    <row r="776" ht="27" customHeight="1" spans="1:16">
      <c r="A776" s="361"/>
      <c r="B776" s="294"/>
      <c r="C776" s="337"/>
      <c r="D776" s="337"/>
      <c r="E776" s="337"/>
      <c r="F776" s="337"/>
      <c r="G776" s="359"/>
      <c r="H776" s="337"/>
      <c r="I776" s="337"/>
      <c r="J776" s="337"/>
      <c r="K776" s="337"/>
      <c r="L776" s="334"/>
      <c r="M776" s="337"/>
      <c r="N776" s="349"/>
      <c r="O776" s="349"/>
      <c r="P776" s="357"/>
    </row>
    <row r="777" ht="27" customHeight="1" spans="1:16">
      <c r="A777" s="362"/>
      <c r="B777" s="294"/>
      <c r="C777" s="337"/>
      <c r="D777" s="337"/>
      <c r="E777" s="337"/>
      <c r="F777" s="337"/>
      <c r="G777" s="359"/>
      <c r="H777" s="337"/>
      <c r="I777" s="337"/>
      <c r="J777" s="337"/>
      <c r="K777" s="337"/>
      <c r="L777" s="329"/>
      <c r="M777" s="337"/>
      <c r="N777" s="349"/>
      <c r="O777" s="349"/>
      <c r="P777" s="358"/>
    </row>
    <row r="778" ht="27" customHeight="1" spans="1:16">
      <c r="A778" s="361"/>
      <c r="B778" s="294"/>
      <c r="C778" s="337"/>
      <c r="D778" s="337"/>
      <c r="E778" s="337"/>
      <c r="F778" s="337"/>
      <c r="G778" s="359"/>
      <c r="H778" s="337"/>
      <c r="I778" s="337"/>
      <c r="J778" s="337"/>
      <c r="K778" s="337"/>
      <c r="L778" s="334"/>
      <c r="M778" s="337"/>
      <c r="N778" s="349"/>
      <c r="O778" s="349"/>
      <c r="P778" s="357"/>
    </row>
    <row r="779" ht="27" customHeight="1" spans="1:16">
      <c r="A779" s="362"/>
      <c r="B779" s="294"/>
      <c r="C779" s="337"/>
      <c r="D779" s="337"/>
      <c r="E779" s="337"/>
      <c r="F779" s="337"/>
      <c r="G779" s="359"/>
      <c r="H779" s="337"/>
      <c r="I779" s="337"/>
      <c r="J779" s="337"/>
      <c r="K779" s="337"/>
      <c r="L779" s="329"/>
      <c r="M779" s="337"/>
      <c r="N779" s="349"/>
      <c r="O779" s="349"/>
      <c r="P779" s="358"/>
    </row>
    <row r="780" ht="27" customHeight="1" spans="1:16">
      <c r="A780" s="361"/>
      <c r="B780" s="294"/>
      <c r="C780" s="337"/>
      <c r="D780" s="337"/>
      <c r="E780" s="337"/>
      <c r="F780" s="337"/>
      <c r="G780" s="359"/>
      <c r="H780" s="337"/>
      <c r="I780" s="337"/>
      <c r="J780" s="337"/>
      <c r="K780" s="337"/>
      <c r="L780" s="334"/>
      <c r="M780" s="337"/>
      <c r="N780" s="349"/>
      <c r="O780" s="349"/>
      <c r="P780" s="357"/>
    </row>
    <row r="781" ht="27" customHeight="1" spans="1:16">
      <c r="A781" s="362"/>
      <c r="B781" s="294"/>
      <c r="C781" s="337"/>
      <c r="D781" s="337"/>
      <c r="E781" s="337"/>
      <c r="F781" s="337"/>
      <c r="G781" s="359"/>
      <c r="H781" s="337"/>
      <c r="I781" s="337"/>
      <c r="J781" s="337"/>
      <c r="K781" s="337"/>
      <c r="L781" s="329"/>
      <c r="M781" s="337"/>
      <c r="N781" s="349"/>
      <c r="O781" s="349"/>
      <c r="P781" s="358"/>
    </row>
    <row r="782" ht="27" customHeight="1" spans="1:16">
      <c r="A782" s="361"/>
      <c r="B782" s="294"/>
      <c r="C782" s="337"/>
      <c r="D782" s="337"/>
      <c r="E782" s="337"/>
      <c r="F782" s="337"/>
      <c r="G782" s="359"/>
      <c r="H782" s="337"/>
      <c r="I782" s="337"/>
      <c r="J782" s="337"/>
      <c r="K782" s="337"/>
      <c r="L782" s="334"/>
      <c r="M782" s="337"/>
      <c r="N782" s="349"/>
      <c r="O782" s="349"/>
      <c r="P782" s="357"/>
    </row>
    <row r="783" ht="27" customHeight="1" spans="1:16">
      <c r="A783" s="362"/>
      <c r="B783" s="294"/>
      <c r="C783" s="337"/>
      <c r="D783" s="337"/>
      <c r="E783" s="337"/>
      <c r="F783" s="337"/>
      <c r="G783" s="359"/>
      <c r="H783" s="337"/>
      <c r="I783" s="337"/>
      <c r="J783" s="337"/>
      <c r="K783" s="337"/>
      <c r="L783" s="329"/>
      <c r="M783" s="337"/>
      <c r="N783" s="349"/>
      <c r="O783" s="349"/>
      <c r="P783" s="358"/>
    </row>
    <row r="784" ht="27" customHeight="1" spans="1:16">
      <c r="A784" s="361"/>
      <c r="B784" s="294"/>
      <c r="C784" s="337"/>
      <c r="D784" s="337"/>
      <c r="E784" s="337"/>
      <c r="F784" s="337"/>
      <c r="G784" s="359"/>
      <c r="H784" s="337"/>
      <c r="I784" s="337"/>
      <c r="J784" s="337"/>
      <c r="K784" s="337"/>
      <c r="L784" s="334"/>
      <c r="M784" s="337"/>
      <c r="N784" s="349"/>
      <c r="O784" s="349"/>
      <c r="P784" s="357"/>
    </row>
    <row r="785" ht="27" customHeight="1" spans="1:16">
      <c r="A785" s="362"/>
      <c r="B785" s="294"/>
      <c r="C785" s="337"/>
      <c r="D785" s="337"/>
      <c r="E785" s="337"/>
      <c r="F785" s="337"/>
      <c r="G785" s="359"/>
      <c r="H785" s="337"/>
      <c r="I785" s="337"/>
      <c r="J785" s="337"/>
      <c r="K785" s="337"/>
      <c r="L785" s="329"/>
      <c r="M785" s="337"/>
      <c r="N785" s="349"/>
      <c r="O785" s="349"/>
      <c r="P785" s="358"/>
    </row>
    <row r="786" ht="27" customHeight="1" spans="1:16">
      <c r="A786" s="361"/>
      <c r="B786" s="294"/>
      <c r="C786" s="337"/>
      <c r="D786" s="337"/>
      <c r="E786" s="337"/>
      <c r="F786" s="337"/>
      <c r="G786" s="359"/>
      <c r="H786" s="337"/>
      <c r="I786" s="337"/>
      <c r="J786" s="337"/>
      <c r="K786" s="337"/>
      <c r="L786" s="334"/>
      <c r="M786" s="337"/>
      <c r="N786" s="349"/>
      <c r="O786" s="349"/>
      <c r="P786" s="357"/>
    </row>
    <row r="787" ht="27" customHeight="1" spans="1:16">
      <c r="A787" s="362"/>
      <c r="B787" s="294"/>
      <c r="C787" s="337"/>
      <c r="D787" s="337"/>
      <c r="E787" s="337"/>
      <c r="F787" s="337"/>
      <c r="G787" s="359"/>
      <c r="H787" s="337"/>
      <c r="I787" s="337"/>
      <c r="J787" s="337"/>
      <c r="K787" s="337"/>
      <c r="L787" s="329"/>
      <c r="M787" s="337"/>
      <c r="N787" s="349"/>
      <c r="O787" s="349"/>
      <c r="P787" s="358"/>
    </row>
    <row r="788" ht="27" customHeight="1" spans="1:16">
      <c r="A788" s="361"/>
      <c r="B788" s="294"/>
      <c r="C788" s="337"/>
      <c r="D788" s="337"/>
      <c r="E788" s="337"/>
      <c r="F788" s="337"/>
      <c r="G788" s="359"/>
      <c r="H788" s="337"/>
      <c r="I788" s="337"/>
      <c r="J788" s="337"/>
      <c r="K788" s="337"/>
      <c r="L788" s="334"/>
      <c r="M788" s="337"/>
      <c r="N788" s="349"/>
      <c r="O788" s="349"/>
      <c r="P788" s="357"/>
    </row>
    <row r="789" ht="27" customHeight="1" spans="1:16">
      <c r="A789" s="362"/>
      <c r="B789" s="294"/>
      <c r="C789" s="337"/>
      <c r="D789" s="337"/>
      <c r="E789" s="337"/>
      <c r="F789" s="337"/>
      <c r="G789" s="359"/>
      <c r="H789" s="337"/>
      <c r="I789" s="337"/>
      <c r="J789" s="337"/>
      <c r="K789" s="337"/>
      <c r="L789" s="329"/>
      <c r="M789" s="337"/>
      <c r="N789" s="349"/>
      <c r="O789" s="349"/>
      <c r="P789" s="358"/>
    </row>
    <row r="790" ht="27" customHeight="1" spans="1:16">
      <c r="A790" s="361"/>
      <c r="B790" s="294"/>
      <c r="C790" s="337"/>
      <c r="D790" s="341"/>
      <c r="E790" s="337"/>
      <c r="F790" s="337"/>
      <c r="G790" s="359"/>
      <c r="H790" s="337"/>
      <c r="I790" s="337"/>
      <c r="J790" s="337"/>
      <c r="K790" s="337"/>
      <c r="L790" s="334"/>
      <c r="M790" s="337"/>
      <c r="N790" s="349"/>
      <c r="O790" s="349"/>
      <c r="P790" s="357"/>
    </row>
    <row r="791" ht="27" customHeight="1" spans="1:16">
      <c r="A791" s="362"/>
      <c r="B791" s="294"/>
      <c r="C791" s="337"/>
      <c r="D791" s="337"/>
      <c r="E791" s="337"/>
      <c r="F791" s="337"/>
      <c r="G791" s="359"/>
      <c r="H791" s="337"/>
      <c r="I791" s="337"/>
      <c r="J791" s="337"/>
      <c r="K791" s="337"/>
      <c r="L791" s="329"/>
      <c r="M791" s="337"/>
      <c r="N791" s="349"/>
      <c r="O791" s="349"/>
      <c r="P791" s="358"/>
    </row>
    <row r="792" ht="27" customHeight="1" spans="1:16">
      <c r="A792" s="361"/>
      <c r="B792" s="294"/>
      <c r="C792" s="337"/>
      <c r="D792" s="337"/>
      <c r="E792" s="337"/>
      <c r="F792" s="337"/>
      <c r="G792" s="359"/>
      <c r="H792" s="337"/>
      <c r="I792" s="337"/>
      <c r="J792" s="337"/>
      <c r="K792" s="337"/>
      <c r="L792" s="334"/>
      <c r="M792" s="337"/>
      <c r="N792" s="349"/>
      <c r="O792" s="349"/>
      <c r="P792" s="357"/>
    </row>
    <row r="793" ht="27" customHeight="1" spans="1:16">
      <c r="A793" s="362"/>
      <c r="B793" s="294"/>
      <c r="C793" s="337"/>
      <c r="D793" s="337"/>
      <c r="E793" s="337"/>
      <c r="F793" s="337"/>
      <c r="G793" s="359"/>
      <c r="H793" s="337"/>
      <c r="I793" s="337"/>
      <c r="J793" s="337"/>
      <c r="K793" s="337"/>
      <c r="L793" s="329"/>
      <c r="M793" s="337"/>
      <c r="N793" s="349"/>
      <c r="O793" s="349"/>
      <c r="P793" s="358"/>
    </row>
    <row r="794" ht="27" customHeight="1" spans="1:16">
      <c r="A794" s="361"/>
      <c r="B794" s="294"/>
      <c r="C794" s="337"/>
      <c r="D794" s="337"/>
      <c r="E794" s="337"/>
      <c r="F794" s="337"/>
      <c r="G794" s="359"/>
      <c r="H794" s="337"/>
      <c r="I794" s="337"/>
      <c r="J794" s="337"/>
      <c r="K794" s="337"/>
      <c r="L794" s="334"/>
      <c r="M794" s="337"/>
      <c r="N794" s="349"/>
      <c r="O794" s="349"/>
      <c r="P794" s="357"/>
    </row>
    <row r="795" ht="27" customHeight="1" spans="1:16">
      <c r="A795" s="362"/>
      <c r="B795" s="294"/>
      <c r="C795" s="337"/>
      <c r="D795" s="337"/>
      <c r="E795" s="337"/>
      <c r="F795" s="341"/>
      <c r="G795" s="359"/>
      <c r="H795" s="337"/>
      <c r="I795" s="337"/>
      <c r="J795" s="337"/>
      <c r="K795" s="337"/>
      <c r="L795" s="329"/>
      <c r="M795" s="337"/>
      <c r="N795" s="349"/>
      <c r="O795" s="349"/>
      <c r="P795" s="358"/>
    </row>
    <row r="796" ht="27" customHeight="1" spans="1:16">
      <c r="A796" s="361"/>
      <c r="B796" s="294"/>
      <c r="C796" s="337"/>
      <c r="D796" s="337"/>
      <c r="E796" s="337"/>
      <c r="F796" s="337"/>
      <c r="G796" s="359"/>
      <c r="H796" s="337"/>
      <c r="I796" s="337"/>
      <c r="J796" s="337"/>
      <c r="K796" s="337"/>
      <c r="L796" s="334"/>
      <c r="M796" s="337"/>
      <c r="N796" s="349"/>
      <c r="O796" s="349"/>
      <c r="P796" s="357"/>
    </row>
    <row r="797" ht="27" customHeight="1" spans="1:16">
      <c r="A797" s="362"/>
      <c r="B797" s="294"/>
      <c r="C797" s="337"/>
      <c r="D797" s="337"/>
      <c r="E797" s="337"/>
      <c r="F797" s="337"/>
      <c r="G797" s="359"/>
      <c r="H797" s="337"/>
      <c r="I797" s="337"/>
      <c r="J797" s="337"/>
      <c r="K797" s="337"/>
      <c r="L797" s="329"/>
      <c r="M797" s="337"/>
      <c r="N797" s="349"/>
      <c r="O797" s="349"/>
      <c r="P797" s="358"/>
    </row>
    <row r="798" ht="27" customHeight="1" spans="1:16">
      <c r="A798" s="361"/>
      <c r="B798" s="294"/>
      <c r="C798" s="337"/>
      <c r="D798" s="337"/>
      <c r="E798" s="337"/>
      <c r="F798" s="337"/>
      <c r="G798" s="359"/>
      <c r="H798" s="337"/>
      <c r="I798" s="337"/>
      <c r="J798" s="337"/>
      <c r="K798" s="337"/>
      <c r="L798" s="334"/>
      <c r="M798" s="337"/>
      <c r="N798" s="349"/>
      <c r="O798" s="349"/>
      <c r="P798" s="357"/>
    </row>
    <row r="799" ht="27" customHeight="1" spans="1:16">
      <c r="A799" s="362"/>
      <c r="B799" s="294"/>
      <c r="C799" s="337"/>
      <c r="D799" s="337"/>
      <c r="E799" s="337"/>
      <c r="F799" s="337"/>
      <c r="G799" s="359"/>
      <c r="H799" s="337"/>
      <c r="I799" s="337"/>
      <c r="J799" s="337"/>
      <c r="K799" s="337"/>
      <c r="L799" s="329"/>
      <c r="M799" s="337"/>
      <c r="N799" s="349"/>
      <c r="O799" s="349"/>
      <c r="P799" s="358"/>
    </row>
    <row r="800" ht="27" customHeight="1" spans="1:16">
      <c r="A800" s="361"/>
      <c r="B800" s="294"/>
      <c r="C800" s="337"/>
      <c r="D800" s="337"/>
      <c r="E800" s="337"/>
      <c r="F800" s="337"/>
      <c r="G800" s="359"/>
      <c r="H800" s="337"/>
      <c r="I800" s="337"/>
      <c r="J800" s="337"/>
      <c r="K800" s="337"/>
      <c r="L800" s="334"/>
      <c r="M800" s="337"/>
      <c r="N800" s="349"/>
      <c r="O800" s="349"/>
      <c r="P800" s="357"/>
    </row>
    <row r="801" ht="27" customHeight="1" spans="1:16">
      <c r="A801" s="362"/>
      <c r="B801" s="294"/>
      <c r="C801" s="337"/>
      <c r="D801" s="337"/>
      <c r="E801" s="337"/>
      <c r="F801" s="337"/>
      <c r="G801" s="359"/>
      <c r="H801" s="337"/>
      <c r="I801" s="337"/>
      <c r="J801" s="337"/>
      <c r="K801" s="337"/>
      <c r="L801" s="329"/>
      <c r="M801" s="337"/>
      <c r="N801" s="349"/>
      <c r="O801" s="349"/>
      <c r="P801" s="358"/>
    </row>
    <row r="802" ht="27" customHeight="1" spans="1:16">
      <c r="A802" s="361"/>
      <c r="B802" s="294"/>
      <c r="C802" s="337"/>
      <c r="D802" s="337"/>
      <c r="E802" s="337"/>
      <c r="F802" s="337"/>
      <c r="G802" s="359"/>
      <c r="H802" s="337"/>
      <c r="I802" s="337"/>
      <c r="J802" s="337"/>
      <c r="K802" s="337"/>
      <c r="L802" s="334"/>
      <c r="M802" s="337"/>
      <c r="N802" s="349"/>
      <c r="O802" s="349"/>
      <c r="P802" s="357"/>
    </row>
    <row r="803" ht="27" customHeight="1" spans="1:16">
      <c r="A803" s="362"/>
      <c r="B803" s="294"/>
      <c r="C803" s="337"/>
      <c r="D803" s="337"/>
      <c r="E803" s="337"/>
      <c r="F803" s="337"/>
      <c r="G803" s="359"/>
      <c r="H803" s="337"/>
      <c r="I803" s="337"/>
      <c r="J803" s="337"/>
      <c r="K803" s="337"/>
      <c r="L803" s="329"/>
      <c r="M803" s="337"/>
      <c r="N803" s="349"/>
      <c r="O803" s="349"/>
      <c r="P803" s="358"/>
    </row>
    <row r="804" ht="27" customHeight="1" spans="1:16">
      <c r="A804" s="361"/>
      <c r="B804" s="294"/>
      <c r="C804" s="337"/>
      <c r="D804" s="337"/>
      <c r="E804" s="337"/>
      <c r="F804" s="337"/>
      <c r="G804" s="359"/>
      <c r="H804" s="337"/>
      <c r="I804" s="337"/>
      <c r="J804" s="337"/>
      <c r="K804" s="337"/>
      <c r="L804" s="334"/>
      <c r="M804" s="337"/>
      <c r="N804" s="349"/>
      <c r="O804" s="349"/>
      <c r="P804" s="357"/>
    </row>
    <row r="805" ht="27" customHeight="1" spans="1:16">
      <c r="A805" s="362"/>
      <c r="B805" s="294"/>
      <c r="C805" s="337"/>
      <c r="D805" s="337"/>
      <c r="E805" s="337"/>
      <c r="F805" s="337"/>
      <c r="G805" s="359"/>
      <c r="H805" s="337"/>
      <c r="I805" s="337"/>
      <c r="J805" s="337"/>
      <c r="K805" s="337"/>
      <c r="L805" s="329"/>
      <c r="M805" s="337"/>
      <c r="N805" s="349"/>
      <c r="O805" s="349"/>
      <c r="P805" s="358"/>
    </row>
    <row r="806" ht="27" customHeight="1" spans="1:16">
      <c r="A806" s="361"/>
      <c r="B806" s="294"/>
      <c r="C806" s="337"/>
      <c r="D806" s="337"/>
      <c r="E806" s="337"/>
      <c r="F806" s="337"/>
      <c r="G806" s="359"/>
      <c r="H806" s="337"/>
      <c r="I806" s="337"/>
      <c r="J806" s="337"/>
      <c r="K806" s="337"/>
      <c r="L806" s="334"/>
      <c r="M806" s="337"/>
      <c r="N806" s="349"/>
      <c r="O806" s="349"/>
      <c r="P806" s="357"/>
    </row>
    <row r="807" ht="27" customHeight="1" spans="1:16">
      <c r="A807" s="362"/>
      <c r="B807" s="294"/>
      <c r="C807" s="337"/>
      <c r="D807" s="337"/>
      <c r="E807" s="337"/>
      <c r="F807" s="337"/>
      <c r="G807" s="359"/>
      <c r="H807" s="337"/>
      <c r="I807" s="337"/>
      <c r="J807" s="337"/>
      <c r="K807" s="337"/>
      <c r="L807" s="329"/>
      <c r="M807" s="337"/>
      <c r="N807" s="349"/>
      <c r="O807" s="349"/>
      <c r="P807" s="358"/>
    </row>
    <row r="808" ht="27" customHeight="1" spans="1:16">
      <c r="A808" s="361"/>
      <c r="B808" s="294"/>
      <c r="C808" s="337"/>
      <c r="D808" s="337"/>
      <c r="E808" s="337"/>
      <c r="F808" s="337"/>
      <c r="G808" s="359"/>
      <c r="H808" s="337"/>
      <c r="I808" s="337"/>
      <c r="J808" s="337"/>
      <c r="K808" s="337"/>
      <c r="L808" s="334"/>
      <c r="M808" s="337"/>
      <c r="N808" s="349"/>
      <c r="O808" s="349"/>
      <c r="P808" s="357"/>
    </row>
    <row r="809" ht="27" customHeight="1" spans="1:16">
      <c r="A809" s="362"/>
      <c r="B809" s="294"/>
      <c r="C809" s="337"/>
      <c r="D809" s="337"/>
      <c r="E809" s="337"/>
      <c r="F809" s="337"/>
      <c r="G809" s="359"/>
      <c r="H809" s="337"/>
      <c r="I809" s="337"/>
      <c r="J809" s="337"/>
      <c r="K809" s="337"/>
      <c r="L809" s="329"/>
      <c r="M809" s="337"/>
      <c r="N809" s="349"/>
      <c r="O809" s="349"/>
      <c r="P809" s="358"/>
    </row>
    <row r="810" ht="27" customHeight="1" spans="1:16">
      <c r="A810" s="361"/>
      <c r="B810" s="294"/>
      <c r="C810" s="337"/>
      <c r="D810" s="337"/>
      <c r="E810" s="337"/>
      <c r="F810" s="337"/>
      <c r="G810" s="359"/>
      <c r="H810" s="337"/>
      <c r="I810" s="337"/>
      <c r="J810" s="337"/>
      <c r="K810" s="337"/>
      <c r="L810" s="334"/>
      <c r="M810" s="337"/>
      <c r="N810" s="349"/>
      <c r="O810" s="349"/>
      <c r="P810" s="357"/>
    </row>
    <row r="811" ht="27" customHeight="1" spans="1:16">
      <c r="A811" s="362"/>
      <c r="B811" s="294"/>
      <c r="C811" s="337"/>
      <c r="D811" s="337"/>
      <c r="E811" s="337"/>
      <c r="F811" s="337"/>
      <c r="G811" s="359"/>
      <c r="H811" s="337"/>
      <c r="I811" s="337"/>
      <c r="J811" s="337"/>
      <c r="K811" s="337"/>
      <c r="L811" s="329"/>
      <c r="M811" s="337"/>
      <c r="N811" s="349"/>
      <c r="O811" s="349"/>
      <c r="P811" s="358"/>
    </row>
    <row r="812" ht="27" customHeight="1" spans="1:16">
      <c r="A812" s="361"/>
      <c r="B812" s="294"/>
      <c r="C812" s="337"/>
      <c r="D812" s="337"/>
      <c r="E812" s="337"/>
      <c r="F812" s="337"/>
      <c r="G812" s="359"/>
      <c r="H812" s="337"/>
      <c r="I812" s="337"/>
      <c r="J812" s="337"/>
      <c r="K812" s="337"/>
      <c r="L812" s="334"/>
      <c r="M812" s="337"/>
      <c r="N812" s="349"/>
      <c r="O812" s="349"/>
      <c r="P812" s="357"/>
    </row>
    <row r="813" ht="27" customHeight="1" spans="1:16">
      <c r="A813" s="362"/>
      <c r="B813" s="294"/>
      <c r="C813" s="337"/>
      <c r="D813" s="337"/>
      <c r="E813" s="337"/>
      <c r="F813" s="337"/>
      <c r="G813" s="359"/>
      <c r="H813" s="337"/>
      <c r="I813" s="337"/>
      <c r="J813" s="337"/>
      <c r="K813" s="337"/>
      <c r="L813" s="329"/>
      <c r="M813" s="337"/>
      <c r="N813" s="349"/>
      <c r="O813" s="349"/>
      <c r="P813" s="358"/>
    </row>
    <row r="814" ht="27" customHeight="1" spans="1:16">
      <c r="A814" s="361"/>
      <c r="B814" s="294"/>
      <c r="C814" s="337"/>
      <c r="D814" s="337"/>
      <c r="E814" s="337"/>
      <c r="F814" s="337"/>
      <c r="G814" s="359"/>
      <c r="H814" s="337"/>
      <c r="I814" s="337"/>
      <c r="J814" s="337"/>
      <c r="K814" s="337"/>
      <c r="L814" s="334"/>
      <c r="M814" s="337"/>
      <c r="N814" s="349"/>
      <c r="O814" s="349"/>
      <c r="P814" s="357"/>
    </row>
    <row r="815" ht="27" customHeight="1" spans="1:16">
      <c r="A815" s="362"/>
      <c r="B815" s="294"/>
      <c r="C815" s="337"/>
      <c r="D815" s="337"/>
      <c r="E815" s="337"/>
      <c r="F815" s="337"/>
      <c r="G815" s="359"/>
      <c r="H815" s="337"/>
      <c r="I815" s="337"/>
      <c r="J815" s="337"/>
      <c r="K815" s="337"/>
      <c r="L815" s="329"/>
      <c r="M815" s="337"/>
      <c r="N815" s="349"/>
      <c r="O815" s="349"/>
      <c r="P815" s="358"/>
    </row>
    <row r="816" ht="27" customHeight="1" spans="1:16">
      <c r="A816" s="361"/>
      <c r="B816" s="294"/>
      <c r="C816" s="337"/>
      <c r="D816" s="337"/>
      <c r="E816" s="337"/>
      <c r="F816" s="337"/>
      <c r="G816" s="359"/>
      <c r="H816" s="337"/>
      <c r="I816" s="337"/>
      <c r="J816" s="337"/>
      <c r="K816" s="337"/>
      <c r="L816" s="334"/>
      <c r="M816" s="337"/>
      <c r="N816" s="349"/>
      <c r="O816" s="349"/>
      <c r="P816" s="357"/>
    </row>
    <row r="817" ht="27" customHeight="1" spans="1:16">
      <c r="A817" s="362"/>
      <c r="B817" s="294"/>
      <c r="C817" s="337"/>
      <c r="D817" s="337"/>
      <c r="E817" s="337"/>
      <c r="F817" s="337"/>
      <c r="G817" s="359"/>
      <c r="H817" s="337"/>
      <c r="I817" s="337"/>
      <c r="J817" s="337"/>
      <c r="K817" s="337"/>
      <c r="L817" s="329"/>
      <c r="M817" s="337"/>
      <c r="N817" s="349"/>
      <c r="O817" s="349"/>
      <c r="P817" s="358"/>
    </row>
    <row r="818" ht="27" customHeight="1" spans="1:16">
      <c r="A818" s="361"/>
      <c r="B818" s="294"/>
      <c r="C818" s="337"/>
      <c r="D818" s="337"/>
      <c r="E818" s="337"/>
      <c r="F818" s="337"/>
      <c r="G818" s="359"/>
      <c r="H818" s="337"/>
      <c r="I818" s="337"/>
      <c r="J818" s="337"/>
      <c r="K818" s="337"/>
      <c r="L818" s="334"/>
      <c r="M818" s="337"/>
      <c r="N818" s="349"/>
      <c r="O818" s="349"/>
      <c r="P818" s="357"/>
    </row>
    <row r="819" ht="27" customHeight="1" spans="1:16">
      <c r="A819" s="362"/>
      <c r="B819" s="294"/>
      <c r="C819" s="337"/>
      <c r="D819" s="337"/>
      <c r="E819" s="337"/>
      <c r="F819" s="337"/>
      <c r="G819" s="359"/>
      <c r="H819" s="337"/>
      <c r="I819" s="337"/>
      <c r="J819" s="337"/>
      <c r="K819" s="337"/>
      <c r="L819" s="329"/>
      <c r="M819" s="337"/>
      <c r="N819" s="349"/>
      <c r="O819" s="349"/>
      <c r="P819" s="358"/>
    </row>
    <row r="820" ht="27" customHeight="1" spans="1:16">
      <c r="A820" s="361"/>
      <c r="B820" s="294"/>
      <c r="C820" s="337"/>
      <c r="D820" s="337"/>
      <c r="E820" s="337"/>
      <c r="F820" s="337"/>
      <c r="G820" s="359"/>
      <c r="H820" s="337"/>
      <c r="I820" s="337"/>
      <c r="J820" s="337"/>
      <c r="K820" s="337"/>
      <c r="L820" s="334"/>
      <c r="M820" s="337"/>
      <c r="N820" s="349"/>
      <c r="O820" s="349"/>
      <c r="P820" s="357"/>
    </row>
    <row r="821" ht="27" customHeight="1" spans="1:16">
      <c r="A821" s="362"/>
      <c r="B821" s="294"/>
      <c r="C821" s="337"/>
      <c r="D821" s="337"/>
      <c r="E821" s="337"/>
      <c r="F821" s="337"/>
      <c r="G821" s="359"/>
      <c r="H821" s="337"/>
      <c r="I821" s="337"/>
      <c r="J821" s="337"/>
      <c r="K821" s="337"/>
      <c r="L821" s="329"/>
      <c r="M821" s="337"/>
      <c r="N821" s="349"/>
      <c r="O821" s="349"/>
      <c r="P821" s="358"/>
    </row>
    <row r="822" ht="27" customHeight="1" spans="1:16">
      <c r="A822" s="361"/>
      <c r="B822" s="294"/>
      <c r="C822" s="337"/>
      <c r="D822" s="337"/>
      <c r="E822" s="337"/>
      <c r="F822" s="337"/>
      <c r="G822" s="359"/>
      <c r="H822" s="337"/>
      <c r="I822" s="337"/>
      <c r="J822" s="337"/>
      <c r="K822" s="337"/>
      <c r="L822" s="334"/>
      <c r="M822" s="337"/>
      <c r="N822" s="349"/>
      <c r="O822" s="349"/>
      <c r="P822" s="357"/>
    </row>
    <row r="823" ht="27" customHeight="1" spans="1:16">
      <c r="A823" s="362"/>
      <c r="B823" s="294"/>
      <c r="C823" s="337"/>
      <c r="D823" s="337"/>
      <c r="E823" s="337"/>
      <c r="F823" s="337"/>
      <c r="G823" s="359"/>
      <c r="H823" s="337"/>
      <c r="I823" s="337"/>
      <c r="J823" s="337"/>
      <c r="K823" s="337"/>
      <c r="L823" s="329"/>
      <c r="M823" s="337"/>
      <c r="N823" s="349"/>
      <c r="O823" s="349"/>
      <c r="P823" s="358"/>
    </row>
    <row r="824" ht="27" customHeight="1" spans="1:16">
      <c r="A824" s="361"/>
      <c r="B824" s="294"/>
      <c r="C824" s="337"/>
      <c r="D824" s="337"/>
      <c r="E824" s="337"/>
      <c r="F824" s="337"/>
      <c r="G824" s="359"/>
      <c r="H824" s="337"/>
      <c r="I824" s="337"/>
      <c r="J824" s="337"/>
      <c r="K824" s="337"/>
      <c r="L824" s="334"/>
      <c r="M824" s="337"/>
      <c r="N824" s="349"/>
      <c r="O824" s="349"/>
      <c r="P824" s="357"/>
    </row>
    <row r="825" ht="27" customHeight="1" spans="1:16">
      <c r="A825" s="362"/>
      <c r="B825" s="294"/>
      <c r="C825" s="337"/>
      <c r="D825" s="337"/>
      <c r="E825" s="337"/>
      <c r="F825" s="337"/>
      <c r="G825" s="359"/>
      <c r="H825" s="337"/>
      <c r="I825" s="337"/>
      <c r="J825" s="337"/>
      <c r="K825" s="337"/>
      <c r="L825" s="329"/>
      <c r="M825" s="337"/>
      <c r="N825" s="349"/>
      <c r="O825" s="349"/>
      <c r="P825" s="358"/>
    </row>
    <row r="826" ht="27" customHeight="1" spans="1:16">
      <c r="A826" s="361"/>
      <c r="B826" s="294"/>
      <c r="C826" s="337"/>
      <c r="D826" s="337"/>
      <c r="E826" s="337"/>
      <c r="F826" s="337"/>
      <c r="G826" s="359"/>
      <c r="H826" s="337"/>
      <c r="I826" s="337"/>
      <c r="J826" s="337"/>
      <c r="K826" s="337"/>
      <c r="L826" s="334"/>
      <c r="M826" s="337"/>
      <c r="N826" s="349"/>
      <c r="O826" s="349"/>
      <c r="P826" s="357"/>
    </row>
    <row r="827" ht="27" customHeight="1" spans="1:16">
      <c r="A827" s="362"/>
      <c r="B827" s="294"/>
      <c r="C827" s="337"/>
      <c r="D827" s="337"/>
      <c r="E827" s="337"/>
      <c r="F827" s="337"/>
      <c r="G827" s="359"/>
      <c r="H827" s="337"/>
      <c r="I827" s="337"/>
      <c r="J827" s="337"/>
      <c r="K827" s="337"/>
      <c r="L827" s="329"/>
      <c r="M827" s="337"/>
      <c r="N827" s="349"/>
      <c r="O827" s="349"/>
      <c r="P827" s="358"/>
    </row>
    <row r="828" ht="27" customHeight="1" spans="1:16">
      <c r="A828" s="361"/>
      <c r="B828" s="294"/>
      <c r="C828" s="337"/>
      <c r="D828" s="337"/>
      <c r="E828" s="337"/>
      <c r="F828" s="337"/>
      <c r="G828" s="359"/>
      <c r="H828" s="337"/>
      <c r="I828" s="337"/>
      <c r="J828" s="337"/>
      <c r="K828" s="337"/>
      <c r="L828" s="334"/>
      <c r="M828" s="337"/>
      <c r="N828" s="349"/>
      <c r="O828" s="349"/>
      <c r="P828" s="357"/>
    </row>
    <row r="829" ht="27" customHeight="1" spans="1:16">
      <c r="A829" s="362"/>
      <c r="B829" s="294"/>
      <c r="C829" s="337"/>
      <c r="D829" s="337"/>
      <c r="E829" s="337"/>
      <c r="F829" s="337"/>
      <c r="G829" s="359"/>
      <c r="H829" s="337"/>
      <c r="I829" s="337"/>
      <c r="J829" s="337"/>
      <c r="K829" s="337"/>
      <c r="L829" s="329"/>
      <c r="M829" s="337"/>
      <c r="N829" s="349"/>
      <c r="O829" s="349"/>
      <c r="P829" s="358"/>
    </row>
    <row r="830" ht="27" customHeight="1" spans="1:16">
      <c r="A830" s="361"/>
      <c r="B830" s="294"/>
      <c r="C830" s="337"/>
      <c r="D830" s="337"/>
      <c r="E830" s="337"/>
      <c r="F830" s="337"/>
      <c r="G830" s="359"/>
      <c r="H830" s="337"/>
      <c r="I830" s="337"/>
      <c r="J830" s="337"/>
      <c r="K830" s="337"/>
      <c r="L830" s="334"/>
      <c r="M830" s="337"/>
      <c r="N830" s="349"/>
      <c r="O830" s="349"/>
      <c r="P830" s="357"/>
    </row>
    <row r="831" ht="27" customHeight="1" spans="1:16">
      <c r="A831" s="362"/>
      <c r="B831" s="294"/>
      <c r="C831" s="337"/>
      <c r="D831" s="337"/>
      <c r="E831" s="337"/>
      <c r="F831" s="337"/>
      <c r="G831" s="359"/>
      <c r="H831" s="337"/>
      <c r="I831" s="337"/>
      <c r="J831" s="337"/>
      <c r="K831" s="337"/>
      <c r="L831" s="329"/>
      <c r="M831" s="337"/>
      <c r="N831" s="349"/>
      <c r="O831" s="349"/>
      <c r="P831" s="358"/>
    </row>
    <row r="832" ht="27" customHeight="1" spans="1:16">
      <c r="A832" s="361"/>
      <c r="B832" s="294"/>
      <c r="C832" s="337"/>
      <c r="D832" s="337"/>
      <c r="E832" s="337"/>
      <c r="F832" s="337"/>
      <c r="G832" s="359"/>
      <c r="H832" s="337"/>
      <c r="I832" s="337"/>
      <c r="J832" s="337"/>
      <c r="K832" s="337"/>
      <c r="L832" s="334"/>
      <c r="M832" s="337"/>
      <c r="N832" s="349"/>
      <c r="O832" s="349"/>
      <c r="P832" s="357"/>
    </row>
    <row r="833" ht="27" customHeight="1" spans="1:16">
      <c r="A833" s="362"/>
      <c r="B833" s="294"/>
      <c r="C833" s="337"/>
      <c r="D833" s="337"/>
      <c r="E833" s="337"/>
      <c r="F833" s="337"/>
      <c r="G833" s="359"/>
      <c r="H833" s="337"/>
      <c r="I833" s="337"/>
      <c r="J833" s="337"/>
      <c r="K833" s="337"/>
      <c r="L833" s="329"/>
      <c r="M833" s="337"/>
      <c r="N833" s="349"/>
      <c r="O833" s="349"/>
      <c r="P833" s="358"/>
    </row>
    <row r="834" ht="27" customHeight="1" spans="1:16">
      <c r="A834" s="361"/>
      <c r="B834" s="294"/>
      <c r="C834" s="337"/>
      <c r="D834" s="337"/>
      <c r="E834" s="337"/>
      <c r="F834" s="337"/>
      <c r="G834" s="359"/>
      <c r="H834" s="337"/>
      <c r="I834" s="337"/>
      <c r="J834" s="337"/>
      <c r="K834" s="337"/>
      <c r="L834" s="334"/>
      <c r="M834" s="337"/>
      <c r="N834" s="349"/>
      <c r="O834" s="349"/>
      <c r="P834" s="357"/>
    </row>
    <row r="835" ht="27" customHeight="1" spans="1:16">
      <c r="A835" s="362"/>
      <c r="B835" s="294"/>
      <c r="C835" s="337"/>
      <c r="D835" s="337"/>
      <c r="E835" s="337"/>
      <c r="F835" s="337"/>
      <c r="G835" s="359"/>
      <c r="H835" s="337"/>
      <c r="I835" s="337"/>
      <c r="J835" s="337"/>
      <c r="K835" s="337"/>
      <c r="L835" s="329"/>
      <c r="M835" s="337"/>
      <c r="N835" s="349"/>
      <c r="O835" s="349"/>
      <c r="P835" s="358"/>
    </row>
    <row r="836" ht="27" customHeight="1" spans="1:16">
      <c r="A836" s="361"/>
      <c r="B836" s="294"/>
      <c r="C836" s="337"/>
      <c r="D836" s="337"/>
      <c r="E836" s="337"/>
      <c r="F836" s="337"/>
      <c r="G836" s="359"/>
      <c r="H836" s="337"/>
      <c r="I836" s="337"/>
      <c r="J836" s="337"/>
      <c r="K836" s="337"/>
      <c r="L836" s="334"/>
      <c r="M836" s="337"/>
      <c r="N836" s="349"/>
      <c r="O836" s="349"/>
      <c r="P836" s="357"/>
    </row>
    <row r="837" ht="27" customHeight="1" spans="1:16">
      <c r="A837" s="362"/>
      <c r="B837" s="294"/>
      <c r="C837" s="337"/>
      <c r="D837" s="337"/>
      <c r="E837" s="337"/>
      <c r="F837" s="337"/>
      <c r="G837" s="359"/>
      <c r="H837" s="337"/>
      <c r="I837" s="337"/>
      <c r="J837" s="337"/>
      <c r="K837" s="337"/>
      <c r="L837" s="329"/>
      <c r="M837" s="337"/>
      <c r="N837" s="349"/>
      <c r="O837" s="349"/>
      <c r="P837" s="358"/>
    </row>
    <row r="838" ht="27" customHeight="1" spans="1:16">
      <c r="A838" s="361"/>
      <c r="B838" s="294"/>
      <c r="C838" s="337"/>
      <c r="D838" s="337"/>
      <c r="E838" s="337"/>
      <c r="F838" s="337"/>
      <c r="G838" s="359"/>
      <c r="H838" s="337"/>
      <c r="I838" s="337"/>
      <c r="J838" s="337"/>
      <c r="K838" s="337"/>
      <c r="L838" s="334"/>
      <c r="M838" s="337"/>
      <c r="N838" s="349"/>
      <c r="O838" s="349"/>
      <c r="P838" s="357"/>
    </row>
    <row r="839" ht="27" customHeight="1" spans="1:16">
      <c r="A839" s="362"/>
      <c r="B839" s="294"/>
      <c r="C839" s="337"/>
      <c r="D839" s="337"/>
      <c r="E839" s="337"/>
      <c r="F839" s="337"/>
      <c r="G839" s="359"/>
      <c r="H839" s="337"/>
      <c r="I839" s="337"/>
      <c r="J839" s="337"/>
      <c r="K839" s="337"/>
      <c r="L839" s="329"/>
      <c r="M839" s="337"/>
      <c r="N839" s="349"/>
      <c r="O839" s="349"/>
      <c r="P839" s="358"/>
    </row>
    <row r="840" ht="27" customHeight="1" spans="1:16">
      <c r="A840" s="361"/>
      <c r="B840" s="294"/>
      <c r="C840" s="337"/>
      <c r="D840" s="337"/>
      <c r="E840" s="337"/>
      <c r="F840" s="337"/>
      <c r="G840" s="359"/>
      <c r="H840" s="337"/>
      <c r="I840" s="337"/>
      <c r="J840" s="337"/>
      <c r="K840" s="337"/>
      <c r="L840" s="334"/>
      <c r="M840" s="337"/>
      <c r="N840" s="349"/>
      <c r="O840" s="349"/>
      <c r="P840" s="357"/>
    </row>
    <row r="841" ht="27" customHeight="1" spans="1:16">
      <c r="A841" s="362"/>
      <c r="B841" s="294"/>
      <c r="C841" s="337"/>
      <c r="D841" s="337"/>
      <c r="E841" s="337"/>
      <c r="F841" s="337"/>
      <c r="G841" s="359"/>
      <c r="H841" s="337"/>
      <c r="I841" s="337"/>
      <c r="J841" s="337"/>
      <c r="K841" s="337"/>
      <c r="L841" s="329"/>
      <c r="M841" s="337"/>
      <c r="N841" s="349"/>
      <c r="O841" s="349"/>
      <c r="P841" s="358"/>
    </row>
    <row r="842" ht="27" customHeight="1" spans="1:16">
      <c r="A842" s="361"/>
      <c r="B842" s="294"/>
      <c r="C842" s="337"/>
      <c r="D842" s="337"/>
      <c r="E842" s="337"/>
      <c r="F842" s="337"/>
      <c r="G842" s="359"/>
      <c r="H842" s="337"/>
      <c r="I842" s="337"/>
      <c r="J842" s="337"/>
      <c r="K842" s="337"/>
      <c r="L842" s="334"/>
      <c r="M842" s="337"/>
      <c r="N842" s="349"/>
      <c r="O842" s="349"/>
      <c r="P842" s="357"/>
    </row>
    <row r="843" ht="27" customHeight="1" spans="1:16">
      <c r="A843" s="362"/>
      <c r="B843" s="294"/>
      <c r="C843" s="337"/>
      <c r="D843" s="337"/>
      <c r="E843" s="337"/>
      <c r="F843" s="337"/>
      <c r="G843" s="359"/>
      <c r="H843" s="337"/>
      <c r="I843" s="337"/>
      <c r="J843" s="337"/>
      <c r="K843" s="337"/>
      <c r="L843" s="329"/>
      <c r="M843" s="337"/>
      <c r="N843" s="349"/>
      <c r="O843" s="349"/>
      <c r="P843" s="358"/>
    </row>
    <row r="844" ht="27" customHeight="1" spans="1:16">
      <c r="A844" s="361"/>
      <c r="B844" s="294"/>
      <c r="C844" s="337"/>
      <c r="D844" s="337"/>
      <c r="E844" s="337"/>
      <c r="F844" s="337"/>
      <c r="G844" s="359"/>
      <c r="H844" s="337"/>
      <c r="I844" s="337"/>
      <c r="J844" s="337"/>
      <c r="K844" s="337"/>
      <c r="L844" s="334"/>
      <c r="M844" s="337"/>
      <c r="N844" s="349"/>
      <c r="O844" s="349"/>
      <c r="P844" s="357"/>
    </row>
    <row r="845" ht="27" customHeight="1" spans="1:16">
      <c r="A845" s="362"/>
      <c r="B845" s="294"/>
      <c r="C845" s="337"/>
      <c r="D845" s="337"/>
      <c r="E845" s="337"/>
      <c r="F845" s="337"/>
      <c r="G845" s="359"/>
      <c r="H845" s="337"/>
      <c r="I845" s="337"/>
      <c r="J845" s="337"/>
      <c r="K845" s="337"/>
      <c r="L845" s="329"/>
      <c r="M845" s="337"/>
      <c r="N845" s="349"/>
      <c r="O845" s="349"/>
      <c r="P845" s="358"/>
    </row>
    <row r="846" ht="27" customHeight="1" spans="1:16">
      <c r="A846" s="361"/>
      <c r="B846" s="294"/>
      <c r="C846" s="337"/>
      <c r="D846" s="337"/>
      <c r="E846" s="337"/>
      <c r="F846" s="337"/>
      <c r="G846" s="359"/>
      <c r="H846" s="337"/>
      <c r="I846" s="337"/>
      <c r="J846" s="337"/>
      <c r="K846" s="337"/>
      <c r="L846" s="334"/>
      <c r="M846" s="337"/>
      <c r="N846" s="349"/>
      <c r="O846" s="349"/>
      <c r="P846" s="357"/>
    </row>
    <row r="847" ht="27" customHeight="1" spans="1:16">
      <c r="A847" s="362"/>
      <c r="B847" s="294"/>
      <c r="C847" s="337"/>
      <c r="D847" s="337"/>
      <c r="E847" s="337"/>
      <c r="F847" s="341"/>
      <c r="G847" s="359"/>
      <c r="H847" s="337"/>
      <c r="I847" s="337"/>
      <c r="J847" s="337"/>
      <c r="K847" s="337"/>
      <c r="L847" s="329"/>
      <c r="M847" s="337"/>
      <c r="N847" s="349"/>
      <c r="O847" s="349"/>
      <c r="P847" s="358"/>
    </row>
    <row r="848" ht="27" customHeight="1" spans="1:16">
      <c r="A848" s="361"/>
      <c r="B848" s="294"/>
      <c r="C848" s="337"/>
      <c r="D848" s="337"/>
      <c r="E848" s="337"/>
      <c r="F848" s="341"/>
      <c r="G848" s="359"/>
      <c r="H848" s="337"/>
      <c r="I848" s="337"/>
      <c r="J848" s="337"/>
      <c r="K848" s="337"/>
      <c r="L848" s="334"/>
      <c r="M848" s="337"/>
      <c r="N848" s="349"/>
      <c r="O848" s="349"/>
      <c r="P848" s="357"/>
    </row>
    <row r="849" ht="27" customHeight="1" spans="1:16">
      <c r="A849" s="362"/>
      <c r="B849" s="294"/>
      <c r="C849" s="337"/>
      <c r="D849" s="337"/>
      <c r="E849" s="337"/>
      <c r="F849" s="337"/>
      <c r="G849" s="359"/>
      <c r="H849" s="337"/>
      <c r="I849" s="337"/>
      <c r="J849" s="337"/>
      <c r="K849" s="337"/>
      <c r="L849" s="329"/>
      <c r="M849" s="337"/>
      <c r="N849" s="349"/>
      <c r="O849" s="349"/>
      <c r="P849" s="358"/>
    </row>
    <row r="850" ht="27" customHeight="1" spans="1:16">
      <c r="A850" s="361"/>
      <c r="B850" s="294"/>
      <c r="C850" s="337"/>
      <c r="D850" s="337"/>
      <c r="E850" s="337"/>
      <c r="F850" s="337"/>
      <c r="G850" s="359"/>
      <c r="H850" s="337"/>
      <c r="I850" s="337"/>
      <c r="J850" s="337"/>
      <c r="K850" s="337"/>
      <c r="L850" s="334"/>
      <c r="M850" s="337"/>
      <c r="N850" s="349"/>
      <c r="O850" s="349"/>
      <c r="P850" s="357"/>
    </row>
    <row r="851" ht="27" customHeight="1" spans="1:16">
      <c r="A851" s="362"/>
      <c r="B851" s="294"/>
      <c r="C851" s="337"/>
      <c r="D851" s="337"/>
      <c r="E851" s="337"/>
      <c r="F851" s="337"/>
      <c r="G851" s="359"/>
      <c r="H851" s="337"/>
      <c r="I851" s="337"/>
      <c r="J851" s="337"/>
      <c r="K851" s="337"/>
      <c r="L851" s="329"/>
      <c r="M851" s="337"/>
      <c r="N851" s="349"/>
      <c r="O851" s="349"/>
      <c r="P851" s="358"/>
    </row>
    <row r="852" ht="27" customHeight="1" spans="1:16">
      <c r="A852" s="361"/>
      <c r="B852" s="294"/>
      <c r="C852" s="337"/>
      <c r="D852" s="337"/>
      <c r="E852" s="337"/>
      <c r="F852" s="337"/>
      <c r="G852" s="359"/>
      <c r="H852" s="337"/>
      <c r="I852" s="337"/>
      <c r="J852" s="337"/>
      <c r="K852" s="337"/>
      <c r="L852" s="334"/>
      <c r="M852" s="337"/>
      <c r="N852" s="349"/>
      <c r="O852" s="349"/>
      <c r="P852" s="357"/>
    </row>
    <row r="853" ht="27" customHeight="1" spans="1:16">
      <c r="A853" s="362"/>
      <c r="B853" s="294"/>
      <c r="C853" s="337"/>
      <c r="D853" s="337"/>
      <c r="E853" s="337"/>
      <c r="F853" s="337"/>
      <c r="G853" s="359"/>
      <c r="H853" s="337"/>
      <c r="I853" s="337"/>
      <c r="J853" s="337"/>
      <c r="K853" s="337"/>
      <c r="L853" s="329"/>
      <c r="M853" s="337"/>
      <c r="N853" s="349"/>
      <c r="O853" s="349"/>
      <c r="P853" s="358"/>
    </row>
    <row r="854" ht="27" customHeight="1" spans="1:16">
      <c r="A854" s="361"/>
      <c r="B854" s="294"/>
      <c r="C854" s="337"/>
      <c r="D854" s="337"/>
      <c r="E854" s="337"/>
      <c r="F854" s="337"/>
      <c r="G854" s="359"/>
      <c r="H854" s="337"/>
      <c r="I854" s="337"/>
      <c r="J854" s="337"/>
      <c r="K854" s="337"/>
      <c r="L854" s="334"/>
      <c r="M854" s="337"/>
      <c r="N854" s="349"/>
      <c r="O854" s="349"/>
      <c r="P854" s="357"/>
    </row>
    <row r="855" ht="27" customHeight="1" spans="1:16">
      <c r="A855" s="362"/>
      <c r="B855" s="294"/>
      <c r="C855" s="337"/>
      <c r="D855" s="337"/>
      <c r="E855" s="337"/>
      <c r="F855" s="337"/>
      <c r="G855" s="359"/>
      <c r="H855" s="337"/>
      <c r="I855" s="337"/>
      <c r="J855" s="337"/>
      <c r="K855" s="337"/>
      <c r="L855" s="329"/>
      <c r="M855" s="337"/>
      <c r="N855" s="349"/>
      <c r="O855" s="349"/>
      <c r="P855" s="358"/>
    </row>
    <row r="856" ht="27" customHeight="1" spans="1:16">
      <c r="A856" s="361"/>
      <c r="B856" s="294"/>
      <c r="C856" s="337"/>
      <c r="D856" s="337"/>
      <c r="E856" s="337"/>
      <c r="F856" s="337"/>
      <c r="G856" s="359"/>
      <c r="H856" s="337"/>
      <c r="I856" s="337"/>
      <c r="J856" s="337"/>
      <c r="K856" s="337"/>
      <c r="L856" s="334"/>
      <c r="M856" s="337"/>
      <c r="N856" s="349"/>
      <c r="O856" s="349"/>
      <c r="P856" s="357"/>
    </row>
    <row r="857" ht="27" customHeight="1" spans="1:16">
      <c r="A857" s="362"/>
      <c r="B857" s="294"/>
      <c r="C857" s="337"/>
      <c r="D857" s="337"/>
      <c r="E857" s="337"/>
      <c r="F857" s="337"/>
      <c r="G857" s="359"/>
      <c r="H857" s="337"/>
      <c r="I857" s="337"/>
      <c r="J857" s="337"/>
      <c r="K857" s="337"/>
      <c r="L857" s="329"/>
      <c r="M857" s="337"/>
      <c r="N857" s="349"/>
      <c r="O857" s="349"/>
      <c r="P857" s="358"/>
    </row>
    <row r="858" ht="27" customHeight="1" spans="1:16">
      <c r="A858" s="361"/>
      <c r="B858" s="294"/>
      <c r="C858" s="337"/>
      <c r="D858" s="337"/>
      <c r="E858" s="337"/>
      <c r="F858" s="337"/>
      <c r="G858" s="359"/>
      <c r="H858" s="337"/>
      <c r="I858" s="337"/>
      <c r="J858" s="337"/>
      <c r="K858" s="337"/>
      <c r="L858" s="334"/>
      <c r="M858" s="337"/>
      <c r="N858" s="349"/>
      <c r="O858" s="349"/>
      <c r="P858" s="357"/>
    </row>
    <row r="859" ht="27" customHeight="1" spans="1:16">
      <c r="A859" s="362"/>
      <c r="B859" s="294"/>
      <c r="C859" s="337"/>
      <c r="D859" s="337"/>
      <c r="E859" s="337"/>
      <c r="F859" s="337"/>
      <c r="G859" s="359"/>
      <c r="H859" s="337"/>
      <c r="I859" s="337"/>
      <c r="J859" s="337"/>
      <c r="K859" s="337"/>
      <c r="L859" s="329"/>
      <c r="M859" s="337"/>
      <c r="N859" s="349"/>
      <c r="O859" s="349"/>
      <c r="P859" s="358"/>
    </row>
    <row r="860" ht="27" customHeight="1" spans="1:16">
      <c r="A860" s="361"/>
      <c r="B860" s="294"/>
      <c r="C860" s="337"/>
      <c r="D860" s="337"/>
      <c r="E860" s="337"/>
      <c r="F860" s="337"/>
      <c r="G860" s="359"/>
      <c r="H860" s="337"/>
      <c r="I860" s="337"/>
      <c r="J860" s="337"/>
      <c r="K860" s="337"/>
      <c r="L860" s="334"/>
      <c r="M860" s="337"/>
      <c r="N860" s="349"/>
      <c r="O860" s="349"/>
      <c r="P860" s="357"/>
    </row>
    <row r="861" ht="27" customHeight="1" spans="1:16">
      <c r="A861" s="362"/>
      <c r="B861" s="294"/>
      <c r="C861" s="337"/>
      <c r="D861" s="337"/>
      <c r="E861" s="337"/>
      <c r="F861" s="337"/>
      <c r="G861" s="359"/>
      <c r="H861" s="337"/>
      <c r="I861" s="337"/>
      <c r="J861" s="337"/>
      <c r="K861" s="337"/>
      <c r="L861" s="329"/>
      <c r="M861" s="337"/>
      <c r="N861" s="349"/>
      <c r="O861" s="349"/>
      <c r="P861" s="358"/>
    </row>
    <row r="862" ht="27" customHeight="1" spans="1:16">
      <c r="A862" s="361"/>
      <c r="B862" s="294"/>
      <c r="C862" s="337"/>
      <c r="D862" s="337"/>
      <c r="E862" s="337"/>
      <c r="F862" s="337"/>
      <c r="G862" s="359"/>
      <c r="H862" s="337"/>
      <c r="I862" s="337"/>
      <c r="J862" s="337"/>
      <c r="K862" s="337"/>
      <c r="L862" s="334"/>
      <c r="M862" s="337"/>
      <c r="N862" s="349"/>
      <c r="O862" s="349"/>
      <c r="P862" s="357"/>
    </row>
    <row r="863" ht="27" customHeight="1" spans="1:16">
      <c r="A863" s="362"/>
      <c r="B863" s="294"/>
      <c r="C863" s="337"/>
      <c r="D863" s="337"/>
      <c r="E863" s="337"/>
      <c r="F863" s="337"/>
      <c r="G863" s="359"/>
      <c r="H863" s="337"/>
      <c r="I863" s="337"/>
      <c r="J863" s="337"/>
      <c r="K863" s="337"/>
      <c r="L863" s="329"/>
      <c r="M863" s="337"/>
      <c r="N863" s="349"/>
      <c r="O863" s="349"/>
      <c r="P863" s="358"/>
    </row>
    <row r="864" ht="27" customHeight="1" spans="1:16">
      <c r="A864" s="361"/>
      <c r="B864" s="294"/>
      <c r="C864" s="337"/>
      <c r="D864" s="337"/>
      <c r="E864" s="337"/>
      <c r="F864" s="337"/>
      <c r="G864" s="359"/>
      <c r="H864" s="337"/>
      <c r="I864" s="337"/>
      <c r="J864" s="337"/>
      <c r="K864" s="337"/>
      <c r="L864" s="334"/>
      <c r="M864" s="337"/>
      <c r="N864" s="349"/>
      <c r="O864" s="349"/>
      <c r="P864" s="357"/>
    </row>
    <row r="865" ht="27" customHeight="1" spans="1:16">
      <c r="A865" s="362"/>
      <c r="B865" s="294"/>
      <c r="C865" s="337"/>
      <c r="D865" s="337"/>
      <c r="E865" s="337"/>
      <c r="F865" s="337"/>
      <c r="G865" s="359"/>
      <c r="H865" s="337"/>
      <c r="I865" s="337"/>
      <c r="J865" s="337"/>
      <c r="K865" s="337"/>
      <c r="L865" s="329"/>
      <c r="M865" s="337"/>
      <c r="N865" s="349"/>
      <c r="O865" s="349"/>
      <c r="P865" s="358"/>
    </row>
    <row r="866" ht="27" customHeight="1" spans="1:16">
      <c r="A866" s="361"/>
      <c r="B866" s="294"/>
      <c r="C866" s="337"/>
      <c r="D866" s="337"/>
      <c r="E866" s="337"/>
      <c r="F866" s="337"/>
      <c r="G866" s="359"/>
      <c r="H866" s="337"/>
      <c r="I866" s="337"/>
      <c r="J866" s="337"/>
      <c r="K866" s="337"/>
      <c r="L866" s="334"/>
      <c r="M866" s="337"/>
      <c r="N866" s="349"/>
      <c r="O866" s="349"/>
      <c r="P866" s="357"/>
    </row>
    <row r="867" ht="27" customHeight="1" spans="1:16">
      <c r="A867" s="362"/>
      <c r="B867" s="294"/>
      <c r="C867" s="337"/>
      <c r="D867" s="337"/>
      <c r="E867" s="337"/>
      <c r="F867" s="337"/>
      <c r="G867" s="359"/>
      <c r="H867" s="337"/>
      <c r="I867" s="337"/>
      <c r="J867" s="337"/>
      <c r="K867" s="337"/>
      <c r="L867" s="329"/>
      <c r="M867" s="337"/>
      <c r="N867" s="349"/>
      <c r="O867" s="349"/>
      <c r="P867" s="358"/>
    </row>
    <row r="868" ht="27" customHeight="1" spans="1:16">
      <c r="A868" s="361"/>
      <c r="B868" s="294"/>
      <c r="C868" s="337"/>
      <c r="D868" s="337"/>
      <c r="E868" s="337"/>
      <c r="F868" s="337"/>
      <c r="G868" s="359"/>
      <c r="H868" s="337"/>
      <c r="I868" s="337"/>
      <c r="J868" s="337"/>
      <c r="K868" s="337"/>
      <c r="L868" s="334"/>
      <c r="M868" s="337"/>
      <c r="N868" s="349"/>
      <c r="O868" s="349"/>
      <c r="P868" s="357"/>
    </row>
    <row r="869" ht="27" customHeight="1" spans="1:16">
      <c r="A869" s="362"/>
      <c r="B869" s="294"/>
      <c r="C869" s="337"/>
      <c r="D869" s="337"/>
      <c r="E869" s="337"/>
      <c r="F869" s="337"/>
      <c r="G869" s="359"/>
      <c r="H869" s="337"/>
      <c r="I869" s="337"/>
      <c r="J869" s="337"/>
      <c r="K869" s="337"/>
      <c r="L869" s="329"/>
      <c r="M869" s="337"/>
      <c r="N869" s="349"/>
      <c r="O869" s="349"/>
      <c r="P869" s="358"/>
    </row>
    <row r="870" ht="27" customHeight="1" spans="1:16">
      <c r="A870" s="361"/>
      <c r="B870" s="294"/>
      <c r="C870" s="337"/>
      <c r="D870" s="337"/>
      <c r="E870" s="337"/>
      <c r="F870" s="337"/>
      <c r="G870" s="359"/>
      <c r="H870" s="337"/>
      <c r="I870" s="337"/>
      <c r="J870" s="337"/>
      <c r="K870" s="337"/>
      <c r="L870" s="334"/>
      <c r="M870" s="337"/>
      <c r="N870" s="349"/>
      <c r="O870" s="349"/>
      <c r="P870" s="357"/>
    </row>
    <row r="871" ht="27" customHeight="1" spans="1:16">
      <c r="A871" s="362"/>
      <c r="B871" s="294"/>
      <c r="C871" s="337"/>
      <c r="D871" s="337"/>
      <c r="E871" s="337"/>
      <c r="F871" s="337"/>
      <c r="G871" s="359"/>
      <c r="H871" s="337"/>
      <c r="I871" s="337"/>
      <c r="J871" s="337"/>
      <c r="K871" s="337"/>
      <c r="L871" s="329"/>
      <c r="M871" s="337"/>
      <c r="N871" s="349"/>
      <c r="O871" s="349"/>
      <c r="P871" s="358"/>
    </row>
    <row r="872" ht="27" customHeight="1" spans="1:16">
      <c r="A872" s="361"/>
      <c r="B872" s="294"/>
      <c r="C872" s="337"/>
      <c r="D872" s="337"/>
      <c r="E872" s="337"/>
      <c r="F872" s="337"/>
      <c r="G872" s="359"/>
      <c r="H872" s="337"/>
      <c r="I872" s="337"/>
      <c r="J872" s="337"/>
      <c r="K872" s="337"/>
      <c r="L872" s="334"/>
      <c r="M872" s="337"/>
      <c r="N872" s="349"/>
      <c r="O872" s="349"/>
      <c r="P872" s="357"/>
    </row>
    <row r="873" ht="27" customHeight="1" spans="1:16">
      <c r="A873" s="362"/>
      <c r="B873" s="294"/>
      <c r="C873" s="337"/>
      <c r="D873" s="337"/>
      <c r="E873" s="337"/>
      <c r="F873" s="337"/>
      <c r="G873" s="359"/>
      <c r="H873" s="337"/>
      <c r="I873" s="337"/>
      <c r="J873" s="337"/>
      <c r="K873" s="337"/>
      <c r="L873" s="329"/>
      <c r="M873" s="337"/>
      <c r="N873" s="349"/>
      <c r="O873" s="349"/>
      <c r="P873" s="358"/>
    </row>
    <row r="874" ht="27" customHeight="1" spans="1:16">
      <c r="A874" s="361"/>
      <c r="B874" s="294"/>
      <c r="C874" s="337"/>
      <c r="D874" s="337"/>
      <c r="E874" s="337"/>
      <c r="F874" s="337"/>
      <c r="G874" s="359"/>
      <c r="H874" s="337"/>
      <c r="I874" s="337"/>
      <c r="J874" s="337"/>
      <c r="K874" s="337"/>
      <c r="L874" s="334"/>
      <c r="M874" s="337"/>
      <c r="N874" s="349"/>
      <c r="O874" s="349"/>
      <c r="P874" s="357"/>
    </row>
    <row r="875" ht="27" customHeight="1" spans="1:16">
      <c r="A875" s="362"/>
      <c r="B875" s="294"/>
      <c r="C875" s="337"/>
      <c r="D875" s="337"/>
      <c r="E875" s="337"/>
      <c r="F875" s="337"/>
      <c r="G875" s="359"/>
      <c r="H875" s="337"/>
      <c r="I875" s="337"/>
      <c r="J875" s="337"/>
      <c r="K875" s="337"/>
      <c r="L875" s="329"/>
      <c r="M875" s="337"/>
      <c r="N875" s="349"/>
      <c r="O875" s="349"/>
      <c r="P875" s="358"/>
    </row>
    <row r="876" ht="27" customHeight="1" spans="1:16">
      <c r="A876" s="361"/>
      <c r="B876" s="294"/>
      <c r="C876" s="337"/>
      <c r="D876" s="337"/>
      <c r="E876" s="337"/>
      <c r="F876" s="337"/>
      <c r="G876" s="359"/>
      <c r="H876" s="337"/>
      <c r="I876" s="337"/>
      <c r="J876" s="337"/>
      <c r="K876" s="337"/>
      <c r="L876" s="334"/>
      <c r="M876" s="337"/>
      <c r="N876" s="349"/>
      <c r="O876" s="349"/>
      <c r="P876" s="357"/>
    </row>
    <row r="877" ht="27" customHeight="1" spans="1:16">
      <c r="A877" s="362"/>
      <c r="B877" s="294"/>
      <c r="C877" s="337"/>
      <c r="D877" s="337"/>
      <c r="E877" s="337"/>
      <c r="F877" s="337"/>
      <c r="G877" s="359"/>
      <c r="H877" s="337"/>
      <c r="I877" s="337"/>
      <c r="J877" s="337"/>
      <c r="K877" s="337"/>
      <c r="L877" s="329"/>
      <c r="M877" s="337"/>
      <c r="N877" s="349"/>
      <c r="O877" s="349"/>
      <c r="P877" s="358"/>
    </row>
    <row r="878" ht="27" customHeight="1" spans="1:16">
      <c r="A878" s="361"/>
      <c r="B878" s="294"/>
      <c r="C878" s="337"/>
      <c r="D878" s="337"/>
      <c r="E878" s="337"/>
      <c r="F878" s="337"/>
      <c r="G878" s="359"/>
      <c r="H878" s="337"/>
      <c r="I878" s="337"/>
      <c r="J878" s="337"/>
      <c r="K878" s="337"/>
      <c r="L878" s="334"/>
      <c r="M878" s="337"/>
      <c r="N878" s="349"/>
      <c r="O878" s="349"/>
      <c r="P878" s="357"/>
    </row>
    <row r="879" ht="27" customHeight="1" spans="1:16">
      <c r="A879" s="362"/>
      <c r="B879" s="294"/>
      <c r="C879" s="337"/>
      <c r="D879" s="337"/>
      <c r="E879" s="337"/>
      <c r="F879" s="337"/>
      <c r="G879" s="359"/>
      <c r="H879" s="337"/>
      <c r="I879" s="337"/>
      <c r="J879" s="337"/>
      <c r="K879" s="337"/>
      <c r="L879" s="329"/>
      <c r="M879" s="337"/>
      <c r="N879" s="349"/>
      <c r="O879" s="349"/>
      <c r="P879" s="358"/>
    </row>
    <row r="880" ht="27" customHeight="1" spans="1:16">
      <c r="A880" s="361"/>
      <c r="B880" s="294"/>
      <c r="C880" s="337"/>
      <c r="D880" s="337"/>
      <c r="E880" s="337"/>
      <c r="F880" s="337"/>
      <c r="G880" s="359"/>
      <c r="H880" s="337"/>
      <c r="I880" s="337"/>
      <c r="J880" s="337"/>
      <c r="K880" s="337"/>
      <c r="L880" s="334"/>
      <c r="M880" s="337"/>
      <c r="N880" s="349"/>
      <c r="O880" s="349"/>
      <c r="P880" s="357"/>
    </row>
    <row r="881" ht="27" customHeight="1" spans="1:16">
      <c r="A881" s="362"/>
      <c r="B881" s="294"/>
      <c r="C881" s="337"/>
      <c r="D881" s="337"/>
      <c r="E881" s="337"/>
      <c r="F881" s="337"/>
      <c r="G881" s="359"/>
      <c r="H881" s="337"/>
      <c r="I881" s="337"/>
      <c r="J881" s="337"/>
      <c r="K881" s="337"/>
      <c r="L881" s="329"/>
      <c r="M881" s="337"/>
      <c r="N881" s="349"/>
      <c r="O881" s="349"/>
      <c r="P881" s="358"/>
    </row>
    <row r="882" ht="27" customHeight="1" spans="1:16">
      <c r="A882" s="361"/>
      <c r="B882" s="294"/>
      <c r="C882" s="337"/>
      <c r="D882" s="337"/>
      <c r="E882" s="337"/>
      <c r="F882" s="337"/>
      <c r="G882" s="359"/>
      <c r="H882" s="337"/>
      <c r="I882" s="337"/>
      <c r="J882" s="337"/>
      <c r="K882" s="337"/>
      <c r="L882" s="334"/>
      <c r="M882" s="337"/>
      <c r="N882" s="349"/>
      <c r="O882" s="349"/>
      <c r="P882" s="357"/>
    </row>
    <row r="883" ht="27" customHeight="1" spans="1:16">
      <c r="A883" s="362"/>
      <c r="B883" s="294"/>
      <c r="C883" s="337"/>
      <c r="D883" s="337"/>
      <c r="E883" s="337"/>
      <c r="F883" s="337"/>
      <c r="G883" s="359"/>
      <c r="H883" s="337"/>
      <c r="I883" s="337"/>
      <c r="J883" s="337"/>
      <c r="K883" s="337"/>
      <c r="L883" s="329"/>
      <c r="M883" s="337"/>
      <c r="N883" s="349"/>
      <c r="O883" s="349"/>
      <c r="P883" s="358"/>
    </row>
    <row r="884" ht="27" customHeight="1" spans="1:16">
      <c r="A884" s="361"/>
      <c r="B884" s="294"/>
      <c r="C884" s="337"/>
      <c r="D884" s="337"/>
      <c r="E884" s="337"/>
      <c r="F884" s="337"/>
      <c r="G884" s="359"/>
      <c r="H884" s="337"/>
      <c r="I884" s="337"/>
      <c r="J884" s="337"/>
      <c r="K884" s="337"/>
      <c r="L884" s="334"/>
      <c r="M884" s="337"/>
      <c r="N884" s="349"/>
      <c r="O884" s="349"/>
      <c r="P884" s="357"/>
    </row>
    <row r="885" ht="27" customHeight="1" spans="1:16">
      <c r="A885" s="362"/>
      <c r="B885" s="294"/>
      <c r="C885" s="337"/>
      <c r="D885" s="337"/>
      <c r="E885" s="337"/>
      <c r="F885" s="337"/>
      <c r="G885" s="359"/>
      <c r="H885" s="337"/>
      <c r="I885" s="337"/>
      <c r="J885" s="337"/>
      <c r="K885" s="337"/>
      <c r="L885" s="329"/>
      <c r="M885" s="337"/>
      <c r="N885" s="349"/>
      <c r="O885" s="349"/>
      <c r="P885" s="358"/>
    </row>
    <row r="886" ht="27" customHeight="1" spans="1:16">
      <c r="A886" s="361"/>
      <c r="B886" s="294"/>
      <c r="C886" s="337"/>
      <c r="D886" s="337"/>
      <c r="E886" s="337"/>
      <c r="F886" s="337"/>
      <c r="G886" s="359"/>
      <c r="H886" s="337"/>
      <c r="I886" s="337"/>
      <c r="J886" s="337"/>
      <c r="K886" s="337"/>
      <c r="L886" s="334"/>
      <c r="M886" s="337"/>
      <c r="N886" s="349"/>
      <c r="O886" s="349"/>
      <c r="P886" s="357"/>
    </row>
    <row r="887" ht="27" customHeight="1" spans="1:16">
      <c r="A887" s="362"/>
      <c r="B887" s="294"/>
      <c r="C887" s="337"/>
      <c r="D887" s="337"/>
      <c r="E887" s="337"/>
      <c r="F887" s="337"/>
      <c r="G887" s="359"/>
      <c r="H887" s="337"/>
      <c r="I887" s="337"/>
      <c r="J887" s="337"/>
      <c r="K887" s="337"/>
      <c r="L887" s="329"/>
      <c r="M887" s="337"/>
      <c r="N887" s="349"/>
      <c r="O887" s="349"/>
      <c r="P887" s="358"/>
    </row>
    <row r="888" ht="27" customHeight="1" spans="1:16">
      <c r="A888" s="361"/>
      <c r="B888" s="294"/>
      <c r="C888" s="337"/>
      <c r="D888" s="337"/>
      <c r="E888" s="337"/>
      <c r="F888" s="337"/>
      <c r="G888" s="359"/>
      <c r="H888" s="337"/>
      <c r="I888" s="337"/>
      <c r="J888" s="337"/>
      <c r="K888" s="337"/>
      <c r="L888" s="334"/>
      <c r="M888" s="337"/>
      <c r="N888" s="349"/>
      <c r="O888" s="349"/>
      <c r="P888" s="357"/>
    </row>
    <row r="889" ht="27" customHeight="1" spans="1:16">
      <c r="A889" s="362"/>
      <c r="B889" s="294"/>
      <c r="C889" s="337"/>
      <c r="D889" s="337"/>
      <c r="E889" s="337"/>
      <c r="F889" s="337"/>
      <c r="G889" s="359"/>
      <c r="H889" s="337"/>
      <c r="I889" s="337"/>
      <c r="J889" s="337"/>
      <c r="K889" s="337"/>
      <c r="L889" s="329"/>
      <c r="M889" s="337"/>
      <c r="N889" s="349"/>
      <c r="O889" s="349"/>
      <c r="P889" s="358"/>
    </row>
    <row r="890" ht="27" customHeight="1" spans="1:16">
      <c r="A890" s="361"/>
      <c r="B890" s="294"/>
      <c r="C890" s="337"/>
      <c r="D890" s="337"/>
      <c r="E890" s="337"/>
      <c r="F890" s="337"/>
      <c r="G890" s="359"/>
      <c r="H890" s="337"/>
      <c r="I890" s="337"/>
      <c r="J890" s="337"/>
      <c r="K890" s="337"/>
      <c r="L890" s="334"/>
      <c r="M890" s="337"/>
      <c r="N890" s="349"/>
      <c r="O890" s="349"/>
      <c r="P890" s="357"/>
    </row>
    <row r="891" ht="27" customHeight="1" spans="1:16">
      <c r="A891" s="362"/>
      <c r="B891" s="294"/>
      <c r="C891" s="337"/>
      <c r="D891" s="337"/>
      <c r="E891" s="337"/>
      <c r="F891" s="337"/>
      <c r="G891" s="359"/>
      <c r="H891" s="337"/>
      <c r="I891" s="341"/>
      <c r="J891" s="337"/>
      <c r="K891" s="337"/>
      <c r="L891" s="329"/>
      <c r="M891" s="337"/>
      <c r="N891" s="349"/>
      <c r="O891" s="349"/>
      <c r="P891" s="358"/>
    </row>
    <row r="892" ht="27" customHeight="1" spans="1:16">
      <c r="A892" s="361"/>
      <c r="B892" s="294"/>
      <c r="C892" s="337"/>
      <c r="D892" s="337"/>
      <c r="E892" s="337"/>
      <c r="F892" s="337"/>
      <c r="G892" s="359"/>
      <c r="H892" s="337"/>
      <c r="I892" s="337"/>
      <c r="J892" s="337"/>
      <c r="K892" s="337"/>
      <c r="L892" s="334"/>
      <c r="M892" s="337"/>
      <c r="N892" s="349"/>
      <c r="O892" s="349"/>
      <c r="P892" s="357"/>
    </row>
    <row r="893" ht="27" customHeight="1" spans="1:16">
      <c r="A893" s="362"/>
      <c r="B893" s="294"/>
      <c r="C893" s="337"/>
      <c r="D893" s="337"/>
      <c r="E893" s="337"/>
      <c r="F893" s="337"/>
      <c r="G893" s="359"/>
      <c r="H893" s="337"/>
      <c r="I893" s="337"/>
      <c r="J893" s="337"/>
      <c r="K893" s="337"/>
      <c r="L893" s="329"/>
      <c r="M893" s="337"/>
      <c r="N893" s="349"/>
      <c r="O893" s="349"/>
      <c r="P893" s="358"/>
    </row>
    <row r="894" ht="27" customHeight="1" spans="1:16">
      <c r="A894" s="361"/>
      <c r="B894" s="294"/>
      <c r="C894" s="337"/>
      <c r="D894" s="337"/>
      <c r="E894" s="337"/>
      <c r="F894" s="337"/>
      <c r="G894" s="359"/>
      <c r="H894" s="337"/>
      <c r="I894" s="337"/>
      <c r="J894" s="337"/>
      <c r="K894" s="337"/>
      <c r="L894" s="334"/>
      <c r="M894" s="337"/>
      <c r="N894" s="349"/>
      <c r="O894" s="349"/>
      <c r="P894" s="357"/>
    </row>
    <row r="895" ht="27" customHeight="1" spans="1:16">
      <c r="A895" s="362"/>
      <c r="B895" s="294"/>
      <c r="C895" s="337"/>
      <c r="D895" s="337"/>
      <c r="E895" s="337"/>
      <c r="F895" s="337"/>
      <c r="G895" s="359"/>
      <c r="H895" s="337"/>
      <c r="I895" s="337"/>
      <c r="J895" s="337"/>
      <c r="K895" s="337"/>
      <c r="L895" s="329"/>
      <c r="M895" s="337"/>
      <c r="N895" s="349"/>
      <c r="O895" s="349"/>
      <c r="P895" s="358"/>
    </row>
    <row r="896" ht="27" customHeight="1" spans="1:16">
      <c r="A896" s="361"/>
      <c r="B896" s="294"/>
      <c r="C896" s="337"/>
      <c r="D896" s="337"/>
      <c r="E896" s="337"/>
      <c r="F896" s="337"/>
      <c r="G896" s="359"/>
      <c r="H896" s="337"/>
      <c r="I896" s="337"/>
      <c r="J896" s="337"/>
      <c r="K896" s="337"/>
      <c r="L896" s="334"/>
      <c r="M896" s="337"/>
      <c r="N896" s="349"/>
      <c r="O896" s="349"/>
      <c r="P896" s="357"/>
    </row>
    <row r="897" ht="27" customHeight="1" spans="1:16">
      <c r="A897" s="362"/>
      <c r="B897" s="294"/>
      <c r="C897" s="337"/>
      <c r="D897" s="337"/>
      <c r="E897" s="337"/>
      <c r="F897" s="337"/>
      <c r="G897" s="359"/>
      <c r="H897" s="337"/>
      <c r="I897" s="337"/>
      <c r="J897" s="337"/>
      <c r="K897" s="337"/>
      <c r="L897" s="329"/>
      <c r="M897" s="337"/>
      <c r="N897" s="349"/>
      <c r="O897" s="349"/>
      <c r="P897" s="358"/>
    </row>
    <row r="898" ht="27" customHeight="1" spans="1:16">
      <c r="A898" s="361"/>
      <c r="B898" s="294"/>
      <c r="C898" s="337"/>
      <c r="D898" s="337"/>
      <c r="E898" s="337"/>
      <c r="F898" s="337"/>
      <c r="G898" s="359"/>
      <c r="H898" s="337"/>
      <c r="I898" s="337"/>
      <c r="J898" s="337"/>
      <c r="K898" s="337"/>
      <c r="L898" s="334"/>
      <c r="M898" s="337"/>
      <c r="N898" s="349"/>
      <c r="O898" s="349"/>
      <c r="P898" s="357"/>
    </row>
    <row r="899" ht="27" customHeight="1" spans="1:16">
      <c r="A899" s="362"/>
      <c r="B899" s="294"/>
      <c r="C899" s="337"/>
      <c r="D899" s="337"/>
      <c r="E899" s="337"/>
      <c r="F899" s="337"/>
      <c r="G899" s="359"/>
      <c r="H899" s="337"/>
      <c r="I899" s="337"/>
      <c r="J899" s="337"/>
      <c r="K899" s="337"/>
      <c r="L899" s="329"/>
      <c r="M899" s="337"/>
      <c r="N899" s="349"/>
      <c r="O899" s="349"/>
      <c r="P899" s="358"/>
    </row>
    <row r="900" ht="27" customHeight="1" spans="1:16">
      <c r="A900" s="361"/>
      <c r="B900" s="294"/>
      <c r="C900" s="337"/>
      <c r="D900" s="337"/>
      <c r="E900" s="337"/>
      <c r="F900" s="337"/>
      <c r="G900" s="359"/>
      <c r="H900" s="337"/>
      <c r="I900" s="337"/>
      <c r="J900" s="337"/>
      <c r="K900" s="337"/>
      <c r="L900" s="334"/>
      <c r="M900" s="337"/>
      <c r="N900" s="349"/>
      <c r="O900" s="349"/>
      <c r="P900" s="357"/>
    </row>
    <row r="901" ht="27" customHeight="1" spans="1:16">
      <c r="A901" s="362"/>
      <c r="B901" s="294"/>
      <c r="C901" s="337"/>
      <c r="D901" s="337"/>
      <c r="E901" s="337"/>
      <c r="F901" s="337"/>
      <c r="G901" s="359"/>
      <c r="H901" s="337"/>
      <c r="I901" s="337"/>
      <c r="J901" s="337"/>
      <c r="K901" s="337"/>
      <c r="L901" s="329"/>
      <c r="M901" s="337"/>
      <c r="N901" s="349"/>
      <c r="O901" s="349"/>
      <c r="P901" s="358"/>
    </row>
    <row r="902" ht="27" customHeight="1" spans="1:16">
      <c r="A902" s="361"/>
      <c r="B902" s="294"/>
      <c r="C902" s="337"/>
      <c r="D902" s="337"/>
      <c r="E902" s="337"/>
      <c r="F902" s="337"/>
      <c r="G902" s="359"/>
      <c r="H902" s="337"/>
      <c r="I902" s="337"/>
      <c r="J902" s="337"/>
      <c r="K902" s="337"/>
      <c r="L902" s="334"/>
      <c r="M902" s="337"/>
      <c r="N902" s="349"/>
      <c r="O902" s="349"/>
      <c r="P902" s="357"/>
    </row>
    <row r="903" ht="27" customHeight="1" spans="1:16">
      <c r="A903" s="362"/>
      <c r="B903" s="294"/>
      <c r="C903" s="337"/>
      <c r="D903" s="337"/>
      <c r="E903" s="337"/>
      <c r="F903" s="337"/>
      <c r="G903" s="359"/>
      <c r="H903" s="337"/>
      <c r="I903" s="337"/>
      <c r="J903" s="337"/>
      <c r="K903" s="337"/>
      <c r="L903" s="329"/>
      <c r="M903" s="337"/>
      <c r="N903" s="349"/>
      <c r="O903" s="349"/>
      <c r="P903" s="358"/>
    </row>
    <row r="904" ht="27" customHeight="1" spans="1:16">
      <c r="A904" s="361"/>
      <c r="B904" s="294"/>
      <c r="C904" s="337"/>
      <c r="D904" s="337"/>
      <c r="E904" s="337"/>
      <c r="F904" s="337"/>
      <c r="G904" s="359"/>
      <c r="H904" s="337"/>
      <c r="I904" s="337"/>
      <c r="J904" s="337"/>
      <c r="K904" s="337"/>
      <c r="L904" s="334"/>
      <c r="M904" s="337"/>
      <c r="N904" s="349"/>
      <c r="O904" s="349"/>
      <c r="P904" s="357"/>
    </row>
    <row r="905" ht="27" customHeight="1" spans="1:16">
      <c r="A905" s="362"/>
      <c r="B905" s="294"/>
      <c r="C905" s="337"/>
      <c r="D905" s="337"/>
      <c r="E905" s="337"/>
      <c r="F905" s="337"/>
      <c r="G905" s="359"/>
      <c r="H905" s="337"/>
      <c r="I905" s="337"/>
      <c r="J905" s="337"/>
      <c r="K905" s="337"/>
      <c r="L905" s="329"/>
      <c r="M905" s="337"/>
      <c r="N905" s="349"/>
      <c r="O905" s="349"/>
      <c r="P905" s="358"/>
    </row>
    <row r="906" ht="27" customHeight="1" spans="1:16">
      <c r="A906" s="361"/>
      <c r="B906" s="294"/>
      <c r="C906" s="337"/>
      <c r="D906" s="337"/>
      <c r="E906" s="337"/>
      <c r="F906" s="341"/>
      <c r="G906" s="359"/>
      <c r="H906" s="337"/>
      <c r="I906" s="337"/>
      <c r="J906" s="337"/>
      <c r="K906" s="337"/>
      <c r="L906" s="334"/>
      <c r="M906" s="337"/>
      <c r="N906" s="349"/>
      <c r="O906" s="349"/>
      <c r="P906" s="357"/>
    </row>
    <row r="907" ht="27" customHeight="1" spans="1:16">
      <c r="A907" s="362"/>
      <c r="B907" s="294"/>
      <c r="C907" s="337"/>
      <c r="D907" s="337"/>
      <c r="E907" s="337"/>
      <c r="F907" s="337"/>
      <c r="G907" s="359"/>
      <c r="H907" s="337"/>
      <c r="I907" s="337"/>
      <c r="J907" s="337"/>
      <c r="K907" s="337"/>
      <c r="L907" s="329"/>
      <c r="M907" s="337"/>
      <c r="N907" s="349"/>
      <c r="O907" s="349"/>
      <c r="P907" s="358"/>
    </row>
    <row r="908" ht="27" customHeight="1" spans="1:16">
      <c r="A908" s="361"/>
      <c r="B908" s="294"/>
      <c r="C908" s="337"/>
      <c r="D908" s="337"/>
      <c r="E908" s="337"/>
      <c r="F908" s="359"/>
      <c r="G908" s="359"/>
      <c r="H908" s="337"/>
      <c r="I908" s="337"/>
      <c r="J908" s="337"/>
      <c r="K908" s="337"/>
      <c r="L908" s="334"/>
      <c r="M908" s="337"/>
      <c r="N908" s="349"/>
      <c r="O908" s="349"/>
      <c r="P908" s="357"/>
    </row>
    <row r="909" ht="27" customHeight="1" spans="1:16">
      <c r="A909" s="362"/>
      <c r="B909" s="294"/>
      <c r="C909" s="337"/>
      <c r="D909" s="337"/>
      <c r="E909" s="337"/>
      <c r="F909" s="337"/>
      <c r="G909" s="359"/>
      <c r="H909" s="337"/>
      <c r="I909" s="337"/>
      <c r="J909" s="337"/>
      <c r="K909" s="337"/>
      <c r="L909" s="329"/>
      <c r="M909" s="337"/>
      <c r="N909" s="349"/>
      <c r="O909" s="349"/>
      <c r="P909" s="358"/>
    </row>
    <row r="910" ht="27" customHeight="1" spans="1:16">
      <c r="A910" s="361"/>
      <c r="B910" s="294"/>
      <c r="C910" s="337"/>
      <c r="D910" s="337"/>
      <c r="E910" s="337"/>
      <c r="F910" s="337"/>
      <c r="G910" s="359"/>
      <c r="H910" s="337"/>
      <c r="I910" s="337"/>
      <c r="J910" s="337"/>
      <c r="K910" s="337"/>
      <c r="L910" s="334"/>
      <c r="M910" s="337"/>
      <c r="N910" s="349"/>
      <c r="O910" s="349"/>
      <c r="P910" s="357"/>
    </row>
    <row r="911" ht="27" customHeight="1" spans="1:16">
      <c r="A911" s="362"/>
      <c r="B911" s="294"/>
      <c r="C911" s="337"/>
      <c r="D911" s="337"/>
      <c r="E911" s="337"/>
      <c r="F911" s="337"/>
      <c r="G911" s="359"/>
      <c r="H911" s="337"/>
      <c r="I911" s="337"/>
      <c r="J911" s="337"/>
      <c r="K911" s="337"/>
      <c r="L911" s="329"/>
      <c r="M911" s="337"/>
      <c r="N911" s="349"/>
      <c r="O911" s="349"/>
      <c r="P911" s="358"/>
    </row>
    <row r="912" ht="27" customHeight="1" spans="1:16">
      <c r="A912" s="361"/>
      <c r="B912" s="294"/>
      <c r="C912" s="337"/>
      <c r="D912" s="337"/>
      <c r="E912" s="337"/>
      <c r="F912" s="337"/>
      <c r="G912" s="359"/>
      <c r="H912" s="337"/>
      <c r="I912" s="337"/>
      <c r="J912" s="337"/>
      <c r="K912" s="337"/>
      <c r="L912" s="334"/>
      <c r="M912" s="337"/>
      <c r="N912" s="349"/>
      <c r="O912" s="349"/>
      <c r="P912" s="357"/>
    </row>
    <row r="913" ht="27" customHeight="1" spans="1:16">
      <c r="A913" s="362"/>
      <c r="B913" s="294"/>
      <c r="C913" s="337"/>
      <c r="D913" s="337"/>
      <c r="E913" s="337"/>
      <c r="F913" s="337"/>
      <c r="G913" s="359"/>
      <c r="H913" s="337"/>
      <c r="I913" s="337"/>
      <c r="J913" s="337"/>
      <c r="K913" s="337"/>
      <c r="L913" s="329"/>
      <c r="M913" s="337"/>
      <c r="N913" s="349"/>
      <c r="O913" s="349"/>
      <c r="P913" s="358"/>
    </row>
    <row r="914" ht="27" customHeight="1" spans="1:16">
      <c r="A914" s="361"/>
      <c r="B914" s="294"/>
      <c r="C914" s="337"/>
      <c r="D914" s="337"/>
      <c r="E914" s="337"/>
      <c r="F914" s="337"/>
      <c r="G914" s="359"/>
      <c r="H914" s="337"/>
      <c r="I914" s="337"/>
      <c r="J914" s="337"/>
      <c r="K914" s="337"/>
      <c r="L914" s="334"/>
      <c r="M914" s="337"/>
      <c r="N914" s="349"/>
      <c r="O914" s="349"/>
      <c r="P914" s="357"/>
    </row>
    <row r="915" ht="27" customHeight="1" spans="1:16">
      <c r="A915" s="362"/>
      <c r="B915" s="294"/>
      <c r="C915" s="337"/>
      <c r="D915" s="337"/>
      <c r="E915" s="337"/>
      <c r="F915" s="337"/>
      <c r="G915" s="359"/>
      <c r="H915" s="337"/>
      <c r="I915" s="337"/>
      <c r="J915" s="337"/>
      <c r="K915" s="337"/>
      <c r="L915" s="329"/>
      <c r="M915" s="337"/>
      <c r="N915" s="349"/>
      <c r="O915" s="349"/>
      <c r="P915" s="358"/>
    </row>
    <row r="916" ht="27" customHeight="1" spans="1:16">
      <c r="A916" s="361"/>
      <c r="B916" s="294"/>
      <c r="C916" s="337"/>
      <c r="D916" s="337"/>
      <c r="E916" s="337"/>
      <c r="F916" s="337"/>
      <c r="G916" s="359"/>
      <c r="H916" s="337"/>
      <c r="I916" s="337"/>
      <c r="J916" s="337"/>
      <c r="K916" s="337"/>
      <c r="L916" s="334"/>
      <c r="M916" s="337"/>
      <c r="N916" s="349"/>
      <c r="O916" s="349"/>
      <c r="P916" s="357"/>
    </row>
    <row r="917" ht="27" customHeight="1" spans="1:16">
      <c r="A917" s="362"/>
      <c r="B917" s="294"/>
      <c r="C917" s="337"/>
      <c r="D917" s="341"/>
      <c r="E917" s="337"/>
      <c r="F917" s="337"/>
      <c r="G917" s="359"/>
      <c r="H917" s="337"/>
      <c r="I917" s="337"/>
      <c r="J917" s="337"/>
      <c r="K917" s="337"/>
      <c r="L917" s="329"/>
      <c r="M917" s="337"/>
      <c r="N917" s="349"/>
      <c r="O917" s="349"/>
      <c r="P917" s="358"/>
    </row>
    <row r="918" ht="27" customHeight="1" spans="1:16">
      <c r="A918" s="361"/>
      <c r="B918" s="294"/>
      <c r="C918" s="337"/>
      <c r="D918" s="337"/>
      <c r="E918" s="337"/>
      <c r="F918" s="337"/>
      <c r="G918" s="359"/>
      <c r="H918" s="337"/>
      <c r="I918" s="337"/>
      <c r="J918" s="337"/>
      <c r="K918" s="337"/>
      <c r="L918" s="334"/>
      <c r="M918" s="337"/>
      <c r="N918" s="349"/>
      <c r="O918" s="349"/>
      <c r="P918" s="357"/>
    </row>
    <row r="919" ht="27" customHeight="1" spans="1:16">
      <c r="A919" s="362"/>
      <c r="B919" s="294"/>
      <c r="C919" s="337"/>
      <c r="D919" s="337"/>
      <c r="E919" s="337"/>
      <c r="F919" s="337"/>
      <c r="G919" s="359"/>
      <c r="H919" s="337"/>
      <c r="I919" s="337"/>
      <c r="J919" s="337"/>
      <c r="K919" s="337"/>
      <c r="L919" s="329"/>
      <c r="M919" s="337"/>
      <c r="N919" s="349"/>
      <c r="O919" s="349"/>
      <c r="P919" s="358"/>
    </row>
    <row r="920" ht="27" customHeight="1" spans="1:16">
      <c r="A920" s="361"/>
      <c r="B920" s="294"/>
      <c r="C920" s="337"/>
      <c r="D920" s="337"/>
      <c r="E920" s="337"/>
      <c r="F920" s="337"/>
      <c r="G920" s="359"/>
      <c r="H920" s="337"/>
      <c r="I920" s="337"/>
      <c r="J920" s="337"/>
      <c r="K920" s="337"/>
      <c r="L920" s="334"/>
      <c r="M920" s="337"/>
      <c r="N920" s="349"/>
      <c r="O920" s="349"/>
      <c r="P920" s="357"/>
    </row>
    <row r="921" ht="27" customHeight="1" spans="1:16">
      <c r="A921" s="362"/>
      <c r="B921" s="294"/>
      <c r="C921" s="337"/>
      <c r="D921" s="337"/>
      <c r="E921" s="337"/>
      <c r="F921" s="341"/>
      <c r="G921" s="359"/>
      <c r="H921" s="337"/>
      <c r="I921" s="337"/>
      <c r="J921" s="337"/>
      <c r="K921" s="337"/>
      <c r="L921" s="329"/>
      <c r="M921" s="337"/>
      <c r="N921" s="349"/>
      <c r="O921" s="349"/>
      <c r="P921" s="358"/>
    </row>
    <row r="922" ht="27" customHeight="1" spans="1:16">
      <c r="A922" s="361"/>
      <c r="B922" s="294"/>
      <c r="C922" s="337"/>
      <c r="D922" s="337"/>
      <c r="E922" s="337"/>
      <c r="F922" s="337"/>
      <c r="G922" s="359"/>
      <c r="H922" s="337"/>
      <c r="I922" s="337"/>
      <c r="J922" s="337"/>
      <c r="K922" s="337"/>
      <c r="L922" s="334"/>
      <c r="M922" s="337"/>
      <c r="N922" s="349"/>
      <c r="O922" s="349"/>
      <c r="P922" s="357"/>
    </row>
    <row r="923" ht="27" customHeight="1" spans="1:16">
      <c r="A923" s="362"/>
      <c r="B923" s="294"/>
      <c r="C923" s="337"/>
      <c r="D923" s="337"/>
      <c r="E923" s="337"/>
      <c r="F923" s="337"/>
      <c r="G923" s="359"/>
      <c r="H923" s="337"/>
      <c r="I923" s="337"/>
      <c r="J923" s="337"/>
      <c r="K923" s="337"/>
      <c r="L923" s="329"/>
      <c r="M923" s="337"/>
      <c r="N923" s="349"/>
      <c r="O923" s="349"/>
      <c r="P923" s="358"/>
    </row>
    <row r="924" ht="27" customHeight="1" spans="1:16">
      <c r="A924" s="361"/>
      <c r="B924" s="294"/>
      <c r="C924" s="337"/>
      <c r="D924" s="337"/>
      <c r="E924" s="337"/>
      <c r="F924" s="337"/>
      <c r="G924" s="359"/>
      <c r="H924" s="337"/>
      <c r="I924" s="337"/>
      <c r="J924" s="337"/>
      <c r="K924" s="337"/>
      <c r="L924" s="334"/>
      <c r="M924" s="337"/>
      <c r="N924" s="349"/>
      <c r="O924" s="349"/>
      <c r="P924" s="357"/>
    </row>
    <row r="925" ht="27" customHeight="1" spans="1:16">
      <c r="A925" s="362"/>
      <c r="B925" s="294"/>
      <c r="C925" s="337"/>
      <c r="D925" s="337"/>
      <c r="E925" s="337"/>
      <c r="F925" s="337"/>
      <c r="G925" s="359"/>
      <c r="H925" s="337"/>
      <c r="I925" s="337"/>
      <c r="J925" s="337"/>
      <c r="K925" s="337"/>
      <c r="L925" s="329"/>
      <c r="M925" s="337"/>
      <c r="N925" s="349"/>
      <c r="O925" s="349"/>
      <c r="P925" s="358"/>
    </row>
    <row r="926" ht="27" customHeight="1" spans="1:16">
      <c r="A926" s="361"/>
      <c r="B926" s="294"/>
      <c r="C926" s="337"/>
      <c r="D926" s="337"/>
      <c r="E926" s="337"/>
      <c r="F926" s="337"/>
      <c r="G926" s="359"/>
      <c r="H926" s="337"/>
      <c r="I926" s="337"/>
      <c r="J926" s="337"/>
      <c r="K926" s="337"/>
      <c r="L926" s="334"/>
      <c r="M926" s="337"/>
      <c r="N926" s="349"/>
      <c r="O926" s="349"/>
      <c r="P926" s="357"/>
    </row>
    <row r="927" ht="27" customHeight="1" spans="1:16">
      <c r="A927" s="362"/>
      <c r="B927" s="294"/>
      <c r="C927" s="337"/>
      <c r="D927" s="337"/>
      <c r="E927" s="337"/>
      <c r="F927" s="337"/>
      <c r="G927" s="359"/>
      <c r="H927" s="337"/>
      <c r="I927" s="337"/>
      <c r="J927" s="337"/>
      <c r="K927" s="337"/>
      <c r="L927" s="329"/>
      <c r="M927" s="337"/>
      <c r="N927" s="349"/>
      <c r="O927" s="349"/>
      <c r="P927" s="358"/>
    </row>
    <row r="928" ht="27" customHeight="1" spans="1:16">
      <c r="A928" s="361"/>
      <c r="B928" s="294"/>
      <c r="C928" s="337"/>
      <c r="D928" s="337"/>
      <c r="E928" s="337"/>
      <c r="F928" s="363"/>
      <c r="G928" s="405"/>
      <c r="H928" s="363"/>
      <c r="I928" s="363"/>
      <c r="J928" s="363"/>
      <c r="K928" s="363"/>
      <c r="L928" s="334"/>
      <c r="M928" s="363"/>
      <c r="N928" s="349"/>
      <c r="O928" s="349"/>
      <c r="P928" s="357"/>
    </row>
    <row r="929" ht="27" customHeight="1" spans="1:16">
      <c r="A929" s="362"/>
      <c r="B929" s="294"/>
      <c r="C929" s="337"/>
      <c r="D929" s="337"/>
      <c r="E929" s="337"/>
      <c r="F929" s="363"/>
      <c r="G929" s="405"/>
      <c r="H929" s="363"/>
      <c r="I929" s="363"/>
      <c r="J929" s="363"/>
      <c r="K929" s="363"/>
      <c r="L929" s="329"/>
      <c r="M929" s="363"/>
      <c r="N929" s="349"/>
      <c r="O929" s="349"/>
      <c r="P929" s="358"/>
    </row>
    <row r="930" ht="27" customHeight="1" spans="1:16">
      <c r="A930" s="361"/>
      <c r="B930" s="294"/>
      <c r="C930" s="337"/>
      <c r="D930" s="337"/>
      <c r="E930" s="337"/>
      <c r="F930" s="337"/>
      <c r="G930" s="359"/>
      <c r="H930" s="337"/>
      <c r="I930" s="337"/>
      <c r="J930" s="337"/>
      <c r="K930" s="337"/>
      <c r="L930" s="334"/>
      <c r="M930" s="337"/>
      <c r="N930" s="349"/>
      <c r="O930" s="349"/>
      <c r="P930" s="357"/>
    </row>
    <row r="931" ht="27" customHeight="1" spans="1:16">
      <c r="A931" s="362"/>
      <c r="B931" s="294"/>
      <c r="C931" s="337"/>
      <c r="D931" s="337"/>
      <c r="E931" s="337"/>
      <c r="F931" s="337"/>
      <c r="G931" s="359"/>
      <c r="H931" s="337"/>
      <c r="I931" s="337"/>
      <c r="J931" s="337"/>
      <c r="K931" s="337"/>
      <c r="L931" s="329"/>
      <c r="M931" s="337"/>
      <c r="N931" s="349"/>
      <c r="O931" s="349"/>
      <c r="P931" s="358"/>
    </row>
    <row r="932" ht="27" customHeight="1" spans="1:16">
      <c r="A932" s="361"/>
      <c r="B932" s="294"/>
      <c r="C932" s="337"/>
      <c r="D932" s="337"/>
      <c r="E932" s="337"/>
      <c r="F932" s="337"/>
      <c r="G932" s="359"/>
      <c r="H932" s="337"/>
      <c r="I932" s="337"/>
      <c r="J932" s="337"/>
      <c r="K932" s="337"/>
      <c r="L932" s="334"/>
      <c r="M932" s="337"/>
      <c r="N932" s="349"/>
      <c r="O932" s="349"/>
      <c r="P932" s="357"/>
    </row>
    <row r="933" ht="27" customHeight="1" spans="1:16">
      <c r="A933" s="362"/>
      <c r="B933" s="294"/>
      <c r="C933" s="337"/>
      <c r="D933" s="337"/>
      <c r="E933" s="337"/>
      <c r="F933" s="337"/>
      <c r="G933" s="359"/>
      <c r="H933" s="337"/>
      <c r="I933" s="337"/>
      <c r="J933" s="337"/>
      <c r="K933" s="337"/>
      <c r="L933" s="329"/>
      <c r="M933" s="337"/>
      <c r="N933" s="349"/>
      <c r="O933" s="349"/>
      <c r="P933" s="358"/>
    </row>
    <row r="934" ht="27" customHeight="1" spans="1:16">
      <c r="A934" s="361"/>
      <c r="B934" s="294"/>
      <c r="C934" s="337"/>
      <c r="D934" s="337"/>
      <c r="E934" s="337"/>
      <c r="F934" s="337"/>
      <c r="G934" s="359"/>
      <c r="H934" s="337"/>
      <c r="I934" s="337"/>
      <c r="J934" s="337"/>
      <c r="K934" s="337"/>
      <c r="L934" s="334"/>
      <c r="M934" s="337"/>
      <c r="N934" s="349"/>
      <c r="O934" s="349"/>
      <c r="P934" s="357"/>
    </row>
    <row r="935" ht="27" customHeight="1" spans="1:16">
      <c r="A935" s="362"/>
      <c r="B935" s="294"/>
      <c r="C935" s="337"/>
      <c r="D935" s="337"/>
      <c r="E935" s="337"/>
      <c r="F935" s="337"/>
      <c r="G935" s="359"/>
      <c r="H935" s="337"/>
      <c r="I935" s="337"/>
      <c r="J935" s="337"/>
      <c r="K935" s="337"/>
      <c r="L935" s="329"/>
      <c r="M935" s="337"/>
      <c r="N935" s="349"/>
      <c r="O935" s="349"/>
      <c r="P935" s="358"/>
    </row>
    <row r="936" ht="27" customHeight="1" spans="1:16">
      <c r="A936" s="361"/>
      <c r="B936" s="294"/>
      <c r="C936" s="337"/>
      <c r="D936" s="337"/>
      <c r="E936" s="337"/>
      <c r="F936" s="337"/>
      <c r="G936" s="359"/>
      <c r="H936" s="337"/>
      <c r="I936" s="337"/>
      <c r="J936" s="337"/>
      <c r="K936" s="337"/>
      <c r="L936" s="334"/>
      <c r="M936" s="337"/>
      <c r="N936" s="349"/>
      <c r="O936" s="349"/>
      <c r="P936" s="357"/>
    </row>
    <row r="937" ht="27" customHeight="1" spans="1:16">
      <c r="A937" s="362"/>
      <c r="B937" s="294"/>
      <c r="C937" s="337"/>
      <c r="D937" s="337"/>
      <c r="E937" s="337"/>
      <c r="F937" s="337"/>
      <c r="G937" s="359"/>
      <c r="H937" s="337"/>
      <c r="I937" s="337"/>
      <c r="J937" s="337"/>
      <c r="K937" s="337"/>
      <c r="L937" s="329"/>
      <c r="M937" s="337"/>
      <c r="N937" s="349"/>
      <c r="O937" s="349"/>
      <c r="P937" s="358"/>
    </row>
    <row r="938" ht="27" customHeight="1" spans="1:16">
      <c r="A938" s="361"/>
      <c r="B938" s="294"/>
      <c r="C938" s="337"/>
      <c r="D938" s="337"/>
      <c r="E938" s="337"/>
      <c r="F938" s="337"/>
      <c r="G938" s="359"/>
      <c r="H938" s="337"/>
      <c r="I938" s="337"/>
      <c r="J938" s="337"/>
      <c r="K938" s="337"/>
      <c r="L938" s="334"/>
      <c r="M938" s="337"/>
      <c r="N938" s="349"/>
      <c r="O938" s="349"/>
      <c r="P938" s="357"/>
    </row>
    <row r="939" ht="27" customHeight="1" spans="1:16">
      <c r="A939" s="362"/>
      <c r="B939" s="294"/>
      <c r="C939" s="337"/>
      <c r="D939" s="337"/>
      <c r="E939" s="337"/>
      <c r="F939" s="337"/>
      <c r="G939" s="359"/>
      <c r="H939" s="337"/>
      <c r="I939" s="337"/>
      <c r="J939" s="337"/>
      <c r="K939" s="337"/>
      <c r="L939" s="329"/>
      <c r="M939" s="337"/>
      <c r="N939" s="349"/>
      <c r="O939" s="349"/>
      <c r="P939" s="358"/>
    </row>
    <row r="940" ht="27" customHeight="1" spans="1:16">
      <c r="A940" s="361"/>
      <c r="B940" s="294"/>
      <c r="C940" s="337"/>
      <c r="D940" s="337"/>
      <c r="E940" s="337"/>
      <c r="F940" s="337"/>
      <c r="G940" s="359"/>
      <c r="H940" s="337"/>
      <c r="I940" s="337"/>
      <c r="J940" s="337"/>
      <c r="K940" s="337"/>
      <c r="L940" s="334"/>
      <c r="M940" s="337"/>
      <c r="N940" s="349"/>
      <c r="O940" s="349"/>
      <c r="P940" s="357"/>
    </row>
    <row r="941" ht="27" customHeight="1" spans="1:16">
      <c r="A941" s="362"/>
      <c r="B941" s="294"/>
      <c r="C941" s="337"/>
      <c r="D941" s="341"/>
      <c r="E941" s="337"/>
      <c r="F941" s="337"/>
      <c r="G941" s="359"/>
      <c r="H941" s="337"/>
      <c r="I941" s="337"/>
      <c r="J941" s="337"/>
      <c r="K941" s="337"/>
      <c r="L941" s="329"/>
      <c r="M941" s="337"/>
      <c r="N941" s="349"/>
      <c r="O941" s="349"/>
      <c r="P941" s="358"/>
    </row>
    <row r="942" ht="27" customHeight="1" spans="1:16">
      <c r="A942" s="361"/>
      <c r="B942" s="294"/>
      <c r="C942" s="337"/>
      <c r="D942" s="341"/>
      <c r="E942" s="337"/>
      <c r="F942" s="337"/>
      <c r="G942" s="359"/>
      <c r="H942" s="337"/>
      <c r="I942" s="337"/>
      <c r="J942" s="337"/>
      <c r="K942" s="337"/>
      <c r="L942" s="334"/>
      <c r="M942" s="337"/>
      <c r="N942" s="349"/>
      <c r="O942" s="349"/>
      <c r="P942" s="357"/>
    </row>
    <row r="943" ht="27" customHeight="1" spans="1:16">
      <c r="A943" s="362"/>
      <c r="B943" s="294"/>
      <c r="C943" s="337"/>
      <c r="D943" s="337"/>
      <c r="E943" s="337"/>
      <c r="F943" s="337"/>
      <c r="G943" s="359"/>
      <c r="H943" s="337"/>
      <c r="I943" s="337"/>
      <c r="J943" s="337"/>
      <c r="K943" s="337"/>
      <c r="L943" s="329"/>
      <c r="M943" s="337"/>
      <c r="N943" s="349"/>
      <c r="O943" s="349"/>
      <c r="P943" s="358"/>
    </row>
    <row r="944" ht="27" customHeight="1" spans="1:16">
      <c r="A944" s="361"/>
      <c r="B944" s="294"/>
      <c r="C944" s="337"/>
      <c r="D944" s="337"/>
      <c r="E944" s="337"/>
      <c r="F944" s="337"/>
      <c r="G944" s="359"/>
      <c r="H944" s="337"/>
      <c r="I944" s="337"/>
      <c r="J944" s="337"/>
      <c r="K944" s="337"/>
      <c r="L944" s="334"/>
      <c r="M944" s="337"/>
      <c r="N944" s="349"/>
      <c r="O944" s="349"/>
      <c r="P944" s="357"/>
    </row>
    <row r="945" ht="27" customHeight="1" spans="1:16">
      <c r="A945" s="362"/>
      <c r="B945" s="294"/>
      <c r="C945" s="337"/>
      <c r="D945" s="337"/>
      <c r="E945" s="337"/>
      <c r="F945" s="337"/>
      <c r="G945" s="359"/>
      <c r="H945" s="337"/>
      <c r="I945" s="337"/>
      <c r="J945" s="337"/>
      <c r="K945" s="337"/>
      <c r="L945" s="329"/>
      <c r="M945" s="337"/>
      <c r="N945" s="349"/>
      <c r="O945" s="349"/>
      <c r="P945" s="358"/>
    </row>
    <row r="946" ht="27" customHeight="1" spans="1:16">
      <c r="A946" s="361"/>
      <c r="B946" s="294"/>
      <c r="C946" s="337"/>
      <c r="D946" s="337"/>
      <c r="E946" s="337"/>
      <c r="F946" s="341"/>
      <c r="G946" s="359"/>
      <c r="H946" s="337"/>
      <c r="I946" s="337"/>
      <c r="J946" s="337"/>
      <c r="K946" s="337"/>
      <c r="L946" s="334"/>
      <c r="M946" s="337"/>
      <c r="N946" s="349"/>
      <c r="O946" s="349"/>
      <c r="P946" s="357"/>
    </row>
    <row r="947" ht="27" customHeight="1" spans="1:16">
      <c r="A947" s="362"/>
      <c r="B947" s="294"/>
      <c r="C947" s="337"/>
      <c r="D947" s="337"/>
      <c r="E947" s="337"/>
      <c r="F947" s="341"/>
      <c r="G947" s="359"/>
      <c r="H947" s="337"/>
      <c r="I947" s="337"/>
      <c r="J947" s="337"/>
      <c r="K947" s="337"/>
      <c r="L947" s="329"/>
      <c r="M947" s="337"/>
      <c r="N947" s="349"/>
      <c r="O947" s="349"/>
      <c r="P947" s="358"/>
    </row>
    <row r="948" ht="27" customHeight="1" spans="1:16">
      <c r="A948" s="361"/>
      <c r="B948" s="294"/>
      <c r="C948" s="337"/>
      <c r="D948" s="337"/>
      <c r="E948" s="337"/>
      <c r="F948" s="337"/>
      <c r="G948" s="359"/>
      <c r="H948" s="337"/>
      <c r="I948" s="337"/>
      <c r="J948" s="337"/>
      <c r="K948" s="337"/>
      <c r="L948" s="334"/>
      <c r="M948" s="337"/>
      <c r="N948" s="349"/>
      <c r="O948" s="349"/>
      <c r="P948" s="357"/>
    </row>
    <row r="949" ht="27" customHeight="1" spans="1:16">
      <c r="A949" s="362"/>
      <c r="B949" s="294"/>
      <c r="C949" s="337"/>
      <c r="D949" s="337"/>
      <c r="E949" s="337"/>
      <c r="F949" s="337"/>
      <c r="G949" s="359"/>
      <c r="H949" s="337"/>
      <c r="I949" s="337"/>
      <c r="J949" s="337"/>
      <c r="K949" s="337"/>
      <c r="L949" s="329"/>
      <c r="M949" s="337"/>
      <c r="N949" s="349"/>
      <c r="O949" s="349"/>
      <c r="P949" s="358"/>
    </row>
    <row r="950" ht="27" customHeight="1" spans="1:16">
      <c r="A950" s="361"/>
      <c r="B950" s="294"/>
      <c r="C950" s="337"/>
      <c r="D950" s="337"/>
      <c r="E950" s="337"/>
      <c r="F950" s="337"/>
      <c r="G950" s="359"/>
      <c r="H950" s="337"/>
      <c r="I950" s="337"/>
      <c r="J950" s="337"/>
      <c r="K950" s="337"/>
      <c r="L950" s="334"/>
      <c r="M950" s="337"/>
      <c r="N950" s="349"/>
      <c r="O950" s="349"/>
      <c r="P950" s="357"/>
    </row>
    <row r="951" ht="27" customHeight="1" spans="1:16">
      <c r="A951" s="362"/>
      <c r="B951" s="294"/>
      <c r="C951" s="337"/>
      <c r="D951" s="337"/>
      <c r="E951" s="337"/>
      <c r="F951" s="337"/>
      <c r="G951" s="359"/>
      <c r="H951" s="337"/>
      <c r="I951" s="337"/>
      <c r="J951" s="337"/>
      <c r="K951" s="337"/>
      <c r="L951" s="329"/>
      <c r="M951" s="337"/>
      <c r="N951" s="349"/>
      <c r="O951" s="349"/>
      <c r="P951" s="358"/>
    </row>
    <row r="952" ht="27" customHeight="1" spans="1:16">
      <c r="A952" s="361"/>
      <c r="B952" s="294"/>
      <c r="C952" s="337"/>
      <c r="D952" s="337"/>
      <c r="E952" s="337"/>
      <c r="F952" s="341"/>
      <c r="G952" s="359"/>
      <c r="H952" s="337"/>
      <c r="I952" s="337"/>
      <c r="J952" s="337"/>
      <c r="K952" s="337"/>
      <c r="L952" s="334"/>
      <c r="M952" s="337"/>
      <c r="N952" s="349"/>
      <c r="O952" s="349"/>
      <c r="P952" s="357"/>
    </row>
    <row r="953" ht="27" customHeight="1" spans="1:16">
      <c r="A953" s="362"/>
      <c r="B953" s="294"/>
      <c r="C953" s="337"/>
      <c r="D953" s="337"/>
      <c r="E953" s="337"/>
      <c r="F953" s="341"/>
      <c r="G953" s="359"/>
      <c r="H953" s="337"/>
      <c r="I953" s="337"/>
      <c r="J953" s="337"/>
      <c r="K953" s="337"/>
      <c r="L953" s="329"/>
      <c r="M953" s="337"/>
      <c r="N953" s="349"/>
      <c r="O953" s="349"/>
      <c r="P953" s="358"/>
    </row>
    <row r="954" ht="27" customHeight="1" spans="1:16">
      <c r="A954" s="361"/>
      <c r="B954" s="294"/>
      <c r="C954" s="337"/>
      <c r="D954" s="337"/>
      <c r="E954" s="337"/>
      <c r="F954" s="337"/>
      <c r="G954" s="359"/>
      <c r="H954" s="337"/>
      <c r="I954" s="337"/>
      <c r="J954" s="337"/>
      <c r="K954" s="337"/>
      <c r="L954" s="334"/>
      <c r="M954" s="337"/>
      <c r="N954" s="349"/>
      <c r="O954" s="349"/>
      <c r="P954" s="357"/>
    </row>
    <row r="955" ht="27" customHeight="1" spans="1:16">
      <c r="A955" s="362"/>
      <c r="B955" s="294"/>
      <c r="C955" s="337"/>
      <c r="D955" s="337"/>
      <c r="E955" s="337"/>
      <c r="F955" s="337"/>
      <c r="G955" s="359"/>
      <c r="H955" s="337"/>
      <c r="I955" s="337"/>
      <c r="J955" s="337"/>
      <c r="K955" s="337"/>
      <c r="L955" s="329"/>
      <c r="M955" s="337"/>
      <c r="N955" s="349"/>
      <c r="O955" s="349"/>
      <c r="P955" s="358"/>
    </row>
    <row r="956" ht="27" customHeight="1" spans="1:16">
      <c r="A956" s="361"/>
      <c r="B956" s="294"/>
      <c r="C956" s="337"/>
      <c r="D956" s="337"/>
      <c r="E956" s="337"/>
      <c r="F956" s="337"/>
      <c r="G956" s="359"/>
      <c r="H956" s="337"/>
      <c r="I956" s="337"/>
      <c r="J956" s="337"/>
      <c r="K956" s="337"/>
      <c r="L956" s="334"/>
      <c r="M956" s="337"/>
      <c r="N956" s="349"/>
      <c r="O956" s="349"/>
      <c r="P956" s="357"/>
    </row>
    <row r="957" ht="27" customHeight="1" spans="1:16">
      <c r="A957" s="362"/>
      <c r="B957" s="294"/>
      <c r="C957" s="337"/>
      <c r="D957" s="337"/>
      <c r="E957" s="337"/>
      <c r="F957" s="337"/>
      <c r="G957" s="359"/>
      <c r="H957" s="337"/>
      <c r="I957" s="337"/>
      <c r="J957" s="337"/>
      <c r="K957" s="337"/>
      <c r="L957" s="329"/>
      <c r="M957" s="337"/>
      <c r="N957" s="349"/>
      <c r="O957" s="349"/>
      <c r="P957" s="358"/>
    </row>
    <row r="958" ht="27" customHeight="1" spans="1:16">
      <c r="A958" s="361"/>
      <c r="B958" s="294"/>
      <c r="C958" s="337"/>
      <c r="D958" s="337"/>
      <c r="E958" s="337"/>
      <c r="F958" s="337"/>
      <c r="G958" s="359"/>
      <c r="H958" s="337"/>
      <c r="I958" s="337"/>
      <c r="J958" s="337"/>
      <c r="K958" s="337"/>
      <c r="L958" s="334"/>
      <c r="M958" s="337"/>
      <c r="N958" s="349"/>
      <c r="O958" s="349"/>
      <c r="P958" s="357"/>
    </row>
    <row r="959" ht="27" customHeight="1" spans="1:16">
      <c r="A959" s="362"/>
      <c r="B959" s="294"/>
      <c r="C959" s="337"/>
      <c r="D959" s="337"/>
      <c r="E959" s="337"/>
      <c r="F959" s="337"/>
      <c r="G959" s="359"/>
      <c r="H959" s="337"/>
      <c r="I959" s="337"/>
      <c r="J959" s="337"/>
      <c r="K959" s="337"/>
      <c r="L959" s="329"/>
      <c r="M959" s="337"/>
      <c r="N959" s="349"/>
      <c r="O959" s="349"/>
      <c r="P959" s="358"/>
    </row>
    <row r="960" ht="27" customHeight="1" spans="1:16">
      <c r="A960" s="361"/>
      <c r="B960" s="294"/>
      <c r="C960" s="337"/>
      <c r="D960" s="337"/>
      <c r="E960" s="337"/>
      <c r="F960" s="337"/>
      <c r="G960" s="359"/>
      <c r="H960" s="337"/>
      <c r="I960" s="337"/>
      <c r="J960" s="337"/>
      <c r="K960" s="337"/>
      <c r="L960" s="334"/>
      <c r="M960" s="337"/>
      <c r="N960" s="349"/>
      <c r="O960" s="349"/>
      <c r="P960" s="357"/>
    </row>
    <row r="961" ht="27" customHeight="1" spans="1:16">
      <c r="A961" s="362"/>
      <c r="B961" s="294"/>
      <c r="C961" s="337"/>
      <c r="D961" s="337"/>
      <c r="E961" s="337"/>
      <c r="F961" s="337"/>
      <c r="G961" s="359"/>
      <c r="H961" s="337"/>
      <c r="I961" s="337"/>
      <c r="J961" s="337"/>
      <c r="K961" s="337"/>
      <c r="L961" s="329"/>
      <c r="M961" s="337"/>
      <c r="N961" s="349"/>
      <c r="O961" s="349"/>
      <c r="P961" s="358"/>
    </row>
    <row r="962" ht="27" customHeight="1" spans="1:16">
      <c r="A962" s="361"/>
      <c r="B962" s="294"/>
      <c r="C962" s="337"/>
      <c r="D962" s="337"/>
      <c r="E962" s="337"/>
      <c r="F962" s="337"/>
      <c r="G962" s="359"/>
      <c r="H962" s="337"/>
      <c r="I962" s="337"/>
      <c r="J962" s="337"/>
      <c r="K962" s="337"/>
      <c r="L962" s="334"/>
      <c r="M962" s="337"/>
      <c r="N962" s="349"/>
      <c r="O962" s="349"/>
      <c r="P962" s="357"/>
    </row>
    <row r="963" ht="27" customHeight="1" spans="1:16">
      <c r="A963" s="362"/>
      <c r="B963" s="294"/>
      <c r="C963" s="337"/>
      <c r="D963" s="337"/>
      <c r="E963" s="337"/>
      <c r="F963" s="337"/>
      <c r="G963" s="359"/>
      <c r="H963" s="337"/>
      <c r="I963" s="337"/>
      <c r="J963" s="337"/>
      <c r="K963" s="337"/>
      <c r="L963" s="329"/>
      <c r="M963" s="337"/>
      <c r="N963" s="349"/>
      <c r="O963" s="349"/>
      <c r="P963" s="358"/>
    </row>
    <row r="964" ht="27" customHeight="1" spans="1:16">
      <c r="A964" s="361"/>
      <c r="B964" s="294"/>
      <c r="C964" s="337"/>
      <c r="D964" s="337"/>
      <c r="E964" s="337"/>
      <c r="F964" s="337"/>
      <c r="G964" s="359"/>
      <c r="H964" s="337"/>
      <c r="I964" s="337"/>
      <c r="J964" s="337"/>
      <c r="K964" s="337"/>
      <c r="L964" s="334"/>
      <c r="M964" s="337"/>
      <c r="N964" s="349"/>
      <c r="O964" s="349"/>
      <c r="P964" s="357"/>
    </row>
    <row r="965" ht="27" customHeight="1" spans="1:16">
      <c r="A965" s="362"/>
      <c r="B965" s="294"/>
      <c r="C965" s="337"/>
      <c r="D965" s="337"/>
      <c r="E965" s="337"/>
      <c r="F965" s="337"/>
      <c r="G965" s="359"/>
      <c r="H965" s="337"/>
      <c r="I965" s="337"/>
      <c r="J965" s="337"/>
      <c r="K965" s="337"/>
      <c r="L965" s="329"/>
      <c r="M965" s="337"/>
      <c r="N965" s="349"/>
      <c r="O965" s="349"/>
      <c r="P965" s="358"/>
    </row>
    <row r="966" ht="27" customHeight="1" spans="1:16">
      <c r="A966" s="361"/>
      <c r="B966" s="294"/>
      <c r="C966" s="337"/>
      <c r="D966" s="337"/>
      <c r="E966" s="337"/>
      <c r="F966" s="337"/>
      <c r="G966" s="359"/>
      <c r="H966" s="337"/>
      <c r="I966" s="337"/>
      <c r="J966" s="337"/>
      <c r="K966" s="337"/>
      <c r="L966" s="334"/>
      <c r="M966" s="337"/>
      <c r="N966" s="349"/>
      <c r="O966" s="349"/>
      <c r="P966" s="357"/>
    </row>
    <row r="967" ht="27" customHeight="1" spans="1:16">
      <c r="A967" s="362"/>
      <c r="B967" s="294"/>
      <c r="C967" s="337"/>
      <c r="D967" s="337"/>
      <c r="E967" s="337"/>
      <c r="F967" s="337"/>
      <c r="G967" s="359"/>
      <c r="H967" s="337"/>
      <c r="I967" s="337"/>
      <c r="J967" s="337"/>
      <c r="K967" s="337"/>
      <c r="L967" s="329"/>
      <c r="M967" s="337"/>
      <c r="N967" s="349"/>
      <c r="O967" s="349"/>
      <c r="P967" s="358"/>
    </row>
    <row r="968" ht="27" customHeight="1" spans="1:16">
      <c r="A968" s="361"/>
      <c r="B968" s="294"/>
      <c r="C968" s="337"/>
      <c r="D968" s="337"/>
      <c r="E968" s="337"/>
      <c r="F968" s="337"/>
      <c r="G968" s="359"/>
      <c r="H968" s="337"/>
      <c r="I968" s="337"/>
      <c r="J968" s="337"/>
      <c r="K968" s="337"/>
      <c r="L968" s="334"/>
      <c r="M968" s="337"/>
      <c r="N968" s="349"/>
      <c r="O968" s="349"/>
      <c r="P968" s="357"/>
    </row>
    <row r="969" ht="27" customHeight="1" spans="1:16">
      <c r="A969" s="362"/>
      <c r="B969" s="294"/>
      <c r="C969" s="337"/>
      <c r="D969" s="337"/>
      <c r="E969" s="337"/>
      <c r="F969" s="337"/>
      <c r="G969" s="359"/>
      <c r="H969" s="337"/>
      <c r="I969" s="337"/>
      <c r="J969" s="337"/>
      <c r="K969" s="337"/>
      <c r="L969" s="329"/>
      <c r="M969" s="337"/>
      <c r="N969" s="349"/>
      <c r="O969" s="349"/>
      <c r="P969" s="358"/>
    </row>
    <row r="970" ht="27" customHeight="1" spans="1:16">
      <c r="A970" s="361"/>
      <c r="B970" s="294"/>
      <c r="C970" s="337"/>
      <c r="D970" s="337"/>
      <c r="E970" s="337"/>
      <c r="F970" s="337"/>
      <c r="G970" s="359"/>
      <c r="H970" s="337"/>
      <c r="I970" s="337"/>
      <c r="J970" s="337"/>
      <c r="K970" s="337"/>
      <c r="L970" s="334"/>
      <c r="M970" s="337"/>
      <c r="N970" s="349"/>
      <c r="O970" s="349"/>
      <c r="P970" s="357"/>
    </row>
    <row r="971" ht="27" customHeight="1" spans="1:16">
      <c r="A971" s="362"/>
      <c r="B971" s="294"/>
      <c r="C971" s="337"/>
      <c r="D971" s="337"/>
      <c r="E971" s="337"/>
      <c r="F971" s="337"/>
      <c r="G971" s="359"/>
      <c r="H971" s="337"/>
      <c r="I971" s="337"/>
      <c r="J971" s="337"/>
      <c r="K971" s="337"/>
      <c r="L971" s="329"/>
      <c r="M971" s="337"/>
      <c r="N971" s="349"/>
      <c r="O971" s="349"/>
      <c r="P971" s="358"/>
    </row>
    <row r="972" ht="27" customHeight="1" spans="1:16">
      <c r="A972" s="361"/>
      <c r="B972" s="294"/>
      <c r="C972" s="337"/>
      <c r="D972" s="337"/>
      <c r="E972" s="337"/>
      <c r="F972" s="337"/>
      <c r="G972" s="359"/>
      <c r="H972" s="337"/>
      <c r="I972" s="337"/>
      <c r="J972" s="337"/>
      <c r="K972" s="337"/>
      <c r="L972" s="334"/>
      <c r="M972" s="337"/>
      <c r="N972" s="349"/>
      <c r="O972" s="349"/>
      <c r="P972" s="357"/>
    </row>
    <row r="973" ht="27" customHeight="1" spans="1:16">
      <c r="A973" s="362"/>
      <c r="B973" s="294"/>
      <c r="C973" s="337"/>
      <c r="D973" s="341"/>
      <c r="E973" s="337"/>
      <c r="F973" s="337"/>
      <c r="G973" s="359"/>
      <c r="H973" s="337"/>
      <c r="I973" s="337"/>
      <c r="J973" s="337"/>
      <c r="K973" s="337"/>
      <c r="L973" s="329"/>
      <c r="M973" s="337"/>
      <c r="N973" s="349"/>
      <c r="O973" s="349"/>
      <c r="P973" s="358"/>
    </row>
    <row r="974" ht="27" customHeight="1" spans="1:16">
      <c r="A974" s="361"/>
      <c r="B974" s="294"/>
      <c r="C974" s="337"/>
      <c r="D974" s="337"/>
      <c r="E974" s="337"/>
      <c r="F974" s="337"/>
      <c r="G974" s="359"/>
      <c r="H974" s="337"/>
      <c r="I974" s="337"/>
      <c r="J974" s="337"/>
      <c r="K974" s="337"/>
      <c r="L974" s="334"/>
      <c r="M974" s="337"/>
      <c r="N974" s="349"/>
      <c r="O974" s="349"/>
      <c r="P974" s="357"/>
    </row>
    <row r="975" ht="27" customHeight="1" spans="1:16">
      <c r="A975" s="362"/>
      <c r="B975" s="294"/>
      <c r="C975" s="337"/>
      <c r="D975" s="337"/>
      <c r="E975" s="337"/>
      <c r="F975" s="337"/>
      <c r="G975" s="359"/>
      <c r="H975" s="337"/>
      <c r="I975" s="337"/>
      <c r="J975" s="337"/>
      <c r="K975" s="337"/>
      <c r="L975" s="329"/>
      <c r="M975" s="337"/>
      <c r="N975" s="349"/>
      <c r="O975" s="349"/>
      <c r="P975" s="358"/>
    </row>
    <row r="976" ht="27" customHeight="1" spans="1:16">
      <c r="A976" s="361"/>
      <c r="B976" s="294"/>
      <c r="C976" s="337"/>
      <c r="D976" s="337"/>
      <c r="E976" s="337"/>
      <c r="F976" s="337"/>
      <c r="G976" s="359"/>
      <c r="H976" s="337"/>
      <c r="I976" s="337"/>
      <c r="J976" s="337"/>
      <c r="K976" s="337"/>
      <c r="L976" s="334"/>
      <c r="M976" s="337"/>
      <c r="N976" s="349"/>
      <c r="O976" s="349"/>
      <c r="P976" s="357"/>
    </row>
    <row r="977" ht="27" customHeight="1" spans="1:16">
      <c r="A977" s="362"/>
      <c r="B977" s="294"/>
      <c r="C977" s="337"/>
      <c r="D977" s="337"/>
      <c r="E977" s="337"/>
      <c r="F977" s="337"/>
      <c r="G977" s="359"/>
      <c r="H977" s="337"/>
      <c r="I977" s="337"/>
      <c r="J977" s="337"/>
      <c r="K977" s="337"/>
      <c r="L977" s="329"/>
      <c r="M977" s="337"/>
      <c r="N977" s="349"/>
      <c r="O977" s="349"/>
      <c r="P977" s="358"/>
    </row>
    <row r="978" ht="27" customHeight="1" spans="1:16">
      <c r="A978" s="361"/>
      <c r="B978" s="294"/>
      <c r="C978" s="337"/>
      <c r="D978" s="337"/>
      <c r="E978" s="337"/>
      <c r="F978" s="337"/>
      <c r="G978" s="359"/>
      <c r="H978" s="337"/>
      <c r="I978" s="337"/>
      <c r="J978" s="337"/>
      <c r="K978" s="337"/>
      <c r="L978" s="334"/>
      <c r="M978" s="337"/>
      <c r="N978" s="349"/>
      <c r="O978" s="349"/>
      <c r="P978" s="357"/>
    </row>
    <row r="979" ht="27" customHeight="1" spans="1:16">
      <c r="A979" s="362"/>
      <c r="B979" s="294"/>
      <c r="C979" s="337"/>
      <c r="D979" s="337"/>
      <c r="E979" s="337"/>
      <c r="F979" s="337"/>
      <c r="G979" s="359"/>
      <c r="H979" s="337"/>
      <c r="I979" s="337"/>
      <c r="J979" s="337"/>
      <c r="K979" s="337"/>
      <c r="L979" s="329"/>
      <c r="M979" s="337"/>
      <c r="N979" s="349"/>
      <c r="O979" s="349"/>
      <c r="P979" s="358"/>
    </row>
    <row r="980" ht="27" customHeight="1" spans="1:16">
      <c r="A980" s="361"/>
      <c r="B980" s="294"/>
      <c r="C980" s="337"/>
      <c r="D980" s="337"/>
      <c r="E980" s="337"/>
      <c r="F980" s="337"/>
      <c r="G980" s="359"/>
      <c r="H980" s="337"/>
      <c r="I980" s="337"/>
      <c r="J980" s="337"/>
      <c r="K980" s="337"/>
      <c r="L980" s="334"/>
      <c r="M980" s="337"/>
      <c r="N980" s="349"/>
      <c r="O980" s="349"/>
      <c r="P980" s="357"/>
    </row>
    <row r="981" ht="27" customHeight="1" spans="1:16">
      <c r="A981" s="362"/>
      <c r="B981" s="294"/>
      <c r="C981" s="337"/>
      <c r="D981" s="341"/>
      <c r="E981" s="337"/>
      <c r="F981" s="337"/>
      <c r="G981" s="359"/>
      <c r="H981" s="337"/>
      <c r="I981" s="337"/>
      <c r="J981" s="337"/>
      <c r="K981" s="337"/>
      <c r="L981" s="329"/>
      <c r="M981" s="337"/>
      <c r="N981" s="349"/>
      <c r="O981" s="349"/>
      <c r="P981" s="358"/>
    </row>
    <row r="982" ht="27" customHeight="1" spans="1:16">
      <c r="A982" s="361"/>
      <c r="B982" s="294"/>
      <c r="C982" s="337"/>
      <c r="D982" s="337"/>
      <c r="E982" s="337"/>
      <c r="F982" s="337"/>
      <c r="G982" s="359"/>
      <c r="H982" s="337"/>
      <c r="I982" s="337"/>
      <c r="J982" s="337"/>
      <c r="K982" s="337"/>
      <c r="L982" s="334"/>
      <c r="M982" s="337"/>
      <c r="N982" s="349"/>
      <c r="O982" s="349"/>
      <c r="P982" s="357"/>
    </row>
    <row r="983" ht="27" customHeight="1" spans="1:16">
      <c r="A983" s="362"/>
      <c r="B983" s="294"/>
      <c r="C983" s="337"/>
      <c r="D983" s="337"/>
      <c r="E983" s="337"/>
      <c r="F983" s="337"/>
      <c r="G983" s="359"/>
      <c r="H983" s="337"/>
      <c r="I983" s="337"/>
      <c r="J983" s="337"/>
      <c r="K983" s="337"/>
      <c r="L983" s="329"/>
      <c r="M983" s="337"/>
      <c r="N983" s="349"/>
      <c r="O983" s="349"/>
      <c r="P983" s="358"/>
    </row>
    <row r="984" ht="27" customHeight="1" spans="1:16">
      <c r="A984" s="361"/>
      <c r="B984" s="294"/>
      <c r="C984" s="337"/>
      <c r="D984" s="337"/>
      <c r="E984" s="337"/>
      <c r="F984" s="337"/>
      <c r="G984" s="359"/>
      <c r="H984" s="337"/>
      <c r="I984" s="337"/>
      <c r="J984" s="337"/>
      <c r="K984" s="337"/>
      <c r="L984" s="334"/>
      <c r="M984" s="337"/>
      <c r="N984" s="349"/>
      <c r="O984" s="349"/>
      <c r="P984" s="357"/>
    </row>
    <row r="985" ht="27" customHeight="1" spans="1:16">
      <c r="A985" s="362"/>
      <c r="B985" s="294"/>
      <c r="C985" s="337"/>
      <c r="D985" s="337"/>
      <c r="E985" s="337"/>
      <c r="F985" s="341"/>
      <c r="G985" s="359"/>
      <c r="H985" s="337"/>
      <c r="I985" s="337"/>
      <c r="J985" s="337"/>
      <c r="K985" s="337"/>
      <c r="L985" s="329"/>
      <c r="M985" s="337"/>
      <c r="N985" s="349"/>
      <c r="O985" s="349"/>
      <c r="P985" s="358"/>
    </row>
    <row r="986" ht="27" customHeight="1" spans="1:16">
      <c r="A986" s="361"/>
      <c r="B986" s="294"/>
      <c r="C986" s="337"/>
      <c r="D986" s="337"/>
      <c r="E986" s="337"/>
      <c r="F986" s="337"/>
      <c r="G986" s="359"/>
      <c r="H986" s="337"/>
      <c r="I986" s="337"/>
      <c r="J986" s="337"/>
      <c r="K986" s="337"/>
      <c r="L986" s="334"/>
      <c r="M986" s="337"/>
      <c r="N986" s="349"/>
      <c r="O986" s="349"/>
      <c r="P986" s="357"/>
    </row>
    <row r="987" ht="27" customHeight="1" spans="1:16">
      <c r="A987" s="362"/>
      <c r="B987" s="294"/>
      <c r="C987" s="337"/>
      <c r="D987" s="337"/>
      <c r="E987" s="337"/>
      <c r="F987" s="337"/>
      <c r="G987" s="359"/>
      <c r="H987" s="337"/>
      <c r="I987" s="337"/>
      <c r="J987" s="337"/>
      <c r="K987" s="337"/>
      <c r="L987" s="329"/>
      <c r="M987" s="337"/>
      <c r="N987" s="349"/>
      <c r="O987" s="349"/>
      <c r="P987" s="358"/>
    </row>
    <row r="988" ht="27" customHeight="1" spans="1:16">
      <c r="A988" s="361"/>
      <c r="B988" s="294"/>
      <c r="C988" s="337"/>
      <c r="D988" s="337"/>
      <c r="E988" s="337"/>
      <c r="F988" s="337"/>
      <c r="G988" s="359"/>
      <c r="H988" s="337"/>
      <c r="I988" s="337"/>
      <c r="J988" s="337"/>
      <c r="K988" s="337"/>
      <c r="L988" s="334"/>
      <c r="M988" s="337"/>
      <c r="N988" s="349"/>
      <c r="O988" s="349"/>
      <c r="P988" s="357"/>
    </row>
    <row r="989" ht="27" customHeight="1" spans="1:16">
      <c r="A989" s="362"/>
      <c r="B989" s="294"/>
      <c r="C989" s="337"/>
      <c r="D989" s="337"/>
      <c r="E989" s="337"/>
      <c r="F989" s="337"/>
      <c r="G989" s="359"/>
      <c r="H989" s="337"/>
      <c r="I989" s="337"/>
      <c r="J989" s="337"/>
      <c r="K989" s="337"/>
      <c r="L989" s="329"/>
      <c r="M989" s="337"/>
      <c r="N989" s="349"/>
      <c r="O989" s="349"/>
      <c r="P989" s="358"/>
    </row>
    <row r="990" ht="27" customHeight="1" spans="1:16">
      <c r="A990" s="361"/>
      <c r="B990" s="294"/>
      <c r="C990" s="337"/>
      <c r="D990" s="337"/>
      <c r="E990" s="337"/>
      <c r="F990" s="337"/>
      <c r="G990" s="359"/>
      <c r="H990" s="337"/>
      <c r="I990" s="337"/>
      <c r="J990" s="337"/>
      <c r="K990" s="337"/>
      <c r="L990" s="334"/>
      <c r="M990" s="337"/>
      <c r="N990" s="349"/>
      <c r="O990" s="349"/>
      <c r="P990" s="357"/>
    </row>
    <row r="991" ht="27" customHeight="1" spans="1:16">
      <c r="A991" s="362"/>
      <c r="B991" s="294"/>
      <c r="C991" s="337"/>
      <c r="D991" s="337"/>
      <c r="E991" s="337"/>
      <c r="F991" s="337"/>
      <c r="G991" s="359"/>
      <c r="H991" s="337"/>
      <c r="I991" s="337"/>
      <c r="J991" s="337"/>
      <c r="K991" s="337"/>
      <c r="L991" s="329"/>
      <c r="M991" s="337"/>
      <c r="N991" s="349"/>
      <c r="O991" s="349"/>
      <c r="P991" s="358"/>
    </row>
    <row r="992" ht="27" customHeight="1" spans="1:16">
      <c r="A992" s="361"/>
      <c r="B992" s="294"/>
      <c r="C992" s="337"/>
      <c r="D992" s="337"/>
      <c r="E992" s="337"/>
      <c r="F992" s="337"/>
      <c r="G992" s="359"/>
      <c r="H992" s="337"/>
      <c r="I992" s="337"/>
      <c r="J992" s="337"/>
      <c r="K992" s="337"/>
      <c r="L992" s="334"/>
      <c r="M992" s="337"/>
      <c r="N992" s="349"/>
      <c r="O992" s="349"/>
      <c r="P992" s="357"/>
    </row>
    <row r="993" ht="27" customHeight="1" spans="1:16">
      <c r="A993" s="362"/>
      <c r="B993" s="294"/>
      <c r="C993" s="337"/>
      <c r="D993" s="337"/>
      <c r="E993" s="337"/>
      <c r="F993" s="337"/>
      <c r="G993" s="359"/>
      <c r="H993" s="337"/>
      <c r="I993" s="337"/>
      <c r="J993" s="337"/>
      <c r="K993" s="337"/>
      <c r="L993" s="329"/>
      <c r="M993" s="337"/>
      <c r="N993" s="349"/>
      <c r="O993" s="349"/>
      <c r="P993" s="358"/>
    </row>
    <row r="994" ht="27" customHeight="1" spans="1:16">
      <c r="A994" s="361"/>
      <c r="B994" s="294"/>
      <c r="C994" s="337"/>
      <c r="D994" s="337"/>
      <c r="E994" s="337"/>
      <c r="F994" s="337"/>
      <c r="G994" s="359"/>
      <c r="H994" s="337"/>
      <c r="I994" s="337"/>
      <c r="J994" s="337"/>
      <c r="K994" s="337"/>
      <c r="L994" s="334"/>
      <c r="M994" s="337"/>
      <c r="N994" s="349"/>
      <c r="O994" s="349"/>
      <c r="P994" s="357"/>
    </row>
    <row r="995" ht="27" customHeight="1" spans="1:16">
      <c r="A995" s="362"/>
      <c r="B995" s="294"/>
      <c r="C995" s="337"/>
      <c r="D995" s="337"/>
      <c r="E995" s="337"/>
      <c r="F995" s="337"/>
      <c r="G995" s="359"/>
      <c r="H995" s="337"/>
      <c r="I995" s="337"/>
      <c r="J995" s="337"/>
      <c r="K995" s="337"/>
      <c r="L995" s="329"/>
      <c r="M995" s="337"/>
      <c r="N995" s="349"/>
      <c r="O995" s="349"/>
      <c r="P995" s="358"/>
    </row>
    <row r="996" ht="27" customHeight="1" spans="1:16">
      <c r="A996" s="361"/>
      <c r="B996" s="294"/>
      <c r="C996" s="337"/>
      <c r="D996" s="337"/>
      <c r="E996" s="337"/>
      <c r="F996" s="337"/>
      <c r="G996" s="359"/>
      <c r="H996" s="337"/>
      <c r="I996" s="337"/>
      <c r="J996" s="337"/>
      <c r="K996" s="337"/>
      <c r="L996" s="334"/>
      <c r="M996" s="337"/>
      <c r="N996" s="349"/>
      <c r="O996" s="349"/>
      <c r="P996" s="357"/>
    </row>
    <row r="997" ht="27" customHeight="1" spans="1:16">
      <c r="A997" s="362"/>
      <c r="B997" s="294"/>
      <c r="C997" s="337"/>
      <c r="D997" s="337"/>
      <c r="E997" s="337"/>
      <c r="F997" s="337"/>
      <c r="G997" s="359"/>
      <c r="H997" s="337"/>
      <c r="I997" s="337"/>
      <c r="J997" s="337"/>
      <c r="K997" s="337"/>
      <c r="L997" s="329"/>
      <c r="M997" s="337"/>
      <c r="N997" s="349"/>
      <c r="O997" s="349"/>
      <c r="P997" s="358"/>
    </row>
    <row r="998" ht="27" customHeight="1" spans="1:16">
      <c r="A998" s="361"/>
      <c r="B998" s="294"/>
      <c r="C998" s="337"/>
      <c r="D998" s="337"/>
      <c r="E998" s="337"/>
      <c r="F998" s="337"/>
      <c r="G998" s="359"/>
      <c r="H998" s="337"/>
      <c r="I998" s="337"/>
      <c r="J998" s="337"/>
      <c r="K998" s="337"/>
      <c r="L998" s="334"/>
      <c r="M998" s="337"/>
      <c r="N998" s="349"/>
      <c r="O998" s="349"/>
      <c r="P998" s="357"/>
    </row>
    <row r="999" ht="27" customHeight="1" spans="1:16">
      <c r="A999" s="362"/>
      <c r="B999" s="294"/>
      <c r="C999" s="337"/>
      <c r="D999" s="337"/>
      <c r="E999" s="337"/>
      <c r="F999" s="337"/>
      <c r="G999" s="359"/>
      <c r="H999" s="337"/>
      <c r="I999" s="337"/>
      <c r="J999" s="337"/>
      <c r="K999" s="337"/>
      <c r="L999" s="329"/>
      <c r="M999" s="337"/>
      <c r="N999" s="349"/>
      <c r="O999" s="349"/>
      <c r="P999" s="358"/>
    </row>
    <row r="1000" ht="27" customHeight="1" spans="1:16">
      <c r="A1000" s="361"/>
      <c r="B1000" s="294"/>
      <c r="C1000" s="337"/>
      <c r="D1000" s="337"/>
      <c r="E1000" s="337"/>
      <c r="F1000" s="337"/>
      <c r="G1000" s="359"/>
      <c r="H1000" s="337"/>
      <c r="I1000" s="337"/>
      <c r="J1000" s="337"/>
      <c r="K1000" s="337"/>
      <c r="L1000" s="334"/>
      <c r="M1000" s="337"/>
      <c r="N1000" s="349"/>
      <c r="O1000" s="349"/>
      <c r="P1000" s="357"/>
    </row>
    <row r="1001" ht="27" customHeight="1" spans="1:16">
      <c r="A1001" s="362"/>
      <c r="B1001" s="294"/>
      <c r="C1001" s="337"/>
      <c r="D1001" s="337"/>
      <c r="E1001" s="337"/>
      <c r="F1001" s="337"/>
      <c r="G1001" s="359"/>
      <c r="H1001" s="337"/>
      <c r="I1001" s="337"/>
      <c r="J1001" s="337"/>
      <c r="K1001" s="337"/>
      <c r="L1001" s="329"/>
      <c r="M1001" s="337"/>
      <c r="N1001" s="349"/>
      <c r="O1001" s="349"/>
      <c r="P1001" s="358"/>
    </row>
    <row r="1002" ht="27" customHeight="1" spans="1:16">
      <c r="A1002" s="361"/>
      <c r="B1002" s="294"/>
      <c r="C1002" s="337"/>
      <c r="D1002" s="337"/>
      <c r="E1002" s="337"/>
      <c r="F1002" s="337"/>
      <c r="G1002" s="359"/>
      <c r="H1002" s="337"/>
      <c r="I1002" s="337"/>
      <c r="J1002" s="337"/>
      <c r="K1002" s="337"/>
      <c r="L1002" s="334"/>
      <c r="M1002" s="337"/>
      <c r="N1002" s="349"/>
      <c r="O1002" s="349"/>
      <c r="P1002" s="357"/>
    </row>
    <row r="1003" ht="27" customHeight="1" spans="1:16">
      <c r="A1003" s="362"/>
      <c r="B1003" s="294"/>
      <c r="C1003" s="337"/>
      <c r="D1003" s="337"/>
      <c r="E1003" s="337"/>
      <c r="F1003" s="337"/>
      <c r="G1003" s="359"/>
      <c r="H1003" s="337"/>
      <c r="I1003" s="337"/>
      <c r="J1003" s="337"/>
      <c r="K1003" s="337"/>
      <c r="L1003" s="329"/>
      <c r="M1003" s="337"/>
      <c r="N1003" s="349"/>
      <c r="O1003" s="349"/>
      <c r="P1003" s="358"/>
    </row>
    <row r="1004" ht="27" customHeight="1" spans="1:16">
      <c r="A1004" s="361"/>
      <c r="B1004" s="294"/>
      <c r="C1004" s="337"/>
      <c r="D1004" s="337"/>
      <c r="E1004" s="337"/>
      <c r="F1004" s="337"/>
      <c r="G1004" s="359"/>
      <c r="H1004" s="337"/>
      <c r="I1004" s="337"/>
      <c r="J1004" s="337"/>
      <c r="K1004" s="337"/>
      <c r="L1004" s="334"/>
      <c r="M1004" s="337"/>
      <c r="N1004" s="349"/>
      <c r="O1004" s="349"/>
      <c r="P1004" s="357"/>
    </row>
    <row r="1005" ht="27" customHeight="1" spans="1:16">
      <c r="A1005" s="362"/>
      <c r="B1005" s="294"/>
      <c r="C1005" s="337"/>
      <c r="D1005" s="337"/>
      <c r="E1005" s="337"/>
      <c r="F1005" s="337"/>
      <c r="G1005" s="359"/>
      <c r="H1005" s="337"/>
      <c r="I1005" s="337"/>
      <c r="J1005" s="337"/>
      <c r="K1005" s="337"/>
      <c r="L1005" s="329"/>
      <c r="M1005" s="337"/>
      <c r="N1005" s="349"/>
      <c r="O1005" s="349"/>
      <c r="P1005" s="358"/>
    </row>
    <row r="1006" ht="27" customHeight="1" spans="1:16">
      <c r="A1006" s="361"/>
      <c r="B1006" s="294"/>
      <c r="C1006" s="337"/>
      <c r="D1006" s="337"/>
      <c r="E1006" s="337"/>
      <c r="F1006" s="337"/>
      <c r="G1006" s="359"/>
      <c r="H1006" s="337"/>
      <c r="I1006" s="337"/>
      <c r="J1006" s="337"/>
      <c r="K1006" s="337"/>
      <c r="L1006" s="334"/>
      <c r="M1006" s="337"/>
      <c r="N1006" s="349"/>
      <c r="O1006" s="349"/>
      <c r="P1006" s="357"/>
    </row>
    <row r="1007" ht="27" customHeight="1" spans="1:16">
      <c r="A1007" s="362"/>
      <c r="B1007" s="294"/>
      <c r="C1007" s="337"/>
      <c r="D1007" s="337"/>
      <c r="E1007" s="337"/>
      <c r="F1007" s="337"/>
      <c r="G1007" s="359"/>
      <c r="H1007" s="337"/>
      <c r="I1007" s="337"/>
      <c r="J1007" s="337"/>
      <c r="K1007" s="337"/>
      <c r="L1007" s="329"/>
      <c r="M1007" s="337"/>
      <c r="N1007" s="349"/>
      <c r="O1007" s="349"/>
      <c r="P1007" s="358"/>
    </row>
    <row r="1008" ht="27" customHeight="1" spans="1:16">
      <c r="A1008" s="361"/>
      <c r="B1008" s="294"/>
      <c r="C1008" s="337"/>
      <c r="D1008" s="337"/>
      <c r="E1008" s="337"/>
      <c r="F1008" s="337"/>
      <c r="G1008" s="359"/>
      <c r="H1008" s="337"/>
      <c r="I1008" s="337"/>
      <c r="J1008" s="337"/>
      <c r="K1008" s="337"/>
      <c r="L1008" s="334"/>
      <c r="M1008" s="337"/>
      <c r="N1008" s="349"/>
      <c r="O1008" s="349"/>
      <c r="P1008" s="357"/>
    </row>
    <row r="1009" ht="27" customHeight="1" spans="1:16">
      <c r="A1009" s="362"/>
      <c r="B1009" s="294"/>
      <c r="C1009" s="337"/>
      <c r="D1009" s="337"/>
      <c r="E1009" s="337"/>
      <c r="F1009" s="337"/>
      <c r="G1009" s="359"/>
      <c r="H1009" s="337"/>
      <c r="I1009" s="337"/>
      <c r="J1009" s="337"/>
      <c r="K1009" s="337"/>
      <c r="L1009" s="329"/>
      <c r="M1009" s="337"/>
      <c r="N1009" s="349"/>
      <c r="O1009" s="349"/>
      <c r="P1009" s="358"/>
    </row>
    <row r="1010" ht="27" customHeight="1" spans="1:16">
      <c r="A1010" s="361"/>
      <c r="B1010" s="294"/>
      <c r="C1010" s="337"/>
      <c r="D1010" s="337"/>
      <c r="E1010" s="337"/>
      <c r="F1010" s="337"/>
      <c r="G1010" s="359"/>
      <c r="H1010" s="337"/>
      <c r="I1010" s="337"/>
      <c r="J1010" s="337"/>
      <c r="K1010" s="337"/>
      <c r="L1010" s="334"/>
      <c r="M1010" s="337"/>
      <c r="N1010" s="349"/>
      <c r="O1010" s="349"/>
      <c r="P1010" s="357"/>
    </row>
    <row r="1011" ht="27" customHeight="1" spans="1:16">
      <c r="A1011" s="362"/>
      <c r="B1011" s="294"/>
      <c r="C1011" s="337"/>
      <c r="D1011" s="337"/>
      <c r="E1011" s="337"/>
      <c r="F1011" s="337"/>
      <c r="G1011" s="359"/>
      <c r="H1011" s="337"/>
      <c r="I1011" s="337"/>
      <c r="J1011" s="337"/>
      <c r="K1011" s="337"/>
      <c r="L1011" s="329"/>
      <c r="M1011" s="337"/>
      <c r="N1011" s="349"/>
      <c r="O1011" s="349"/>
      <c r="P1011" s="358"/>
    </row>
    <row r="1012" ht="27" customHeight="1" spans="1:16">
      <c r="A1012" s="361"/>
      <c r="B1012" s="294"/>
      <c r="C1012" s="337"/>
      <c r="D1012" s="337"/>
      <c r="E1012" s="337"/>
      <c r="F1012" s="337"/>
      <c r="G1012" s="359"/>
      <c r="H1012" s="337"/>
      <c r="I1012" s="337"/>
      <c r="J1012" s="337"/>
      <c r="K1012" s="337"/>
      <c r="L1012" s="334"/>
      <c r="M1012" s="337"/>
      <c r="N1012" s="349"/>
      <c r="O1012" s="349"/>
      <c r="P1012" s="357"/>
    </row>
    <row r="1013" ht="27" customHeight="1" spans="1:16">
      <c r="A1013" s="362"/>
      <c r="B1013" s="294"/>
      <c r="C1013" s="337"/>
      <c r="D1013" s="337"/>
      <c r="E1013" s="337"/>
      <c r="F1013" s="337"/>
      <c r="G1013" s="359"/>
      <c r="H1013" s="337"/>
      <c r="I1013" s="337"/>
      <c r="J1013" s="337"/>
      <c r="K1013" s="337"/>
      <c r="L1013" s="329"/>
      <c r="M1013" s="337"/>
      <c r="N1013" s="349"/>
      <c r="O1013" s="349"/>
      <c r="P1013" s="358"/>
    </row>
    <row r="1014" ht="27" customHeight="1" spans="1:16">
      <c r="A1014" s="361"/>
      <c r="B1014" s="294"/>
      <c r="C1014" s="337"/>
      <c r="D1014" s="337"/>
      <c r="E1014" s="337"/>
      <c r="F1014" s="337"/>
      <c r="G1014" s="359"/>
      <c r="H1014" s="337"/>
      <c r="I1014" s="337"/>
      <c r="J1014" s="337"/>
      <c r="K1014" s="337"/>
      <c r="L1014" s="334"/>
      <c r="M1014" s="337"/>
      <c r="N1014" s="349"/>
      <c r="O1014" s="349"/>
      <c r="P1014" s="357"/>
    </row>
    <row r="1015" ht="27" customHeight="1" spans="1:16">
      <c r="A1015" s="362"/>
      <c r="B1015" s="294"/>
      <c r="C1015" s="337"/>
      <c r="D1015" s="337"/>
      <c r="E1015" s="337"/>
      <c r="F1015" s="337"/>
      <c r="G1015" s="359"/>
      <c r="H1015" s="337"/>
      <c r="I1015" s="337"/>
      <c r="J1015" s="337"/>
      <c r="K1015" s="337"/>
      <c r="L1015" s="329"/>
      <c r="M1015" s="337"/>
      <c r="N1015" s="349"/>
      <c r="O1015" s="349"/>
      <c r="P1015" s="358"/>
    </row>
    <row r="1016" ht="27" customHeight="1" spans="1:16">
      <c r="A1016" s="361"/>
      <c r="B1016" s="294"/>
      <c r="C1016" s="337"/>
      <c r="D1016" s="337"/>
      <c r="E1016" s="337"/>
      <c r="F1016" s="337"/>
      <c r="G1016" s="359"/>
      <c r="H1016" s="337"/>
      <c r="I1016" s="337"/>
      <c r="J1016" s="337"/>
      <c r="K1016" s="337"/>
      <c r="L1016" s="334"/>
      <c r="M1016" s="337"/>
      <c r="N1016" s="349"/>
      <c r="O1016" s="349"/>
      <c r="P1016" s="357"/>
    </row>
    <row r="1017" ht="27" customHeight="1" spans="1:16">
      <c r="A1017" s="362"/>
      <c r="B1017" s="294"/>
      <c r="C1017" s="337"/>
      <c r="D1017" s="337"/>
      <c r="E1017" s="337"/>
      <c r="F1017" s="337"/>
      <c r="G1017" s="359"/>
      <c r="H1017" s="337"/>
      <c r="I1017" s="337"/>
      <c r="J1017" s="337"/>
      <c r="K1017" s="337"/>
      <c r="L1017" s="329"/>
      <c r="M1017" s="337"/>
      <c r="N1017" s="349"/>
      <c r="O1017" s="349"/>
      <c r="P1017" s="358"/>
    </row>
    <row r="1018" ht="27" customHeight="1" spans="1:16">
      <c r="A1018" s="361"/>
      <c r="B1018" s="294"/>
      <c r="C1018" s="337"/>
      <c r="D1018" s="337"/>
      <c r="E1018" s="337"/>
      <c r="F1018" s="337"/>
      <c r="G1018" s="359"/>
      <c r="H1018" s="337"/>
      <c r="I1018" s="337"/>
      <c r="J1018" s="337"/>
      <c r="K1018" s="337"/>
      <c r="L1018" s="334"/>
      <c r="M1018" s="337"/>
      <c r="N1018" s="349"/>
      <c r="O1018" s="349"/>
      <c r="P1018" s="357"/>
    </row>
    <row r="1019" ht="27" customHeight="1" spans="1:16">
      <c r="A1019" s="362"/>
      <c r="B1019" s="294"/>
      <c r="C1019" s="337"/>
      <c r="D1019" s="337"/>
      <c r="E1019" s="337"/>
      <c r="F1019" s="337"/>
      <c r="G1019" s="359"/>
      <c r="H1019" s="337"/>
      <c r="I1019" s="337"/>
      <c r="J1019" s="337"/>
      <c r="K1019" s="337"/>
      <c r="L1019" s="329"/>
      <c r="M1019" s="337"/>
      <c r="N1019" s="349"/>
      <c r="O1019" s="349"/>
      <c r="P1019" s="358"/>
    </row>
    <row r="1020" ht="27" customHeight="1" spans="1:16">
      <c r="A1020" s="361"/>
      <c r="B1020" s="294"/>
      <c r="C1020" s="337"/>
      <c r="D1020" s="337"/>
      <c r="E1020" s="337"/>
      <c r="F1020" s="337"/>
      <c r="G1020" s="359"/>
      <c r="H1020" s="337"/>
      <c r="I1020" s="337"/>
      <c r="J1020" s="337"/>
      <c r="K1020" s="337"/>
      <c r="L1020" s="334"/>
      <c r="M1020" s="337"/>
      <c r="N1020" s="349"/>
      <c r="O1020" s="349"/>
      <c r="P1020" s="357"/>
    </row>
    <row r="1021" ht="27" customHeight="1" spans="1:16">
      <c r="A1021" s="362"/>
      <c r="B1021" s="294"/>
      <c r="C1021" s="337"/>
      <c r="D1021" s="337"/>
      <c r="E1021" s="337"/>
      <c r="F1021" s="337"/>
      <c r="G1021" s="359"/>
      <c r="H1021" s="337"/>
      <c r="I1021" s="337"/>
      <c r="J1021" s="337"/>
      <c r="K1021" s="337"/>
      <c r="L1021" s="329"/>
      <c r="M1021" s="337"/>
      <c r="N1021" s="349"/>
      <c r="O1021" s="349"/>
      <c r="P1021" s="358"/>
    </row>
    <row r="1022" ht="27" customHeight="1" spans="1:16">
      <c r="A1022" s="361"/>
      <c r="B1022" s="294"/>
      <c r="C1022" s="337"/>
      <c r="D1022" s="337"/>
      <c r="E1022" s="337"/>
      <c r="F1022" s="337"/>
      <c r="G1022" s="359"/>
      <c r="H1022" s="337"/>
      <c r="I1022" s="337"/>
      <c r="J1022" s="337"/>
      <c r="K1022" s="337"/>
      <c r="L1022" s="334"/>
      <c r="M1022" s="337"/>
      <c r="N1022" s="349"/>
      <c r="O1022" s="349"/>
      <c r="P1022" s="357"/>
    </row>
    <row r="1023" ht="27" customHeight="1" spans="1:16">
      <c r="A1023" s="362"/>
      <c r="B1023" s="294"/>
      <c r="C1023" s="337"/>
      <c r="D1023" s="337"/>
      <c r="E1023" s="337"/>
      <c r="F1023" s="337"/>
      <c r="G1023" s="359"/>
      <c r="H1023" s="337"/>
      <c r="I1023" s="337"/>
      <c r="J1023" s="337"/>
      <c r="K1023" s="337"/>
      <c r="L1023" s="329"/>
      <c r="M1023" s="337"/>
      <c r="N1023" s="349"/>
      <c r="O1023" s="349"/>
      <c r="P1023" s="358"/>
    </row>
    <row r="1024" ht="27" customHeight="1" spans="1:16">
      <c r="A1024" s="361"/>
      <c r="B1024" s="294"/>
      <c r="C1024" s="337"/>
      <c r="D1024" s="337"/>
      <c r="E1024" s="337"/>
      <c r="F1024" s="337"/>
      <c r="G1024" s="359"/>
      <c r="H1024" s="337"/>
      <c r="I1024" s="337"/>
      <c r="J1024" s="337"/>
      <c r="K1024" s="337"/>
      <c r="L1024" s="334"/>
      <c r="M1024" s="337"/>
      <c r="N1024" s="349"/>
      <c r="O1024" s="349"/>
      <c r="P1024" s="357"/>
    </row>
    <row r="1025" ht="27" customHeight="1" spans="1:16">
      <c r="A1025" s="362"/>
      <c r="B1025" s="294"/>
      <c r="C1025" s="337"/>
      <c r="D1025" s="337"/>
      <c r="E1025" s="337"/>
      <c r="F1025" s="337"/>
      <c r="G1025" s="359"/>
      <c r="H1025" s="337"/>
      <c r="I1025" s="337"/>
      <c r="J1025" s="337"/>
      <c r="K1025" s="337"/>
      <c r="L1025" s="329"/>
      <c r="M1025" s="337"/>
      <c r="N1025" s="349"/>
      <c r="O1025" s="349"/>
      <c r="P1025" s="358"/>
    </row>
    <row r="1026" ht="27" customHeight="1" spans="1:16">
      <c r="A1026" s="361"/>
      <c r="B1026" s="294"/>
      <c r="C1026" s="337"/>
      <c r="D1026" s="337"/>
      <c r="E1026" s="337"/>
      <c r="F1026" s="337"/>
      <c r="G1026" s="359"/>
      <c r="H1026" s="337"/>
      <c r="I1026" s="337"/>
      <c r="J1026" s="337"/>
      <c r="K1026" s="337"/>
      <c r="L1026" s="334"/>
      <c r="M1026" s="337"/>
      <c r="N1026" s="349"/>
      <c r="O1026" s="349"/>
      <c r="P1026" s="357"/>
    </row>
    <row r="1027" ht="27" customHeight="1" spans="1:16">
      <c r="A1027" s="362"/>
      <c r="B1027" s="294"/>
      <c r="C1027" s="337"/>
      <c r="D1027" s="337"/>
      <c r="E1027" s="337"/>
      <c r="F1027" s="337"/>
      <c r="G1027" s="359"/>
      <c r="H1027" s="337"/>
      <c r="I1027" s="337"/>
      <c r="J1027" s="337"/>
      <c r="K1027" s="337"/>
      <c r="L1027" s="329"/>
      <c r="M1027" s="337"/>
      <c r="N1027" s="349"/>
      <c r="O1027" s="349"/>
      <c r="P1027" s="358"/>
    </row>
    <row r="1028" ht="27" customHeight="1" spans="1:16">
      <c r="A1028" s="361"/>
      <c r="B1028" s="294"/>
      <c r="C1028" s="337"/>
      <c r="D1028" s="337"/>
      <c r="E1028" s="337"/>
      <c r="F1028" s="337"/>
      <c r="G1028" s="359"/>
      <c r="H1028" s="337"/>
      <c r="I1028" s="337"/>
      <c r="J1028" s="337"/>
      <c r="K1028" s="337"/>
      <c r="L1028" s="334"/>
      <c r="M1028" s="337"/>
      <c r="N1028" s="349"/>
      <c r="O1028" s="349"/>
      <c r="P1028" s="357"/>
    </row>
    <row r="1029" ht="27" customHeight="1" spans="1:16">
      <c r="A1029" s="362"/>
      <c r="B1029" s="294"/>
      <c r="C1029" s="337"/>
      <c r="D1029" s="337"/>
      <c r="E1029" s="337"/>
      <c r="F1029" s="337"/>
      <c r="G1029" s="359"/>
      <c r="H1029" s="337"/>
      <c r="I1029" s="337"/>
      <c r="J1029" s="337"/>
      <c r="K1029" s="337"/>
      <c r="L1029" s="329"/>
      <c r="M1029" s="337"/>
      <c r="N1029" s="349"/>
      <c r="O1029" s="349"/>
      <c r="P1029" s="358"/>
    </row>
    <row r="1030" ht="27" customHeight="1" spans="1:16">
      <c r="A1030" s="361"/>
      <c r="B1030" s="294"/>
      <c r="C1030" s="337"/>
      <c r="D1030" s="337"/>
      <c r="E1030" s="337"/>
      <c r="F1030" s="337"/>
      <c r="G1030" s="359"/>
      <c r="H1030" s="337"/>
      <c r="I1030" s="337"/>
      <c r="J1030" s="337"/>
      <c r="K1030" s="337"/>
      <c r="L1030" s="334"/>
      <c r="M1030" s="337"/>
      <c r="N1030" s="349"/>
      <c r="O1030" s="349"/>
      <c r="P1030" s="357"/>
    </row>
    <row r="1031" ht="27" customHeight="1" spans="1:16">
      <c r="A1031" s="362"/>
      <c r="B1031" s="294"/>
      <c r="C1031" s="337"/>
      <c r="D1031" s="341"/>
      <c r="E1031" s="337"/>
      <c r="F1031" s="337"/>
      <c r="G1031" s="359"/>
      <c r="H1031" s="337"/>
      <c r="I1031" s="337"/>
      <c r="J1031" s="337"/>
      <c r="K1031" s="337"/>
      <c r="L1031" s="329"/>
      <c r="M1031" s="337"/>
      <c r="N1031" s="349"/>
      <c r="O1031" s="349"/>
      <c r="P1031" s="358"/>
    </row>
    <row r="1032" ht="27" customHeight="1" spans="1:16">
      <c r="A1032" s="361"/>
      <c r="B1032" s="294"/>
      <c r="C1032" s="337"/>
      <c r="D1032" s="337"/>
      <c r="E1032" s="337"/>
      <c r="F1032" s="337"/>
      <c r="G1032" s="359"/>
      <c r="H1032" s="337"/>
      <c r="I1032" s="337"/>
      <c r="J1032" s="337"/>
      <c r="K1032" s="337"/>
      <c r="L1032" s="334"/>
      <c r="M1032" s="337"/>
      <c r="N1032" s="349"/>
      <c r="O1032" s="349"/>
      <c r="P1032" s="357"/>
    </row>
    <row r="1033" ht="27" customHeight="1" spans="1:16">
      <c r="A1033" s="362"/>
      <c r="B1033" s="294"/>
      <c r="C1033" s="337"/>
      <c r="D1033" s="337"/>
      <c r="E1033" s="337"/>
      <c r="F1033" s="337"/>
      <c r="G1033" s="359"/>
      <c r="H1033" s="337"/>
      <c r="I1033" s="337"/>
      <c r="J1033" s="337"/>
      <c r="K1033" s="337"/>
      <c r="L1033" s="329"/>
      <c r="M1033" s="337"/>
      <c r="N1033" s="349"/>
      <c r="O1033" s="349"/>
      <c r="P1033" s="358"/>
    </row>
    <row r="1034" ht="27" customHeight="1" spans="1:16">
      <c r="A1034" s="361"/>
      <c r="B1034" s="294"/>
      <c r="C1034" s="337"/>
      <c r="D1034" s="337"/>
      <c r="E1034" s="337"/>
      <c r="F1034" s="337"/>
      <c r="G1034" s="359"/>
      <c r="H1034" s="337"/>
      <c r="I1034" s="337"/>
      <c r="J1034" s="337"/>
      <c r="K1034" s="337"/>
      <c r="L1034" s="334"/>
      <c r="M1034" s="337"/>
      <c r="N1034" s="349"/>
      <c r="O1034" s="349"/>
      <c r="P1034" s="357"/>
    </row>
    <row r="1035" ht="27" customHeight="1" spans="1:16">
      <c r="A1035" s="362"/>
      <c r="B1035" s="294"/>
      <c r="C1035" s="337"/>
      <c r="D1035" s="337"/>
      <c r="E1035" s="337"/>
      <c r="F1035" s="337"/>
      <c r="G1035" s="359"/>
      <c r="H1035" s="337"/>
      <c r="I1035" s="337"/>
      <c r="J1035" s="337"/>
      <c r="K1035" s="337"/>
      <c r="L1035" s="329"/>
      <c r="M1035" s="337"/>
      <c r="N1035" s="349"/>
      <c r="O1035" s="349"/>
      <c r="P1035" s="358"/>
    </row>
    <row r="1036" ht="27" customHeight="1" spans="1:16">
      <c r="A1036" s="361"/>
      <c r="B1036" s="294"/>
      <c r="C1036" s="337"/>
      <c r="D1036" s="337"/>
      <c r="E1036" s="337"/>
      <c r="F1036" s="337"/>
      <c r="G1036" s="359"/>
      <c r="H1036" s="337"/>
      <c r="I1036" s="337"/>
      <c r="J1036" s="337"/>
      <c r="K1036" s="337"/>
      <c r="L1036" s="334"/>
      <c r="M1036" s="337"/>
      <c r="N1036" s="349"/>
      <c r="O1036" s="349"/>
      <c r="P1036" s="357"/>
    </row>
    <row r="1037" ht="27" customHeight="1" spans="1:16">
      <c r="A1037" s="362"/>
      <c r="B1037" s="294"/>
      <c r="C1037" s="337"/>
      <c r="D1037" s="337"/>
      <c r="E1037" s="337"/>
      <c r="F1037" s="337"/>
      <c r="G1037" s="359"/>
      <c r="H1037" s="337"/>
      <c r="I1037" s="337"/>
      <c r="J1037" s="337"/>
      <c r="K1037" s="337"/>
      <c r="L1037" s="329"/>
      <c r="M1037" s="337"/>
      <c r="N1037" s="349"/>
      <c r="O1037" s="349"/>
      <c r="P1037" s="358"/>
    </row>
    <row r="1038" ht="27" customHeight="1" spans="1:16">
      <c r="A1038" s="361"/>
      <c r="B1038" s="294"/>
      <c r="C1038" s="337"/>
      <c r="D1038" s="337"/>
      <c r="E1038" s="337"/>
      <c r="F1038" s="337"/>
      <c r="G1038" s="359"/>
      <c r="H1038" s="337"/>
      <c r="I1038" s="337"/>
      <c r="J1038" s="337"/>
      <c r="K1038" s="337"/>
      <c r="L1038" s="334"/>
      <c r="M1038" s="337"/>
      <c r="N1038" s="349"/>
      <c r="O1038" s="349"/>
      <c r="P1038" s="357"/>
    </row>
    <row r="1039" ht="27" customHeight="1" spans="1:16">
      <c r="A1039" s="362"/>
      <c r="B1039" s="294"/>
      <c r="C1039" s="337"/>
      <c r="D1039" s="337"/>
      <c r="E1039" s="337"/>
      <c r="F1039" s="341"/>
      <c r="G1039" s="359"/>
      <c r="H1039" s="337"/>
      <c r="I1039" s="337"/>
      <c r="J1039" s="337"/>
      <c r="K1039" s="337"/>
      <c r="L1039" s="329"/>
      <c r="M1039" s="337"/>
      <c r="N1039" s="349"/>
      <c r="O1039" s="349"/>
      <c r="P1039" s="358"/>
    </row>
    <row r="1040" ht="27" customHeight="1" spans="1:16">
      <c r="A1040" s="361"/>
      <c r="B1040" s="294"/>
      <c r="C1040" s="337"/>
      <c r="D1040" s="337"/>
      <c r="E1040" s="337"/>
      <c r="F1040" s="337"/>
      <c r="G1040" s="359"/>
      <c r="H1040" s="337"/>
      <c r="I1040" s="337"/>
      <c r="J1040" s="337"/>
      <c r="K1040" s="337"/>
      <c r="L1040" s="334"/>
      <c r="M1040" s="337"/>
      <c r="N1040" s="349"/>
      <c r="O1040" s="349"/>
      <c r="P1040" s="357"/>
    </row>
    <row r="1041" ht="27" customHeight="1" spans="1:16">
      <c r="A1041" s="362"/>
      <c r="B1041" s="294"/>
      <c r="C1041" s="337"/>
      <c r="D1041" s="337"/>
      <c r="E1041" s="337"/>
      <c r="F1041" s="337"/>
      <c r="G1041" s="359"/>
      <c r="H1041" s="337"/>
      <c r="I1041" s="337"/>
      <c r="J1041" s="337"/>
      <c r="K1041" s="337"/>
      <c r="L1041" s="329"/>
      <c r="M1041" s="337"/>
      <c r="N1041" s="349"/>
      <c r="O1041" s="349"/>
      <c r="P1041" s="358"/>
    </row>
    <row r="1042" ht="27" customHeight="1" spans="1:16">
      <c r="A1042" s="361"/>
      <c r="B1042" s="294"/>
      <c r="C1042" s="337"/>
      <c r="D1042" s="337"/>
      <c r="E1042" s="337"/>
      <c r="F1042" s="337"/>
      <c r="G1042" s="359"/>
      <c r="H1042" s="337"/>
      <c r="I1042" s="337"/>
      <c r="J1042" s="337"/>
      <c r="K1042" s="337"/>
      <c r="L1042" s="334"/>
      <c r="M1042" s="337"/>
      <c r="N1042" s="349"/>
      <c r="O1042" s="349"/>
      <c r="P1042" s="357"/>
    </row>
    <row r="1043" ht="27" customHeight="1" spans="1:16">
      <c r="A1043" s="362"/>
      <c r="B1043" s="294"/>
      <c r="C1043" s="337"/>
      <c r="D1043" s="337"/>
      <c r="E1043" s="337"/>
      <c r="F1043" s="337"/>
      <c r="G1043" s="359"/>
      <c r="H1043" s="337"/>
      <c r="I1043" s="337"/>
      <c r="J1043" s="337"/>
      <c r="K1043" s="337"/>
      <c r="L1043" s="329"/>
      <c r="M1043" s="337"/>
      <c r="N1043" s="349"/>
      <c r="O1043" s="349"/>
      <c r="P1043" s="358"/>
    </row>
    <row r="1044" ht="27" customHeight="1" spans="1:16">
      <c r="A1044" s="361"/>
      <c r="B1044" s="294"/>
      <c r="C1044" s="337"/>
      <c r="D1044" s="337"/>
      <c r="E1044" s="337"/>
      <c r="F1044" s="337"/>
      <c r="G1044" s="359"/>
      <c r="H1044" s="337"/>
      <c r="I1044" s="337"/>
      <c r="J1044" s="337"/>
      <c r="K1044" s="337"/>
      <c r="L1044" s="334"/>
      <c r="M1044" s="337"/>
      <c r="N1044" s="349"/>
      <c r="O1044" s="349"/>
      <c r="P1044" s="357"/>
    </row>
    <row r="1045" ht="27" customHeight="1" spans="1:16">
      <c r="A1045" s="362"/>
      <c r="B1045" s="294"/>
      <c r="C1045" s="337"/>
      <c r="D1045" s="337"/>
      <c r="E1045" s="337"/>
      <c r="F1045" s="337"/>
      <c r="G1045" s="359"/>
      <c r="H1045" s="337"/>
      <c r="I1045" s="337"/>
      <c r="J1045" s="337"/>
      <c r="K1045" s="337"/>
      <c r="L1045" s="329"/>
      <c r="M1045" s="337"/>
      <c r="N1045" s="349"/>
      <c r="O1045" s="349"/>
      <c r="P1045" s="358"/>
    </row>
    <row r="1046" ht="27" customHeight="1" spans="1:16">
      <c r="A1046" s="361"/>
      <c r="B1046" s="294"/>
      <c r="C1046" s="337"/>
      <c r="D1046" s="337"/>
      <c r="E1046" s="337"/>
      <c r="F1046" s="337"/>
      <c r="G1046" s="359"/>
      <c r="H1046" s="337"/>
      <c r="I1046" s="337"/>
      <c r="J1046" s="337"/>
      <c r="K1046" s="337"/>
      <c r="L1046" s="334"/>
      <c r="M1046" s="337"/>
      <c r="N1046" s="349"/>
      <c r="O1046" s="349"/>
      <c r="P1046" s="357"/>
    </row>
    <row r="1047" ht="27" customHeight="1" spans="1:16">
      <c r="A1047" s="362"/>
      <c r="B1047" s="294"/>
      <c r="C1047" s="337"/>
      <c r="D1047" s="337"/>
      <c r="E1047" s="337"/>
      <c r="F1047" s="337"/>
      <c r="G1047" s="359"/>
      <c r="H1047" s="337"/>
      <c r="I1047" s="337"/>
      <c r="J1047" s="337"/>
      <c r="K1047" s="337"/>
      <c r="L1047" s="329"/>
      <c r="M1047" s="337"/>
      <c r="N1047" s="349"/>
      <c r="O1047" s="349"/>
      <c r="P1047" s="358"/>
    </row>
    <row r="1048" ht="27" customHeight="1" spans="1:16">
      <c r="A1048" s="361"/>
      <c r="B1048" s="294"/>
      <c r="C1048" s="337"/>
      <c r="D1048" s="337"/>
      <c r="E1048" s="337"/>
      <c r="F1048" s="337"/>
      <c r="G1048" s="359"/>
      <c r="H1048" s="337"/>
      <c r="I1048" s="337"/>
      <c r="J1048" s="337"/>
      <c r="K1048" s="337"/>
      <c r="L1048" s="334"/>
      <c r="M1048" s="337"/>
      <c r="N1048" s="349"/>
      <c r="O1048" s="349"/>
      <c r="P1048" s="357"/>
    </row>
    <row r="1049" ht="27" customHeight="1" spans="1:16">
      <c r="A1049" s="362"/>
      <c r="B1049" s="294"/>
      <c r="C1049" s="337"/>
      <c r="D1049" s="337"/>
      <c r="E1049" s="337"/>
      <c r="F1049" s="337"/>
      <c r="G1049" s="359"/>
      <c r="H1049" s="337"/>
      <c r="I1049" s="337"/>
      <c r="J1049" s="337"/>
      <c r="K1049" s="337"/>
      <c r="L1049" s="329"/>
      <c r="M1049" s="337"/>
      <c r="N1049" s="349"/>
      <c r="O1049" s="349"/>
      <c r="P1049" s="358"/>
    </row>
    <row r="1050" ht="27" customHeight="1" spans="1:16">
      <c r="A1050" s="361"/>
      <c r="B1050" s="294"/>
      <c r="C1050" s="337"/>
      <c r="D1050" s="337"/>
      <c r="E1050" s="337"/>
      <c r="F1050" s="337"/>
      <c r="G1050" s="359"/>
      <c r="H1050" s="337"/>
      <c r="I1050" s="337"/>
      <c r="J1050" s="337"/>
      <c r="K1050" s="337"/>
      <c r="L1050" s="334"/>
      <c r="M1050" s="337"/>
      <c r="N1050" s="349"/>
      <c r="O1050" s="349"/>
      <c r="P1050" s="357"/>
    </row>
    <row r="1051" ht="27" customHeight="1" spans="1:16">
      <c r="A1051" s="362"/>
      <c r="B1051" s="294"/>
      <c r="C1051" s="337"/>
      <c r="D1051" s="337"/>
      <c r="E1051" s="337"/>
      <c r="F1051" s="337"/>
      <c r="G1051" s="359"/>
      <c r="H1051" s="337"/>
      <c r="I1051" s="337"/>
      <c r="J1051" s="337"/>
      <c r="K1051" s="337"/>
      <c r="L1051" s="329"/>
      <c r="M1051" s="337"/>
      <c r="N1051" s="349"/>
      <c r="O1051" s="349"/>
      <c r="P1051" s="358"/>
    </row>
    <row r="1052" ht="27" customHeight="1" spans="1:16">
      <c r="A1052" s="361"/>
      <c r="B1052" s="294"/>
      <c r="C1052" s="337"/>
      <c r="D1052" s="337"/>
      <c r="E1052" s="337"/>
      <c r="F1052" s="337"/>
      <c r="G1052" s="359"/>
      <c r="H1052" s="337"/>
      <c r="I1052" s="337"/>
      <c r="J1052" s="337"/>
      <c r="K1052" s="337"/>
      <c r="L1052" s="334"/>
      <c r="M1052" s="337"/>
      <c r="N1052" s="349"/>
      <c r="O1052" s="349"/>
      <c r="P1052" s="357"/>
    </row>
    <row r="1053" ht="27" customHeight="1" spans="1:16">
      <c r="A1053" s="362"/>
      <c r="B1053" s="294"/>
      <c r="C1053" s="337"/>
      <c r="D1053" s="337"/>
      <c r="E1053" s="337"/>
      <c r="F1053" s="337"/>
      <c r="G1053" s="359"/>
      <c r="H1053" s="337"/>
      <c r="I1053" s="337"/>
      <c r="J1053" s="337"/>
      <c r="K1053" s="337"/>
      <c r="L1053" s="329"/>
      <c r="M1053" s="337"/>
      <c r="N1053" s="349"/>
      <c r="O1053" s="349"/>
      <c r="P1053" s="358"/>
    </row>
    <row r="1054" ht="27" customHeight="1" spans="1:16">
      <c r="A1054" s="361"/>
      <c r="B1054" s="294"/>
      <c r="C1054" s="337"/>
      <c r="D1054" s="337"/>
      <c r="E1054" s="337"/>
      <c r="F1054" s="337"/>
      <c r="G1054" s="359"/>
      <c r="H1054" s="337"/>
      <c r="I1054" s="337"/>
      <c r="J1054" s="337"/>
      <c r="K1054" s="337"/>
      <c r="L1054" s="334"/>
      <c r="M1054" s="337"/>
      <c r="N1054" s="349"/>
      <c r="O1054" s="349"/>
      <c r="P1054" s="357"/>
    </row>
    <row r="1055" ht="27" customHeight="1" spans="1:16">
      <c r="A1055" s="362"/>
      <c r="B1055" s="294"/>
      <c r="C1055" s="337"/>
      <c r="D1055" s="337"/>
      <c r="E1055" s="337"/>
      <c r="F1055" s="337"/>
      <c r="G1055" s="359"/>
      <c r="H1055" s="337"/>
      <c r="I1055" s="337"/>
      <c r="J1055" s="337"/>
      <c r="K1055" s="337"/>
      <c r="L1055" s="329"/>
      <c r="M1055" s="337"/>
      <c r="N1055" s="349"/>
      <c r="O1055" s="349"/>
      <c r="P1055" s="358"/>
    </row>
    <row r="1056" ht="27" customHeight="1" spans="1:16">
      <c r="A1056" s="361"/>
      <c r="B1056" s="294"/>
      <c r="C1056" s="337"/>
      <c r="D1056" s="337"/>
      <c r="E1056" s="337"/>
      <c r="F1056" s="337"/>
      <c r="G1056" s="359"/>
      <c r="H1056" s="337"/>
      <c r="I1056" s="337"/>
      <c r="J1056" s="337"/>
      <c r="K1056" s="337"/>
      <c r="L1056" s="334"/>
      <c r="M1056" s="337"/>
      <c r="N1056" s="349"/>
      <c r="O1056" s="349"/>
      <c r="P1056" s="357"/>
    </row>
    <row r="1057" ht="27" customHeight="1" spans="1:16">
      <c r="A1057" s="362"/>
      <c r="B1057" s="294"/>
      <c r="C1057" s="337"/>
      <c r="D1057" s="337"/>
      <c r="E1057" s="337"/>
      <c r="F1057" s="337"/>
      <c r="G1057" s="359"/>
      <c r="H1057" s="337"/>
      <c r="I1057" s="337"/>
      <c r="J1057" s="337"/>
      <c r="K1057" s="337"/>
      <c r="L1057" s="329"/>
      <c r="M1057" s="337"/>
      <c r="N1057" s="349"/>
      <c r="O1057" s="349"/>
      <c r="P1057" s="358"/>
    </row>
    <row r="1058" ht="27" customHeight="1" spans="1:16">
      <c r="A1058" s="361"/>
      <c r="B1058" s="294"/>
      <c r="C1058" s="337"/>
      <c r="D1058" s="337"/>
      <c r="E1058" s="337"/>
      <c r="F1058" s="337"/>
      <c r="G1058" s="359"/>
      <c r="H1058" s="337"/>
      <c r="I1058" s="337"/>
      <c r="J1058" s="337"/>
      <c r="K1058" s="337"/>
      <c r="L1058" s="334"/>
      <c r="M1058" s="337"/>
      <c r="N1058" s="349"/>
      <c r="O1058" s="349"/>
      <c r="P1058" s="357"/>
    </row>
    <row r="1059" ht="27" customHeight="1" spans="1:16">
      <c r="A1059" s="362"/>
      <c r="B1059" s="294"/>
      <c r="C1059" s="337"/>
      <c r="D1059" s="337"/>
      <c r="E1059" s="337"/>
      <c r="F1059" s="337"/>
      <c r="G1059" s="359"/>
      <c r="H1059" s="337"/>
      <c r="I1059" s="337"/>
      <c r="J1059" s="337"/>
      <c r="K1059" s="337"/>
      <c r="L1059" s="329"/>
      <c r="M1059" s="337"/>
      <c r="N1059" s="349"/>
      <c r="O1059" s="349"/>
      <c r="P1059" s="358"/>
    </row>
    <row r="1060" ht="27" customHeight="1" spans="1:16">
      <c r="A1060" s="361"/>
      <c r="B1060" s="294"/>
      <c r="C1060" s="337"/>
      <c r="D1060" s="337"/>
      <c r="E1060" s="337"/>
      <c r="F1060" s="337"/>
      <c r="G1060" s="359"/>
      <c r="H1060" s="337"/>
      <c r="I1060" s="337"/>
      <c r="J1060" s="337"/>
      <c r="K1060" s="337"/>
      <c r="L1060" s="334"/>
      <c r="M1060" s="337"/>
      <c r="N1060" s="349"/>
      <c r="O1060" s="349"/>
      <c r="P1060" s="357"/>
    </row>
    <row r="1061" ht="27" customHeight="1" spans="1:16">
      <c r="A1061" s="362"/>
      <c r="B1061" s="294"/>
      <c r="C1061" s="337"/>
      <c r="D1061" s="337"/>
      <c r="E1061" s="337"/>
      <c r="F1061" s="337"/>
      <c r="G1061" s="359"/>
      <c r="H1061" s="337"/>
      <c r="I1061" s="337"/>
      <c r="J1061" s="337"/>
      <c r="K1061" s="337"/>
      <c r="L1061" s="329"/>
      <c r="M1061" s="337"/>
      <c r="N1061" s="349"/>
      <c r="O1061" s="349"/>
      <c r="P1061" s="358"/>
    </row>
    <row r="1062" ht="27" customHeight="1" spans="1:16">
      <c r="A1062" s="361"/>
      <c r="B1062" s="294"/>
      <c r="C1062" s="337"/>
      <c r="D1062" s="337"/>
      <c r="E1062" s="337"/>
      <c r="F1062" s="337"/>
      <c r="G1062" s="359"/>
      <c r="H1062" s="337"/>
      <c r="I1062" s="337"/>
      <c r="J1062" s="337"/>
      <c r="K1062" s="337"/>
      <c r="L1062" s="334"/>
      <c r="M1062" s="337"/>
      <c r="N1062" s="349"/>
      <c r="O1062" s="349"/>
      <c r="P1062" s="357"/>
    </row>
    <row r="1063" ht="27" customHeight="1" spans="1:16">
      <c r="A1063" s="362"/>
      <c r="B1063" s="294"/>
      <c r="C1063" s="337"/>
      <c r="D1063" s="337"/>
      <c r="E1063" s="337"/>
      <c r="F1063" s="337"/>
      <c r="G1063" s="359"/>
      <c r="H1063" s="337"/>
      <c r="I1063" s="337"/>
      <c r="J1063" s="337"/>
      <c r="K1063" s="337"/>
      <c r="L1063" s="329"/>
      <c r="M1063" s="337"/>
      <c r="N1063" s="349"/>
      <c r="O1063" s="349"/>
      <c r="P1063" s="358"/>
    </row>
    <row r="1064" ht="27" customHeight="1" spans="1:16">
      <c r="A1064" s="361"/>
      <c r="B1064" s="294"/>
      <c r="C1064" s="337"/>
      <c r="D1064" s="337"/>
      <c r="E1064" s="337"/>
      <c r="F1064" s="337"/>
      <c r="G1064" s="359"/>
      <c r="H1064" s="337"/>
      <c r="I1064" s="337"/>
      <c r="J1064" s="337"/>
      <c r="K1064" s="337"/>
      <c r="L1064" s="334"/>
      <c r="M1064" s="337"/>
      <c r="N1064" s="349"/>
      <c r="O1064" s="349"/>
      <c r="P1064" s="357"/>
    </row>
    <row r="1065" ht="27" customHeight="1" spans="1:16">
      <c r="A1065" s="362"/>
      <c r="B1065" s="294"/>
      <c r="C1065" s="337"/>
      <c r="D1065" s="337"/>
      <c r="E1065" s="337"/>
      <c r="F1065" s="341"/>
      <c r="G1065" s="359"/>
      <c r="H1065" s="337"/>
      <c r="I1065" s="337"/>
      <c r="J1065" s="337"/>
      <c r="K1065" s="337"/>
      <c r="L1065" s="329"/>
      <c r="M1065" s="337"/>
      <c r="N1065" s="349"/>
      <c r="O1065" s="349"/>
      <c r="P1065" s="358"/>
    </row>
    <row r="1066" ht="27" customHeight="1" spans="1:16">
      <c r="A1066" s="361"/>
      <c r="B1066" s="294"/>
      <c r="C1066" s="337"/>
      <c r="D1066" s="337"/>
      <c r="E1066" s="337"/>
      <c r="F1066" s="337"/>
      <c r="G1066" s="359"/>
      <c r="H1066" s="337"/>
      <c r="I1066" s="337"/>
      <c r="J1066" s="337"/>
      <c r="K1066" s="337"/>
      <c r="L1066" s="334"/>
      <c r="M1066" s="337"/>
      <c r="N1066" s="349"/>
      <c r="O1066" s="349"/>
      <c r="P1066" s="357"/>
    </row>
    <row r="1067" ht="27" customHeight="1" spans="1:16">
      <c r="A1067" s="362"/>
      <c r="B1067" s="294"/>
      <c r="C1067" s="337"/>
      <c r="D1067" s="337"/>
      <c r="E1067" s="337"/>
      <c r="F1067" s="337"/>
      <c r="G1067" s="359"/>
      <c r="H1067" s="337"/>
      <c r="I1067" s="337"/>
      <c r="J1067" s="337"/>
      <c r="K1067" s="337"/>
      <c r="L1067" s="329"/>
      <c r="M1067" s="337"/>
      <c r="N1067" s="349"/>
      <c r="O1067" s="349"/>
      <c r="P1067" s="358"/>
    </row>
    <row r="1068" ht="27" customHeight="1" spans="1:16">
      <c r="A1068" s="361"/>
      <c r="B1068" s="294"/>
      <c r="C1068" s="337"/>
      <c r="D1068" s="337"/>
      <c r="E1068" s="337"/>
      <c r="F1068" s="337"/>
      <c r="G1068" s="359"/>
      <c r="H1068" s="337"/>
      <c r="I1068" s="337"/>
      <c r="J1068" s="337"/>
      <c r="K1068" s="337"/>
      <c r="L1068" s="334"/>
      <c r="M1068" s="337"/>
      <c r="N1068" s="349"/>
      <c r="O1068" s="349"/>
      <c r="P1068" s="357"/>
    </row>
    <row r="1069" ht="27" customHeight="1" spans="1:16">
      <c r="A1069" s="362"/>
      <c r="B1069" s="294"/>
      <c r="C1069" s="337"/>
      <c r="D1069" s="337"/>
      <c r="E1069" s="337"/>
      <c r="F1069" s="337"/>
      <c r="G1069" s="359"/>
      <c r="H1069" s="337"/>
      <c r="I1069" s="337"/>
      <c r="J1069" s="337"/>
      <c r="K1069" s="337"/>
      <c r="L1069" s="329"/>
      <c r="M1069" s="337"/>
      <c r="N1069" s="349"/>
      <c r="O1069" s="349"/>
      <c r="P1069" s="358"/>
    </row>
    <row r="1070" ht="27" customHeight="1" spans="1:16">
      <c r="A1070" s="361"/>
      <c r="B1070" s="294"/>
      <c r="C1070" s="337"/>
      <c r="D1070" s="337"/>
      <c r="E1070" s="337"/>
      <c r="F1070" s="337"/>
      <c r="G1070" s="359"/>
      <c r="H1070" s="337"/>
      <c r="I1070" s="337"/>
      <c r="J1070" s="337"/>
      <c r="K1070" s="337"/>
      <c r="L1070" s="334"/>
      <c r="M1070" s="337"/>
      <c r="N1070" s="349"/>
      <c r="O1070" s="349"/>
      <c r="P1070" s="357"/>
    </row>
    <row r="1071" ht="27" customHeight="1" spans="1:16">
      <c r="A1071" s="362"/>
      <c r="B1071" s="294"/>
      <c r="C1071" s="337"/>
      <c r="D1071" s="337"/>
      <c r="E1071" s="337"/>
      <c r="F1071" s="337"/>
      <c r="G1071" s="359"/>
      <c r="H1071" s="337"/>
      <c r="I1071" s="337"/>
      <c r="J1071" s="337"/>
      <c r="K1071" s="337"/>
      <c r="L1071" s="329"/>
      <c r="M1071" s="337"/>
      <c r="N1071" s="349"/>
      <c r="O1071" s="349"/>
      <c r="P1071" s="358"/>
    </row>
    <row r="1072" ht="27" customHeight="1" spans="1:16">
      <c r="A1072" s="361"/>
      <c r="B1072" s="294"/>
      <c r="C1072" s="337"/>
      <c r="D1072" s="337"/>
      <c r="E1072" s="337"/>
      <c r="F1072" s="337"/>
      <c r="G1072" s="359"/>
      <c r="H1072" s="337"/>
      <c r="I1072" s="337"/>
      <c r="J1072" s="337"/>
      <c r="K1072" s="337"/>
      <c r="L1072" s="334"/>
      <c r="M1072" s="337"/>
      <c r="N1072" s="349"/>
      <c r="O1072" s="349"/>
      <c r="P1072" s="357"/>
    </row>
    <row r="1073" ht="27" customHeight="1" spans="1:16">
      <c r="A1073" s="362"/>
      <c r="B1073" s="294"/>
      <c r="C1073" s="337"/>
      <c r="D1073" s="337"/>
      <c r="E1073" s="337"/>
      <c r="F1073" s="337"/>
      <c r="G1073" s="359"/>
      <c r="H1073" s="337"/>
      <c r="I1073" s="337"/>
      <c r="J1073" s="337"/>
      <c r="K1073" s="337"/>
      <c r="L1073" s="329"/>
      <c r="M1073" s="337"/>
      <c r="N1073" s="349"/>
      <c r="O1073" s="349"/>
      <c r="P1073" s="358"/>
    </row>
    <row r="1074" ht="27" customHeight="1" spans="1:16">
      <c r="A1074" s="361"/>
      <c r="B1074" s="294"/>
      <c r="C1074" s="337"/>
      <c r="D1074" s="337"/>
      <c r="E1074" s="337"/>
      <c r="F1074" s="337"/>
      <c r="G1074" s="359"/>
      <c r="H1074" s="337"/>
      <c r="I1074" s="337"/>
      <c r="J1074" s="337"/>
      <c r="K1074" s="337"/>
      <c r="L1074" s="334"/>
      <c r="M1074" s="337"/>
      <c r="N1074" s="349"/>
      <c r="O1074" s="349"/>
      <c r="P1074" s="357"/>
    </row>
    <row r="1075" ht="27" customHeight="1" spans="1:16">
      <c r="A1075" s="362"/>
      <c r="B1075" s="294"/>
      <c r="C1075" s="337"/>
      <c r="D1075" s="337"/>
      <c r="E1075" s="337"/>
      <c r="F1075" s="337"/>
      <c r="G1075" s="359"/>
      <c r="H1075" s="337"/>
      <c r="I1075" s="337"/>
      <c r="J1075" s="337"/>
      <c r="K1075" s="337"/>
      <c r="L1075" s="329"/>
      <c r="M1075" s="337"/>
      <c r="N1075" s="349"/>
      <c r="O1075" s="349"/>
      <c r="P1075" s="358"/>
    </row>
    <row r="1076" ht="27" customHeight="1" spans="1:16">
      <c r="A1076" s="361"/>
      <c r="B1076" s="294"/>
      <c r="C1076" s="337"/>
      <c r="D1076" s="337"/>
      <c r="E1076" s="337"/>
      <c r="F1076" s="337"/>
      <c r="G1076" s="359"/>
      <c r="H1076" s="337"/>
      <c r="I1076" s="337"/>
      <c r="J1076" s="337"/>
      <c r="K1076" s="337"/>
      <c r="L1076" s="334"/>
      <c r="M1076" s="337"/>
      <c r="N1076" s="349"/>
      <c r="O1076" s="349"/>
      <c r="P1076" s="357"/>
    </row>
    <row r="1077" ht="27" customHeight="1" spans="1:16">
      <c r="A1077" s="362"/>
      <c r="B1077" s="294"/>
      <c r="C1077" s="337"/>
      <c r="D1077" s="337"/>
      <c r="E1077" s="337"/>
      <c r="F1077" s="337"/>
      <c r="G1077" s="359"/>
      <c r="H1077" s="337"/>
      <c r="I1077" s="337"/>
      <c r="J1077" s="337"/>
      <c r="K1077" s="337"/>
      <c r="L1077" s="329"/>
      <c r="M1077" s="337"/>
      <c r="N1077" s="349"/>
      <c r="O1077" s="349"/>
      <c r="P1077" s="358"/>
    </row>
    <row r="1078" ht="27" customHeight="1" spans="1:16">
      <c r="A1078" s="361"/>
      <c r="B1078" s="294"/>
      <c r="C1078" s="337"/>
      <c r="D1078" s="337"/>
      <c r="E1078" s="337"/>
      <c r="F1078" s="337"/>
      <c r="G1078" s="359"/>
      <c r="H1078" s="337"/>
      <c r="I1078" s="337"/>
      <c r="J1078" s="337"/>
      <c r="K1078" s="337"/>
      <c r="L1078" s="334"/>
      <c r="M1078" s="337"/>
      <c r="N1078" s="349"/>
      <c r="O1078" s="349"/>
      <c r="P1078" s="357"/>
    </row>
    <row r="1079" ht="27" customHeight="1" spans="1:16">
      <c r="A1079" s="362"/>
      <c r="B1079" s="294"/>
      <c r="C1079" s="337"/>
      <c r="D1079" s="341"/>
      <c r="E1079" s="337"/>
      <c r="F1079" s="337"/>
      <c r="G1079" s="359"/>
      <c r="H1079" s="337"/>
      <c r="I1079" s="337"/>
      <c r="J1079" s="337"/>
      <c r="K1079" s="337"/>
      <c r="L1079" s="329"/>
      <c r="M1079" s="337"/>
      <c r="N1079" s="349"/>
      <c r="O1079" s="349"/>
      <c r="P1079" s="358"/>
    </row>
    <row r="1080" ht="27" customHeight="1" spans="1:16">
      <c r="A1080" s="361"/>
      <c r="B1080" s="294"/>
      <c r="C1080" s="337"/>
      <c r="D1080" s="337"/>
      <c r="E1080" s="337"/>
      <c r="F1080" s="337"/>
      <c r="G1080" s="359"/>
      <c r="H1080" s="337"/>
      <c r="I1080" s="337"/>
      <c r="J1080" s="337"/>
      <c r="K1080" s="337"/>
      <c r="L1080" s="334"/>
      <c r="M1080" s="337"/>
      <c r="N1080" s="349"/>
      <c r="O1080" s="349"/>
      <c r="P1080" s="357"/>
    </row>
    <row r="1081" ht="27" customHeight="1" spans="1:16">
      <c r="A1081" s="362"/>
      <c r="B1081" s="294"/>
      <c r="C1081" s="337"/>
      <c r="D1081" s="337"/>
      <c r="E1081" s="337"/>
      <c r="F1081" s="337"/>
      <c r="G1081" s="359"/>
      <c r="H1081" s="337"/>
      <c r="I1081" s="337"/>
      <c r="J1081" s="337"/>
      <c r="K1081" s="337"/>
      <c r="L1081" s="329"/>
      <c r="M1081" s="337"/>
      <c r="N1081" s="349"/>
      <c r="O1081" s="349"/>
      <c r="P1081" s="358"/>
    </row>
    <row r="1082" ht="27" customHeight="1" spans="1:16">
      <c r="A1082" s="361"/>
      <c r="B1082" s="294"/>
      <c r="C1082" s="337"/>
      <c r="D1082" s="337"/>
      <c r="E1082" s="337"/>
      <c r="F1082" s="337"/>
      <c r="G1082" s="359"/>
      <c r="H1082" s="337"/>
      <c r="I1082" s="337"/>
      <c r="J1082" s="337"/>
      <c r="K1082" s="337"/>
      <c r="L1082" s="334"/>
      <c r="M1082" s="337"/>
      <c r="N1082" s="349"/>
      <c r="O1082" s="349"/>
      <c r="P1082" s="357"/>
    </row>
    <row r="1083" ht="27" customHeight="1" spans="1:16">
      <c r="A1083" s="362"/>
      <c r="B1083" s="294"/>
      <c r="C1083" s="337"/>
      <c r="D1083" s="337"/>
      <c r="E1083" s="337"/>
      <c r="F1083" s="337"/>
      <c r="G1083" s="359"/>
      <c r="H1083" s="337"/>
      <c r="I1083" s="337"/>
      <c r="J1083" s="337"/>
      <c r="K1083" s="337"/>
      <c r="L1083" s="329"/>
      <c r="M1083" s="337"/>
      <c r="N1083" s="349"/>
      <c r="O1083" s="349"/>
      <c r="P1083" s="358"/>
    </row>
    <row r="1084" ht="27" customHeight="1" spans="1:16">
      <c r="A1084" s="361"/>
      <c r="B1084" s="294"/>
      <c r="C1084" s="337"/>
      <c r="D1084" s="337"/>
      <c r="E1084" s="337"/>
      <c r="F1084" s="337"/>
      <c r="G1084" s="359"/>
      <c r="H1084" s="337"/>
      <c r="I1084" s="337"/>
      <c r="J1084" s="337"/>
      <c r="K1084" s="337"/>
      <c r="L1084" s="334"/>
      <c r="M1084" s="337"/>
      <c r="N1084" s="349"/>
      <c r="O1084" s="349"/>
      <c r="P1084" s="357"/>
    </row>
    <row r="1085" ht="27" customHeight="1" spans="1:16">
      <c r="A1085" s="362"/>
      <c r="B1085" s="294"/>
      <c r="C1085" s="337"/>
      <c r="D1085" s="337"/>
      <c r="E1085" s="337"/>
      <c r="F1085" s="337"/>
      <c r="G1085" s="359"/>
      <c r="H1085" s="337"/>
      <c r="I1085" s="337"/>
      <c r="J1085" s="337"/>
      <c r="K1085" s="337"/>
      <c r="L1085" s="329"/>
      <c r="M1085" s="337"/>
      <c r="N1085" s="349"/>
      <c r="O1085" s="349"/>
      <c r="P1085" s="358"/>
    </row>
    <row r="1086" ht="27" customHeight="1" spans="1:16">
      <c r="A1086" s="361"/>
      <c r="B1086" s="294"/>
      <c r="C1086" s="337"/>
      <c r="D1086" s="337"/>
      <c r="E1086" s="337"/>
      <c r="F1086" s="337"/>
      <c r="G1086" s="359"/>
      <c r="H1086" s="337"/>
      <c r="I1086" s="337"/>
      <c r="J1086" s="337"/>
      <c r="K1086" s="337"/>
      <c r="L1086" s="334"/>
      <c r="M1086" s="337"/>
      <c r="N1086" s="349"/>
      <c r="O1086" s="349"/>
      <c r="P1086" s="357"/>
    </row>
    <row r="1087" ht="27" customHeight="1" spans="1:16">
      <c r="A1087" s="362"/>
      <c r="B1087" s="294"/>
      <c r="C1087" s="337"/>
      <c r="D1087" s="337"/>
      <c r="E1087" s="337"/>
      <c r="F1087" s="337"/>
      <c r="G1087" s="359"/>
      <c r="H1087" s="337"/>
      <c r="I1087" s="337"/>
      <c r="J1087" s="337"/>
      <c r="K1087" s="337"/>
      <c r="L1087" s="329"/>
      <c r="M1087" s="337"/>
      <c r="N1087" s="349"/>
      <c r="O1087" s="349"/>
      <c r="P1087" s="358"/>
    </row>
    <row r="1088" ht="27" customHeight="1" spans="1:16">
      <c r="A1088" s="361"/>
      <c r="B1088" s="294"/>
      <c r="C1088" s="337"/>
      <c r="D1088" s="337"/>
      <c r="E1088" s="337"/>
      <c r="F1088" s="337"/>
      <c r="G1088" s="359"/>
      <c r="H1088" s="337"/>
      <c r="I1088" s="337"/>
      <c r="J1088" s="337"/>
      <c r="K1088" s="337"/>
      <c r="L1088" s="334"/>
      <c r="M1088" s="337"/>
      <c r="N1088" s="349"/>
      <c r="O1088" s="349"/>
      <c r="P1088" s="357"/>
    </row>
    <row r="1089" ht="27" customHeight="1" spans="1:16">
      <c r="A1089" s="362"/>
      <c r="B1089" s="294"/>
      <c r="C1089" s="337"/>
      <c r="D1089" s="337"/>
      <c r="E1089" s="337"/>
      <c r="F1089" s="337"/>
      <c r="G1089" s="359"/>
      <c r="H1089" s="337"/>
      <c r="I1089" s="337"/>
      <c r="J1089" s="337"/>
      <c r="K1089" s="337"/>
      <c r="L1089" s="329"/>
      <c r="M1089" s="337"/>
      <c r="N1089" s="349"/>
      <c r="O1089" s="349"/>
      <c r="P1089" s="358"/>
    </row>
    <row r="1090" ht="27" customHeight="1" spans="1:16">
      <c r="A1090" s="361"/>
      <c r="B1090" s="294"/>
      <c r="C1090" s="337"/>
      <c r="D1090" s="337"/>
      <c r="E1090" s="337"/>
      <c r="F1090" s="337"/>
      <c r="G1090" s="359"/>
      <c r="H1090" s="337"/>
      <c r="I1090" s="337"/>
      <c r="J1090" s="337"/>
      <c r="K1090" s="337"/>
      <c r="L1090" s="334"/>
      <c r="M1090" s="337"/>
      <c r="N1090" s="349"/>
      <c r="O1090" s="349"/>
      <c r="P1090" s="357"/>
    </row>
    <row r="1091" ht="27" customHeight="1" spans="1:16">
      <c r="A1091" s="362"/>
      <c r="B1091" s="294"/>
      <c r="C1091" s="337"/>
      <c r="D1091" s="337"/>
      <c r="E1091" s="337"/>
      <c r="F1091" s="337"/>
      <c r="G1091" s="359"/>
      <c r="H1091" s="337"/>
      <c r="I1091" s="337"/>
      <c r="J1091" s="337"/>
      <c r="K1091" s="337"/>
      <c r="L1091" s="329"/>
      <c r="M1091" s="337"/>
      <c r="N1091" s="349"/>
      <c r="O1091" s="349"/>
      <c r="P1091" s="358"/>
    </row>
    <row r="1092" ht="27" customHeight="1" spans="1:16">
      <c r="A1092" s="361"/>
      <c r="B1092" s="294"/>
      <c r="C1092" s="337"/>
      <c r="D1092" s="337"/>
      <c r="E1092" s="337"/>
      <c r="F1092" s="337"/>
      <c r="G1092" s="359"/>
      <c r="H1092" s="337"/>
      <c r="I1092" s="337"/>
      <c r="J1092" s="337"/>
      <c r="K1092" s="337"/>
      <c r="L1092" s="334"/>
      <c r="M1092" s="337"/>
      <c r="N1092" s="349"/>
      <c r="O1092" s="349"/>
      <c r="P1092" s="357"/>
    </row>
    <row r="1093" ht="27" customHeight="1" spans="1:16">
      <c r="A1093" s="362"/>
      <c r="B1093" s="294"/>
      <c r="C1093" s="337"/>
      <c r="D1093" s="337"/>
      <c r="E1093" s="337"/>
      <c r="F1093" s="337"/>
      <c r="G1093" s="359"/>
      <c r="H1093" s="337"/>
      <c r="I1093" s="337"/>
      <c r="J1093" s="337"/>
      <c r="K1093" s="337"/>
      <c r="L1093" s="329"/>
      <c r="M1093" s="337"/>
      <c r="N1093" s="349"/>
      <c r="O1093" s="349"/>
      <c r="P1093" s="358"/>
    </row>
    <row r="1094" ht="27" customHeight="1" spans="1:16">
      <c r="A1094" s="361"/>
      <c r="B1094" s="294"/>
      <c r="C1094" s="337"/>
      <c r="D1094" s="337"/>
      <c r="E1094" s="337"/>
      <c r="F1094" s="337"/>
      <c r="G1094" s="359"/>
      <c r="H1094" s="337"/>
      <c r="I1094" s="337"/>
      <c r="J1094" s="337"/>
      <c r="K1094" s="337"/>
      <c r="L1094" s="334"/>
      <c r="M1094" s="337"/>
      <c r="N1094" s="349"/>
      <c r="O1094" s="349"/>
      <c r="P1094" s="357"/>
    </row>
    <row r="1095" ht="27" customHeight="1" spans="1:16">
      <c r="A1095" s="362"/>
      <c r="B1095" s="294"/>
      <c r="C1095" s="337"/>
      <c r="D1095" s="337"/>
      <c r="E1095" s="337"/>
      <c r="F1095" s="337"/>
      <c r="G1095" s="359"/>
      <c r="H1095" s="337"/>
      <c r="I1095" s="337"/>
      <c r="J1095" s="337"/>
      <c r="K1095" s="337"/>
      <c r="L1095" s="329"/>
      <c r="M1095" s="337"/>
      <c r="N1095" s="349"/>
      <c r="O1095" s="349"/>
      <c r="P1095" s="358"/>
    </row>
    <row r="1096" ht="27" customHeight="1" spans="1:16">
      <c r="A1096" s="361"/>
      <c r="B1096" s="294"/>
      <c r="C1096" s="337"/>
      <c r="D1096" s="337"/>
      <c r="E1096" s="337"/>
      <c r="F1096" s="337"/>
      <c r="G1096" s="359"/>
      <c r="H1096" s="337"/>
      <c r="I1096" s="337"/>
      <c r="J1096" s="337"/>
      <c r="K1096" s="337"/>
      <c r="L1096" s="334"/>
      <c r="M1096" s="337"/>
      <c r="N1096" s="349"/>
      <c r="O1096" s="349"/>
      <c r="P1096" s="357"/>
    </row>
    <row r="1097" ht="27" customHeight="1" spans="1:16">
      <c r="A1097" s="362"/>
      <c r="B1097" s="294"/>
      <c r="C1097" s="337"/>
      <c r="D1097" s="337"/>
      <c r="E1097" s="337"/>
      <c r="F1097" s="337"/>
      <c r="G1097" s="359"/>
      <c r="H1097" s="337"/>
      <c r="I1097" s="337"/>
      <c r="J1097" s="337"/>
      <c r="K1097" s="337"/>
      <c r="L1097" s="329"/>
      <c r="M1097" s="337"/>
      <c r="N1097" s="349"/>
      <c r="O1097" s="349"/>
      <c r="P1097" s="358"/>
    </row>
    <row r="1098" ht="27" customHeight="1" spans="1:16">
      <c r="A1098" s="361"/>
      <c r="B1098" s="294"/>
      <c r="C1098" s="337"/>
      <c r="D1098" s="337"/>
      <c r="E1098" s="337"/>
      <c r="F1098" s="337"/>
      <c r="G1098" s="359"/>
      <c r="H1098" s="337"/>
      <c r="I1098" s="337"/>
      <c r="J1098" s="337"/>
      <c r="K1098" s="337"/>
      <c r="L1098" s="334"/>
      <c r="M1098" s="337"/>
      <c r="N1098" s="349"/>
      <c r="O1098" s="349"/>
      <c r="P1098" s="357"/>
    </row>
    <row r="1099" ht="27" customHeight="1" spans="1:16">
      <c r="A1099" s="362"/>
      <c r="B1099" s="294"/>
      <c r="C1099" s="337"/>
      <c r="D1099" s="337"/>
      <c r="E1099" s="337"/>
      <c r="F1099" s="337"/>
      <c r="G1099" s="359"/>
      <c r="H1099" s="337"/>
      <c r="I1099" s="337"/>
      <c r="J1099" s="337"/>
      <c r="K1099" s="337"/>
      <c r="L1099" s="329"/>
      <c r="M1099" s="337"/>
      <c r="N1099" s="349"/>
      <c r="O1099" s="349"/>
      <c r="P1099" s="358"/>
    </row>
    <row r="1100" ht="27" customHeight="1" spans="1:16">
      <c r="A1100" s="361"/>
      <c r="B1100" s="294"/>
      <c r="C1100" s="337"/>
      <c r="D1100" s="337"/>
      <c r="E1100" s="337"/>
      <c r="F1100" s="337"/>
      <c r="G1100" s="359"/>
      <c r="H1100" s="337"/>
      <c r="I1100" s="337"/>
      <c r="J1100" s="337"/>
      <c r="K1100" s="337"/>
      <c r="L1100" s="334"/>
      <c r="M1100" s="337"/>
      <c r="N1100" s="349"/>
      <c r="O1100" s="349"/>
      <c r="P1100" s="357"/>
    </row>
    <row r="1101" ht="27" customHeight="1" spans="1:16">
      <c r="A1101" s="362"/>
      <c r="B1101" s="294"/>
      <c r="C1101" s="337"/>
      <c r="D1101" s="337"/>
      <c r="E1101" s="337"/>
      <c r="F1101" s="337"/>
      <c r="G1101" s="359"/>
      <c r="H1101" s="337"/>
      <c r="I1101" s="337"/>
      <c r="J1101" s="337"/>
      <c r="K1101" s="337"/>
      <c r="L1101" s="329"/>
      <c r="M1101" s="337"/>
      <c r="N1101" s="349"/>
      <c r="O1101" s="349"/>
      <c r="P1101" s="358"/>
    </row>
    <row r="1102" ht="27" customHeight="1" spans="1:16">
      <c r="A1102" s="361"/>
      <c r="B1102" s="294"/>
      <c r="C1102" s="337"/>
      <c r="D1102" s="337"/>
      <c r="E1102" s="337"/>
      <c r="F1102" s="337"/>
      <c r="G1102" s="359"/>
      <c r="H1102" s="337"/>
      <c r="I1102" s="337"/>
      <c r="J1102" s="337"/>
      <c r="K1102" s="337"/>
      <c r="L1102" s="334"/>
      <c r="M1102" s="337"/>
      <c r="N1102" s="349"/>
      <c r="O1102" s="349"/>
      <c r="P1102" s="357"/>
    </row>
    <row r="1103" ht="27" customHeight="1" spans="1:16">
      <c r="A1103" s="362"/>
      <c r="B1103" s="294"/>
      <c r="C1103" s="337"/>
      <c r="D1103" s="337"/>
      <c r="E1103" s="337"/>
      <c r="F1103" s="337"/>
      <c r="G1103" s="359"/>
      <c r="H1103" s="337"/>
      <c r="I1103" s="337"/>
      <c r="J1103" s="337"/>
      <c r="K1103" s="337"/>
      <c r="L1103" s="329"/>
      <c r="M1103" s="337"/>
      <c r="N1103" s="349"/>
      <c r="O1103" s="349"/>
      <c r="P1103" s="358"/>
    </row>
    <row r="1104" ht="27" customHeight="1" spans="1:16">
      <c r="A1104" s="361"/>
      <c r="B1104" s="294"/>
      <c r="C1104" s="337"/>
      <c r="D1104" s="337"/>
      <c r="E1104" s="337"/>
      <c r="F1104" s="337"/>
      <c r="G1104" s="359"/>
      <c r="H1104" s="337"/>
      <c r="I1104" s="337"/>
      <c r="J1104" s="337"/>
      <c r="K1104" s="337"/>
      <c r="L1104" s="334"/>
      <c r="M1104" s="337"/>
      <c r="N1104" s="349"/>
      <c r="O1104" s="349"/>
      <c r="P1104" s="357"/>
    </row>
    <row r="1105" ht="27" customHeight="1" spans="1:16">
      <c r="A1105" s="362"/>
      <c r="B1105" s="294"/>
      <c r="C1105" s="337"/>
      <c r="D1105" s="337"/>
      <c r="E1105" s="337"/>
      <c r="F1105" s="337"/>
      <c r="G1105" s="359"/>
      <c r="H1105" s="337"/>
      <c r="I1105" s="337"/>
      <c r="J1105" s="337"/>
      <c r="K1105" s="337"/>
      <c r="L1105" s="329"/>
      <c r="M1105" s="337"/>
      <c r="N1105" s="349"/>
      <c r="O1105" s="349"/>
      <c r="P1105" s="358"/>
    </row>
    <row r="1106" ht="27" customHeight="1" spans="1:16">
      <c r="A1106" s="361"/>
      <c r="B1106" s="294"/>
      <c r="C1106" s="337"/>
      <c r="D1106" s="337"/>
      <c r="E1106" s="337"/>
      <c r="F1106" s="337"/>
      <c r="G1106" s="359"/>
      <c r="H1106" s="337"/>
      <c r="I1106" s="337"/>
      <c r="J1106" s="337"/>
      <c r="K1106" s="337"/>
      <c r="L1106" s="334"/>
      <c r="M1106" s="337"/>
      <c r="N1106" s="349"/>
      <c r="O1106" s="349"/>
      <c r="P1106" s="357"/>
    </row>
    <row r="1107" ht="27" customHeight="1" spans="1:16">
      <c r="A1107" s="362"/>
      <c r="B1107" s="294"/>
      <c r="C1107" s="337"/>
      <c r="D1107" s="337"/>
      <c r="E1107" s="337"/>
      <c r="F1107" s="337"/>
      <c r="G1107" s="359"/>
      <c r="H1107" s="337"/>
      <c r="I1107" s="337"/>
      <c r="J1107" s="337"/>
      <c r="K1107" s="337"/>
      <c r="L1107" s="329"/>
      <c r="M1107" s="337"/>
      <c r="N1107" s="349"/>
      <c r="O1107" s="349"/>
      <c r="P1107" s="358"/>
    </row>
    <row r="1108" ht="27" customHeight="1" spans="1:16">
      <c r="A1108" s="361"/>
      <c r="B1108" s="294"/>
      <c r="C1108" s="337"/>
      <c r="D1108" s="337"/>
      <c r="E1108" s="337"/>
      <c r="F1108" s="337"/>
      <c r="G1108" s="359"/>
      <c r="H1108" s="337"/>
      <c r="I1108" s="337"/>
      <c r="J1108" s="337"/>
      <c r="K1108" s="337"/>
      <c r="L1108" s="334"/>
      <c r="M1108" s="337"/>
      <c r="N1108" s="349"/>
      <c r="O1108" s="349"/>
      <c r="P1108" s="357"/>
    </row>
    <row r="1109" ht="27" customHeight="1" spans="1:16">
      <c r="A1109" s="362"/>
      <c r="B1109" s="294"/>
      <c r="C1109" s="337"/>
      <c r="D1109" s="337"/>
      <c r="E1109" s="337"/>
      <c r="F1109" s="337"/>
      <c r="G1109" s="359"/>
      <c r="H1109" s="337"/>
      <c r="I1109" s="337"/>
      <c r="J1109" s="337"/>
      <c r="K1109" s="337"/>
      <c r="L1109" s="329"/>
      <c r="M1109" s="337"/>
      <c r="N1109" s="349"/>
      <c r="O1109" s="349"/>
      <c r="P1109" s="358"/>
    </row>
    <row r="1110" ht="27" customHeight="1" spans="1:16">
      <c r="A1110" s="361"/>
      <c r="B1110" s="294"/>
      <c r="C1110" s="337"/>
      <c r="D1110" s="337"/>
      <c r="E1110" s="337"/>
      <c r="F1110" s="337"/>
      <c r="G1110" s="359"/>
      <c r="H1110" s="337"/>
      <c r="I1110" s="337"/>
      <c r="J1110" s="337"/>
      <c r="K1110" s="337"/>
      <c r="L1110" s="334"/>
      <c r="M1110" s="337"/>
      <c r="N1110" s="349"/>
      <c r="O1110" s="349"/>
      <c r="P1110" s="357"/>
    </row>
    <row r="1111" ht="27" customHeight="1" spans="1:16">
      <c r="A1111" s="362"/>
      <c r="B1111" s="294"/>
      <c r="C1111" s="337"/>
      <c r="D1111" s="337"/>
      <c r="E1111" s="337"/>
      <c r="F1111" s="337"/>
      <c r="G1111" s="359"/>
      <c r="H1111" s="337"/>
      <c r="I1111" s="337"/>
      <c r="J1111" s="337"/>
      <c r="K1111" s="337"/>
      <c r="L1111" s="329"/>
      <c r="M1111" s="337"/>
      <c r="N1111" s="349"/>
      <c r="O1111" s="349"/>
      <c r="P1111" s="358"/>
    </row>
    <row r="1112" ht="27" customHeight="1" spans="1:16">
      <c r="A1112" s="361"/>
      <c r="B1112" s="294"/>
      <c r="C1112" s="337"/>
      <c r="D1112" s="337"/>
      <c r="E1112" s="337"/>
      <c r="F1112" s="337"/>
      <c r="G1112" s="359"/>
      <c r="H1112" s="337"/>
      <c r="I1112" s="337"/>
      <c r="J1112" s="337"/>
      <c r="K1112" s="337"/>
      <c r="L1112" s="334"/>
      <c r="M1112" s="337"/>
      <c r="N1112" s="349"/>
      <c r="O1112" s="349"/>
      <c r="P1112" s="357"/>
    </row>
    <row r="1113" ht="27" customHeight="1" spans="1:16">
      <c r="A1113" s="362"/>
      <c r="B1113" s="294"/>
      <c r="C1113" s="337"/>
      <c r="D1113" s="337"/>
      <c r="E1113" s="337"/>
      <c r="F1113" s="341"/>
      <c r="G1113" s="359"/>
      <c r="H1113" s="337"/>
      <c r="I1113" s="337"/>
      <c r="J1113" s="337"/>
      <c r="K1113" s="337"/>
      <c r="L1113" s="329"/>
      <c r="M1113" s="337"/>
      <c r="N1113" s="349"/>
      <c r="O1113" s="349"/>
      <c r="P1113" s="358"/>
    </row>
    <row r="1114" ht="27" customHeight="1" spans="1:16">
      <c r="A1114" s="361"/>
      <c r="B1114" s="294"/>
      <c r="C1114" s="337"/>
      <c r="D1114" s="337"/>
      <c r="E1114" s="337"/>
      <c r="F1114" s="337"/>
      <c r="G1114" s="359"/>
      <c r="H1114" s="337"/>
      <c r="I1114" s="337"/>
      <c r="J1114" s="337"/>
      <c r="K1114" s="337"/>
      <c r="L1114" s="334"/>
      <c r="M1114" s="337"/>
      <c r="N1114" s="349"/>
      <c r="O1114" s="349"/>
      <c r="P1114" s="357"/>
    </row>
    <row r="1115" ht="27" customHeight="1" spans="1:16">
      <c r="A1115" s="362"/>
      <c r="B1115" s="294"/>
      <c r="C1115" s="337"/>
      <c r="D1115" s="337"/>
      <c r="E1115" s="337"/>
      <c r="F1115" s="337"/>
      <c r="G1115" s="359"/>
      <c r="H1115" s="337"/>
      <c r="I1115" s="337"/>
      <c r="J1115" s="337"/>
      <c r="K1115" s="337"/>
      <c r="L1115" s="329"/>
      <c r="M1115" s="337"/>
      <c r="N1115" s="349"/>
      <c r="O1115" s="349"/>
      <c r="P1115" s="358"/>
    </row>
    <row r="1116" ht="27" customHeight="1" spans="1:16">
      <c r="A1116" s="361"/>
      <c r="B1116" s="294"/>
      <c r="C1116" s="337"/>
      <c r="D1116" s="337"/>
      <c r="E1116" s="337"/>
      <c r="F1116" s="337"/>
      <c r="G1116" s="359"/>
      <c r="H1116" s="337"/>
      <c r="I1116" s="337"/>
      <c r="J1116" s="337"/>
      <c r="K1116" s="337"/>
      <c r="L1116" s="334"/>
      <c r="M1116" s="337"/>
      <c r="N1116" s="349"/>
      <c r="O1116" s="349"/>
      <c r="P1116" s="357"/>
    </row>
    <row r="1117" ht="27" customHeight="1" spans="1:16">
      <c r="A1117" s="362"/>
      <c r="B1117" s="294"/>
      <c r="C1117" s="337"/>
      <c r="D1117" s="337"/>
      <c r="E1117" s="337"/>
      <c r="F1117" s="337"/>
      <c r="G1117" s="359"/>
      <c r="H1117" s="337"/>
      <c r="I1117" s="337"/>
      <c r="J1117" s="337"/>
      <c r="K1117" s="337"/>
      <c r="L1117" s="329"/>
      <c r="M1117" s="337"/>
      <c r="N1117" s="349"/>
      <c r="O1117" s="349"/>
      <c r="P1117" s="358"/>
    </row>
    <row r="1118" ht="27" customHeight="1" spans="1:16">
      <c r="A1118" s="361"/>
      <c r="B1118" s="294"/>
      <c r="C1118" s="337"/>
      <c r="D1118" s="337"/>
      <c r="E1118" s="337"/>
      <c r="F1118" s="337"/>
      <c r="G1118" s="359"/>
      <c r="H1118" s="337"/>
      <c r="I1118" s="337"/>
      <c r="J1118" s="337"/>
      <c r="K1118" s="337"/>
      <c r="L1118" s="334"/>
      <c r="M1118" s="337"/>
      <c r="N1118" s="349"/>
      <c r="O1118" s="349"/>
      <c r="P1118" s="357"/>
    </row>
    <row r="1119" ht="27" customHeight="1" spans="1:16">
      <c r="A1119" s="362"/>
      <c r="B1119" s="294"/>
      <c r="C1119" s="337"/>
      <c r="D1119" s="341"/>
      <c r="E1119" s="337"/>
      <c r="F1119" s="337"/>
      <c r="G1119" s="359"/>
      <c r="H1119" s="337"/>
      <c r="I1119" s="337"/>
      <c r="J1119" s="337"/>
      <c r="K1119" s="337"/>
      <c r="L1119" s="329"/>
      <c r="M1119" s="337"/>
      <c r="N1119" s="349"/>
      <c r="O1119" s="349"/>
      <c r="P1119" s="358"/>
    </row>
    <row r="1120" ht="27" customHeight="1" spans="1:16">
      <c r="A1120" s="361"/>
      <c r="B1120" s="294"/>
      <c r="C1120" s="337"/>
      <c r="D1120" s="341"/>
      <c r="E1120" s="337"/>
      <c r="F1120" s="337"/>
      <c r="G1120" s="359"/>
      <c r="H1120" s="337"/>
      <c r="I1120" s="337"/>
      <c r="J1120" s="337"/>
      <c r="K1120" s="337"/>
      <c r="L1120" s="334"/>
      <c r="M1120" s="337"/>
      <c r="N1120" s="349"/>
      <c r="O1120" s="349"/>
      <c r="P1120" s="357"/>
    </row>
    <row r="1121" ht="27" customHeight="1" spans="1:16">
      <c r="A1121" s="362"/>
      <c r="B1121" s="294"/>
      <c r="C1121" s="337"/>
      <c r="D1121" s="341"/>
      <c r="E1121" s="337"/>
      <c r="F1121" s="337"/>
      <c r="G1121" s="359"/>
      <c r="H1121" s="337"/>
      <c r="I1121" s="337"/>
      <c r="J1121" s="337"/>
      <c r="K1121" s="337"/>
      <c r="L1121" s="329"/>
      <c r="M1121" s="337"/>
      <c r="N1121" s="349"/>
      <c r="O1121" s="349"/>
      <c r="P1121" s="358"/>
    </row>
    <row r="1122" ht="27" customHeight="1" spans="1:16">
      <c r="A1122" s="361"/>
      <c r="B1122" s="294"/>
      <c r="C1122" s="337"/>
      <c r="D1122" s="341"/>
      <c r="E1122" s="337"/>
      <c r="F1122" s="337"/>
      <c r="G1122" s="359"/>
      <c r="H1122" s="337"/>
      <c r="I1122" s="337"/>
      <c r="J1122" s="337"/>
      <c r="K1122" s="337"/>
      <c r="L1122" s="334"/>
      <c r="M1122" s="337"/>
      <c r="N1122" s="349"/>
      <c r="O1122" s="349"/>
      <c r="P1122" s="357"/>
    </row>
    <row r="1123" ht="27" customHeight="1" spans="1:16">
      <c r="A1123" s="362"/>
      <c r="B1123" s="294"/>
      <c r="C1123" s="337"/>
      <c r="D1123" s="341"/>
      <c r="E1123" s="337"/>
      <c r="F1123" s="337"/>
      <c r="G1123" s="359"/>
      <c r="H1123" s="337"/>
      <c r="I1123" s="337"/>
      <c r="J1123" s="337"/>
      <c r="K1123" s="337"/>
      <c r="L1123" s="329"/>
      <c r="M1123" s="337"/>
      <c r="N1123" s="349"/>
      <c r="O1123" s="349"/>
      <c r="P1123" s="358"/>
    </row>
    <row r="1124" ht="27" customHeight="1" spans="1:16">
      <c r="A1124" s="361"/>
      <c r="B1124" s="294"/>
      <c r="C1124" s="337"/>
      <c r="D1124" s="341"/>
      <c r="E1124" s="337"/>
      <c r="F1124" s="337"/>
      <c r="G1124" s="359"/>
      <c r="H1124" s="337"/>
      <c r="I1124" s="337"/>
      <c r="J1124" s="337"/>
      <c r="K1124" s="337"/>
      <c r="L1124" s="334"/>
      <c r="M1124" s="337"/>
      <c r="N1124" s="349"/>
      <c r="O1124" s="349"/>
      <c r="P1124" s="357"/>
    </row>
    <row r="1125" ht="27" customHeight="1" spans="1:16">
      <c r="A1125" s="362"/>
      <c r="B1125" s="294"/>
      <c r="C1125" s="337"/>
      <c r="D1125" s="341"/>
      <c r="E1125" s="337"/>
      <c r="F1125" s="337"/>
      <c r="G1125" s="359"/>
      <c r="H1125" s="337"/>
      <c r="I1125" s="337"/>
      <c r="J1125" s="337"/>
      <c r="K1125" s="337"/>
      <c r="L1125" s="329"/>
      <c r="M1125" s="337"/>
      <c r="N1125" s="349"/>
      <c r="O1125" s="349"/>
      <c r="P1125" s="358"/>
    </row>
    <row r="1126" ht="27" customHeight="1" spans="1:16">
      <c r="A1126" s="361"/>
      <c r="B1126" s="294"/>
      <c r="C1126" s="337"/>
      <c r="D1126" s="337"/>
      <c r="E1126" s="337"/>
      <c r="F1126" s="337"/>
      <c r="G1126" s="359"/>
      <c r="H1126" s="337"/>
      <c r="I1126" s="337"/>
      <c r="J1126" s="337"/>
      <c r="K1126" s="337"/>
      <c r="L1126" s="334"/>
      <c r="M1126" s="337"/>
      <c r="N1126" s="349"/>
      <c r="O1126" s="349"/>
      <c r="P1126" s="357"/>
    </row>
    <row r="1127" ht="27" customHeight="1" spans="1:16">
      <c r="A1127" s="362"/>
      <c r="B1127" s="294"/>
      <c r="C1127" s="337"/>
      <c r="D1127" s="337"/>
      <c r="E1127" s="337"/>
      <c r="F1127" s="337"/>
      <c r="G1127" s="359"/>
      <c r="H1127" s="337"/>
      <c r="I1127" s="337"/>
      <c r="J1127" s="337"/>
      <c r="K1127" s="337"/>
      <c r="L1127" s="329"/>
      <c r="M1127" s="337"/>
      <c r="N1127" s="349"/>
      <c r="O1127" s="349"/>
      <c r="P1127" s="358"/>
    </row>
    <row r="1128" ht="27" customHeight="1" spans="1:16">
      <c r="A1128" s="361"/>
      <c r="B1128" s="294"/>
      <c r="C1128" s="337"/>
      <c r="D1128" s="337"/>
      <c r="E1128" s="337"/>
      <c r="F1128" s="337"/>
      <c r="G1128" s="359"/>
      <c r="H1128" s="337"/>
      <c r="I1128" s="337"/>
      <c r="J1128" s="337"/>
      <c r="K1128" s="337"/>
      <c r="L1128" s="334"/>
      <c r="M1128" s="337"/>
      <c r="N1128" s="349"/>
      <c r="O1128" s="349"/>
      <c r="P1128" s="357"/>
    </row>
    <row r="1129" ht="27" customHeight="1" spans="1:16">
      <c r="A1129" s="362"/>
      <c r="B1129" s="294"/>
      <c r="C1129" s="337"/>
      <c r="D1129" s="337"/>
      <c r="E1129" s="337"/>
      <c r="F1129" s="337"/>
      <c r="G1129" s="359"/>
      <c r="H1129" s="337"/>
      <c r="I1129" s="337"/>
      <c r="J1129" s="337"/>
      <c r="K1129" s="337"/>
      <c r="L1129" s="329"/>
      <c r="M1129" s="337"/>
      <c r="N1129" s="349"/>
      <c r="O1129" s="349"/>
      <c r="P1129" s="358"/>
    </row>
    <row r="1130" ht="27" customHeight="1" spans="1:16">
      <c r="A1130" s="361"/>
      <c r="B1130" s="294"/>
      <c r="C1130" s="337"/>
      <c r="D1130" s="337"/>
      <c r="E1130" s="337"/>
      <c r="F1130" s="337"/>
      <c r="G1130" s="359"/>
      <c r="H1130" s="337"/>
      <c r="I1130" s="337"/>
      <c r="J1130" s="337"/>
      <c r="K1130" s="337"/>
      <c r="L1130" s="334"/>
      <c r="M1130" s="337"/>
      <c r="N1130" s="349"/>
      <c r="O1130" s="349"/>
      <c r="P1130" s="357"/>
    </row>
    <row r="1131" ht="27" customHeight="1" spans="1:16">
      <c r="A1131" s="362"/>
      <c r="B1131" s="294"/>
      <c r="C1131" s="337"/>
      <c r="D1131" s="337"/>
      <c r="E1131" s="337"/>
      <c r="F1131" s="337"/>
      <c r="G1131" s="359"/>
      <c r="H1131" s="337"/>
      <c r="I1131" s="337"/>
      <c r="J1131" s="337"/>
      <c r="K1131" s="337"/>
      <c r="L1131" s="329"/>
      <c r="M1131" s="337"/>
      <c r="N1131" s="349"/>
      <c r="O1131" s="349"/>
      <c r="P1131" s="358"/>
    </row>
    <row r="1132" ht="27" customHeight="1" spans="1:16">
      <c r="A1132" s="361"/>
      <c r="B1132" s="294"/>
      <c r="C1132" s="337"/>
      <c r="D1132" s="337"/>
      <c r="E1132" s="337"/>
      <c r="F1132" s="337"/>
      <c r="G1132" s="359"/>
      <c r="H1132" s="337"/>
      <c r="I1132" s="337"/>
      <c r="J1132" s="337"/>
      <c r="K1132" s="337"/>
      <c r="L1132" s="334"/>
      <c r="M1132" s="337"/>
      <c r="N1132" s="349"/>
      <c r="O1132" s="349"/>
      <c r="P1132" s="357"/>
    </row>
    <row r="1133" ht="27" customHeight="1" spans="1:16">
      <c r="A1133" s="362"/>
      <c r="B1133" s="294"/>
      <c r="C1133" s="337"/>
      <c r="D1133" s="337"/>
      <c r="E1133" s="337"/>
      <c r="F1133" s="337"/>
      <c r="G1133" s="359"/>
      <c r="H1133" s="337"/>
      <c r="I1133" s="337"/>
      <c r="J1133" s="337"/>
      <c r="K1133" s="337"/>
      <c r="L1133" s="329"/>
      <c r="M1133" s="337"/>
      <c r="N1133" s="349"/>
      <c r="O1133" s="349"/>
      <c r="P1133" s="358"/>
    </row>
    <row r="1134" ht="27" customHeight="1" spans="1:16">
      <c r="A1134" s="361"/>
      <c r="B1134" s="294"/>
      <c r="C1134" s="337"/>
      <c r="D1134" s="337"/>
      <c r="E1134" s="337"/>
      <c r="F1134" s="337"/>
      <c r="G1134" s="359"/>
      <c r="H1134" s="337"/>
      <c r="I1134" s="341"/>
      <c r="J1134" s="337"/>
      <c r="K1134" s="337"/>
      <c r="L1134" s="334"/>
      <c r="M1134" s="337"/>
      <c r="N1134" s="349"/>
      <c r="O1134" s="349"/>
      <c r="P1134" s="357"/>
    </row>
    <row r="1135" ht="27" customHeight="1" spans="1:16">
      <c r="A1135" s="362"/>
      <c r="B1135" s="294"/>
      <c r="C1135" s="337"/>
      <c r="D1135" s="337"/>
      <c r="E1135" s="337"/>
      <c r="F1135" s="337"/>
      <c r="G1135" s="359"/>
      <c r="H1135" s="337"/>
      <c r="I1135" s="337"/>
      <c r="J1135" s="337"/>
      <c r="K1135" s="337"/>
      <c r="L1135" s="329"/>
      <c r="M1135" s="337"/>
      <c r="N1135" s="349"/>
      <c r="O1135" s="349"/>
      <c r="P1135" s="358"/>
    </row>
    <row r="1136" ht="27" customHeight="1" spans="1:16">
      <c r="A1136" s="361"/>
      <c r="B1136" s="294"/>
      <c r="C1136" s="337"/>
      <c r="D1136" s="337"/>
      <c r="E1136" s="337"/>
      <c r="F1136" s="341"/>
      <c r="G1136" s="359"/>
      <c r="H1136" s="337"/>
      <c r="I1136" s="337"/>
      <c r="J1136" s="337"/>
      <c r="K1136" s="337"/>
      <c r="L1136" s="334"/>
      <c r="M1136" s="337"/>
      <c r="N1136" s="349"/>
      <c r="O1136" s="349"/>
      <c r="P1136" s="357"/>
    </row>
    <row r="1137" ht="27" customHeight="1" spans="1:16">
      <c r="A1137" s="362"/>
      <c r="B1137" s="294"/>
      <c r="C1137" s="337"/>
      <c r="D1137" s="337"/>
      <c r="E1137" s="337"/>
      <c r="F1137" s="337"/>
      <c r="G1137" s="359"/>
      <c r="H1137" s="337"/>
      <c r="I1137" s="337"/>
      <c r="J1137" s="337"/>
      <c r="K1137" s="337"/>
      <c r="L1137" s="329"/>
      <c r="M1137" s="337"/>
      <c r="N1137" s="349"/>
      <c r="O1137" s="349"/>
      <c r="P1137" s="358"/>
    </row>
    <row r="1138" ht="27" customHeight="1" spans="1:16">
      <c r="A1138" s="361"/>
      <c r="B1138" s="294"/>
      <c r="C1138" s="337"/>
      <c r="D1138" s="337"/>
      <c r="E1138" s="337"/>
      <c r="F1138" s="341"/>
      <c r="G1138" s="359"/>
      <c r="H1138" s="337"/>
      <c r="I1138" s="337"/>
      <c r="J1138" s="337"/>
      <c r="K1138" s="337"/>
      <c r="L1138" s="334"/>
      <c r="M1138" s="337"/>
      <c r="N1138" s="349"/>
      <c r="O1138" s="349"/>
      <c r="P1138" s="357"/>
    </row>
    <row r="1139" ht="27" customHeight="1" spans="1:16">
      <c r="A1139" s="362"/>
      <c r="B1139" s="294"/>
      <c r="C1139" s="337"/>
      <c r="D1139" s="337"/>
      <c r="E1139" s="337"/>
      <c r="F1139" s="337"/>
      <c r="G1139" s="359"/>
      <c r="H1139" s="337"/>
      <c r="I1139" s="337"/>
      <c r="J1139" s="337"/>
      <c r="K1139" s="337"/>
      <c r="L1139" s="329"/>
      <c r="M1139" s="337"/>
      <c r="N1139" s="349"/>
      <c r="O1139" s="349"/>
      <c r="P1139" s="358"/>
    </row>
    <row r="1140" ht="27" customHeight="1" spans="1:16">
      <c r="A1140" s="361"/>
      <c r="B1140" s="294"/>
      <c r="C1140" s="337"/>
      <c r="D1140" s="337"/>
      <c r="E1140" s="337"/>
      <c r="F1140" s="337"/>
      <c r="G1140" s="359"/>
      <c r="H1140" s="337"/>
      <c r="I1140" s="337"/>
      <c r="J1140" s="337"/>
      <c r="K1140" s="337"/>
      <c r="L1140" s="334"/>
      <c r="M1140" s="337"/>
      <c r="N1140" s="349"/>
      <c r="O1140" s="349"/>
      <c r="P1140" s="357"/>
    </row>
    <row r="1141" ht="27" customHeight="1" spans="1:16">
      <c r="A1141" s="362"/>
      <c r="B1141" s="294"/>
      <c r="C1141" s="337"/>
      <c r="D1141" s="337"/>
      <c r="E1141" s="337"/>
      <c r="F1141" s="337"/>
      <c r="G1141" s="359"/>
      <c r="H1141" s="337"/>
      <c r="I1141" s="337"/>
      <c r="J1141" s="337"/>
      <c r="K1141" s="337"/>
      <c r="L1141" s="329"/>
      <c r="M1141" s="337"/>
      <c r="N1141" s="349"/>
      <c r="O1141" s="349"/>
      <c r="P1141" s="358"/>
    </row>
    <row r="1142" ht="27" customHeight="1" spans="1:16">
      <c r="A1142" s="361"/>
      <c r="B1142" s="294"/>
      <c r="C1142" s="337"/>
      <c r="D1142" s="337"/>
      <c r="E1142" s="337"/>
      <c r="F1142" s="337"/>
      <c r="G1142" s="359"/>
      <c r="H1142" s="337"/>
      <c r="I1142" s="337"/>
      <c r="J1142" s="337"/>
      <c r="K1142" s="337"/>
      <c r="L1142" s="334"/>
      <c r="M1142" s="337"/>
      <c r="N1142" s="349"/>
      <c r="O1142" s="349"/>
      <c r="P1142" s="357"/>
    </row>
    <row r="1143" ht="27" customHeight="1" spans="1:16">
      <c r="A1143" s="362"/>
      <c r="B1143" s="294"/>
      <c r="C1143" s="337"/>
      <c r="D1143" s="337"/>
      <c r="E1143" s="337"/>
      <c r="F1143" s="337"/>
      <c r="G1143" s="359"/>
      <c r="H1143" s="337"/>
      <c r="I1143" s="337"/>
      <c r="J1143" s="337"/>
      <c r="K1143" s="337"/>
      <c r="L1143" s="329"/>
      <c r="M1143" s="337"/>
      <c r="N1143" s="349"/>
      <c r="O1143" s="349"/>
      <c r="P1143" s="358"/>
    </row>
    <row r="1144" ht="27" customHeight="1" spans="1:16">
      <c r="A1144" s="361"/>
      <c r="B1144" s="294"/>
      <c r="C1144" s="337"/>
      <c r="D1144" s="337"/>
      <c r="E1144" s="337"/>
      <c r="F1144" s="337"/>
      <c r="G1144" s="359"/>
      <c r="H1144" s="337"/>
      <c r="I1144" s="337"/>
      <c r="J1144" s="337"/>
      <c r="K1144" s="337"/>
      <c r="L1144" s="334"/>
      <c r="M1144" s="337"/>
      <c r="N1144" s="349"/>
      <c r="O1144" s="349"/>
      <c r="P1144" s="357"/>
    </row>
    <row r="1145" ht="27" customHeight="1" spans="1:16">
      <c r="A1145" s="362"/>
      <c r="B1145" s="294"/>
      <c r="C1145" s="337"/>
      <c r="D1145" s="337"/>
      <c r="E1145" s="337"/>
      <c r="F1145" s="337"/>
      <c r="G1145" s="359"/>
      <c r="H1145" s="337"/>
      <c r="I1145" s="337"/>
      <c r="J1145" s="337"/>
      <c r="K1145" s="337"/>
      <c r="L1145" s="329"/>
      <c r="M1145" s="337"/>
      <c r="N1145" s="349"/>
      <c r="O1145" s="349"/>
      <c r="P1145" s="358"/>
    </row>
    <row r="1146" ht="27" customHeight="1" spans="1:16">
      <c r="A1146" s="361"/>
      <c r="B1146" s="294"/>
      <c r="C1146" s="337"/>
      <c r="D1146" s="337"/>
      <c r="E1146" s="337"/>
      <c r="F1146" s="337"/>
      <c r="G1146" s="359"/>
      <c r="H1146" s="337"/>
      <c r="I1146" s="337"/>
      <c r="J1146" s="337"/>
      <c r="K1146" s="337"/>
      <c r="L1146" s="334"/>
      <c r="M1146" s="337"/>
      <c r="N1146" s="349"/>
      <c r="O1146" s="349"/>
      <c r="P1146" s="357"/>
    </row>
    <row r="1147" ht="27" customHeight="1" spans="1:16">
      <c r="A1147" s="362"/>
      <c r="B1147" s="294"/>
      <c r="C1147" s="337"/>
      <c r="D1147" s="337"/>
      <c r="E1147" s="337"/>
      <c r="F1147" s="337"/>
      <c r="G1147" s="359"/>
      <c r="H1147" s="337"/>
      <c r="I1147" s="337"/>
      <c r="J1147" s="337"/>
      <c r="K1147" s="337"/>
      <c r="L1147" s="329"/>
      <c r="M1147" s="337"/>
      <c r="N1147" s="349"/>
      <c r="O1147" s="349"/>
      <c r="P1147" s="358"/>
    </row>
    <row r="1148" ht="27" customHeight="1" spans="1:16">
      <c r="A1148" s="361"/>
      <c r="B1148" s="294"/>
      <c r="C1148" s="337"/>
      <c r="D1148" s="341"/>
      <c r="E1148" s="337"/>
      <c r="F1148" s="337"/>
      <c r="G1148" s="359"/>
      <c r="H1148" s="337"/>
      <c r="I1148" s="337"/>
      <c r="J1148" s="337"/>
      <c r="K1148" s="337"/>
      <c r="L1148" s="334"/>
      <c r="M1148" s="337"/>
      <c r="N1148" s="349"/>
      <c r="O1148" s="349"/>
      <c r="P1148" s="357"/>
    </row>
    <row r="1149" ht="27" customHeight="1" spans="1:16">
      <c r="A1149" s="362"/>
      <c r="B1149" s="294"/>
      <c r="C1149" s="337"/>
      <c r="D1149" s="337"/>
      <c r="E1149" s="337"/>
      <c r="F1149" s="337"/>
      <c r="G1149" s="359"/>
      <c r="H1149" s="337"/>
      <c r="I1149" s="337"/>
      <c r="J1149" s="337"/>
      <c r="K1149" s="337"/>
      <c r="L1149" s="329"/>
      <c r="M1149" s="337"/>
      <c r="N1149" s="349"/>
      <c r="O1149" s="349"/>
      <c r="P1149" s="358"/>
    </row>
    <row r="1150" ht="27" customHeight="1" spans="1:16">
      <c r="A1150" s="361"/>
      <c r="B1150" s="294"/>
      <c r="C1150" s="337"/>
      <c r="D1150" s="337"/>
      <c r="E1150" s="337"/>
      <c r="F1150" s="337"/>
      <c r="G1150" s="359"/>
      <c r="H1150" s="337"/>
      <c r="I1150" s="337"/>
      <c r="J1150" s="337"/>
      <c r="K1150" s="337"/>
      <c r="L1150" s="334"/>
      <c r="M1150" s="337"/>
      <c r="N1150" s="349"/>
      <c r="O1150" s="349"/>
      <c r="P1150" s="357"/>
    </row>
    <row r="1151" ht="27" customHeight="1" spans="1:16">
      <c r="A1151" s="362"/>
      <c r="B1151" s="294"/>
      <c r="C1151" s="337"/>
      <c r="D1151" s="337"/>
      <c r="E1151" s="337"/>
      <c r="F1151" s="337"/>
      <c r="G1151" s="359"/>
      <c r="H1151" s="337"/>
      <c r="I1151" s="337"/>
      <c r="J1151" s="337"/>
      <c r="K1151" s="337"/>
      <c r="L1151" s="329"/>
      <c r="M1151" s="337"/>
      <c r="N1151" s="349"/>
      <c r="O1151" s="349"/>
      <c r="P1151" s="358"/>
    </row>
    <row r="1152" ht="27" customHeight="1" spans="1:16">
      <c r="A1152" s="361"/>
      <c r="B1152" s="294"/>
      <c r="C1152" s="337"/>
      <c r="D1152" s="337"/>
      <c r="E1152" s="337"/>
      <c r="F1152" s="337"/>
      <c r="G1152" s="359"/>
      <c r="H1152" s="337"/>
      <c r="I1152" s="337"/>
      <c r="J1152" s="337"/>
      <c r="K1152" s="337"/>
      <c r="L1152" s="334"/>
      <c r="M1152" s="337"/>
      <c r="N1152" s="349"/>
      <c r="O1152" s="349"/>
      <c r="P1152" s="357"/>
    </row>
    <row r="1153" ht="27" customHeight="1" spans="1:16">
      <c r="A1153" s="362"/>
      <c r="B1153" s="294"/>
      <c r="C1153" s="337"/>
      <c r="D1153" s="337"/>
      <c r="E1153" s="337"/>
      <c r="F1153" s="337"/>
      <c r="G1153" s="359"/>
      <c r="H1153" s="337"/>
      <c r="I1153" s="337"/>
      <c r="J1153" s="337"/>
      <c r="K1153" s="337"/>
      <c r="L1153" s="329"/>
      <c r="M1153" s="337"/>
      <c r="N1153" s="349"/>
      <c r="O1153" s="349"/>
      <c r="P1153" s="358"/>
    </row>
    <row r="1154" ht="27" customHeight="1" spans="1:16">
      <c r="A1154" s="361"/>
      <c r="B1154" s="294"/>
      <c r="C1154" s="337"/>
      <c r="D1154" s="337"/>
      <c r="E1154" s="337"/>
      <c r="F1154" s="337"/>
      <c r="G1154" s="359"/>
      <c r="H1154" s="337"/>
      <c r="I1154" s="337"/>
      <c r="J1154" s="337"/>
      <c r="K1154" s="337"/>
      <c r="L1154" s="334"/>
      <c r="M1154" s="337"/>
      <c r="N1154" s="349"/>
      <c r="O1154" s="349"/>
      <c r="P1154" s="357"/>
    </row>
    <row r="1155" ht="27" customHeight="1" spans="1:16">
      <c r="A1155" s="362"/>
      <c r="B1155" s="294"/>
      <c r="C1155" s="337"/>
      <c r="D1155" s="337"/>
      <c r="E1155" s="337"/>
      <c r="F1155" s="337"/>
      <c r="G1155" s="359"/>
      <c r="H1155" s="337"/>
      <c r="I1155" s="337"/>
      <c r="J1155" s="337"/>
      <c r="K1155" s="337"/>
      <c r="L1155" s="329"/>
      <c r="M1155" s="337"/>
      <c r="N1155" s="349"/>
      <c r="O1155" s="349"/>
      <c r="P1155" s="358"/>
    </row>
    <row r="1156" ht="27" customHeight="1" spans="1:16">
      <c r="A1156" s="361"/>
      <c r="B1156" s="294"/>
      <c r="C1156" s="337"/>
      <c r="D1156" s="337"/>
      <c r="E1156" s="337"/>
      <c r="F1156" s="337"/>
      <c r="G1156" s="359"/>
      <c r="H1156" s="337"/>
      <c r="I1156" s="337"/>
      <c r="J1156" s="337"/>
      <c r="K1156" s="337"/>
      <c r="L1156" s="334"/>
      <c r="M1156" s="337"/>
      <c r="N1156" s="349"/>
      <c r="O1156" s="349"/>
      <c r="P1156" s="357"/>
    </row>
    <row r="1157" ht="27" customHeight="1" spans="1:16">
      <c r="A1157" s="362"/>
      <c r="B1157" s="294"/>
      <c r="C1157" s="337"/>
      <c r="D1157" s="337"/>
      <c r="E1157" s="337"/>
      <c r="F1157" s="337"/>
      <c r="G1157" s="359"/>
      <c r="H1157" s="337"/>
      <c r="I1157" s="337"/>
      <c r="J1157" s="337"/>
      <c r="K1157" s="337"/>
      <c r="L1157" s="329"/>
      <c r="M1157" s="337"/>
      <c r="N1157" s="349"/>
      <c r="O1157" s="349"/>
      <c r="P1157" s="358"/>
    </row>
    <row r="1158" ht="27" customHeight="1" spans="1:16">
      <c r="A1158" s="361"/>
      <c r="B1158" s="294"/>
      <c r="C1158" s="337"/>
      <c r="D1158" s="337"/>
      <c r="E1158" s="337"/>
      <c r="F1158" s="337"/>
      <c r="G1158" s="359"/>
      <c r="H1158" s="337"/>
      <c r="I1158" s="337"/>
      <c r="J1158" s="337"/>
      <c r="K1158" s="337"/>
      <c r="L1158" s="334"/>
      <c r="M1158" s="337"/>
      <c r="N1158" s="349"/>
      <c r="O1158" s="349"/>
      <c r="P1158" s="357"/>
    </row>
    <row r="1159" ht="27" customHeight="1" spans="1:16">
      <c r="A1159" s="362"/>
      <c r="B1159" s="294"/>
      <c r="C1159" s="337"/>
      <c r="D1159" s="337"/>
      <c r="E1159" s="337"/>
      <c r="F1159" s="337"/>
      <c r="G1159" s="359"/>
      <c r="H1159" s="337"/>
      <c r="I1159" s="337"/>
      <c r="J1159" s="337"/>
      <c r="K1159" s="337"/>
      <c r="L1159" s="329"/>
      <c r="M1159" s="337"/>
      <c r="N1159" s="349"/>
      <c r="O1159" s="349"/>
      <c r="P1159" s="358"/>
    </row>
    <row r="1160" ht="27" customHeight="1" spans="1:16">
      <c r="A1160" s="361"/>
      <c r="B1160" s="294"/>
      <c r="C1160" s="337"/>
      <c r="D1160" s="337"/>
      <c r="E1160" s="337"/>
      <c r="F1160" s="337"/>
      <c r="G1160" s="359"/>
      <c r="H1160" s="337"/>
      <c r="I1160" s="337"/>
      <c r="J1160" s="337"/>
      <c r="K1160" s="337"/>
      <c r="L1160" s="334"/>
      <c r="M1160" s="337"/>
      <c r="N1160" s="349"/>
      <c r="O1160" s="349"/>
      <c r="P1160" s="357"/>
    </row>
    <row r="1161" ht="27" customHeight="1" spans="1:16">
      <c r="A1161" s="362"/>
      <c r="B1161" s="294"/>
      <c r="C1161" s="337"/>
      <c r="D1161" s="337"/>
      <c r="E1161" s="337"/>
      <c r="F1161" s="337"/>
      <c r="G1161" s="359"/>
      <c r="H1161" s="337"/>
      <c r="I1161" s="337"/>
      <c r="J1161" s="337"/>
      <c r="K1161" s="337"/>
      <c r="L1161" s="329"/>
      <c r="M1161" s="337"/>
      <c r="N1161" s="349"/>
      <c r="O1161" s="349"/>
      <c r="P1161" s="358"/>
    </row>
    <row r="1162" ht="27" customHeight="1" spans="1:16">
      <c r="A1162" s="361"/>
      <c r="B1162" s="294"/>
      <c r="C1162" s="337"/>
      <c r="D1162" s="337"/>
      <c r="E1162" s="337"/>
      <c r="F1162" s="337"/>
      <c r="G1162" s="359"/>
      <c r="H1162" s="337"/>
      <c r="I1162" s="337"/>
      <c r="J1162" s="337"/>
      <c r="K1162" s="337"/>
      <c r="L1162" s="334"/>
      <c r="M1162" s="337"/>
      <c r="N1162" s="349"/>
      <c r="O1162" s="349"/>
      <c r="P1162" s="357"/>
    </row>
    <row r="1163" ht="27" customHeight="1" spans="1:16">
      <c r="A1163" s="362"/>
      <c r="B1163" s="294"/>
      <c r="C1163" s="337"/>
      <c r="D1163" s="337"/>
      <c r="E1163" s="337"/>
      <c r="F1163" s="337"/>
      <c r="G1163" s="359"/>
      <c r="H1163" s="337"/>
      <c r="I1163" s="337"/>
      <c r="J1163" s="337"/>
      <c r="K1163" s="337"/>
      <c r="L1163" s="329"/>
      <c r="M1163" s="337"/>
      <c r="N1163" s="349"/>
      <c r="O1163" s="349"/>
      <c r="P1163" s="358"/>
    </row>
    <row r="1164" ht="27" customHeight="1" spans="1:16">
      <c r="A1164" s="361"/>
      <c r="B1164" s="294"/>
      <c r="C1164" s="337"/>
      <c r="D1164" s="337"/>
      <c r="E1164" s="337"/>
      <c r="F1164" s="337"/>
      <c r="G1164" s="359"/>
      <c r="H1164" s="337"/>
      <c r="I1164" s="337"/>
      <c r="J1164" s="337"/>
      <c r="K1164" s="337"/>
      <c r="L1164" s="334"/>
      <c r="M1164" s="337"/>
      <c r="N1164" s="349"/>
      <c r="O1164" s="349"/>
      <c r="P1164" s="357"/>
    </row>
    <row r="1165" ht="27" customHeight="1" spans="1:16">
      <c r="A1165" s="362"/>
      <c r="B1165" s="294"/>
      <c r="C1165" s="337"/>
      <c r="D1165" s="337"/>
      <c r="E1165" s="337"/>
      <c r="F1165" s="337"/>
      <c r="G1165" s="359"/>
      <c r="H1165" s="337"/>
      <c r="I1165" s="337"/>
      <c r="J1165" s="337"/>
      <c r="K1165" s="337"/>
      <c r="L1165" s="329"/>
      <c r="M1165" s="337"/>
      <c r="N1165" s="349"/>
      <c r="O1165" s="349"/>
      <c r="P1165" s="358"/>
    </row>
    <row r="1166" ht="27" customHeight="1" spans="1:16">
      <c r="A1166" s="361"/>
      <c r="B1166" s="294"/>
      <c r="C1166" s="337"/>
      <c r="D1166" s="337"/>
      <c r="E1166" s="337"/>
      <c r="F1166" s="337"/>
      <c r="G1166" s="359"/>
      <c r="H1166" s="337"/>
      <c r="I1166" s="337"/>
      <c r="J1166" s="337"/>
      <c r="K1166" s="337"/>
      <c r="L1166" s="334"/>
      <c r="M1166" s="337"/>
      <c r="N1166" s="349"/>
      <c r="O1166" s="349"/>
      <c r="P1166" s="357"/>
    </row>
    <row r="1167" ht="27" customHeight="1" spans="1:16">
      <c r="A1167" s="362"/>
      <c r="B1167" s="294"/>
      <c r="C1167" s="337"/>
      <c r="D1167" s="337"/>
      <c r="E1167" s="337"/>
      <c r="F1167" s="337"/>
      <c r="G1167" s="359"/>
      <c r="H1167" s="337"/>
      <c r="I1167" s="337"/>
      <c r="J1167" s="337"/>
      <c r="K1167" s="337"/>
      <c r="L1167" s="329"/>
      <c r="M1167" s="337"/>
      <c r="N1167" s="349"/>
      <c r="O1167" s="349"/>
      <c r="P1167" s="358"/>
    </row>
    <row r="1168" ht="27" customHeight="1" spans="1:16">
      <c r="A1168" s="361"/>
      <c r="B1168" s="294"/>
      <c r="C1168" s="337"/>
      <c r="D1168" s="337"/>
      <c r="E1168" s="337"/>
      <c r="F1168" s="341"/>
      <c r="G1168" s="359"/>
      <c r="H1168" s="337"/>
      <c r="I1168" s="337"/>
      <c r="J1168" s="337"/>
      <c r="K1168" s="337"/>
      <c r="L1168" s="334"/>
      <c r="M1168" s="337"/>
      <c r="N1168" s="349"/>
      <c r="O1168" s="349"/>
      <c r="P1168" s="357"/>
    </row>
    <row r="1169" ht="27" customHeight="1" spans="1:16">
      <c r="A1169" s="362"/>
      <c r="B1169" s="294"/>
      <c r="C1169" s="337"/>
      <c r="D1169" s="337"/>
      <c r="E1169" s="337"/>
      <c r="F1169" s="341"/>
      <c r="G1169" s="359"/>
      <c r="H1169" s="337"/>
      <c r="I1169" s="337"/>
      <c r="J1169" s="337"/>
      <c r="K1169" s="337"/>
      <c r="L1169" s="329"/>
      <c r="M1169" s="337"/>
      <c r="N1169" s="349"/>
      <c r="O1169" s="349"/>
      <c r="P1169" s="358"/>
    </row>
    <row r="1170" ht="27" customHeight="1" spans="1:16">
      <c r="A1170" s="361"/>
      <c r="B1170" s="294"/>
      <c r="C1170" s="337"/>
      <c r="D1170" s="337"/>
      <c r="E1170" s="337"/>
      <c r="F1170" s="337"/>
      <c r="G1170" s="359"/>
      <c r="H1170" s="337"/>
      <c r="I1170" s="337"/>
      <c r="J1170" s="337"/>
      <c r="K1170" s="337"/>
      <c r="L1170" s="334"/>
      <c r="M1170" s="337"/>
      <c r="N1170" s="349"/>
      <c r="O1170" s="349"/>
      <c r="P1170" s="357"/>
    </row>
    <row r="1171" ht="27" customHeight="1" spans="1:16">
      <c r="A1171" s="362"/>
      <c r="B1171" s="294"/>
      <c r="C1171" s="337"/>
      <c r="D1171" s="337"/>
      <c r="E1171" s="337"/>
      <c r="F1171" s="337"/>
      <c r="G1171" s="359"/>
      <c r="H1171" s="337"/>
      <c r="I1171" s="337"/>
      <c r="J1171" s="337"/>
      <c r="K1171" s="337"/>
      <c r="L1171" s="329"/>
      <c r="M1171" s="337"/>
      <c r="N1171" s="349"/>
      <c r="O1171" s="349"/>
      <c r="P1171" s="358"/>
    </row>
    <row r="1172" ht="27" customHeight="1" spans="1:16">
      <c r="A1172" s="361"/>
      <c r="B1172" s="294"/>
      <c r="C1172" s="337"/>
      <c r="D1172" s="337"/>
      <c r="E1172" s="337"/>
      <c r="F1172" s="337"/>
      <c r="G1172" s="359"/>
      <c r="H1172" s="337"/>
      <c r="I1172" s="337"/>
      <c r="J1172" s="337"/>
      <c r="K1172" s="337"/>
      <c r="L1172" s="334"/>
      <c r="M1172" s="337"/>
      <c r="N1172" s="349"/>
      <c r="O1172" s="349"/>
      <c r="P1172" s="357"/>
    </row>
    <row r="1173" ht="27" customHeight="1" spans="1:16">
      <c r="A1173" s="362"/>
      <c r="B1173" s="294"/>
      <c r="C1173" s="337"/>
      <c r="D1173" s="337"/>
      <c r="E1173" s="337"/>
      <c r="F1173" s="337"/>
      <c r="G1173" s="359"/>
      <c r="H1173" s="337"/>
      <c r="I1173" s="337"/>
      <c r="J1173" s="337"/>
      <c r="K1173" s="337"/>
      <c r="L1173" s="329"/>
      <c r="M1173" s="337"/>
      <c r="N1173" s="349"/>
      <c r="O1173" s="349"/>
      <c r="P1173" s="358"/>
    </row>
    <row r="1174" ht="27" customHeight="1" spans="1:16">
      <c r="A1174" s="361"/>
      <c r="B1174" s="294"/>
      <c r="C1174" s="337"/>
      <c r="D1174" s="337"/>
      <c r="E1174" s="337"/>
      <c r="F1174" s="337"/>
      <c r="G1174" s="359"/>
      <c r="H1174" s="337"/>
      <c r="I1174" s="337"/>
      <c r="J1174" s="337"/>
      <c r="K1174" s="337"/>
      <c r="L1174" s="334"/>
      <c r="M1174" s="337"/>
      <c r="N1174" s="349"/>
      <c r="O1174" s="349"/>
      <c r="P1174" s="357"/>
    </row>
    <row r="1175" ht="27" customHeight="1" spans="1:16">
      <c r="A1175" s="362"/>
      <c r="B1175" s="294"/>
      <c r="C1175" s="337"/>
      <c r="D1175" s="337"/>
      <c r="E1175" s="337"/>
      <c r="F1175" s="337"/>
      <c r="G1175" s="359"/>
      <c r="H1175" s="337"/>
      <c r="I1175" s="337"/>
      <c r="J1175" s="337"/>
      <c r="K1175" s="337"/>
      <c r="L1175" s="329"/>
      <c r="M1175" s="337"/>
      <c r="N1175" s="349"/>
      <c r="O1175" s="349"/>
      <c r="P1175" s="358"/>
    </row>
    <row r="1176" ht="27" customHeight="1" spans="1:16">
      <c r="A1176" s="361"/>
      <c r="B1176" s="294"/>
      <c r="C1176" s="337"/>
      <c r="D1176" s="337"/>
      <c r="E1176" s="337"/>
      <c r="F1176" s="337"/>
      <c r="G1176" s="359"/>
      <c r="H1176" s="337"/>
      <c r="I1176" s="337"/>
      <c r="J1176" s="337"/>
      <c r="K1176" s="337"/>
      <c r="L1176" s="334"/>
      <c r="M1176" s="337"/>
      <c r="N1176" s="349"/>
      <c r="O1176" s="349"/>
      <c r="P1176" s="357"/>
    </row>
    <row r="1177" ht="27" customHeight="1" spans="1:16">
      <c r="A1177" s="362"/>
      <c r="B1177" s="294"/>
      <c r="C1177" s="337"/>
      <c r="D1177" s="337"/>
      <c r="E1177" s="337"/>
      <c r="F1177" s="337"/>
      <c r="G1177" s="359"/>
      <c r="H1177" s="337"/>
      <c r="I1177" s="337"/>
      <c r="J1177" s="337"/>
      <c r="K1177" s="337"/>
      <c r="L1177" s="329"/>
      <c r="M1177" s="337"/>
      <c r="N1177" s="349"/>
      <c r="O1177" s="349"/>
      <c r="P1177" s="358"/>
    </row>
    <row r="1178" ht="27" customHeight="1" spans="1:16">
      <c r="A1178" s="361"/>
      <c r="B1178" s="294"/>
      <c r="C1178" s="337"/>
      <c r="D1178" s="337"/>
      <c r="E1178" s="337"/>
      <c r="F1178" s="337"/>
      <c r="G1178" s="359"/>
      <c r="H1178" s="337"/>
      <c r="I1178" s="337"/>
      <c r="J1178" s="337"/>
      <c r="K1178" s="337"/>
      <c r="L1178" s="334"/>
      <c r="M1178" s="337"/>
      <c r="N1178" s="349"/>
      <c r="O1178" s="349"/>
      <c r="P1178" s="357"/>
    </row>
    <row r="1179" ht="27" customHeight="1" spans="1:16">
      <c r="A1179" s="362"/>
      <c r="B1179" s="294"/>
      <c r="C1179" s="337"/>
      <c r="D1179" s="337"/>
      <c r="E1179" s="337"/>
      <c r="F1179" s="337"/>
      <c r="G1179" s="359"/>
      <c r="H1179" s="337"/>
      <c r="I1179" s="337"/>
      <c r="J1179" s="337"/>
      <c r="K1179" s="337"/>
      <c r="L1179" s="329"/>
      <c r="M1179" s="337"/>
      <c r="N1179" s="349"/>
      <c r="O1179" s="349"/>
      <c r="P1179" s="358"/>
    </row>
    <row r="1180" ht="27" customHeight="1" spans="1:16">
      <c r="A1180" s="361"/>
      <c r="B1180" s="294"/>
      <c r="C1180" s="337"/>
      <c r="D1180" s="337"/>
      <c r="E1180" s="337"/>
      <c r="F1180" s="337"/>
      <c r="G1180" s="359"/>
      <c r="H1180" s="337"/>
      <c r="I1180" s="337"/>
      <c r="J1180" s="337"/>
      <c r="K1180" s="337"/>
      <c r="L1180" s="334"/>
      <c r="M1180" s="337"/>
      <c r="N1180" s="349"/>
      <c r="O1180" s="349"/>
      <c r="P1180" s="357"/>
    </row>
    <row r="1181" ht="27" customHeight="1" spans="1:16">
      <c r="A1181" s="362"/>
      <c r="B1181" s="294"/>
      <c r="C1181" s="337"/>
      <c r="D1181" s="337"/>
      <c r="E1181" s="337"/>
      <c r="F1181" s="337"/>
      <c r="G1181" s="359"/>
      <c r="H1181" s="337"/>
      <c r="I1181" s="337"/>
      <c r="J1181" s="337"/>
      <c r="K1181" s="337"/>
      <c r="L1181" s="329"/>
      <c r="M1181" s="337"/>
      <c r="N1181" s="349"/>
      <c r="O1181" s="349"/>
      <c r="P1181" s="358"/>
    </row>
    <row r="1182" ht="27" customHeight="1" spans="1:16">
      <c r="A1182" s="361"/>
      <c r="B1182" s="294"/>
      <c r="C1182" s="337"/>
      <c r="D1182" s="337"/>
      <c r="E1182" s="337"/>
      <c r="F1182" s="337"/>
      <c r="G1182" s="359"/>
      <c r="H1182" s="337"/>
      <c r="I1182" s="337"/>
      <c r="J1182" s="337"/>
      <c r="K1182" s="337"/>
      <c r="L1182" s="334"/>
      <c r="M1182" s="337"/>
      <c r="N1182" s="349"/>
      <c r="O1182" s="349"/>
      <c r="P1182" s="357"/>
    </row>
    <row r="1183" ht="27" customHeight="1" spans="1:16">
      <c r="A1183" s="362"/>
      <c r="B1183" s="294"/>
      <c r="C1183" s="337"/>
      <c r="D1183" s="337"/>
      <c r="E1183" s="337"/>
      <c r="F1183" s="337"/>
      <c r="G1183" s="359"/>
      <c r="H1183" s="337"/>
      <c r="I1183" s="337"/>
      <c r="J1183" s="337"/>
      <c r="K1183" s="337"/>
      <c r="L1183" s="329"/>
      <c r="M1183" s="337"/>
      <c r="N1183" s="349"/>
      <c r="O1183" s="349"/>
      <c r="P1183" s="358"/>
    </row>
    <row r="1184" ht="27" customHeight="1" spans="1:16">
      <c r="A1184" s="361"/>
      <c r="B1184" s="294"/>
      <c r="C1184" s="337"/>
      <c r="D1184" s="337"/>
      <c r="E1184" s="337"/>
      <c r="F1184" s="337"/>
      <c r="G1184" s="359"/>
      <c r="H1184" s="337"/>
      <c r="I1184" s="337"/>
      <c r="J1184" s="337"/>
      <c r="K1184" s="337"/>
      <c r="L1184" s="334"/>
      <c r="M1184" s="337"/>
      <c r="N1184" s="349"/>
      <c r="O1184" s="349"/>
      <c r="P1184" s="357"/>
    </row>
    <row r="1185" ht="27" customHeight="1" spans="1:16">
      <c r="A1185" s="362"/>
      <c r="B1185" s="294"/>
      <c r="C1185" s="337"/>
      <c r="D1185" s="337"/>
      <c r="E1185" s="337"/>
      <c r="F1185" s="337"/>
      <c r="G1185" s="359"/>
      <c r="H1185" s="337"/>
      <c r="I1185" s="337"/>
      <c r="J1185" s="337"/>
      <c r="K1185" s="337"/>
      <c r="L1185" s="329"/>
      <c r="M1185" s="337"/>
      <c r="N1185" s="349"/>
      <c r="O1185" s="349"/>
      <c r="P1185" s="358"/>
    </row>
    <row r="1186" ht="27" customHeight="1" spans="1:16">
      <c r="A1186" s="361"/>
      <c r="B1186" s="294"/>
      <c r="C1186" s="337"/>
      <c r="D1186" s="341"/>
      <c r="E1186" s="337"/>
      <c r="F1186" s="337"/>
      <c r="G1186" s="359"/>
      <c r="H1186" s="337"/>
      <c r="I1186" s="337"/>
      <c r="J1186" s="337"/>
      <c r="K1186" s="337"/>
      <c r="L1186" s="334"/>
      <c r="M1186" s="337"/>
      <c r="N1186" s="349"/>
      <c r="O1186" s="349"/>
      <c r="P1186" s="357"/>
    </row>
    <row r="1187" ht="27" customHeight="1" spans="1:16">
      <c r="A1187" s="362"/>
      <c r="B1187" s="294"/>
      <c r="C1187" s="337"/>
      <c r="D1187" s="337"/>
      <c r="E1187" s="337"/>
      <c r="F1187" s="337"/>
      <c r="G1187" s="359"/>
      <c r="H1187" s="337"/>
      <c r="I1187" s="337"/>
      <c r="J1187" s="337"/>
      <c r="K1187" s="337"/>
      <c r="L1187" s="329"/>
      <c r="M1187" s="337"/>
      <c r="N1187" s="349"/>
      <c r="O1187" s="349"/>
      <c r="P1187" s="358"/>
    </row>
    <row r="1188" ht="27" customHeight="1" spans="1:16">
      <c r="A1188" s="361"/>
      <c r="B1188" s="294"/>
      <c r="C1188" s="337"/>
      <c r="D1188" s="337"/>
      <c r="E1188" s="337"/>
      <c r="F1188" s="337"/>
      <c r="G1188" s="359"/>
      <c r="H1188" s="337"/>
      <c r="I1188" s="337"/>
      <c r="J1188" s="337"/>
      <c r="K1188" s="337"/>
      <c r="L1188" s="334"/>
      <c r="M1188" s="337"/>
      <c r="N1188" s="349"/>
      <c r="O1188" s="349"/>
      <c r="P1188" s="357"/>
    </row>
    <row r="1189" ht="27" customHeight="1" spans="1:16">
      <c r="A1189" s="362"/>
      <c r="B1189" s="294"/>
      <c r="C1189" s="337"/>
      <c r="D1189" s="337"/>
      <c r="E1189" s="337"/>
      <c r="F1189" s="337"/>
      <c r="G1189" s="359"/>
      <c r="H1189" s="337"/>
      <c r="I1189" s="337"/>
      <c r="J1189" s="337"/>
      <c r="K1189" s="337"/>
      <c r="L1189" s="329"/>
      <c r="M1189" s="337"/>
      <c r="N1189" s="349"/>
      <c r="O1189" s="349"/>
      <c r="P1189" s="358"/>
    </row>
    <row r="1190" ht="27" customHeight="1" spans="1:16">
      <c r="A1190" s="361"/>
      <c r="B1190" s="294"/>
      <c r="C1190" s="337"/>
      <c r="D1190" s="337"/>
      <c r="E1190" s="337"/>
      <c r="F1190" s="337"/>
      <c r="G1190" s="359"/>
      <c r="H1190" s="337"/>
      <c r="I1190" s="337"/>
      <c r="J1190" s="337"/>
      <c r="K1190" s="337"/>
      <c r="L1190" s="334"/>
      <c r="M1190" s="337"/>
      <c r="N1190" s="349"/>
      <c r="O1190" s="349"/>
      <c r="P1190" s="357"/>
    </row>
    <row r="1191" ht="27" customHeight="1" spans="1:16">
      <c r="A1191" s="362"/>
      <c r="B1191" s="294"/>
      <c r="C1191" s="337"/>
      <c r="D1191" s="337"/>
      <c r="E1191" s="337"/>
      <c r="F1191" s="337"/>
      <c r="G1191" s="359"/>
      <c r="H1191" s="337"/>
      <c r="I1191" s="337"/>
      <c r="J1191" s="337"/>
      <c r="K1191" s="337"/>
      <c r="L1191" s="329"/>
      <c r="M1191" s="337"/>
      <c r="N1191" s="349"/>
      <c r="O1191" s="349"/>
      <c r="P1191" s="358"/>
    </row>
    <row r="1192" ht="27" customHeight="1" spans="1:16">
      <c r="A1192" s="361"/>
      <c r="B1192" s="294"/>
      <c r="C1192" s="337"/>
      <c r="D1192" s="337"/>
      <c r="E1192" s="337"/>
      <c r="F1192" s="337"/>
      <c r="G1192" s="359"/>
      <c r="H1192" s="337"/>
      <c r="I1192" s="337"/>
      <c r="J1192" s="337"/>
      <c r="K1192" s="337"/>
      <c r="L1192" s="334"/>
      <c r="M1192" s="337"/>
      <c r="N1192" s="349"/>
      <c r="O1192" s="349"/>
      <c r="P1192" s="357"/>
    </row>
    <row r="1193" ht="27" customHeight="1" spans="1:16">
      <c r="A1193" s="362"/>
      <c r="B1193" s="294"/>
      <c r="C1193" s="337"/>
      <c r="D1193" s="337"/>
      <c r="E1193" s="337"/>
      <c r="F1193" s="337"/>
      <c r="G1193" s="359"/>
      <c r="H1193" s="337"/>
      <c r="I1193" s="337"/>
      <c r="J1193" s="337"/>
      <c r="K1193" s="337"/>
      <c r="L1193" s="329"/>
      <c r="M1193" s="337"/>
      <c r="N1193" s="349"/>
      <c r="O1193" s="349"/>
      <c r="P1193" s="358"/>
    </row>
    <row r="1194" ht="27" customHeight="1" spans="1:16">
      <c r="A1194" s="361"/>
      <c r="B1194" s="294"/>
      <c r="C1194" s="337"/>
      <c r="D1194" s="337"/>
      <c r="E1194" s="337"/>
      <c r="F1194" s="337"/>
      <c r="G1194" s="359"/>
      <c r="H1194" s="337"/>
      <c r="I1194" s="337"/>
      <c r="J1194" s="337"/>
      <c r="K1194" s="337"/>
      <c r="L1194" s="334"/>
      <c r="M1194" s="337"/>
      <c r="N1194" s="349"/>
      <c r="O1194" s="349"/>
      <c r="P1194" s="357"/>
    </row>
    <row r="1195" ht="27" customHeight="1" spans="1:16">
      <c r="A1195" s="362"/>
      <c r="B1195" s="294"/>
      <c r="C1195" s="337"/>
      <c r="D1195" s="337"/>
      <c r="E1195" s="337"/>
      <c r="F1195" s="337"/>
      <c r="G1195" s="359"/>
      <c r="H1195" s="337"/>
      <c r="I1195" s="337"/>
      <c r="J1195" s="337"/>
      <c r="K1195" s="337"/>
      <c r="L1195" s="329"/>
      <c r="M1195" s="337"/>
      <c r="N1195" s="349"/>
      <c r="O1195" s="349"/>
      <c r="P1195" s="358"/>
    </row>
    <row r="1196" ht="27" customHeight="1" spans="1:16">
      <c r="A1196" s="361"/>
      <c r="B1196" s="294"/>
      <c r="C1196" s="337"/>
      <c r="D1196" s="337"/>
      <c r="E1196" s="337"/>
      <c r="F1196" s="337"/>
      <c r="G1196" s="359"/>
      <c r="H1196" s="337"/>
      <c r="I1196" s="337"/>
      <c r="J1196" s="337"/>
      <c r="K1196" s="337"/>
      <c r="L1196" s="334"/>
      <c r="M1196" s="337"/>
      <c r="N1196" s="349"/>
      <c r="O1196" s="349"/>
      <c r="P1196" s="357"/>
    </row>
    <row r="1197" ht="27" customHeight="1" spans="1:16">
      <c r="A1197" s="362"/>
      <c r="B1197" s="294"/>
      <c r="C1197" s="337"/>
      <c r="D1197" s="337"/>
      <c r="E1197" s="337"/>
      <c r="F1197" s="337"/>
      <c r="G1197" s="359"/>
      <c r="H1197" s="337"/>
      <c r="I1197" s="337"/>
      <c r="J1197" s="337"/>
      <c r="K1197" s="337"/>
      <c r="L1197" s="329"/>
      <c r="M1197" s="337"/>
      <c r="N1197" s="349"/>
      <c r="O1197" s="349"/>
      <c r="P1197" s="358"/>
    </row>
    <row r="1198" ht="27" customHeight="1" spans="1:16">
      <c r="A1198" s="361"/>
      <c r="B1198" s="294"/>
      <c r="C1198" s="337"/>
      <c r="D1198" s="337"/>
      <c r="E1198" s="337"/>
      <c r="F1198" s="337"/>
      <c r="G1198" s="359"/>
      <c r="H1198" s="337"/>
      <c r="I1198" s="337"/>
      <c r="J1198" s="337"/>
      <c r="K1198" s="337"/>
      <c r="L1198" s="334"/>
      <c r="M1198" s="337"/>
      <c r="N1198" s="349"/>
      <c r="O1198" s="349"/>
      <c r="P1198" s="357"/>
    </row>
    <row r="1199" ht="27" customHeight="1" spans="1:16">
      <c r="A1199" s="362"/>
      <c r="B1199" s="294"/>
      <c r="C1199" s="337"/>
      <c r="D1199" s="337"/>
      <c r="E1199" s="337"/>
      <c r="F1199" s="337"/>
      <c r="G1199" s="359"/>
      <c r="H1199" s="337"/>
      <c r="I1199" s="337"/>
      <c r="J1199" s="337"/>
      <c r="K1199" s="337"/>
      <c r="L1199" s="329"/>
      <c r="M1199" s="337"/>
      <c r="N1199" s="349"/>
      <c r="O1199" s="349"/>
      <c r="P1199" s="358"/>
    </row>
    <row r="1200" ht="27" customHeight="1" spans="1:16">
      <c r="A1200" s="361"/>
      <c r="B1200" s="294"/>
      <c r="C1200" s="337"/>
      <c r="D1200" s="337"/>
      <c r="E1200" s="337"/>
      <c r="F1200" s="337"/>
      <c r="G1200" s="359"/>
      <c r="H1200" s="337"/>
      <c r="I1200" s="337"/>
      <c r="J1200" s="337"/>
      <c r="K1200" s="337"/>
      <c r="L1200" s="334"/>
      <c r="M1200" s="337"/>
      <c r="N1200" s="349"/>
      <c r="O1200" s="349"/>
      <c r="P1200" s="357"/>
    </row>
    <row r="1201" ht="27" customHeight="1" spans="1:16">
      <c r="A1201" s="362"/>
      <c r="B1201" s="294"/>
      <c r="C1201" s="337"/>
      <c r="D1201" s="337"/>
      <c r="E1201" s="337"/>
      <c r="F1201" s="337"/>
      <c r="G1201" s="359"/>
      <c r="H1201" s="337"/>
      <c r="I1201" s="337"/>
      <c r="J1201" s="337"/>
      <c r="K1201" s="337"/>
      <c r="L1201" s="329"/>
      <c r="M1201" s="337"/>
      <c r="N1201" s="349"/>
      <c r="O1201" s="349"/>
      <c r="P1201" s="358"/>
    </row>
    <row r="1202" ht="27" customHeight="1" spans="1:16">
      <c r="A1202" s="361"/>
      <c r="B1202" s="294"/>
      <c r="C1202" s="337"/>
      <c r="D1202" s="337"/>
      <c r="E1202" s="337"/>
      <c r="F1202" s="337"/>
      <c r="G1202" s="359"/>
      <c r="H1202" s="337"/>
      <c r="I1202" s="337"/>
      <c r="J1202" s="337"/>
      <c r="K1202" s="337"/>
      <c r="L1202" s="334"/>
      <c r="M1202" s="337"/>
      <c r="N1202" s="349"/>
      <c r="O1202" s="349"/>
      <c r="P1202" s="357"/>
    </row>
    <row r="1203" ht="27" customHeight="1" spans="1:16">
      <c r="A1203" s="362"/>
      <c r="B1203" s="294"/>
      <c r="C1203" s="337"/>
      <c r="D1203" s="337"/>
      <c r="E1203" s="337"/>
      <c r="F1203" s="337"/>
      <c r="G1203" s="359"/>
      <c r="H1203" s="337"/>
      <c r="I1203" s="337"/>
      <c r="J1203" s="337"/>
      <c r="K1203" s="337"/>
      <c r="L1203" s="329"/>
      <c r="M1203" s="337"/>
      <c r="N1203" s="349"/>
      <c r="O1203" s="349"/>
      <c r="P1203" s="358"/>
    </row>
    <row r="1204" ht="27" customHeight="1" spans="1:16">
      <c r="A1204" s="361"/>
      <c r="B1204" s="294"/>
      <c r="C1204" s="337"/>
      <c r="D1204" s="337"/>
      <c r="E1204" s="337"/>
      <c r="F1204" s="337"/>
      <c r="G1204" s="359"/>
      <c r="H1204" s="337"/>
      <c r="I1204" s="337"/>
      <c r="J1204" s="337"/>
      <c r="K1204" s="337"/>
      <c r="L1204" s="334"/>
      <c r="M1204" s="337"/>
      <c r="N1204" s="349"/>
      <c r="O1204" s="349"/>
      <c r="P1204" s="357"/>
    </row>
    <row r="1205" ht="27" customHeight="1" spans="1:16">
      <c r="A1205" s="362"/>
      <c r="B1205" s="294"/>
      <c r="C1205" s="337"/>
      <c r="D1205" s="337"/>
      <c r="E1205" s="337"/>
      <c r="F1205" s="337"/>
      <c r="G1205" s="359"/>
      <c r="H1205" s="337"/>
      <c r="I1205" s="337"/>
      <c r="J1205" s="337"/>
      <c r="K1205" s="337"/>
      <c r="L1205" s="329"/>
      <c r="M1205" s="337"/>
      <c r="N1205" s="349"/>
      <c r="O1205" s="349"/>
      <c r="P1205" s="358"/>
    </row>
    <row r="1206" ht="27" customHeight="1" spans="1:16">
      <c r="A1206" s="361"/>
      <c r="B1206" s="294"/>
      <c r="C1206" s="337"/>
      <c r="D1206" s="337"/>
      <c r="E1206" s="337"/>
      <c r="F1206" s="337"/>
      <c r="G1206" s="359"/>
      <c r="H1206" s="337"/>
      <c r="I1206" s="337"/>
      <c r="J1206" s="337"/>
      <c r="K1206" s="337"/>
      <c r="L1206" s="334"/>
      <c r="M1206" s="337"/>
      <c r="N1206" s="349"/>
      <c r="O1206" s="349"/>
      <c r="P1206" s="357"/>
    </row>
    <row r="1207" ht="27" customHeight="1" spans="1:16">
      <c r="A1207" s="362"/>
      <c r="B1207" s="294"/>
      <c r="C1207" s="337"/>
      <c r="D1207" s="337"/>
      <c r="E1207" s="337"/>
      <c r="F1207" s="337"/>
      <c r="G1207" s="359"/>
      <c r="H1207" s="337"/>
      <c r="I1207" s="337"/>
      <c r="J1207" s="337"/>
      <c r="K1207" s="337"/>
      <c r="L1207" s="329"/>
      <c r="M1207" s="337"/>
      <c r="N1207" s="349"/>
      <c r="O1207" s="349"/>
      <c r="P1207" s="358"/>
    </row>
    <row r="1208" ht="27" customHeight="1" spans="1:16">
      <c r="A1208" s="361"/>
      <c r="B1208" s="294"/>
      <c r="C1208" s="337"/>
      <c r="D1208" s="337"/>
      <c r="E1208" s="337"/>
      <c r="F1208" s="337"/>
      <c r="G1208" s="359"/>
      <c r="H1208" s="337"/>
      <c r="I1208" s="337"/>
      <c r="J1208" s="337"/>
      <c r="K1208" s="337"/>
      <c r="L1208" s="334"/>
      <c r="M1208" s="337"/>
      <c r="N1208" s="349"/>
      <c r="O1208" s="349"/>
      <c r="P1208" s="357"/>
    </row>
    <row r="1209" ht="27" customHeight="1" spans="1:16">
      <c r="A1209" s="362"/>
      <c r="B1209" s="294"/>
      <c r="C1209" s="337"/>
      <c r="D1209" s="337"/>
      <c r="E1209" s="337"/>
      <c r="F1209" s="337"/>
      <c r="G1209" s="359"/>
      <c r="H1209" s="337"/>
      <c r="I1209" s="337"/>
      <c r="J1209" s="337"/>
      <c r="K1209" s="337"/>
      <c r="L1209" s="329"/>
      <c r="M1209" s="337"/>
      <c r="N1209" s="349"/>
      <c r="O1209" s="349"/>
      <c r="P1209" s="358"/>
    </row>
    <row r="1210" ht="27" customHeight="1" spans="1:16">
      <c r="A1210" s="361"/>
      <c r="B1210" s="294"/>
      <c r="C1210" s="337"/>
      <c r="D1210" s="337"/>
      <c r="E1210" s="337"/>
      <c r="F1210" s="337"/>
      <c r="G1210" s="359"/>
      <c r="H1210" s="337"/>
      <c r="I1210" s="337"/>
      <c r="J1210" s="337"/>
      <c r="K1210" s="337"/>
      <c r="L1210" s="334"/>
      <c r="M1210" s="337"/>
      <c r="N1210" s="349"/>
      <c r="O1210" s="349"/>
      <c r="P1210" s="357"/>
    </row>
    <row r="1211" ht="27" customHeight="1" spans="1:16">
      <c r="A1211" s="362"/>
      <c r="B1211" s="294"/>
      <c r="C1211" s="337"/>
      <c r="D1211" s="337"/>
      <c r="E1211" s="337"/>
      <c r="F1211" s="337"/>
      <c r="G1211" s="359"/>
      <c r="H1211" s="337"/>
      <c r="I1211" s="337"/>
      <c r="J1211" s="337"/>
      <c r="K1211" s="337"/>
      <c r="L1211" s="329"/>
      <c r="M1211" s="337"/>
      <c r="N1211" s="349"/>
      <c r="O1211" s="349"/>
      <c r="P1211" s="358"/>
    </row>
    <row r="1212" ht="27" customHeight="1" spans="1:16">
      <c r="A1212" s="361"/>
      <c r="B1212" s="294"/>
      <c r="C1212" s="337"/>
      <c r="D1212" s="337"/>
      <c r="E1212" s="337"/>
      <c r="F1212" s="337"/>
      <c r="G1212" s="359"/>
      <c r="H1212" s="337"/>
      <c r="I1212" s="337"/>
      <c r="J1212" s="337"/>
      <c r="K1212" s="337"/>
      <c r="L1212" s="334"/>
      <c r="M1212" s="337"/>
      <c r="N1212" s="349"/>
      <c r="O1212" s="349"/>
      <c r="P1212" s="357"/>
    </row>
    <row r="1213" ht="27" customHeight="1" spans="1:16">
      <c r="A1213" s="362"/>
      <c r="B1213" s="294"/>
      <c r="C1213" s="337"/>
      <c r="D1213" s="337"/>
      <c r="E1213" s="337"/>
      <c r="F1213" s="337"/>
      <c r="G1213" s="359"/>
      <c r="H1213" s="337"/>
      <c r="I1213" s="337"/>
      <c r="J1213" s="337"/>
      <c r="K1213" s="337"/>
      <c r="L1213" s="329"/>
      <c r="M1213" s="337"/>
      <c r="N1213" s="349"/>
      <c r="O1213" s="349"/>
      <c r="P1213" s="358"/>
    </row>
    <row r="1214" ht="27" customHeight="1" spans="1:16">
      <c r="A1214" s="361"/>
      <c r="B1214" s="294"/>
      <c r="C1214" s="337"/>
      <c r="D1214" s="337"/>
      <c r="E1214" s="337"/>
      <c r="F1214" s="337"/>
      <c r="G1214" s="359"/>
      <c r="H1214" s="337"/>
      <c r="I1214" s="337"/>
      <c r="J1214" s="337"/>
      <c r="K1214" s="337"/>
      <c r="L1214" s="334"/>
      <c r="M1214" s="337"/>
      <c r="N1214" s="349"/>
      <c r="O1214" s="349"/>
      <c r="P1214" s="357"/>
    </row>
    <row r="1215" ht="27" customHeight="1" spans="1:16">
      <c r="A1215" s="362"/>
      <c r="B1215" s="294"/>
      <c r="C1215" s="337"/>
      <c r="D1215" s="337"/>
      <c r="E1215" s="337"/>
      <c r="F1215" s="337"/>
      <c r="G1215" s="359"/>
      <c r="H1215" s="337"/>
      <c r="I1215" s="337"/>
      <c r="J1215" s="337"/>
      <c r="K1215" s="337"/>
      <c r="L1215" s="329"/>
      <c r="M1215" s="337"/>
      <c r="N1215" s="349"/>
      <c r="O1215" s="349"/>
      <c r="P1215" s="358"/>
    </row>
    <row r="1216" ht="27" customHeight="1" spans="1:16">
      <c r="A1216" s="361"/>
      <c r="B1216" s="294"/>
      <c r="C1216" s="337"/>
      <c r="D1216" s="337"/>
      <c r="E1216" s="337"/>
      <c r="F1216" s="341"/>
      <c r="G1216" s="359"/>
      <c r="H1216" s="337"/>
      <c r="I1216" s="337"/>
      <c r="J1216" s="337"/>
      <c r="K1216" s="337"/>
      <c r="L1216" s="334"/>
      <c r="M1216" s="337"/>
      <c r="N1216" s="349"/>
      <c r="O1216" s="349"/>
      <c r="P1216" s="357"/>
    </row>
    <row r="1217" ht="27" customHeight="1" spans="1:16">
      <c r="A1217" s="362"/>
      <c r="B1217" s="294"/>
      <c r="C1217" s="337"/>
      <c r="D1217" s="337"/>
      <c r="E1217" s="337"/>
      <c r="F1217" s="341"/>
      <c r="G1217" s="359"/>
      <c r="H1217" s="337"/>
      <c r="I1217" s="337"/>
      <c r="J1217" s="337"/>
      <c r="K1217" s="337"/>
      <c r="L1217" s="329"/>
      <c r="M1217" s="337"/>
      <c r="N1217" s="349"/>
      <c r="O1217" s="349"/>
      <c r="P1217" s="358"/>
    </row>
    <row r="1218" ht="27" customHeight="1" spans="1:16">
      <c r="A1218" s="361"/>
      <c r="B1218" s="294"/>
      <c r="C1218" s="337"/>
      <c r="D1218" s="337"/>
      <c r="E1218" s="337"/>
      <c r="F1218" s="337"/>
      <c r="G1218" s="359"/>
      <c r="H1218" s="337"/>
      <c r="I1218" s="337"/>
      <c r="J1218" s="337"/>
      <c r="K1218" s="337"/>
      <c r="L1218" s="334"/>
      <c r="M1218" s="337"/>
      <c r="N1218" s="349"/>
      <c r="O1218" s="349"/>
      <c r="P1218" s="357"/>
    </row>
    <row r="1219" ht="27" customHeight="1" spans="1:16">
      <c r="A1219" s="362"/>
      <c r="B1219" s="294"/>
      <c r="C1219" s="337"/>
      <c r="D1219" s="337"/>
      <c r="E1219" s="337"/>
      <c r="F1219" s="337"/>
      <c r="G1219" s="359"/>
      <c r="H1219" s="337"/>
      <c r="I1219" s="337"/>
      <c r="J1219" s="337"/>
      <c r="K1219" s="337"/>
      <c r="L1219" s="329"/>
      <c r="M1219" s="337"/>
      <c r="N1219" s="349"/>
      <c r="O1219" s="349"/>
      <c r="P1219" s="358"/>
    </row>
    <row r="1220" ht="27" customHeight="1" spans="1:16">
      <c r="A1220" s="361"/>
      <c r="B1220" s="294"/>
      <c r="C1220" s="337"/>
      <c r="D1220" s="337"/>
      <c r="E1220" s="337"/>
      <c r="F1220" s="337"/>
      <c r="G1220" s="359"/>
      <c r="H1220" s="337"/>
      <c r="I1220" s="337"/>
      <c r="J1220" s="337"/>
      <c r="K1220" s="337"/>
      <c r="L1220" s="334"/>
      <c r="M1220" s="337"/>
      <c r="N1220" s="349"/>
      <c r="O1220" s="349"/>
      <c r="P1220" s="357"/>
    </row>
    <row r="1221" ht="27" customHeight="1" spans="1:16">
      <c r="A1221" s="362"/>
      <c r="B1221" s="294"/>
      <c r="C1221" s="337"/>
      <c r="D1221" s="337"/>
      <c r="E1221" s="337"/>
      <c r="F1221" s="337"/>
      <c r="G1221" s="359"/>
      <c r="H1221" s="337"/>
      <c r="I1221" s="337"/>
      <c r="J1221" s="337"/>
      <c r="K1221" s="337"/>
      <c r="L1221" s="329"/>
      <c r="M1221" s="337"/>
      <c r="N1221" s="349"/>
      <c r="O1221" s="349"/>
      <c r="P1221" s="358"/>
    </row>
    <row r="1222" ht="27" customHeight="1" spans="1:16">
      <c r="A1222" s="361"/>
      <c r="B1222" s="294"/>
      <c r="C1222" s="337"/>
      <c r="D1222" s="341"/>
      <c r="E1222" s="337"/>
      <c r="F1222" s="337"/>
      <c r="G1222" s="359"/>
      <c r="H1222" s="337"/>
      <c r="I1222" s="337"/>
      <c r="J1222" s="337"/>
      <c r="K1222" s="337"/>
      <c r="L1222" s="334"/>
      <c r="M1222" s="337"/>
      <c r="N1222" s="349"/>
      <c r="O1222" s="349"/>
      <c r="P1222" s="357"/>
    </row>
    <row r="1223" ht="27" customHeight="1" spans="1:16">
      <c r="A1223" s="362"/>
      <c r="B1223" s="294"/>
      <c r="C1223" s="337"/>
      <c r="D1223" s="337"/>
      <c r="E1223" s="337"/>
      <c r="F1223" s="337"/>
      <c r="G1223" s="359"/>
      <c r="H1223" s="337"/>
      <c r="I1223" s="337"/>
      <c r="J1223" s="337"/>
      <c r="K1223" s="337"/>
      <c r="L1223" s="329"/>
      <c r="M1223" s="337"/>
      <c r="N1223" s="349"/>
      <c r="O1223" s="349"/>
      <c r="P1223" s="358"/>
    </row>
    <row r="1224" ht="27" customHeight="1" spans="1:16">
      <c r="A1224" s="361"/>
      <c r="B1224" s="294"/>
      <c r="C1224" s="337"/>
      <c r="D1224" s="337"/>
      <c r="E1224" s="337"/>
      <c r="F1224" s="337"/>
      <c r="G1224" s="359"/>
      <c r="H1224" s="337"/>
      <c r="I1224" s="337"/>
      <c r="J1224" s="337"/>
      <c r="K1224" s="337"/>
      <c r="L1224" s="334"/>
      <c r="M1224" s="337"/>
      <c r="N1224" s="349"/>
      <c r="O1224" s="349"/>
      <c r="P1224" s="357"/>
    </row>
    <row r="1225" ht="27" customHeight="1" spans="1:16">
      <c r="A1225" s="362"/>
      <c r="B1225" s="294"/>
      <c r="C1225" s="337"/>
      <c r="D1225" s="337"/>
      <c r="E1225" s="337"/>
      <c r="F1225" s="337"/>
      <c r="G1225" s="359"/>
      <c r="H1225" s="337"/>
      <c r="I1225" s="337"/>
      <c r="J1225" s="337"/>
      <c r="K1225" s="337"/>
      <c r="L1225" s="329"/>
      <c r="M1225" s="337"/>
      <c r="N1225" s="349"/>
      <c r="O1225" s="349"/>
      <c r="P1225" s="358"/>
    </row>
    <row r="1226" ht="27" customHeight="1" spans="1:16">
      <c r="A1226" s="361"/>
      <c r="B1226" s="294"/>
      <c r="C1226" s="337"/>
      <c r="D1226" s="337"/>
      <c r="E1226" s="337"/>
      <c r="F1226" s="337"/>
      <c r="G1226" s="359"/>
      <c r="H1226" s="337"/>
      <c r="I1226" s="337"/>
      <c r="J1226" s="337"/>
      <c r="K1226" s="337"/>
      <c r="L1226" s="334"/>
      <c r="M1226" s="337"/>
      <c r="N1226" s="349"/>
      <c r="O1226" s="349"/>
      <c r="P1226" s="357"/>
    </row>
    <row r="1227" ht="27" customHeight="1" spans="1:16">
      <c r="A1227" s="362"/>
      <c r="B1227" s="294"/>
      <c r="C1227" s="337"/>
      <c r="D1227" s="337"/>
      <c r="E1227" s="337"/>
      <c r="F1227" s="337"/>
      <c r="G1227" s="359"/>
      <c r="H1227" s="337"/>
      <c r="I1227" s="337"/>
      <c r="J1227" s="337"/>
      <c r="K1227" s="337"/>
      <c r="L1227" s="329"/>
      <c r="M1227" s="337"/>
      <c r="N1227" s="349"/>
      <c r="O1227" s="349"/>
      <c r="P1227" s="358"/>
    </row>
    <row r="1228" ht="27" customHeight="1" spans="1:16">
      <c r="A1228" s="361"/>
      <c r="B1228" s="294"/>
      <c r="C1228" s="337"/>
      <c r="D1228" s="337"/>
      <c r="E1228" s="337"/>
      <c r="F1228" s="337"/>
      <c r="G1228" s="359"/>
      <c r="H1228" s="337"/>
      <c r="I1228" s="337"/>
      <c r="J1228" s="337"/>
      <c r="K1228" s="337"/>
      <c r="L1228" s="334"/>
      <c r="M1228" s="337"/>
      <c r="N1228" s="349"/>
      <c r="O1228" s="349"/>
      <c r="P1228" s="357"/>
    </row>
    <row r="1229" ht="27" customHeight="1" spans="1:16">
      <c r="A1229" s="362"/>
      <c r="B1229" s="294"/>
      <c r="C1229" s="337"/>
      <c r="D1229" s="337"/>
      <c r="E1229" s="337"/>
      <c r="F1229" s="337"/>
      <c r="G1229" s="359"/>
      <c r="H1229" s="337"/>
      <c r="I1229" s="337"/>
      <c r="J1229" s="337"/>
      <c r="K1229" s="337"/>
      <c r="L1229" s="329"/>
      <c r="M1229" s="337"/>
      <c r="N1229" s="349"/>
      <c r="O1229" s="349"/>
      <c r="P1229" s="358"/>
    </row>
    <row r="1230" ht="27" customHeight="1" spans="1:16">
      <c r="A1230" s="361"/>
      <c r="B1230" s="294"/>
      <c r="C1230" s="337"/>
      <c r="D1230" s="337"/>
      <c r="E1230" s="337"/>
      <c r="F1230" s="337"/>
      <c r="G1230" s="359"/>
      <c r="H1230" s="337"/>
      <c r="I1230" s="337"/>
      <c r="J1230" s="337"/>
      <c r="K1230" s="337"/>
      <c r="L1230" s="334"/>
      <c r="M1230" s="337"/>
      <c r="N1230" s="349"/>
      <c r="O1230" s="349"/>
      <c r="P1230" s="357"/>
    </row>
    <row r="1231" ht="27" customHeight="1" spans="1:16">
      <c r="A1231" s="362"/>
      <c r="B1231" s="294"/>
      <c r="C1231" s="337"/>
      <c r="D1231" s="337"/>
      <c r="E1231" s="337"/>
      <c r="F1231" s="337"/>
      <c r="G1231" s="359"/>
      <c r="H1231" s="337"/>
      <c r="I1231" s="337"/>
      <c r="J1231" s="337"/>
      <c r="K1231" s="337"/>
      <c r="L1231" s="329"/>
      <c r="M1231" s="337"/>
      <c r="N1231" s="349"/>
      <c r="O1231" s="349"/>
      <c r="P1231" s="358"/>
    </row>
    <row r="1232" ht="27" customHeight="1" spans="1:16">
      <c r="A1232" s="361"/>
      <c r="B1232" s="294"/>
      <c r="C1232" s="337"/>
      <c r="D1232" s="337"/>
      <c r="E1232" s="337"/>
      <c r="F1232" s="337"/>
      <c r="G1232" s="359"/>
      <c r="H1232" s="337"/>
      <c r="I1232" s="337"/>
      <c r="J1232" s="337"/>
      <c r="K1232" s="337"/>
      <c r="L1232" s="334"/>
      <c r="M1232" s="337"/>
      <c r="N1232" s="349"/>
      <c r="O1232" s="349"/>
      <c r="P1232" s="357"/>
    </row>
    <row r="1233" ht="27" customHeight="1" spans="1:16">
      <c r="A1233" s="362"/>
      <c r="B1233" s="294"/>
      <c r="C1233" s="337"/>
      <c r="D1233" s="337"/>
      <c r="E1233" s="337"/>
      <c r="F1233" s="337"/>
      <c r="G1233" s="359"/>
      <c r="H1233" s="337"/>
      <c r="I1233" s="337"/>
      <c r="J1233" s="337"/>
      <c r="K1233" s="337"/>
      <c r="L1233" s="329"/>
      <c r="M1233" s="337"/>
      <c r="N1233" s="349"/>
      <c r="O1233" s="349"/>
      <c r="P1233" s="358"/>
    </row>
    <row r="1234" ht="27" customHeight="1" spans="1:16">
      <c r="A1234" s="361"/>
      <c r="B1234" s="294"/>
      <c r="C1234" s="337"/>
      <c r="D1234" s="337"/>
      <c r="E1234" s="337"/>
      <c r="F1234" s="337"/>
      <c r="G1234" s="359"/>
      <c r="H1234" s="337"/>
      <c r="I1234" s="337"/>
      <c r="J1234" s="337"/>
      <c r="K1234" s="337"/>
      <c r="L1234" s="334"/>
      <c r="M1234" s="337"/>
      <c r="N1234" s="349"/>
      <c r="O1234" s="349"/>
      <c r="P1234" s="357"/>
    </row>
    <row r="1235" ht="27" customHeight="1" spans="1:16">
      <c r="A1235" s="362"/>
      <c r="B1235" s="294"/>
      <c r="C1235" s="337"/>
      <c r="D1235" s="337"/>
      <c r="E1235" s="337"/>
      <c r="F1235" s="337"/>
      <c r="G1235" s="359"/>
      <c r="H1235" s="337"/>
      <c r="I1235" s="337"/>
      <c r="J1235" s="337"/>
      <c r="K1235" s="337"/>
      <c r="L1235" s="329"/>
      <c r="M1235" s="337"/>
      <c r="N1235" s="349"/>
      <c r="O1235" s="349"/>
      <c r="P1235" s="358"/>
    </row>
    <row r="1236" ht="27" customHeight="1" spans="1:16">
      <c r="A1236" s="361"/>
      <c r="B1236" s="294"/>
      <c r="C1236" s="337"/>
      <c r="D1236" s="337"/>
      <c r="E1236" s="337"/>
      <c r="F1236" s="337"/>
      <c r="G1236" s="359"/>
      <c r="H1236" s="337"/>
      <c r="I1236" s="337"/>
      <c r="J1236" s="337"/>
      <c r="K1236" s="337"/>
      <c r="L1236" s="334"/>
      <c r="M1236" s="337"/>
      <c r="N1236" s="349"/>
      <c r="O1236" s="349"/>
      <c r="P1236" s="357"/>
    </row>
    <row r="1237" ht="27" customHeight="1" spans="1:16">
      <c r="A1237" s="362"/>
      <c r="B1237" s="294"/>
      <c r="C1237" s="337"/>
      <c r="D1237" s="337"/>
      <c r="E1237" s="337"/>
      <c r="F1237" s="337"/>
      <c r="G1237" s="359"/>
      <c r="H1237" s="337"/>
      <c r="I1237" s="337"/>
      <c r="J1237" s="337"/>
      <c r="K1237" s="337"/>
      <c r="L1237" s="329"/>
      <c r="M1237" s="337"/>
      <c r="N1237" s="349"/>
      <c r="O1237" s="349"/>
      <c r="P1237" s="358"/>
    </row>
    <row r="1238" ht="27" customHeight="1" spans="1:16">
      <c r="A1238" s="361"/>
      <c r="B1238" s="294"/>
      <c r="C1238" s="337"/>
      <c r="D1238" s="337"/>
      <c r="E1238" s="337"/>
      <c r="F1238" s="337"/>
      <c r="G1238" s="359"/>
      <c r="H1238" s="337"/>
      <c r="I1238" s="337"/>
      <c r="J1238" s="337"/>
      <c r="K1238" s="337"/>
      <c r="L1238" s="334"/>
      <c r="M1238" s="337"/>
      <c r="N1238" s="349"/>
      <c r="O1238" s="349"/>
      <c r="P1238" s="357"/>
    </row>
    <row r="1239" ht="27" customHeight="1" spans="1:16">
      <c r="A1239" s="362"/>
      <c r="B1239" s="294"/>
      <c r="C1239" s="337"/>
      <c r="D1239" s="337"/>
      <c r="E1239" s="337"/>
      <c r="F1239" s="337"/>
      <c r="G1239" s="359"/>
      <c r="H1239" s="337"/>
      <c r="I1239" s="337"/>
      <c r="J1239" s="337"/>
      <c r="K1239" s="337"/>
      <c r="L1239" s="329"/>
      <c r="M1239" s="337"/>
      <c r="N1239" s="349"/>
      <c r="O1239" s="349"/>
      <c r="P1239" s="358"/>
    </row>
    <row r="1240" ht="27" customHeight="1" spans="1:16">
      <c r="A1240" s="361"/>
      <c r="B1240" s="294"/>
      <c r="C1240" s="337"/>
      <c r="D1240" s="337"/>
      <c r="E1240" s="337"/>
      <c r="F1240" s="337"/>
      <c r="G1240" s="359"/>
      <c r="H1240" s="337"/>
      <c r="I1240" s="337"/>
      <c r="J1240" s="337"/>
      <c r="K1240" s="337"/>
      <c r="L1240" s="334"/>
      <c r="M1240" s="337"/>
      <c r="N1240" s="349"/>
      <c r="O1240" s="349"/>
      <c r="P1240" s="357"/>
    </row>
    <row r="1241" ht="27" customHeight="1" spans="1:16">
      <c r="A1241" s="362"/>
      <c r="B1241" s="294"/>
      <c r="C1241" s="337"/>
      <c r="D1241" s="337"/>
      <c r="E1241" s="337"/>
      <c r="F1241" s="337"/>
      <c r="G1241" s="359"/>
      <c r="H1241" s="337"/>
      <c r="I1241" s="337"/>
      <c r="J1241" s="337"/>
      <c r="K1241" s="337"/>
      <c r="L1241" s="329"/>
      <c r="M1241" s="337"/>
      <c r="N1241" s="349"/>
      <c r="O1241" s="349"/>
      <c r="P1241" s="358"/>
    </row>
    <row r="1242" ht="27" customHeight="1" spans="1:16">
      <c r="A1242" s="361"/>
      <c r="B1242" s="294"/>
      <c r="C1242" s="337"/>
      <c r="D1242" s="337"/>
      <c r="E1242" s="337"/>
      <c r="F1242" s="337"/>
      <c r="G1242" s="359"/>
      <c r="H1242" s="337"/>
      <c r="I1242" s="337"/>
      <c r="J1242" s="337"/>
      <c r="K1242" s="337"/>
      <c r="L1242" s="334"/>
      <c r="M1242" s="337"/>
      <c r="N1242" s="349"/>
      <c r="O1242" s="349"/>
      <c r="P1242" s="357"/>
    </row>
    <row r="1243" ht="27" customHeight="1" spans="1:16">
      <c r="A1243" s="362"/>
      <c r="B1243" s="294"/>
      <c r="C1243" s="337"/>
      <c r="D1243" s="337"/>
      <c r="E1243" s="337"/>
      <c r="F1243" s="337"/>
      <c r="G1243" s="359"/>
      <c r="H1243" s="337"/>
      <c r="I1243" s="337"/>
      <c r="J1243" s="337"/>
      <c r="K1243" s="337"/>
      <c r="L1243" s="329"/>
      <c r="M1243" s="337"/>
      <c r="N1243" s="349"/>
      <c r="O1243" s="349"/>
      <c r="P1243" s="358"/>
    </row>
    <row r="1244" ht="27" customHeight="1" spans="1:16">
      <c r="A1244" s="361"/>
      <c r="B1244" s="294"/>
      <c r="C1244" s="337"/>
      <c r="D1244" s="337"/>
      <c r="E1244" s="337"/>
      <c r="F1244" s="337"/>
      <c r="G1244" s="359"/>
      <c r="H1244" s="337"/>
      <c r="I1244" s="337"/>
      <c r="J1244" s="337"/>
      <c r="K1244" s="337"/>
      <c r="L1244" s="334"/>
      <c r="M1244" s="337"/>
      <c r="N1244" s="349"/>
      <c r="O1244" s="349"/>
      <c r="P1244" s="357"/>
    </row>
    <row r="1245" ht="27" customHeight="1" spans="1:16">
      <c r="A1245" s="362"/>
      <c r="B1245" s="294"/>
      <c r="C1245" s="337"/>
      <c r="D1245" s="337"/>
      <c r="E1245" s="337"/>
      <c r="F1245" s="337"/>
      <c r="G1245" s="359"/>
      <c r="H1245" s="337"/>
      <c r="I1245" s="337"/>
      <c r="J1245" s="337"/>
      <c r="K1245" s="337"/>
      <c r="L1245" s="329"/>
      <c r="M1245" s="337"/>
      <c r="N1245" s="349"/>
      <c r="O1245" s="349"/>
      <c r="P1245" s="358"/>
    </row>
    <row r="1246" ht="27" customHeight="1" spans="1:16">
      <c r="A1246" s="361"/>
      <c r="B1246" s="294"/>
      <c r="C1246" s="337"/>
      <c r="D1246" s="341"/>
      <c r="E1246" s="337"/>
      <c r="F1246" s="337"/>
      <c r="G1246" s="359"/>
      <c r="H1246" s="337"/>
      <c r="I1246" s="337"/>
      <c r="J1246" s="337"/>
      <c r="K1246" s="337"/>
      <c r="L1246" s="334"/>
      <c r="M1246" s="337"/>
      <c r="N1246" s="349"/>
      <c r="O1246" s="349"/>
      <c r="P1246" s="357"/>
    </row>
    <row r="1247" ht="27" customHeight="1" spans="1:16">
      <c r="A1247" s="362"/>
      <c r="B1247" s="294"/>
      <c r="C1247" s="337"/>
      <c r="D1247" s="337"/>
      <c r="E1247" s="337"/>
      <c r="F1247" s="337"/>
      <c r="G1247" s="359"/>
      <c r="H1247" s="337"/>
      <c r="I1247" s="337"/>
      <c r="J1247" s="337"/>
      <c r="K1247" s="337"/>
      <c r="L1247" s="329"/>
      <c r="M1247" s="337"/>
      <c r="N1247" s="349"/>
      <c r="O1247" s="349"/>
      <c r="P1247" s="358"/>
    </row>
    <row r="1248" ht="27" customHeight="1" spans="1:16">
      <c r="A1248" s="361"/>
      <c r="B1248" s="294"/>
      <c r="C1248" s="337"/>
      <c r="D1248" s="337"/>
      <c r="E1248" s="337"/>
      <c r="F1248" s="337"/>
      <c r="G1248" s="359"/>
      <c r="H1248" s="337"/>
      <c r="I1248" s="337"/>
      <c r="J1248" s="337"/>
      <c r="K1248" s="337"/>
      <c r="L1248" s="334"/>
      <c r="M1248" s="337"/>
      <c r="N1248" s="349"/>
      <c r="O1248" s="349"/>
      <c r="P1248" s="357"/>
    </row>
    <row r="1249" ht="27" customHeight="1" spans="1:16">
      <c r="A1249" s="362"/>
      <c r="B1249" s="294"/>
      <c r="C1249" s="337"/>
      <c r="D1249" s="337"/>
      <c r="E1249" s="337"/>
      <c r="F1249" s="337"/>
      <c r="G1249" s="359"/>
      <c r="H1249" s="337"/>
      <c r="I1249" s="337"/>
      <c r="J1249" s="337"/>
      <c r="K1249" s="337"/>
      <c r="L1249" s="329"/>
      <c r="M1249" s="337"/>
      <c r="N1249" s="349"/>
      <c r="O1249" s="349"/>
      <c r="P1249" s="358"/>
    </row>
    <row r="1250" ht="27" customHeight="1" spans="1:16">
      <c r="A1250" s="361"/>
      <c r="B1250" s="294"/>
      <c r="C1250" s="337"/>
      <c r="D1250" s="337"/>
      <c r="E1250" s="337"/>
      <c r="F1250" s="337"/>
      <c r="G1250" s="359"/>
      <c r="H1250" s="337"/>
      <c r="I1250" s="337"/>
      <c r="J1250" s="337"/>
      <c r="K1250" s="337"/>
      <c r="L1250" s="334"/>
      <c r="M1250" s="337"/>
      <c r="N1250" s="349"/>
      <c r="O1250" s="349"/>
      <c r="P1250" s="357"/>
    </row>
    <row r="1251" ht="27" customHeight="1" spans="1:16">
      <c r="A1251" s="362"/>
      <c r="B1251" s="294"/>
      <c r="C1251" s="337"/>
      <c r="D1251" s="337"/>
      <c r="E1251" s="337"/>
      <c r="F1251" s="337"/>
      <c r="G1251" s="359"/>
      <c r="H1251" s="337"/>
      <c r="I1251" s="337"/>
      <c r="J1251" s="337"/>
      <c r="K1251" s="337"/>
      <c r="L1251" s="329"/>
      <c r="M1251" s="337"/>
      <c r="N1251" s="349"/>
      <c r="O1251" s="349"/>
      <c r="P1251" s="358"/>
    </row>
    <row r="1252" ht="27" customHeight="1" spans="1:16">
      <c r="A1252" s="361"/>
      <c r="B1252" s="294"/>
      <c r="C1252" s="337"/>
      <c r="D1252" s="337"/>
      <c r="E1252" s="337"/>
      <c r="F1252" s="337"/>
      <c r="G1252" s="359"/>
      <c r="H1252" s="337"/>
      <c r="I1252" s="337"/>
      <c r="J1252" s="337"/>
      <c r="K1252" s="337"/>
      <c r="L1252" s="334"/>
      <c r="M1252" s="337"/>
      <c r="N1252" s="349"/>
      <c r="O1252" s="349"/>
      <c r="P1252" s="357"/>
    </row>
    <row r="1253" ht="27" customHeight="1" spans="1:16">
      <c r="A1253" s="362"/>
      <c r="B1253" s="294"/>
      <c r="C1253" s="337"/>
      <c r="D1253" s="337"/>
      <c r="E1253" s="337"/>
      <c r="F1253" s="337"/>
      <c r="G1253" s="359"/>
      <c r="H1253" s="337"/>
      <c r="I1253" s="337"/>
      <c r="J1253" s="337"/>
      <c r="K1253" s="337"/>
      <c r="L1253" s="329"/>
      <c r="M1253" s="337"/>
      <c r="N1253" s="349"/>
      <c r="O1253" s="349"/>
      <c r="P1253" s="358"/>
    </row>
    <row r="1254" ht="27" customHeight="1" spans="1:16">
      <c r="A1254" s="361"/>
      <c r="B1254" s="294"/>
      <c r="C1254" s="337"/>
      <c r="D1254" s="337"/>
      <c r="E1254" s="337"/>
      <c r="F1254" s="337"/>
      <c r="G1254" s="359"/>
      <c r="H1254" s="337"/>
      <c r="I1254" s="337"/>
      <c r="J1254" s="337"/>
      <c r="K1254" s="337"/>
      <c r="L1254" s="334"/>
      <c r="M1254" s="337"/>
      <c r="N1254" s="349"/>
      <c r="O1254" s="349"/>
      <c r="P1254" s="357"/>
    </row>
    <row r="1255" ht="27" customHeight="1" spans="1:16">
      <c r="A1255" s="362"/>
      <c r="B1255" s="294"/>
      <c r="C1255" s="337"/>
      <c r="D1255" s="337"/>
      <c r="E1255" s="337"/>
      <c r="F1255" s="337"/>
      <c r="G1255" s="359"/>
      <c r="H1255" s="337"/>
      <c r="I1255" s="337"/>
      <c r="J1255" s="337"/>
      <c r="K1255" s="337"/>
      <c r="L1255" s="329"/>
      <c r="M1255" s="337"/>
      <c r="N1255" s="349"/>
      <c r="O1255" s="349"/>
      <c r="P1255" s="358"/>
    </row>
    <row r="1256" ht="27" customHeight="1" spans="1:16">
      <c r="A1256" s="361"/>
      <c r="B1256" s="294"/>
      <c r="C1256" s="337"/>
      <c r="D1256" s="337"/>
      <c r="E1256" s="337"/>
      <c r="F1256" s="337"/>
      <c r="G1256" s="359"/>
      <c r="H1256" s="337"/>
      <c r="I1256" s="337"/>
      <c r="J1256" s="337"/>
      <c r="K1256" s="337"/>
      <c r="L1256" s="334"/>
      <c r="M1256" s="337"/>
      <c r="N1256" s="349"/>
      <c r="O1256" s="349"/>
      <c r="P1256" s="357"/>
    </row>
    <row r="1257" ht="27" customHeight="1" spans="1:16">
      <c r="A1257" s="362"/>
      <c r="B1257" s="294"/>
      <c r="C1257" s="337"/>
      <c r="D1257" s="337"/>
      <c r="E1257" s="337"/>
      <c r="F1257" s="337"/>
      <c r="G1257" s="359"/>
      <c r="H1257" s="337"/>
      <c r="I1257" s="337"/>
      <c r="J1257" s="337"/>
      <c r="K1257" s="337"/>
      <c r="L1257" s="329"/>
      <c r="M1257" s="337"/>
      <c r="N1257" s="349"/>
      <c r="O1257" s="349"/>
      <c r="P1257" s="358"/>
    </row>
    <row r="1258" ht="27" customHeight="1" spans="1:16">
      <c r="A1258" s="361"/>
      <c r="B1258" s="294"/>
      <c r="C1258" s="337"/>
      <c r="D1258" s="337"/>
      <c r="E1258" s="337"/>
      <c r="F1258" s="337"/>
      <c r="G1258" s="359"/>
      <c r="H1258" s="337"/>
      <c r="I1258" s="337"/>
      <c r="J1258" s="337"/>
      <c r="K1258" s="337"/>
      <c r="L1258" s="334"/>
      <c r="M1258" s="337"/>
      <c r="N1258" s="349"/>
      <c r="O1258" s="349"/>
      <c r="P1258" s="357"/>
    </row>
    <row r="1259" ht="27" customHeight="1" spans="1:16">
      <c r="A1259" s="362"/>
      <c r="B1259" s="294"/>
      <c r="C1259" s="337"/>
      <c r="D1259" s="337"/>
      <c r="E1259" s="337"/>
      <c r="F1259" s="337"/>
      <c r="G1259" s="359"/>
      <c r="H1259" s="337"/>
      <c r="I1259" s="337"/>
      <c r="J1259" s="337"/>
      <c r="K1259" s="337"/>
      <c r="L1259" s="329"/>
      <c r="M1259" s="337"/>
      <c r="N1259" s="349"/>
      <c r="O1259" s="349"/>
      <c r="P1259" s="358"/>
    </row>
    <row r="1260" ht="27" customHeight="1" spans="1:16">
      <c r="A1260" s="361"/>
      <c r="B1260" s="294"/>
      <c r="C1260" s="337"/>
      <c r="D1260" s="337"/>
      <c r="E1260" s="337"/>
      <c r="F1260" s="337"/>
      <c r="G1260" s="359"/>
      <c r="H1260" s="337"/>
      <c r="I1260" s="337"/>
      <c r="J1260" s="337"/>
      <c r="K1260" s="337"/>
      <c r="L1260" s="334"/>
      <c r="M1260" s="337"/>
      <c r="N1260" s="349"/>
      <c r="O1260" s="349"/>
      <c r="P1260" s="357"/>
    </row>
    <row r="1261" ht="27" customHeight="1" spans="1:16">
      <c r="A1261" s="362"/>
      <c r="B1261" s="294"/>
      <c r="C1261" s="337"/>
      <c r="D1261" s="337"/>
      <c r="E1261" s="337"/>
      <c r="F1261" s="337"/>
      <c r="G1261" s="359"/>
      <c r="H1261" s="337"/>
      <c r="I1261" s="337"/>
      <c r="J1261" s="337"/>
      <c r="K1261" s="337"/>
      <c r="L1261" s="329"/>
      <c r="M1261" s="337"/>
      <c r="N1261" s="349"/>
      <c r="O1261" s="349"/>
      <c r="P1261" s="358"/>
    </row>
    <row r="1262" ht="27" customHeight="1" spans="1:16">
      <c r="A1262" s="361"/>
      <c r="B1262" s="294"/>
      <c r="C1262" s="337"/>
      <c r="D1262" s="337"/>
      <c r="E1262" s="337"/>
      <c r="F1262" s="337"/>
      <c r="G1262" s="359"/>
      <c r="H1262" s="337"/>
      <c r="I1262" s="337"/>
      <c r="J1262" s="337"/>
      <c r="K1262" s="337"/>
      <c r="L1262" s="334"/>
      <c r="M1262" s="337"/>
      <c r="N1262" s="349"/>
      <c r="O1262" s="349"/>
      <c r="P1262" s="357"/>
    </row>
    <row r="1263" ht="27" customHeight="1" spans="1:16">
      <c r="A1263" s="362"/>
      <c r="B1263" s="294"/>
      <c r="C1263" s="337"/>
      <c r="D1263" s="337"/>
      <c r="E1263" s="337"/>
      <c r="F1263" s="337"/>
      <c r="G1263" s="359"/>
      <c r="H1263" s="337"/>
      <c r="I1263" s="337"/>
      <c r="J1263" s="337"/>
      <c r="K1263" s="337"/>
      <c r="L1263" s="329"/>
      <c r="M1263" s="337"/>
      <c r="N1263" s="349"/>
      <c r="O1263" s="349"/>
      <c r="P1263" s="358"/>
    </row>
    <row r="1264" ht="27" customHeight="1" spans="1:16">
      <c r="A1264" s="361"/>
      <c r="B1264" s="294"/>
      <c r="C1264" s="337"/>
      <c r="D1264" s="337"/>
      <c r="E1264" s="337"/>
      <c r="F1264" s="337"/>
      <c r="G1264" s="359"/>
      <c r="H1264" s="337"/>
      <c r="I1264" s="337"/>
      <c r="J1264" s="337"/>
      <c r="K1264" s="337"/>
      <c r="L1264" s="334"/>
      <c r="M1264" s="337"/>
      <c r="N1264" s="349"/>
      <c r="O1264" s="349"/>
      <c r="P1264" s="357"/>
    </row>
    <row r="1265" ht="27" customHeight="1" spans="1:16">
      <c r="A1265" s="362"/>
      <c r="B1265" s="294"/>
      <c r="C1265" s="337"/>
      <c r="D1265" s="337"/>
      <c r="E1265" s="337"/>
      <c r="F1265" s="337"/>
      <c r="G1265" s="359"/>
      <c r="H1265" s="337"/>
      <c r="I1265" s="337"/>
      <c r="J1265" s="337"/>
      <c r="K1265" s="337"/>
      <c r="L1265" s="329"/>
      <c r="M1265" s="337"/>
      <c r="N1265" s="349"/>
      <c r="O1265" s="349"/>
      <c r="P1265" s="358"/>
    </row>
    <row r="1266" ht="27" customHeight="1" spans="1:16">
      <c r="A1266" s="361"/>
      <c r="B1266" s="294"/>
      <c r="C1266" s="337"/>
      <c r="D1266" s="337"/>
      <c r="E1266" s="337"/>
      <c r="F1266" s="337"/>
      <c r="G1266" s="359"/>
      <c r="H1266" s="337"/>
      <c r="I1266" s="337"/>
      <c r="J1266" s="337"/>
      <c r="K1266" s="337"/>
      <c r="L1266" s="334"/>
      <c r="M1266" s="337"/>
      <c r="N1266" s="349"/>
      <c r="O1266" s="349"/>
      <c r="P1266" s="357"/>
    </row>
    <row r="1267" ht="27" customHeight="1" spans="1:16">
      <c r="A1267" s="362"/>
      <c r="B1267" s="294"/>
      <c r="C1267" s="337"/>
      <c r="D1267" s="337"/>
      <c r="E1267" s="337"/>
      <c r="F1267" s="337"/>
      <c r="G1267" s="359"/>
      <c r="H1267" s="337"/>
      <c r="I1267" s="337"/>
      <c r="J1267" s="337"/>
      <c r="K1267" s="337"/>
      <c r="L1267" s="329"/>
      <c r="M1267" s="337"/>
      <c r="N1267" s="349"/>
      <c r="O1267" s="349"/>
      <c r="P1267" s="358"/>
    </row>
    <row r="1268" ht="27" customHeight="1" spans="1:16">
      <c r="A1268" s="361"/>
      <c r="B1268" s="294"/>
      <c r="C1268" s="337"/>
      <c r="D1268" s="337"/>
      <c r="E1268" s="337"/>
      <c r="F1268" s="337"/>
      <c r="G1268" s="359"/>
      <c r="H1268" s="337"/>
      <c r="I1268" s="337"/>
      <c r="J1268" s="337"/>
      <c r="K1268" s="337"/>
      <c r="L1268" s="334"/>
      <c r="M1268" s="337"/>
      <c r="N1268" s="349"/>
      <c r="O1268" s="349"/>
      <c r="P1268" s="357"/>
    </row>
    <row r="1269" ht="27" customHeight="1" spans="1:16">
      <c r="A1269" s="362"/>
      <c r="B1269" s="294"/>
      <c r="C1269" s="337"/>
      <c r="D1269" s="337"/>
      <c r="E1269" s="337"/>
      <c r="F1269" s="337"/>
      <c r="G1269" s="359"/>
      <c r="H1269" s="337"/>
      <c r="I1269" s="337"/>
      <c r="J1269" s="337"/>
      <c r="K1269" s="337"/>
      <c r="L1269" s="329"/>
      <c r="M1269" s="337"/>
      <c r="N1269" s="349"/>
      <c r="O1269" s="349"/>
      <c r="P1269" s="358"/>
    </row>
    <row r="1270" ht="27" customHeight="1" spans="1:16">
      <c r="A1270" s="361"/>
      <c r="B1270" s="294"/>
      <c r="C1270" s="337"/>
      <c r="D1270" s="337"/>
      <c r="E1270" s="337"/>
      <c r="F1270" s="337"/>
      <c r="G1270" s="359"/>
      <c r="H1270" s="337"/>
      <c r="I1270" s="337"/>
      <c r="J1270" s="337"/>
      <c r="K1270" s="337"/>
      <c r="L1270" s="334"/>
      <c r="M1270" s="337"/>
      <c r="N1270" s="349"/>
      <c r="O1270" s="349"/>
      <c r="P1270" s="357"/>
    </row>
    <row r="1271" ht="27" customHeight="1" spans="1:16">
      <c r="A1271" s="362"/>
      <c r="B1271" s="294"/>
      <c r="C1271" s="337"/>
      <c r="D1271" s="337"/>
      <c r="E1271" s="337"/>
      <c r="F1271" s="337"/>
      <c r="G1271" s="359"/>
      <c r="H1271" s="337"/>
      <c r="I1271" s="337"/>
      <c r="J1271" s="337"/>
      <c r="K1271" s="337"/>
      <c r="L1271" s="329"/>
      <c r="M1271" s="337"/>
      <c r="N1271" s="349"/>
      <c r="O1271" s="349"/>
      <c r="P1271" s="358"/>
    </row>
    <row r="1272" ht="27" customHeight="1" spans="1:16">
      <c r="A1272" s="361"/>
      <c r="B1272" s="294"/>
      <c r="C1272" s="337"/>
      <c r="D1272" s="337"/>
      <c r="E1272" s="337"/>
      <c r="F1272" s="337"/>
      <c r="G1272" s="359"/>
      <c r="H1272" s="337"/>
      <c r="I1272" s="337"/>
      <c r="J1272" s="337"/>
      <c r="K1272" s="337"/>
      <c r="L1272" s="334"/>
      <c r="M1272" s="337"/>
      <c r="N1272" s="349"/>
      <c r="O1272" s="349"/>
      <c r="P1272" s="357"/>
    </row>
    <row r="1273" ht="27" customHeight="1" spans="1:16">
      <c r="A1273" s="362"/>
      <c r="B1273" s="294"/>
      <c r="C1273" s="337"/>
      <c r="D1273" s="337"/>
      <c r="E1273" s="337"/>
      <c r="F1273" s="337"/>
      <c r="G1273" s="359"/>
      <c r="H1273" s="337"/>
      <c r="I1273" s="337"/>
      <c r="J1273" s="337"/>
      <c r="K1273" s="337"/>
      <c r="L1273" s="329"/>
      <c r="M1273" s="337"/>
      <c r="N1273" s="349"/>
      <c r="O1273" s="349"/>
      <c r="P1273" s="358"/>
    </row>
    <row r="1274" ht="27" customHeight="1" spans="1:16">
      <c r="A1274" s="361"/>
      <c r="B1274" s="294"/>
      <c r="C1274" s="337"/>
      <c r="D1274" s="337"/>
      <c r="E1274" s="337"/>
      <c r="F1274" s="337"/>
      <c r="G1274" s="359"/>
      <c r="H1274" s="337"/>
      <c r="I1274" s="337"/>
      <c r="J1274" s="337"/>
      <c r="K1274" s="337"/>
      <c r="L1274" s="334"/>
      <c r="M1274" s="337"/>
      <c r="N1274" s="349"/>
      <c r="O1274" s="349"/>
      <c r="P1274" s="357"/>
    </row>
    <row r="1275" ht="27" customHeight="1" spans="1:16">
      <c r="A1275" s="362"/>
      <c r="B1275" s="294"/>
      <c r="C1275" s="337"/>
      <c r="D1275" s="337"/>
      <c r="E1275" s="337"/>
      <c r="F1275" s="337"/>
      <c r="G1275" s="359"/>
      <c r="H1275" s="337"/>
      <c r="I1275" s="337"/>
      <c r="J1275" s="337"/>
      <c r="K1275" s="337"/>
      <c r="L1275" s="329"/>
      <c r="M1275" s="337"/>
      <c r="N1275" s="349"/>
      <c r="O1275" s="349"/>
      <c r="P1275" s="358"/>
    </row>
    <row r="1276" ht="27" customHeight="1" spans="1:16">
      <c r="A1276" s="361"/>
      <c r="B1276" s="294"/>
      <c r="C1276" s="337"/>
      <c r="D1276" s="337"/>
      <c r="E1276" s="337"/>
      <c r="F1276" s="337"/>
      <c r="G1276" s="359"/>
      <c r="H1276" s="337"/>
      <c r="I1276" s="337"/>
      <c r="J1276" s="337"/>
      <c r="K1276" s="337"/>
      <c r="L1276" s="334"/>
      <c r="M1276" s="337"/>
      <c r="N1276" s="349"/>
      <c r="O1276" s="349"/>
      <c r="P1276" s="357"/>
    </row>
    <row r="1277" ht="27" customHeight="1" spans="1:16">
      <c r="A1277" s="362"/>
      <c r="B1277" s="294"/>
      <c r="C1277" s="337"/>
      <c r="D1277" s="337"/>
      <c r="E1277" s="337"/>
      <c r="F1277" s="337"/>
      <c r="G1277" s="359"/>
      <c r="H1277" s="337"/>
      <c r="I1277" s="337"/>
      <c r="J1277" s="337"/>
      <c r="K1277" s="337"/>
      <c r="L1277" s="329"/>
      <c r="M1277" s="337"/>
      <c r="N1277" s="349"/>
      <c r="O1277" s="349"/>
      <c r="P1277" s="358"/>
    </row>
    <row r="1278" ht="27" customHeight="1" spans="1:16">
      <c r="A1278" s="361"/>
      <c r="B1278" s="294"/>
      <c r="C1278" s="337"/>
      <c r="D1278" s="337"/>
      <c r="E1278" s="337"/>
      <c r="F1278" s="337"/>
      <c r="G1278" s="359"/>
      <c r="H1278" s="337"/>
      <c r="I1278" s="337"/>
      <c r="J1278" s="337"/>
      <c r="K1278" s="337"/>
      <c r="L1278" s="334"/>
      <c r="M1278" s="337"/>
      <c r="N1278" s="349"/>
      <c r="O1278" s="349"/>
      <c r="P1278" s="357"/>
    </row>
    <row r="1279" ht="27" customHeight="1" spans="1:16">
      <c r="A1279" s="362"/>
      <c r="B1279" s="294"/>
      <c r="C1279" s="337"/>
      <c r="D1279" s="337"/>
      <c r="E1279" s="337"/>
      <c r="F1279" s="337"/>
      <c r="G1279" s="359"/>
      <c r="H1279" s="337"/>
      <c r="I1279" s="337"/>
      <c r="J1279" s="337"/>
      <c r="K1279" s="337"/>
      <c r="L1279" s="329"/>
      <c r="M1279" s="337"/>
      <c r="N1279" s="349"/>
      <c r="O1279" s="349"/>
      <c r="P1279" s="358"/>
    </row>
    <row r="1280" ht="27" customHeight="1" spans="1:16">
      <c r="A1280" s="361"/>
      <c r="B1280" s="294"/>
      <c r="C1280" s="337"/>
      <c r="D1280" s="337"/>
      <c r="E1280" s="337"/>
      <c r="F1280" s="337"/>
      <c r="G1280" s="359"/>
      <c r="H1280" s="337"/>
      <c r="I1280" s="337"/>
      <c r="J1280" s="337"/>
      <c r="K1280" s="337"/>
      <c r="L1280" s="334"/>
      <c r="M1280" s="337"/>
      <c r="N1280" s="349"/>
      <c r="O1280" s="349"/>
      <c r="P1280" s="357"/>
    </row>
    <row r="1281" ht="27" customHeight="1" spans="1:16">
      <c r="A1281" s="362"/>
      <c r="B1281" s="294"/>
      <c r="C1281" s="337"/>
      <c r="D1281" s="337"/>
      <c r="E1281" s="337"/>
      <c r="F1281" s="337"/>
      <c r="G1281" s="359"/>
      <c r="H1281" s="337"/>
      <c r="I1281" s="337"/>
      <c r="J1281" s="337"/>
      <c r="K1281" s="337"/>
      <c r="L1281" s="329"/>
      <c r="M1281" s="337"/>
      <c r="N1281" s="349"/>
      <c r="O1281" s="349"/>
      <c r="P1281" s="358"/>
    </row>
    <row r="1282" ht="27" customHeight="1" spans="1:16">
      <c r="A1282" s="361"/>
      <c r="B1282" s="294"/>
      <c r="C1282" s="337"/>
      <c r="D1282" s="337"/>
      <c r="E1282" s="337"/>
      <c r="F1282" s="337"/>
      <c r="G1282" s="359"/>
      <c r="H1282" s="337"/>
      <c r="I1282" s="337"/>
      <c r="J1282" s="337"/>
      <c r="K1282" s="337"/>
      <c r="L1282" s="334"/>
      <c r="M1282" s="337"/>
      <c r="N1282" s="349"/>
      <c r="O1282" s="349"/>
      <c r="P1282" s="357"/>
    </row>
    <row r="1283" ht="27" customHeight="1" spans="1:16">
      <c r="A1283" s="362"/>
      <c r="B1283" s="294"/>
      <c r="C1283" s="337"/>
      <c r="D1283" s="337"/>
      <c r="E1283" s="337"/>
      <c r="F1283" s="337"/>
      <c r="G1283" s="359"/>
      <c r="H1283" s="337"/>
      <c r="I1283" s="337"/>
      <c r="J1283" s="337"/>
      <c r="K1283" s="337"/>
      <c r="L1283" s="329"/>
      <c r="M1283" s="337"/>
      <c r="N1283" s="349"/>
      <c r="O1283" s="349"/>
      <c r="P1283" s="358"/>
    </row>
    <row r="1284" ht="27" customHeight="1" spans="1:16">
      <c r="A1284" s="361"/>
      <c r="B1284" s="294"/>
      <c r="C1284" s="337"/>
      <c r="D1284" s="337"/>
      <c r="E1284" s="337"/>
      <c r="F1284" s="337"/>
      <c r="G1284" s="359"/>
      <c r="H1284" s="337"/>
      <c r="I1284" s="337"/>
      <c r="J1284" s="337"/>
      <c r="K1284" s="337"/>
      <c r="L1284" s="334"/>
      <c r="M1284" s="337"/>
      <c r="N1284" s="349"/>
      <c r="O1284" s="349"/>
      <c r="P1284" s="357"/>
    </row>
    <row r="1285" ht="27" customHeight="1" spans="1:16">
      <c r="A1285" s="362"/>
      <c r="B1285" s="294"/>
      <c r="C1285" s="337"/>
      <c r="D1285" s="337"/>
      <c r="E1285" s="337"/>
      <c r="F1285" s="337"/>
      <c r="G1285" s="359"/>
      <c r="H1285" s="337"/>
      <c r="I1285" s="337"/>
      <c r="J1285" s="337"/>
      <c r="K1285" s="337"/>
      <c r="L1285" s="329"/>
      <c r="M1285" s="337"/>
      <c r="N1285" s="349"/>
      <c r="O1285" s="349"/>
      <c r="P1285" s="358"/>
    </row>
    <row r="1286" ht="27" customHeight="1" spans="1:16">
      <c r="A1286" s="361"/>
      <c r="B1286" s="294"/>
      <c r="C1286" s="337"/>
      <c r="D1286" s="337"/>
      <c r="E1286" s="337"/>
      <c r="F1286" s="337"/>
      <c r="G1286" s="359"/>
      <c r="H1286" s="337"/>
      <c r="I1286" s="337"/>
      <c r="J1286" s="337"/>
      <c r="K1286" s="337"/>
      <c r="L1286" s="334"/>
      <c r="M1286" s="337"/>
      <c r="N1286" s="349"/>
      <c r="O1286" s="349"/>
      <c r="P1286" s="357"/>
    </row>
    <row r="1287" ht="27" customHeight="1" spans="1:16">
      <c r="A1287" s="362"/>
      <c r="B1287" s="294"/>
      <c r="C1287" s="337"/>
      <c r="D1287" s="337"/>
      <c r="E1287" s="337"/>
      <c r="F1287" s="337"/>
      <c r="G1287" s="359"/>
      <c r="H1287" s="337"/>
      <c r="I1287" s="337"/>
      <c r="J1287" s="337"/>
      <c r="K1287" s="337"/>
      <c r="L1287" s="329"/>
      <c r="M1287" s="337"/>
      <c r="N1287" s="349"/>
      <c r="O1287" s="349"/>
      <c r="P1287" s="358"/>
    </row>
    <row r="1288" ht="27" customHeight="1" spans="1:16">
      <c r="A1288" s="361"/>
      <c r="B1288" s="294"/>
      <c r="C1288" s="337"/>
      <c r="D1288" s="337"/>
      <c r="E1288" s="337"/>
      <c r="F1288" s="337"/>
      <c r="G1288" s="359"/>
      <c r="H1288" s="337"/>
      <c r="I1288" s="337"/>
      <c r="J1288" s="337"/>
      <c r="K1288" s="337"/>
      <c r="L1288" s="334"/>
      <c r="M1288" s="337"/>
      <c r="N1288" s="349"/>
      <c r="O1288" s="349"/>
      <c r="P1288" s="357"/>
    </row>
    <row r="1289" ht="27" customHeight="1" spans="1:16">
      <c r="A1289" s="362"/>
      <c r="B1289" s="294"/>
      <c r="C1289" s="337"/>
      <c r="D1289" s="337"/>
      <c r="E1289" s="337"/>
      <c r="F1289" s="337"/>
      <c r="G1289" s="359"/>
      <c r="H1289" s="337"/>
      <c r="I1289" s="337"/>
      <c r="J1289" s="337"/>
      <c r="K1289" s="337"/>
      <c r="L1289" s="329"/>
      <c r="M1289" s="337"/>
      <c r="N1289" s="349"/>
      <c r="O1289" s="349"/>
      <c r="P1289" s="358"/>
    </row>
    <row r="1290" ht="27" customHeight="1" spans="1:16">
      <c r="A1290" s="361"/>
      <c r="B1290" s="294"/>
      <c r="C1290" s="337"/>
      <c r="D1290" s="337"/>
      <c r="E1290" s="337"/>
      <c r="F1290" s="337"/>
      <c r="G1290" s="359"/>
      <c r="H1290" s="337"/>
      <c r="I1290" s="337"/>
      <c r="J1290" s="337"/>
      <c r="K1290" s="337"/>
      <c r="L1290" s="334"/>
      <c r="M1290" s="337"/>
      <c r="N1290" s="349"/>
      <c r="O1290" s="349"/>
      <c r="P1290" s="357"/>
    </row>
    <row r="1291" ht="27" customHeight="1" spans="1:16">
      <c r="A1291" s="362"/>
      <c r="B1291" s="294"/>
      <c r="C1291" s="337"/>
      <c r="D1291" s="337"/>
      <c r="E1291" s="337"/>
      <c r="F1291" s="337"/>
      <c r="G1291" s="359"/>
      <c r="H1291" s="337"/>
      <c r="I1291" s="337"/>
      <c r="J1291" s="337"/>
      <c r="K1291" s="337"/>
      <c r="L1291" s="329"/>
      <c r="M1291" s="337"/>
      <c r="N1291" s="349"/>
      <c r="O1291" s="349"/>
      <c r="P1291" s="358"/>
    </row>
    <row r="1292" ht="27" customHeight="1" spans="1:16">
      <c r="A1292" s="361"/>
      <c r="B1292" s="294"/>
      <c r="C1292" s="337"/>
      <c r="D1292" s="337"/>
      <c r="E1292" s="337"/>
      <c r="F1292" s="337"/>
      <c r="G1292" s="359"/>
      <c r="H1292" s="337"/>
      <c r="I1292" s="337"/>
      <c r="J1292" s="337"/>
      <c r="K1292" s="337"/>
      <c r="L1292" s="334"/>
      <c r="M1292" s="337"/>
      <c r="N1292" s="349"/>
      <c r="O1292" s="349"/>
      <c r="P1292" s="357"/>
    </row>
    <row r="1293" ht="27" customHeight="1" spans="1:16">
      <c r="A1293" s="362"/>
      <c r="B1293" s="294"/>
      <c r="C1293" s="337"/>
      <c r="D1293" s="337"/>
      <c r="E1293" s="337"/>
      <c r="F1293" s="337"/>
      <c r="G1293" s="359"/>
      <c r="H1293" s="337"/>
      <c r="I1293" s="337"/>
      <c r="J1293" s="337"/>
      <c r="K1293" s="337"/>
      <c r="L1293" s="329"/>
      <c r="M1293" s="337"/>
      <c r="N1293" s="349"/>
      <c r="O1293" s="349"/>
      <c r="P1293" s="358"/>
    </row>
    <row r="1294" ht="27" customHeight="1" spans="1:16">
      <c r="A1294" s="361"/>
      <c r="B1294" s="294"/>
      <c r="C1294" s="337"/>
      <c r="D1294" s="337"/>
      <c r="E1294" s="337"/>
      <c r="F1294" s="337"/>
      <c r="G1294" s="359"/>
      <c r="H1294" s="337"/>
      <c r="I1294" s="337"/>
      <c r="J1294" s="337"/>
      <c r="K1294" s="337"/>
      <c r="L1294" s="334"/>
      <c r="M1294" s="337"/>
      <c r="N1294" s="349"/>
      <c r="O1294" s="349"/>
      <c r="P1294" s="357"/>
    </row>
    <row r="1295" ht="27" customHeight="1" spans="1:16">
      <c r="A1295" s="362"/>
      <c r="B1295" s="294"/>
      <c r="C1295" s="337"/>
      <c r="D1295" s="337"/>
      <c r="E1295" s="337"/>
      <c r="F1295" s="337"/>
      <c r="G1295" s="359"/>
      <c r="H1295" s="337"/>
      <c r="I1295" s="337"/>
      <c r="J1295" s="337"/>
      <c r="K1295" s="337"/>
      <c r="L1295" s="329"/>
      <c r="M1295" s="337"/>
      <c r="N1295" s="349"/>
      <c r="O1295" s="349"/>
      <c r="P1295" s="358"/>
    </row>
    <row r="1296" ht="27" customHeight="1" spans="1:16">
      <c r="A1296" s="361"/>
      <c r="B1296" s="294"/>
      <c r="C1296" s="337"/>
      <c r="D1296" s="337"/>
      <c r="E1296" s="337"/>
      <c r="F1296" s="337"/>
      <c r="G1296" s="359"/>
      <c r="H1296" s="337"/>
      <c r="I1296" s="337"/>
      <c r="J1296" s="337"/>
      <c r="K1296" s="337"/>
      <c r="L1296" s="334"/>
      <c r="M1296" s="337"/>
      <c r="N1296" s="349"/>
      <c r="O1296" s="349"/>
      <c r="P1296" s="357"/>
    </row>
    <row r="1297" ht="27" customHeight="1" spans="1:16">
      <c r="A1297" s="362"/>
      <c r="B1297" s="294"/>
      <c r="C1297" s="337"/>
      <c r="D1297" s="337"/>
      <c r="E1297" s="337"/>
      <c r="F1297" s="337"/>
      <c r="G1297" s="359"/>
      <c r="H1297" s="337"/>
      <c r="I1297" s="337"/>
      <c r="J1297" s="337"/>
      <c r="K1297" s="337"/>
      <c r="L1297" s="329"/>
      <c r="M1297" s="337"/>
      <c r="N1297" s="349"/>
      <c r="O1297" s="349"/>
      <c r="P1297" s="358"/>
    </row>
    <row r="1298" ht="27" customHeight="1" spans="1:16">
      <c r="A1298" s="361"/>
      <c r="B1298" s="294"/>
      <c r="C1298" s="337"/>
      <c r="D1298" s="337"/>
      <c r="E1298" s="337"/>
      <c r="F1298" s="337"/>
      <c r="G1298" s="359"/>
      <c r="H1298" s="337"/>
      <c r="I1298" s="337"/>
      <c r="J1298" s="337"/>
      <c r="K1298" s="337"/>
      <c r="L1298" s="334"/>
      <c r="M1298" s="337"/>
      <c r="N1298" s="349"/>
      <c r="O1298" s="349"/>
      <c r="P1298" s="357"/>
    </row>
    <row r="1299" ht="27" customHeight="1" spans="1:16">
      <c r="A1299" s="362"/>
      <c r="B1299" s="294"/>
      <c r="C1299" s="337"/>
      <c r="D1299" s="337"/>
      <c r="E1299" s="337"/>
      <c r="F1299" s="337"/>
      <c r="G1299" s="359"/>
      <c r="H1299" s="337"/>
      <c r="I1299" s="337"/>
      <c r="J1299" s="337"/>
      <c r="K1299" s="337"/>
      <c r="L1299" s="329"/>
      <c r="M1299" s="337"/>
      <c r="N1299" s="349"/>
      <c r="O1299" s="349"/>
      <c r="P1299" s="358"/>
    </row>
    <row r="1300" ht="27" customHeight="1" spans="1:16">
      <c r="A1300" s="361"/>
      <c r="B1300" s="294"/>
      <c r="C1300" s="337"/>
      <c r="D1300" s="337"/>
      <c r="E1300" s="337"/>
      <c r="F1300" s="337"/>
      <c r="G1300" s="359"/>
      <c r="H1300" s="337"/>
      <c r="I1300" s="337"/>
      <c r="J1300" s="337"/>
      <c r="K1300" s="337"/>
      <c r="L1300" s="334"/>
      <c r="M1300" s="337"/>
      <c r="N1300" s="349"/>
      <c r="O1300" s="349"/>
      <c r="P1300" s="357"/>
    </row>
    <row r="1301" ht="27" customHeight="1" spans="1:16">
      <c r="A1301" s="362"/>
      <c r="B1301" s="294"/>
      <c r="C1301" s="337"/>
      <c r="D1301" s="337"/>
      <c r="E1301" s="337"/>
      <c r="F1301" s="337"/>
      <c r="G1301" s="359"/>
      <c r="H1301" s="337"/>
      <c r="I1301" s="337"/>
      <c r="J1301" s="337"/>
      <c r="K1301" s="337"/>
      <c r="L1301" s="329"/>
      <c r="M1301" s="337"/>
      <c r="N1301" s="349"/>
      <c r="O1301" s="349"/>
      <c r="P1301" s="358"/>
    </row>
    <row r="1302" ht="27" customHeight="1" spans="1:16">
      <c r="A1302" s="361"/>
      <c r="B1302" s="294"/>
      <c r="C1302" s="337"/>
      <c r="D1302" s="337"/>
      <c r="E1302" s="337"/>
      <c r="F1302" s="337"/>
      <c r="G1302" s="359"/>
      <c r="H1302" s="337"/>
      <c r="I1302" s="337"/>
      <c r="J1302" s="337"/>
      <c r="K1302" s="337"/>
      <c r="L1302" s="334"/>
      <c r="M1302" s="337"/>
      <c r="N1302" s="349"/>
      <c r="O1302" s="349"/>
      <c r="P1302" s="357"/>
    </row>
    <row r="1303" ht="27" customHeight="1" spans="1:16">
      <c r="A1303" s="362"/>
      <c r="B1303" s="294"/>
      <c r="C1303" s="337"/>
      <c r="D1303" s="337"/>
      <c r="E1303" s="337"/>
      <c r="F1303" s="337"/>
      <c r="G1303" s="359"/>
      <c r="H1303" s="337"/>
      <c r="I1303" s="337"/>
      <c r="J1303" s="337"/>
      <c r="K1303" s="337"/>
      <c r="L1303" s="329"/>
      <c r="M1303" s="337"/>
      <c r="N1303" s="349"/>
      <c r="O1303" s="349"/>
      <c r="P1303" s="358"/>
    </row>
    <row r="1304" ht="27" customHeight="1" spans="1:16">
      <c r="A1304" s="361"/>
      <c r="B1304" s="294"/>
      <c r="C1304" s="337"/>
      <c r="D1304" s="337"/>
      <c r="E1304" s="337"/>
      <c r="F1304" s="337"/>
      <c r="G1304" s="359"/>
      <c r="H1304" s="337"/>
      <c r="I1304" s="337"/>
      <c r="J1304" s="337"/>
      <c r="K1304" s="337"/>
      <c r="L1304" s="334"/>
      <c r="M1304" s="337"/>
      <c r="N1304" s="349"/>
      <c r="O1304" s="349"/>
      <c r="P1304" s="357"/>
    </row>
    <row r="1305" ht="27" customHeight="1" spans="1:16">
      <c r="A1305" s="362"/>
      <c r="B1305" s="294"/>
      <c r="C1305" s="337"/>
      <c r="D1305" s="337"/>
      <c r="E1305" s="337"/>
      <c r="F1305" s="337"/>
      <c r="G1305" s="359"/>
      <c r="H1305" s="337"/>
      <c r="I1305" s="337"/>
      <c r="J1305" s="337"/>
      <c r="K1305" s="337"/>
      <c r="L1305" s="329"/>
      <c r="M1305" s="337"/>
      <c r="N1305" s="349"/>
      <c r="O1305" s="349"/>
      <c r="P1305" s="358"/>
    </row>
    <row r="1306" ht="27" customHeight="1" spans="1:16">
      <c r="A1306" s="361"/>
      <c r="B1306" s="294"/>
      <c r="C1306" s="337"/>
      <c r="D1306" s="337"/>
      <c r="E1306" s="337"/>
      <c r="F1306" s="337"/>
      <c r="G1306" s="359"/>
      <c r="H1306" s="337"/>
      <c r="I1306" s="337"/>
      <c r="J1306" s="337"/>
      <c r="K1306" s="337"/>
      <c r="L1306" s="334"/>
      <c r="M1306" s="337"/>
      <c r="N1306" s="349"/>
      <c r="O1306" s="349"/>
      <c r="P1306" s="357"/>
    </row>
    <row r="1307" ht="27" customHeight="1" spans="1:16">
      <c r="A1307" s="362"/>
      <c r="B1307" s="294"/>
      <c r="C1307" s="337"/>
      <c r="D1307" s="337"/>
      <c r="E1307" s="337"/>
      <c r="F1307" s="337"/>
      <c r="G1307" s="359"/>
      <c r="H1307" s="337"/>
      <c r="I1307" s="337"/>
      <c r="J1307" s="337"/>
      <c r="K1307" s="337"/>
      <c r="L1307" s="329"/>
      <c r="M1307" s="337"/>
      <c r="N1307" s="349"/>
      <c r="O1307" s="349"/>
      <c r="P1307" s="358"/>
    </row>
    <row r="1308" ht="27" customHeight="1" spans="1:16">
      <c r="A1308" s="361"/>
      <c r="B1308" s="294"/>
      <c r="C1308" s="337"/>
      <c r="D1308" s="337"/>
      <c r="E1308" s="337"/>
      <c r="F1308" s="337"/>
      <c r="G1308" s="359"/>
      <c r="H1308" s="337"/>
      <c r="I1308" s="337"/>
      <c r="J1308" s="337"/>
      <c r="K1308" s="337"/>
      <c r="L1308" s="334"/>
      <c r="M1308" s="337"/>
      <c r="N1308" s="349"/>
      <c r="O1308" s="349"/>
      <c r="P1308" s="357"/>
    </row>
    <row r="1309" ht="27" customHeight="1" spans="1:16">
      <c r="A1309" s="362"/>
      <c r="B1309" s="294"/>
      <c r="C1309" s="337"/>
      <c r="D1309" s="337"/>
      <c r="E1309" s="337"/>
      <c r="F1309" s="337"/>
      <c r="G1309" s="359"/>
      <c r="H1309" s="337"/>
      <c r="I1309" s="337"/>
      <c r="J1309" s="337"/>
      <c r="K1309" s="337"/>
      <c r="L1309" s="329"/>
      <c r="M1309" s="337"/>
      <c r="N1309" s="349"/>
      <c r="O1309" s="349"/>
      <c r="P1309" s="358"/>
    </row>
    <row r="1310" ht="27" customHeight="1" spans="1:16">
      <c r="A1310" s="361"/>
      <c r="B1310" s="294"/>
      <c r="C1310" s="337"/>
      <c r="D1310" s="337"/>
      <c r="E1310" s="337"/>
      <c r="F1310" s="337"/>
      <c r="G1310" s="359"/>
      <c r="H1310" s="337"/>
      <c r="I1310" s="337"/>
      <c r="J1310" s="337"/>
      <c r="K1310" s="337"/>
      <c r="L1310" s="334"/>
      <c r="M1310" s="337"/>
      <c r="N1310" s="349"/>
      <c r="O1310" s="349"/>
      <c r="P1310" s="357"/>
    </row>
    <row r="1311" ht="27" customHeight="1" spans="1:16">
      <c r="A1311" s="362"/>
      <c r="B1311" s="294"/>
      <c r="C1311" s="337"/>
      <c r="D1311" s="337"/>
      <c r="E1311" s="337"/>
      <c r="F1311" s="337"/>
      <c r="G1311" s="359"/>
      <c r="H1311" s="337"/>
      <c r="I1311" s="337"/>
      <c r="J1311" s="337"/>
      <c r="K1311" s="337"/>
      <c r="L1311" s="329"/>
      <c r="M1311" s="337"/>
      <c r="N1311" s="349"/>
      <c r="O1311" s="349"/>
      <c r="P1311" s="358"/>
    </row>
    <row r="1312" ht="27" customHeight="1" spans="1:16">
      <c r="A1312" s="361"/>
      <c r="B1312" s="294"/>
      <c r="C1312" s="337"/>
      <c r="D1312" s="337"/>
      <c r="E1312" s="337"/>
      <c r="F1312" s="337"/>
      <c r="G1312" s="359"/>
      <c r="H1312" s="337"/>
      <c r="I1312" s="337"/>
      <c r="J1312" s="337"/>
      <c r="K1312" s="337"/>
      <c r="L1312" s="334"/>
      <c r="M1312" s="337"/>
      <c r="N1312" s="349"/>
      <c r="O1312" s="349"/>
      <c r="P1312" s="357"/>
    </row>
    <row r="1313" ht="27" customHeight="1" spans="1:16">
      <c r="A1313" s="362"/>
      <c r="B1313" s="294"/>
      <c r="C1313" s="337"/>
      <c r="D1313" s="337"/>
      <c r="E1313" s="337"/>
      <c r="F1313" s="337"/>
      <c r="G1313" s="359"/>
      <c r="H1313" s="337"/>
      <c r="I1313" s="337"/>
      <c r="J1313" s="337"/>
      <c r="K1313" s="337"/>
      <c r="L1313" s="329"/>
      <c r="M1313" s="337"/>
      <c r="N1313" s="349"/>
      <c r="O1313" s="349"/>
      <c r="P1313" s="358"/>
    </row>
    <row r="1314" ht="27" customHeight="1" spans="1:16">
      <c r="A1314" s="361"/>
      <c r="B1314" s="294"/>
      <c r="C1314" s="337"/>
      <c r="D1314" s="337"/>
      <c r="E1314" s="337"/>
      <c r="F1314" s="337"/>
      <c r="G1314" s="359"/>
      <c r="H1314" s="337"/>
      <c r="I1314" s="337"/>
      <c r="J1314" s="337"/>
      <c r="K1314" s="337"/>
      <c r="L1314" s="334"/>
      <c r="M1314" s="337"/>
      <c r="N1314" s="349"/>
      <c r="O1314" s="349"/>
      <c r="P1314" s="357"/>
    </row>
    <row r="1315" ht="27" customHeight="1" spans="1:16">
      <c r="A1315" s="362"/>
      <c r="B1315" s="294"/>
      <c r="C1315" s="337"/>
      <c r="D1315" s="337"/>
      <c r="E1315" s="337"/>
      <c r="F1315" s="337"/>
      <c r="G1315" s="359"/>
      <c r="H1315" s="337"/>
      <c r="I1315" s="337"/>
      <c r="J1315" s="337"/>
      <c r="K1315" s="337"/>
      <c r="L1315" s="329"/>
      <c r="M1315" s="337"/>
      <c r="N1315" s="349"/>
      <c r="O1315" s="349"/>
      <c r="P1315" s="358"/>
    </row>
    <row r="1316" ht="27" customHeight="1" spans="1:16">
      <c r="A1316" s="361"/>
      <c r="B1316" s="294"/>
      <c r="C1316" s="337"/>
      <c r="D1316" s="337"/>
      <c r="E1316" s="337"/>
      <c r="F1316" s="337"/>
      <c r="G1316" s="359"/>
      <c r="H1316" s="337"/>
      <c r="I1316" s="337"/>
      <c r="J1316" s="337"/>
      <c r="K1316" s="337"/>
      <c r="L1316" s="334"/>
      <c r="M1316" s="337"/>
      <c r="N1316" s="349"/>
      <c r="O1316" s="349"/>
      <c r="P1316" s="357"/>
    </row>
    <row r="1317" ht="27" customHeight="1" spans="1:16">
      <c r="A1317" s="362"/>
      <c r="B1317" s="294"/>
      <c r="C1317" s="337"/>
      <c r="D1317" s="337"/>
      <c r="E1317" s="337"/>
      <c r="F1317" s="337"/>
      <c r="G1317" s="359"/>
      <c r="H1317" s="337"/>
      <c r="I1317" s="337"/>
      <c r="J1317" s="337"/>
      <c r="K1317" s="337"/>
      <c r="L1317" s="329"/>
      <c r="M1317" s="337"/>
      <c r="N1317" s="349"/>
      <c r="O1317" s="349"/>
      <c r="P1317" s="358"/>
    </row>
    <row r="1318" ht="27" customHeight="1" spans="1:16">
      <c r="A1318" s="361"/>
      <c r="B1318" s="294"/>
      <c r="C1318" s="337"/>
      <c r="D1318" s="337"/>
      <c r="E1318" s="337"/>
      <c r="F1318" s="337"/>
      <c r="G1318" s="359"/>
      <c r="H1318" s="337"/>
      <c r="I1318" s="337"/>
      <c r="J1318" s="337"/>
      <c r="K1318" s="337"/>
      <c r="L1318" s="334"/>
      <c r="M1318" s="337"/>
      <c r="N1318" s="349"/>
      <c r="O1318" s="349"/>
      <c r="P1318" s="357"/>
    </row>
    <row r="1319" ht="27" customHeight="1" spans="1:16">
      <c r="A1319" s="362"/>
      <c r="B1319" s="294"/>
      <c r="C1319" s="337"/>
      <c r="D1319" s="337"/>
      <c r="E1319" s="337"/>
      <c r="F1319" s="337"/>
      <c r="G1319" s="359"/>
      <c r="H1319" s="337"/>
      <c r="I1319" s="337"/>
      <c r="J1319" s="337"/>
      <c r="K1319" s="337"/>
      <c r="L1319" s="329"/>
      <c r="M1319" s="337"/>
      <c r="N1319" s="349"/>
      <c r="O1319" s="349"/>
      <c r="P1319" s="358"/>
    </row>
    <row r="1320" ht="27" customHeight="1" spans="1:16">
      <c r="A1320" s="361"/>
      <c r="B1320" s="294"/>
      <c r="C1320" s="337"/>
      <c r="D1320" s="337"/>
      <c r="E1320" s="337"/>
      <c r="F1320" s="337"/>
      <c r="G1320" s="359"/>
      <c r="H1320" s="337"/>
      <c r="I1320" s="337"/>
      <c r="J1320" s="337"/>
      <c r="K1320" s="337"/>
      <c r="L1320" s="334"/>
      <c r="M1320" s="337"/>
      <c r="N1320" s="349"/>
      <c r="O1320" s="349"/>
      <c r="P1320" s="357"/>
    </row>
    <row r="1321" ht="27" customHeight="1" spans="1:16">
      <c r="A1321" s="362"/>
      <c r="B1321" s="294"/>
      <c r="C1321" s="337"/>
      <c r="D1321" s="337"/>
      <c r="E1321" s="337"/>
      <c r="F1321" s="337"/>
      <c r="G1321" s="359"/>
      <c r="H1321" s="337"/>
      <c r="I1321" s="337"/>
      <c r="J1321" s="337"/>
      <c r="K1321" s="337"/>
      <c r="L1321" s="329"/>
      <c r="M1321" s="337"/>
      <c r="N1321" s="349"/>
      <c r="O1321" s="349"/>
      <c r="P1321" s="358"/>
    </row>
    <row r="1322" ht="27" customHeight="1" spans="1:16">
      <c r="A1322" s="361"/>
      <c r="B1322" s="294"/>
      <c r="C1322" s="337"/>
      <c r="D1322" s="337"/>
      <c r="E1322" s="337"/>
      <c r="F1322" s="337"/>
      <c r="G1322" s="359"/>
      <c r="H1322" s="337"/>
      <c r="I1322" s="337"/>
      <c r="J1322" s="337"/>
      <c r="K1322" s="337"/>
      <c r="L1322" s="334"/>
      <c r="M1322" s="337"/>
      <c r="N1322" s="349"/>
      <c r="O1322" s="349"/>
      <c r="P1322" s="357"/>
    </row>
    <row r="1323" ht="27" customHeight="1" spans="1:16">
      <c r="A1323" s="362"/>
      <c r="B1323" s="294"/>
      <c r="C1323" s="337"/>
      <c r="D1323" s="337"/>
      <c r="E1323" s="337"/>
      <c r="F1323" s="337"/>
      <c r="G1323" s="359"/>
      <c r="H1323" s="337"/>
      <c r="I1323" s="337"/>
      <c r="J1323" s="337"/>
      <c r="K1323" s="337"/>
      <c r="L1323" s="329"/>
      <c r="M1323" s="337"/>
      <c r="N1323" s="349"/>
      <c r="O1323" s="349"/>
      <c r="P1323" s="358"/>
    </row>
    <row r="1324" ht="27" customHeight="1" spans="1:16">
      <c r="A1324" s="361"/>
      <c r="B1324" s="294"/>
      <c r="C1324" s="337"/>
      <c r="D1324" s="337"/>
      <c r="E1324" s="337"/>
      <c r="F1324" s="337"/>
      <c r="G1324" s="359"/>
      <c r="H1324" s="337"/>
      <c r="I1324" s="337"/>
      <c r="J1324" s="337"/>
      <c r="K1324" s="337"/>
      <c r="L1324" s="334"/>
      <c r="M1324" s="337"/>
      <c r="N1324" s="349"/>
      <c r="O1324" s="349"/>
      <c r="P1324" s="357"/>
    </row>
    <row r="1325" ht="27" customHeight="1" spans="1:16">
      <c r="A1325" s="362"/>
      <c r="B1325" s="294"/>
      <c r="C1325" s="337"/>
      <c r="D1325" s="337"/>
      <c r="E1325" s="337"/>
      <c r="F1325" s="337"/>
      <c r="G1325" s="359"/>
      <c r="H1325" s="337"/>
      <c r="I1325" s="337"/>
      <c r="J1325" s="337"/>
      <c r="K1325" s="337"/>
      <c r="L1325" s="329"/>
      <c r="M1325" s="337"/>
      <c r="N1325" s="349"/>
      <c r="O1325" s="349"/>
      <c r="P1325" s="358"/>
    </row>
    <row r="1326" ht="27" customHeight="1" spans="1:16">
      <c r="A1326" s="361"/>
      <c r="B1326" s="294"/>
      <c r="C1326" s="337"/>
      <c r="D1326" s="337"/>
      <c r="E1326" s="337"/>
      <c r="F1326" s="337"/>
      <c r="G1326" s="359"/>
      <c r="H1326" s="337"/>
      <c r="I1326" s="337"/>
      <c r="J1326" s="337"/>
      <c r="K1326" s="337"/>
      <c r="L1326" s="334"/>
      <c r="M1326" s="337"/>
      <c r="N1326" s="349"/>
      <c r="O1326" s="349"/>
      <c r="P1326" s="357"/>
    </row>
    <row r="1327" ht="27" customHeight="1" spans="1:16">
      <c r="A1327" s="362"/>
      <c r="B1327" s="294"/>
      <c r="C1327" s="337"/>
      <c r="D1327" s="337"/>
      <c r="E1327" s="337"/>
      <c r="F1327" s="337"/>
      <c r="G1327" s="359"/>
      <c r="H1327" s="337"/>
      <c r="I1327" s="337"/>
      <c r="J1327" s="337"/>
      <c r="K1327" s="337"/>
      <c r="L1327" s="329"/>
      <c r="M1327" s="337"/>
      <c r="N1327" s="349"/>
      <c r="O1327" s="349"/>
      <c r="P1327" s="358"/>
    </row>
    <row r="1328" ht="27" customHeight="1" spans="1:16">
      <c r="A1328" s="361"/>
      <c r="B1328" s="294"/>
      <c r="C1328" s="337"/>
      <c r="D1328" s="337"/>
      <c r="E1328" s="337"/>
      <c r="F1328" s="337"/>
      <c r="G1328" s="359"/>
      <c r="H1328" s="337"/>
      <c r="I1328" s="337"/>
      <c r="J1328" s="337"/>
      <c r="K1328" s="337"/>
      <c r="L1328" s="334"/>
      <c r="M1328" s="337"/>
      <c r="N1328" s="349"/>
      <c r="O1328" s="349"/>
      <c r="P1328" s="357"/>
    </row>
    <row r="1329" ht="27" customHeight="1" spans="1:16">
      <c r="A1329" s="362"/>
      <c r="B1329" s="294"/>
      <c r="C1329" s="337"/>
      <c r="D1329" s="337"/>
      <c r="E1329" s="337"/>
      <c r="F1329" s="337"/>
      <c r="G1329" s="359"/>
      <c r="H1329" s="337"/>
      <c r="I1329" s="337"/>
      <c r="J1329" s="337"/>
      <c r="K1329" s="337"/>
      <c r="L1329" s="329"/>
      <c r="M1329" s="337"/>
      <c r="N1329" s="349"/>
      <c r="O1329" s="349"/>
      <c r="P1329" s="358"/>
    </row>
    <row r="1330" ht="27" customHeight="1" spans="1:16">
      <c r="A1330" s="361"/>
      <c r="B1330" s="294"/>
      <c r="C1330" s="337"/>
      <c r="D1330" s="337"/>
      <c r="E1330" s="337"/>
      <c r="F1330" s="337"/>
      <c r="G1330" s="359"/>
      <c r="H1330" s="337"/>
      <c r="I1330" s="337"/>
      <c r="J1330" s="337"/>
      <c r="K1330" s="337"/>
      <c r="L1330" s="334"/>
      <c r="M1330" s="337"/>
      <c r="N1330" s="349"/>
      <c r="O1330" s="349"/>
      <c r="P1330" s="357"/>
    </row>
    <row r="1331" ht="27" customHeight="1" spans="1:16">
      <c r="A1331" s="362"/>
      <c r="B1331" s="294"/>
      <c r="C1331" s="337"/>
      <c r="D1331" s="337"/>
      <c r="E1331" s="337"/>
      <c r="F1331" s="337"/>
      <c r="G1331" s="359"/>
      <c r="H1331" s="337"/>
      <c r="I1331" s="337"/>
      <c r="J1331" s="337"/>
      <c r="K1331" s="337"/>
      <c r="L1331" s="329"/>
      <c r="M1331" s="337"/>
      <c r="N1331" s="349"/>
      <c r="O1331" s="349"/>
      <c r="P1331" s="358"/>
    </row>
    <row r="1332" ht="27" customHeight="1" spans="1:16">
      <c r="A1332" s="361"/>
      <c r="B1332" s="294"/>
      <c r="C1332" s="337"/>
      <c r="D1332" s="337"/>
      <c r="E1332" s="337"/>
      <c r="F1332" s="337"/>
      <c r="G1332" s="359"/>
      <c r="H1332" s="337"/>
      <c r="I1332" s="337"/>
      <c r="J1332" s="337"/>
      <c r="K1332" s="337"/>
      <c r="L1332" s="334"/>
      <c r="M1332" s="337"/>
      <c r="N1332" s="349"/>
      <c r="O1332" s="349"/>
      <c r="P1332" s="357"/>
    </row>
    <row r="1333" ht="27" customHeight="1" spans="1:16">
      <c r="A1333" s="362"/>
      <c r="B1333" s="294"/>
      <c r="C1333" s="337"/>
      <c r="D1333" s="337"/>
      <c r="E1333" s="337"/>
      <c r="F1333" s="337"/>
      <c r="G1333" s="359"/>
      <c r="H1333" s="337"/>
      <c r="I1333" s="337"/>
      <c r="J1333" s="337"/>
      <c r="K1333" s="337"/>
      <c r="L1333" s="329"/>
      <c r="M1333" s="337"/>
      <c r="N1333" s="349"/>
      <c r="O1333" s="349"/>
      <c r="P1333" s="358"/>
    </row>
    <row r="1334" ht="27" customHeight="1" spans="1:16">
      <c r="A1334" s="361"/>
      <c r="B1334" s="294"/>
      <c r="C1334" s="337"/>
      <c r="D1334" s="337"/>
      <c r="E1334" s="337"/>
      <c r="F1334" s="337"/>
      <c r="G1334" s="359"/>
      <c r="H1334" s="337"/>
      <c r="I1334" s="337"/>
      <c r="J1334" s="337"/>
      <c r="K1334" s="337"/>
      <c r="L1334" s="334"/>
      <c r="M1334" s="337"/>
      <c r="N1334" s="349"/>
      <c r="O1334" s="349"/>
      <c r="P1334" s="357"/>
    </row>
    <row r="1335" ht="27" customHeight="1" spans="1:16">
      <c r="A1335" s="362"/>
      <c r="B1335" s="294"/>
      <c r="C1335" s="337"/>
      <c r="D1335" s="337"/>
      <c r="E1335" s="337"/>
      <c r="F1335" s="337"/>
      <c r="G1335" s="359"/>
      <c r="H1335" s="337"/>
      <c r="I1335" s="337"/>
      <c r="J1335" s="337"/>
      <c r="K1335" s="337"/>
      <c r="L1335" s="329"/>
      <c r="M1335" s="337"/>
      <c r="N1335" s="349"/>
      <c r="O1335" s="349"/>
      <c r="P1335" s="358"/>
    </row>
    <row r="1336" ht="27" customHeight="1" spans="1:16">
      <c r="A1336" s="361"/>
      <c r="B1336" s="294"/>
      <c r="C1336" s="337"/>
      <c r="D1336" s="337"/>
      <c r="E1336" s="337"/>
      <c r="F1336" s="337"/>
      <c r="G1336" s="359"/>
      <c r="H1336" s="337"/>
      <c r="I1336" s="337"/>
      <c r="J1336" s="337"/>
      <c r="K1336" s="337"/>
      <c r="L1336" s="334"/>
      <c r="M1336" s="337"/>
      <c r="N1336" s="349"/>
      <c r="O1336" s="349"/>
      <c r="P1336" s="357"/>
    </row>
    <row r="1337" ht="27" customHeight="1" spans="1:16">
      <c r="A1337" s="362"/>
      <c r="B1337" s="294"/>
      <c r="C1337" s="337"/>
      <c r="D1337" s="337"/>
      <c r="E1337" s="337"/>
      <c r="F1337" s="337"/>
      <c r="G1337" s="359"/>
      <c r="H1337" s="337"/>
      <c r="I1337" s="337"/>
      <c r="J1337" s="337"/>
      <c r="K1337" s="337"/>
      <c r="L1337" s="329"/>
      <c r="M1337" s="337"/>
      <c r="N1337" s="349"/>
      <c r="O1337" s="349"/>
      <c r="P1337" s="358"/>
    </row>
    <row r="1338" ht="27" customHeight="1" spans="1:16">
      <c r="A1338" s="361"/>
      <c r="B1338" s="294"/>
      <c r="C1338" s="337"/>
      <c r="D1338" s="337"/>
      <c r="E1338" s="337"/>
      <c r="F1338" s="337"/>
      <c r="G1338" s="359"/>
      <c r="H1338" s="337"/>
      <c r="I1338" s="337"/>
      <c r="J1338" s="337"/>
      <c r="K1338" s="337"/>
      <c r="L1338" s="334"/>
      <c r="M1338" s="337"/>
      <c r="N1338" s="349"/>
      <c r="O1338" s="349"/>
      <c r="P1338" s="357"/>
    </row>
    <row r="1339" ht="27" customHeight="1" spans="1:16">
      <c r="A1339" s="362"/>
      <c r="B1339" s="294"/>
      <c r="C1339" s="337"/>
      <c r="D1339" s="337"/>
      <c r="E1339" s="337"/>
      <c r="F1339" s="337"/>
      <c r="G1339" s="359"/>
      <c r="H1339" s="337"/>
      <c r="I1339" s="337"/>
      <c r="J1339" s="337"/>
      <c r="K1339" s="337"/>
      <c r="L1339" s="329"/>
      <c r="M1339" s="337"/>
      <c r="N1339" s="349"/>
      <c r="O1339" s="349"/>
      <c r="P1339" s="358"/>
    </row>
    <row r="1340" ht="27" customHeight="1" spans="1:16">
      <c r="A1340" s="361"/>
      <c r="B1340" s="294"/>
      <c r="C1340" s="337"/>
      <c r="D1340" s="337"/>
      <c r="E1340" s="337"/>
      <c r="F1340" s="337"/>
      <c r="G1340" s="359"/>
      <c r="H1340" s="337"/>
      <c r="I1340" s="337"/>
      <c r="J1340" s="337"/>
      <c r="K1340" s="337"/>
      <c r="L1340" s="334"/>
      <c r="M1340" s="337"/>
      <c r="N1340" s="349"/>
      <c r="O1340" s="349"/>
      <c r="P1340" s="357"/>
    </row>
    <row r="1341" ht="27" customHeight="1" spans="1:16">
      <c r="A1341" s="362"/>
      <c r="B1341" s="294"/>
      <c r="C1341" s="337"/>
      <c r="D1341" s="341"/>
      <c r="E1341" s="337"/>
      <c r="F1341" s="337"/>
      <c r="G1341" s="359"/>
      <c r="H1341" s="337"/>
      <c r="I1341" s="337"/>
      <c r="J1341" s="337"/>
      <c r="K1341" s="337"/>
      <c r="L1341" s="329"/>
      <c r="M1341" s="337"/>
      <c r="N1341" s="349"/>
      <c r="O1341" s="349"/>
      <c r="P1341" s="358"/>
    </row>
    <row r="1342" ht="27" customHeight="1" spans="1:16">
      <c r="A1342" s="361"/>
      <c r="B1342" s="294"/>
      <c r="C1342" s="337"/>
      <c r="D1342" s="341"/>
      <c r="E1342" s="337"/>
      <c r="F1342" s="337"/>
      <c r="G1342" s="359"/>
      <c r="H1342" s="337"/>
      <c r="I1342" s="337"/>
      <c r="J1342" s="337"/>
      <c r="K1342" s="337"/>
      <c r="L1342" s="334"/>
      <c r="M1342" s="337"/>
      <c r="N1342" s="349"/>
      <c r="O1342" s="349"/>
      <c r="P1342" s="357"/>
    </row>
    <row r="1343" ht="27" customHeight="1" spans="1:16">
      <c r="A1343" s="362"/>
      <c r="B1343" s="294"/>
      <c r="C1343" s="337"/>
      <c r="D1343" s="337"/>
      <c r="E1343" s="337"/>
      <c r="F1343" s="337"/>
      <c r="G1343" s="359"/>
      <c r="H1343" s="337"/>
      <c r="I1343" s="337"/>
      <c r="J1343" s="337"/>
      <c r="K1343" s="337"/>
      <c r="L1343" s="329"/>
      <c r="M1343" s="337"/>
      <c r="N1343" s="349"/>
      <c r="O1343" s="349"/>
      <c r="P1343" s="358"/>
    </row>
    <row r="1344" ht="27" customHeight="1" spans="1:16">
      <c r="A1344" s="361"/>
      <c r="B1344" s="294"/>
      <c r="C1344" s="337"/>
      <c r="D1344" s="337"/>
      <c r="E1344" s="337"/>
      <c r="F1344" s="337"/>
      <c r="G1344" s="359"/>
      <c r="H1344" s="337"/>
      <c r="I1344" s="337"/>
      <c r="J1344" s="337"/>
      <c r="K1344" s="337"/>
      <c r="L1344" s="334"/>
      <c r="M1344" s="337"/>
      <c r="N1344" s="349"/>
      <c r="O1344" s="349"/>
      <c r="P1344" s="357"/>
    </row>
    <row r="1345" ht="27" customHeight="1" spans="1:16">
      <c r="A1345" s="362"/>
      <c r="B1345" s="294"/>
      <c r="C1345" s="337"/>
      <c r="D1345" s="337"/>
      <c r="E1345" s="337"/>
      <c r="F1345" s="337"/>
      <c r="G1345" s="359"/>
      <c r="H1345" s="337"/>
      <c r="I1345" s="337"/>
      <c r="J1345" s="337"/>
      <c r="K1345" s="337"/>
      <c r="L1345" s="329"/>
      <c r="M1345" s="337"/>
      <c r="N1345" s="349"/>
      <c r="O1345" s="349"/>
      <c r="P1345" s="358"/>
    </row>
    <row r="1346" ht="27" customHeight="1" spans="1:16">
      <c r="A1346" s="361"/>
      <c r="B1346" s="294"/>
      <c r="C1346" s="337"/>
      <c r="D1346" s="337"/>
      <c r="E1346" s="337"/>
      <c r="F1346" s="337"/>
      <c r="G1346" s="359"/>
      <c r="H1346" s="337"/>
      <c r="I1346" s="337"/>
      <c r="J1346" s="337"/>
      <c r="K1346" s="337"/>
      <c r="L1346" s="334"/>
      <c r="M1346" s="337"/>
      <c r="N1346" s="349"/>
      <c r="O1346" s="349"/>
      <c r="P1346" s="357"/>
    </row>
    <row r="1347" ht="27" customHeight="1" spans="1:16">
      <c r="A1347" s="362"/>
      <c r="B1347" s="294"/>
      <c r="C1347" s="337"/>
      <c r="D1347" s="337"/>
      <c r="E1347" s="337"/>
      <c r="F1347" s="337"/>
      <c r="G1347" s="359"/>
      <c r="H1347" s="337"/>
      <c r="I1347" s="337"/>
      <c r="J1347" s="337"/>
      <c r="K1347" s="337"/>
      <c r="L1347" s="329"/>
      <c r="M1347" s="337"/>
      <c r="N1347" s="349"/>
      <c r="O1347" s="349"/>
      <c r="P1347" s="358"/>
    </row>
    <row r="1348" ht="27" customHeight="1" spans="1:16">
      <c r="A1348" s="361"/>
      <c r="B1348" s="294"/>
      <c r="C1348" s="337"/>
      <c r="D1348" s="337"/>
      <c r="E1348" s="337"/>
      <c r="F1348" s="337"/>
      <c r="G1348" s="359"/>
      <c r="H1348" s="337"/>
      <c r="I1348" s="337"/>
      <c r="J1348" s="337"/>
      <c r="K1348" s="337"/>
      <c r="L1348" s="334"/>
      <c r="M1348" s="337"/>
      <c r="N1348" s="349"/>
      <c r="O1348" s="349"/>
      <c r="P1348" s="357"/>
    </row>
    <row r="1349" ht="27" customHeight="1" spans="1:16">
      <c r="A1349" s="362"/>
      <c r="B1349" s="294"/>
      <c r="C1349" s="337"/>
      <c r="D1349" s="337"/>
      <c r="E1349" s="337"/>
      <c r="F1349" s="337"/>
      <c r="G1349" s="359"/>
      <c r="H1349" s="337"/>
      <c r="I1349" s="337"/>
      <c r="J1349" s="337"/>
      <c r="K1349" s="337"/>
      <c r="L1349" s="329"/>
      <c r="M1349" s="337"/>
      <c r="N1349" s="349"/>
      <c r="O1349" s="349"/>
      <c r="P1349" s="358"/>
    </row>
    <row r="1350" ht="27" customHeight="1" spans="1:16">
      <c r="A1350" s="361"/>
      <c r="B1350" s="294"/>
      <c r="C1350" s="337"/>
      <c r="D1350" s="337"/>
      <c r="E1350" s="337"/>
      <c r="F1350" s="337"/>
      <c r="G1350" s="359"/>
      <c r="H1350" s="337"/>
      <c r="I1350" s="337"/>
      <c r="J1350" s="337"/>
      <c r="K1350" s="337"/>
      <c r="L1350" s="334"/>
      <c r="M1350" s="337"/>
      <c r="N1350" s="349"/>
      <c r="O1350" s="349"/>
      <c r="P1350" s="357"/>
    </row>
    <row r="1351" ht="27" customHeight="1" spans="1:16">
      <c r="A1351" s="362"/>
      <c r="B1351" s="294"/>
      <c r="C1351" s="337"/>
      <c r="D1351" s="337"/>
      <c r="E1351" s="337"/>
      <c r="F1351" s="337"/>
      <c r="G1351" s="359"/>
      <c r="H1351" s="337"/>
      <c r="I1351" s="337"/>
      <c r="J1351" s="337"/>
      <c r="K1351" s="337"/>
      <c r="L1351" s="329"/>
      <c r="M1351" s="337"/>
      <c r="N1351" s="349"/>
      <c r="O1351" s="349"/>
      <c r="P1351" s="358"/>
    </row>
    <row r="1352" ht="27" customHeight="1" spans="1:16">
      <c r="A1352" s="361"/>
      <c r="B1352" s="294"/>
      <c r="C1352" s="337"/>
      <c r="D1352" s="337"/>
      <c r="E1352" s="337"/>
      <c r="F1352" s="337"/>
      <c r="G1352" s="359"/>
      <c r="H1352" s="337"/>
      <c r="I1352" s="337"/>
      <c r="J1352" s="337"/>
      <c r="K1352" s="337"/>
      <c r="L1352" s="334"/>
      <c r="M1352" s="337"/>
      <c r="N1352" s="349"/>
      <c r="O1352" s="349"/>
      <c r="P1352" s="357"/>
    </row>
    <row r="1353" ht="27" customHeight="1" spans="1:16">
      <c r="A1353" s="362"/>
      <c r="B1353" s="294"/>
      <c r="C1353" s="337"/>
      <c r="D1353" s="337"/>
      <c r="E1353" s="337"/>
      <c r="F1353" s="337"/>
      <c r="G1353" s="359"/>
      <c r="H1353" s="337"/>
      <c r="I1353" s="337"/>
      <c r="J1353" s="337"/>
      <c r="K1353" s="337"/>
      <c r="L1353" s="329"/>
      <c r="M1353" s="337"/>
      <c r="N1353" s="349"/>
      <c r="O1353" s="349"/>
      <c r="P1353" s="358"/>
    </row>
    <row r="1354" ht="27" customHeight="1" spans="1:16">
      <c r="A1354" s="361"/>
      <c r="B1354" s="294"/>
      <c r="C1354" s="337"/>
      <c r="D1354" s="337"/>
      <c r="E1354" s="337"/>
      <c r="F1354" s="337"/>
      <c r="G1354" s="359"/>
      <c r="H1354" s="337"/>
      <c r="I1354" s="337"/>
      <c r="J1354" s="337"/>
      <c r="K1354" s="337"/>
      <c r="L1354" s="334"/>
      <c r="M1354" s="337"/>
      <c r="N1354" s="349"/>
      <c r="O1354" s="349"/>
      <c r="P1354" s="357"/>
    </row>
    <row r="1355" ht="27" customHeight="1" spans="1:16">
      <c r="A1355" s="362"/>
      <c r="B1355" s="294"/>
      <c r="C1355" s="337"/>
      <c r="D1355" s="337"/>
      <c r="E1355" s="337"/>
      <c r="F1355" s="337"/>
      <c r="G1355" s="359"/>
      <c r="H1355" s="337"/>
      <c r="I1355" s="337"/>
      <c r="J1355" s="337"/>
      <c r="K1355" s="337"/>
      <c r="L1355" s="329"/>
      <c r="M1355" s="337"/>
      <c r="N1355" s="349"/>
      <c r="O1355" s="349"/>
      <c r="P1355" s="358"/>
    </row>
    <row r="1356" ht="27" customHeight="1" spans="1:16">
      <c r="A1356" s="361"/>
      <c r="B1356" s="294"/>
      <c r="C1356" s="337"/>
      <c r="D1356" s="337"/>
      <c r="E1356" s="337"/>
      <c r="F1356" s="337"/>
      <c r="G1356" s="359"/>
      <c r="H1356" s="337"/>
      <c r="I1356" s="337"/>
      <c r="J1356" s="337"/>
      <c r="K1356" s="337"/>
      <c r="L1356" s="334"/>
      <c r="M1356" s="337"/>
      <c r="N1356" s="349"/>
      <c r="O1356" s="349"/>
      <c r="P1356" s="357"/>
    </row>
    <row r="1357" ht="27" customHeight="1" spans="1:16">
      <c r="A1357" s="362"/>
      <c r="B1357" s="294"/>
      <c r="C1357" s="337"/>
      <c r="D1357" s="341"/>
      <c r="E1357" s="337"/>
      <c r="F1357" s="337"/>
      <c r="G1357" s="359"/>
      <c r="H1357" s="337"/>
      <c r="I1357" s="337"/>
      <c r="J1357" s="337"/>
      <c r="K1357" s="337"/>
      <c r="L1357" s="329"/>
      <c r="M1357" s="337"/>
      <c r="N1357" s="349"/>
      <c r="O1357" s="349"/>
      <c r="P1357" s="358"/>
    </row>
    <row r="1358" ht="27" customHeight="1" spans="1:16">
      <c r="A1358" s="361"/>
      <c r="B1358" s="294"/>
      <c r="C1358" s="337"/>
      <c r="D1358" s="337"/>
      <c r="E1358" s="337"/>
      <c r="F1358" s="337"/>
      <c r="G1358" s="359"/>
      <c r="H1358" s="337"/>
      <c r="I1358" s="337"/>
      <c r="J1358" s="337"/>
      <c r="K1358" s="337"/>
      <c r="L1358" s="334"/>
      <c r="M1358" s="337"/>
      <c r="N1358" s="349"/>
      <c r="O1358" s="349"/>
      <c r="P1358" s="357"/>
    </row>
    <row r="1359" ht="27" customHeight="1" spans="1:16">
      <c r="A1359" s="362"/>
      <c r="B1359" s="294"/>
      <c r="C1359" s="337"/>
      <c r="D1359" s="337"/>
      <c r="E1359" s="337"/>
      <c r="F1359" s="337"/>
      <c r="G1359" s="359"/>
      <c r="H1359" s="337"/>
      <c r="I1359" s="337"/>
      <c r="J1359" s="337"/>
      <c r="K1359" s="337"/>
      <c r="L1359" s="329"/>
      <c r="M1359" s="337"/>
      <c r="N1359" s="349"/>
      <c r="O1359" s="349"/>
      <c r="P1359" s="358"/>
    </row>
    <row r="1360" ht="27" customHeight="1" spans="1:16">
      <c r="A1360" s="361"/>
      <c r="B1360" s="294"/>
      <c r="C1360" s="337"/>
      <c r="D1360" s="337"/>
      <c r="E1360" s="337"/>
      <c r="F1360" s="337"/>
      <c r="G1360" s="359"/>
      <c r="H1360" s="337"/>
      <c r="I1360" s="337"/>
      <c r="J1360" s="337"/>
      <c r="K1360" s="337"/>
      <c r="L1360" s="334"/>
      <c r="M1360" s="337"/>
      <c r="N1360" s="349"/>
      <c r="O1360" s="349"/>
      <c r="P1360" s="357"/>
    </row>
    <row r="1361" ht="27" customHeight="1" spans="1:16">
      <c r="A1361" s="362"/>
      <c r="B1361" s="294"/>
      <c r="C1361" s="337"/>
      <c r="D1361" s="337"/>
      <c r="E1361" s="337"/>
      <c r="F1361" s="337"/>
      <c r="G1361" s="359"/>
      <c r="H1361" s="337"/>
      <c r="I1361" s="337"/>
      <c r="J1361" s="337"/>
      <c r="K1361" s="337"/>
      <c r="L1361" s="329"/>
      <c r="M1361" s="337"/>
      <c r="N1361" s="349"/>
      <c r="O1361" s="349"/>
      <c r="P1361" s="358"/>
    </row>
    <row r="1362" ht="27" customHeight="1" spans="1:16">
      <c r="A1362" s="361"/>
      <c r="B1362" s="294"/>
      <c r="C1362" s="337"/>
      <c r="D1362" s="337"/>
      <c r="E1362" s="337"/>
      <c r="F1362" s="337"/>
      <c r="G1362" s="359"/>
      <c r="H1362" s="337"/>
      <c r="I1362" s="337"/>
      <c r="J1362" s="337"/>
      <c r="K1362" s="337"/>
      <c r="L1362" s="334"/>
      <c r="M1362" s="337"/>
      <c r="N1362" s="349"/>
      <c r="O1362" s="349"/>
      <c r="P1362" s="357"/>
    </row>
    <row r="1363" ht="27" customHeight="1" spans="1:16">
      <c r="A1363" s="362"/>
      <c r="B1363" s="294"/>
      <c r="C1363" s="337"/>
      <c r="D1363" s="337"/>
      <c r="E1363" s="337"/>
      <c r="F1363" s="337"/>
      <c r="G1363" s="359"/>
      <c r="H1363" s="337"/>
      <c r="I1363" s="337"/>
      <c r="J1363" s="337"/>
      <c r="K1363" s="337"/>
      <c r="L1363" s="329"/>
      <c r="M1363" s="337"/>
      <c r="N1363" s="349"/>
      <c r="O1363" s="349"/>
      <c r="P1363" s="358"/>
    </row>
    <row r="1364" ht="27" customHeight="1" spans="1:16">
      <c r="A1364" s="361"/>
      <c r="B1364" s="294"/>
      <c r="C1364" s="337"/>
      <c r="D1364" s="337"/>
      <c r="E1364" s="337"/>
      <c r="F1364" s="337"/>
      <c r="G1364" s="359"/>
      <c r="H1364" s="337"/>
      <c r="I1364" s="337"/>
      <c r="J1364" s="337"/>
      <c r="K1364" s="337"/>
      <c r="L1364" s="334"/>
      <c r="M1364" s="337"/>
      <c r="N1364" s="349"/>
      <c r="O1364" s="349"/>
      <c r="P1364" s="357"/>
    </row>
    <row r="1365" ht="27" customHeight="1" spans="1:16">
      <c r="A1365" s="362"/>
      <c r="B1365" s="294"/>
      <c r="C1365" s="337"/>
      <c r="D1365" s="337"/>
      <c r="E1365" s="337"/>
      <c r="F1365" s="337"/>
      <c r="G1365" s="359"/>
      <c r="H1365" s="337"/>
      <c r="I1365" s="337"/>
      <c r="J1365" s="337"/>
      <c r="K1365" s="337"/>
      <c r="L1365" s="329"/>
      <c r="M1365" s="337"/>
      <c r="N1365" s="349"/>
      <c r="O1365" s="349"/>
      <c r="P1365" s="358"/>
    </row>
    <row r="1366" ht="27" customHeight="1" spans="1:16">
      <c r="A1366" s="361"/>
      <c r="B1366" s="294"/>
      <c r="C1366" s="337"/>
      <c r="D1366" s="337"/>
      <c r="E1366" s="337"/>
      <c r="F1366" s="337"/>
      <c r="G1366" s="359"/>
      <c r="H1366" s="337"/>
      <c r="I1366" s="337"/>
      <c r="J1366" s="337"/>
      <c r="K1366" s="337"/>
      <c r="L1366" s="334"/>
      <c r="M1366" s="337"/>
      <c r="N1366" s="349"/>
      <c r="O1366" s="349"/>
      <c r="P1366" s="357"/>
    </row>
    <row r="1367" ht="27" customHeight="1" spans="1:16">
      <c r="A1367" s="362"/>
      <c r="B1367" s="294"/>
      <c r="C1367" s="337"/>
      <c r="D1367" s="337"/>
      <c r="E1367" s="337"/>
      <c r="F1367" s="337"/>
      <c r="G1367" s="359"/>
      <c r="H1367" s="337"/>
      <c r="I1367" s="337"/>
      <c r="J1367" s="337"/>
      <c r="K1367" s="337"/>
      <c r="L1367" s="329"/>
      <c r="M1367" s="337"/>
      <c r="N1367" s="349"/>
      <c r="O1367" s="349"/>
      <c r="P1367" s="358"/>
    </row>
    <row r="1368" ht="27" customHeight="1" spans="1:16">
      <c r="A1368" s="361"/>
      <c r="B1368" s="294"/>
      <c r="C1368" s="337"/>
      <c r="D1368" s="337"/>
      <c r="E1368" s="337"/>
      <c r="F1368" s="337"/>
      <c r="G1368" s="359"/>
      <c r="H1368" s="337"/>
      <c r="I1368" s="337"/>
      <c r="J1368" s="337"/>
      <c r="K1368" s="337"/>
      <c r="L1368" s="334"/>
      <c r="M1368" s="337"/>
      <c r="N1368" s="349"/>
      <c r="O1368" s="349"/>
      <c r="P1368" s="357"/>
    </row>
    <row r="1369" ht="27" customHeight="1" spans="1:16">
      <c r="A1369" s="362"/>
      <c r="B1369" s="294"/>
      <c r="C1369" s="337"/>
      <c r="D1369" s="337"/>
      <c r="E1369" s="337"/>
      <c r="F1369" s="337"/>
      <c r="G1369" s="359"/>
      <c r="H1369" s="337"/>
      <c r="I1369" s="337"/>
      <c r="J1369" s="337"/>
      <c r="K1369" s="337"/>
      <c r="L1369" s="329"/>
      <c r="M1369" s="337"/>
      <c r="N1369" s="349"/>
      <c r="O1369" s="349"/>
      <c r="P1369" s="358"/>
    </row>
    <row r="1370" ht="27" customHeight="1" spans="1:16">
      <c r="A1370" s="361"/>
      <c r="B1370" s="294"/>
      <c r="C1370" s="337"/>
      <c r="D1370" s="337"/>
      <c r="E1370" s="337"/>
      <c r="F1370" s="337"/>
      <c r="G1370" s="359"/>
      <c r="H1370" s="337"/>
      <c r="I1370" s="337"/>
      <c r="J1370" s="337"/>
      <c r="K1370" s="337"/>
      <c r="L1370" s="334"/>
      <c r="M1370" s="337"/>
      <c r="N1370" s="349"/>
      <c r="O1370" s="349"/>
      <c r="P1370" s="357"/>
    </row>
    <row r="1371" ht="27" customHeight="1" spans="1:16">
      <c r="A1371" s="362"/>
      <c r="B1371" s="294"/>
      <c r="C1371" s="337"/>
      <c r="D1371" s="337"/>
      <c r="E1371" s="337"/>
      <c r="F1371" s="337"/>
      <c r="G1371" s="359"/>
      <c r="H1371" s="337"/>
      <c r="I1371" s="337"/>
      <c r="J1371" s="337"/>
      <c r="K1371" s="337"/>
      <c r="L1371" s="329"/>
      <c r="M1371" s="337"/>
      <c r="N1371" s="349"/>
      <c r="O1371" s="349"/>
      <c r="P1371" s="358"/>
    </row>
    <row r="1372" ht="27" customHeight="1" spans="1:16">
      <c r="A1372" s="361"/>
      <c r="B1372" s="294"/>
      <c r="C1372" s="337"/>
      <c r="D1372" s="337"/>
      <c r="E1372" s="337"/>
      <c r="F1372" s="341"/>
      <c r="G1372" s="359"/>
      <c r="H1372" s="337"/>
      <c r="I1372" s="337"/>
      <c r="J1372" s="337"/>
      <c r="K1372" s="337"/>
      <c r="L1372" s="334"/>
      <c r="M1372" s="337"/>
      <c r="N1372" s="349"/>
      <c r="O1372" s="349"/>
      <c r="P1372" s="357"/>
    </row>
    <row r="1373" ht="27" customHeight="1" spans="1:16">
      <c r="A1373" s="362"/>
      <c r="B1373" s="294"/>
      <c r="C1373" s="337"/>
      <c r="D1373" s="337"/>
      <c r="E1373" s="337"/>
      <c r="F1373" s="337"/>
      <c r="G1373" s="359"/>
      <c r="H1373" s="337"/>
      <c r="I1373" s="337"/>
      <c r="J1373" s="337"/>
      <c r="K1373" s="337"/>
      <c r="L1373" s="329"/>
      <c r="M1373" s="337"/>
      <c r="N1373" s="349"/>
      <c r="O1373" s="349"/>
      <c r="P1373" s="358"/>
    </row>
    <row r="1374" ht="27" customHeight="1" spans="1:16">
      <c r="A1374" s="361"/>
      <c r="B1374" s="294"/>
      <c r="C1374" s="337"/>
      <c r="D1374" s="337"/>
      <c r="E1374" s="337"/>
      <c r="F1374" s="337"/>
      <c r="G1374" s="359"/>
      <c r="H1374" s="337"/>
      <c r="I1374" s="337"/>
      <c r="J1374" s="337"/>
      <c r="K1374" s="337"/>
      <c r="L1374" s="334"/>
      <c r="M1374" s="337"/>
      <c r="N1374" s="349"/>
      <c r="O1374" s="349"/>
      <c r="P1374" s="357"/>
    </row>
    <row r="1375" ht="27" customHeight="1" spans="1:16">
      <c r="A1375" s="362"/>
      <c r="B1375" s="294"/>
      <c r="C1375" s="337"/>
      <c r="D1375" s="337"/>
      <c r="E1375" s="337"/>
      <c r="F1375" s="337"/>
      <c r="G1375" s="359"/>
      <c r="H1375" s="337"/>
      <c r="I1375" s="337"/>
      <c r="J1375" s="337"/>
      <c r="K1375" s="337"/>
      <c r="L1375" s="329"/>
      <c r="M1375" s="337"/>
      <c r="N1375" s="349"/>
      <c r="O1375" s="349"/>
      <c r="P1375" s="358"/>
    </row>
    <row r="1376" ht="27" customHeight="1" spans="1:16">
      <c r="A1376" s="361"/>
      <c r="B1376" s="294"/>
      <c r="C1376" s="337"/>
      <c r="D1376" s="337"/>
      <c r="E1376" s="337"/>
      <c r="F1376" s="337"/>
      <c r="G1376" s="359"/>
      <c r="H1376" s="337"/>
      <c r="I1376" s="337"/>
      <c r="J1376" s="337"/>
      <c r="K1376" s="337"/>
      <c r="L1376" s="334"/>
      <c r="M1376" s="337"/>
      <c r="N1376" s="349"/>
      <c r="O1376" s="349"/>
      <c r="P1376" s="357"/>
    </row>
    <row r="1377" ht="27" customHeight="1" spans="1:16">
      <c r="A1377" s="362"/>
      <c r="B1377" s="294"/>
      <c r="C1377" s="337"/>
      <c r="D1377" s="341"/>
      <c r="E1377" s="337"/>
      <c r="F1377" s="337"/>
      <c r="G1377" s="359"/>
      <c r="H1377" s="337"/>
      <c r="I1377" s="337"/>
      <c r="J1377" s="337"/>
      <c r="K1377" s="337"/>
      <c r="L1377" s="329"/>
      <c r="M1377" s="337"/>
      <c r="N1377" s="349"/>
      <c r="O1377" s="349"/>
      <c r="P1377" s="358"/>
    </row>
    <row r="1378" ht="27" customHeight="1" spans="1:16">
      <c r="A1378" s="361"/>
      <c r="B1378" s="294"/>
      <c r="C1378" s="337"/>
      <c r="D1378" s="341"/>
      <c r="E1378" s="337"/>
      <c r="F1378" s="337"/>
      <c r="G1378" s="359"/>
      <c r="H1378" s="337"/>
      <c r="I1378" s="337"/>
      <c r="J1378" s="337"/>
      <c r="K1378" s="337"/>
      <c r="L1378" s="334"/>
      <c r="M1378" s="337"/>
      <c r="N1378" s="349"/>
      <c r="O1378" s="349"/>
      <c r="P1378" s="357"/>
    </row>
    <row r="1379" ht="27" customHeight="1" spans="1:16">
      <c r="A1379" s="362"/>
      <c r="B1379" s="294"/>
      <c r="C1379" s="337"/>
      <c r="D1379" s="341"/>
      <c r="E1379" s="337"/>
      <c r="F1379" s="337"/>
      <c r="G1379" s="359"/>
      <c r="H1379" s="337"/>
      <c r="I1379" s="337"/>
      <c r="J1379" s="337"/>
      <c r="K1379" s="337"/>
      <c r="L1379" s="329"/>
      <c r="M1379" s="337"/>
      <c r="N1379" s="349"/>
      <c r="O1379" s="349"/>
      <c r="P1379" s="358"/>
    </row>
    <row r="1380" ht="27" customHeight="1" spans="1:16">
      <c r="A1380" s="361"/>
      <c r="B1380" s="294"/>
      <c r="C1380" s="337"/>
      <c r="D1380" s="341"/>
      <c r="E1380" s="337"/>
      <c r="F1380" s="337"/>
      <c r="G1380" s="359"/>
      <c r="H1380" s="337"/>
      <c r="I1380" s="337"/>
      <c r="J1380" s="337"/>
      <c r="K1380" s="337"/>
      <c r="L1380" s="334"/>
      <c r="M1380" s="337"/>
      <c r="N1380" s="349"/>
      <c r="O1380" s="349"/>
      <c r="P1380" s="357"/>
    </row>
    <row r="1381" ht="27" customHeight="1" spans="1:16">
      <c r="A1381" s="362"/>
      <c r="B1381" s="294"/>
      <c r="C1381" s="337"/>
      <c r="D1381" s="337"/>
      <c r="E1381" s="337"/>
      <c r="F1381" s="337"/>
      <c r="G1381" s="359"/>
      <c r="H1381" s="337"/>
      <c r="I1381" s="337"/>
      <c r="J1381" s="337"/>
      <c r="K1381" s="337"/>
      <c r="L1381" s="329"/>
      <c r="M1381" s="337"/>
      <c r="N1381" s="349"/>
      <c r="O1381" s="349"/>
      <c r="P1381" s="358"/>
    </row>
    <row r="1382" ht="27" customHeight="1" spans="1:16">
      <c r="A1382" s="361"/>
      <c r="B1382" s="294"/>
      <c r="C1382" s="337"/>
      <c r="D1382" s="337"/>
      <c r="E1382" s="337"/>
      <c r="F1382" s="337"/>
      <c r="G1382" s="359"/>
      <c r="H1382" s="337"/>
      <c r="I1382" s="337"/>
      <c r="J1382" s="337"/>
      <c r="K1382" s="337"/>
      <c r="L1382" s="334"/>
      <c r="M1382" s="337"/>
      <c r="N1382" s="349"/>
      <c r="O1382" s="349"/>
      <c r="P1382" s="357"/>
    </row>
    <row r="1383" ht="27" customHeight="1" spans="1:16">
      <c r="A1383" s="362"/>
      <c r="B1383" s="294"/>
      <c r="C1383" s="337"/>
      <c r="D1383" s="337"/>
      <c r="E1383" s="337"/>
      <c r="F1383" s="337"/>
      <c r="G1383" s="359"/>
      <c r="H1383" s="337"/>
      <c r="I1383" s="337"/>
      <c r="J1383" s="337"/>
      <c r="K1383" s="337"/>
      <c r="L1383" s="329"/>
      <c r="M1383" s="337"/>
      <c r="N1383" s="349"/>
      <c r="O1383" s="349"/>
      <c r="P1383" s="358"/>
    </row>
    <row r="1384" ht="27" customHeight="1" spans="1:16">
      <c r="A1384" s="361"/>
      <c r="B1384" s="294"/>
      <c r="C1384" s="337"/>
      <c r="D1384" s="341"/>
      <c r="E1384" s="337"/>
      <c r="F1384" s="337"/>
      <c r="G1384" s="359"/>
      <c r="H1384" s="337"/>
      <c r="I1384" s="337"/>
      <c r="J1384" s="337"/>
      <c r="K1384" s="337"/>
      <c r="L1384" s="334"/>
      <c r="M1384" s="337"/>
      <c r="N1384" s="349"/>
      <c r="O1384" s="349"/>
      <c r="P1384" s="357"/>
    </row>
    <row r="1385" ht="27" customHeight="1" spans="1:16">
      <c r="A1385" s="362"/>
      <c r="B1385" s="294"/>
      <c r="C1385" s="337"/>
      <c r="D1385" s="337"/>
      <c r="E1385" s="337"/>
      <c r="F1385" s="337"/>
      <c r="G1385" s="359"/>
      <c r="H1385" s="337"/>
      <c r="I1385" s="337"/>
      <c r="J1385" s="337"/>
      <c r="K1385" s="337"/>
      <c r="L1385" s="329"/>
      <c r="M1385" s="337"/>
      <c r="N1385" s="349"/>
      <c r="O1385" s="349"/>
      <c r="P1385" s="358"/>
    </row>
    <row r="1386" ht="27" customHeight="1" spans="1:16">
      <c r="A1386" s="361"/>
      <c r="B1386" s="294"/>
      <c r="C1386" s="337"/>
      <c r="D1386" s="337"/>
      <c r="E1386" s="337"/>
      <c r="F1386" s="337"/>
      <c r="G1386" s="359"/>
      <c r="H1386" s="337"/>
      <c r="I1386" s="337"/>
      <c r="J1386" s="337"/>
      <c r="K1386" s="337"/>
      <c r="L1386" s="334"/>
      <c r="M1386" s="337"/>
      <c r="N1386" s="349"/>
      <c r="O1386" s="349"/>
      <c r="P1386" s="357"/>
    </row>
    <row r="1387" ht="27" customHeight="1" spans="1:16">
      <c r="A1387" s="362"/>
      <c r="B1387" s="294"/>
      <c r="C1387" s="337"/>
      <c r="D1387" s="337"/>
      <c r="E1387" s="337"/>
      <c r="F1387" s="337"/>
      <c r="G1387" s="359"/>
      <c r="H1387" s="337"/>
      <c r="I1387" s="337"/>
      <c r="J1387" s="337"/>
      <c r="K1387" s="337"/>
      <c r="L1387" s="329"/>
      <c r="M1387" s="337"/>
      <c r="N1387" s="349"/>
      <c r="O1387" s="349"/>
      <c r="P1387" s="358"/>
    </row>
    <row r="1388" ht="27" customHeight="1" spans="1:16">
      <c r="A1388" s="361"/>
      <c r="B1388" s="294"/>
      <c r="C1388" s="337"/>
      <c r="D1388" s="337"/>
      <c r="E1388" s="337"/>
      <c r="F1388" s="337"/>
      <c r="G1388" s="359"/>
      <c r="H1388" s="337"/>
      <c r="I1388" s="337"/>
      <c r="J1388" s="337"/>
      <c r="K1388" s="337"/>
      <c r="L1388" s="334"/>
      <c r="M1388" s="337"/>
      <c r="N1388" s="349"/>
      <c r="O1388" s="349"/>
      <c r="P1388" s="357"/>
    </row>
    <row r="1389" ht="27" customHeight="1" spans="1:16">
      <c r="A1389" s="362"/>
      <c r="B1389" s="294"/>
      <c r="C1389" s="337"/>
      <c r="D1389" s="337"/>
      <c r="E1389" s="337"/>
      <c r="F1389" s="337"/>
      <c r="G1389" s="359"/>
      <c r="H1389" s="337"/>
      <c r="I1389" s="337"/>
      <c r="J1389" s="337"/>
      <c r="K1389" s="337"/>
      <c r="L1389" s="329"/>
      <c r="M1389" s="337"/>
      <c r="N1389" s="349"/>
      <c r="O1389" s="349"/>
      <c r="P1389" s="358"/>
    </row>
    <row r="1390" ht="27" customHeight="1" spans="1:16">
      <c r="A1390" s="361"/>
      <c r="B1390" s="294"/>
      <c r="C1390" s="337"/>
      <c r="D1390" s="337"/>
      <c r="E1390" s="337"/>
      <c r="F1390" s="337"/>
      <c r="G1390" s="359"/>
      <c r="H1390" s="337"/>
      <c r="I1390" s="337"/>
      <c r="J1390" s="337"/>
      <c r="K1390" s="337"/>
      <c r="L1390" s="334"/>
      <c r="M1390" s="337"/>
      <c r="N1390" s="349"/>
      <c r="O1390" s="349"/>
      <c r="P1390" s="357"/>
    </row>
    <row r="1391" ht="27" customHeight="1" spans="1:16">
      <c r="A1391" s="362"/>
      <c r="B1391" s="294"/>
      <c r="C1391" s="337"/>
      <c r="D1391" s="337"/>
      <c r="E1391" s="337"/>
      <c r="F1391" s="337"/>
      <c r="G1391" s="359"/>
      <c r="H1391" s="337"/>
      <c r="I1391" s="337"/>
      <c r="J1391" s="337"/>
      <c r="K1391" s="337"/>
      <c r="L1391" s="329"/>
      <c r="M1391" s="337"/>
      <c r="N1391" s="349"/>
      <c r="O1391" s="349"/>
      <c r="P1391" s="358"/>
    </row>
    <row r="1392" ht="27" customHeight="1" spans="1:16">
      <c r="A1392" s="361"/>
      <c r="B1392" s="294"/>
      <c r="C1392" s="337"/>
      <c r="D1392" s="337"/>
      <c r="E1392" s="337"/>
      <c r="F1392" s="337"/>
      <c r="G1392" s="359"/>
      <c r="H1392" s="337"/>
      <c r="I1392" s="337"/>
      <c r="J1392" s="337"/>
      <c r="K1392" s="337"/>
      <c r="L1392" s="334"/>
      <c r="M1392" s="337"/>
      <c r="N1392" s="349"/>
      <c r="O1392" s="349"/>
      <c r="P1392" s="357"/>
    </row>
    <row r="1393" ht="27" customHeight="1" spans="1:16">
      <c r="A1393" s="362"/>
      <c r="B1393" s="294"/>
      <c r="C1393" s="337"/>
      <c r="D1393" s="337"/>
      <c r="E1393" s="337"/>
      <c r="F1393" s="337"/>
      <c r="G1393" s="359"/>
      <c r="H1393" s="337"/>
      <c r="I1393" s="337"/>
      <c r="J1393" s="337"/>
      <c r="K1393" s="337"/>
      <c r="L1393" s="329"/>
      <c r="M1393" s="337"/>
      <c r="N1393" s="349"/>
      <c r="O1393" s="349"/>
      <c r="P1393" s="358"/>
    </row>
    <row r="1394" ht="27" customHeight="1" spans="1:16">
      <c r="A1394" s="361"/>
      <c r="B1394" s="294"/>
      <c r="C1394" s="337"/>
      <c r="D1394" s="337"/>
      <c r="E1394" s="337"/>
      <c r="F1394" s="337"/>
      <c r="G1394" s="359"/>
      <c r="H1394" s="337"/>
      <c r="I1394" s="337"/>
      <c r="J1394" s="337"/>
      <c r="K1394" s="337"/>
      <c r="L1394" s="334"/>
      <c r="M1394" s="337"/>
      <c r="N1394" s="349"/>
      <c r="O1394" s="349"/>
      <c r="P1394" s="357"/>
    </row>
    <row r="1395" ht="27" customHeight="1" spans="1:16">
      <c r="A1395" s="362"/>
      <c r="B1395" s="294"/>
      <c r="C1395" s="337"/>
      <c r="D1395" s="337"/>
      <c r="E1395" s="337"/>
      <c r="F1395" s="337"/>
      <c r="G1395" s="359"/>
      <c r="H1395" s="337"/>
      <c r="I1395" s="337"/>
      <c r="J1395" s="337"/>
      <c r="K1395" s="337"/>
      <c r="L1395" s="329"/>
      <c r="M1395" s="337"/>
      <c r="N1395" s="349"/>
      <c r="O1395" s="349"/>
      <c r="P1395" s="358"/>
    </row>
    <row r="1396" ht="27" customHeight="1" spans="1:16">
      <c r="A1396" s="361"/>
      <c r="B1396" s="294"/>
      <c r="C1396" s="337"/>
      <c r="D1396" s="337"/>
      <c r="E1396" s="337"/>
      <c r="F1396" s="337"/>
      <c r="G1396" s="359"/>
      <c r="H1396" s="337"/>
      <c r="I1396" s="337"/>
      <c r="J1396" s="337"/>
      <c r="K1396" s="337"/>
      <c r="L1396" s="334"/>
      <c r="M1396" s="337"/>
      <c r="N1396" s="349"/>
      <c r="O1396" s="349"/>
      <c r="P1396" s="357"/>
    </row>
    <row r="1397" ht="27" customHeight="1" spans="1:16">
      <c r="A1397" s="362"/>
      <c r="B1397" s="294"/>
      <c r="C1397" s="337"/>
      <c r="D1397" s="337"/>
      <c r="E1397" s="337"/>
      <c r="F1397" s="337"/>
      <c r="G1397" s="359"/>
      <c r="H1397" s="337"/>
      <c r="I1397" s="337"/>
      <c r="J1397" s="337"/>
      <c r="K1397" s="337"/>
      <c r="L1397" s="329"/>
      <c r="M1397" s="337"/>
      <c r="N1397" s="349"/>
      <c r="O1397" s="349"/>
      <c r="P1397" s="358"/>
    </row>
    <row r="1398" ht="27" customHeight="1" spans="1:16">
      <c r="A1398" s="361"/>
      <c r="B1398" s="294"/>
      <c r="C1398" s="337"/>
      <c r="D1398" s="337"/>
      <c r="E1398" s="337"/>
      <c r="F1398" s="337"/>
      <c r="G1398" s="359"/>
      <c r="H1398" s="337"/>
      <c r="I1398" s="337"/>
      <c r="J1398" s="337"/>
      <c r="K1398" s="337"/>
      <c r="L1398" s="334"/>
      <c r="M1398" s="337"/>
      <c r="N1398" s="349"/>
      <c r="O1398" s="349"/>
      <c r="P1398" s="357"/>
    </row>
    <row r="1399" ht="27" customHeight="1" spans="1:16">
      <c r="A1399" s="362"/>
      <c r="B1399" s="294"/>
      <c r="C1399" s="337"/>
      <c r="D1399" s="337"/>
      <c r="E1399" s="337"/>
      <c r="F1399" s="337"/>
      <c r="G1399" s="359"/>
      <c r="H1399" s="337"/>
      <c r="I1399" s="337"/>
      <c r="J1399" s="337"/>
      <c r="K1399" s="337"/>
      <c r="L1399" s="329"/>
      <c r="M1399" s="337"/>
      <c r="N1399" s="349"/>
      <c r="O1399" s="349"/>
      <c r="P1399" s="358"/>
    </row>
    <row r="1400" ht="27" customHeight="1" spans="1:16">
      <c r="A1400" s="361"/>
      <c r="B1400" s="294"/>
      <c r="C1400" s="337"/>
      <c r="D1400" s="337"/>
      <c r="E1400" s="337"/>
      <c r="F1400" s="337"/>
      <c r="G1400" s="359"/>
      <c r="H1400" s="337"/>
      <c r="I1400" s="337"/>
      <c r="J1400" s="337"/>
      <c r="K1400" s="337"/>
      <c r="L1400" s="334"/>
      <c r="M1400" s="337"/>
      <c r="N1400" s="349"/>
      <c r="O1400" s="349"/>
      <c r="P1400" s="357"/>
    </row>
    <row r="1401" ht="27" customHeight="1" spans="1:16">
      <c r="A1401" s="362"/>
      <c r="B1401" s="294"/>
      <c r="C1401" s="337"/>
      <c r="D1401" s="337"/>
      <c r="E1401" s="337"/>
      <c r="F1401" s="337"/>
      <c r="G1401" s="359"/>
      <c r="H1401" s="337"/>
      <c r="I1401" s="337"/>
      <c r="J1401" s="337"/>
      <c r="K1401" s="337"/>
      <c r="L1401" s="329"/>
      <c r="M1401" s="337"/>
      <c r="N1401" s="349"/>
      <c r="O1401" s="349"/>
      <c r="P1401" s="358"/>
    </row>
    <row r="1402" ht="27" customHeight="1" spans="1:16">
      <c r="A1402" s="361"/>
      <c r="B1402" s="294"/>
      <c r="C1402" s="337"/>
      <c r="D1402" s="337"/>
      <c r="E1402" s="337"/>
      <c r="F1402" s="337"/>
      <c r="G1402" s="359"/>
      <c r="H1402" s="337"/>
      <c r="I1402" s="337"/>
      <c r="J1402" s="337"/>
      <c r="K1402" s="337"/>
      <c r="L1402" s="334"/>
      <c r="M1402" s="337"/>
      <c r="N1402" s="349"/>
      <c r="O1402" s="349"/>
      <c r="P1402" s="357"/>
    </row>
    <row r="1403" ht="27" customHeight="1" spans="1:16">
      <c r="A1403" s="362"/>
      <c r="B1403" s="294"/>
      <c r="C1403" s="337"/>
      <c r="D1403" s="337"/>
      <c r="E1403" s="337"/>
      <c r="F1403" s="337"/>
      <c r="G1403" s="359"/>
      <c r="H1403" s="337"/>
      <c r="I1403" s="337"/>
      <c r="J1403" s="337"/>
      <c r="K1403" s="337"/>
      <c r="L1403" s="329"/>
      <c r="M1403" s="337"/>
      <c r="N1403" s="349"/>
      <c r="O1403" s="349"/>
      <c r="P1403" s="358"/>
    </row>
    <row r="1404" ht="27" customHeight="1" spans="1:16">
      <c r="A1404" s="361"/>
      <c r="B1404" s="294"/>
      <c r="C1404" s="337"/>
      <c r="D1404" s="337"/>
      <c r="E1404" s="337"/>
      <c r="F1404" s="337"/>
      <c r="G1404" s="359"/>
      <c r="H1404" s="337"/>
      <c r="I1404" s="337"/>
      <c r="J1404" s="337"/>
      <c r="K1404" s="337"/>
      <c r="L1404" s="334"/>
      <c r="M1404" s="337"/>
      <c r="N1404" s="349"/>
      <c r="O1404" s="349"/>
      <c r="P1404" s="357"/>
    </row>
    <row r="1405" ht="27" customHeight="1" spans="1:16">
      <c r="A1405" s="362"/>
      <c r="B1405" s="294"/>
      <c r="C1405" s="337"/>
      <c r="D1405" s="337"/>
      <c r="E1405" s="337"/>
      <c r="F1405" s="337"/>
      <c r="G1405" s="359"/>
      <c r="H1405" s="337"/>
      <c r="I1405" s="337"/>
      <c r="J1405" s="337"/>
      <c r="K1405" s="337"/>
      <c r="L1405" s="329"/>
      <c r="M1405" s="337"/>
      <c r="N1405" s="349"/>
      <c r="O1405" s="349"/>
      <c r="P1405" s="358"/>
    </row>
    <row r="1406" ht="27" customHeight="1" spans="1:16">
      <c r="A1406" s="361"/>
      <c r="B1406" s="294"/>
      <c r="C1406" s="337"/>
      <c r="D1406" s="337"/>
      <c r="E1406" s="337"/>
      <c r="F1406" s="337"/>
      <c r="G1406" s="359"/>
      <c r="H1406" s="337"/>
      <c r="I1406" s="337"/>
      <c r="J1406" s="337"/>
      <c r="K1406" s="337"/>
      <c r="L1406" s="334"/>
      <c r="M1406" s="337"/>
      <c r="N1406" s="349"/>
      <c r="O1406" s="349"/>
      <c r="P1406" s="357"/>
    </row>
    <row r="1407" ht="27" customHeight="1" spans="1:16">
      <c r="A1407" s="362"/>
      <c r="B1407" s="294"/>
      <c r="C1407" s="337"/>
      <c r="D1407" s="337"/>
      <c r="E1407" s="337"/>
      <c r="F1407" s="337"/>
      <c r="G1407" s="359"/>
      <c r="H1407" s="337"/>
      <c r="I1407" s="337"/>
      <c r="J1407" s="337"/>
      <c r="K1407" s="337"/>
      <c r="L1407" s="329"/>
      <c r="M1407" s="337"/>
      <c r="N1407" s="349"/>
      <c r="O1407" s="349"/>
      <c r="P1407" s="358"/>
    </row>
    <row r="1408" ht="27" customHeight="1" spans="1:16">
      <c r="A1408" s="361"/>
      <c r="B1408" s="294"/>
      <c r="C1408" s="337"/>
      <c r="D1408" s="337"/>
      <c r="E1408" s="337"/>
      <c r="F1408" s="337"/>
      <c r="G1408" s="359"/>
      <c r="H1408" s="337"/>
      <c r="I1408" s="337"/>
      <c r="J1408" s="337"/>
      <c r="K1408" s="337"/>
      <c r="L1408" s="334"/>
      <c r="M1408" s="337"/>
      <c r="N1408" s="349"/>
      <c r="O1408" s="349"/>
      <c r="P1408" s="357"/>
    </row>
    <row r="1409" ht="27" customHeight="1" spans="1:16">
      <c r="A1409" s="362"/>
      <c r="B1409" s="294"/>
      <c r="C1409" s="337"/>
      <c r="D1409" s="337"/>
      <c r="E1409" s="337"/>
      <c r="F1409" s="337"/>
      <c r="G1409" s="359"/>
      <c r="H1409" s="337"/>
      <c r="I1409" s="337"/>
      <c r="J1409" s="337"/>
      <c r="K1409" s="337"/>
      <c r="L1409" s="329"/>
      <c r="M1409" s="337"/>
      <c r="N1409" s="349"/>
      <c r="O1409" s="349"/>
      <c r="P1409" s="358"/>
    </row>
    <row r="1410" ht="27" customHeight="1" spans="1:16">
      <c r="A1410" s="361"/>
      <c r="B1410" s="294"/>
      <c r="C1410" s="337"/>
      <c r="D1410" s="337"/>
      <c r="E1410" s="337"/>
      <c r="F1410" s="337"/>
      <c r="G1410" s="359"/>
      <c r="H1410" s="337"/>
      <c r="I1410" s="337"/>
      <c r="J1410" s="337"/>
      <c r="K1410" s="337"/>
      <c r="L1410" s="334"/>
      <c r="M1410" s="337"/>
      <c r="N1410" s="349"/>
      <c r="O1410" s="349"/>
      <c r="P1410" s="357"/>
    </row>
    <row r="1411" ht="27" customHeight="1" spans="1:16">
      <c r="A1411" s="362"/>
      <c r="B1411" s="294"/>
      <c r="C1411" s="337"/>
      <c r="D1411" s="337"/>
      <c r="E1411" s="337"/>
      <c r="F1411" s="337"/>
      <c r="G1411" s="359"/>
      <c r="H1411" s="337"/>
      <c r="I1411" s="337"/>
      <c r="J1411" s="337"/>
      <c r="K1411" s="337"/>
      <c r="L1411" s="329"/>
      <c r="M1411" s="337"/>
      <c r="N1411" s="349"/>
      <c r="O1411" s="349"/>
      <c r="P1411" s="358"/>
    </row>
    <row r="1412" ht="27" customHeight="1" spans="1:16">
      <c r="A1412" s="361"/>
      <c r="B1412" s="294"/>
      <c r="C1412" s="337"/>
      <c r="D1412" s="337"/>
      <c r="E1412" s="337"/>
      <c r="F1412" s="337"/>
      <c r="G1412" s="359"/>
      <c r="H1412" s="337"/>
      <c r="I1412" s="337"/>
      <c r="J1412" s="337"/>
      <c r="K1412" s="337"/>
      <c r="L1412" s="334"/>
      <c r="M1412" s="337"/>
      <c r="N1412" s="349"/>
      <c r="O1412" s="349"/>
      <c r="P1412" s="357"/>
    </row>
    <row r="1413" ht="27" customHeight="1" spans="1:16">
      <c r="A1413" s="362"/>
      <c r="B1413" s="294"/>
      <c r="C1413" s="337"/>
      <c r="D1413" s="337"/>
      <c r="E1413" s="337"/>
      <c r="F1413" s="337"/>
      <c r="G1413" s="359"/>
      <c r="H1413" s="337"/>
      <c r="I1413" s="337"/>
      <c r="J1413" s="337"/>
      <c r="K1413" s="337"/>
      <c r="L1413" s="329"/>
      <c r="M1413" s="337"/>
      <c r="N1413" s="349"/>
      <c r="O1413" s="349"/>
      <c r="P1413" s="358"/>
    </row>
    <row r="1414" ht="27" customHeight="1" spans="1:16">
      <c r="A1414" s="361"/>
      <c r="B1414" s="294"/>
      <c r="C1414" s="337"/>
      <c r="D1414" s="337"/>
      <c r="E1414" s="337"/>
      <c r="F1414" s="337"/>
      <c r="G1414" s="359"/>
      <c r="H1414" s="337"/>
      <c r="I1414" s="337"/>
      <c r="J1414" s="337"/>
      <c r="K1414" s="337"/>
      <c r="L1414" s="334"/>
      <c r="M1414" s="337"/>
      <c r="N1414" s="349"/>
      <c r="O1414" s="349"/>
      <c r="P1414" s="357"/>
    </row>
    <row r="1415" ht="27" customHeight="1" spans="1:16">
      <c r="A1415" s="362"/>
      <c r="B1415" s="294"/>
      <c r="C1415" s="337"/>
      <c r="D1415" s="337"/>
      <c r="E1415" s="337"/>
      <c r="F1415" s="337"/>
      <c r="G1415" s="359"/>
      <c r="H1415" s="337"/>
      <c r="I1415" s="337"/>
      <c r="J1415" s="337"/>
      <c r="K1415" s="337"/>
      <c r="L1415" s="329"/>
      <c r="M1415" s="337"/>
      <c r="N1415" s="349"/>
      <c r="O1415" s="349"/>
      <c r="P1415" s="358"/>
    </row>
    <row r="1416" ht="27" customHeight="1" spans="1:16">
      <c r="A1416" s="361"/>
      <c r="B1416" s="294"/>
      <c r="C1416" s="337"/>
      <c r="D1416" s="337"/>
      <c r="E1416" s="337"/>
      <c r="F1416" s="337"/>
      <c r="G1416" s="359"/>
      <c r="H1416" s="337"/>
      <c r="I1416" s="337"/>
      <c r="J1416" s="337"/>
      <c r="K1416" s="337"/>
      <c r="L1416" s="334"/>
      <c r="M1416" s="337"/>
      <c r="N1416" s="349"/>
      <c r="O1416" s="349"/>
      <c r="P1416" s="357"/>
    </row>
    <row r="1417" ht="27" customHeight="1" spans="1:16">
      <c r="A1417" s="362"/>
      <c r="B1417" s="294"/>
      <c r="C1417" s="337"/>
      <c r="D1417" s="337"/>
      <c r="E1417" s="337"/>
      <c r="F1417" s="337"/>
      <c r="G1417" s="359"/>
      <c r="H1417" s="337"/>
      <c r="I1417" s="337"/>
      <c r="J1417" s="337"/>
      <c r="K1417" s="337"/>
      <c r="L1417" s="329"/>
      <c r="M1417" s="337"/>
      <c r="N1417" s="349"/>
      <c r="O1417" s="349"/>
      <c r="P1417" s="358"/>
    </row>
    <row r="1418" ht="27" customHeight="1" spans="1:16">
      <c r="A1418" s="361"/>
      <c r="B1418" s="294"/>
      <c r="C1418" s="337"/>
      <c r="D1418" s="341"/>
      <c r="E1418" s="337"/>
      <c r="F1418" s="337"/>
      <c r="G1418" s="359"/>
      <c r="H1418" s="337"/>
      <c r="I1418" s="337"/>
      <c r="J1418" s="337"/>
      <c r="K1418" s="337"/>
      <c r="L1418" s="334"/>
      <c r="M1418" s="337"/>
      <c r="N1418" s="349"/>
      <c r="O1418" s="349"/>
      <c r="P1418" s="357"/>
    </row>
    <row r="1419" ht="27" customHeight="1" spans="1:16">
      <c r="A1419" s="362"/>
      <c r="B1419" s="294"/>
      <c r="C1419" s="337"/>
      <c r="D1419" s="341"/>
      <c r="E1419" s="337"/>
      <c r="F1419" s="337"/>
      <c r="G1419" s="359"/>
      <c r="H1419" s="337"/>
      <c r="I1419" s="337"/>
      <c r="J1419" s="337"/>
      <c r="K1419" s="337"/>
      <c r="L1419" s="329"/>
      <c r="M1419" s="337"/>
      <c r="N1419" s="349"/>
      <c r="O1419" s="349"/>
      <c r="P1419" s="358"/>
    </row>
    <row r="1420" ht="27" customHeight="1" spans="1:16">
      <c r="A1420" s="361"/>
      <c r="B1420" s="294"/>
      <c r="C1420" s="337"/>
      <c r="D1420" s="337"/>
      <c r="E1420" s="337"/>
      <c r="F1420" s="337"/>
      <c r="G1420" s="359"/>
      <c r="H1420" s="337"/>
      <c r="I1420" s="337"/>
      <c r="J1420" s="337"/>
      <c r="K1420" s="337"/>
      <c r="L1420" s="334"/>
      <c r="M1420" s="337"/>
      <c r="N1420" s="349"/>
      <c r="O1420" s="349"/>
      <c r="P1420" s="357"/>
    </row>
    <row r="1421" ht="27" customHeight="1" spans="1:16">
      <c r="A1421" s="362"/>
      <c r="B1421" s="294"/>
      <c r="C1421" s="337"/>
      <c r="D1421" s="337"/>
      <c r="E1421" s="337"/>
      <c r="F1421" s="337"/>
      <c r="G1421" s="359"/>
      <c r="H1421" s="337"/>
      <c r="I1421" s="337"/>
      <c r="J1421" s="337"/>
      <c r="K1421" s="337"/>
      <c r="L1421" s="329"/>
      <c r="M1421" s="337"/>
      <c r="N1421" s="349"/>
      <c r="O1421" s="349"/>
      <c r="P1421" s="358"/>
    </row>
    <row r="1422" ht="27" customHeight="1" spans="1:16">
      <c r="A1422" s="361"/>
      <c r="B1422" s="294"/>
      <c r="C1422" s="337"/>
      <c r="D1422" s="337"/>
      <c r="E1422" s="337"/>
      <c r="F1422" s="337"/>
      <c r="G1422" s="359"/>
      <c r="H1422" s="337"/>
      <c r="I1422" s="337"/>
      <c r="J1422" s="337"/>
      <c r="K1422" s="337"/>
      <c r="L1422" s="334"/>
      <c r="M1422" s="337"/>
      <c r="N1422" s="349"/>
      <c r="O1422" s="349"/>
      <c r="P1422" s="357"/>
    </row>
    <row r="1423" ht="27" customHeight="1" spans="1:16">
      <c r="A1423" s="362"/>
      <c r="B1423" s="294"/>
      <c r="C1423" s="337"/>
      <c r="D1423" s="337"/>
      <c r="E1423" s="337"/>
      <c r="F1423" s="337"/>
      <c r="G1423" s="359"/>
      <c r="H1423" s="337"/>
      <c r="I1423" s="337"/>
      <c r="J1423" s="337"/>
      <c r="K1423" s="337"/>
      <c r="L1423" s="329"/>
      <c r="M1423" s="337"/>
      <c r="N1423" s="349"/>
      <c r="O1423" s="349"/>
      <c r="P1423" s="358"/>
    </row>
    <row r="1424" ht="27" customHeight="1" spans="1:16">
      <c r="A1424" s="361"/>
      <c r="B1424" s="294"/>
      <c r="C1424" s="337"/>
      <c r="D1424" s="337"/>
      <c r="E1424" s="337"/>
      <c r="F1424" s="337"/>
      <c r="G1424" s="359"/>
      <c r="H1424" s="337"/>
      <c r="I1424" s="337"/>
      <c r="J1424" s="337"/>
      <c r="K1424" s="337"/>
      <c r="L1424" s="334"/>
      <c r="M1424" s="337"/>
      <c r="N1424" s="349"/>
      <c r="O1424" s="349"/>
      <c r="P1424" s="357"/>
    </row>
    <row r="1425" ht="27" customHeight="1" spans="1:16">
      <c r="A1425" s="362"/>
      <c r="B1425" s="294"/>
      <c r="C1425" s="337"/>
      <c r="D1425" s="337"/>
      <c r="E1425" s="337"/>
      <c r="F1425" s="337"/>
      <c r="G1425" s="359"/>
      <c r="H1425" s="337"/>
      <c r="I1425" s="337"/>
      <c r="J1425" s="337"/>
      <c r="K1425" s="337"/>
      <c r="L1425" s="329"/>
      <c r="M1425" s="337"/>
      <c r="N1425" s="349"/>
      <c r="O1425" s="349"/>
      <c r="P1425" s="358"/>
    </row>
    <row r="1426" ht="27" customHeight="1" spans="1:16">
      <c r="A1426" s="361"/>
      <c r="B1426" s="294"/>
      <c r="C1426" s="337"/>
      <c r="D1426" s="337"/>
      <c r="E1426" s="337"/>
      <c r="F1426" s="337"/>
      <c r="G1426" s="359"/>
      <c r="H1426" s="337"/>
      <c r="I1426" s="337"/>
      <c r="J1426" s="337"/>
      <c r="K1426" s="337"/>
      <c r="L1426" s="334"/>
      <c r="M1426" s="337"/>
      <c r="N1426" s="349"/>
      <c r="O1426" s="349"/>
      <c r="P1426" s="357"/>
    </row>
    <row r="1427" ht="27" customHeight="1" spans="1:16">
      <c r="A1427" s="362"/>
      <c r="B1427" s="294"/>
      <c r="C1427" s="337"/>
      <c r="D1427" s="337"/>
      <c r="E1427" s="337"/>
      <c r="F1427" s="337"/>
      <c r="G1427" s="359"/>
      <c r="H1427" s="337"/>
      <c r="I1427" s="337"/>
      <c r="J1427" s="337"/>
      <c r="K1427" s="337"/>
      <c r="L1427" s="329"/>
      <c r="M1427" s="337"/>
      <c r="N1427" s="349"/>
      <c r="O1427" s="349"/>
      <c r="P1427" s="358"/>
    </row>
    <row r="1428" ht="27" customHeight="1" spans="1:16">
      <c r="A1428" s="361"/>
      <c r="B1428" s="294"/>
      <c r="C1428" s="337"/>
      <c r="D1428" s="337"/>
      <c r="E1428" s="337"/>
      <c r="F1428" s="337"/>
      <c r="G1428" s="359"/>
      <c r="H1428" s="337"/>
      <c r="I1428" s="337"/>
      <c r="J1428" s="337"/>
      <c r="K1428" s="337"/>
      <c r="L1428" s="334"/>
      <c r="M1428" s="337"/>
      <c r="N1428" s="349"/>
      <c r="O1428" s="349"/>
      <c r="P1428" s="357"/>
    </row>
    <row r="1429" ht="27" customHeight="1" spans="1:16">
      <c r="A1429" s="362"/>
      <c r="B1429" s="294"/>
      <c r="C1429" s="337"/>
      <c r="D1429" s="337"/>
      <c r="E1429" s="337"/>
      <c r="F1429" s="337"/>
      <c r="G1429" s="359"/>
      <c r="H1429" s="337"/>
      <c r="I1429" s="337"/>
      <c r="J1429" s="337"/>
      <c r="K1429" s="337"/>
      <c r="L1429" s="329"/>
      <c r="M1429" s="337"/>
      <c r="N1429" s="349"/>
      <c r="O1429" s="349"/>
      <c r="P1429" s="358"/>
    </row>
    <row r="1430" ht="27" customHeight="1" spans="1:16">
      <c r="A1430" s="361"/>
      <c r="B1430" s="294"/>
      <c r="C1430" s="337"/>
      <c r="D1430" s="337"/>
      <c r="E1430" s="337"/>
      <c r="F1430" s="337"/>
      <c r="G1430" s="359"/>
      <c r="H1430" s="337"/>
      <c r="I1430" s="337"/>
      <c r="J1430" s="337"/>
      <c r="K1430" s="337"/>
      <c r="L1430" s="334"/>
      <c r="M1430" s="337"/>
      <c r="N1430" s="349"/>
      <c r="O1430" s="349"/>
      <c r="P1430" s="357"/>
    </row>
    <row r="1431" ht="27" customHeight="1" spans="1:16">
      <c r="A1431" s="362"/>
      <c r="B1431" s="294"/>
      <c r="C1431" s="337"/>
      <c r="D1431" s="337"/>
      <c r="E1431" s="337"/>
      <c r="F1431" s="337"/>
      <c r="G1431" s="359"/>
      <c r="H1431" s="337"/>
      <c r="I1431" s="337"/>
      <c r="J1431" s="337"/>
      <c r="K1431" s="337"/>
      <c r="L1431" s="329"/>
      <c r="M1431" s="337"/>
      <c r="N1431" s="349"/>
      <c r="O1431" s="349"/>
      <c r="P1431" s="358"/>
    </row>
    <row r="1432" ht="27" customHeight="1" spans="1:16">
      <c r="A1432" s="361"/>
      <c r="B1432" s="294"/>
      <c r="C1432" s="337"/>
      <c r="D1432" s="337"/>
      <c r="E1432" s="337"/>
      <c r="F1432" s="337"/>
      <c r="G1432" s="359"/>
      <c r="H1432" s="337"/>
      <c r="I1432" s="337"/>
      <c r="J1432" s="337"/>
      <c r="K1432" s="337"/>
      <c r="L1432" s="334"/>
      <c r="M1432" s="337"/>
      <c r="N1432" s="349"/>
      <c r="O1432" s="349"/>
      <c r="P1432" s="357"/>
    </row>
    <row r="1433" ht="27" customHeight="1" spans="1:16">
      <c r="A1433" s="362"/>
      <c r="B1433" s="294"/>
      <c r="C1433" s="337"/>
      <c r="D1433" s="337"/>
      <c r="E1433" s="337"/>
      <c r="F1433" s="337"/>
      <c r="G1433" s="359"/>
      <c r="H1433" s="337"/>
      <c r="I1433" s="337"/>
      <c r="J1433" s="337"/>
      <c r="K1433" s="337"/>
      <c r="L1433" s="329"/>
      <c r="M1433" s="337"/>
      <c r="N1433" s="349"/>
      <c r="O1433" s="349"/>
      <c r="P1433" s="358"/>
    </row>
    <row r="1434" ht="27" customHeight="1" spans="1:16">
      <c r="A1434" s="361"/>
      <c r="B1434" s="294"/>
      <c r="C1434" s="337"/>
      <c r="D1434" s="337"/>
      <c r="E1434" s="337"/>
      <c r="F1434" s="337"/>
      <c r="G1434" s="359"/>
      <c r="H1434" s="337"/>
      <c r="I1434" s="337"/>
      <c r="J1434" s="337"/>
      <c r="K1434" s="337"/>
      <c r="L1434" s="334"/>
      <c r="M1434" s="337"/>
      <c r="N1434" s="349"/>
      <c r="O1434" s="349"/>
      <c r="P1434" s="357"/>
    </row>
    <row r="1435" ht="27" customHeight="1" spans="1:16">
      <c r="A1435" s="362"/>
      <c r="B1435" s="294"/>
      <c r="C1435" s="337"/>
      <c r="D1435" s="337"/>
      <c r="E1435" s="337"/>
      <c r="F1435" s="337"/>
      <c r="G1435" s="359"/>
      <c r="H1435" s="337"/>
      <c r="I1435" s="337"/>
      <c r="J1435" s="337"/>
      <c r="K1435" s="337"/>
      <c r="L1435" s="329"/>
      <c r="M1435" s="337"/>
      <c r="N1435" s="349"/>
      <c r="O1435" s="349"/>
      <c r="P1435" s="358"/>
    </row>
    <row r="1436" ht="27" customHeight="1" spans="1:16">
      <c r="A1436" s="361"/>
      <c r="B1436" s="294"/>
      <c r="C1436" s="337"/>
      <c r="D1436" s="337"/>
      <c r="E1436" s="337"/>
      <c r="F1436" s="337"/>
      <c r="G1436" s="359"/>
      <c r="H1436" s="337"/>
      <c r="I1436" s="337"/>
      <c r="J1436" s="337"/>
      <c r="K1436" s="337"/>
      <c r="L1436" s="334"/>
      <c r="M1436" s="337"/>
      <c r="N1436" s="349"/>
      <c r="O1436" s="349"/>
      <c r="P1436" s="357"/>
    </row>
    <row r="1437" ht="27" customHeight="1" spans="1:16">
      <c r="A1437" s="362"/>
      <c r="B1437" s="294"/>
      <c r="C1437" s="337"/>
      <c r="D1437" s="337"/>
      <c r="E1437" s="337"/>
      <c r="F1437" s="337"/>
      <c r="G1437" s="359"/>
      <c r="H1437" s="337"/>
      <c r="I1437" s="337"/>
      <c r="J1437" s="337"/>
      <c r="K1437" s="337"/>
      <c r="L1437" s="329"/>
      <c r="M1437" s="337"/>
      <c r="N1437" s="349"/>
      <c r="O1437" s="349"/>
      <c r="P1437" s="358"/>
    </row>
    <row r="1438" ht="27" customHeight="1" spans="1:16">
      <c r="A1438" s="361"/>
      <c r="B1438" s="294"/>
      <c r="C1438" s="337"/>
      <c r="D1438" s="337"/>
      <c r="E1438" s="337"/>
      <c r="F1438" s="337"/>
      <c r="G1438" s="359"/>
      <c r="H1438" s="337"/>
      <c r="I1438" s="337"/>
      <c r="J1438" s="337"/>
      <c r="K1438" s="337"/>
      <c r="L1438" s="334"/>
      <c r="M1438" s="337"/>
      <c r="N1438" s="349"/>
      <c r="O1438" s="349"/>
      <c r="P1438" s="357"/>
    </row>
    <row r="1439" ht="27" customHeight="1" spans="1:16">
      <c r="A1439" s="362"/>
      <c r="B1439" s="294"/>
      <c r="C1439" s="337"/>
      <c r="D1439" s="337"/>
      <c r="E1439" s="337"/>
      <c r="F1439" s="337"/>
      <c r="G1439" s="359"/>
      <c r="H1439" s="337"/>
      <c r="I1439" s="341"/>
      <c r="J1439" s="337"/>
      <c r="K1439" s="337"/>
      <c r="L1439" s="329"/>
      <c r="M1439" s="337"/>
      <c r="N1439" s="349"/>
      <c r="O1439" s="349"/>
      <c r="P1439" s="358"/>
    </row>
    <row r="1440" ht="27" customHeight="1" spans="1:16">
      <c r="A1440" s="361"/>
      <c r="B1440" s="294"/>
      <c r="C1440" s="337"/>
      <c r="D1440" s="337"/>
      <c r="E1440" s="337"/>
      <c r="F1440" s="337"/>
      <c r="G1440" s="359"/>
      <c r="H1440" s="337"/>
      <c r="I1440" s="337"/>
      <c r="J1440" s="337"/>
      <c r="K1440" s="337"/>
      <c r="L1440" s="334"/>
      <c r="M1440" s="337"/>
      <c r="N1440" s="349"/>
      <c r="O1440" s="349"/>
      <c r="P1440" s="357"/>
    </row>
    <row r="1441" ht="27" customHeight="1" spans="1:16">
      <c r="A1441" s="362"/>
      <c r="B1441" s="294"/>
      <c r="C1441" s="337"/>
      <c r="D1441" s="337"/>
      <c r="E1441" s="337"/>
      <c r="F1441" s="341"/>
      <c r="G1441" s="359"/>
      <c r="H1441" s="337"/>
      <c r="I1441" s="337"/>
      <c r="J1441" s="337"/>
      <c r="K1441" s="337"/>
      <c r="L1441" s="329"/>
      <c r="M1441" s="337"/>
      <c r="N1441" s="349"/>
      <c r="O1441" s="349"/>
      <c r="P1441" s="358"/>
    </row>
    <row r="1442" ht="27" customHeight="1" spans="1:16">
      <c r="A1442" s="361"/>
      <c r="B1442" s="294"/>
      <c r="C1442" s="337"/>
      <c r="D1442" s="337"/>
      <c r="E1442" s="337"/>
      <c r="F1442" s="337"/>
      <c r="G1442" s="359"/>
      <c r="H1442" s="337"/>
      <c r="I1442" s="337"/>
      <c r="J1442" s="337"/>
      <c r="K1442" s="337"/>
      <c r="L1442" s="334"/>
      <c r="M1442" s="337"/>
      <c r="N1442" s="349"/>
      <c r="O1442" s="349"/>
      <c r="P1442" s="357"/>
    </row>
    <row r="1443" ht="27" customHeight="1" spans="1:16">
      <c r="A1443" s="362"/>
      <c r="B1443" s="294"/>
      <c r="C1443" s="337"/>
      <c r="D1443" s="337"/>
      <c r="E1443" s="337"/>
      <c r="F1443" s="341"/>
      <c r="G1443" s="359"/>
      <c r="H1443" s="337"/>
      <c r="I1443" s="337"/>
      <c r="J1443" s="337"/>
      <c r="K1443" s="337"/>
      <c r="L1443" s="329"/>
      <c r="M1443" s="337"/>
      <c r="N1443" s="349"/>
      <c r="O1443" s="349"/>
      <c r="P1443" s="358"/>
    </row>
    <row r="1444" ht="27" customHeight="1" spans="1:16">
      <c r="A1444" s="361"/>
      <c r="B1444" s="294"/>
      <c r="C1444" s="337"/>
      <c r="D1444" s="337"/>
      <c r="E1444" s="337"/>
      <c r="F1444" s="337"/>
      <c r="G1444" s="359"/>
      <c r="H1444" s="337"/>
      <c r="I1444" s="337"/>
      <c r="J1444" s="337"/>
      <c r="K1444" s="337"/>
      <c r="L1444" s="334"/>
      <c r="M1444" s="337"/>
      <c r="N1444" s="349"/>
      <c r="O1444" s="349"/>
      <c r="P1444" s="357"/>
    </row>
    <row r="1445" ht="27" customHeight="1" spans="1:16">
      <c r="A1445" s="362"/>
      <c r="B1445" s="294"/>
      <c r="C1445" s="337"/>
      <c r="D1445" s="337"/>
      <c r="E1445" s="337"/>
      <c r="F1445" s="337"/>
      <c r="G1445" s="359"/>
      <c r="H1445" s="337"/>
      <c r="I1445" s="337"/>
      <c r="J1445" s="337"/>
      <c r="K1445" s="337"/>
      <c r="L1445" s="329"/>
      <c r="M1445" s="337"/>
      <c r="N1445" s="349"/>
      <c r="O1445" s="349"/>
      <c r="P1445" s="358"/>
    </row>
    <row r="1446" ht="27" customHeight="1" spans="1:16">
      <c r="A1446" s="361"/>
      <c r="B1446" s="294"/>
      <c r="C1446" s="337"/>
      <c r="D1446" s="337"/>
      <c r="E1446" s="337"/>
      <c r="F1446" s="337"/>
      <c r="G1446" s="359"/>
      <c r="H1446" s="337"/>
      <c r="I1446" s="337"/>
      <c r="J1446" s="337"/>
      <c r="K1446" s="337"/>
      <c r="L1446" s="334"/>
      <c r="M1446" s="337"/>
      <c r="N1446" s="349"/>
      <c r="O1446" s="349"/>
      <c r="P1446" s="357"/>
    </row>
    <row r="1447" ht="27" customHeight="1" spans="1:16">
      <c r="A1447" s="362"/>
      <c r="B1447" s="294"/>
      <c r="C1447" s="337"/>
      <c r="D1447" s="337"/>
      <c r="E1447" s="337"/>
      <c r="F1447" s="337"/>
      <c r="G1447" s="359"/>
      <c r="H1447" s="337"/>
      <c r="I1447" s="337"/>
      <c r="J1447" s="337"/>
      <c r="K1447" s="337"/>
      <c r="L1447" s="329"/>
      <c r="M1447" s="337"/>
      <c r="N1447" s="349"/>
      <c r="O1447" s="349"/>
      <c r="P1447" s="358"/>
    </row>
    <row r="1448" ht="27" customHeight="1" spans="1:16">
      <c r="A1448" s="361"/>
      <c r="B1448" s="294"/>
      <c r="C1448" s="337"/>
      <c r="D1448" s="337"/>
      <c r="E1448" s="337"/>
      <c r="F1448" s="337"/>
      <c r="G1448" s="359"/>
      <c r="H1448" s="337"/>
      <c r="I1448" s="337"/>
      <c r="J1448" s="337"/>
      <c r="K1448" s="337"/>
      <c r="L1448" s="334"/>
      <c r="M1448" s="337"/>
      <c r="N1448" s="349"/>
      <c r="O1448" s="349"/>
      <c r="P1448" s="357"/>
    </row>
    <row r="1449" ht="27" customHeight="1" spans="1:16">
      <c r="A1449" s="362"/>
      <c r="B1449" s="294"/>
      <c r="C1449" s="337"/>
      <c r="D1449" s="337"/>
      <c r="E1449" s="337"/>
      <c r="F1449" s="337"/>
      <c r="G1449" s="359"/>
      <c r="H1449" s="337"/>
      <c r="I1449" s="337"/>
      <c r="J1449" s="337"/>
      <c r="K1449" s="337"/>
      <c r="L1449" s="329"/>
      <c r="M1449" s="337"/>
      <c r="N1449" s="349"/>
      <c r="O1449" s="349"/>
      <c r="P1449" s="358"/>
    </row>
    <row r="1450" ht="27" customHeight="1" spans="1:16">
      <c r="A1450" s="361"/>
      <c r="B1450" s="294"/>
      <c r="C1450" s="337"/>
      <c r="D1450" s="337"/>
      <c r="E1450" s="337"/>
      <c r="F1450" s="337"/>
      <c r="G1450" s="359"/>
      <c r="H1450" s="337"/>
      <c r="I1450" s="337"/>
      <c r="J1450" s="337"/>
      <c r="K1450" s="337"/>
      <c r="L1450" s="334"/>
      <c r="M1450" s="337"/>
      <c r="N1450" s="349"/>
      <c r="O1450" s="349"/>
      <c r="P1450" s="357"/>
    </row>
    <row r="1451" ht="27" customHeight="1" spans="1:16">
      <c r="A1451" s="362"/>
      <c r="B1451" s="294"/>
      <c r="C1451" s="337"/>
      <c r="D1451" s="337"/>
      <c r="E1451" s="337"/>
      <c r="F1451" s="337"/>
      <c r="G1451" s="359"/>
      <c r="H1451" s="337"/>
      <c r="I1451" s="337"/>
      <c r="J1451" s="337"/>
      <c r="K1451" s="337"/>
      <c r="L1451" s="329"/>
      <c r="M1451" s="337"/>
      <c r="N1451" s="349"/>
      <c r="O1451" s="349"/>
      <c r="P1451" s="358"/>
    </row>
    <row r="1452" ht="27" customHeight="1" spans="1:16">
      <c r="A1452" s="361"/>
      <c r="B1452" s="294"/>
      <c r="C1452" s="337"/>
      <c r="D1452" s="337"/>
      <c r="E1452" s="337"/>
      <c r="F1452" s="337"/>
      <c r="G1452" s="359"/>
      <c r="H1452" s="337"/>
      <c r="I1452" s="337"/>
      <c r="J1452" s="337"/>
      <c r="K1452" s="337"/>
      <c r="L1452" s="334"/>
      <c r="M1452" s="337"/>
      <c r="N1452" s="349"/>
      <c r="O1452" s="349"/>
      <c r="P1452" s="357"/>
    </row>
    <row r="1453" ht="27" customHeight="1" spans="1:16">
      <c r="A1453" s="362"/>
      <c r="B1453" s="294"/>
      <c r="C1453" s="337"/>
      <c r="D1453" s="337"/>
      <c r="E1453" s="337"/>
      <c r="F1453" s="337"/>
      <c r="G1453" s="359"/>
      <c r="H1453" s="337"/>
      <c r="I1453" s="337"/>
      <c r="J1453" s="337"/>
      <c r="K1453" s="337"/>
      <c r="L1453" s="329"/>
      <c r="M1453" s="337"/>
      <c r="N1453" s="349"/>
      <c r="O1453" s="349"/>
      <c r="P1453" s="358"/>
    </row>
    <row r="1454" ht="27" customHeight="1" spans="1:16">
      <c r="A1454" s="361"/>
      <c r="B1454" s="294"/>
      <c r="C1454" s="337"/>
      <c r="D1454" s="337"/>
      <c r="E1454" s="337"/>
      <c r="F1454" s="337"/>
      <c r="G1454" s="359"/>
      <c r="H1454" s="337"/>
      <c r="I1454" s="337"/>
      <c r="J1454" s="337"/>
      <c r="K1454" s="337"/>
      <c r="L1454" s="334"/>
      <c r="M1454" s="337"/>
      <c r="N1454" s="349"/>
      <c r="O1454" s="349"/>
      <c r="P1454" s="357"/>
    </row>
    <row r="1455" ht="27" customHeight="1" spans="1:16">
      <c r="A1455" s="362"/>
      <c r="B1455" s="294"/>
      <c r="C1455" s="337"/>
      <c r="D1455" s="337"/>
      <c r="E1455" s="337"/>
      <c r="F1455" s="337"/>
      <c r="G1455" s="359"/>
      <c r="H1455" s="337"/>
      <c r="I1455" s="337"/>
      <c r="J1455" s="337"/>
      <c r="K1455" s="337"/>
      <c r="L1455" s="329"/>
      <c r="M1455" s="337"/>
      <c r="N1455" s="349"/>
      <c r="O1455" s="349"/>
      <c r="P1455" s="358"/>
    </row>
    <row r="1456" ht="27" customHeight="1" spans="1:16">
      <c r="A1456" s="361"/>
      <c r="B1456" s="294"/>
      <c r="C1456" s="337"/>
      <c r="D1456" s="337"/>
      <c r="E1456" s="337"/>
      <c r="F1456" s="337"/>
      <c r="G1456" s="359"/>
      <c r="H1456" s="337"/>
      <c r="I1456" s="337"/>
      <c r="J1456" s="337"/>
      <c r="K1456" s="337"/>
      <c r="L1456" s="334"/>
      <c r="M1456" s="337"/>
      <c r="N1456" s="349"/>
      <c r="O1456" s="349"/>
      <c r="P1456" s="357"/>
    </row>
    <row r="1457" ht="27" customHeight="1" spans="1:16">
      <c r="A1457" s="362"/>
      <c r="B1457" s="294"/>
      <c r="C1457" s="337"/>
      <c r="D1457" s="337"/>
      <c r="E1457" s="337"/>
      <c r="F1457" s="337"/>
      <c r="G1457" s="359"/>
      <c r="H1457" s="337"/>
      <c r="I1457" s="337"/>
      <c r="J1457" s="337"/>
      <c r="K1457" s="337"/>
      <c r="L1457" s="329"/>
      <c r="M1457" s="337"/>
      <c r="N1457" s="349"/>
      <c r="O1457" s="349"/>
      <c r="P1457" s="358"/>
    </row>
    <row r="1458" ht="27" customHeight="1" spans="1:16">
      <c r="A1458" s="361"/>
      <c r="B1458" s="294"/>
      <c r="C1458" s="337"/>
      <c r="D1458" s="337"/>
      <c r="E1458" s="337"/>
      <c r="F1458" s="337"/>
      <c r="G1458" s="359"/>
      <c r="H1458" s="337"/>
      <c r="I1458" s="337"/>
      <c r="J1458" s="337"/>
      <c r="K1458" s="337"/>
      <c r="L1458" s="334"/>
      <c r="M1458" s="337"/>
      <c r="N1458" s="349"/>
      <c r="O1458" s="349"/>
      <c r="P1458" s="357"/>
    </row>
    <row r="1459" ht="27" customHeight="1" spans="1:16">
      <c r="A1459" s="362"/>
      <c r="B1459" s="294"/>
      <c r="C1459" s="337"/>
      <c r="D1459" s="337"/>
      <c r="E1459" s="337"/>
      <c r="F1459" s="337"/>
      <c r="G1459" s="359"/>
      <c r="H1459" s="337"/>
      <c r="I1459" s="337"/>
      <c r="J1459" s="337"/>
      <c r="K1459" s="337"/>
      <c r="L1459" s="329"/>
      <c r="M1459" s="337"/>
      <c r="N1459" s="349"/>
      <c r="O1459" s="349"/>
      <c r="P1459" s="358"/>
    </row>
    <row r="1460" ht="27" customHeight="1" spans="1:16">
      <c r="A1460" s="361"/>
      <c r="B1460" s="294"/>
      <c r="C1460" s="337"/>
      <c r="D1460" s="337"/>
      <c r="E1460" s="337"/>
      <c r="F1460" s="337"/>
      <c r="G1460" s="359"/>
      <c r="H1460" s="337"/>
      <c r="I1460" s="337"/>
      <c r="J1460" s="337"/>
      <c r="K1460" s="337"/>
      <c r="L1460" s="334"/>
      <c r="M1460" s="337"/>
      <c r="N1460" s="349"/>
      <c r="O1460" s="349"/>
      <c r="P1460" s="357"/>
    </row>
    <row r="1461" ht="27" customHeight="1" spans="1:16">
      <c r="A1461" s="362"/>
      <c r="B1461" s="294"/>
      <c r="C1461" s="337"/>
      <c r="D1461" s="337"/>
      <c r="E1461" s="337"/>
      <c r="F1461" s="337"/>
      <c r="G1461" s="359"/>
      <c r="H1461" s="337"/>
      <c r="I1461" s="337"/>
      <c r="J1461" s="337"/>
      <c r="K1461" s="337"/>
      <c r="L1461" s="329"/>
      <c r="M1461" s="337"/>
      <c r="N1461" s="349"/>
      <c r="O1461" s="349"/>
      <c r="P1461" s="358"/>
    </row>
    <row r="1462" ht="27" customHeight="1" spans="1:16">
      <c r="A1462" s="361"/>
      <c r="B1462" s="294"/>
      <c r="C1462" s="337"/>
      <c r="D1462" s="337"/>
      <c r="E1462" s="337"/>
      <c r="F1462" s="337"/>
      <c r="G1462" s="359"/>
      <c r="H1462" s="337"/>
      <c r="I1462" s="337"/>
      <c r="J1462" s="337"/>
      <c r="K1462" s="337"/>
      <c r="L1462" s="334"/>
      <c r="M1462" s="337"/>
      <c r="N1462" s="349"/>
      <c r="O1462" s="349"/>
      <c r="P1462" s="357"/>
    </row>
    <row r="1463" ht="27" customHeight="1" spans="1:16">
      <c r="A1463" s="362"/>
      <c r="B1463" s="294"/>
      <c r="C1463" s="337"/>
      <c r="D1463" s="337"/>
      <c r="E1463" s="337"/>
      <c r="F1463" s="337"/>
      <c r="G1463" s="359"/>
      <c r="H1463" s="337"/>
      <c r="I1463" s="337"/>
      <c r="J1463" s="337"/>
      <c r="K1463" s="337"/>
      <c r="L1463" s="329"/>
      <c r="M1463" s="337"/>
      <c r="N1463" s="349"/>
      <c r="O1463" s="349"/>
      <c r="P1463" s="358"/>
    </row>
    <row r="1464" ht="27" customHeight="1" spans="1:16">
      <c r="A1464" s="361"/>
      <c r="B1464" s="294"/>
      <c r="C1464" s="337"/>
      <c r="D1464" s="337"/>
      <c r="E1464" s="337"/>
      <c r="F1464" s="337"/>
      <c r="G1464" s="359"/>
      <c r="H1464" s="337"/>
      <c r="I1464" s="337"/>
      <c r="J1464" s="337"/>
      <c r="K1464" s="337"/>
      <c r="L1464" s="334"/>
      <c r="M1464" s="337"/>
      <c r="N1464" s="349"/>
      <c r="O1464" s="349"/>
      <c r="P1464" s="357"/>
    </row>
    <row r="1465" ht="27" customHeight="1" spans="1:16">
      <c r="A1465" s="362"/>
      <c r="B1465" s="294"/>
      <c r="C1465" s="337"/>
      <c r="D1465" s="337"/>
      <c r="E1465" s="337"/>
      <c r="F1465" s="337"/>
      <c r="G1465" s="359"/>
      <c r="H1465" s="337"/>
      <c r="I1465" s="337"/>
      <c r="J1465" s="337"/>
      <c r="K1465" s="337"/>
      <c r="L1465" s="329"/>
      <c r="M1465" s="337"/>
      <c r="N1465" s="349"/>
      <c r="O1465" s="349"/>
      <c r="P1465" s="358"/>
    </row>
    <row r="1466" ht="27" customHeight="1" spans="1:16">
      <c r="A1466" s="361"/>
      <c r="B1466" s="294"/>
      <c r="C1466" s="337"/>
      <c r="D1466" s="337"/>
      <c r="E1466" s="337"/>
      <c r="F1466" s="337"/>
      <c r="G1466" s="359"/>
      <c r="H1466" s="337"/>
      <c r="I1466" s="337"/>
      <c r="J1466" s="337"/>
      <c r="K1466" s="337"/>
      <c r="L1466" s="334"/>
      <c r="M1466" s="337"/>
      <c r="N1466" s="349"/>
      <c r="O1466" s="349"/>
      <c r="P1466" s="357"/>
    </row>
    <row r="1467" ht="27" customHeight="1" spans="1:16">
      <c r="A1467" s="362"/>
      <c r="B1467" s="294"/>
      <c r="C1467" s="337"/>
      <c r="D1467" s="337"/>
      <c r="E1467" s="337"/>
      <c r="F1467" s="337"/>
      <c r="G1467" s="359"/>
      <c r="H1467" s="337"/>
      <c r="I1467" s="337"/>
      <c r="J1467" s="337"/>
      <c r="K1467" s="337"/>
      <c r="L1467" s="329"/>
      <c r="M1467" s="337"/>
      <c r="N1467" s="349"/>
      <c r="O1467" s="349"/>
      <c r="P1467" s="358"/>
    </row>
    <row r="1468" ht="27" customHeight="1" spans="1:16">
      <c r="A1468" s="361"/>
      <c r="B1468" s="294"/>
      <c r="C1468" s="337"/>
      <c r="D1468" s="337"/>
      <c r="E1468" s="337"/>
      <c r="F1468" s="337"/>
      <c r="G1468" s="359"/>
      <c r="H1468" s="337"/>
      <c r="I1468" s="337"/>
      <c r="J1468" s="337"/>
      <c r="K1468" s="337"/>
      <c r="L1468" s="334"/>
      <c r="M1468" s="337"/>
      <c r="N1468" s="349"/>
      <c r="O1468" s="349"/>
      <c r="P1468" s="357"/>
    </row>
    <row r="1469" ht="27" customHeight="1" spans="1:16">
      <c r="A1469" s="362"/>
      <c r="B1469" s="294"/>
      <c r="C1469" s="337"/>
      <c r="D1469" s="337"/>
      <c r="E1469" s="337"/>
      <c r="F1469" s="337"/>
      <c r="G1469" s="359"/>
      <c r="H1469" s="337"/>
      <c r="I1469" s="337"/>
      <c r="J1469" s="337"/>
      <c r="K1469" s="337"/>
      <c r="L1469" s="329"/>
      <c r="M1469" s="337"/>
      <c r="N1469" s="349"/>
      <c r="O1469" s="349"/>
      <c r="P1469" s="358"/>
    </row>
    <row r="1470" ht="27" customHeight="1" spans="1:16">
      <c r="A1470" s="361"/>
      <c r="B1470" s="294"/>
      <c r="C1470" s="337"/>
      <c r="D1470" s="337"/>
      <c r="E1470" s="337"/>
      <c r="F1470" s="337"/>
      <c r="G1470" s="359"/>
      <c r="H1470" s="337"/>
      <c r="I1470" s="337"/>
      <c r="J1470" s="337"/>
      <c r="K1470" s="337"/>
      <c r="L1470" s="334"/>
      <c r="M1470" s="337"/>
      <c r="N1470" s="349"/>
      <c r="O1470" s="349"/>
      <c r="P1470" s="357"/>
    </row>
    <row r="1471" ht="27" customHeight="1" spans="1:16">
      <c r="A1471" s="362"/>
      <c r="B1471" s="294"/>
      <c r="C1471" s="337"/>
      <c r="D1471" s="337"/>
      <c r="E1471" s="337"/>
      <c r="F1471" s="337"/>
      <c r="G1471" s="359"/>
      <c r="H1471" s="337"/>
      <c r="I1471" s="337"/>
      <c r="J1471" s="337"/>
      <c r="K1471" s="337"/>
      <c r="L1471" s="329"/>
      <c r="M1471" s="337"/>
      <c r="N1471" s="349"/>
      <c r="O1471" s="349"/>
      <c r="P1471" s="358"/>
    </row>
    <row r="1472" ht="27" customHeight="1" spans="1:16">
      <c r="A1472" s="361"/>
      <c r="B1472" s="294"/>
      <c r="C1472" s="337"/>
      <c r="D1472" s="337"/>
      <c r="E1472" s="337"/>
      <c r="F1472" s="337"/>
      <c r="G1472" s="359"/>
      <c r="H1472" s="337"/>
      <c r="I1472" s="337"/>
      <c r="J1472" s="337"/>
      <c r="K1472" s="337"/>
      <c r="L1472" s="334"/>
      <c r="M1472" s="337"/>
      <c r="N1472" s="349"/>
      <c r="O1472" s="349"/>
      <c r="P1472" s="357"/>
    </row>
    <row r="1473" ht="27" customHeight="1" spans="1:16">
      <c r="A1473" s="362"/>
      <c r="B1473" s="294"/>
      <c r="C1473" s="337"/>
      <c r="D1473" s="337"/>
      <c r="E1473" s="337"/>
      <c r="F1473" s="337"/>
      <c r="G1473" s="359"/>
      <c r="H1473" s="337"/>
      <c r="I1473" s="337"/>
      <c r="J1473" s="337"/>
      <c r="K1473" s="337"/>
      <c r="L1473" s="329"/>
      <c r="M1473" s="337"/>
      <c r="N1473" s="349"/>
      <c r="O1473" s="349"/>
      <c r="P1473" s="358"/>
    </row>
    <row r="1474" ht="27" customHeight="1" spans="1:16">
      <c r="A1474" s="361"/>
      <c r="B1474" s="294"/>
      <c r="C1474" s="337"/>
      <c r="D1474" s="337"/>
      <c r="E1474" s="337"/>
      <c r="F1474" s="337"/>
      <c r="G1474" s="359"/>
      <c r="H1474" s="337"/>
      <c r="I1474" s="337"/>
      <c r="J1474" s="337"/>
      <c r="K1474" s="337"/>
      <c r="L1474" s="334"/>
      <c r="M1474" s="337"/>
      <c r="N1474" s="349"/>
      <c r="O1474" s="349"/>
      <c r="P1474" s="357"/>
    </row>
    <row r="1475" ht="27" customHeight="1" spans="1:16">
      <c r="A1475" s="362"/>
      <c r="B1475" s="294"/>
      <c r="C1475" s="337"/>
      <c r="D1475" s="337"/>
      <c r="E1475" s="337"/>
      <c r="F1475" s="337"/>
      <c r="G1475" s="359"/>
      <c r="H1475" s="337"/>
      <c r="I1475" s="337"/>
      <c r="J1475" s="337"/>
      <c r="K1475" s="337"/>
      <c r="L1475" s="329"/>
      <c r="M1475" s="337"/>
      <c r="N1475" s="349"/>
      <c r="O1475" s="349"/>
      <c r="P1475" s="358"/>
    </row>
    <row r="1476" ht="27" customHeight="1" spans="1:16">
      <c r="A1476" s="361"/>
      <c r="B1476" s="294"/>
      <c r="C1476" s="337"/>
      <c r="D1476" s="337"/>
      <c r="E1476" s="337"/>
      <c r="F1476" s="337"/>
      <c r="G1476" s="359"/>
      <c r="H1476" s="337"/>
      <c r="I1476" s="337"/>
      <c r="J1476" s="337"/>
      <c r="K1476" s="337"/>
      <c r="L1476" s="334"/>
      <c r="M1476" s="337"/>
      <c r="N1476" s="349"/>
      <c r="O1476" s="349"/>
      <c r="P1476" s="357"/>
    </row>
    <row r="1477" ht="27" customHeight="1" spans="1:16">
      <c r="A1477" s="362"/>
      <c r="B1477" s="294"/>
      <c r="C1477" s="337"/>
      <c r="D1477" s="337"/>
      <c r="E1477" s="337"/>
      <c r="F1477" s="337"/>
      <c r="G1477" s="359"/>
      <c r="H1477" s="337"/>
      <c r="I1477" s="337"/>
      <c r="J1477" s="337"/>
      <c r="K1477" s="337"/>
      <c r="L1477" s="329"/>
      <c r="M1477" s="337"/>
      <c r="N1477" s="349"/>
      <c r="O1477" s="349"/>
      <c r="P1477" s="358"/>
    </row>
    <row r="1478" ht="27" customHeight="1" spans="1:16">
      <c r="A1478" s="361"/>
      <c r="B1478" s="294"/>
      <c r="C1478" s="337"/>
      <c r="D1478" s="337"/>
      <c r="E1478" s="337"/>
      <c r="F1478" s="337"/>
      <c r="G1478" s="359"/>
      <c r="H1478" s="337"/>
      <c r="I1478" s="337"/>
      <c r="J1478" s="337"/>
      <c r="K1478" s="337"/>
      <c r="L1478" s="334"/>
      <c r="M1478" s="337"/>
      <c r="N1478" s="349"/>
      <c r="O1478" s="349"/>
      <c r="P1478" s="357"/>
    </row>
    <row r="1479" ht="27" customHeight="1" spans="1:16">
      <c r="A1479" s="362"/>
      <c r="B1479" s="294"/>
      <c r="C1479" s="337"/>
      <c r="D1479" s="337"/>
      <c r="E1479" s="337"/>
      <c r="F1479" s="337"/>
      <c r="G1479" s="359"/>
      <c r="H1479" s="337"/>
      <c r="I1479" s="337"/>
      <c r="J1479" s="337"/>
      <c r="K1479" s="337"/>
      <c r="L1479" s="329"/>
      <c r="M1479" s="337"/>
      <c r="N1479" s="349"/>
      <c r="O1479" s="349"/>
      <c r="P1479" s="358"/>
    </row>
    <row r="1480" ht="27" customHeight="1" spans="1:16">
      <c r="A1480" s="361"/>
      <c r="B1480" s="294"/>
      <c r="C1480" s="337"/>
      <c r="D1480" s="337"/>
      <c r="E1480" s="337"/>
      <c r="F1480" s="337"/>
      <c r="G1480" s="359"/>
      <c r="H1480" s="337"/>
      <c r="I1480" s="337"/>
      <c r="J1480" s="337"/>
      <c r="K1480" s="337"/>
      <c r="L1480" s="334"/>
      <c r="M1480" s="337"/>
      <c r="N1480" s="349"/>
      <c r="O1480" s="349"/>
      <c r="P1480" s="357"/>
    </row>
    <row r="1481" ht="27" customHeight="1" spans="1:16">
      <c r="A1481" s="362"/>
      <c r="B1481" s="294"/>
      <c r="C1481" s="337"/>
      <c r="D1481" s="337"/>
      <c r="E1481" s="337"/>
      <c r="F1481" s="337"/>
      <c r="G1481" s="359"/>
      <c r="H1481" s="337"/>
      <c r="I1481" s="337"/>
      <c r="J1481" s="337"/>
      <c r="K1481" s="337"/>
      <c r="L1481" s="329"/>
      <c r="M1481" s="337"/>
      <c r="N1481" s="349"/>
      <c r="O1481" s="349"/>
      <c r="P1481" s="358"/>
    </row>
    <row r="1482" ht="27" customHeight="1" spans="1:16">
      <c r="A1482" s="361"/>
      <c r="B1482" s="294"/>
      <c r="C1482" s="337"/>
      <c r="D1482" s="337"/>
      <c r="E1482" s="337"/>
      <c r="F1482" s="337"/>
      <c r="G1482" s="359"/>
      <c r="H1482" s="337"/>
      <c r="I1482" s="337"/>
      <c r="J1482" s="337"/>
      <c r="K1482" s="337"/>
      <c r="L1482" s="334"/>
      <c r="M1482" s="337"/>
      <c r="N1482" s="349"/>
      <c r="O1482" s="349"/>
      <c r="P1482" s="357"/>
    </row>
    <row r="1483" ht="27" customHeight="1" spans="1:16">
      <c r="A1483" s="362"/>
      <c r="B1483" s="294"/>
      <c r="C1483" s="337"/>
      <c r="D1483" s="337"/>
      <c r="E1483" s="337"/>
      <c r="F1483" s="337"/>
      <c r="G1483" s="359"/>
      <c r="H1483" s="337"/>
      <c r="I1483" s="337"/>
      <c r="J1483" s="337"/>
      <c r="K1483" s="337"/>
      <c r="L1483" s="329"/>
      <c r="M1483" s="337"/>
      <c r="N1483" s="349"/>
      <c r="O1483" s="349"/>
      <c r="P1483" s="358"/>
    </row>
    <row r="1484" ht="27" customHeight="1" spans="1:16">
      <c r="A1484" s="361"/>
      <c r="B1484" s="294"/>
      <c r="C1484" s="337"/>
      <c r="D1484" s="337"/>
      <c r="E1484" s="337"/>
      <c r="F1484" s="337"/>
      <c r="G1484" s="359"/>
      <c r="H1484" s="337"/>
      <c r="I1484" s="337"/>
      <c r="J1484" s="337"/>
      <c r="K1484" s="337"/>
      <c r="L1484" s="334"/>
      <c r="M1484" s="337"/>
      <c r="N1484" s="349"/>
      <c r="O1484" s="349"/>
      <c r="P1484" s="357"/>
    </row>
    <row r="1485" ht="27" customHeight="1" spans="1:16">
      <c r="A1485" s="362"/>
      <c r="B1485" s="294"/>
      <c r="C1485" s="337"/>
      <c r="D1485" s="337"/>
      <c r="E1485" s="337"/>
      <c r="F1485" s="337"/>
      <c r="G1485" s="359"/>
      <c r="H1485" s="337"/>
      <c r="I1485" s="337"/>
      <c r="J1485" s="337"/>
      <c r="K1485" s="337"/>
      <c r="L1485" s="329"/>
      <c r="M1485" s="337"/>
      <c r="N1485" s="349"/>
      <c r="O1485" s="349"/>
      <c r="P1485" s="358"/>
    </row>
    <row r="1486" ht="27" customHeight="1" spans="1:16">
      <c r="A1486" s="361"/>
      <c r="B1486" s="294"/>
      <c r="C1486" s="337"/>
      <c r="D1486" s="337"/>
      <c r="E1486" s="337"/>
      <c r="F1486" s="337"/>
      <c r="G1486" s="359"/>
      <c r="H1486" s="337"/>
      <c r="I1486" s="337"/>
      <c r="J1486" s="337"/>
      <c r="K1486" s="337"/>
      <c r="L1486" s="334"/>
      <c r="M1486" s="337"/>
      <c r="N1486" s="349"/>
      <c r="O1486" s="349"/>
      <c r="P1486" s="357"/>
    </row>
    <row r="1487" ht="27" customHeight="1" spans="1:16">
      <c r="A1487" s="362"/>
      <c r="B1487" s="294"/>
      <c r="C1487" s="337"/>
      <c r="D1487" s="337"/>
      <c r="E1487" s="337"/>
      <c r="F1487" s="337"/>
      <c r="G1487" s="359"/>
      <c r="H1487" s="337"/>
      <c r="I1487" s="337"/>
      <c r="J1487" s="337"/>
      <c r="K1487" s="337"/>
      <c r="L1487" s="329"/>
      <c r="M1487" s="337"/>
      <c r="N1487" s="349"/>
      <c r="O1487" s="349"/>
      <c r="P1487" s="358"/>
    </row>
    <row r="1488" ht="27" customHeight="1" spans="1:16">
      <c r="A1488" s="361"/>
      <c r="B1488" s="294"/>
      <c r="C1488" s="337"/>
      <c r="D1488" s="337"/>
      <c r="E1488" s="337"/>
      <c r="F1488" s="337"/>
      <c r="G1488" s="359"/>
      <c r="H1488" s="337"/>
      <c r="I1488" s="337"/>
      <c r="J1488" s="337"/>
      <c r="K1488" s="337"/>
      <c r="L1488" s="334"/>
      <c r="M1488" s="337"/>
      <c r="N1488" s="349"/>
      <c r="O1488" s="349"/>
      <c r="P1488" s="357"/>
    </row>
    <row r="1489" ht="27" customHeight="1" spans="1:16">
      <c r="A1489" s="362"/>
      <c r="B1489" s="294"/>
      <c r="C1489" s="337"/>
      <c r="D1489" s="337"/>
      <c r="E1489" s="337"/>
      <c r="F1489" s="337"/>
      <c r="G1489" s="359"/>
      <c r="H1489" s="337"/>
      <c r="I1489" s="337"/>
      <c r="J1489" s="337"/>
      <c r="K1489" s="337"/>
      <c r="L1489" s="329"/>
      <c r="M1489" s="337"/>
      <c r="N1489" s="349"/>
      <c r="O1489" s="349"/>
      <c r="P1489" s="358"/>
    </row>
    <row r="1490" ht="27" customHeight="1" spans="1:16">
      <c r="A1490" s="361"/>
      <c r="B1490" s="294"/>
      <c r="C1490" s="337"/>
      <c r="D1490" s="337"/>
      <c r="E1490" s="337"/>
      <c r="F1490" s="337"/>
      <c r="G1490" s="359"/>
      <c r="H1490" s="337"/>
      <c r="I1490" s="337"/>
      <c r="J1490" s="337"/>
      <c r="K1490" s="337"/>
      <c r="L1490" s="334"/>
      <c r="M1490" s="337"/>
      <c r="N1490" s="349"/>
      <c r="O1490" s="349"/>
      <c r="P1490" s="357"/>
    </row>
    <row r="1491" ht="27" customHeight="1" spans="1:16">
      <c r="A1491" s="362"/>
      <c r="B1491" s="294"/>
      <c r="C1491" s="337"/>
      <c r="D1491" s="337"/>
      <c r="E1491" s="337"/>
      <c r="F1491" s="337"/>
      <c r="G1491" s="359"/>
      <c r="H1491" s="337"/>
      <c r="I1491" s="337"/>
      <c r="J1491" s="337"/>
      <c r="K1491" s="337"/>
      <c r="L1491" s="329"/>
      <c r="M1491" s="337"/>
      <c r="N1491" s="349"/>
      <c r="O1491" s="349"/>
      <c r="P1491" s="358"/>
    </row>
    <row r="1492" ht="27" customHeight="1" spans="1:16">
      <c r="A1492" s="361"/>
      <c r="B1492" s="294"/>
      <c r="C1492" s="337"/>
      <c r="D1492" s="337"/>
      <c r="E1492" s="337"/>
      <c r="F1492" s="337"/>
      <c r="G1492" s="359"/>
      <c r="H1492" s="337"/>
      <c r="I1492" s="337"/>
      <c r="J1492" s="337"/>
      <c r="K1492" s="337"/>
      <c r="L1492" s="334"/>
      <c r="M1492" s="337"/>
      <c r="N1492" s="349"/>
      <c r="O1492" s="349"/>
      <c r="P1492" s="357"/>
    </row>
    <row r="1493" ht="27" customHeight="1" spans="1:16">
      <c r="A1493" s="362"/>
      <c r="B1493" s="294"/>
      <c r="C1493" s="337"/>
      <c r="D1493" s="337"/>
      <c r="E1493" s="337"/>
      <c r="F1493" s="337"/>
      <c r="G1493" s="359"/>
      <c r="H1493" s="337"/>
      <c r="I1493" s="337"/>
      <c r="J1493" s="337"/>
      <c r="K1493" s="337"/>
      <c r="L1493" s="329"/>
      <c r="M1493" s="337"/>
      <c r="N1493" s="349"/>
      <c r="O1493" s="349"/>
      <c r="P1493" s="358"/>
    </row>
    <row r="1494" ht="27" customHeight="1" spans="1:16">
      <c r="A1494" s="361"/>
      <c r="B1494" s="294"/>
      <c r="C1494" s="337"/>
      <c r="D1494" s="337"/>
      <c r="E1494" s="337"/>
      <c r="F1494" s="337"/>
      <c r="G1494" s="359"/>
      <c r="H1494" s="337"/>
      <c r="I1494" s="337"/>
      <c r="J1494" s="337"/>
      <c r="K1494" s="337"/>
      <c r="L1494" s="334"/>
      <c r="M1494" s="337"/>
      <c r="N1494" s="349"/>
      <c r="O1494" s="349"/>
      <c r="P1494" s="357"/>
    </row>
    <row r="1495" ht="27" customHeight="1" spans="1:16">
      <c r="A1495" s="362"/>
      <c r="B1495" s="294"/>
      <c r="C1495" s="337"/>
      <c r="D1495" s="337"/>
      <c r="E1495" s="337"/>
      <c r="F1495" s="337"/>
      <c r="G1495" s="359"/>
      <c r="H1495" s="337"/>
      <c r="I1495" s="337"/>
      <c r="J1495" s="337"/>
      <c r="K1495" s="337"/>
      <c r="L1495" s="329"/>
      <c r="M1495" s="337"/>
      <c r="N1495" s="349"/>
      <c r="O1495" s="349"/>
      <c r="P1495" s="358"/>
    </row>
    <row r="1496" ht="27" customHeight="1" spans="1:16">
      <c r="A1496" s="361"/>
      <c r="B1496" s="294"/>
      <c r="C1496" s="337"/>
      <c r="D1496" s="337"/>
      <c r="E1496" s="337"/>
      <c r="F1496" s="337"/>
      <c r="G1496" s="359"/>
      <c r="H1496" s="337"/>
      <c r="I1496" s="337"/>
      <c r="J1496" s="337"/>
      <c r="K1496" s="337"/>
      <c r="L1496" s="334"/>
      <c r="M1496" s="337"/>
      <c r="N1496" s="349"/>
      <c r="O1496" s="349"/>
      <c r="P1496" s="357"/>
    </row>
    <row r="1497" ht="27" customHeight="1" spans="1:16">
      <c r="A1497" s="362"/>
      <c r="B1497" s="294"/>
      <c r="C1497" s="337"/>
      <c r="D1497" s="337"/>
      <c r="E1497" s="337"/>
      <c r="F1497" s="337"/>
      <c r="G1497" s="359"/>
      <c r="H1497" s="337"/>
      <c r="I1497" s="337"/>
      <c r="J1497" s="337"/>
      <c r="K1497" s="337"/>
      <c r="L1497" s="329"/>
      <c r="M1497" s="337"/>
      <c r="N1497" s="349"/>
      <c r="O1497" s="349"/>
      <c r="P1497" s="358"/>
    </row>
    <row r="1498" ht="27" customHeight="1" spans="1:16">
      <c r="A1498" s="361"/>
      <c r="B1498" s="294"/>
      <c r="C1498" s="337"/>
      <c r="D1498" s="337"/>
      <c r="E1498" s="337"/>
      <c r="F1498" s="337"/>
      <c r="G1498" s="359"/>
      <c r="H1498" s="337"/>
      <c r="I1498" s="337"/>
      <c r="J1498" s="337"/>
      <c r="K1498" s="337"/>
      <c r="L1498" s="334"/>
      <c r="M1498" s="337"/>
      <c r="N1498" s="349"/>
      <c r="O1498" s="349"/>
      <c r="P1498" s="357"/>
    </row>
    <row r="1499" ht="27" customHeight="1" spans="1:16">
      <c r="A1499" s="362"/>
      <c r="B1499" s="294"/>
      <c r="C1499" s="337"/>
      <c r="D1499" s="337"/>
      <c r="E1499" s="337"/>
      <c r="F1499" s="337"/>
      <c r="G1499" s="359"/>
      <c r="H1499" s="337"/>
      <c r="I1499" s="337"/>
      <c r="J1499" s="337"/>
      <c r="K1499" s="337"/>
      <c r="L1499" s="329"/>
      <c r="M1499" s="337"/>
      <c r="N1499" s="349"/>
      <c r="O1499" s="349"/>
      <c r="P1499" s="358"/>
    </row>
    <row r="1500" ht="27" customHeight="1" spans="1:16">
      <c r="A1500" s="361"/>
      <c r="B1500" s="294"/>
      <c r="C1500" s="337"/>
      <c r="D1500" s="337"/>
      <c r="E1500" s="337"/>
      <c r="F1500" s="337"/>
      <c r="G1500" s="359"/>
      <c r="H1500" s="337"/>
      <c r="I1500" s="337"/>
      <c r="J1500" s="337"/>
      <c r="K1500" s="337"/>
      <c r="L1500" s="334"/>
      <c r="M1500" s="337"/>
      <c r="N1500" s="349"/>
      <c r="O1500" s="349"/>
      <c r="P1500" s="357"/>
    </row>
    <row r="1501" ht="27" customHeight="1" spans="1:16">
      <c r="A1501" s="362"/>
      <c r="B1501" s="294"/>
      <c r="C1501" s="337"/>
      <c r="D1501" s="337"/>
      <c r="E1501" s="337"/>
      <c r="F1501" s="337"/>
      <c r="G1501" s="359"/>
      <c r="H1501" s="337"/>
      <c r="I1501" s="337"/>
      <c r="J1501" s="337"/>
      <c r="K1501" s="337"/>
      <c r="L1501" s="329"/>
      <c r="M1501" s="337"/>
      <c r="N1501" s="349"/>
      <c r="O1501" s="349"/>
      <c r="P1501" s="358"/>
    </row>
    <row r="1502" ht="27" customHeight="1" spans="1:16">
      <c r="A1502" s="361"/>
      <c r="B1502" s="294"/>
      <c r="C1502" s="337"/>
      <c r="D1502" s="337"/>
      <c r="E1502" s="337"/>
      <c r="F1502" s="337"/>
      <c r="G1502" s="359"/>
      <c r="H1502" s="337"/>
      <c r="I1502" s="337"/>
      <c r="J1502" s="337"/>
      <c r="K1502" s="337"/>
      <c r="L1502" s="334"/>
      <c r="M1502" s="337"/>
      <c r="N1502" s="349"/>
      <c r="O1502" s="349"/>
      <c r="P1502" s="357"/>
    </row>
    <row r="1503" ht="27" customHeight="1" spans="1:16">
      <c r="A1503" s="362"/>
      <c r="B1503" s="294"/>
      <c r="C1503" s="337"/>
      <c r="D1503" s="337"/>
      <c r="E1503" s="337"/>
      <c r="F1503" s="337"/>
      <c r="G1503" s="359"/>
      <c r="H1503" s="337"/>
      <c r="I1503" s="337"/>
      <c r="J1503" s="337"/>
      <c r="K1503" s="337"/>
      <c r="L1503" s="329"/>
      <c r="M1503" s="337"/>
      <c r="N1503" s="349"/>
      <c r="O1503" s="349"/>
      <c r="P1503" s="358"/>
    </row>
    <row r="1504" ht="27" customHeight="1" spans="1:16">
      <c r="A1504" s="361"/>
      <c r="B1504" s="294"/>
      <c r="C1504" s="337"/>
      <c r="D1504" s="341"/>
      <c r="E1504" s="337"/>
      <c r="F1504" s="337"/>
      <c r="G1504" s="359"/>
      <c r="H1504" s="337"/>
      <c r="I1504" s="337"/>
      <c r="J1504" s="337"/>
      <c r="K1504" s="337"/>
      <c r="L1504" s="334"/>
      <c r="M1504" s="337"/>
      <c r="N1504" s="349"/>
      <c r="O1504" s="349"/>
      <c r="P1504" s="357"/>
    </row>
    <row r="1505" ht="27" customHeight="1" spans="1:16">
      <c r="A1505" s="362"/>
      <c r="B1505" s="294"/>
      <c r="C1505" s="337"/>
      <c r="D1505" s="341"/>
      <c r="E1505" s="337"/>
      <c r="F1505" s="337"/>
      <c r="G1505" s="359"/>
      <c r="H1505" s="337"/>
      <c r="I1505" s="337"/>
      <c r="J1505" s="337"/>
      <c r="K1505" s="337"/>
      <c r="L1505" s="329"/>
      <c r="M1505" s="337"/>
      <c r="N1505" s="349"/>
      <c r="O1505" s="349"/>
      <c r="P1505" s="358"/>
    </row>
    <row r="1506" ht="27" customHeight="1" spans="1:16">
      <c r="A1506" s="361"/>
      <c r="B1506" s="294"/>
      <c r="C1506" s="337"/>
      <c r="D1506" s="337"/>
      <c r="E1506" s="337"/>
      <c r="F1506" s="337"/>
      <c r="G1506" s="359"/>
      <c r="H1506" s="337"/>
      <c r="I1506" s="337"/>
      <c r="J1506" s="337"/>
      <c r="K1506" s="337"/>
      <c r="L1506" s="334"/>
      <c r="M1506" s="337"/>
      <c r="N1506" s="349"/>
      <c r="O1506" s="349"/>
      <c r="P1506" s="357"/>
    </row>
    <row r="1507" ht="27" customHeight="1" spans="1:16">
      <c r="A1507" s="362"/>
      <c r="B1507" s="294"/>
      <c r="C1507" s="337"/>
      <c r="D1507" s="337"/>
      <c r="E1507" s="337"/>
      <c r="F1507" s="337"/>
      <c r="G1507" s="359"/>
      <c r="H1507" s="337"/>
      <c r="I1507" s="337"/>
      <c r="J1507" s="337"/>
      <c r="K1507" s="337"/>
      <c r="L1507" s="329"/>
      <c r="M1507" s="337"/>
      <c r="N1507" s="349"/>
      <c r="O1507" s="349"/>
      <c r="P1507" s="358"/>
    </row>
    <row r="1508" ht="27" customHeight="1" spans="1:16">
      <c r="A1508" s="361"/>
      <c r="B1508" s="294"/>
      <c r="C1508" s="337"/>
      <c r="D1508" s="337"/>
      <c r="E1508" s="337"/>
      <c r="F1508" s="337"/>
      <c r="G1508" s="359"/>
      <c r="H1508" s="337"/>
      <c r="I1508" s="337"/>
      <c r="J1508" s="337"/>
      <c r="K1508" s="337"/>
      <c r="L1508" s="334"/>
      <c r="M1508" s="337"/>
      <c r="N1508" s="349"/>
      <c r="O1508" s="349"/>
      <c r="P1508" s="357"/>
    </row>
    <row r="1509" ht="27" customHeight="1" spans="1:16">
      <c r="A1509" s="362"/>
      <c r="B1509" s="294"/>
      <c r="C1509" s="337"/>
      <c r="D1509" s="337"/>
      <c r="E1509" s="337"/>
      <c r="F1509" s="337"/>
      <c r="G1509" s="359"/>
      <c r="H1509" s="337"/>
      <c r="I1509" s="337"/>
      <c r="J1509" s="337"/>
      <c r="K1509" s="337"/>
      <c r="L1509" s="329"/>
      <c r="M1509" s="337"/>
      <c r="N1509" s="349"/>
      <c r="O1509" s="349"/>
      <c r="P1509" s="358"/>
    </row>
    <row r="1510" ht="27" customHeight="1" spans="1:16">
      <c r="A1510" s="361"/>
      <c r="B1510" s="294"/>
      <c r="C1510" s="337"/>
      <c r="D1510" s="337"/>
      <c r="E1510" s="337"/>
      <c r="F1510" s="337"/>
      <c r="G1510" s="359"/>
      <c r="H1510" s="337"/>
      <c r="I1510" s="337"/>
      <c r="J1510" s="337"/>
      <c r="K1510" s="337"/>
      <c r="L1510" s="334"/>
      <c r="M1510" s="337"/>
      <c r="N1510" s="349"/>
      <c r="O1510" s="349"/>
      <c r="P1510" s="357"/>
    </row>
    <row r="1511" ht="27" customHeight="1" spans="1:16">
      <c r="A1511" s="362"/>
      <c r="B1511" s="294"/>
      <c r="C1511" s="337"/>
      <c r="D1511" s="337"/>
      <c r="E1511" s="337"/>
      <c r="F1511" s="337"/>
      <c r="G1511" s="359"/>
      <c r="H1511" s="337"/>
      <c r="I1511" s="337"/>
      <c r="J1511" s="337"/>
      <c r="K1511" s="337"/>
      <c r="L1511" s="329"/>
      <c r="M1511" s="337"/>
      <c r="N1511" s="349"/>
      <c r="O1511" s="349"/>
      <c r="P1511" s="358"/>
    </row>
    <row r="1512" ht="27" customHeight="1" spans="1:16">
      <c r="A1512" s="361"/>
      <c r="B1512" s="294"/>
      <c r="C1512" s="337"/>
      <c r="D1512" s="337"/>
      <c r="E1512" s="337"/>
      <c r="F1512" s="337"/>
      <c r="G1512" s="359"/>
      <c r="H1512" s="337"/>
      <c r="I1512" s="337"/>
      <c r="J1512" s="337"/>
      <c r="K1512" s="337"/>
      <c r="L1512" s="334"/>
      <c r="M1512" s="337"/>
      <c r="N1512" s="349"/>
      <c r="O1512" s="349"/>
      <c r="P1512" s="357"/>
    </row>
    <row r="1513" ht="27" customHeight="1" spans="1:16">
      <c r="A1513" s="362"/>
      <c r="B1513" s="294"/>
      <c r="C1513" s="337"/>
      <c r="D1513" s="337"/>
      <c r="E1513" s="337"/>
      <c r="F1513" s="337"/>
      <c r="G1513" s="359"/>
      <c r="H1513" s="337"/>
      <c r="I1513" s="337"/>
      <c r="J1513" s="337"/>
      <c r="K1513" s="337"/>
      <c r="L1513" s="329"/>
      <c r="M1513" s="337"/>
      <c r="N1513" s="349"/>
      <c r="O1513" s="349"/>
      <c r="P1513" s="358"/>
    </row>
    <row r="1514" ht="27" customHeight="1" spans="1:16">
      <c r="A1514" s="361"/>
      <c r="B1514" s="294"/>
      <c r="C1514" s="337"/>
      <c r="D1514" s="337"/>
      <c r="E1514" s="337"/>
      <c r="F1514" s="337"/>
      <c r="G1514" s="359"/>
      <c r="H1514" s="337"/>
      <c r="I1514" s="337"/>
      <c r="J1514" s="337"/>
      <c r="K1514" s="337"/>
      <c r="L1514" s="334"/>
      <c r="M1514" s="337"/>
      <c r="N1514" s="349"/>
      <c r="O1514" s="349"/>
      <c r="P1514" s="357"/>
    </row>
    <row r="1515" ht="27" customHeight="1" spans="1:16">
      <c r="A1515" s="362"/>
      <c r="B1515" s="294"/>
      <c r="C1515" s="337"/>
      <c r="D1515" s="337"/>
      <c r="E1515" s="337"/>
      <c r="F1515" s="337"/>
      <c r="G1515" s="359"/>
      <c r="H1515" s="337"/>
      <c r="I1515" s="337"/>
      <c r="J1515" s="337"/>
      <c r="K1515" s="337"/>
      <c r="L1515" s="329"/>
      <c r="M1515" s="337"/>
      <c r="N1515" s="349"/>
      <c r="O1515" s="349"/>
      <c r="P1515" s="358"/>
    </row>
    <row r="1516" ht="27" customHeight="1" spans="1:16">
      <c r="A1516" s="361"/>
      <c r="B1516" s="294"/>
      <c r="C1516" s="337"/>
      <c r="D1516" s="337"/>
      <c r="E1516" s="337"/>
      <c r="F1516" s="337"/>
      <c r="G1516" s="359"/>
      <c r="H1516" s="337"/>
      <c r="I1516" s="337"/>
      <c r="J1516" s="337"/>
      <c r="K1516" s="337"/>
      <c r="L1516" s="334"/>
      <c r="M1516" s="337"/>
      <c r="N1516" s="349"/>
      <c r="O1516" s="349"/>
      <c r="P1516" s="357"/>
    </row>
    <row r="1517" ht="27" customHeight="1" spans="1:16">
      <c r="A1517" s="362"/>
      <c r="B1517" s="294"/>
      <c r="C1517" s="337"/>
      <c r="D1517" s="337"/>
      <c r="E1517" s="337"/>
      <c r="F1517" s="337"/>
      <c r="G1517" s="359"/>
      <c r="H1517" s="337"/>
      <c r="I1517" s="337"/>
      <c r="J1517" s="337"/>
      <c r="K1517" s="337"/>
      <c r="L1517" s="329"/>
      <c r="M1517" s="337"/>
      <c r="N1517" s="349"/>
      <c r="O1517" s="349"/>
      <c r="P1517" s="358"/>
    </row>
    <row r="1518" ht="27" customHeight="1" spans="1:16">
      <c r="A1518" s="361"/>
      <c r="B1518" s="294"/>
      <c r="C1518" s="337"/>
      <c r="D1518" s="337"/>
      <c r="E1518" s="337"/>
      <c r="F1518" s="337"/>
      <c r="G1518" s="359"/>
      <c r="H1518" s="337"/>
      <c r="I1518" s="337"/>
      <c r="J1518" s="337"/>
      <c r="K1518" s="337"/>
      <c r="L1518" s="334"/>
      <c r="M1518" s="337"/>
      <c r="N1518" s="349"/>
      <c r="O1518" s="349"/>
      <c r="P1518" s="357"/>
    </row>
    <row r="1519" ht="27" customHeight="1" spans="1:16">
      <c r="A1519" s="362"/>
      <c r="B1519" s="294"/>
      <c r="C1519" s="337"/>
      <c r="D1519" s="337"/>
      <c r="E1519" s="337"/>
      <c r="F1519" s="337"/>
      <c r="G1519" s="359"/>
      <c r="H1519" s="337"/>
      <c r="I1519" s="337"/>
      <c r="J1519" s="337"/>
      <c r="K1519" s="337"/>
      <c r="L1519" s="329"/>
      <c r="M1519" s="337"/>
      <c r="N1519" s="349"/>
      <c r="O1519" s="349"/>
      <c r="P1519" s="358"/>
    </row>
    <row r="1520" ht="27" customHeight="1" spans="1:16">
      <c r="A1520" s="361"/>
      <c r="B1520" s="294"/>
      <c r="C1520" s="337"/>
      <c r="D1520" s="337"/>
      <c r="E1520" s="337"/>
      <c r="F1520" s="337"/>
      <c r="G1520" s="359"/>
      <c r="H1520" s="337"/>
      <c r="I1520" s="337"/>
      <c r="J1520" s="337"/>
      <c r="K1520" s="337"/>
      <c r="L1520" s="334"/>
      <c r="M1520" s="337"/>
      <c r="N1520" s="349"/>
      <c r="O1520" s="349"/>
      <c r="P1520" s="357"/>
    </row>
    <row r="1521" ht="27" customHeight="1" spans="1:16">
      <c r="A1521" s="362"/>
      <c r="B1521" s="294"/>
      <c r="C1521" s="337"/>
      <c r="D1521" s="337"/>
      <c r="E1521" s="337"/>
      <c r="F1521" s="337"/>
      <c r="G1521" s="359"/>
      <c r="H1521" s="337"/>
      <c r="I1521" s="337"/>
      <c r="J1521" s="337"/>
      <c r="K1521" s="337"/>
      <c r="L1521" s="329"/>
      <c r="M1521" s="337"/>
      <c r="N1521" s="349"/>
      <c r="O1521" s="349"/>
      <c r="P1521" s="358"/>
    </row>
    <row r="1522" ht="27" customHeight="1" spans="1:16">
      <c r="A1522" s="361"/>
      <c r="B1522" s="294"/>
      <c r="C1522" s="337"/>
      <c r="D1522" s="337"/>
      <c r="E1522" s="337"/>
      <c r="F1522" s="337"/>
      <c r="G1522" s="359"/>
      <c r="H1522" s="337"/>
      <c r="I1522" s="337"/>
      <c r="J1522" s="337"/>
      <c r="K1522" s="337"/>
      <c r="L1522" s="334"/>
      <c r="M1522" s="337"/>
      <c r="N1522" s="349"/>
      <c r="O1522" s="349"/>
      <c r="P1522" s="357"/>
    </row>
    <row r="1523" ht="27" customHeight="1" spans="1:16">
      <c r="A1523" s="362"/>
      <c r="B1523" s="294"/>
      <c r="C1523" s="337"/>
      <c r="D1523" s="341"/>
      <c r="E1523" s="337"/>
      <c r="F1523" s="337"/>
      <c r="G1523" s="359"/>
      <c r="H1523" s="337"/>
      <c r="I1523" s="337"/>
      <c r="J1523" s="337"/>
      <c r="K1523" s="337"/>
      <c r="L1523" s="329"/>
      <c r="M1523" s="337"/>
      <c r="N1523" s="349"/>
      <c r="O1523" s="349"/>
      <c r="P1523" s="358"/>
    </row>
    <row r="1524" ht="27" customHeight="1" spans="1:16">
      <c r="A1524" s="361"/>
      <c r="B1524" s="294"/>
      <c r="C1524" s="337"/>
      <c r="D1524" s="337"/>
      <c r="E1524" s="337"/>
      <c r="F1524" s="337"/>
      <c r="G1524" s="359"/>
      <c r="H1524" s="337"/>
      <c r="I1524" s="337"/>
      <c r="J1524" s="337"/>
      <c r="K1524" s="337"/>
      <c r="L1524" s="334"/>
      <c r="M1524" s="337"/>
      <c r="N1524" s="349"/>
      <c r="O1524" s="349"/>
      <c r="P1524" s="357"/>
    </row>
    <row r="1525" ht="27" customHeight="1" spans="1:16">
      <c r="A1525" s="362"/>
      <c r="B1525" s="294"/>
      <c r="C1525" s="337"/>
      <c r="D1525" s="337"/>
      <c r="E1525" s="337"/>
      <c r="F1525" s="337"/>
      <c r="G1525" s="359"/>
      <c r="H1525" s="337"/>
      <c r="I1525" s="337"/>
      <c r="J1525" s="337"/>
      <c r="K1525" s="337"/>
      <c r="L1525" s="329"/>
      <c r="M1525" s="337"/>
      <c r="N1525" s="349"/>
      <c r="O1525" s="349"/>
      <c r="P1525" s="358"/>
    </row>
    <row r="1526" ht="27" customHeight="1" spans="1:16">
      <c r="A1526" s="361"/>
      <c r="B1526" s="294"/>
      <c r="C1526" s="337"/>
      <c r="D1526" s="337"/>
      <c r="E1526" s="337"/>
      <c r="F1526" s="337"/>
      <c r="G1526" s="359"/>
      <c r="H1526" s="337"/>
      <c r="I1526" s="337"/>
      <c r="J1526" s="337"/>
      <c r="K1526" s="337"/>
      <c r="L1526" s="334"/>
      <c r="M1526" s="337"/>
      <c r="N1526" s="349"/>
      <c r="O1526" s="349"/>
      <c r="P1526" s="357"/>
    </row>
    <row r="1527" ht="27" customHeight="1" spans="1:16">
      <c r="A1527" s="362"/>
      <c r="B1527" s="294"/>
      <c r="C1527" s="337"/>
      <c r="D1527" s="337"/>
      <c r="E1527" s="337"/>
      <c r="F1527" s="337"/>
      <c r="G1527" s="359"/>
      <c r="H1527" s="337"/>
      <c r="I1527" s="337"/>
      <c r="J1527" s="337"/>
      <c r="K1527" s="337"/>
      <c r="L1527" s="329"/>
      <c r="M1527" s="337"/>
      <c r="N1527" s="349"/>
      <c r="O1527" s="349"/>
      <c r="P1527" s="358"/>
    </row>
    <row r="1528" ht="27" customHeight="1" spans="1:16">
      <c r="A1528" s="361"/>
      <c r="B1528" s="294"/>
      <c r="C1528" s="337"/>
      <c r="D1528" s="337"/>
      <c r="E1528" s="337"/>
      <c r="F1528" s="337"/>
      <c r="G1528" s="359"/>
      <c r="H1528" s="337"/>
      <c r="I1528" s="337"/>
      <c r="J1528" s="337"/>
      <c r="K1528" s="337"/>
      <c r="L1528" s="334"/>
      <c r="M1528" s="337"/>
      <c r="N1528" s="349"/>
      <c r="O1528" s="349"/>
      <c r="P1528" s="357"/>
    </row>
    <row r="1529" ht="27" customHeight="1" spans="1:16">
      <c r="A1529" s="362"/>
      <c r="B1529" s="294"/>
      <c r="C1529" s="337"/>
      <c r="D1529" s="337"/>
      <c r="E1529" s="337"/>
      <c r="F1529" s="337"/>
      <c r="G1529" s="359"/>
      <c r="H1529" s="337"/>
      <c r="I1529" s="337"/>
      <c r="J1529" s="337"/>
      <c r="K1529" s="337"/>
      <c r="L1529" s="329"/>
      <c r="M1529" s="337"/>
      <c r="N1529" s="349"/>
      <c r="O1529" s="349"/>
      <c r="P1529" s="358"/>
    </row>
    <row r="1530" ht="27" customHeight="1" spans="1:16">
      <c r="A1530" s="361"/>
      <c r="B1530" s="294"/>
      <c r="C1530" s="337"/>
      <c r="D1530" s="337"/>
      <c r="E1530" s="337"/>
      <c r="F1530" s="337"/>
      <c r="G1530" s="359"/>
      <c r="H1530" s="337"/>
      <c r="I1530" s="337"/>
      <c r="J1530" s="337"/>
      <c r="K1530" s="337"/>
      <c r="L1530" s="334"/>
      <c r="M1530" s="337"/>
      <c r="N1530" s="349"/>
      <c r="O1530" s="349"/>
      <c r="P1530" s="357"/>
    </row>
    <row r="1531" ht="27" customHeight="1" spans="1:16">
      <c r="A1531" s="362"/>
      <c r="B1531" s="294"/>
      <c r="C1531" s="337"/>
      <c r="D1531" s="337"/>
      <c r="E1531" s="337"/>
      <c r="F1531" s="337"/>
      <c r="G1531" s="359"/>
      <c r="H1531" s="337"/>
      <c r="I1531" s="337"/>
      <c r="J1531" s="337"/>
      <c r="K1531" s="337"/>
      <c r="L1531" s="329"/>
      <c r="M1531" s="337"/>
      <c r="N1531" s="349"/>
      <c r="O1531" s="349"/>
      <c r="P1531" s="358"/>
    </row>
    <row r="1532" ht="27" customHeight="1" spans="1:16">
      <c r="A1532" s="361"/>
      <c r="B1532" s="294"/>
      <c r="C1532" s="337"/>
      <c r="D1532" s="337"/>
      <c r="E1532" s="337"/>
      <c r="F1532" s="337"/>
      <c r="G1532" s="359"/>
      <c r="H1532" s="337"/>
      <c r="I1532" s="337"/>
      <c r="J1532" s="337"/>
      <c r="K1532" s="337"/>
      <c r="L1532" s="334"/>
      <c r="M1532" s="337"/>
      <c r="N1532" s="349"/>
      <c r="O1532" s="349"/>
      <c r="P1532" s="357"/>
    </row>
    <row r="1533" ht="27" customHeight="1" spans="1:16">
      <c r="A1533" s="362"/>
      <c r="B1533" s="294"/>
      <c r="C1533" s="337"/>
      <c r="D1533" s="337"/>
      <c r="E1533" s="337"/>
      <c r="F1533" s="337"/>
      <c r="G1533" s="356"/>
      <c r="H1533" s="337"/>
      <c r="I1533" s="337"/>
      <c r="J1533" s="337"/>
      <c r="K1533" s="337"/>
      <c r="L1533" s="329"/>
      <c r="M1533" s="337"/>
      <c r="N1533" s="349"/>
      <c r="O1533" s="349"/>
      <c r="P1533" s="358"/>
    </row>
    <row r="1534" ht="27" customHeight="1" spans="1:16">
      <c r="A1534" s="361"/>
      <c r="B1534" s="294"/>
      <c r="C1534" s="337"/>
      <c r="D1534" s="337"/>
      <c r="E1534" s="337"/>
      <c r="F1534" s="337"/>
      <c r="G1534" s="356"/>
      <c r="H1534" s="337"/>
      <c r="I1534" s="337"/>
      <c r="J1534" s="337"/>
      <c r="K1534" s="337"/>
      <c r="L1534" s="334"/>
      <c r="M1534" s="337"/>
      <c r="N1534" s="349"/>
      <c r="O1534" s="349"/>
      <c r="P1534" s="357"/>
    </row>
    <row r="1535" ht="27" customHeight="1" spans="1:16">
      <c r="A1535" s="362"/>
      <c r="B1535" s="294"/>
      <c r="C1535" s="337"/>
      <c r="D1535" s="337"/>
      <c r="E1535" s="337"/>
      <c r="F1535" s="337"/>
      <c r="G1535" s="356"/>
      <c r="H1535" s="337"/>
      <c r="I1535" s="337"/>
      <c r="J1535" s="337"/>
      <c r="K1535" s="337"/>
      <c r="L1535" s="329"/>
      <c r="M1535" s="337"/>
      <c r="N1535" s="349"/>
      <c r="O1535" s="349"/>
      <c r="P1535" s="358"/>
    </row>
    <row r="1536" ht="27" customHeight="1" spans="1:16">
      <c r="A1536" s="361"/>
      <c r="B1536" s="294"/>
      <c r="C1536" s="337"/>
      <c r="D1536" s="337"/>
      <c r="E1536" s="337"/>
      <c r="F1536" s="337"/>
      <c r="G1536" s="356"/>
      <c r="H1536" s="337"/>
      <c r="I1536" s="337"/>
      <c r="J1536" s="337"/>
      <c r="K1536" s="337"/>
      <c r="L1536" s="334"/>
      <c r="M1536" s="337"/>
      <c r="N1536" s="349"/>
      <c r="O1536" s="349"/>
      <c r="P1536" s="357"/>
    </row>
    <row r="1537" ht="27" customHeight="1" spans="1:16">
      <c r="A1537" s="362"/>
      <c r="B1537" s="294"/>
      <c r="C1537" s="337"/>
      <c r="D1537" s="337"/>
      <c r="E1537" s="337"/>
      <c r="F1537" s="337"/>
      <c r="G1537" s="356"/>
      <c r="H1537" s="337"/>
      <c r="I1537" s="337"/>
      <c r="J1537" s="337"/>
      <c r="K1537" s="337"/>
      <c r="L1537" s="329"/>
      <c r="M1537" s="337"/>
      <c r="N1537" s="349"/>
      <c r="O1537" s="349"/>
      <c r="P1537" s="358"/>
    </row>
    <row r="1538" ht="27" customHeight="1" spans="1:16">
      <c r="A1538" s="361"/>
      <c r="B1538" s="294"/>
      <c r="C1538" s="337"/>
      <c r="D1538" s="337"/>
      <c r="E1538" s="337"/>
      <c r="F1538" s="337"/>
      <c r="G1538" s="356"/>
      <c r="H1538" s="337"/>
      <c r="I1538" s="337"/>
      <c r="J1538" s="337"/>
      <c r="K1538" s="337"/>
      <c r="L1538" s="334"/>
      <c r="M1538" s="337"/>
      <c r="N1538" s="349"/>
      <c r="O1538" s="349"/>
      <c r="P1538" s="357"/>
    </row>
    <row r="1539" ht="27" customHeight="1" spans="1:16">
      <c r="A1539" s="362"/>
      <c r="B1539" s="294"/>
      <c r="C1539" s="337"/>
      <c r="D1539" s="337"/>
      <c r="E1539" s="337"/>
      <c r="F1539" s="337"/>
      <c r="G1539" s="356"/>
      <c r="H1539" s="337"/>
      <c r="I1539" s="337"/>
      <c r="J1539" s="337"/>
      <c r="K1539" s="337"/>
      <c r="L1539" s="329"/>
      <c r="M1539" s="337"/>
      <c r="N1539" s="349"/>
      <c r="O1539" s="349"/>
      <c r="P1539" s="358"/>
    </row>
    <row r="1540" ht="27" customHeight="1" spans="1:16">
      <c r="A1540" s="361"/>
      <c r="B1540" s="294"/>
      <c r="C1540" s="337"/>
      <c r="D1540" s="337"/>
      <c r="E1540" s="337"/>
      <c r="F1540" s="337"/>
      <c r="G1540" s="356"/>
      <c r="H1540" s="337"/>
      <c r="I1540" s="337"/>
      <c r="J1540" s="337"/>
      <c r="K1540" s="337"/>
      <c r="L1540" s="334"/>
      <c r="M1540" s="337"/>
      <c r="N1540" s="349"/>
      <c r="O1540" s="349"/>
      <c r="P1540" s="357"/>
    </row>
    <row r="1541" ht="27" customHeight="1" spans="1:16">
      <c r="A1541" s="362"/>
      <c r="B1541" s="294"/>
      <c r="C1541" s="337"/>
      <c r="D1541" s="337"/>
      <c r="E1541" s="337"/>
      <c r="F1541" s="337"/>
      <c r="G1541" s="356"/>
      <c r="H1541" s="337"/>
      <c r="I1541" s="337"/>
      <c r="J1541" s="337"/>
      <c r="K1541" s="337"/>
      <c r="L1541" s="329"/>
      <c r="M1541" s="337"/>
      <c r="N1541" s="349"/>
      <c r="O1541" s="349"/>
      <c r="P1541" s="358"/>
    </row>
    <row r="1542" ht="27" customHeight="1" spans="1:16">
      <c r="A1542" s="361"/>
      <c r="B1542" s="294"/>
      <c r="C1542" s="337"/>
      <c r="D1542" s="337"/>
      <c r="E1542" s="337"/>
      <c r="F1542" s="337"/>
      <c r="G1542" s="356"/>
      <c r="H1542" s="337"/>
      <c r="I1542" s="337"/>
      <c r="J1542" s="337"/>
      <c r="K1542" s="337"/>
      <c r="L1542" s="334"/>
      <c r="M1542" s="337"/>
      <c r="N1542" s="349"/>
      <c r="O1542" s="349"/>
      <c r="P1542" s="357"/>
    </row>
    <row r="1543" ht="27" customHeight="1" spans="1:16">
      <c r="A1543" s="362"/>
      <c r="B1543" s="294"/>
      <c r="C1543" s="337"/>
      <c r="D1543" s="337"/>
      <c r="E1543" s="337"/>
      <c r="F1543" s="337"/>
      <c r="G1543" s="356"/>
      <c r="H1543" s="337"/>
      <c r="I1543" s="337"/>
      <c r="J1543" s="337"/>
      <c r="K1543" s="337"/>
      <c r="L1543" s="329"/>
      <c r="M1543" s="337"/>
      <c r="N1543" s="349"/>
      <c r="O1543" s="349"/>
      <c r="P1543" s="358"/>
    </row>
    <row r="1544" ht="27" customHeight="1" spans="1:16">
      <c r="A1544" s="361"/>
      <c r="B1544" s="294"/>
      <c r="C1544" s="337"/>
      <c r="D1544" s="337"/>
      <c r="E1544" s="337"/>
      <c r="F1544" s="337"/>
      <c r="G1544" s="356"/>
      <c r="H1544" s="337"/>
      <c r="I1544" s="337"/>
      <c r="J1544" s="337"/>
      <c r="K1544" s="337"/>
      <c r="L1544" s="334"/>
      <c r="M1544" s="337"/>
      <c r="N1544" s="349"/>
      <c r="O1544" s="349"/>
      <c r="P1544" s="357"/>
    </row>
    <row r="1545" ht="27" customHeight="1" spans="1:16">
      <c r="A1545" s="362"/>
      <c r="B1545" s="294"/>
      <c r="C1545" s="337"/>
      <c r="D1545" s="337"/>
      <c r="E1545" s="337"/>
      <c r="F1545" s="337"/>
      <c r="G1545" s="356"/>
      <c r="H1545" s="337"/>
      <c r="I1545" s="337"/>
      <c r="J1545" s="337"/>
      <c r="K1545" s="337"/>
      <c r="L1545" s="329"/>
      <c r="M1545" s="337"/>
      <c r="N1545" s="349"/>
      <c r="O1545" s="349"/>
      <c r="P1545" s="358"/>
    </row>
    <row r="1546" ht="27" customHeight="1" spans="1:16">
      <c r="A1546" s="361"/>
      <c r="B1546" s="294"/>
      <c r="C1546" s="337"/>
      <c r="D1546" s="337"/>
      <c r="E1546" s="337"/>
      <c r="F1546" s="337"/>
      <c r="G1546" s="356"/>
      <c r="H1546" s="337"/>
      <c r="I1546" s="337"/>
      <c r="J1546" s="337"/>
      <c r="K1546" s="337"/>
      <c r="L1546" s="334"/>
      <c r="M1546" s="337"/>
      <c r="N1546" s="349"/>
      <c r="O1546" s="349"/>
      <c r="P1546" s="357"/>
    </row>
    <row r="1547" ht="27" customHeight="1" spans="1:16">
      <c r="A1547" s="362"/>
      <c r="B1547" s="294"/>
      <c r="C1547" s="337"/>
      <c r="D1547" s="337"/>
      <c r="E1547" s="337"/>
      <c r="F1547" s="337"/>
      <c r="G1547" s="356"/>
      <c r="H1547" s="337"/>
      <c r="I1547" s="337"/>
      <c r="J1547" s="337"/>
      <c r="K1547" s="337"/>
      <c r="L1547" s="329"/>
      <c r="M1547" s="337"/>
      <c r="N1547" s="349"/>
      <c r="O1547" s="349"/>
      <c r="P1547" s="358"/>
    </row>
    <row r="1548" ht="27" customHeight="1" spans="1:16">
      <c r="A1548" s="361"/>
      <c r="B1548" s="294"/>
      <c r="C1548" s="337"/>
      <c r="D1548" s="337"/>
      <c r="E1548" s="337"/>
      <c r="F1548" s="337"/>
      <c r="G1548" s="356"/>
      <c r="H1548" s="337"/>
      <c r="I1548" s="337"/>
      <c r="J1548" s="337"/>
      <c r="K1548" s="337"/>
      <c r="L1548" s="334"/>
      <c r="M1548" s="337"/>
      <c r="N1548" s="349"/>
      <c r="O1548" s="349"/>
      <c r="P1548" s="357"/>
    </row>
    <row r="1549" ht="27" customHeight="1" spans="1:16">
      <c r="A1549" s="362"/>
      <c r="B1549" s="294"/>
      <c r="C1549" s="337"/>
      <c r="D1549" s="337"/>
      <c r="E1549" s="337"/>
      <c r="F1549" s="337"/>
      <c r="G1549" s="356"/>
      <c r="H1549" s="337"/>
      <c r="I1549" s="337"/>
      <c r="J1549" s="337"/>
      <c r="K1549" s="337"/>
      <c r="L1549" s="329"/>
      <c r="M1549" s="337"/>
      <c r="N1549" s="349"/>
      <c r="O1549" s="349"/>
      <c r="P1549" s="358"/>
    </row>
    <row r="1550" ht="27" customHeight="1" spans="1:16">
      <c r="A1550" s="361"/>
      <c r="B1550" s="294"/>
      <c r="C1550" s="337"/>
      <c r="D1550" s="337"/>
      <c r="E1550" s="337"/>
      <c r="F1550" s="337"/>
      <c r="G1550" s="356"/>
      <c r="H1550" s="337"/>
      <c r="I1550" s="337"/>
      <c r="J1550" s="337"/>
      <c r="K1550" s="337"/>
      <c r="L1550" s="334"/>
      <c r="M1550" s="337"/>
      <c r="N1550" s="349"/>
      <c r="O1550" s="349"/>
      <c r="P1550" s="357"/>
    </row>
    <row r="1551" ht="27" customHeight="1" spans="1:16">
      <c r="A1551" s="362"/>
      <c r="B1551" s="294"/>
      <c r="C1551" s="337"/>
      <c r="D1551" s="337"/>
      <c r="E1551" s="337"/>
      <c r="F1551" s="337"/>
      <c r="G1551" s="356"/>
      <c r="H1551" s="337"/>
      <c r="I1551" s="337"/>
      <c r="J1551" s="337"/>
      <c r="K1551" s="337"/>
      <c r="L1551" s="329"/>
      <c r="M1551" s="337"/>
      <c r="N1551" s="349"/>
      <c r="O1551" s="349"/>
      <c r="P1551" s="358"/>
    </row>
    <row r="1552" ht="27" customHeight="1" spans="1:16">
      <c r="A1552" s="361"/>
      <c r="B1552" s="294"/>
      <c r="C1552" s="337"/>
      <c r="D1552" s="337"/>
      <c r="E1552" s="337"/>
      <c r="F1552" s="337"/>
      <c r="G1552" s="356"/>
      <c r="H1552" s="337"/>
      <c r="I1552" s="337"/>
      <c r="J1552" s="337"/>
      <c r="K1552" s="337"/>
      <c r="L1552" s="334"/>
      <c r="M1552" s="337"/>
      <c r="N1552" s="349"/>
      <c r="O1552" s="349"/>
      <c r="P1552" s="357"/>
    </row>
    <row r="1553" ht="27" customHeight="1" spans="1:16">
      <c r="A1553" s="362"/>
      <c r="B1553" s="294"/>
      <c r="C1553" s="337"/>
      <c r="D1553" s="337"/>
      <c r="E1553" s="337"/>
      <c r="F1553" s="337"/>
      <c r="G1553" s="356"/>
      <c r="H1553" s="337"/>
      <c r="I1553" s="337"/>
      <c r="J1553" s="337"/>
      <c r="K1553" s="337"/>
      <c r="L1553" s="329"/>
      <c r="M1553" s="337"/>
      <c r="N1553" s="349"/>
      <c r="O1553" s="349"/>
      <c r="P1553" s="358"/>
    </row>
    <row r="1554" ht="27" customHeight="1" spans="1:16">
      <c r="A1554" s="361"/>
      <c r="B1554" s="294"/>
      <c r="C1554" s="337"/>
      <c r="D1554" s="337"/>
      <c r="E1554" s="337"/>
      <c r="F1554" s="337"/>
      <c r="G1554" s="356"/>
      <c r="H1554" s="337"/>
      <c r="I1554" s="337"/>
      <c r="J1554" s="337"/>
      <c r="K1554" s="337"/>
      <c r="L1554" s="334"/>
      <c r="M1554" s="337"/>
      <c r="N1554" s="349"/>
      <c r="O1554" s="349"/>
      <c r="P1554" s="357"/>
    </row>
    <row r="1555" ht="27" customHeight="1" spans="1:16">
      <c r="A1555" s="362"/>
      <c r="B1555" s="294"/>
      <c r="C1555" s="337"/>
      <c r="D1555" s="337"/>
      <c r="E1555" s="337"/>
      <c r="F1555" s="337"/>
      <c r="G1555" s="356"/>
      <c r="H1555" s="337"/>
      <c r="I1555" s="337"/>
      <c r="J1555" s="337"/>
      <c r="K1555" s="337"/>
      <c r="L1555" s="329"/>
      <c r="M1555" s="337"/>
      <c r="N1555" s="349"/>
      <c r="O1555" s="349"/>
      <c r="P1555" s="358"/>
    </row>
    <row r="1556" ht="27" customHeight="1" spans="1:16">
      <c r="A1556" s="361"/>
      <c r="B1556" s="294"/>
      <c r="C1556" s="337"/>
      <c r="D1556" s="337"/>
      <c r="E1556" s="337"/>
      <c r="F1556" s="337"/>
      <c r="G1556" s="356"/>
      <c r="H1556" s="337"/>
      <c r="I1556" s="337"/>
      <c r="J1556" s="337"/>
      <c r="K1556" s="337"/>
      <c r="L1556" s="334"/>
      <c r="M1556" s="337"/>
      <c r="N1556" s="349"/>
      <c r="O1556" s="349"/>
      <c r="P1556" s="357"/>
    </row>
    <row r="1557" ht="27" customHeight="1" spans="1:16">
      <c r="A1557" s="362"/>
      <c r="B1557" s="294"/>
      <c r="C1557" s="337"/>
      <c r="D1557" s="337"/>
      <c r="E1557" s="337"/>
      <c r="F1557" s="337"/>
      <c r="G1557" s="356"/>
      <c r="H1557" s="337"/>
      <c r="I1557" s="337"/>
      <c r="J1557" s="337"/>
      <c r="K1557" s="337"/>
      <c r="L1557" s="329"/>
      <c r="M1557" s="337"/>
      <c r="N1557" s="349"/>
      <c r="O1557" s="349"/>
      <c r="P1557" s="358"/>
    </row>
    <row r="1558" ht="27" customHeight="1" spans="1:16">
      <c r="A1558" s="361"/>
      <c r="B1558" s="294"/>
      <c r="C1558" s="337"/>
      <c r="D1558" s="337"/>
      <c r="E1558" s="337"/>
      <c r="F1558" s="337"/>
      <c r="G1558" s="356"/>
      <c r="H1558" s="337"/>
      <c r="I1558" s="337"/>
      <c r="J1558" s="337"/>
      <c r="K1558" s="337"/>
      <c r="L1558" s="334"/>
      <c r="M1558" s="337"/>
      <c r="N1558" s="349"/>
      <c r="O1558" s="349"/>
      <c r="P1558" s="357"/>
    </row>
    <row r="1559" ht="27" customHeight="1" spans="1:16">
      <c r="A1559" s="362"/>
      <c r="B1559" s="294"/>
      <c r="C1559" s="337"/>
      <c r="D1559" s="337"/>
      <c r="E1559" s="337"/>
      <c r="F1559" s="337"/>
      <c r="G1559" s="356"/>
      <c r="H1559" s="337"/>
      <c r="I1559" s="337"/>
      <c r="J1559" s="337"/>
      <c r="K1559" s="337"/>
      <c r="L1559" s="329"/>
      <c r="M1559" s="337"/>
      <c r="N1559" s="349"/>
      <c r="O1559" s="349"/>
      <c r="P1559" s="358"/>
    </row>
    <row r="1560" ht="27" customHeight="1" spans="1:16">
      <c r="A1560" s="361"/>
      <c r="B1560" s="294"/>
      <c r="C1560" s="337"/>
      <c r="D1560" s="337"/>
      <c r="E1560" s="337"/>
      <c r="F1560" s="337"/>
      <c r="G1560" s="356"/>
      <c r="H1560" s="337"/>
      <c r="I1560" s="337"/>
      <c r="J1560" s="337"/>
      <c r="K1560" s="337"/>
      <c r="L1560" s="334"/>
      <c r="M1560" s="337"/>
      <c r="N1560" s="349"/>
      <c r="O1560" s="349"/>
      <c r="P1560" s="357"/>
    </row>
    <row r="1561" ht="27" customHeight="1" spans="1:16">
      <c r="A1561" s="362"/>
      <c r="B1561" s="294"/>
      <c r="C1561" s="337"/>
      <c r="D1561" s="337"/>
      <c r="E1561" s="337"/>
      <c r="F1561" s="337"/>
      <c r="G1561" s="356"/>
      <c r="H1561" s="337"/>
      <c r="I1561" s="337"/>
      <c r="J1561" s="337"/>
      <c r="K1561" s="337"/>
      <c r="L1561" s="329"/>
      <c r="M1561" s="337"/>
      <c r="N1561" s="349"/>
      <c r="O1561" s="349"/>
      <c r="P1561" s="358"/>
    </row>
    <row r="1562" ht="27" customHeight="1" spans="1:16">
      <c r="A1562" s="361"/>
      <c r="B1562" s="294"/>
      <c r="C1562" s="337"/>
      <c r="D1562" s="337"/>
      <c r="E1562" s="337"/>
      <c r="F1562" s="337"/>
      <c r="G1562" s="356"/>
      <c r="H1562" s="337"/>
      <c r="I1562" s="337"/>
      <c r="J1562" s="337"/>
      <c r="K1562" s="337"/>
      <c r="L1562" s="334"/>
      <c r="M1562" s="337"/>
      <c r="N1562" s="349"/>
      <c r="O1562" s="349"/>
      <c r="P1562" s="357"/>
    </row>
    <row r="1563" ht="27" customHeight="1" spans="1:16">
      <c r="A1563" s="362"/>
      <c r="B1563" s="294"/>
      <c r="C1563" s="337"/>
      <c r="D1563" s="337"/>
      <c r="E1563" s="337"/>
      <c r="F1563" s="337"/>
      <c r="G1563" s="356"/>
      <c r="H1563" s="337"/>
      <c r="I1563" s="337"/>
      <c r="J1563" s="337"/>
      <c r="K1563" s="337"/>
      <c r="L1563" s="329"/>
      <c r="M1563" s="337"/>
      <c r="N1563" s="349"/>
      <c r="O1563" s="349"/>
      <c r="P1563" s="358"/>
    </row>
    <row r="1564" ht="27" customHeight="1" spans="1:16">
      <c r="A1564" s="361"/>
      <c r="B1564" s="294"/>
      <c r="C1564" s="337"/>
      <c r="D1564" s="337"/>
      <c r="E1564" s="337"/>
      <c r="F1564" s="337"/>
      <c r="G1564" s="356"/>
      <c r="H1564" s="337"/>
      <c r="I1564" s="337"/>
      <c r="J1564" s="337"/>
      <c r="K1564" s="337"/>
      <c r="L1564" s="334"/>
      <c r="M1564" s="337"/>
      <c r="N1564" s="349"/>
      <c r="O1564" s="349"/>
      <c r="P1564" s="357"/>
    </row>
    <row r="1565" ht="27" customHeight="1" spans="1:16">
      <c r="A1565" s="362"/>
      <c r="B1565" s="294"/>
      <c r="C1565" s="337"/>
      <c r="D1565" s="337"/>
      <c r="E1565" s="337"/>
      <c r="F1565" s="337"/>
      <c r="G1565" s="356"/>
      <c r="H1565" s="337"/>
      <c r="I1565" s="337"/>
      <c r="J1565" s="337"/>
      <c r="K1565" s="337"/>
      <c r="L1565" s="329"/>
      <c r="M1565" s="337"/>
      <c r="N1565" s="349"/>
      <c r="O1565" s="349"/>
      <c r="P1565" s="358"/>
    </row>
    <row r="1566" ht="27" customHeight="1" spans="1:16">
      <c r="A1566" s="361"/>
      <c r="B1566" s="294"/>
      <c r="C1566" s="337"/>
      <c r="D1566" s="337"/>
      <c r="E1566" s="337"/>
      <c r="F1566" s="337"/>
      <c r="G1566" s="356"/>
      <c r="H1566" s="337"/>
      <c r="I1566" s="337"/>
      <c r="J1566" s="337"/>
      <c r="K1566" s="337"/>
      <c r="L1566" s="334"/>
      <c r="M1566" s="337"/>
      <c r="N1566" s="349"/>
      <c r="O1566" s="349"/>
      <c r="P1566" s="357"/>
    </row>
    <row r="1567" ht="27" customHeight="1" spans="1:16">
      <c r="A1567" s="362"/>
      <c r="B1567" s="294"/>
      <c r="C1567" s="337"/>
      <c r="D1567" s="337"/>
      <c r="E1567" s="337"/>
      <c r="F1567" s="337"/>
      <c r="G1567" s="356"/>
      <c r="H1567" s="337"/>
      <c r="I1567" s="337"/>
      <c r="J1567" s="337"/>
      <c r="K1567" s="337"/>
      <c r="L1567" s="329"/>
      <c r="M1567" s="337"/>
      <c r="N1567" s="349"/>
      <c r="O1567" s="349"/>
      <c r="P1567" s="358"/>
    </row>
    <row r="1568" ht="27" customHeight="1" spans="1:16">
      <c r="A1568" s="361"/>
      <c r="B1568" s="294"/>
      <c r="C1568" s="337"/>
      <c r="D1568" s="337"/>
      <c r="E1568" s="337"/>
      <c r="F1568" s="337"/>
      <c r="G1568" s="356"/>
      <c r="H1568" s="337"/>
      <c r="I1568" s="337"/>
      <c r="J1568" s="337"/>
      <c r="K1568" s="337"/>
      <c r="L1568" s="334"/>
      <c r="M1568" s="337"/>
      <c r="N1568" s="349"/>
      <c r="O1568" s="349"/>
      <c r="P1568" s="357"/>
    </row>
    <row r="1569" ht="27" customHeight="1" spans="1:16">
      <c r="A1569" s="362"/>
      <c r="B1569" s="294"/>
      <c r="C1569" s="337"/>
      <c r="D1569" s="337"/>
      <c r="E1569" s="337"/>
      <c r="F1569" s="337"/>
      <c r="G1569" s="356"/>
      <c r="H1569" s="337"/>
      <c r="I1569" s="337"/>
      <c r="J1569" s="337"/>
      <c r="K1569" s="337"/>
      <c r="L1569" s="329"/>
      <c r="M1569" s="337"/>
      <c r="N1569" s="349"/>
      <c r="O1569" s="349"/>
      <c r="P1569" s="358"/>
    </row>
    <row r="1570" ht="27" customHeight="1" spans="1:16">
      <c r="A1570" s="361"/>
      <c r="B1570" s="294"/>
      <c r="C1570" s="337"/>
      <c r="D1570" s="341"/>
      <c r="E1570" s="337"/>
      <c r="F1570" s="337"/>
      <c r="G1570" s="356"/>
      <c r="H1570" s="337"/>
      <c r="I1570" s="337"/>
      <c r="J1570" s="337"/>
      <c r="K1570" s="337"/>
      <c r="L1570" s="334"/>
      <c r="M1570" s="337"/>
      <c r="N1570" s="349"/>
      <c r="O1570" s="349"/>
      <c r="P1570" s="357"/>
    </row>
    <row r="1571" ht="27" customHeight="1" spans="1:16">
      <c r="A1571" s="362"/>
      <c r="B1571" s="294"/>
      <c r="C1571" s="337"/>
      <c r="D1571" s="337"/>
      <c r="E1571" s="337"/>
      <c r="F1571" s="337"/>
      <c r="G1571" s="356"/>
      <c r="H1571" s="337"/>
      <c r="I1571" s="337"/>
      <c r="J1571" s="337"/>
      <c r="K1571" s="337"/>
      <c r="L1571" s="329"/>
      <c r="M1571" s="337"/>
      <c r="N1571" s="349"/>
      <c r="O1571" s="349"/>
      <c r="P1571" s="358"/>
    </row>
    <row r="1572" ht="27" customHeight="1" spans="1:16">
      <c r="A1572" s="361"/>
      <c r="B1572" s="294"/>
      <c r="C1572" s="337"/>
      <c r="D1572" s="337"/>
      <c r="E1572" s="337"/>
      <c r="F1572" s="337"/>
      <c r="G1572" s="356"/>
      <c r="H1572" s="337"/>
      <c r="I1572" s="337"/>
      <c r="J1572" s="337"/>
      <c r="K1572" s="337"/>
      <c r="L1572" s="334"/>
      <c r="M1572" s="337"/>
      <c r="N1572" s="349"/>
      <c r="O1572" s="349"/>
      <c r="P1572" s="357"/>
    </row>
    <row r="1573" ht="27" customHeight="1" spans="1:16">
      <c r="A1573" s="362"/>
      <c r="B1573" s="294"/>
      <c r="C1573" s="337"/>
      <c r="D1573" s="337"/>
      <c r="E1573" s="337"/>
      <c r="F1573" s="337"/>
      <c r="G1573" s="356"/>
      <c r="H1573" s="337"/>
      <c r="I1573" s="337"/>
      <c r="J1573" s="337"/>
      <c r="K1573" s="337"/>
      <c r="L1573" s="329"/>
      <c r="M1573" s="337"/>
      <c r="N1573" s="349"/>
      <c r="O1573" s="349"/>
      <c r="P1573" s="358"/>
    </row>
    <row r="1574" ht="27" customHeight="1" spans="1:16">
      <c r="A1574" s="361"/>
      <c r="B1574" s="294"/>
      <c r="C1574" s="337"/>
      <c r="D1574" s="337"/>
      <c r="E1574" s="337"/>
      <c r="F1574" s="337"/>
      <c r="G1574" s="356"/>
      <c r="H1574" s="337"/>
      <c r="I1574" s="337"/>
      <c r="J1574" s="337"/>
      <c r="K1574" s="337"/>
      <c r="L1574" s="334"/>
      <c r="M1574" s="337"/>
      <c r="N1574" s="349"/>
      <c r="O1574" s="349"/>
      <c r="P1574" s="357"/>
    </row>
    <row r="1575" ht="27" customHeight="1" spans="1:16">
      <c r="A1575" s="362"/>
      <c r="B1575" s="294"/>
      <c r="C1575" s="337"/>
      <c r="D1575" s="337"/>
      <c r="E1575" s="337"/>
      <c r="F1575" s="341"/>
      <c r="G1575" s="356"/>
      <c r="H1575" s="337"/>
      <c r="I1575" s="337"/>
      <c r="J1575" s="337"/>
      <c r="K1575" s="337"/>
      <c r="L1575" s="329"/>
      <c r="M1575" s="337"/>
      <c r="N1575" s="349"/>
      <c r="O1575" s="349"/>
      <c r="P1575" s="358"/>
    </row>
    <row r="1576" ht="27" customHeight="1" spans="1:16">
      <c r="A1576" s="361"/>
      <c r="B1576" s="294"/>
      <c r="C1576" s="337"/>
      <c r="D1576" s="337"/>
      <c r="E1576" s="337"/>
      <c r="F1576" s="337"/>
      <c r="G1576" s="356"/>
      <c r="H1576" s="337"/>
      <c r="I1576" s="337"/>
      <c r="J1576" s="337"/>
      <c r="K1576" s="337"/>
      <c r="L1576" s="334"/>
      <c r="M1576" s="337"/>
      <c r="N1576" s="349"/>
      <c r="O1576" s="349"/>
      <c r="P1576" s="357"/>
    </row>
    <row r="1577" ht="27" customHeight="1" spans="1:16">
      <c r="A1577" s="362"/>
      <c r="B1577" s="294"/>
      <c r="C1577" s="337"/>
      <c r="D1577" s="337"/>
      <c r="E1577" s="337"/>
      <c r="F1577" s="337"/>
      <c r="G1577" s="356"/>
      <c r="H1577" s="337"/>
      <c r="I1577" s="337"/>
      <c r="J1577" s="337"/>
      <c r="K1577" s="337"/>
      <c r="L1577" s="329"/>
      <c r="M1577" s="337"/>
      <c r="N1577" s="349"/>
      <c r="O1577" s="349"/>
      <c r="P1577" s="358"/>
    </row>
    <row r="1578" ht="27" customHeight="1" spans="1:16">
      <c r="A1578" s="361"/>
      <c r="B1578" s="294"/>
      <c r="C1578" s="337"/>
      <c r="D1578" s="337"/>
      <c r="E1578" s="337"/>
      <c r="F1578" s="337"/>
      <c r="G1578" s="356"/>
      <c r="H1578" s="337"/>
      <c r="I1578" s="337"/>
      <c r="J1578" s="337"/>
      <c r="K1578" s="337"/>
      <c r="L1578" s="334"/>
      <c r="M1578" s="337"/>
      <c r="N1578" s="349"/>
      <c r="O1578" s="349"/>
      <c r="P1578" s="357"/>
    </row>
    <row r="1579" ht="27" customHeight="1" spans="1:16">
      <c r="A1579" s="362"/>
      <c r="B1579" s="294"/>
      <c r="C1579" s="337"/>
      <c r="D1579" s="337"/>
      <c r="E1579" s="337"/>
      <c r="F1579" s="337"/>
      <c r="G1579" s="356"/>
      <c r="H1579" s="337"/>
      <c r="I1579" s="337"/>
      <c r="J1579" s="337"/>
      <c r="K1579" s="337"/>
      <c r="L1579" s="329"/>
      <c r="M1579" s="337"/>
      <c r="N1579" s="349"/>
      <c r="O1579" s="349"/>
      <c r="P1579" s="358"/>
    </row>
    <row r="1580" ht="27" customHeight="1" spans="1:16">
      <c r="A1580" s="361"/>
      <c r="B1580" s="294"/>
      <c r="C1580" s="337"/>
      <c r="D1580" s="337"/>
      <c r="E1580" s="337"/>
      <c r="F1580" s="341"/>
      <c r="G1580" s="356"/>
      <c r="H1580" s="337"/>
      <c r="I1580" s="337"/>
      <c r="J1580" s="337"/>
      <c r="K1580" s="337"/>
      <c r="L1580" s="334"/>
      <c r="M1580" s="337"/>
      <c r="N1580" s="349"/>
      <c r="O1580" s="349"/>
      <c r="P1580" s="357"/>
    </row>
    <row r="1581" ht="27" customHeight="1" spans="1:16">
      <c r="A1581" s="362"/>
      <c r="B1581" s="294"/>
      <c r="C1581" s="337"/>
      <c r="D1581" s="337"/>
      <c r="E1581" s="337"/>
      <c r="F1581" s="341"/>
      <c r="G1581" s="356"/>
      <c r="H1581" s="337"/>
      <c r="I1581" s="337"/>
      <c r="J1581" s="337"/>
      <c r="K1581" s="337"/>
      <c r="L1581" s="329"/>
      <c r="M1581" s="337"/>
      <c r="N1581" s="349"/>
      <c r="O1581" s="349"/>
      <c r="P1581" s="358"/>
    </row>
    <row r="1582" ht="27" customHeight="1" spans="1:16">
      <c r="A1582" s="361"/>
      <c r="B1582" s="294"/>
      <c r="C1582" s="337"/>
      <c r="D1582" s="337"/>
      <c r="E1582" s="337"/>
      <c r="F1582" s="337"/>
      <c r="G1582" s="356"/>
      <c r="H1582" s="337"/>
      <c r="I1582" s="337"/>
      <c r="J1582" s="337"/>
      <c r="K1582" s="337"/>
      <c r="L1582" s="334"/>
      <c r="M1582" s="337"/>
      <c r="N1582" s="349"/>
      <c r="O1582" s="349"/>
      <c r="P1582" s="357"/>
    </row>
    <row r="1583" ht="27" customHeight="1" spans="1:16">
      <c r="A1583" s="362"/>
      <c r="B1583" s="294"/>
      <c r="C1583" s="337"/>
      <c r="D1583" s="337"/>
      <c r="E1583" s="337"/>
      <c r="F1583" s="337"/>
      <c r="G1583" s="356"/>
      <c r="H1583" s="337"/>
      <c r="I1583" s="337"/>
      <c r="J1583" s="337"/>
      <c r="K1583" s="337"/>
      <c r="L1583" s="329"/>
      <c r="M1583" s="337"/>
      <c r="N1583" s="349"/>
      <c r="O1583" s="349"/>
      <c r="P1583" s="358"/>
    </row>
    <row r="1584" ht="27" customHeight="1" spans="1:16">
      <c r="A1584" s="361"/>
      <c r="B1584" s="294"/>
      <c r="C1584" s="337"/>
      <c r="D1584" s="337"/>
      <c r="E1584" s="337"/>
      <c r="F1584" s="341"/>
      <c r="G1584" s="356"/>
      <c r="H1584" s="337"/>
      <c r="I1584" s="337"/>
      <c r="J1584" s="337"/>
      <c r="K1584" s="337"/>
      <c r="L1584" s="334"/>
      <c r="M1584" s="337"/>
      <c r="N1584" s="349"/>
      <c r="O1584" s="349"/>
      <c r="P1584" s="357"/>
    </row>
    <row r="1585" ht="27" customHeight="1" spans="1:16">
      <c r="A1585" s="362"/>
      <c r="B1585" s="294"/>
      <c r="C1585" s="337"/>
      <c r="D1585" s="337"/>
      <c r="E1585" s="337"/>
      <c r="F1585" s="337"/>
      <c r="G1585" s="356"/>
      <c r="H1585" s="337"/>
      <c r="I1585" s="337"/>
      <c r="J1585" s="337"/>
      <c r="K1585" s="337"/>
      <c r="L1585" s="329"/>
      <c r="M1585" s="337"/>
      <c r="N1585" s="349"/>
      <c r="O1585" s="349"/>
      <c r="P1585" s="358"/>
    </row>
    <row r="1586" ht="27" customHeight="1" spans="1:16">
      <c r="A1586" s="361"/>
      <c r="B1586" s="294"/>
      <c r="C1586" s="337"/>
      <c r="D1586" s="337"/>
      <c r="E1586" s="337"/>
      <c r="F1586" s="341"/>
      <c r="G1586" s="356"/>
      <c r="H1586" s="337"/>
      <c r="I1586" s="337"/>
      <c r="J1586" s="337"/>
      <c r="K1586" s="337"/>
      <c r="L1586" s="334"/>
      <c r="M1586" s="337"/>
      <c r="N1586" s="349"/>
      <c r="O1586" s="349"/>
      <c r="P1586" s="357"/>
    </row>
    <row r="1587" ht="27" customHeight="1" spans="1:16">
      <c r="A1587" s="362"/>
      <c r="B1587" s="294"/>
      <c r="C1587" s="337"/>
      <c r="D1587" s="337"/>
      <c r="E1587" s="337"/>
      <c r="F1587" s="337"/>
      <c r="G1587" s="356"/>
      <c r="H1587" s="337"/>
      <c r="I1587" s="337"/>
      <c r="J1587" s="337"/>
      <c r="K1587" s="337"/>
      <c r="L1587" s="329"/>
      <c r="M1587" s="337"/>
      <c r="N1587" s="349"/>
      <c r="O1587" s="349"/>
      <c r="P1587" s="358"/>
    </row>
    <row r="1588" ht="27" customHeight="1" spans="1:16">
      <c r="A1588" s="361"/>
      <c r="B1588" s="294"/>
      <c r="C1588" s="337"/>
      <c r="D1588" s="337"/>
      <c r="E1588" s="337"/>
      <c r="F1588" s="337"/>
      <c r="G1588" s="356"/>
      <c r="H1588" s="337"/>
      <c r="I1588" s="337"/>
      <c r="J1588" s="337"/>
      <c r="K1588" s="337"/>
      <c r="L1588" s="334"/>
      <c r="M1588" s="337"/>
      <c r="N1588" s="349"/>
      <c r="O1588" s="349"/>
      <c r="P1588" s="357"/>
    </row>
    <row r="1589" ht="27" customHeight="1" spans="1:16">
      <c r="A1589" s="362"/>
      <c r="B1589" s="294"/>
      <c r="C1589" s="337"/>
      <c r="D1589" s="337"/>
      <c r="E1589" s="337"/>
      <c r="F1589" s="337"/>
      <c r="G1589" s="356"/>
      <c r="H1589" s="337"/>
      <c r="I1589" s="337"/>
      <c r="J1589" s="337"/>
      <c r="K1589" s="337"/>
      <c r="L1589" s="329"/>
      <c r="M1589" s="337"/>
      <c r="N1589" s="349"/>
      <c r="O1589" s="349"/>
      <c r="P1589" s="358"/>
    </row>
    <row r="1590" ht="27" customHeight="1" spans="1:16">
      <c r="A1590" s="361"/>
      <c r="B1590" s="294"/>
      <c r="C1590" s="337"/>
      <c r="D1590" s="341"/>
      <c r="E1590" s="337"/>
      <c r="F1590" s="337"/>
      <c r="G1590" s="356"/>
      <c r="H1590" s="337"/>
      <c r="I1590" s="337"/>
      <c r="J1590" s="337"/>
      <c r="K1590" s="337"/>
      <c r="L1590" s="334"/>
      <c r="M1590" s="337"/>
      <c r="N1590" s="349"/>
      <c r="O1590" s="349"/>
      <c r="P1590" s="357"/>
    </row>
    <row r="1591" ht="27" customHeight="1" spans="1:16">
      <c r="A1591" s="362"/>
      <c r="B1591" s="294"/>
      <c r="C1591" s="337"/>
      <c r="D1591" s="341"/>
      <c r="E1591" s="337"/>
      <c r="F1591" s="337"/>
      <c r="G1591" s="356"/>
      <c r="H1591" s="337"/>
      <c r="I1591" s="337"/>
      <c r="J1591" s="337"/>
      <c r="K1591" s="337"/>
      <c r="L1591" s="329"/>
      <c r="M1591" s="337"/>
      <c r="N1591" s="349"/>
      <c r="O1591" s="349"/>
      <c r="P1591" s="358"/>
    </row>
    <row r="1592" ht="27" customHeight="1" spans="1:16">
      <c r="A1592" s="361"/>
      <c r="B1592" s="294"/>
      <c r="C1592" s="337"/>
      <c r="D1592" s="341"/>
      <c r="E1592" s="337"/>
      <c r="F1592" s="337"/>
      <c r="G1592" s="356"/>
      <c r="H1592" s="337"/>
      <c r="I1592" s="337"/>
      <c r="J1592" s="337"/>
      <c r="K1592" s="337"/>
      <c r="L1592" s="334"/>
      <c r="M1592" s="337"/>
      <c r="N1592" s="349"/>
      <c r="O1592" s="349"/>
      <c r="P1592" s="357"/>
    </row>
    <row r="1593" ht="27" customHeight="1" spans="1:16">
      <c r="A1593" s="362"/>
      <c r="B1593" s="294"/>
      <c r="C1593" s="337"/>
      <c r="D1593" s="337"/>
      <c r="E1593" s="337"/>
      <c r="F1593" s="337"/>
      <c r="G1593" s="356"/>
      <c r="H1593" s="337"/>
      <c r="I1593" s="337"/>
      <c r="J1593" s="337"/>
      <c r="K1593" s="337"/>
      <c r="L1593" s="329"/>
      <c r="M1593" s="337"/>
      <c r="N1593" s="349"/>
      <c r="O1593" s="349"/>
      <c r="P1593" s="358"/>
    </row>
    <row r="1594" ht="27" customHeight="1" spans="1:16">
      <c r="A1594" s="361"/>
      <c r="B1594" s="294"/>
      <c r="C1594" s="337"/>
      <c r="D1594" s="337"/>
      <c r="E1594" s="337"/>
      <c r="F1594" s="337"/>
      <c r="G1594" s="356"/>
      <c r="H1594" s="337"/>
      <c r="I1594" s="337"/>
      <c r="J1594" s="337"/>
      <c r="K1594" s="337"/>
      <c r="L1594" s="334"/>
      <c r="M1594" s="337"/>
      <c r="N1594" s="349"/>
      <c r="O1594" s="349"/>
      <c r="P1594" s="357"/>
    </row>
    <row r="1595" ht="27" customHeight="1" spans="1:16">
      <c r="A1595" s="362"/>
      <c r="B1595" s="294"/>
      <c r="C1595" s="337"/>
      <c r="D1595" s="337"/>
      <c r="E1595" s="337"/>
      <c r="F1595" s="337"/>
      <c r="G1595" s="356"/>
      <c r="H1595" s="337"/>
      <c r="I1595" s="337"/>
      <c r="J1595" s="337"/>
      <c r="K1595" s="337"/>
      <c r="L1595" s="329"/>
      <c r="M1595" s="337"/>
      <c r="N1595" s="349"/>
      <c r="O1595" s="349"/>
      <c r="P1595" s="358"/>
    </row>
    <row r="1596" ht="27" customHeight="1" spans="1:16">
      <c r="A1596" s="361"/>
      <c r="B1596" s="294"/>
      <c r="C1596" s="337"/>
      <c r="D1596" s="337"/>
      <c r="E1596" s="337"/>
      <c r="F1596" s="337"/>
      <c r="G1596" s="356"/>
      <c r="H1596" s="337"/>
      <c r="I1596" s="337"/>
      <c r="J1596" s="337"/>
      <c r="K1596" s="337"/>
      <c r="L1596" s="334"/>
      <c r="M1596" s="337"/>
      <c r="N1596" s="349"/>
      <c r="O1596" s="349"/>
      <c r="P1596" s="357"/>
    </row>
    <row r="1597" ht="27" customHeight="1" spans="1:16">
      <c r="A1597" s="362"/>
      <c r="B1597" s="294"/>
      <c r="C1597" s="337"/>
      <c r="D1597" s="337"/>
      <c r="E1597" s="337"/>
      <c r="F1597" s="337"/>
      <c r="G1597" s="356"/>
      <c r="H1597" s="337"/>
      <c r="I1597" s="337"/>
      <c r="J1597" s="337"/>
      <c r="K1597" s="337"/>
      <c r="L1597" s="329"/>
      <c r="M1597" s="337"/>
      <c r="N1597" s="349"/>
      <c r="O1597" s="349"/>
      <c r="P1597" s="358"/>
    </row>
    <row r="1598" ht="27" customHeight="1" spans="1:16">
      <c r="A1598" s="361"/>
      <c r="B1598" s="294"/>
      <c r="C1598" s="337"/>
      <c r="D1598" s="337"/>
      <c r="E1598" s="337"/>
      <c r="F1598" s="337"/>
      <c r="G1598" s="356"/>
      <c r="H1598" s="337"/>
      <c r="I1598" s="337"/>
      <c r="J1598" s="337"/>
      <c r="K1598" s="337"/>
      <c r="L1598" s="334"/>
      <c r="M1598" s="337"/>
      <c r="N1598" s="349"/>
      <c r="O1598" s="349"/>
      <c r="P1598" s="357"/>
    </row>
    <row r="1599" ht="27" customHeight="1" spans="1:16">
      <c r="A1599" s="362"/>
      <c r="B1599" s="294"/>
      <c r="C1599" s="337"/>
      <c r="D1599" s="337"/>
      <c r="E1599" s="337"/>
      <c r="F1599" s="337"/>
      <c r="G1599" s="356"/>
      <c r="H1599" s="337"/>
      <c r="I1599" s="337"/>
      <c r="J1599" s="337"/>
      <c r="K1599" s="337"/>
      <c r="L1599" s="329"/>
      <c r="M1599" s="337"/>
      <c r="N1599" s="349"/>
      <c r="O1599" s="349"/>
      <c r="P1599" s="358"/>
    </row>
    <row r="1600" ht="27" customHeight="1" spans="1:16">
      <c r="A1600" s="361"/>
      <c r="B1600" s="294"/>
      <c r="C1600" s="337"/>
      <c r="D1600" s="337"/>
      <c r="E1600" s="337"/>
      <c r="F1600" s="337"/>
      <c r="G1600" s="356"/>
      <c r="H1600" s="337"/>
      <c r="I1600" s="337"/>
      <c r="J1600" s="337"/>
      <c r="K1600" s="337"/>
      <c r="L1600" s="334"/>
      <c r="M1600" s="337"/>
      <c r="N1600" s="349"/>
      <c r="O1600" s="349"/>
      <c r="P1600" s="357"/>
    </row>
    <row r="1601" ht="27" customHeight="1" spans="1:16">
      <c r="A1601" s="362"/>
      <c r="B1601" s="294"/>
      <c r="C1601" s="337"/>
      <c r="D1601" s="337"/>
      <c r="E1601" s="337"/>
      <c r="F1601" s="337"/>
      <c r="G1601" s="356"/>
      <c r="H1601" s="337"/>
      <c r="I1601" s="337"/>
      <c r="J1601" s="337"/>
      <c r="K1601" s="337"/>
      <c r="L1601" s="329"/>
      <c r="M1601" s="337"/>
      <c r="N1601" s="349"/>
      <c r="O1601" s="349"/>
      <c r="P1601" s="358"/>
    </row>
    <row r="1602" ht="27" customHeight="1" spans="1:16">
      <c r="A1602" s="361"/>
      <c r="B1602" s="294"/>
      <c r="C1602" s="337"/>
      <c r="D1602" s="337"/>
      <c r="E1602" s="337"/>
      <c r="F1602" s="337"/>
      <c r="G1602" s="356"/>
      <c r="H1602" s="337"/>
      <c r="I1602" s="337"/>
      <c r="J1602" s="337"/>
      <c r="K1602" s="337"/>
      <c r="L1602" s="334"/>
      <c r="M1602" s="337"/>
      <c r="N1602" s="349"/>
      <c r="O1602" s="349"/>
      <c r="P1602" s="357"/>
    </row>
    <row r="1603" ht="27" customHeight="1" spans="1:16">
      <c r="A1603" s="362"/>
      <c r="B1603" s="294"/>
      <c r="C1603" s="337"/>
      <c r="D1603" s="337"/>
      <c r="E1603" s="337"/>
      <c r="F1603" s="337"/>
      <c r="G1603" s="356"/>
      <c r="H1603" s="337"/>
      <c r="I1603" s="337"/>
      <c r="J1603" s="337"/>
      <c r="K1603" s="337"/>
      <c r="L1603" s="329"/>
      <c r="M1603" s="337"/>
      <c r="N1603" s="349"/>
      <c r="O1603" s="349"/>
      <c r="P1603" s="358"/>
    </row>
    <row r="1604" ht="27" customHeight="1" spans="1:16">
      <c r="A1604" s="361"/>
      <c r="B1604" s="294"/>
      <c r="C1604" s="337"/>
      <c r="D1604" s="337"/>
      <c r="E1604" s="337"/>
      <c r="F1604" s="337"/>
      <c r="G1604" s="356"/>
      <c r="H1604" s="337"/>
      <c r="I1604" s="337"/>
      <c r="J1604" s="337"/>
      <c r="K1604" s="337"/>
      <c r="L1604" s="334"/>
      <c r="M1604" s="337"/>
      <c r="N1604" s="349"/>
      <c r="O1604" s="349"/>
      <c r="P1604" s="357"/>
    </row>
    <row r="1605" ht="27" customHeight="1" spans="1:16">
      <c r="A1605" s="362"/>
      <c r="B1605" s="294"/>
      <c r="C1605" s="337"/>
      <c r="D1605" s="337"/>
      <c r="E1605" s="337"/>
      <c r="F1605" s="337"/>
      <c r="G1605" s="356"/>
      <c r="H1605" s="337"/>
      <c r="I1605" s="337"/>
      <c r="J1605" s="337"/>
      <c r="K1605" s="337"/>
      <c r="L1605" s="329"/>
      <c r="M1605" s="337"/>
      <c r="N1605" s="349"/>
      <c r="O1605" s="349"/>
      <c r="P1605" s="358"/>
    </row>
    <row r="1606" ht="27" customHeight="1" spans="1:16">
      <c r="A1606" s="361"/>
      <c r="B1606" s="294"/>
      <c r="C1606" s="337"/>
      <c r="D1606" s="337"/>
      <c r="E1606" s="337"/>
      <c r="F1606" s="337"/>
      <c r="G1606" s="356"/>
      <c r="H1606" s="337"/>
      <c r="I1606" s="337"/>
      <c r="J1606" s="337"/>
      <c r="K1606" s="337"/>
      <c r="L1606" s="334"/>
      <c r="M1606" s="337"/>
      <c r="N1606" s="349"/>
      <c r="O1606" s="349"/>
      <c r="P1606" s="357"/>
    </row>
    <row r="1607" ht="27" customHeight="1" spans="1:16">
      <c r="A1607" s="362"/>
      <c r="B1607" s="294"/>
      <c r="C1607" s="337"/>
      <c r="D1607" s="337"/>
      <c r="E1607" s="337"/>
      <c r="F1607" s="337"/>
      <c r="G1607" s="356"/>
      <c r="H1607" s="337"/>
      <c r="I1607" s="337"/>
      <c r="J1607" s="337"/>
      <c r="K1607" s="337"/>
      <c r="L1607" s="329"/>
      <c r="M1607" s="337"/>
      <c r="N1607" s="349"/>
      <c r="O1607" s="349"/>
      <c r="P1607" s="358"/>
    </row>
    <row r="1608" ht="27" customHeight="1" spans="1:16">
      <c r="A1608" s="361"/>
      <c r="B1608" s="294"/>
      <c r="C1608" s="337"/>
      <c r="D1608" s="337"/>
      <c r="E1608" s="337"/>
      <c r="F1608" s="337"/>
      <c r="G1608" s="356"/>
      <c r="H1608" s="337"/>
      <c r="I1608" s="337"/>
      <c r="J1608" s="337"/>
      <c r="K1608" s="337"/>
      <c r="L1608" s="334"/>
      <c r="M1608" s="337"/>
      <c r="N1608" s="349"/>
      <c r="O1608" s="349"/>
      <c r="P1608" s="357"/>
    </row>
    <row r="1609" ht="27" customHeight="1" spans="1:16">
      <c r="A1609" s="362"/>
      <c r="B1609" s="294"/>
      <c r="C1609" s="337"/>
      <c r="D1609" s="337"/>
      <c r="E1609" s="337"/>
      <c r="F1609" s="337"/>
      <c r="G1609" s="356"/>
      <c r="H1609" s="337"/>
      <c r="I1609" s="337"/>
      <c r="J1609" s="337"/>
      <c r="K1609" s="337"/>
      <c r="L1609" s="329"/>
      <c r="M1609" s="337"/>
      <c r="N1609" s="349"/>
      <c r="O1609" s="349"/>
      <c r="P1609" s="358"/>
    </row>
    <row r="1610" ht="27" customHeight="1" spans="1:16">
      <c r="A1610" s="361"/>
      <c r="B1610" s="294"/>
      <c r="C1610" s="337"/>
      <c r="D1610" s="337"/>
      <c r="E1610" s="337"/>
      <c r="F1610" s="337"/>
      <c r="G1610" s="356"/>
      <c r="H1610" s="337"/>
      <c r="I1610" s="337"/>
      <c r="J1610" s="337"/>
      <c r="K1610" s="337"/>
      <c r="L1610" s="334"/>
      <c r="M1610" s="337"/>
      <c r="N1610" s="349"/>
      <c r="O1610" s="349"/>
      <c r="P1610" s="357"/>
    </row>
    <row r="1611" ht="27" customHeight="1" spans="1:16">
      <c r="A1611" s="362"/>
      <c r="B1611" s="294"/>
      <c r="C1611" s="337"/>
      <c r="D1611" s="337"/>
      <c r="E1611" s="337"/>
      <c r="F1611" s="337"/>
      <c r="G1611" s="356"/>
      <c r="H1611" s="337"/>
      <c r="I1611" s="337"/>
      <c r="J1611" s="337"/>
      <c r="K1611" s="337"/>
      <c r="L1611" s="329"/>
      <c r="M1611" s="337"/>
      <c r="N1611" s="349"/>
      <c r="O1611" s="349"/>
      <c r="P1611" s="358"/>
    </row>
    <row r="1612" ht="27" customHeight="1" spans="1:16">
      <c r="A1612" s="361"/>
      <c r="B1612" s="294"/>
      <c r="C1612" s="337"/>
      <c r="D1612" s="337"/>
      <c r="E1612" s="337"/>
      <c r="F1612" s="337"/>
      <c r="G1612" s="356"/>
      <c r="H1612" s="337"/>
      <c r="I1612" s="337"/>
      <c r="J1612" s="337"/>
      <c r="K1612" s="337"/>
      <c r="L1612" s="334"/>
      <c r="M1612" s="337"/>
      <c r="N1612" s="349"/>
      <c r="O1612" s="349"/>
      <c r="P1612" s="357"/>
    </row>
    <row r="1613" ht="27" customHeight="1" spans="1:16">
      <c r="A1613" s="362"/>
      <c r="B1613" s="294"/>
      <c r="C1613" s="337"/>
      <c r="D1613" s="337"/>
      <c r="E1613" s="337"/>
      <c r="F1613" s="337"/>
      <c r="G1613" s="356"/>
      <c r="H1613" s="337"/>
      <c r="I1613" s="337"/>
      <c r="J1613" s="337"/>
      <c r="K1613" s="337"/>
      <c r="L1613" s="329"/>
      <c r="M1613" s="337"/>
      <c r="N1613" s="349"/>
      <c r="O1613" s="349"/>
      <c r="P1613" s="358"/>
    </row>
    <row r="1614" ht="27" customHeight="1" spans="1:16">
      <c r="A1614" s="361"/>
      <c r="B1614" s="294"/>
      <c r="C1614" s="337"/>
      <c r="D1614" s="337"/>
      <c r="E1614" s="337"/>
      <c r="F1614" s="337"/>
      <c r="G1614" s="356"/>
      <c r="H1614" s="337"/>
      <c r="I1614" s="337"/>
      <c r="J1614" s="337"/>
      <c r="K1614" s="337"/>
      <c r="L1614" s="334"/>
      <c r="M1614" s="337"/>
      <c r="N1614" s="349"/>
      <c r="O1614" s="349"/>
      <c r="P1614" s="357"/>
    </row>
    <row r="1615" ht="27" customHeight="1" spans="1:16">
      <c r="A1615" s="362"/>
      <c r="B1615" s="294"/>
      <c r="C1615" s="337"/>
      <c r="D1615" s="337"/>
      <c r="E1615" s="337"/>
      <c r="F1615" s="337"/>
      <c r="G1615" s="356"/>
      <c r="H1615" s="337"/>
      <c r="I1615" s="337"/>
      <c r="J1615" s="337"/>
      <c r="K1615" s="337"/>
      <c r="L1615" s="329"/>
      <c r="M1615" s="337"/>
      <c r="N1615" s="349"/>
      <c r="O1615" s="349"/>
      <c r="P1615" s="358"/>
    </row>
    <row r="1616" ht="27" customHeight="1" spans="1:16">
      <c r="A1616" s="361"/>
      <c r="B1616" s="294"/>
      <c r="C1616" s="337"/>
      <c r="D1616" s="337"/>
      <c r="E1616" s="337"/>
      <c r="F1616" s="337"/>
      <c r="G1616" s="356"/>
      <c r="H1616" s="337"/>
      <c r="I1616" s="337"/>
      <c r="J1616" s="337"/>
      <c r="K1616" s="337"/>
      <c r="L1616" s="334"/>
      <c r="M1616" s="337"/>
      <c r="N1616" s="349"/>
      <c r="O1616" s="349"/>
      <c r="P1616" s="357"/>
    </row>
    <row r="1617" ht="27" customHeight="1" spans="1:16">
      <c r="A1617" s="362"/>
      <c r="B1617" s="294"/>
      <c r="C1617" s="337"/>
      <c r="D1617" s="337"/>
      <c r="E1617" s="337"/>
      <c r="F1617" s="337"/>
      <c r="G1617" s="356"/>
      <c r="H1617" s="337"/>
      <c r="I1617" s="337"/>
      <c r="J1617" s="337"/>
      <c r="K1617" s="337"/>
      <c r="L1617" s="329"/>
      <c r="M1617" s="337"/>
      <c r="N1617" s="349"/>
      <c r="O1617" s="349"/>
      <c r="P1617" s="358"/>
    </row>
    <row r="1618" ht="27" customHeight="1" spans="1:16">
      <c r="A1618" s="361"/>
      <c r="B1618" s="294"/>
      <c r="C1618" s="337"/>
      <c r="D1618" s="337"/>
      <c r="E1618" s="337"/>
      <c r="F1618" s="337"/>
      <c r="G1618" s="356"/>
      <c r="H1618" s="337"/>
      <c r="I1618" s="337"/>
      <c r="J1618" s="337"/>
      <c r="K1618" s="337"/>
      <c r="L1618" s="334"/>
      <c r="M1618" s="337"/>
      <c r="N1618" s="349"/>
      <c r="O1618" s="349"/>
      <c r="P1618" s="357"/>
    </row>
    <row r="1619" ht="27" customHeight="1" spans="1:16">
      <c r="A1619" s="362"/>
      <c r="B1619" s="294"/>
      <c r="C1619" s="337"/>
      <c r="D1619" s="337"/>
      <c r="E1619" s="337"/>
      <c r="F1619" s="337"/>
      <c r="G1619" s="356"/>
      <c r="H1619" s="337"/>
      <c r="I1619" s="337"/>
      <c r="J1619" s="337"/>
      <c r="K1619" s="337"/>
      <c r="L1619" s="329"/>
      <c r="M1619" s="337"/>
      <c r="N1619" s="349"/>
      <c r="O1619" s="349"/>
      <c r="P1619" s="358"/>
    </row>
    <row r="1620" ht="27" customHeight="1" spans="1:16">
      <c r="A1620" s="361"/>
      <c r="B1620" s="294"/>
      <c r="C1620" s="337"/>
      <c r="D1620" s="337"/>
      <c r="E1620" s="337"/>
      <c r="F1620" s="337"/>
      <c r="G1620" s="356"/>
      <c r="H1620" s="337"/>
      <c r="I1620" s="337"/>
      <c r="J1620" s="337"/>
      <c r="K1620" s="337"/>
      <c r="L1620" s="334"/>
      <c r="M1620" s="337"/>
      <c r="N1620" s="349"/>
      <c r="O1620" s="349"/>
      <c r="P1620" s="357"/>
    </row>
    <row r="1621" ht="27" customHeight="1" spans="1:16">
      <c r="A1621" s="362"/>
      <c r="B1621" s="294"/>
      <c r="C1621" s="337"/>
      <c r="D1621" s="337"/>
      <c r="E1621" s="337"/>
      <c r="F1621" s="337"/>
      <c r="G1621" s="356"/>
      <c r="H1621" s="337"/>
      <c r="I1621" s="337"/>
      <c r="J1621" s="337"/>
      <c r="K1621" s="337"/>
      <c r="L1621" s="329"/>
      <c r="M1621" s="337"/>
      <c r="N1621" s="349"/>
      <c r="O1621" s="349"/>
      <c r="P1621" s="358"/>
    </row>
    <row r="1622" ht="27" customHeight="1" spans="1:16">
      <c r="A1622" s="361"/>
      <c r="B1622" s="294"/>
      <c r="C1622" s="337"/>
      <c r="D1622" s="337"/>
      <c r="E1622" s="337"/>
      <c r="F1622" s="337"/>
      <c r="G1622" s="356"/>
      <c r="H1622" s="337"/>
      <c r="I1622" s="337"/>
      <c r="J1622" s="337"/>
      <c r="K1622" s="337"/>
      <c r="L1622" s="334"/>
      <c r="M1622" s="337"/>
      <c r="N1622" s="349"/>
      <c r="O1622" s="349"/>
      <c r="P1622" s="357"/>
    </row>
    <row r="1623" ht="27" customHeight="1" spans="1:16">
      <c r="A1623" s="362"/>
      <c r="B1623" s="294"/>
      <c r="C1623" s="337"/>
      <c r="D1623" s="337"/>
      <c r="E1623" s="337"/>
      <c r="F1623" s="337"/>
      <c r="G1623" s="356"/>
      <c r="H1623" s="337"/>
      <c r="I1623" s="337"/>
      <c r="J1623" s="337"/>
      <c r="K1623" s="337"/>
      <c r="L1623" s="329"/>
      <c r="M1623" s="337"/>
      <c r="N1623" s="349"/>
      <c r="O1623" s="349"/>
      <c r="P1623" s="358"/>
    </row>
    <row r="1624" ht="27" customHeight="1" spans="1:16">
      <c r="A1624" s="361"/>
      <c r="B1624" s="294"/>
      <c r="C1624" s="337"/>
      <c r="D1624" s="337"/>
      <c r="E1624" s="337"/>
      <c r="F1624" s="337"/>
      <c r="G1624" s="356"/>
      <c r="H1624" s="337"/>
      <c r="I1624" s="337"/>
      <c r="J1624" s="337"/>
      <c r="K1624" s="337"/>
      <c r="L1624" s="334"/>
      <c r="M1624" s="337"/>
      <c r="N1624" s="349"/>
      <c r="O1624" s="349"/>
      <c r="P1624" s="357"/>
    </row>
    <row r="1625" ht="27" customHeight="1" spans="1:16">
      <c r="A1625" s="362"/>
      <c r="B1625" s="294"/>
      <c r="C1625" s="337"/>
      <c r="D1625" s="337"/>
      <c r="E1625" s="337"/>
      <c r="F1625" s="337"/>
      <c r="G1625" s="356"/>
      <c r="H1625" s="337"/>
      <c r="I1625" s="337"/>
      <c r="J1625" s="337"/>
      <c r="K1625" s="337"/>
      <c r="L1625" s="329"/>
      <c r="M1625" s="337"/>
      <c r="N1625" s="349"/>
      <c r="O1625" s="349"/>
      <c r="P1625" s="358"/>
    </row>
    <row r="1626" ht="27" customHeight="1" spans="1:16">
      <c r="A1626" s="361"/>
      <c r="B1626" s="294"/>
      <c r="C1626" s="337"/>
      <c r="D1626" s="337"/>
      <c r="E1626" s="337"/>
      <c r="F1626" s="337"/>
      <c r="G1626" s="356"/>
      <c r="H1626" s="337"/>
      <c r="I1626" s="337"/>
      <c r="J1626" s="337"/>
      <c r="K1626" s="337"/>
      <c r="L1626" s="334"/>
      <c r="M1626" s="337"/>
      <c r="N1626" s="349"/>
      <c r="O1626" s="349"/>
      <c r="P1626" s="357"/>
    </row>
    <row r="1627" ht="27" customHeight="1" spans="1:16">
      <c r="A1627" s="362"/>
      <c r="B1627" s="294"/>
      <c r="C1627" s="337"/>
      <c r="D1627" s="337"/>
      <c r="E1627" s="337"/>
      <c r="F1627" s="337"/>
      <c r="G1627" s="356"/>
      <c r="H1627" s="337"/>
      <c r="I1627" s="337"/>
      <c r="J1627" s="337"/>
      <c r="K1627" s="337"/>
      <c r="L1627" s="329"/>
      <c r="M1627" s="337"/>
      <c r="N1627" s="349"/>
      <c r="O1627" s="349"/>
      <c r="P1627" s="358"/>
    </row>
    <row r="1628" ht="27" customHeight="1" spans="1:16">
      <c r="A1628" s="361"/>
      <c r="B1628" s="294"/>
      <c r="C1628" s="337"/>
      <c r="D1628" s="337"/>
      <c r="E1628" s="337"/>
      <c r="F1628" s="337"/>
      <c r="G1628" s="356"/>
      <c r="H1628" s="337"/>
      <c r="I1628" s="337"/>
      <c r="J1628" s="337"/>
      <c r="K1628" s="337"/>
      <c r="L1628" s="334"/>
      <c r="M1628" s="337"/>
      <c r="N1628" s="349"/>
      <c r="O1628" s="349"/>
      <c r="P1628" s="357"/>
    </row>
    <row r="1629" ht="27" customHeight="1" spans="1:16">
      <c r="A1629" s="362"/>
      <c r="B1629" s="294"/>
      <c r="C1629" s="337"/>
      <c r="D1629" s="337"/>
      <c r="E1629" s="337"/>
      <c r="F1629" s="337"/>
      <c r="G1629" s="356"/>
      <c r="H1629" s="337"/>
      <c r="I1629" s="337"/>
      <c r="J1629" s="337"/>
      <c r="K1629" s="337"/>
      <c r="L1629" s="329"/>
      <c r="M1629" s="337"/>
      <c r="N1629" s="349"/>
      <c r="O1629" s="349"/>
      <c r="P1629" s="358"/>
    </row>
    <row r="1630" ht="27" customHeight="1" spans="1:16">
      <c r="A1630" s="361"/>
      <c r="B1630" s="294"/>
      <c r="C1630" s="337"/>
      <c r="D1630" s="337"/>
      <c r="E1630" s="337"/>
      <c r="F1630" s="337"/>
      <c r="G1630" s="356"/>
      <c r="H1630" s="337"/>
      <c r="I1630" s="337"/>
      <c r="J1630" s="337"/>
      <c r="K1630" s="337"/>
      <c r="L1630" s="334"/>
      <c r="M1630" s="337"/>
      <c r="N1630" s="349"/>
      <c r="O1630" s="349"/>
      <c r="P1630" s="357"/>
    </row>
    <row r="1631" ht="27" customHeight="1" spans="1:16">
      <c r="A1631" s="362"/>
      <c r="B1631" s="294"/>
      <c r="C1631" s="337"/>
      <c r="D1631" s="337"/>
      <c r="E1631" s="337"/>
      <c r="F1631" s="337"/>
      <c r="G1631" s="356"/>
      <c r="H1631" s="337"/>
      <c r="I1631" s="337"/>
      <c r="J1631" s="337"/>
      <c r="K1631" s="337"/>
      <c r="L1631" s="329"/>
      <c r="M1631" s="337"/>
      <c r="N1631" s="349"/>
      <c r="O1631" s="349"/>
      <c r="P1631" s="358"/>
    </row>
    <row r="1632" ht="27" customHeight="1" spans="1:16">
      <c r="A1632" s="361"/>
      <c r="B1632" s="294"/>
      <c r="C1632" s="337"/>
      <c r="D1632" s="337"/>
      <c r="E1632" s="337"/>
      <c r="F1632" s="337"/>
      <c r="G1632" s="356"/>
      <c r="H1632" s="337"/>
      <c r="I1632" s="337"/>
      <c r="J1632" s="337"/>
      <c r="K1632" s="337"/>
      <c r="L1632" s="334"/>
      <c r="M1632" s="337"/>
      <c r="N1632" s="349"/>
      <c r="O1632" s="349"/>
      <c r="P1632" s="357"/>
    </row>
    <row r="1633" ht="27" customHeight="1" spans="1:16">
      <c r="A1633" s="362"/>
      <c r="B1633" s="294"/>
      <c r="C1633" s="337"/>
      <c r="D1633" s="337"/>
      <c r="E1633" s="337"/>
      <c r="F1633" s="337"/>
      <c r="G1633" s="356"/>
      <c r="H1633" s="337"/>
      <c r="I1633" s="337"/>
      <c r="J1633" s="337"/>
      <c r="K1633" s="337"/>
      <c r="L1633" s="329"/>
      <c r="M1633" s="337"/>
      <c r="N1633" s="349"/>
      <c r="O1633" s="349"/>
      <c r="P1633" s="358"/>
    </row>
    <row r="1634" ht="27" customHeight="1" spans="1:16">
      <c r="A1634" s="361"/>
      <c r="B1634" s="294"/>
      <c r="C1634" s="337"/>
      <c r="D1634" s="337"/>
      <c r="E1634" s="337"/>
      <c r="F1634" s="337"/>
      <c r="G1634" s="356"/>
      <c r="H1634" s="337"/>
      <c r="I1634" s="337"/>
      <c r="J1634" s="337"/>
      <c r="K1634" s="337"/>
      <c r="L1634" s="334"/>
      <c r="M1634" s="337"/>
      <c r="N1634" s="349"/>
      <c r="O1634" s="349"/>
      <c r="P1634" s="357"/>
    </row>
    <row r="1635" ht="27" customHeight="1" spans="1:16">
      <c r="A1635" s="362"/>
      <c r="B1635" s="294"/>
      <c r="C1635" s="337"/>
      <c r="D1635" s="337"/>
      <c r="E1635" s="337"/>
      <c r="F1635" s="337"/>
      <c r="G1635" s="356"/>
      <c r="H1635" s="337"/>
      <c r="I1635" s="337"/>
      <c r="J1635" s="337"/>
      <c r="K1635" s="337"/>
      <c r="L1635" s="329"/>
      <c r="M1635" s="337"/>
      <c r="N1635" s="349"/>
      <c r="O1635" s="349"/>
      <c r="P1635" s="358"/>
    </row>
    <row r="1636" ht="27" customHeight="1" spans="1:16">
      <c r="A1636" s="361"/>
      <c r="B1636" s="294"/>
      <c r="C1636" s="337"/>
      <c r="D1636" s="337"/>
      <c r="E1636" s="337"/>
      <c r="F1636" s="337"/>
      <c r="G1636" s="356"/>
      <c r="H1636" s="337"/>
      <c r="I1636" s="337"/>
      <c r="J1636" s="337"/>
      <c r="K1636" s="337"/>
      <c r="L1636" s="334"/>
      <c r="M1636" s="337"/>
      <c r="N1636" s="349"/>
      <c r="O1636" s="349"/>
      <c r="P1636" s="357"/>
    </row>
    <row r="1637" ht="27" customHeight="1" spans="1:16">
      <c r="A1637" s="362"/>
      <c r="B1637" s="294"/>
      <c r="C1637" s="337"/>
      <c r="D1637" s="337"/>
      <c r="E1637" s="337"/>
      <c r="F1637" s="337"/>
      <c r="G1637" s="356"/>
      <c r="H1637" s="337"/>
      <c r="I1637" s="337"/>
      <c r="J1637" s="337"/>
      <c r="K1637" s="337"/>
      <c r="L1637" s="329"/>
      <c r="M1637" s="337"/>
      <c r="N1637" s="349"/>
      <c r="O1637" s="349"/>
      <c r="P1637" s="358"/>
    </row>
    <row r="1638" ht="27" customHeight="1" spans="1:16">
      <c r="A1638" s="361"/>
      <c r="B1638" s="294"/>
      <c r="C1638" s="337"/>
      <c r="D1638" s="337"/>
      <c r="E1638" s="337"/>
      <c r="F1638" s="337"/>
      <c r="G1638" s="356"/>
      <c r="H1638" s="337"/>
      <c r="I1638" s="337"/>
      <c r="J1638" s="337"/>
      <c r="K1638" s="337"/>
      <c r="L1638" s="334"/>
      <c r="M1638" s="337"/>
      <c r="N1638" s="349"/>
      <c r="O1638" s="349"/>
      <c r="P1638" s="357"/>
    </row>
    <row r="1639" ht="27" customHeight="1" spans="1:16">
      <c r="A1639" s="362"/>
      <c r="B1639" s="294"/>
      <c r="C1639" s="337"/>
      <c r="D1639" s="337"/>
      <c r="E1639" s="337"/>
      <c r="F1639" s="341"/>
      <c r="G1639" s="356"/>
      <c r="H1639" s="337"/>
      <c r="I1639" s="337"/>
      <c r="J1639" s="337"/>
      <c r="K1639" s="337"/>
      <c r="L1639" s="329"/>
      <c r="M1639" s="337"/>
      <c r="N1639" s="349"/>
      <c r="O1639" s="349"/>
      <c r="P1639" s="358"/>
    </row>
    <row r="1640" ht="27" customHeight="1" spans="1:16">
      <c r="A1640" s="361"/>
      <c r="B1640" s="294"/>
      <c r="C1640" s="337"/>
      <c r="D1640" s="337"/>
      <c r="E1640" s="337"/>
      <c r="F1640" s="337"/>
      <c r="G1640" s="356"/>
      <c r="H1640" s="337"/>
      <c r="I1640" s="337"/>
      <c r="J1640" s="337"/>
      <c r="K1640" s="337"/>
      <c r="L1640" s="334"/>
      <c r="M1640" s="337"/>
      <c r="N1640" s="349"/>
      <c r="O1640" s="349"/>
      <c r="P1640" s="357"/>
    </row>
    <row r="1641" ht="27" customHeight="1" spans="1:16">
      <c r="A1641" s="362"/>
      <c r="B1641" s="294"/>
      <c r="C1641" s="337"/>
      <c r="D1641" s="337"/>
      <c r="E1641" s="337"/>
      <c r="F1641" s="337"/>
      <c r="G1641" s="356"/>
      <c r="H1641" s="337"/>
      <c r="I1641" s="337"/>
      <c r="J1641" s="337"/>
      <c r="K1641" s="337"/>
      <c r="L1641" s="329"/>
      <c r="M1641" s="337"/>
      <c r="N1641" s="349"/>
      <c r="O1641" s="349"/>
      <c r="P1641" s="358"/>
    </row>
    <row r="1642" ht="27" customHeight="1" spans="1:16">
      <c r="A1642" s="361"/>
      <c r="B1642" s="294"/>
      <c r="C1642" s="337"/>
      <c r="D1642" s="337"/>
      <c r="E1642" s="337"/>
      <c r="F1642" s="337"/>
      <c r="G1642" s="356"/>
      <c r="H1642" s="337"/>
      <c r="I1642" s="337"/>
      <c r="J1642" s="337"/>
      <c r="K1642" s="337"/>
      <c r="L1642" s="334"/>
      <c r="M1642" s="337"/>
      <c r="N1642" s="349"/>
      <c r="O1642" s="349"/>
      <c r="P1642" s="357"/>
    </row>
    <row r="1643" ht="27" customHeight="1" spans="1:16">
      <c r="A1643" s="362"/>
      <c r="B1643" s="294"/>
      <c r="C1643" s="337"/>
      <c r="D1643" s="337"/>
      <c r="E1643" s="337"/>
      <c r="F1643" s="337"/>
      <c r="G1643" s="356"/>
      <c r="H1643" s="337"/>
      <c r="I1643" s="337"/>
      <c r="J1643" s="337"/>
      <c r="K1643" s="337"/>
      <c r="L1643" s="329"/>
      <c r="M1643" s="337"/>
      <c r="N1643" s="349"/>
      <c r="O1643" s="349"/>
      <c r="P1643" s="358"/>
    </row>
    <row r="1644" ht="27" customHeight="1" spans="1:16">
      <c r="A1644" s="361"/>
      <c r="B1644" s="294"/>
      <c r="C1644" s="337"/>
      <c r="D1644" s="337"/>
      <c r="E1644" s="337"/>
      <c r="F1644" s="337"/>
      <c r="G1644" s="356"/>
      <c r="H1644" s="337"/>
      <c r="I1644" s="337"/>
      <c r="J1644" s="337"/>
      <c r="K1644" s="337"/>
      <c r="L1644" s="334"/>
      <c r="M1644" s="337"/>
      <c r="N1644" s="349"/>
      <c r="O1644" s="349"/>
      <c r="P1644" s="357"/>
    </row>
    <row r="1645" ht="27" customHeight="1" spans="1:16">
      <c r="A1645" s="362"/>
      <c r="B1645" s="294"/>
      <c r="C1645" s="337"/>
      <c r="D1645" s="337"/>
      <c r="E1645" s="337"/>
      <c r="F1645" s="337"/>
      <c r="G1645" s="356"/>
      <c r="H1645" s="337"/>
      <c r="I1645" s="337"/>
      <c r="J1645" s="337"/>
      <c r="K1645" s="337"/>
      <c r="L1645" s="329"/>
      <c r="M1645" s="337"/>
      <c r="N1645" s="349"/>
      <c r="O1645" s="349"/>
      <c r="P1645" s="358"/>
    </row>
    <row r="1646" ht="27" customHeight="1" spans="1:16">
      <c r="A1646" s="361"/>
      <c r="B1646" s="294"/>
      <c r="C1646" s="337"/>
      <c r="D1646" s="337"/>
      <c r="E1646" s="337"/>
      <c r="F1646" s="337"/>
      <c r="G1646" s="356"/>
      <c r="H1646" s="337"/>
      <c r="I1646" s="337"/>
      <c r="J1646" s="337"/>
      <c r="K1646" s="337"/>
      <c r="L1646" s="334"/>
      <c r="M1646" s="337"/>
      <c r="N1646" s="349"/>
      <c r="O1646" s="349"/>
      <c r="P1646" s="357"/>
    </row>
    <row r="1647" ht="27" customHeight="1" spans="1:16">
      <c r="A1647" s="362"/>
      <c r="B1647" s="294"/>
      <c r="C1647" s="337"/>
      <c r="D1647" s="337"/>
      <c r="E1647" s="337"/>
      <c r="F1647" s="337"/>
      <c r="G1647" s="356"/>
      <c r="H1647" s="337"/>
      <c r="I1647" s="337"/>
      <c r="J1647" s="337"/>
      <c r="K1647" s="337"/>
      <c r="L1647" s="329"/>
      <c r="M1647" s="337"/>
      <c r="N1647" s="349"/>
      <c r="O1647" s="349"/>
      <c r="P1647" s="358"/>
    </row>
    <row r="1648" ht="27" customHeight="1" spans="1:16">
      <c r="A1648" s="361"/>
      <c r="B1648" s="294"/>
      <c r="C1648" s="337"/>
      <c r="D1648" s="337"/>
      <c r="E1648" s="337"/>
      <c r="F1648" s="337"/>
      <c r="G1648" s="356"/>
      <c r="H1648" s="337"/>
      <c r="I1648" s="337"/>
      <c r="J1648" s="337"/>
      <c r="K1648" s="337"/>
      <c r="L1648" s="334"/>
      <c r="M1648" s="337"/>
      <c r="N1648" s="349"/>
      <c r="O1648" s="349"/>
      <c r="P1648" s="357"/>
    </row>
    <row r="1649" ht="27" customHeight="1" spans="1:16">
      <c r="A1649" s="362"/>
      <c r="B1649" s="294"/>
      <c r="C1649" s="337"/>
      <c r="D1649" s="337"/>
      <c r="E1649" s="337"/>
      <c r="F1649" s="337"/>
      <c r="G1649" s="356"/>
      <c r="H1649" s="337"/>
      <c r="I1649" s="337"/>
      <c r="J1649" s="337"/>
      <c r="K1649" s="337"/>
      <c r="L1649" s="329"/>
      <c r="M1649" s="337"/>
      <c r="N1649" s="349"/>
      <c r="O1649" s="349"/>
      <c r="P1649" s="358"/>
    </row>
    <row r="1650" ht="27" customHeight="1" spans="1:16">
      <c r="A1650" s="361"/>
      <c r="B1650" s="294"/>
      <c r="C1650" s="337"/>
      <c r="D1650" s="337"/>
      <c r="E1650" s="337"/>
      <c r="F1650" s="337"/>
      <c r="G1650" s="356"/>
      <c r="H1650" s="337"/>
      <c r="I1650" s="337"/>
      <c r="J1650" s="337"/>
      <c r="K1650" s="337"/>
      <c r="L1650" s="334"/>
      <c r="M1650" s="337"/>
      <c r="N1650" s="349"/>
      <c r="O1650" s="349"/>
      <c r="P1650" s="357"/>
    </row>
    <row r="1651" ht="27" customHeight="1" spans="1:16">
      <c r="A1651" s="362"/>
      <c r="B1651" s="294"/>
      <c r="C1651" s="337"/>
      <c r="D1651" s="337"/>
      <c r="E1651" s="337"/>
      <c r="F1651" s="337"/>
      <c r="G1651" s="356"/>
      <c r="H1651" s="337"/>
      <c r="I1651" s="337"/>
      <c r="J1651" s="337"/>
      <c r="K1651" s="337"/>
      <c r="L1651" s="329"/>
      <c r="M1651" s="337"/>
      <c r="N1651" s="349"/>
      <c r="O1651" s="349"/>
      <c r="P1651" s="358"/>
    </row>
    <row r="1652" ht="27" customHeight="1" spans="1:16">
      <c r="A1652" s="361"/>
      <c r="B1652" s="294"/>
      <c r="C1652" s="337"/>
      <c r="D1652" s="337"/>
      <c r="E1652" s="337"/>
      <c r="F1652" s="337"/>
      <c r="G1652" s="356"/>
      <c r="H1652" s="337"/>
      <c r="I1652" s="337"/>
      <c r="J1652" s="337"/>
      <c r="K1652" s="337"/>
      <c r="L1652" s="334"/>
      <c r="M1652" s="337"/>
      <c r="N1652" s="349"/>
      <c r="O1652" s="349"/>
      <c r="P1652" s="357"/>
    </row>
    <row r="1653" ht="27" customHeight="1" spans="1:16">
      <c r="A1653" s="362"/>
      <c r="B1653" s="294"/>
      <c r="C1653" s="337"/>
      <c r="D1653" s="337"/>
      <c r="E1653" s="337"/>
      <c r="F1653" s="337"/>
      <c r="G1653" s="356"/>
      <c r="H1653" s="337"/>
      <c r="I1653" s="337"/>
      <c r="J1653" s="337"/>
      <c r="K1653" s="337"/>
      <c r="L1653" s="329"/>
      <c r="M1653" s="337"/>
      <c r="N1653" s="349"/>
      <c r="O1653" s="349"/>
      <c r="P1653" s="358"/>
    </row>
    <row r="1654" ht="27" customHeight="1" spans="1:16">
      <c r="A1654" s="361"/>
      <c r="B1654" s="294"/>
      <c r="C1654" s="337"/>
      <c r="D1654" s="337"/>
      <c r="E1654" s="337"/>
      <c r="F1654" s="337"/>
      <c r="G1654" s="356"/>
      <c r="H1654" s="337"/>
      <c r="I1654" s="337"/>
      <c r="J1654" s="337"/>
      <c r="K1654" s="337"/>
      <c r="L1654" s="334"/>
      <c r="M1654" s="337"/>
      <c r="N1654" s="349"/>
      <c r="O1654" s="349"/>
      <c r="P1654" s="357"/>
    </row>
    <row r="1655" ht="27" customHeight="1" spans="1:16">
      <c r="A1655" s="362"/>
      <c r="B1655" s="294"/>
      <c r="C1655" s="337"/>
      <c r="D1655" s="337"/>
      <c r="E1655" s="337"/>
      <c r="F1655" s="337"/>
      <c r="G1655" s="356"/>
      <c r="H1655" s="337"/>
      <c r="I1655" s="337"/>
      <c r="J1655" s="337"/>
      <c r="K1655" s="337"/>
      <c r="L1655" s="329"/>
      <c r="M1655" s="337"/>
      <c r="N1655" s="349"/>
      <c r="O1655" s="349"/>
      <c r="P1655" s="358"/>
    </row>
    <row r="1656" ht="27" customHeight="1" spans="1:16">
      <c r="A1656" s="361"/>
      <c r="B1656" s="294"/>
      <c r="C1656" s="337"/>
      <c r="D1656" s="337"/>
      <c r="E1656" s="337"/>
      <c r="F1656" s="337"/>
      <c r="G1656" s="356"/>
      <c r="H1656" s="337"/>
      <c r="I1656" s="337"/>
      <c r="J1656" s="337"/>
      <c r="K1656" s="337"/>
      <c r="L1656" s="334"/>
      <c r="M1656" s="337"/>
      <c r="N1656" s="349"/>
      <c r="O1656" s="349"/>
      <c r="P1656" s="357"/>
    </row>
    <row r="1657" ht="27" customHeight="1" spans="1:16">
      <c r="A1657" s="362"/>
      <c r="B1657" s="294"/>
      <c r="C1657" s="337"/>
      <c r="D1657" s="341"/>
      <c r="E1657" s="337"/>
      <c r="F1657" s="337"/>
      <c r="G1657" s="356"/>
      <c r="H1657" s="337"/>
      <c r="I1657" s="337"/>
      <c r="J1657" s="337"/>
      <c r="K1657" s="337"/>
      <c r="L1657" s="329"/>
      <c r="M1657" s="337"/>
      <c r="N1657" s="349"/>
      <c r="O1657" s="349"/>
      <c r="P1657" s="358"/>
    </row>
    <row r="1658" ht="27" customHeight="1" spans="1:16">
      <c r="A1658" s="361"/>
      <c r="B1658" s="294"/>
      <c r="C1658" s="337"/>
      <c r="D1658" s="341"/>
      <c r="E1658" s="337"/>
      <c r="F1658" s="337"/>
      <c r="G1658" s="356"/>
      <c r="H1658" s="337"/>
      <c r="I1658" s="337"/>
      <c r="J1658" s="337"/>
      <c r="K1658" s="337"/>
      <c r="L1658" s="334"/>
      <c r="M1658" s="337"/>
      <c r="N1658" s="349"/>
      <c r="O1658" s="349"/>
      <c r="P1658" s="357"/>
    </row>
    <row r="1659" ht="27" customHeight="1" spans="1:16">
      <c r="A1659" s="362"/>
      <c r="B1659" s="294"/>
      <c r="C1659" s="337"/>
      <c r="D1659" s="341"/>
      <c r="E1659" s="337"/>
      <c r="F1659" s="337"/>
      <c r="G1659" s="356"/>
      <c r="H1659" s="337"/>
      <c r="I1659" s="337"/>
      <c r="J1659" s="337"/>
      <c r="K1659" s="337"/>
      <c r="L1659" s="329"/>
      <c r="M1659" s="337"/>
      <c r="N1659" s="349"/>
      <c r="O1659" s="349"/>
      <c r="P1659" s="358"/>
    </row>
    <row r="1660" ht="27" customHeight="1" spans="1:16">
      <c r="A1660" s="361"/>
      <c r="B1660" s="294"/>
      <c r="C1660" s="337"/>
      <c r="D1660" s="341"/>
      <c r="E1660" s="337"/>
      <c r="F1660" s="337"/>
      <c r="G1660" s="356"/>
      <c r="H1660" s="337"/>
      <c r="I1660" s="337"/>
      <c r="J1660" s="337"/>
      <c r="K1660" s="337"/>
      <c r="L1660" s="334"/>
      <c r="M1660" s="337"/>
      <c r="N1660" s="349"/>
      <c r="O1660" s="349"/>
      <c r="P1660" s="357"/>
    </row>
    <row r="1661" ht="27" customHeight="1" spans="1:16">
      <c r="A1661" s="362"/>
      <c r="B1661" s="294"/>
      <c r="C1661" s="337"/>
      <c r="D1661" s="341"/>
      <c r="E1661" s="337"/>
      <c r="F1661" s="337"/>
      <c r="G1661" s="356"/>
      <c r="H1661" s="337"/>
      <c r="I1661" s="337"/>
      <c r="J1661" s="337"/>
      <c r="K1661" s="337"/>
      <c r="L1661" s="329"/>
      <c r="M1661" s="337"/>
      <c r="N1661" s="349"/>
      <c r="O1661" s="349"/>
      <c r="P1661" s="358"/>
    </row>
    <row r="1662" ht="27" customHeight="1" spans="1:16">
      <c r="A1662" s="361"/>
      <c r="B1662" s="294"/>
      <c r="C1662" s="337"/>
      <c r="D1662" s="341"/>
      <c r="E1662" s="337"/>
      <c r="F1662" s="337"/>
      <c r="G1662" s="356"/>
      <c r="H1662" s="337"/>
      <c r="I1662" s="337"/>
      <c r="J1662" s="337"/>
      <c r="K1662" s="337"/>
      <c r="L1662" s="334"/>
      <c r="M1662" s="337"/>
      <c r="N1662" s="349"/>
      <c r="O1662" s="349"/>
      <c r="P1662" s="357"/>
    </row>
    <row r="1663" ht="27" customHeight="1" spans="1:16">
      <c r="A1663" s="362"/>
      <c r="B1663" s="294"/>
      <c r="C1663" s="337"/>
      <c r="D1663" s="341"/>
      <c r="E1663" s="337"/>
      <c r="F1663" s="337"/>
      <c r="G1663" s="356"/>
      <c r="H1663" s="337"/>
      <c r="I1663" s="337"/>
      <c r="J1663" s="337"/>
      <c r="K1663" s="337"/>
      <c r="L1663" s="329"/>
      <c r="M1663" s="337"/>
      <c r="N1663" s="349"/>
      <c r="O1663" s="349"/>
      <c r="P1663" s="358"/>
    </row>
    <row r="1664" ht="27" customHeight="1" spans="1:16">
      <c r="A1664" s="361"/>
      <c r="B1664" s="294"/>
      <c r="C1664" s="337"/>
      <c r="D1664" s="341"/>
      <c r="E1664" s="337"/>
      <c r="F1664" s="337"/>
      <c r="G1664" s="356"/>
      <c r="H1664" s="337"/>
      <c r="I1664" s="337"/>
      <c r="J1664" s="337"/>
      <c r="K1664" s="337"/>
      <c r="L1664" s="334"/>
      <c r="M1664" s="337"/>
      <c r="N1664" s="349"/>
      <c r="O1664" s="349"/>
      <c r="P1664" s="357"/>
    </row>
    <row r="1665" ht="27" customHeight="1" spans="1:16">
      <c r="A1665" s="362"/>
      <c r="B1665" s="294"/>
      <c r="C1665" s="337"/>
      <c r="D1665" s="341"/>
      <c r="E1665" s="337"/>
      <c r="F1665" s="337"/>
      <c r="G1665" s="356"/>
      <c r="H1665" s="337"/>
      <c r="I1665" s="337"/>
      <c r="J1665" s="337"/>
      <c r="K1665" s="337"/>
      <c r="L1665" s="329"/>
      <c r="M1665" s="337"/>
      <c r="N1665" s="349"/>
      <c r="O1665" s="349"/>
      <c r="P1665" s="358"/>
    </row>
    <row r="1666" ht="27" customHeight="1" spans="1:16">
      <c r="A1666" s="361"/>
      <c r="B1666" s="294"/>
      <c r="C1666" s="337"/>
      <c r="D1666" s="341"/>
      <c r="E1666" s="337"/>
      <c r="F1666" s="337"/>
      <c r="G1666" s="356"/>
      <c r="H1666" s="337"/>
      <c r="I1666" s="337"/>
      <c r="J1666" s="337"/>
      <c r="K1666" s="337"/>
      <c r="L1666" s="334"/>
      <c r="M1666" s="337"/>
      <c r="N1666" s="349"/>
      <c r="O1666" s="349"/>
      <c r="P1666" s="357"/>
    </row>
    <row r="1667" ht="27" customHeight="1" spans="1:16">
      <c r="A1667" s="362"/>
      <c r="B1667" s="294"/>
      <c r="C1667" s="337"/>
      <c r="D1667" s="341"/>
      <c r="E1667" s="337"/>
      <c r="F1667" s="337"/>
      <c r="G1667" s="356"/>
      <c r="H1667" s="337"/>
      <c r="I1667" s="337"/>
      <c r="J1667" s="337"/>
      <c r="K1667" s="337"/>
      <c r="L1667" s="329"/>
      <c r="M1667" s="337"/>
      <c r="N1667" s="349"/>
      <c r="O1667" s="349"/>
      <c r="P1667" s="358"/>
    </row>
    <row r="1668" ht="27" customHeight="1" spans="1:16">
      <c r="A1668" s="361"/>
      <c r="B1668" s="294"/>
      <c r="C1668" s="337"/>
      <c r="D1668" s="341"/>
      <c r="E1668" s="337"/>
      <c r="F1668" s="337"/>
      <c r="G1668" s="356"/>
      <c r="H1668" s="337"/>
      <c r="I1668" s="337"/>
      <c r="J1668" s="337"/>
      <c r="K1668" s="337"/>
      <c r="L1668" s="334"/>
      <c r="M1668" s="337"/>
      <c r="N1668" s="349"/>
      <c r="O1668" s="349"/>
      <c r="P1668" s="357"/>
    </row>
    <row r="1669" ht="27" customHeight="1" spans="1:16">
      <c r="A1669" s="362"/>
      <c r="B1669" s="294"/>
      <c r="C1669" s="337"/>
      <c r="D1669" s="341"/>
      <c r="E1669" s="337"/>
      <c r="F1669" s="337"/>
      <c r="G1669" s="356"/>
      <c r="H1669" s="337"/>
      <c r="I1669" s="337"/>
      <c r="J1669" s="337"/>
      <c r="K1669" s="337"/>
      <c r="L1669" s="329"/>
      <c r="M1669" s="337"/>
      <c r="N1669" s="349"/>
      <c r="O1669" s="349"/>
      <c r="P1669" s="358"/>
    </row>
    <row r="1670" ht="27" customHeight="1" spans="1:16">
      <c r="A1670" s="361"/>
      <c r="B1670" s="294"/>
      <c r="C1670" s="337"/>
      <c r="D1670" s="341"/>
      <c r="E1670" s="337"/>
      <c r="F1670" s="337"/>
      <c r="G1670" s="356"/>
      <c r="H1670" s="337"/>
      <c r="I1670" s="337"/>
      <c r="J1670" s="337"/>
      <c r="K1670" s="337"/>
      <c r="L1670" s="334"/>
      <c r="M1670" s="337"/>
      <c r="N1670" s="349"/>
      <c r="O1670" s="349"/>
      <c r="P1670" s="357"/>
    </row>
    <row r="1671" ht="27" customHeight="1" spans="1:16">
      <c r="A1671" s="362"/>
      <c r="B1671" s="294"/>
      <c r="C1671" s="337"/>
      <c r="D1671" s="341"/>
      <c r="E1671" s="337"/>
      <c r="F1671" s="337"/>
      <c r="G1671" s="356"/>
      <c r="H1671" s="337"/>
      <c r="I1671" s="337"/>
      <c r="J1671" s="337"/>
      <c r="K1671" s="337"/>
      <c r="L1671" s="329"/>
      <c r="M1671" s="337"/>
      <c r="N1671" s="349"/>
      <c r="O1671" s="349"/>
      <c r="P1671" s="358"/>
    </row>
    <row r="1672" ht="27" customHeight="1" spans="1:16">
      <c r="A1672" s="361"/>
      <c r="B1672" s="294"/>
      <c r="C1672" s="337"/>
      <c r="D1672" s="341"/>
      <c r="E1672" s="337"/>
      <c r="F1672" s="337"/>
      <c r="G1672" s="356"/>
      <c r="H1672" s="337"/>
      <c r="I1672" s="341"/>
      <c r="J1672" s="337"/>
      <c r="K1672" s="337"/>
      <c r="L1672" s="334"/>
      <c r="M1672" s="337"/>
      <c r="N1672" s="349"/>
      <c r="O1672" s="349"/>
      <c r="P1672" s="357"/>
    </row>
    <row r="1673" ht="27" customHeight="1" spans="1:16">
      <c r="A1673" s="362"/>
      <c r="B1673" s="294"/>
      <c r="C1673" s="337"/>
      <c r="D1673" s="341"/>
      <c r="E1673" s="337"/>
      <c r="F1673" s="337"/>
      <c r="G1673" s="356"/>
      <c r="H1673" s="337"/>
      <c r="I1673" s="337"/>
      <c r="J1673" s="337"/>
      <c r="K1673" s="337"/>
      <c r="L1673" s="329"/>
      <c r="M1673" s="337"/>
      <c r="N1673" s="349"/>
      <c r="O1673" s="349"/>
      <c r="P1673" s="358"/>
    </row>
    <row r="1674" ht="27" customHeight="1" spans="1:16">
      <c r="A1674" s="361"/>
      <c r="B1674" s="294"/>
      <c r="C1674" s="337"/>
      <c r="D1674" s="341"/>
      <c r="E1674" s="337"/>
      <c r="F1674" s="337"/>
      <c r="G1674" s="356"/>
      <c r="H1674" s="337"/>
      <c r="I1674" s="337"/>
      <c r="J1674" s="337"/>
      <c r="K1674" s="337"/>
      <c r="L1674" s="334"/>
      <c r="M1674" s="337"/>
      <c r="N1674" s="349"/>
      <c r="O1674" s="349"/>
      <c r="P1674" s="357"/>
    </row>
    <row r="1675" ht="27" customHeight="1" spans="1:16">
      <c r="A1675" s="362"/>
      <c r="B1675" s="294"/>
      <c r="C1675" s="337"/>
      <c r="D1675" s="341"/>
      <c r="E1675" s="337"/>
      <c r="F1675" s="337"/>
      <c r="G1675" s="356"/>
      <c r="H1675" s="337"/>
      <c r="I1675" s="337"/>
      <c r="J1675" s="337"/>
      <c r="K1675" s="337"/>
      <c r="L1675" s="329"/>
      <c r="M1675" s="337"/>
      <c r="N1675" s="349"/>
      <c r="O1675" s="349"/>
      <c r="P1675" s="358"/>
    </row>
    <row r="1676" ht="27" customHeight="1" spans="1:16">
      <c r="A1676" s="361"/>
      <c r="B1676" s="294"/>
      <c r="C1676" s="337"/>
      <c r="D1676" s="341"/>
      <c r="E1676" s="337"/>
      <c r="F1676" s="337"/>
      <c r="G1676" s="356"/>
      <c r="H1676" s="337"/>
      <c r="I1676" s="337"/>
      <c r="J1676" s="337"/>
      <c r="K1676" s="337"/>
      <c r="L1676" s="334"/>
      <c r="M1676" s="337"/>
      <c r="N1676" s="349"/>
      <c r="O1676" s="349"/>
      <c r="P1676" s="357"/>
    </row>
    <row r="1677" ht="27" customHeight="1" spans="1:16">
      <c r="A1677" s="362"/>
      <c r="B1677" s="294"/>
      <c r="C1677" s="337"/>
      <c r="D1677" s="337"/>
      <c r="E1677" s="337"/>
      <c r="F1677" s="337"/>
      <c r="G1677" s="356"/>
      <c r="H1677" s="337"/>
      <c r="I1677" s="337"/>
      <c r="J1677" s="337"/>
      <c r="K1677" s="337"/>
      <c r="L1677" s="329"/>
      <c r="M1677" s="337"/>
      <c r="N1677" s="349"/>
      <c r="O1677" s="349"/>
      <c r="P1677" s="358"/>
    </row>
    <row r="1678" ht="27" customHeight="1" spans="1:16">
      <c r="A1678" s="361"/>
      <c r="B1678" s="294"/>
      <c r="C1678" s="337"/>
      <c r="D1678" s="337"/>
      <c r="E1678" s="337"/>
      <c r="F1678" s="337"/>
      <c r="G1678" s="356"/>
      <c r="H1678" s="337"/>
      <c r="I1678" s="337"/>
      <c r="J1678" s="337"/>
      <c r="K1678" s="337"/>
      <c r="L1678" s="334"/>
      <c r="M1678" s="337"/>
      <c r="N1678" s="349"/>
      <c r="O1678" s="349"/>
      <c r="P1678" s="357"/>
    </row>
    <row r="1679" ht="27" customHeight="1" spans="1:16">
      <c r="A1679" s="362"/>
      <c r="B1679" s="294"/>
      <c r="C1679" s="337"/>
      <c r="D1679" s="337"/>
      <c r="E1679" s="337"/>
      <c r="F1679" s="337"/>
      <c r="G1679" s="356"/>
      <c r="H1679" s="337"/>
      <c r="I1679" s="337"/>
      <c r="J1679" s="337"/>
      <c r="K1679" s="337"/>
      <c r="L1679" s="329"/>
      <c r="M1679" s="337"/>
      <c r="N1679" s="349"/>
      <c r="O1679" s="349"/>
      <c r="P1679" s="358"/>
    </row>
    <row r="1680" ht="27" customHeight="1" spans="1:16">
      <c r="A1680" s="361"/>
      <c r="B1680" s="294"/>
      <c r="C1680" s="337"/>
      <c r="D1680" s="337"/>
      <c r="E1680" s="337"/>
      <c r="F1680" s="337"/>
      <c r="G1680" s="356"/>
      <c r="H1680" s="337"/>
      <c r="I1680" s="337"/>
      <c r="J1680" s="337"/>
      <c r="K1680" s="337"/>
      <c r="L1680" s="334"/>
      <c r="M1680" s="337"/>
      <c r="N1680" s="349"/>
      <c r="O1680" s="349"/>
      <c r="P1680" s="357"/>
    </row>
    <row r="1681" ht="27" customHeight="1" spans="1:16">
      <c r="A1681" s="362"/>
      <c r="B1681" s="294"/>
      <c r="C1681" s="337"/>
      <c r="D1681" s="337"/>
      <c r="E1681" s="337"/>
      <c r="F1681" s="337"/>
      <c r="G1681" s="356"/>
      <c r="H1681" s="337"/>
      <c r="I1681" s="337"/>
      <c r="J1681" s="337"/>
      <c r="K1681" s="337"/>
      <c r="L1681" s="329"/>
      <c r="M1681" s="337"/>
      <c r="N1681" s="349"/>
      <c r="O1681" s="349"/>
      <c r="P1681" s="358"/>
    </row>
    <row r="1682" ht="27" customHeight="1" spans="1:16">
      <c r="A1682" s="361"/>
      <c r="B1682" s="294"/>
      <c r="C1682" s="337"/>
      <c r="D1682" s="337"/>
      <c r="E1682" s="337"/>
      <c r="F1682" s="337"/>
      <c r="G1682" s="356"/>
      <c r="H1682" s="337"/>
      <c r="I1682" s="337"/>
      <c r="J1682" s="337"/>
      <c r="K1682" s="337"/>
      <c r="L1682" s="334"/>
      <c r="M1682" s="337"/>
      <c r="N1682" s="349"/>
      <c r="O1682" s="349"/>
      <c r="P1682" s="357"/>
    </row>
    <row r="1683" ht="27" customHeight="1" spans="1:16">
      <c r="A1683" s="362"/>
      <c r="B1683" s="294"/>
      <c r="C1683" s="337"/>
      <c r="D1683" s="337"/>
      <c r="E1683" s="337"/>
      <c r="F1683" s="337"/>
      <c r="G1683" s="356"/>
      <c r="H1683" s="337"/>
      <c r="I1683" s="337"/>
      <c r="J1683" s="337"/>
      <c r="K1683" s="337"/>
      <c r="L1683" s="329"/>
      <c r="M1683" s="337"/>
      <c r="N1683" s="349"/>
      <c r="O1683" s="349"/>
      <c r="P1683" s="358"/>
    </row>
    <row r="1684" ht="27" customHeight="1" spans="1:16">
      <c r="A1684" s="361"/>
      <c r="B1684" s="294"/>
      <c r="C1684" s="337"/>
      <c r="D1684" s="337"/>
      <c r="E1684" s="337"/>
      <c r="F1684" s="337"/>
      <c r="G1684" s="356"/>
      <c r="H1684" s="337"/>
      <c r="I1684" s="337"/>
      <c r="J1684" s="337"/>
      <c r="K1684" s="337"/>
      <c r="L1684" s="334"/>
      <c r="M1684" s="337"/>
      <c r="N1684" s="349"/>
      <c r="O1684" s="349"/>
      <c r="P1684" s="357"/>
    </row>
    <row r="1685" ht="27" customHeight="1" spans="1:16">
      <c r="A1685" s="362"/>
      <c r="B1685" s="294"/>
      <c r="C1685" s="337"/>
      <c r="D1685" s="337"/>
      <c r="E1685" s="337"/>
      <c r="F1685" s="337"/>
      <c r="G1685" s="356"/>
      <c r="H1685" s="337"/>
      <c r="I1685" s="337"/>
      <c r="J1685" s="337"/>
      <c r="K1685" s="337"/>
      <c r="L1685" s="329"/>
      <c r="M1685" s="337"/>
      <c r="N1685" s="349"/>
      <c r="O1685" s="349"/>
      <c r="P1685" s="358"/>
    </row>
    <row r="1686" ht="27" customHeight="1" spans="1:16">
      <c r="A1686" s="361"/>
      <c r="B1686" s="294"/>
      <c r="C1686" s="365"/>
      <c r="D1686" s="337"/>
      <c r="E1686" s="337"/>
      <c r="F1686" s="337"/>
      <c r="G1686" s="356"/>
      <c r="H1686" s="337"/>
      <c r="I1686" s="337"/>
      <c r="J1686" s="337"/>
      <c r="K1686" s="337"/>
      <c r="L1686" s="334"/>
      <c r="M1686" s="337"/>
      <c r="N1686" s="349"/>
      <c r="O1686" s="349"/>
      <c r="P1686" s="357"/>
    </row>
    <row r="1687" ht="27" customHeight="1" spans="1:16">
      <c r="A1687" s="362"/>
      <c r="B1687" s="294"/>
      <c r="C1687" s="337"/>
      <c r="D1687" s="337"/>
      <c r="E1687" s="337"/>
      <c r="F1687" s="337"/>
      <c r="G1687" s="356"/>
      <c r="H1687" s="337"/>
      <c r="I1687" s="337"/>
      <c r="J1687" s="337"/>
      <c r="K1687" s="337"/>
      <c r="L1687" s="329"/>
      <c r="M1687" s="337"/>
      <c r="N1687" s="349"/>
      <c r="O1687" s="349"/>
      <c r="P1687" s="358"/>
    </row>
    <row r="1688" ht="27" customHeight="1" spans="1:16">
      <c r="A1688" s="361"/>
      <c r="B1688" s="294"/>
      <c r="C1688" s="337"/>
      <c r="D1688" s="337"/>
      <c r="E1688" s="337"/>
      <c r="F1688" s="337"/>
      <c r="G1688" s="356"/>
      <c r="H1688" s="337"/>
      <c r="I1688" s="337"/>
      <c r="J1688" s="337"/>
      <c r="K1688" s="337"/>
      <c r="L1688" s="334"/>
      <c r="M1688" s="337"/>
      <c r="N1688" s="349"/>
      <c r="O1688" s="349"/>
      <c r="P1688" s="357"/>
    </row>
    <row r="1689" ht="27" customHeight="1" spans="1:16">
      <c r="A1689" s="362"/>
      <c r="B1689" s="294"/>
      <c r="C1689" s="337"/>
      <c r="D1689" s="337"/>
      <c r="E1689" s="337"/>
      <c r="F1689" s="337"/>
      <c r="G1689" s="356"/>
      <c r="H1689" s="337"/>
      <c r="I1689" s="337"/>
      <c r="J1689" s="337"/>
      <c r="K1689" s="337"/>
      <c r="L1689" s="329"/>
      <c r="M1689" s="337"/>
      <c r="N1689" s="349"/>
      <c r="O1689" s="349"/>
      <c r="P1689" s="358"/>
    </row>
    <row r="1690" ht="27" customHeight="1" spans="1:16">
      <c r="A1690" s="361"/>
      <c r="B1690" s="294"/>
      <c r="C1690" s="337"/>
      <c r="D1690" s="341"/>
      <c r="E1690" s="337"/>
      <c r="F1690" s="337"/>
      <c r="G1690" s="356"/>
      <c r="H1690" s="337"/>
      <c r="I1690" s="337"/>
      <c r="J1690" s="337"/>
      <c r="K1690" s="337"/>
      <c r="L1690" s="334"/>
      <c r="M1690" s="337"/>
      <c r="N1690" s="349"/>
      <c r="O1690" s="349"/>
      <c r="P1690" s="357"/>
    </row>
    <row r="1691" ht="27" customHeight="1" spans="1:16">
      <c r="A1691" s="362"/>
      <c r="B1691" s="294"/>
      <c r="C1691" s="337"/>
      <c r="D1691" s="337"/>
      <c r="E1691" s="337"/>
      <c r="F1691" s="337"/>
      <c r="G1691" s="356"/>
      <c r="H1691" s="337"/>
      <c r="I1691" s="337"/>
      <c r="J1691" s="337"/>
      <c r="K1691" s="337"/>
      <c r="L1691" s="329"/>
      <c r="M1691" s="337"/>
      <c r="N1691" s="349"/>
      <c r="O1691" s="349"/>
      <c r="P1691" s="358"/>
    </row>
    <row r="1692" ht="27" customHeight="1" spans="1:16">
      <c r="A1692" s="361"/>
      <c r="B1692" s="294"/>
      <c r="C1692" s="337"/>
      <c r="D1692" s="337"/>
      <c r="E1692" s="337"/>
      <c r="F1692" s="337"/>
      <c r="G1692" s="356"/>
      <c r="H1692" s="337"/>
      <c r="I1692" s="337"/>
      <c r="J1692" s="337"/>
      <c r="K1692" s="337"/>
      <c r="L1692" s="334"/>
      <c r="M1692" s="337"/>
      <c r="N1692" s="349"/>
      <c r="O1692" s="349"/>
      <c r="P1692" s="357"/>
    </row>
    <row r="1693" ht="27" customHeight="1" spans="1:16">
      <c r="A1693" s="362"/>
      <c r="B1693" s="294"/>
      <c r="C1693" s="337"/>
      <c r="D1693" s="337"/>
      <c r="E1693" s="337"/>
      <c r="F1693" s="337"/>
      <c r="G1693" s="356"/>
      <c r="H1693" s="337"/>
      <c r="I1693" s="337"/>
      <c r="J1693" s="337"/>
      <c r="K1693" s="337"/>
      <c r="L1693" s="329"/>
      <c r="M1693" s="337"/>
      <c r="N1693" s="349"/>
      <c r="O1693" s="349"/>
      <c r="P1693" s="358"/>
    </row>
    <row r="1694" ht="27" customHeight="1" spans="1:16">
      <c r="A1694" s="361"/>
      <c r="B1694" s="294"/>
      <c r="C1694" s="337"/>
      <c r="D1694" s="337"/>
      <c r="E1694" s="337"/>
      <c r="F1694" s="337"/>
      <c r="G1694" s="356"/>
      <c r="H1694" s="337"/>
      <c r="I1694" s="337"/>
      <c r="J1694" s="337"/>
      <c r="K1694" s="337"/>
      <c r="L1694" s="334"/>
      <c r="M1694" s="337"/>
      <c r="N1694" s="349"/>
      <c r="O1694" s="349"/>
      <c r="P1694" s="357"/>
    </row>
    <row r="1695" ht="27" customHeight="1" spans="1:16">
      <c r="A1695" s="362"/>
      <c r="B1695" s="294"/>
      <c r="C1695" s="337"/>
      <c r="D1695" s="337"/>
      <c r="E1695" s="337"/>
      <c r="F1695" s="337"/>
      <c r="G1695" s="356"/>
      <c r="H1695" s="337"/>
      <c r="I1695" s="337"/>
      <c r="J1695" s="337"/>
      <c r="K1695" s="337"/>
      <c r="L1695" s="329"/>
      <c r="M1695" s="337"/>
      <c r="N1695" s="349"/>
      <c r="O1695" s="349"/>
      <c r="P1695" s="358"/>
    </row>
    <row r="1696" ht="27" customHeight="1" spans="1:16">
      <c r="A1696" s="361"/>
      <c r="B1696" s="294"/>
      <c r="C1696" s="337"/>
      <c r="D1696" s="337"/>
      <c r="E1696" s="337"/>
      <c r="F1696" s="337"/>
      <c r="G1696" s="356"/>
      <c r="H1696" s="337"/>
      <c r="I1696" s="337"/>
      <c r="J1696" s="337"/>
      <c r="K1696" s="337"/>
      <c r="L1696" s="334"/>
      <c r="M1696" s="337"/>
      <c r="N1696" s="349"/>
      <c r="O1696" s="349"/>
      <c r="P1696" s="357"/>
    </row>
    <row r="1697" ht="27" customHeight="1" spans="1:16">
      <c r="A1697" s="362"/>
      <c r="B1697" s="294"/>
      <c r="C1697" s="294"/>
      <c r="D1697" s="337"/>
      <c r="E1697" s="337"/>
      <c r="F1697" s="341"/>
      <c r="G1697" s="356"/>
      <c r="H1697" s="337"/>
      <c r="I1697" s="337"/>
      <c r="J1697" s="337"/>
      <c r="K1697" s="337"/>
      <c r="L1697" s="329"/>
      <c r="M1697" s="337"/>
      <c r="N1697" s="349"/>
      <c r="O1697" s="349"/>
      <c r="P1697" s="358"/>
    </row>
    <row r="1698" ht="27" customHeight="1" spans="1:16">
      <c r="A1698" s="361"/>
      <c r="B1698" s="294"/>
      <c r="C1698" s="294"/>
      <c r="D1698" s="337"/>
      <c r="E1698" s="337"/>
      <c r="F1698" s="337"/>
      <c r="G1698" s="356"/>
      <c r="H1698" s="337"/>
      <c r="I1698" s="337"/>
      <c r="J1698" s="337"/>
      <c r="K1698" s="337"/>
      <c r="L1698" s="334"/>
      <c r="M1698" s="337"/>
      <c r="N1698" s="349"/>
      <c r="O1698" s="349"/>
      <c r="P1698" s="357"/>
    </row>
    <row r="1699" ht="27" customHeight="1" spans="1:16">
      <c r="A1699" s="362"/>
      <c r="B1699" s="294"/>
      <c r="C1699" s="294"/>
      <c r="D1699" s="337"/>
      <c r="E1699" s="337"/>
      <c r="F1699" s="337"/>
      <c r="G1699" s="356"/>
      <c r="H1699" s="337"/>
      <c r="I1699" s="337"/>
      <c r="J1699" s="337"/>
      <c r="K1699" s="337"/>
      <c r="L1699" s="329"/>
      <c r="M1699" s="337"/>
      <c r="N1699" s="349"/>
      <c r="O1699" s="349"/>
      <c r="P1699" s="358"/>
    </row>
    <row r="1700" ht="27" customHeight="1" spans="1:16">
      <c r="A1700" s="361"/>
      <c r="B1700" s="294"/>
      <c r="C1700" s="294"/>
      <c r="D1700" s="337"/>
      <c r="E1700" s="337"/>
      <c r="F1700" s="337"/>
      <c r="G1700" s="356"/>
      <c r="H1700" s="337"/>
      <c r="I1700" s="337"/>
      <c r="J1700" s="337"/>
      <c r="K1700" s="337"/>
      <c r="L1700" s="334"/>
      <c r="M1700" s="337"/>
      <c r="N1700" s="349"/>
      <c r="O1700" s="349"/>
      <c r="P1700" s="357"/>
    </row>
    <row r="1701" ht="27" customHeight="1" spans="1:16">
      <c r="A1701" s="362"/>
      <c r="B1701" s="294"/>
      <c r="C1701" s="294"/>
      <c r="D1701" s="337"/>
      <c r="E1701" s="337"/>
      <c r="F1701" s="337"/>
      <c r="G1701" s="356"/>
      <c r="H1701" s="337"/>
      <c r="I1701" s="337"/>
      <c r="J1701" s="337"/>
      <c r="K1701" s="337"/>
      <c r="L1701" s="329"/>
      <c r="M1701" s="337"/>
      <c r="N1701" s="349"/>
      <c r="O1701" s="349"/>
      <c r="P1701" s="358"/>
    </row>
    <row r="1702" ht="27" customHeight="1" spans="1:16">
      <c r="A1702" s="361"/>
      <c r="B1702" s="294"/>
      <c r="C1702" s="337"/>
      <c r="D1702" s="337"/>
      <c r="E1702" s="337"/>
      <c r="F1702" s="337"/>
      <c r="G1702" s="356"/>
      <c r="H1702" s="337"/>
      <c r="I1702" s="337"/>
      <c r="J1702" s="337"/>
      <c r="K1702" s="337"/>
      <c r="L1702" s="334"/>
      <c r="M1702" s="337"/>
      <c r="N1702" s="349"/>
      <c r="O1702" s="349"/>
      <c r="P1702" s="357"/>
    </row>
    <row r="1703" ht="27" customHeight="1" spans="1:16">
      <c r="A1703" s="362"/>
      <c r="B1703" s="294"/>
      <c r="C1703" s="337"/>
      <c r="D1703" s="337"/>
      <c r="E1703" s="337"/>
      <c r="F1703" s="337"/>
      <c r="G1703" s="356"/>
      <c r="H1703" s="337"/>
      <c r="I1703" s="337"/>
      <c r="J1703" s="337"/>
      <c r="K1703" s="337"/>
      <c r="L1703" s="329"/>
      <c r="M1703" s="337"/>
      <c r="N1703" s="349"/>
      <c r="O1703" s="349"/>
      <c r="P1703" s="358"/>
    </row>
    <row r="1704" ht="27" customHeight="1" spans="1:16">
      <c r="A1704" s="361"/>
      <c r="B1704" s="294"/>
      <c r="C1704" s="337"/>
      <c r="D1704" s="337"/>
      <c r="E1704" s="337"/>
      <c r="F1704" s="337"/>
      <c r="G1704" s="356"/>
      <c r="H1704" s="337"/>
      <c r="I1704" s="337"/>
      <c r="J1704" s="337"/>
      <c r="K1704" s="337"/>
      <c r="L1704" s="334"/>
      <c r="M1704" s="337"/>
      <c r="N1704" s="349"/>
      <c r="O1704" s="349"/>
      <c r="P1704" s="357"/>
    </row>
    <row r="1705" ht="27" customHeight="1" spans="1:16">
      <c r="A1705" s="362"/>
      <c r="B1705" s="294"/>
      <c r="C1705" s="337"/>
      <c r="D1705" s="337"/>
      <c r="E1705" s="337"/>
      <c r="F1705" s="337"/>
      <c r="G1705" s="356"/>
      <c r="H1705" s="337"/>
      <c r="I1705" s="337"/>
      <c r="J1705" s="337"/>
      <c r="K1705" s="337"/>
      <c r="L1705" s="329"/>
      <c r="M1705" s="337"/>
      <c r="N1705" s="349"/>
      <c r="O1705" s="349"/>
      <c r="P1705" s="358"/>
    </row>
    <row r="1706" ht="27" customHeight="1" spans="1:16">
      <c r="A1706" s="361"/>
      <c r="B1706" s="294"/>
      <c r="C1706" s="337"/>
      <c r="D1706" s="337"/>
      <c r="E1706" s="337"/>
      <c r="F1706" s="337"/>
      <c r="G1706" s="356"/>
      <c r="H1706" s="337"/>
      <c r="I1706" s="337"/>
      <c r="J1706" s="337"/>
      <c r="K1706" s="337"/>
      <c r="L1706" s="334"/>
      <c r="M1706" s="337"/>
      <c r="N1706" s="349"/>
      <c r="O1706" s="349"/>
      <c r="P1706" s="357"/>
    </row>
    <row r="1707" ht="27" customHeight="1" spans="1:16">
      <c r="A1707" s="362"/>
      <c r="B1707" s="294"/>
      <c r="C1707" s="337"/>
      <c r="D1707" s="337"/>
      <c r="E1707" s="337"/>
      <c r="F1707" s="341"/>
      <c r="G1707" s="356"/>
      <c r="H1707" s="337"/>
      <c r="I1707" s="337"/>
      <c r="J1707" s="337"/>
      <c r="K1707" s="337"/>
      <c r="L1707" s="329"/>
      <c r="M1707" s="337"/>
      <c r="N1707" s="349"/>
      <c r="O1707" s="349"/>
      <c r="P1707" s="358"/>
    </row>
    <row r="1708" ht="27" customHeight="1" spans="1:16">
      <c r="A1708" s="361"/>
      <c r="B1708" s="294"/>
      <c r="C1708" s="337"/>
      <c r="D1708" s="337"/>
      <c r="E1708" s="337"/>
      <c r="F1708" s="341"/>
      <c r="G1708" s="356"/>
      <c r="H1708" s="337"/>
      <c r="I1708" s="337"/>
      <c r="J1708" s="337"/>
      <c r="K1708" s="337"/>
      <c r="L1708" s="334"/>
      <c r="M1708" s="337"/>
      <c r="N1708" s="349"/>
      <c r="O1708" s="349"/>
      <c r="P1708" s="357"/>
    </row>
    <row r="1709" ht="27" customHeight="1" spans="1:16">
      <c r="A1709" s="362"/>
      <c r="B1709" s="294"/>
      <c r="C1709" s="337"/>
      <c r="D1709" s="337"/>
      <c r="E1709" s="337"/>
      <c r="F1709" s="341"/>
      <c r="G1709" s="356"/>
      <c r="H1709" s="337"/>
      <c r="I1709" s="337"/>
      <c r="J1709" s="337"/>
      <c r="K1709" s="337"/>
      <c r="L1709" s="329"/>
      <c r="M1709" s="337"/>
      <c r="N1709" s="349"/>
      <c r="O1709" s="349"/>
      <c r="P1709" s="358"/>
    </row>
    <row r="1710" ht="27" customHeight="1" spans="1:16">
      <c r="A1710" s="361"/>
      <c r="B1710" s="294"/>
      <c r="C1710" s="337"/>
      <c r="D1710" s="337"/>
      <c r="E1710" s="337"/>
      <c r="F1710" s="341"/>
      <c r="G1710" s="356"/>
      <c r="H1710" s="337"/>
      <c r="I1710" s="337"/>
      <c r="J1710" s="337"/>
      <c r="K1710" s="337"/>
      <c r="L1710" s="334"/>
      <c r="M1710" s="337"/>
      <c r="N1710" s="349"/>
      <c r="O1710" s="349"/>
      <c r="P1710" s="357"/>
    </row>
    <row r="1711" ht="27" customHeight="1" spans="1:16">
      <c r="A1711" s="362"/>
      <c r="B1711" s="294"/>
      <c r="C1711" s="337"/>
      <c r="D1711" s="337"/>
      <c r="E1711" s="337"/>
      <c r="F1711" s="341"/>
      <c r="G1711" s="356"/>
      <c r="H1711" s="337"/>
      <c r="I1711" s="337"/>
      <c r="J1711" s="337"/>
      <c r="K1711" s="337"/>
      <c r="L1711" s="329"/>
      <c r="M1711" s="337"/>
      <c r="N1711" s="349"/>
      <c r="O1711" s="349"/>
      <c r="P1711" s="358"/>
    </row>
    <row r="1712" ht="27" customHeight="1" spans="1:16">
      <c r="A1712" s="361"/>
      <c r="B1712" s="294"/>
      <c r="C1712" s="337"/>
      <c r="D1712" s="337"/>
      <c r="E1712" s="337"/>
      <c r="F1712" s="337"/>
      <c r="G1712" s="356"/>
      <c r="H1712" s="337"/>
      <c r="I1712" s="337"/>
      <c r="J1712" s="337"/>
      <c r="K1712" s="337"/>
      <c r="L1712" s="334"/>
      <c r="M1712" s="337"/>
      <c r="N1712" s="349"/>
      <c r="O1712" s="349"/>
      <c r="P1712" s="357"/>
    </row>
    <row r="1713" ht="27" customHeight="1" spans="1:16">
      <c r="A1713" s="362"/>
      <c r="B1713" s="294"/>
      <c r="C1713" s="337"/>
      <c r="D1713" s="337"/>
      <c r="E1713" s="337"/>
      <c r="F1713" s="337"/>
      <c r="G1713" s="356"/>
      <c r="H1713" s="337"/>
      <c r="I1713" s="337"/>
      <c r="J1713" s="337"/>
      <c r="K1713" s="337"/>
      <c r="L1713" s="329"/>
      <c r="M1713" s="337"/>
      <c r="N1713" s="349"/>
      <c r="O1713" s="349"/>
      <c r="P1713" s="358"/>
    </row>
    <row r="1714" ht="27" customHeight="1" spans="1:16">
      <c r="A1714" s="361"/>
      <c r="B1714" s="294"/>
      <c r="C1714" s="337"/>
      <c r="D1714" s="337"/>
      <c r="E1714" s="337"/>
      <c r="F1714" s="337"/>
      <c r="G1714" s="356"/>
      <c r="H1714" s="337"/>
      <c r="I1714" s="337"/>
      <c r="J1714" s="337"/>
      <c r="K1714" s="337"/>
      <c r="L1714" s="334"/>
      <c r="M1714" s="337"/>
      <c r="N1714" s="349"/>
      <c r="O1714" s="349"/>
      <c r="P1714" s="357"/>
    </row>
    <row r="1715" ht="27" customHeight="1" spans="1:16">
      <c r="A1715" s="362"/>
      <c r="B1715" s="294"/>
      <c r="C1715" s="337"/>
      <c r="D1715" s="337"/>
      <c r="E1715" s="337"/>
      <c r="F1715" s="337"/>
      <c r="G1715" s="356"/>
      <c r="H1715" s="337"/>
      <c r="I1715" s="337"/>
      <c r="J1715" s="337"/>
      <c r="K1715" s="337"/>
      <c r="L1715" s="329"/>
      <c r="M1715" s="337"/>
      <c r="N1715" s="349"/>
      <c r="O1715" s="349"/>
      <c r="P1715" s="358"/>
    </row>
    <row r="1716" ht="27" customHeight="1" spans="1:16">
      <c r="A1716" s="361"/>
      <c r="B1716" s="294"/>
      <c r="C1716" s="337"/>
      <c r="D1716" s="337"/>
      <c r="E1716" s="337"/>
      <c r="F1716" s="337"/>
      <c r="G1716" s="356"/>
      <c r="H1716" s="337"/>
      <c r="I1716" s="337"/>
      <c r="J1716" s="337"/>
      <c r="K1716" s="337"/>
      <c r="L1716" s="334"/>
      <c r="M1716" s="337"/>
      <c r="N1716" s="349"/>
      <c r="O1716" s="349"/>
      <c r="P1716" s="357"/>
    </row>
    <row r="1717" ht="27" customHeight="1" spans="1:16">
      <c r="A1717" s="362"/>
      <c r="B1717" s="294"/>
      <c r="C1717" s="337"/>
      <c r="D1717" s="337"/>
      <c r="E1717" s="337"/>
      <c r="F1717" s="337"/>
      <c r="G1717" s="356"/>
      <c r="H1717" s="337"/>
      <c r="I1717" s="337"/>
      <c r="J1717" s="337"/>
      <c r="K1717" s="337"/>
      <c r="L1717" s="329"/>
      <c r="M1717" s="337"/>
      <c r="N1717" s="349"/>
      <c r="O1717" s="349"/>
      <c r="P1717" s="358"/>
    </row>
    <row r="1718" ht="27" customHeight="1" spans="1:16">
      <c r="A1718" s="361"/>
      <c r="B1718" s="294"/>
      <c r="C1718" s="337"/>
      <c r="D1718" s="337"/>
      <c r="E1718" s="337"/>
      <c r="F1718" s="337"/>
      <c r="G1718" s="356"/>
      <c r="H1718" s="337"/>
      <c r="I1718" s="337"/>
      <c r="J1718" s="337"/>
      <c r="K1718" s="337"/>
      <c r="L1718" s="334"/>
      <c r="M1718" s="337"/>
      <c r="N1718" s="349"/>
      <c r="O1718" s="349"/>
      <c r="P1718" s="357"/>
    </row>
    <row r="1719" ht="27" customHeight="1" spans="1:16">
      <c r="A1719" s="362"/>
      <c r="B1719" s="294"/>
      <c r="C1719" s="337"/>
      <c r="D1719" s="337"/>
      <c r="E1719" s="337"/>
      <c r="F1719" s="337"/>
      <c r="G1719" s="356"/>
      <c r="H1719" s="337"/>
      <c r="I1719" s="337"/>
      <c r="J1719" s="337"/>
      <c r="K1719" s="337"/>
      <c r="L1719" s="329"/>
      <c r="M1719" s="337"/>
      <c r="N1719" s="349"/>
      <c r="O1719" s="349"/>
      <c r="P1719" s="358"/>
    </row>
    <row r="1720" ht="27" customHeight="1" spans="1:16">
      <c r="A1720" s="361"/>
      <c r="B1720" s="294"/>
      <c r="C1720" s="337"/>
      <c r="D1720" s="337"/>
      <c r="E1720" s="337"/>
      <c r="F1720" s="337"/>
      <c r="G1720" s="356"/>
      <c r="H1720" s="337"/>
      <c r="I1720" s="337"/>
      <c r="J1720" s="337"/>
      <c r="K1720" s="337"/>
      <c r="L1720" s="334"/>
      <c r="M1720" s="337"/>
      <c r="N1720" s="349"/>
      <c r="O1720" s="349"/>
      <c r="P1720" s="357"/>
    </row>
    <row r="1721" ht="27" customHeight="1" spans="1:16">
      <c r="A1721" s="362"/>
      <c r="B1721" s="294"/>
      <c r="C1721" s="337"/>
      <c r="D1721" s="337"/>
      <c r="E1721" s="337"/>
      <c r="F1721" s="337"/>
      <c r="G1721" s="356"/>
      <c r="H1721" s="337"/>
      <c r="I1721" s="337"/>
      <c r="J1721" s="337"/>
      <c r="K1721" s="337"/>
      <c r="L1721" s="329"/>
      <c r="M1721" s="337"/>
      <c r="N1721" s="349"/>
      <c r="O1721" s="349"/>
      <c r="P1721" s="358"/>
    </row>
    <row r="1722" ht="27" customHeight="1" spans="1:16">
      <c r="A1722" s="361"/>
      <c r="B1722" s="294"/>
      <c r="C1722" s="337"/>
      <c r="D1722" s="337"/>
      <c r="E1722" s="337"/>
      <c r="F1722" s="337"/>
      <c r="G1722" s="356"/>
      <c r="H1722" s="337"/>
      <c r="I1722" s="337"/>
      <c r="J1722" s="337"/>
      <c r="K1722" s="337"/>
      <c r="L1722" s="334"/>
      <c r="M1722" s="337"/>
      <c r="N1722" s="349"/>
      <c r="O1722" s="349"/>
      <c r="P1722" s="357"/>
    </row>
    <row r="1723" ht="27" customHeight="1" spans="1:16">
      <c r="A1723" s="362"/>
      <c r="B1723" s="294"/>
      <c r="C1723" s="337"/>
      <c r="D1723" s="337"/>
      <c r="E1723" s="337"/>
      <c r="F1723" s="337"/>
      <c r="G1723" s="356"/>
      <c r="H1723" s="337"/>
      <c r="I1723" s="337"/>
      <c r="J1723" s="337"/>
      <c r="K1723" s="337"/>
      <c r="L1723" s="329"/>
      <c r="M1723" s="337"/>
      <c r="N1723" s="349"/>
      <c r="O1723" s="349"/>
      <c r="P1723" s="358"/>
    </row>
    <row r="1724" ht="27" customHeight="1" spans="1:16">
      <c r="A1724" s="361"/>
      <c r="B1724" s="294"/>
      <c r="C1724" s="337"/>
      <c r="D1724" s="337"/>
      <c r="E1724" s="337"/>
      <c r="F1724" s="337"/>
      <c r="G1724" s="356"/>
      <c r="H1724" s="337"/>
      <c r="I1724" s="337"/>
      <c r="J1724" s="337"/>
      <c r="K1724" s="337"/>
      <c r="L1724" s="334"/>
      <c r="M1724" s="337"/>
      <c r="N1724" s="349"/>
      <c r="O1724" s="349"/>
      <c r="P1724" s="357"/>
    </row>
    <row r="1725" ht="27" customHeight="1" spans="1:16">
      <c r="A1725" s="362"/>
      <c r="B1725" s="294"/>
      <c r="C1725" s="337"/>
      <c r="D1725" s="337"/>
      <c r="E1725" s="337"/>
      <c r="F1725" s="337"/>
      <c r="G1725" s="356"/>
      <c r="H1725" s="337"/>
      <c r="I1725" s="337"/>
      <c r="J1725" s="337"/>
      <c r="K1725" s="337"/>
      <c r="L1725" s="329"/>
      <c r="M1725" s="337"/>
      <c r="N1725" s="349"/>
      <c r="O1725" s="349"/>
      <c r="P1725" s="358"/>
    </row>
    <row r="1726" ht="27" customHeight="1" spans="1:16">
      <c r="A1726" s="361"/>
      <c r="B1726" s="294"/>
      <c r="C1726" s="337"/>
      <c r="D1726" s="337"/>
      <c r="E1726" s="337"/>
      <c r="F1726" s="337"/>
      <c r="G1726" s="356"/>
      <c r="H1726" s="337"/>
      <c r="I1726" s="337"/>
      <c r="J1726" s="337"/>
      <c r="K1726" s="337"/>
      <c r="L1726" s="334"/>
      <c r="M1726" s="337"/>
      <c r="N1726" s="349"/>
      <c r="O1726" s="349"/>
      <c r="P1726" s="357"/>
    </row>
    <row r="1727" ht="27" customHeight="1" spans="1:16">
      <c r="A1727" s="362"/>
      <c r="B1727" s="294"/>
      <c r="C1727" s="337"/>
      <c r="D1727" s="337"/>
      <c r="E1727" s="337"/>
      <c r="F1727" s="337"/>
      <c r="G1727" s="356"/>
      <c r="H1727" s="337"/>
      <c r="I1727" s="337"/>
      <c r="J1727" s="337"/>
      <c r="K1727" s="337"/>
      <c r="L1727" s="329"/>
      <c r="M1727" s="337"/>
      <c r="N1727" s="349"/>
      <c r="O1727" s="349"/>
      <c r="P1727" s="358"/>
    </row>
    <row r="1728" ht="27" customHeight="1" spans="1:16">
      <c r="A1728" s="361"/>
      <c r="B1728" s="294"/>
      <c r="C1728" s="337"/>
      <c r="D1728" s="337"/>
      <c r="E1728" s="337"/>
      <c r="F1728" s="337"/>
      <c r="G1728" s="356"/>
      <c r="H1728" s="337"/>
      <c r="I1728" s="337"/>
      <c r="J1728" s="337"/>
      <c r="K1728" s="337"/>
      <c r="L1728" s="334"/>
      <c r="M1728" s="337"/>
      <c r="N1728" s="349"/>
      <c r="O1728" s="349"/>
      <c r="P1728" s="357"/>
    </row>
    <row r="1729" ht="27" customHeight="1" spans="1:16">
      <c r="A1729" s="362"/>
      <c r="B1729" s="294"/>
      <c r="C1729" s="337"/>
      <c r="D1729" s="337"/>
      <c r="E1729" s="337"/>
      <c r="F1729" s="337"/>
      <c r="G1729" s="356"/>
      <c r="H1729" s="337"/>
      <c r="I1729" s="337"/>
      <c r="J1729" s="337"/>
      <c r="K1729" s="337"/>
      <c r="L1729" s="329"/>
      <c r="M1729" s="337"/>
      <c r="N1729" s="349"/>
      <c r="O1729" s="349"/>
      <c r="P1729" s="358"/>
    </row>
    <row r="1730" ht="27" customHeight="1" spans="1:16">
      <c r="A1730" s="361"/>
      <c r="B1730" s="294"/>
      <c r="C1730" s="337"/>
      <c r="D1730" s="337"/>
      <c r="E1730" s="337"/>
      <c r="F1730" s="337"/>
      <c r="G1730" s="356"/>
      <c r="H1730" s="337"/>
      <c r="I1730" s="337"/>
      <c r="J1730" s="337"/>
      <c r="K1730" s="337"/>
      <c r="L1730" s="334"/>
      <c r="M1730" s="337"/>
      <c r="N1730" s="349"/>
      <c r="O1730" s="349"/>
      <c r="P1730" s="357"/>
    </row>
    <row r="1731" ht="27" customHeight="1" spans="1:16">
      <c r="A1731" s="362"/>
      <c r="B1731" s="294"/>
      <c r="C1731" s="337"/>
      <c r="D1731" s="337"/>
      <c r="E1731" s="337"/>
      <c r="F1731" s="337"/>
      <c r="G1731" s="356"/>
      <c r="H1731" s="337"/>
      <c r="I1731" s="337"/>
      <c r="J1731" s="337"/>
      <c r="K1731" s="337"/>
      <c r="L1731" s="329"/>
      <c r="M1731" s="337"/>
      <c r="N1731" s="349"/>
      <c r="O1731" s="349"/>
      <c r="P1731" s="358"/>
    </row>
    <row r="1732" ht="27" customHeight="1" spans="1:16">
      <c r="A1732" s="361"/>
      <c r="B1732" s="294"/>
      <c r="C1732" s="337"/>
      <c r="D1732" s="337"/>
      <c r="E1732" s="337"/>
      <c r="F1732" s="337"/>
      <c r="G1732" s="356"/>
      <c r="H1732" s="337"/>
      <c r="I1732" s="337"/>
      <c r="J1732" s="337"/>
      <c r="K1732" s="337"/>
      <c r="L1732" s="334"/>
      <c r="M1732" s="337"/>
      <c r="N1732" s="349"/>
      <c r="O1732" s="349"/>
      <c r="P1732" s="357"/>
    </row>
    <row r="1733" ht="27" customHeight="1" spans="1:16">
      <c r="A1733" s="362"/>
      <c r="B1733" s="294"/>
      <c r="C1733" s="337"/>
      <c r="D1733" s="337"/>
      <c r="E1733" s="337"/>
      <c r="F1733" s="337"/>
      <c r="G1733" s="356"/>
      <c r="H1733" s="337"/>
      <c r="I1733" s="337"/>
      <c r="J1733" s="337"/>
      <c r="K1733" s="337"/>
      <c r="L1733" s="329"/>
      <c r="M1733" s="337"/>
      <c r="N1733" s="349"/>
      <c r="O1733" s="349"/>
      <c r="P1733" s="358"/>
    </row>
    <row r="1734" ht="27" customHeight="1" spans="1:16">
      <c r="A1734" s="361"/>
      <c r="B1734" s="294"/>
      <c r="C1734" s="337"/>
      <c r="D1734" s="337"/>
      <c r="E1734" s="337"/>
      <c r="F1734" s="337"/>
      <c r="G1734" s="356"/>
      <c r="H1734" s="337"/>
      <c r="I1734" s="337"/>
      <c r="J1734" s="337"/>
      <c r="K1734" s="337"/>
      <c r="L1734" s="334"/>
      <c r="M1734" s="337"/>
      <c r="N1734" s="349"/>
      <c r="O1734" s="349"/>
      <c r="P1734" s="357"/>
    </row>
    <row r="1735" ht="27" customHeight="1" spans="1:16">
      <c r="A1735" s="362"/>
      <c r="B1735" s="294"/>
      <c r="C1735" s="337"/>
      <c r="D1735" s="337"/>
      <c r="E1735" s="337"/>
      <c r="F1735" s="337"/>
      <c r="G1735" s="356"/>
      <c r="H1735" s="337"/>
      <c r="I1735" s="337"/>
      <c r="J1735" s="337"/>
      <c r="K1735" s="337"/>
      <c r="L1735" s="329"/>
      <c r="M1735" s="337"/>
      <c r="N1735" s="349"/>
      <c r="O1735" s="349"/>
      <c r="P1735" s="358"/>
    </row>
    <row r="1736" ht="27" customHeight="1" spans="1:16">
      <c r="A1736" s="361"/>
      <c r="B1736" s="294"/>
      <c r="C1736" s="337"/>
      <c r="D1736" s="337"/>
      <c r="E1736" s="337"/>
      <c r="F1736" s="337"/>
      <c r="G1736" s="356"/>
      <c r="H1736" s="337"/>
      <c r="I1736" s="337"/>
      <c r="J1736" s="337"/>
      <c r="K1736" s="337"/>
      <c r="L1736" s="334"/>
      <c r="M1736" s="337"/>
      <c r="N1736" s="349"/>
      <c r="O1736" s="349"/>
      <c r="P1736" s="357"/>
    </row>
    <row r="1737" ht="27" customHeight="1" spans="1:16">
      <c r="A1737" s="362"/>
      <c r="B1737" s="294"/>
      <c r="C1737" s="337"/>
      <c r="D1737" s="337"/>
      <c r="E1737" s="337"/>
      <c r="F1737" s="337"/>
      <c r="G1737" s="356"/>
      <c r="H1737" s="337"/>
      <c r="I1737" s="337"/>
      <c r="J1737" s="337"/>
      <c r="K1737" s="337"/>
      <c r="L1737" s="329"/>
      <c r="M1737" s="337"/>
      <c r="N1737" s="349"/>
      <c r="O1737" s="349"/>
      <c r="P1737" s="358"/>
    </row>
    <row r="1738" ht="27" customHeight="1" spans="1:16">
      <c r="A1738" s="361"/>
      <c r="B1738" s="294"/>
      <c r="C1738" s="337"/>
      <c r="D1738" s="337"/>
      <c r="E1738" s="337"/>
      <c r="F1738" s="337"/>
      <c r="G1738" s="356"/>
      <c r="H1738" s="337"/>
      <c r="I1738" s="337"/>
      <c r="J1738" s="337"/>
      <c r="K1738" s="337"/>
      <c r="L1738" s="334"/>
      <c r="M1738" s="337"/>
      <c r="N1738" s="349"/>
      <c r="O1738" s="349"/>
      <c r="P1738" s="357"/>
    </row>
    <row r="1739" ht="27" customHeight="1" spans="1:16">
      <c r="A1739" s="362"/>
      <c r="B1739" s="294"/>
      <c r="C1739" s="294"/>
      <c r="D1739" s="337"/>
      <c r="E1739" s="337"/>
      <c r="F1739" s="341"/>
      <c r="G1739" s="356"/>
      <c r="H1739" s="337"/>
      <c r="I1739" s="337"/>
      <c r="J1739" s="337"/>
      <c r="K1739" s="337"/>
      <c r="L1739" s="329"/>
      <c r="M1739" s="337"/>
      <c r="N1739" s="349"/>
      <c r="O1739" s="349"/>
      <c r="P1739" s="358"/>
    </row>
    <row r="1740" ht="27" customHeight="1" spans="1:16">
      <c r="A1740" s="361"/>
      <c r="B1740" s="294"/>
      <c r="C1740" s="337"/>
      <c r="D1740" s="337"/>
      <c r="E1740" s="337"/>
      <c r="F1740" s="341"/>
      <c r="G1740" s="356"/>
      <c r="H1740" s="337"/>
      <c r="I1740" s="337"/>
      <c r="J1740" s="337"/>
      <c r="K1740" s="337"/>
      <c r="L1740" s="334"/>
      <c r="M1740" s="337"/>
      <c r="N1740" s="349"/>
      <c r="O1740" s="349"/>
      <c r="P1740" s="357"/>
    </row>
    <row r="1741" ht="27" customHeight="1" spans="1:16">
      <c r="A1741" s="362"/>
      <c r="B1741" s="294"/>
      <c r="C1741" s="337"/>
      <c r="D1741" s="337"/>
      <c r="E1741" s="337"/>
      <c r="F1741" s="341"/>
      <c r="G1741" s="356"/>
      <c r="H1741" s="337"/>
      <c r="I1741" s="337"/>
      <c r="J1741" s="337"/>
      <c r="K1741" s="337"/>
      <c r="L1741" s="329"/>
      <c r="M1741" s="337"/>
      <c r="N1741" s="349"/>
      <c r="O1741" s="349"/>
      <c r="P1741" s="358"/>
    </row>
    <row r="1742" ht="27" customHeight="1" spans="1:16">
      <c r="A1742" s="361"/>
      <c r="B1742" s="294"/>
      <c r="C1742" s="337"/>
      <c r="D1742" s="337"/>
      <c r="E1742" s="337"/>
      <c r="F1742" s="341"/>
      <c r="G1742" s="356"/>
      <c r="H1742" s="337"/>
      <c r="I1742" s="337"/>
      <c r="J1742" s="337"/>
      <c r="K1742" s="337"/>
      <c r="L1742" s="334"/>
      <c r="M1742" s="337"/>
      <c r="N1742" s="349"/>
      <c r="O1742" s="349"/>
      <c r="P1742" s="357"/>
    </row>
    <row r="1743" ht="27" customHeight="1" spans="1:16">
      <c r="A1743" s="362"/>
      <c r="B1743" s="294"/>
      <c r="C1743" s="337"/>
      <c r="D1743" s="337"/>
      <c r="E1743" s="337"/>
      <c r="F1743" s="341"/>
      <c r="G1743" s="356"/>
      <c r="H1743" s="337"/>
      <c r="I1743" s="337"/>
      <c r="J1743" s="337"/>
      <c r="K1743" s="337"/>
      <c r="L1743" s="329"/>
      <c r="M1743" s="337"/>
      <c r="N1743" s="349"/>
      <c r="O1743" s="349"/>
      <c r="P1743" s="358"/>
    </row>
    <row r="1744" ht="27" customHeight="1" spans="1:16">
      <c r="A1744" s="361"/>
      <c r="B1744" s="294"/>
      <c r="C1744" s="337"/>
      <c r="D1744" s="337"/>
      <c r="E1744" s="337"/>
      <c r="F1744" s="337"/>
      <c r="G1744" s="356"/>
      <c r="H1744" s="337"/>
      <c r="I1744" s="337"/>
      <c r="J1744" s="337"/>
      <c r="K1744" s="337"/>
      <c r="L1744" s="334"/>
      <c r="M1744" s="337"/>
      <c r="N1744" s="349"/>
      <c r="O1744" s="349"/>
      <c r="P1744" s="357"/>
    </row>
    <row r="1745" ht="27" customHeight="1" spans="1:16">
      <c r="A1745" s="362"/>
      <c r="B1745" s="294"/>
      <c r="C1745" s="337"/>
      <c r="D1745" s="337"/>
      <c r="E1745" s="337"/>
      <c r="F1745" s="337"/>
      <c r="G1745" s="356"/>
      <c r="H1745" s="337"/>
      <c r="I1745" s="337"/>
      <c r="J1745" s="337"/>
      <c r="K1745" s="337"/>
      <c r="L1745" s="329"/>
      <c r="M1745" s="337"/>
      <c r="N1745" s="349"/>
      <c r="O1745" s="349"/>
      <c r="P1745" s="358"/>
    </row>
    <row r="1746" ht="27" customHeight="1" spans="1:16">
      <c r="A1746" s="361"/>
      <c r="B1746" s="294"/>
      <c r="C1746" s="337"/>
      <c r="D1746" s="337"/>
      <c r="E1746" s="337"/>
      <c r="F1746" s="337"/>
      <c r="G1746" s="356"/>
      <c r="H1746" s="337"/>
      <c r="I1746" s="337"/>
      <c r="J1746" s="337"/>
      <c r="K1746" s="337"/>
      <c r="L1746" s="334"/>
      <c r="M1746" s="337"/>
      <c r="N1746" s="349"/>
      <c r="O1746" s="349"/>
      <c r="P1746" s="357"/>
    </row>
    <row r="1747" ht="27" customHeight="1" spans="1:16">
      <c r="A1747" s="362"/>
      <c r="B1747" s="294"/>
      <c r="C1747" s="337"/>
      <c r="D1747" s="337"/>
      <c r="E1747" s="337"/>
      <c r="F1747" s="337"/>
      <c r="G1747" s="356"/>
      <c r="H1747" s="337"/>
      <c r="I1747" s="337"/>
      <c r="J1747" s="337"/>
      <c r="K1747" s="337"/>
      <c r="L1747" s="329"/>
      <c r="M1747" s="337"/>
      <c r="N1747" s="349"/>
      <c r="O1747" s="349"/>
      <c r="P1747" s="358"/>
    </row>
    <row r="1748" ht="27" customHeight="1" spans="1:16">
      <c r="A1748" s="361"/>
      <c r="B1748" s="294"/>
      <c r="C1748" s="337"/>
      <c r="D1748" s="337"/>
      <c r="E1748" s="337"/>
      <c r="F1748" s="337"/>
      <c r="G1748" s="356"/>
      <c r="H1748" s="337"/>
      <c r="I1748" s="337"/>
      <c r="J1748" s="337"/>
      <c r="K1748" s="337"/>
      <c r="L1748" s="334"/>
      <c r="M1748" s="337"/>
      <c r="N1748" s="349"/>
      <c r="O1748" s="349"/>
      <c r="P1748" s="357"/>
    </row>
    <row r="1749" ht="27" customHeight="1" spans="1:16">
      <c r="A1749" s="362"/>
      <c r="B1749" s="294"/>
      <c r="C1749" s="337"/>
      <c r="D1749" s="337"/>
      <c r="E1749" s="337"/>
      <c r="F1749" s="337"/>
      <c r="G1749" s="356"/>
      <c r="H1749" s="337"/>
      <c r="I1749" s="337"/>
      <c r="J1749" s="337"/>
      <c r="K1749" s="337"/>
      <c r="L1749" s="329"/>
      <c r="M1749" s="337"/>
      <c r="N1749" s="349"/>
      <c r="O1749" s="349"/>
      <c r="P1749" s="358"/>
    </row>
    <row r="1750" ht="27" customHeight="1" spans="1:16">
      <c r="A1750" s="361"/>
      <c r="B1750" s="294"/>
      <c r="C1750" s="337"/>
      <c r="D1750" s="337"/>
      <c r="E1750" s="337"/>
      <c r="F1750" s="337"/>
      <c r="G1750" s="356"/>
      <c r="H1750" s="337"/>
      <c r="I1750" s="337"/>
      <c r="J1750" s="337"/>
      <c r="K1750" s="337"/>
      <c r="L1750" s="334"/>
      <c r="M1750" s="337"/>
      <c r="N1750" s="349"/>
      <c r="O1750" s="349"/>
      <c r="P1750" s="357"/>
    </row>
    <row r="1751" ht="27" customHeight="1" spans="1:16">
      <c r="A1751" s="362"/>
      <c r="B1751" s="294"/>
      <c r="C1751" s="337"/>
      <c r="D1751" s="337"/>
      <c r="E1751" s="337"/>
      <c r="F1751" s="337"/>
      <c r="G1751" s="356"/>
      <c r="H1751" s="337"/>
      <c r="I1751" s="337"/>
      <c r="J1751" s="337"/>
      <c r="K1751" s="337"/>
      <c r="L1751" s="329"/>
      <c r="M1751" s="337"/>
      <c r="N1751" s="349"/>
      <c r="O1751" s="349"/>
      <c r="P1751" s="358"/>
    </row>
    <row r="1752" ht="27" customHeight="1" spans="1:16">
      <c r="A1752" s="361"/>
      <c r="B1752" s="294"/>
      <c r="C1752" s="337"/>
      <c r="D1752" s="337"/>
      <c r="E1752" s="337"/>
      <c r="F1752" s="337"/>
      <c r="G1752" s="356"/>
      <c r="H1752" s="337"/>
      <c r="I1752" s="337"/>
      <c r="J1752" s="337"/>
      <c r="K1752" s="337"/>
      <c r="L1752" s="334"/>
      <c r="M1752" s="337"/>
      <c r="N1752" s="349"/>
      <c r="O1752" s="349"/>
      <c r="P1752" s="357"/>
    </row>
    <row r="1753" ht="27" customHeight="1" spans="1:16">
      <c r="A1753" s="362"/>
      <c r="B1753" s="294"/>
      <c r="C1753" s="337"/>
      <c r="D1753" s="341"/>
      <c r="E1753" s="337"/>
      <c r="F1753" s="337"/>
      <c r="G1753" s="356"/>
      <c r="H1753" s="337"/>
      <c r="I1753" s="337"/>
      <c r="J1753" s="337"/>
      <c r="K1753" s="337"/>
      <c r="L1753" s="329"/>
      <c r="M1753" s="337"/>
      <c r="N1753" s="349"/>
      <c r="O1753" s="349"/>
      <c r="P1753" s="358"/>
    </row>
    <row r="1754" ht="27" customHeight="1" spans="1:16">
      <c r="A1754" s="361"/>
      <c r="B1754" s="294"/>
      <c r="C1754" s="337"/>
      <c r="D1754" s="337"/>
      <c r="E1754" s="337"/>
      <c r="F1754" s="337"/>
      <c r="G1754" s="356"/>
      <c r="H1754" s="337"/>
      <c r="I1754" s="337"/>
      <c r="J1754" s="337"/>
      <c r="K1754" s="337"/>
      <c r="L1754" s="334"/>
      <c r="M1754" s="337"/>
      <c r="N1754" s="349"/>
      <c r="O1754" s="349"/>
      <c r="P1754" s="357"/>
    </row>
    <row r="1755" ht="27" customHeight="1" spans="1:16">
      <c r="A1755" s="362"/>
      <c r="B1755" s="294"/>
      <c r="C1755" s="337"/>
      <c r="D1755" s="337"/>
      <c r="E1755" s="337"/>
      <c r="F1755" s="337"/>
      <c r="G1755" s="356"/>
      <c r="H1755" s="337"/>
      <c r="I1755" s="337"/>
      <c r="J1755" s="337"/>
      <c r="K1755" s="337"/>
      <c r="L1755" s="329"/>
      <c r="M1755" s="337"/>
      <c r="N1755" s="349"/>
      <c r="O1755" s="349"/>
      <c r="P1755" s="358"/>
    </row>
    <row r="1756" ht="27" customHeight="1" spans="1:16">
      <c r="A1756" s="361"/>
      <c r="B1756" s="294"/>
      <c r="C1756" s="337"/>
      <c r="D1756" s="337"/>
      <c r="E1756" s="337"/>
      <c r="F1756" s="337"/>
      <c r="G1756" s="356"/>
      <c r="H1756" s="337"/>
      <c r="I1756" s="337"/>
      <c r="J1756" s="337"/>
      <c r="K1756" s="337"/>
      <c r="L1756" s="334"/>
      <c r="M1756" s="337"/>
      <c r="N1756" s="349"/>
      <c r="O1756" s="349"/>
      <c r="P1756" s="357"/>
    </row>
    <row r="1757" ht="27" customHeight="1" spans="1:16">
      <c r="A1757" s="362"/>
      <c r="B1757" s="294"/>
      <c r="C1757" s="337"/>
      <c r="D1757" s="337"/>
      <c r="E1757" s="337"/>
      <c r="F1757" s="337"/>
      <c r="G1757" s="356"/>
      <c r="H1757" s="337"/>
      <c r="I1757" s="337"/>
      <c r="J1757" s="337"/>
      <c r="K1757" s="337"/>
      <c r="L1757" s="329"/>
      <c r="M1757" s="337"/>
      <c r="N1757" s="349"/>
      <c r="O1757" s="349"/>
      <c r="P1757" s="358"/>
    </row>
    <row r="1758" ht="27" customHeight="1" spans="1:16">
      <c r="A1758" s="361"/>
      <c r="B1758" s="294"/>
      <c r="C1758" s="337"/>
      <c r="D1758" s="337"/>
      <c r="E1758" s="337"/>
      <c r="F1758" s="341"/>
      <c r="G1758" s="356"/>
      <c r="H1758" s="337"/>
      <c r="I1758" s="337"/>
      <c r="J1758" s="337"/>
      <c r="K1758" s="337"/>
      <c r="L1758" s="334"/>
      <c r="M1758" s="337"/>
      <c r="N1758" s="349"/>
      <c r="O1758" s="349"/>
      <c r="P1758" s="357"/>
    </row>
    <row r="1759" ht="27" customHeight="1" spans="1:16">
      <c r="A1759" s="362"/>
      <c r="B1759" s="294"/>
      <c r="C1759" s="337"/>
      <c r="D1759" s="337"/>
      <c r="E1759" s="337"/>
      <c r="F1759" s="337"/>
      <c r="G1759" s="356"/>
      <c r="H1759" s="337"/>
      <c r="I1759" s="337"/>
      <c r="J1759" s="337"/>
      <c r="K1759" s="337"/>
      <c r="L1759" s="329"/>
      <c r="M1759" s="337"/>
      <c r="N1759" s="349"/>
      <c r="O1759" s="349"/>
      <c r="P1759" s="358"/>
    </row>
    <row r="1760" ht="27" customHeight="1" spans="1:16">
      <c r="A1760" s="361"/>
      <c r="B1760" s="294"/>
      <c r="C1760" s="337"/>
      <c r="D1760" s="337"/>
      <c r="E1760" s="337"/>
      <c r="F1760" s="337"/>
      <c r="G1760" s="356"/>
      <c r="H1760" s="337"/>
      <c r="I1760" s="337"/>
      <c r="J1760" s="337"/>
      <c r="K1760" s="337"/>
      <c r="L1760" s="334"/>
      <c r="M1760" s="337"/>
      <c r="N1760" s="349"/>
      <c r="O1760" s="349"/>
      <c r="P1760" s="357"/>
    </row>
    <row r="1761" ht="27" customHeight="1" spans="1:16">
      <c r="A1761" s="362"/>
      <c r="B1761" s="294"/>
      <c r="C1761" s="337"/>
      <c r="D1761" s="337"/>
      <c r="E1761" s="337"/>
      <c r="F1761" s="337"/>
      <c r="G1761" s="356"/>
      <c r="H1761" s="337"/>
      <c r="I1761" s="337"/>
      <c r="J1761" s="337"/>
      <c r="K1761" s="337"/>
      <c r="L1761" s="329"/>
      <c r="M1761" s="337"/>
      <c r="N1761" s="349"/>
      <c r="O1761" s="349"/>
      <c r="P1761" s="358"/>
    </row>
    <row r="1762" ht="27" customHeight="1" spans="1:16">
      <c r="A1762" s="361"/>
      <c r="B1762" s="294"/>
      <c r="C1762" s="337"/>
      <c r="D1762" s="337"/>
      <c r="E1762" s="337"/>
      <c r="F1762" s="341"/>
      <c r="G1762" s="356"/>
      <c r="H1762" s="337"/>
      <c r="I1762" s="337"/>
      <c r="J1762" s="337"/>
      <c r="K1762" s="337"/>
      <c r="L1762" s="334"/>
      <c r="M1762" s="337"/>
      <c r="N1762" s="349"/>
      <c r="O1762" s="349"/>
      <c r="P1762" s="357"/>
    </row>
    <row r="1763" ht="27" customHeight="1" spans="1:16">
      <c r="A1763" s="362"/>
      <c r="B1763" s="294"/>
      <c r="C1763" s="337"/>
      <c r="D1763" s="337"/>
      <c r="E1763" s="337"/>
      <c r="F1763" s="341"/>
      <c r="G1763" s="356"/>
      <c r="H1763" s="337"/>
      <c r="I1763" s="337"/>
      <c r="J1763" s="337"/>
      <c r="K1763" s="337"/>
      <c r="L1763" s="329"/>
      <c r="M1763" s="337"/>
      <c r="N1763" s="349"/>
      <c r="O1763" s="349"/>
      <c r="P1763" s="358"/>
    </row>
    <row r="1764" ht="27" customHeight="1" spans="1:16">
      <c r="A1764" s="361"/>
      <c r="B1764" s="294"/>
      <c r="C1764" s="337"/>
      <c r="D1764" s="337"/>
      <c r="E1764" s="337"/>
      <c r="F1764" s="337"/>
      <c r="G1764" s="356"/>
      <c r="H1764" s="337"/>
      <c r="I1764" s="337"/>
      <c r="J1764" s="337"/>
      <c r="K1764" s="337"/>
      <c r="L1764" s="334"/>
      <c r="M1764" s="337"/>
      <c r="N1764" s="349"/>
      <c r="O1764" s="349"/>
      <c r="P1764" s="357"/>
    </row>
    <row r="1765" ht="27" customHeight="1" spans="1:16">
      <c r="A1765" s="362"/>
      <c r="B1765" s="294"/>
      <c r="C1765" s="337"/>
      <c r="D1765" s="337"/>
      <c r="E1765" s="337"/>
      <c r="F1765" s="337"/>
      <c r="G1765" s="356"/>
      <c r="H1765" s="337"/>
      <c r="I1765" s="337"/>
      <c r="J1765" s="337"/>
      <c r="K1765" s="337"/>
      <c r="L1765" s="329"/>
      <c r="M1765" s="337"/>
      <c r="N1765" s="349"/>
      <c r="O1765" s="349"/>
      <c r="P1765" s="358"/>
    </row>
    <row r="1766" ht="27" customHeight="1" spans="1:16">
      <c r="A1766" s="361"/>
      <c r="B1766" s="294"/>
      <c r="C1766" s="337"/>
      <c r="D1766" s="337"/>
      <c r="E1766" s="337"/>
      <c r="F1766" s="341"/>
      <c r="G1766" s="356"/>
      <c r="H1766" s="337"/>
      <c r="I1766" s="337"/>
      <c r="J1766" s="337"/>
      <c r="K1766" s="337"/>
      <c r="L1766" s="334"/>
      <c r="M1766" s="337"/>
      <c r="N1766" s="349"/>
      <c r="O1766" s="349"/>
      <c r="P1766" s="357"/>
    </row>
    <row r="1767" ht="27" customHeight="1" spans="1:16">
      <c r="A1767" s="362"/>
      <c r="B1767" s="294"/>
      <c r="C1767" s="337"/>
      <c r="D1767" s="337"/>
      <c r="E1767" s="337"/>
      <c r="F1767" s="337"/>
      <c r="G1767" s="356"/>
      <c r="H1767" s="337"/>
      <c r="I1767" s="337"/>
      <c r="J1767" s="337"/>
      <c r="K1767" s="337"/>
      <c r="L1767" s="329"/>
      <c r="M1767" s="337"/>
      <c r="N1767" s="349"/>
      <c r="O1767" s="349"/>
      <c r="P1767" s="358"/>
    </row>
    <row r="1768" ht="27" customHeight="1" spans="1:16">
      <c r="A1768" s="361"/>
      <c r="B1768" s="294"/>
      <c r="C1768" s="337"/>
      <c r="D1768" s="337"/>
      <c r="E1768" s="337"/>
      <c r="F1768" s="337"/>
      <c r="G1768" s="356"/>
      <c r="H1768" s="337"/>
      <c r="I1768" s="337"/>
      <c r="J1768" s="337"/>
      <c r="K1768" s="337"/>
      <c r="L1768" s="334"/>
      <c r="M1768" s="337"/>
      <c r="N1768" s="349"/>
      <c r="O1768" s="349"/>
      <c r="P1768" s="357"/>
    </row>
    <row r="1769" ht="27" customHeight="1" spans="1:16">
      <c r="A1769" s="362"/>
      <c r="B1769" s="294"/>
      <c r="C1769" s="337"/>
      <c r="D1769" s="337"/>
      <c r="E1769" s="337"/>
      <c r="F1769" s="337"/>
      <c r="G1769" s="356"/>
      <c r="H1769" s="337"/>
      <c r="I1769" s="337"/>
      <c r="J1769" s="337"/>
      <c r="K1769" s="337"/>
      <c r="L1769" s="329"/>
      <c r="M1769" s="337"/>
      <c r="N1769" s="349"/>
      <c r="O1769" s="349"/>
      <c r="P1769" s="358"/>
    </row>
    <row r="1770" ht="27" customHeight="1" spans="1:16">
      <c r="A1770" s="361"/>
      <c r="B1770" s="294"/>
      <c r="C1770" s="337"/>
      <c r="D1770" s="337"/>
      <c r="E1770" s="337"/>
      <c r="F1770" s="337"/>
      <c r="G1770" s="356"/>
      <c r="H1770" s="337"/>
      <c r="I1770" s="337"/>
      <c r="J1770" s="337"/>
      <c r="K1770" s="337"/>
      <c r="L1770" s="334"/>
      <c r="M1770" s="337"/>
      <c r="N1770" s="349"/>
      <c r="O1770" s="349"/>
      <c r="P1770" s="357"/>
    </row>
    <row r="1771" ht="27" customHeight="1" spans="1:16">
      <c r="A1771" s="362"/>
      <c r="B1771" s="294"/>
      <c r="C1771" s="337"/>
      <c r="D1771" s="337"/>
      <c r="E1771" s="337"/>
      <c r="F1771" s="337"/>
      <c r="G1771" s="356"/>
      <c r="H1771" s="337"/>
      <c r="I1771" s="337"/>
      <c r="J1771" s="337"/>
      <c r="K1771" s="337"/>
      <c r="L1771" s="329"/>
      <c r="M1771" s="337"/>
      <c r="N1771" s="349"/>
      <c r="O1771" s="349"/>
      <c r="P1771" s="358"/>
    </row>
    <row r="1772" ht="27" customHeight="1" spans="1:16">
      <c r="A1772" s="361"/>
      <c r="B1772" s="294"/>
      <c r="C1772" s="337"/>
      <c r="D1772" s="337"/>
      <c r="E1772" s="337"/>
      <c r="F1772" s="337"/>
      <c r="G1772" s="356"/>
      <c r="H1772" s="337"/>
      <c r="I1772" s="337"/>
      <c r="J1772" s="337"/>
      <c r="K1772" s="337"/>
      <c r="L1772" s="334"/>
      <c r="M1772" s="337"/>
      <c r="N1772" s="349"/>
      <c r="O1772" s="349"/>
      <c r="P1772" s="357"/>
    </row>
    <row r="1773" ht="27" customHeight="1" spans="1:16">
      <c r="A1773" s="362"/>
      <c r="B1773" s="294"/>
      <c r="C1773" s="337"/>
      <c r="D1773" s="341"/>
      <c r="E1773" s="337"/>
      <c r="F1773" s="337"/>
      <c r="G1773" s="356"/>
      <c r="H1773" s="337"/>
      <c r="I1773" s="337"/>
      <c r="J1773" s="337"/>
      <c r="K1773" s="337"/>
      <c r="L1773" s="329"/>
      <c r="M1773" s="337"/>
      <c r="N1773" s="349"/>
      <c r="O1773" s="349"/>
      <c r="P1773" s="358"/>
    </row>
    <row r="1774" ht="27" customHeight="1" spans="1:16">
      <c r="A1774" s="361"/>
      <c r="B1774" s="294"/>
      <c r="C1774" s="337"/>
      <c r="D1774" s="341"/>
      <c r="E1774" s="337"/>
      <c r="F1774" s="337"/>
      <c r="G1774" s="356"/>
      <c r="H1774" s="337"/>
      <c r="I1774" s="337"/>
      <c r="J1774" s="337"/>
      <c r="K1774" s="337"/>
      <c r="L1774" s="334"/>
      <c r="M1774" s="337"/>
      <c r="N1774" s="349"/>
      <c r="O1774" s="349"/>
      <c r="P1774" s="357"/>
    </row>
    <row r="1775" ht="27" customHeight="1" spans="1:16">
      <c r="A1775" s="362"/>
      <c r="B1775" s="294"/>
      <c r="C1775" s="337"/>
      <c r="D1775" s="337"/>
      <c r="E1775" s="337"/>
      <c r="F1775" s="337"/>
      <c r="G1775" s="356"/>
      <c r="H1775" s="337"/>
      <c r="I1775" s="337"/>
      <c r="J1775" s="337"/>
      <c r="K1775" s="337"/>
      <c r="L1775" s="329"/>
      <c r="M1775" s="337"/>
      <c r="N1775" s="349"/>
      <c r="O1775" s="349"/>
      <c r="P1775" s="358"/>
    </row>
    <row r="1776" ht="27" customHeight="1" spans="1:16">
      <c r="A1776" s="361"/>
      <c r="B1776" s="294"/>
      <c r="C1776" s="337"/>
      <c r="D1776" s="337"/>
      <c r="E1776" s="337"/>
      <c r="F1776" s="337"/>
      <c r="G1776" s="356"/>
      <c r="H1776" s="337"/>
      <c r="I1776" s="337"/>
      <c r="J1776" s="337"/>
      <c r="K1776" s="337"/>
      <c r="L1776" s="334"/>
      <c r="M1776" s="337"/>
      <c r="N1776" s="349"/>
      <c r="O1776" s="349"/>
      <c r="P1776" s="357"/>
    </row>
    <row r="1777" ht="27" customHeight="1" spans="1:16">
      <c r="A1777" s="362"/>
      <c r="B1777" s="294"/>
      <c r="C1777" s="337"/>
      <c r="D1777" s="337"/>
      <c r="E1777" s="337"/>
      <c r="F1777" s="337"/>
      <c r="G1777" s="356"/>
      <c r="H1777" s="337"/>
      <c r="I1777" s="337"/>
      <c r="J1777" s="337"/>
      <c r="K1777" s="337"/>
      <c r="L1777" s="329"/>
      <c r="M1777" s="337"/>
      <c r="N1777" s="349"/>
      <c r="O1777" s="349"/>
      <c r="P1777" s="358"/>
    </row>
    <row r="1778" ht="27" customHeight="1" spans="1:16">
      <c r="A1778" s="361"/>
      <c r="B1778" s="294"/>
      <c r="C1778" s="337"/>
      <c r="D1778" s="337"/>
      <c r="E1778" s="337"/>
      <c r="F1778" s="337"/>
      <c r="G1778" s="356"/>
      <c r="H1778" s="337"/>
      <c r="I1778" s="337"/>
      <c r="J1778" s="337"/>
      <c r="K1778" s="337"/>
      <c r="L1778" s="334"/>
      <c r="M1778" s="337"/>
      <c r="N1778" s="349"/>
      <c r="O1778" s="349"/>
      <c r="P1778" s="357"/>
    </row>
    <row r="1779" ht="27" customHeight="1" spans="1:16">
      <c r="A1779" s="362"/>
      <c r="B1779" s="294"/>
      <c r="C1779" s="337"/>
      <c r="D1779" s="337"/>
      <c r="E1779" s="337"/>
      <c r="F1779" s="337"/>
      <c r="G1779" s="356"/>
      <c r="H1779" s="337"/>
      <c r="I1779" s="337"/>
      <c r="J1779" s="337"/>
      <c r="K1779" s="337"/>
      <c r="L1779" s="329"/>
      <c r="M1779" s="337"/>
      <c r="N1779" s="349"/>
      <c r="O1779" s="349"/>
      <c r="P1779" s="358"/>
    </row>
    <row r="1780" ht="27" customHeight="1" spans="1:16">
      <c r="A1780" s="361"/>
      <c r="B1780" s="294"/>
      <c r="C1780" s="337"/>
      <c r="D1780" s="337"/>
      <c r="E1780" s="337"/>
      <c r="F1780" s="337"/>
      <c r="G1780" s="356"/>
      <c r="H1780" s="337"/>
      <c r="I1780" s="337"/>
      <c r="J1780" s="337"/>
      <c r="K1780" s="337"/>
      <c r="L1780" s="334"/>
      <c r="M1780" s="337"/>
      <c r="N1780" s="349"/>
      <c r="O1780" s="349"/>
      <c r="P1780" s="357"/>
    </row>
    <row r="1781" ht="27" customHeight="1" spans="1:16">
      <c r="A1781" s="362"/>
      <c r="B1781" s="294"/>
      <c r="C1781" s="337"/>
      <c r="D1781" s="337"/>
      <c r="E1781" s="337"/>
      <c r="F1781" s="337"/>
      <c r="G1781" s="356"/>
      <c r="H1781" s="337"/>
      <c r="I1781" s="337"/>
      <c r="J1781" s="337"/>
      <c r="K1781" s="337"/>
      <c r="L1781" s="329"/>
      <c r="M1781" s="337"/>
      <c r="N1781" s="349"/>
      <c r="O1781" s="349"/>
      <c r="P1781" s="358"/>
    </row>
    <row r="1782" ht="27" customHeight="1" spans="1:16">
      <c r="A1782" s="361"/>
      <c r="B1782" s="294"/>
      <c r="C1782" s="337"/>
      <c r="D1782" s="337"/>
      <c r="E1782" s="337"/>
      <c r="F1782" s="337"/>
      <c r="G1782" s="356"/>
      <c r="H1782" s="337"/>
      <c r="I1782" s="337"/>
      <c r="J1782" s="337"/>
      <c r="K1782" s="337"/>
      <c r="L1782" s="334"/>
      <c r="M1782" s="337"/>
      <c r="N1782" s="349"/>
      <c r="O1782" s="349"/>
      <c r="P1782" s="357"/>
    </row>
    <row r="1783" ht="27" customHeight="1" spans="1:16">
      <c r="A1783" s="362"/>
      <c r="B1783" s="294"/>
      <c r="C1783" s="337"/>
      <c r="D1783" s="337"/>
      <c r="E1783" s="337"/>
      <c r="F1783" s="337"/>
      <c r="G1783" s="356"/>
      <c r="H1783" s="337"/>
      <c r="I1783" s="337"/>
      <c r="J1783" s="337"/>
      <c r="K1783" s="337"/>
      <c r="L1783" s="329"/>
      <c r="M1783" s="337"/>
      <c r="N1783" s="349"/>
      <c r="O1783" s="349"/>
      <c r="P1783" s="358"/>
    </row>
    <row r="1784" ht="27" customHeight="1" spans="1:16">
      <c r="A1784" s="361"/>
      <c r="B1784" s="294"/>
      <c r="C1784" s="337"/>
      <c r="D1784" s="337"/>
      <c r="E1784" s="337"/>
      <c r="F1784" s="337"/>
      <c r="G1784" s="356"/>
      <c r="H1784" s="337"/>
      <c r="I1784" s="337"/>
      <c r="J1784" s="337"/>
      <c r="K1784" s="337"/>
      <c r="L1784" s="334"/>
      <c r="M1784" s="337"/>
      <c r="N1784" s="349"/>
      <c r="O1784" s="349"/>
      <c r="P1784" s="357"/>
    </row>
    <row r="1785" ht="27" customHeight="1" spans="1:16">
      <c r="A1785" s="362"/>
      <c r="B1785" s="294"/>
      <c r="C1785" s="337"/>
      <c r="D1785" s="337"/>
      <c r="E1785" s="337"/>
      <c r="F1785" s="337"/>
      <c r="G1785" s="356"/>
      <c r="H1785" s="337"/>
      <c r="I1785" s="337"/>
      <c r="J1785" s="337"/>
      <c r="K1785" s="337"/>
      <c r="L1785" s="329"/>
      <c r="M1785" s="337"/>
      <c r="N1785" s="349"/>
      <c r="O1785" s="349"/>
      <c r="P1785" s="358"/>
    </row>
    <row r="1786" ht="27" customHeight="1" spans="1:16">
      <c r="A1786" s="361"/>
      <c r="B1786" s="294"/>
      <c r="C1786" s="337"/>
      <c r="D1786" s="337"/>
      <c r="E1786" s="337"/>
      <c r="F1786" s="337"/>
      <c r="G1786" s="356"/>
      <c r="H1786" s="337"/>
      <c r="I1786" s="337"/>
      <c r="J1786" s="337"/>
      <c r="K1786" s="337"/>
      <c r="L1786" s="334"/>
      <c r="M1786" s="337"/>
      <c r="N1786" s="349"/>
      <c r="O1786" s="349"/>
      <c r="P1786" s="357"/>
    </row>
    <row r="1787" ht="27" customHeight="1" spans="1:16">
      <c r="A1787" s="362"/>
      <c r="B1787" s="294"/>
      <c r="C1787" s="337"/>
      <c r="D1787" s="337"/>
      <c r="E1787" s="337"/>
      <c r="F1787" s="337"/>
      <c r="G1787" s="356"/>
      <c r="H1787" s="337"/>
      <c r="I1787" s="337"/>
      <c r="J1787" s="337"/>
      <c r="K1787" s="337"/>
      <c r="L1787" s="329"/>
      <c r="M1787" s="337"/>
      <c r="N1787" s="349"/>
      <c r="O1787" s="349"/>
      <c r="P1787" s="358"/>
    </row>
    <row r="1788" ht="27" customHeight="1" spans="1:16">
      <c r="A1788" s="361"/>
      <c r="B1788" s="294"/>
      <c r="C1788" s="337"/>
      <c r="D1788" s="337"/>
      <c r="E1788" s="337"/>
      <c r="F1788" s="337"/>
      <c r="G1788" s="356"/>
      <c r="H1788" s="337"/>
      <c r="I1788" s="337"/>
      <c r="J1788" s="337"/>
      <c r="K1788" s="337"/>
      <c r="L1788" s="334"/>
      <c r="M1788" s="337"/>
      <c r="N1788" s="349"/>
      <c r="O1788" s="349"/>
      <c r="P1788" s="357"/>
    </row>
    <row r="1789" ht="27" customHeight="1" spans="1:16">
      <c r="A1789" s="362"/>
      <c r="B1789" s="294"/>
      <c r="C1789" s="337"/>
      <c r="D1789" s="337"/>
      <c r="E1789" s="337"/>
      <c r="F1789" s="337"/>
      <c r="G1789" s="356"/>
      <c r="H1789" s="337"/>
      <c r="I1789" s="337"/>
      <c r="J1789" s="337"/>
      <c r="K1789" s="337"/>
      <c r="L1789" s="329"/>
      <c r="M1789" s="337"/>
      <c r="N1789" s="349"/>
      <c r="O1789" s="349"/>
      <c r="P1789" s="358"/>
    </row>
    <row r="1790" ht="27" customHeight="1" spans="1:16">
      <c r="A1790" s="361"/>
      <c r="B1790" s="294"/>
      <c r="C1790" s="337"/>
      <c r="D1790" s="337"/>
      <c r="E1790" s="337"/>
      <c r="F1790" s="337"/>
      <c r="G1790" s="356"/>
      <c r="H1790" s="337"/>
      <c r="I1790" s="337"/>
      <c r="J1790" s="337"/>
      <c r="K1790" s="337"/>
      <c r="L1790" s="334"/>
      <c r="M1790" s="337"/>
      <c r="N1790" s="349"/>
      <c r="O1790" s="349"/>
      <c r="P1790" s="357"/>
    </row>
    <row r="1791" ht="27" customHeight="1" spans="1:16">
      <c r="A1791" s="362"/>
      <c r="B1791" s="294"/>
      <c r="C1791" s="337"/>
      <c r="D1791" s="337"/>
      <c r="E1791" s="337"/>
      <c r="F1791" s="337"/>
      <c r="G1791" s="356"/>
      <c r="H1791" s="337"/>
      <c r="I1791" s="337"/>
      <c r="J1791" s="337"/>
      <c r="K1791" s="337"/>
      <c r="L1791" s="329"/>
      <c r="M1791" s="337"/>
      <c r="N1791" s="349"/>
      <c r="O1791" s="349"/>
      <c r="P1791" s="358"/>
    </row>
    <row r="1792" ht="27" customHeight="1" spans="1:16">
      <c r="A1792" s="361"/>
      <c r="B1792" s="294"/>
      <c r="C1792" s="337"/>
      <c r="D1792" s="337"/>
      <c r="E1792" s="337"/>
      <c r="F1792" s="337"/>
      <c r="G1792" s="356"/>
      <c r="H1792" s="337"/>
      <c r="I1792" s="337"/>
      <c r="J1792" s="337"/>
      <c r="K1792" s="337"/>
      <c r="L1792" s="334"/>
      <c r="M1792" s="337"/>
      <c r="N1792" s="349"/>
      <c r="O1792" s="349"/>
      <c r="P1792" s="357"/>
    </row>
    <row r="1793" ht="27" customHeight="1" spans="1:16">
      <c r="A1793" s="362"/>
      <c r="B1793" s="294"/>
      <c r="C1793" s="337"/>
      <c r="D1793" s="337"/>
      <c r="E1793" s="337"/>
      <c r="F1793" s="337"/>
      <c r="G1793" s="356"/>
      <c r="H1793" s="337"/>
      <c r="I1793" s="337"/>
      <c r="J1793" s="337"/>
      <c r="K1793" s="337"/>
      <c r="L1793" s="329"/>
      <c r="M1793" s="337"/>
      <c r="N1793" s="349"/>
      <c r="O1793" s="349"/>
      <c r="P1793" s="358"/>
    </row>
    <row r="1794" ht="27" customHeight="1" spans="1:16">
      <c r="A1794" s="361"/>
      <c r="B1794" s="294"/>
      <c r="C1794" s="337"/>
      <c r="D1794" s="337"/>
      <c r="E1794" s="337"/>
      <c r="F1794" s="337"/>
      <c r="G1794" s="356"/>
      <c r="H1794" s="337"/>
      <c r="I1794" s="337"/>
      <c r="J1794" s="337"/>
      <c r="K1794" s="337"/>
      <c r="L1794" s="334"/>
      <c r="M1794" s="337"/>
      <c r="N1794" s="349"/>
      <c r="O1794" s="349"/>
      <c r="P1794" s="357"/>
    </row>
    <row r="1795" ht="27" customHeight="1" spans="1:16">
      <c r="A1795" s="362"/>
      <c r="B1795" s="294"/>
      <c r="C1795" s="337"/>
      <c r="D1795" s="337"/>
      <c r="E1795" s="337"/>
      <c r="F1795" s="337"/>
      <c r="G1795" s="356"/>
      <c r="H1795" s="337"/>
      <c r="I1795" s="337"/>
      <c r="J1795" s="337"/>
      <c r="K1795" s="337"/>
      <c r="L1795" s="329"/>
      <c r="M1795" s="337"/>
      <c r="N1795" s="349"/>
      <c r="O1795" s="349"/>
      <c r="P1795" s="358"/>
    </row>
    <row r="1796" ht="27" customHeight="1" spans="1:16">
      <c r="A1796" s="361"/>
      <c r="B1796" s="294"/>
      <c r="C1796" s="337"/>
      <c r="D1796" s="337"/>
      <c r="E1796" s="337"/>
      <c r="F1796" s="337"/>
      <c r="G1796" s="356"/>
      <c r="H1796" s="337"/>
      <c r="I1796" s="337"/>
      <c r="J1796" s="337"/>
      <c r="K1796" s="337"/>
      <c r="L1796" s="334"/>
      <c r="M1796" s="337"/>
      <c r="N1796" s="349"/>
      <c r="O1796" s="349"/>
      <c r="P1796" s="357"/>
    </row>
    <row r="1797" ht="27" customHeight="1" spans="1:16">
      <c r="A1797" s="362"/>
      <c r="B1797" s="294"/>
      <c r="C1797" s="337"/>
      <c r="D1797" s="337"/>
      <c r="E1797" s="337"/>
      <c r="F1797" s="337"/>
      <c r="G1797" s="356"/>
      <c r="H1797" s="337"/>
      <c r="I1797" s="337"/>
      <c r="J1797" s="337"/>
      <c r="K1797" s="337"/>
      <c r="L1797" s="329"/>
      <c r="M1797" s="337"/>
      <c r="N1797" s="349"/>
      <c r="O1797" s="349"/>
      <c r="P1797" s="358"/>
    </row>
    <row r="1798" ht="27" customHeight="1" spans="1:16">
      <c r="A1798" s="361"/>
      <c r="B1798" s="294"/>
      <c r="C1798" s="337"/>
      <c r="D1798" s="337"/>
      <c r="E1798" s="337"/>
      <c r="F1798" s="337"/>
      <c r="G1798" s="356"/>
      <c r="H1798" s="337"/>
      <c r="I1798" s="337"/>
      <c r="J1798" s="337"/>
      <c r="K1798" s="337"/>
      <c r="L1798" s="334"/>
      <c r="M1798" s="337"/>
      <c r="N1798" s="349"/>
      <c r="O1798" s="349"/>
      <c r="P1798" s="357"/>
    </row>
    <row r="1799" ht="27" customHeight="1" spans="1:16">
      <c r="A1799" s="362"/>
      <c r="B1799" s="294"/>
      <c r="C1799" s="337"/>
      <c r="D1799" s="337"/>
      <c r="E1799" s="337"/>
      <c r="F1799" s="337"/>
      <c r="G1799" s="356"/>
      <c r="H1799" s="337"/>
      <c r="I1799" s="337"/>
      <c r="J1799" s="337"/>
      <c r="K1799" s="337"/>
      <c r="L1799" s="329"/>
      <c r="M1799" s="337"/>
      <c r="N1799" s="349"/>
      <c r="O1799" s="349"/>
      <c r="P1799" s="358"/>
    </row>
    <row r="1800" ht="27" customHeight="1" spans="1:16">
      <c r="A1800" s="361"/>
      <c r="B1800" s="294"/>
      <c r="C1800" s="337"/>
      <c r="D1800" s="337"/>
      <c r="E1800" s="337"/>
      <c r="F1800" s="337"/>
      <c r="G1800" s="356"/>
      <c r="H1800" s="337"/>
      <c r="I1800" s="337"/>
      <c r="J1800" s="337"/>
      <c r="K1800" s="337"/>
      <c r="L1800" s="334"/>
      <c r="M1800" s="337"/>
      <c r="N1800" s="349"/>
      <c r="O1800" s="349"/>
      <c r="P1800" s="357"/>
    </row>
    <row r="1801" ht="27" customHeight="1" spans="1:16">
      <c r="A1801" s="362"/>
      <c r="B1801" s="294"/>
      <c r="C1801" s="337"/>
      <c r="D1801" s="337"/>
      <c r="E1801" s="337"/>
      <c r="F1801" s="337"/>
      <c r="G1801" s="356"/>
      <c r="H1801" s="337"/>
      <c r="I1801" s="337"/>
      <c r="J1801" s="337"/>
      <c r="K1801" s="337"/>
      <c r="L1801" s="329"/>
      <c r="M1801" s="337"/>
      <c r="N1801" s="349"/>
      <c r="O1801" s="349"/>
      <c r="P1801" s="358"/>
    </row>
    <row r="1802" ht="27" customHeight="1" spans="1:16">
      <c r="A1802" s="361"/>
      <c r="B1802" s="294"/>
      <c r="C1802" s="337"/>
      <c r="D1802" s="337"/>
      <c r="E1802" s="337"/>
      <c r="F1802" s="337"/>
      <c r="G1802" s="356"/>
      <c r="H1802" s="337"/>
      <c r="I1802" s="337"/>
      <c r="J1802" s="337"/>
      <c r="K1802" s="337"/>
      <c r="L1802" s="334"/>
      <c r="M1802" s="337"/>
      <c r="N1802" s="349"/>
      <c r="O1802" s="349"/>
      <c r="P1802" s="357"/>
    </row>
    <row r="1803" ht="27" customHeight="1" spans="1:16">
      <c r="A1803" s="362"/>
      <c r="B1803" s="294"/>
      <c r="C1803" s="337"/>
      <c r="D1803" s="337"/>
      <c r="E1803" s="337"/>
      <c r="F1803" s="337"/>
      <c r="G1803" s="356"/>
      <c r="H1803" s="337"/>
      <c r="I1803" s="337"/>
      <c r="J1803" s="337"/>
      <c r="K1803" s="337"/>
      <c r="L1803" s="329"/>
      <c r="M1803" s="337"/>
      <c r="N1803" s="349"/>
      <c r="O1803" s="349"/>
      <c r="P1803" s="358"/>
    </row>
    <row r="1804" ht="27" customHeight="1" spans="1:16">
      <c r="A1804" s="361"/>
      <c r="B1804" s="294"/>
      <c r="C1804" s="337"/>
      <c r="D1804" s="337"/>
      <c r="E1804" s="337"/>
      <c r="F1804" s="337"/>
      <c r="G1804" s="356"/>
      <c r="H1804" s="337"/>
      <c r="I1804" s="337"/>
      <c r="J1804" s="337"/>
      <c r="K1804" s="337"/>
      <c r="L1804" s="334"/>
      <c r="M1804" s="337"/>
      <c r="N1804" s="349"/>
      <c r="O1804" s="349"/>
      <c r="P1804" s="357"/>
    </row>
    <row r="1805" ht="27" customHeight="1" spans="1:16">
      <c r="A1805" s="362"/>
      <c r="B1805" s="294"/>
      <c r="C1805" s="337"/>
      <c r="D1805" s="337"/>
      <c r="E1805" s="337"/>
      <c r="F1805" s="337"/>
      <c r="G1805" s="356"/>
      <c r="H1805" s="337"/>
      <c r="I1805" s="337"/>
      <c r="J1805" s="337"/>
      <c r="K1805" s="337"/>
      <c r="L1805" s="329"/>
      <c r="M1805" s="337"/>
      <c r="N1805" s="349"/>
      <c r="O1805" s="349"/>
      <c r="P1805" s="358"/>
    </row>
    <row r="1806" ht="27" customHeight="1" spans="1:16">
      <c r="A1806" s="361"/>
      <c r="B1806" s="294"/>
      <c r="C1806" s="337"/>
      <c r="D1806" s="337"/>
      <c r="E1806" s="337"/>
      <c r="F1806" s="337"/>
      <c r="G1806" s="356"/>
      <c r="H1806" s="337"/>
      <c r="I1806" s="337"/>
      <c r="J1806" s="337"/>
      <c r="K1806" s="337"/>
      <c r="L1806" s="334"/>
      <c r="M1806" s="337"/>
      <c r="N1806" s="349"/>
      <c r="O1806" s="349"/>
      <c r="P1806" s="357"/>
    </row>
    <row r="1807" ht="27" customHeight="1" spans="1:16">
      <c r="A1807" s="362"/>
      <c r="B1807" s="294"/>
      <c r="C1807" s="337"/>
      <c r="D1807" s="337"/>
      <c r="E1807" s="337"/>
      <c r="F1807" s="337"/>
      <c r="G1807" s="356"/>
      <c r="H1807" s="337"/>
      <c r="I1807" s="337"/>
      <c r="J1807" s="337"/>
      <c r="K1807" s="337"/>
      <c r="L1807" s="329"/>
      <c r="M1807" s="337"/>
      <c r="N1807" s="349"/>
      <c r="O1807" s="349"/>
      <c r="P1807" s="358"/>
    </row>
    <row r="1808" ht="27" customHeight="1" spans="1:16">
      <c r="A1808" s="361"/>
      <c r="B1808" s="294"/>
      <c r="C1808" s="337"/>
      <c r="D1808" s="337"/>
      <c r="E1808" s="337"/>
      <c r="F1808" s="337"/>
      <c r="G1808" s="356"/>
      <c r="H1808" s="337"/>
      <c r="I1808" s="337"/>
      <c r="J1808" s="337"/>
      <c r="K1808" s="337"/>
      <c r="L1808" s="334"/>
      <c r="M1808" s="337"/>
      <c r="N1808" s="349"/>
      <c r="O1808" s="349"/>
      <c r="P1808" s="357"/>
    </row>
    <row r="1809" ht="27" customHeight="1" spans="1:16">
      <c r="A1809" s="362"/>
      <c r="B1809" s="294"/>
      <c r="C1809" s="337"/>
      <c r="D1809" s="337"/>
      <c r="E1809" s="337"/>
      <c r="F1809" s="337"/>
      <c r="G1809" s="356"/>
      <c r="H1809" s="337"/>
      <c r="I1809" s="337"/>
      <c r="J1809" s="337"/>
      <c r="K1809" s="337"/>
      <c r="L1809" s="329"/>
      <c r="M1809" s="337"/>
      <c r="N1809" s="349"/>
      <c r="O1809" s="349"/>
      <c r="P1809" s="358"/>
    </row>
    <row r="1810" ht="27" customHeight="1" spans="1:16">
      <c r="A1810" s="361"/>
      <c r="B1810" s="294"/>
      <c r="C1810" s="337"/>
      <c r="D1810" s="337"/>
      <c r="E1810" s="337"/>
      <c r="F1810" s="337"/>
      <c r="G1810" s="356"/>
      <c r="H1810" s="337"/>
      <c r="I1810" s="337"/>
      <c r="J1810" s="337"/>
      <c r="K1810" s="337"/>
      <c r="L1810" s="334"/>
      <c r="M1810" s="337"/>
      <c r="N1810" s="349"/>
      <c r="O1810" s="349"/>
      <c r="P1810" s="357"/>
    </row>
    <row r="1811" ht="27" customHeight="1" spans="1:16">
      <c r="A1811" s="362"/>
      <c r="B1811" s="294"/>
      <c r="C1811" s="337"/>
      <c r="D1811" s="337"/>
      <c r="E1811" s="337"/>
      <c r="F1811" s="337"/>
      <c r="G1811" s="356"/>
      <c r="H1811" s="337"/>
      <c r="I1811" s="337"/>
      <c r="J1811" s="337"/>
      <c r="K1811" s="337"/>
      <c r="L1811" s="329"/>
      <c r="M1811" s="337"/>
      <c r="N1811" s="349"/>
      <c r="O1811" s="349"/>
      <c r="P1811" s="358"/>
    </row>
    <row r="1812" ht="27" customHeight="1" spans="1:16">
      <c r="A1812" s="361"/>
      <c r="B1812" s="294"/>
      <c r="C1812" s="337"/>
      <c r="D1812" s="337"/>
      <c r="E1812" s="337"/>
      <c r="F1812" s="337"/>
      <c r="G1812" s="356"/>
      <c r="H1812" s="337"/>
      <c r="I1812" s="337"/>
      <c r="J1812" s="337"/>
      <c r="K1812" s="337"/>
      <c r="L1812" s="334"/>
      <c r="M1812" s="337"/>
      <c r="N1812" s="349"/>
      <c r="O1812" s="349"/>
      <c r="P1812" s="357"/>
    </row>
    <row r="1813" ht="27" customHeight="1" spans="1:16">
      <c r="A1813" s="362"/>
      <c r="B1813" s="294"/>
      <c r="C1813" s="337"/>
      <c r="D1813" s="337"/>
      <c r="E1813" s="337"/>
      <c r="F1813" s="337"/>
      <c r="G1813" s="356"/>
      <c r="H1813" s="337"/>
      <c r="I1813" s="337"/>
      <c r="J1813" s="337"/>
      <c r="K1813" s="337"/>
      <c r="L1813" s="329"/>
      <c r="M1813" s="337"/>
      <c r="N1813" s="349"/>
      <c r="O1813" s="349"/>
      <c r="P1813" s="358"/>
    </row>
    <row r="1814" ht="27" customHeight="1" spans="1:16">
      <c r="A1814" s="361"/>
      <c r="B1814" s="294"/>
      <c r="C1814" s="337"/>
      <c r="D1814" s="337"/>
      <c r="E1814" s="337"/>
      <c r="F1814" s="337"/>
      <c r="G1814" s="356"/>
      <c r="H1814" s="337"/>
      <c r="I1814" s="337"/>
      <c r="J1814" s="337"/>
      <c r="K1814" s="337"/>
      <c r="L1814" s="334"/>
      <c r="M1814" s="337"/>
      <c r="N1814" s="349"/>
      <c r="O1814" s="349"/>
      <c r="P1814" s="357"/>
    </row>
    <row r="1815" ht="27" customHeight="1" spans="1:16">
      <c r="A1815" s="362"/>
      <c r="B1815" s="294"/>
      <c r="C1815" s="337"/>
      <c r="D1815" s="337"/>
      <c r="E1815" s="337"/>
      <c r="F1815" s="337"/>
      <c r="G1815" s="356"/>
      <c r="H1815" s="337"/>
      <c r="I1815" s="337"/>
      <c r="J1815" s="337"/>
      <c r="K1815" s="337"/>
      <c r="L1815" s="329"/>
      <c r="M1815" s="337"/>
      <c r="N1815" s="349"/>
      <c r="O1815" s="349"/>
      <c r="P1815" s="358"/>
    </row>
    <row r="1816" ht="27" customHeight="1" spans="1:16">
      <c r="A1816" s="361"/>
      <c r="B1816" s="294"/>
      <c r="C1816" s="337"/>
      <c r="D1816" s="337"/>
      <c r="E1816" s="337"/>
      <c r="F1816" s="337"/>
      <c r="G1816" s="356"/>
      <c r="H1816" s="337"/>
      <c r="I1816" s="337"/>
      <c r="J1816" s="337"/>
      <c r="K1816" s="337"/>
      <c r="L1816" s="334"/>
      <c r="M1816" s="337"/>
      <c r="N1816" s="349"/>
      <c r="O1816" s="349"/>
      <c r="P1816" s="357"/>
    </row>
    <row r="1817" ht="27" customHeight="1" spans="1:16">
      <c r="A1817" s="362"/>
      <c r="B1817" s="294"/>
      <c r="C1817" s="337"/>
      <c r="D1817" s="337"/>
      <c r="E1817" s="337"/>
      <c r="F1817" s="337"/>
      <c r="G1817" s="356"/>
      <c r="H1817" s="337"/>
      <c r="I1817" s="337"/>
      <c r="J1817" s="337"/>
      <c r="K1817" s="337"/>
      <c r="L1817" s="329"/>
      <c r="M1817" s="337"/>
      <c r="N1817" s="349"/>
      <c r="O1817" s="349"/>
      <c r="P1817" s="358"/>
    </row>
    <row r="1818" ht="27" customHeight="1" spans="1:16">
      <c r="A1818" s="361"/>
      <c r="B1818" s="294"/>
      <c r="C1818" s="337"/>
      <c r="D1818" s="337"/>
      <c r="E1818" s="337"/>
      <c r="F1818" s="337"/>
      <c r="G1818" s="356"/>
      <c r="H1818" s="337"/>
      <c r="I1818" s="337"/>
      <c r="J1818" s="337"/>
      <c r="K1818" s="337"/>
      <c r="L1818" s="334"/>
      <c r="M1818" s="337"/>
      <c r="N1818" s="349"/>
      <c r="O1818" s="349"/>
      <c r="P1818" s="357"/>
    </row>
    <row r="1819" ht="27" customHeight="1" spans="1:16">
      <c r="A1819" s="362"/>
      <c r="B1819" s="294"/>
      <c r="C1819" s="337"/>
      <c r="D1819" s="337"/>
      <c r="E1819" s="337"/>
      <c r="F1819" s="337"/>
      <c r="G1819" s="356"/>
      <c r="H1819" s="337"/>
      <c r="I1819" s="337"/>
      <c r="J1819" s="337"/>
      <c r="K1819" s="337"/>
      <c r="L1819" s="329"/>
      <c r="M1819" s="337"/>
      <c r="N1819" s="349"/>
      <c r="O1819" s="349"/>
      <c r="P1819" s="358"/>
    </row>
    <row r="1820" ht="27" customHeight="1" spans="1:16">
      <c r="A1820" s="361"/>
      <c r="B1820" s="294"/>
      <c r="C1820" s="337"/>
      <c r="D1820" s="337"/>
      <c r="E1820" s="337"/>
      <c r="F1820" s="337"/>
      <c r="G1820" s="356"/>
      <c r="H1820" s="337"/>
      <c r="I1820" s="337"/>
      <c r="J1820" s="337"/>
      <c r="K1820" s="337"/>
      <c r="L1820" s="334"/>
      <c r="M1820" s="337"/>
      <c r="N1820" s="349"/>
      <c r="O1820" s="349"/>
      <c r="P1820" s="357"/>
    </row>
    <row r="1821" ht="27" customHeight="1" spans="1:16">
      <c r="A1821" s="362"/>
      <c r="B1821" s="294"/>
      <c r="C1821" s="337"/>
      <c r="D1821" s="337"/>
      <c r="E1821" s="337"/>
      <c r="F1821" s="341"/>
      <c r="G1821" s="356"/>
      <c r="H1821" s="337"/>
      <c r="I1821" s="337"/>
      <c r="J1821" s="337"/>
      <c r="K1821" s="337"/>
      <c r="L1821" s="329"/>
      <c r="M1821" s="337"/>
      <c r="N1821" s="349"/>
      <c r="O1821" s="349"/>
      <c r="P1821" s="358"/>
    </row>
    <row r="1822" ht="27" customHeight="1" spans="1:16">
      <c r="A1822" s="361"/>
      <c r="B1822" s="294"/>
      <c r="C1822" s="337"/>
      <c r="D1822" s="337"/>
      <c r="E1822" s="337"/>
      <c r="F1822" s="337"/>
      <c r="G1822" s="356"/>
      <c r="H1822" s="337"/>
      <c r="I1822" s="337"/>
      <c r="J1822" s="337"/>
      <c r="K1822" s="337"/>
      <c r="L1822" s="334"/>
      <c r="M1822" s="337"/>
      <c r="N1822" s="349"/>
      <c r="O1822" s="349"/>
      <c r="P1822" s="357"/>
    </row>
    <row r="1823" ht="27" customHeight="1" spans="1:16">
      <c r="A1823" s="362"/>
      <c r="B1823" s="294"/>
      <c r="C1823" s="337"/>
      <c r="D1823" s="337"/>
      <c r="E1823" s="337"/>
      <c r="F1823" s="337"/>
      <c r="G1823" s="356"/>
      <c r="H1823" s="337"/>
      <c r="I1823" s="337"/>
      <c r="J1823" s="337"/>
      <c r="K1823" s="337"/>
      <c r="L1823" s="329"/>
      <c r="M1823" s="337"/>
      <c r="N1823" s="349"/>
      <c r="O1823" s="349"/>
      <c r="P1823" s="358"/>
    </row>
    <row r="1824" ht="27" customHeight="1" spans="1:16">
      <c r="A1824" s="361"/>
      <c r="B1824" s="294"/>
      <c r="C1824" s="337"/>
      <c r="D1824" s="337"/>
      <c r="E1824" s="337"/>
      <c r="F1824" s="337"/>
      <c r="G1824" s="356"/>
      <c r="H1824" s="337"/>
      <c r="I1824" s="337"/>
      <c r="J1824" s="337"/>
      <c r="K1824" s="337"/>
      <c r="L1824" s="334"/>
      <c r="M1824" s="337"/>
      <c r="N1824" s="349"/>
      <c r="O1824" s="349"/>
      <c r="P1824" s="357"/>
    </row>
    <row r="1825" ht="27" customHeight="1" spans="1:16">
      <c r="A1825" s="362"/>
      <c r="B1825" s="294"/>
      <c r="C1825" s="337"/>
      <c r="D1825" s="337"/>
      <c r="E1825" s="337"/>
      <c r="F1825" s="337"/>
      <c r="G1825" s="356"/>
      <c r="H1825" s="337"/>
      <c r="I1825" s="337"/>
      <c r="J1825" s="337"/>
      <c r="K1825" s="337"/>
      <c r="L1825" s="329"/>
      <c r="M1825" s="337"/>
      <c r="N1825" s="349"/>
      <c r="O1825" s="349"/>
      <c r="P1825" s="358"/>
    </row>
    <row r="1826" ht="27" customHeight="1" spans="1:16">
      <c r="A1826" s="361"/>
      <c r="B1826" s="294"/>
      <c r="C1826" s="337"/>
      <c r="D1826" s="337"/>
      <c r="E1826" s="337"/>
      <c r="F1826" s="337"/>
      <c r="G1826" s="356"/>
      <c r="H1826" s="337"/>
      <c r="I1826" s="337"/>
      <c r="J1826" s="337"/>
      <c r="K1826" s="337"/>
      <c r="L1826" s="334"/>
      <c r="M1826" s="337"/>
      <c r="N1826" s="349"/>
      <c r="O1826" s="349"/>
      <c r="P1826" s="357"/>
    </row>
    <row r="1827" ht="27" customHeight="1" spans="1:16">
      <c r="A1827" s="362"/>
      <c r="B1827" s="294"/>
      <c r="C1827" s="337"/>
      <c r="D1827" s="337"/>
      <c r="E1827" s="337"/>
      <c r="F1827" s="337"/>
      <c r="G1827" s="356"/>
      <c r="H1827" s="337"/>
      <c r="I1827" s="337"/>
      <c r="J1827" s="337"/>
      <c r="K1827" s="337"/>
      <c r="L1827" s="329"/>
      <c r="M1827" s="337"/>
      <c r="N1827" s="349"/>
      <c r="O1827" s="349"/>
      <c r="P1827" s="358"/>
    </row>
    <row r="1828" ht="27" customHeight="1" spans="1:16">
      <c r="A1828" s="361"/>
      <c r="B1828" s="294"/>
      <c r="C1828" s="337"/>
      <c r="D1828" s="337"/>
      <c r="E1828" s="337"/>
      <c r="F1828" s="337"/>
      <c r="G1828" s="356"/>
      <c r="H1828" s="337"/>
      <c r="I1828" s="337"/>
      <c r="J1828" s="337"/>
      <c r="K1828" s="337"/>
      <c r="L1828" s="334"/>
      <c r="M1828" s="337"/>
      <c r="N1828" s="349"/>
      <c r="O1828" s="349"/>
      <c r="P1828" s="357"/>
    </row>
    <row r="1829" ht="27" customHeight="1" spans="1:16">
      <c r="A1829" s="362"/>
      <c r="B1829" s="294"/>
      <c r="C1829" s="337"/>
      <c r="D1829" s="337"/>
      <c r="E1829" s="337"/>
      <c r="F1829" s="337"/>
      <c r="G1829" s="356"/>
      <c r="H1829" s="337"/>
      <c r="I1829" s="337"/>
      <c r="J1829" s="337"/>
      <c r="K1829" s="337"/>
      <c r="L1829" s="329"/>
      <c r="M1829" s="337"/>
      <c r="N1829" s="349"/>
      <c r="O1829" s="349"/>
      <c r="P1829" s="358"/>
    </row>
    <row r="1830" ht="27" customHeight="1" spans="1:16">
      <c r="A1830" s="361"/>
      <c r="B1830" s="294"/>
      <c r="C1830" s="337"/>
      <c r="D1830" s="337"/>
      <c r="E1830" s="337"/>
      <c r="F1830" s="337"/>
      <c r="G1830" s="356"/>
      <c r="H1830" s="337"/>
      <c r="I1830" s="337"/>
      <c r="J1830" s="337"/>
      <c r="K1830" s="337"/>
      <c r="L1830" s="334"/>
      <c r="M1830" s="337"/>
      <c r="N1830" s="349"/>
      <c r="O1830" s="349"/>
      <c r="P1830" s="357"/>
    </row>
    <row r="1831" ht="27" customHeight="1" spans="1:16">
      <c r="A1831" s="362"/>
      <c r="B1831" s="294"/>
      <c r="C1831" s="337"/>
      <c r="D1831" s="337"/>
      <c r="E1831" s="337"/>
      <c r="F1831" s="337"/>
      <c r="G1831" s="356"/>
      <c r="H1831" s="337"/>
      <c r="I1831" s="337"/>
      <c r="J1831" s="337"/>
      <c r="K1831" s="337"/>
      <c r="L1831" s="329"/>
      <c r="M1831" s="337"/>
      <c r="N1831" s="349"/>
      <c r="O1831" s="349"/>
      <c r="P1831" s="358"/>
    </row>
    <row r="1832" ht="27" customHeight="1" spans="1:16">
      <c r="A1832" s="361"/>
      <c r="B1832" s="294"/>
      <c r="C1832" s="337"/>
      <c r="D1832" s="337"/>
      <c r="E1832" s="337"/>
      <c r="F1832" s="337"/>
      <c r="G1832" s="356"/>
      <c r="H1832" s="337"/>
      <c r="I1832" s="337"/>
      <c r="J1832" s="337"/>
      <c r="K1832" s="337"/>
      <c r="L1832" s="334"/>
      <c r="M1832" s="337"/>
      <c r="N1832" s="349"/>
      <c r="O1832" s="349"/>
      <c r="P1832" s="357"/>
    </row>
    <row r="1833" ht="27" customHeight="1" spans="1:16">
      <c r="A1833" s="362"/>
      <c r="B1833" s="294"/>
      <c r="C1833" s="337"/>
      <c r="D1833" s="337"/>
      <c r="E1833" s="337"/>
      <c r="F1833" s="337"/>
      <c r="G1833" s="356"/>
      <c r="H1833" s="337"/>
      <c r="I1833" s="337"/>
      <c r="J1833" s="337"/>
      <c r="K1833" s="337"/>
      <c r="L1833" s="329"/>
      <c r="M1833" s="337"/>
      <c r="N1833" s="349"/>
      <c r="O1833" s="349"/>
      <c r="P1833" s="358"/>
    </row>
    <row r="1834" ht="27" customHeight="1" spans="1:16">
      <c r="A1834" s="361"/>
      <c r="B1834" s="294"/>
      <c r="C1834" s="337"/>
      <c r="D1834" s="337"/>
      <c r="E1834" s="337"/>
      <c r="F1834" s="337"/>
      <c r="G1834" s="356"/>
      <c r="H1834" s="337"/>
      <c r="I1834" s="337"/>
      <c r="J1834" s="337"/>
      <c r="K1834" s="337"/>
      <c r="L1834" s="334"/>
      <c r="M1834" s="337"/>
      <c r="N1834" s="349"/>
      <c r="O1834" s="349"/>
      <c r="P1834" s="357"/>
    </row>
    <row r="1835" ht="27" customHeight="1" spans="1:16">
      <c r="A1835" s="362"/>
      <c r="B1835" s="294"/>
      <c r="C1835" s="337"/>
      <c r="D1835" s="337"/>
      <c r="E1835" s="337"/>
      <c r="F1835" s="337"/>
      <c r="G1835" s="356"/>
      <c r="H1835" s="337"/>
      <c r="I1835" s="337"/>
      <c r="J1835" s="337"/>
      <c r="K1835" s="337"/>
      <c r="L1835" s="329"/>
      <c r="M1835" s="337"/>
      <c r="N1835" s="349"/>
      <c r="O1835" s="349"/>
      <c r="P1835" s="358"/>
    </row>
    <row r="1836" ht="27" customHeight="1" spans="1:16">
      <c r="A1836" s="361"/>
      <c r="B1836" s="294"/>
      <c r="C1836" s="337"/>
      <c r="D1836" s="337"/>
      <c r="E1836" s="337"/>
      <c r="F1836" s="337"/>
      <c r="G1836" s="356"/>
      <c r="H1836" s="337"/>
      <c r="I1836" s="337"/>
      <c r="J1836" s="337"/>
      <c r="K1836" s="337"/>
      <c r="L1836" s="334"/>
      <c r="M1836" s="337"/>
      <c r="N1836" s="349"/>
      <c r="O1836" s="349"/>
      <c r="P1836" s="357"/>
    </row>
    <row r="1837" ht="27" customHeight="1" spans="1:16">
      <c r="A1837" s="362"/>
      <c r="B1837" s="294"/>
      <c r="C1837" s="337"/>
      <c r="D1837" s="337"/>
      <c r="E1837" s="337"/>
      <c r="F1837" s="337"/>
      <c r="G1837" s="356"/>
      <c r="H1837" s="337"/>
      <c r="I1837" s="337"/>
      <c r="J1837" s="337"/>
      <c r="K1837" s="337"/>
      <c r="L1837" s="329"/>
      <c r="M1837" s="337"/>
      <c r="N1837" s="349"/>
      <c r="O1837" s="349"/>
      <c r="P1837" s="358"/>
    </row>
    <row r="1838" ht="27" customHeight="1" spans="1:16">
      <c r="A1838" s="361"/>
      <c r="B1838" s="294"/>
      <c r="C1838" s="337"/>
      <c r="D1838" s="337"/>
      <c r="E1838" s="337"/>
      <c r="F1838" s="337"/>
      <c r="G1838" s="356"/>
      <c r="H1838" s="337"/>
      <c r="I1838" s="337"/>
      <c r="J1838" s="337"/>
      <c r="K1838" s="337"/>
      <c r="L1838" s="334"/>
      <c r="M1838" s="337"/>
      <c r="N1838" s="349"/>
      <c r="O1838" s="349"/>
      <c r="P1838" s="357"/>
    </row>
    <row r="1839" ht="27" customHeight="1" spans="1:16">
      <c r="A1839" s="362"/>
      <c r="B1839" s="294"/>
      <c r="C1839" s="337"/>
      <c r="D1839" s="341"/>
      <c r="E1839" s="337"/>
      <c r="F1839" s="337"/>
      <c r="G1839" s="356"/>
      <c r="H1839" s="337"/>
      <c r="I1839" s="337"/>
      <c r="J1839" s="337"/>
      <c r="K1839" s="337"/>
      <c r="L1839" s="329"/>
      <c r="M1839" s="337"/>
      <c r="N1839" s="349"/>
      <c r="O1839" s="349"/>
      <c r="P1839" s="358"/>
    </row>
    <row r="1840" ht="27" customHeight="1" spans="1:16">
      <c r="A1840" s="361"/>
      <c r="B1840" s="294"/>
      <c r="C1840" s="337"/>
      <c r="D1840" s="341"/>
      <c r="E1840" s="337"/>
      <c r="F1840" s="337"/>
      <c r="G1840" s="356"/>
      <c r="H1840" s="337"/>
      <c r="I1840" s="337"/>
      <c r="J1840" s="337"/>
      <c r="K1840" s="337"/>
      <c r="L1840" s="334"/>
      <c r="M1840" s="337"/>
      <c r="N1840" s="349"/>
      <c r="O1840" s="349"/>
      <c r="P1840" s="357"/>
    </row>
    <row r="1841" ht="27" customHeight="1" spans="1:16">
      <c r="A1841" s="362"/>
      <c r="B1841" s="294"/>
      <c r="C1841" s="337"/>
      <c r="D1841" s="341"/>
      <c r="E1841" s="337"/>
      <c r="F1841" s="337"/>
      <c r="G1841" s="356"/>
      <c r="H1841" s="337"/>
      <c r="I1841" s="337"/>
      <c r="J1841" s="337"/>
      <c r="K1841" s="337"/>
      <c r="L1841" s="329"/>
      <c r="M1841" s="337"/>
      <c r="N1841" s="349"/>
      <c r="O1841" s="349"/>
      <c r="P1841" s="358"/>
    </row>
    <row r="1842" ht="27" customHeight="1" spans="1:16">
      <c r="A1842" s="361"/>
      <c r="B1842" s="294"/>
      <c r="C1842" s="337"/>
      <c r="D1842" s="341"/>
      <c r="E1842" s="337"/>
      <c r="F1842" s="337"/>
      <c r="G1842" s="356"/>
      <c r="H1842" s="337"/>
      <c r="I1842" s="337"/>
      <c r="J1842" s="337"/>
      <c r="K1842" s="337"/>
      <c r="L1842" s="334"/>
      <c r="M1842" s="337"/>
      <c r="N1842" s="349"/>
      <c r="O1842" s="349"/>
      <c r="P1842" s="357"/>
    </row>
    <row r="1843" ht="27" customHeight="1" spans="1:16">
      <c r="A1843" s="362"/>
      <c r="B1843" s="294"/>
      <c r="C1843" s="337"/>
      <c r="D1843" s="341"/>
      <c r="E1843" s="337"/>
      <c r="F1843" s="337"/>
      <c r="G1843" s="356"/>
      <c r="H1843" s="337"/>
      <c r="I1843" s="337"/>
      <c r="J1843" s="337"/>
      <c r="K1843" s="337"/>
      <c r="L1843" s="329"/>
      <c r="M1843" s="337"/>
      <c r="N1843" s="349"/>
      <c r="O1843" s="349"/>
      <c r="P1843" s="358"/>
    </row>
    <row r="1844" ht="27" customHeight="1" spans="1:16">
      <c r="A1844" s="361"/>
      <c r="B1844" s="294"/>
      <c r="C1844" s="337"/>
      <c r="D1844" s="341"/>
      <c r="E1844" s="337"/>
      <c r="F1844" s="337"/>
      <c r="G1844" s="356"/>
      <c r="H1844" s="337"/>
      <c r="I1844" s="337"/>
      <c r="J1844" s="337"/>
      <c r="K1844" s="337"/>
      <c r="L1844" s="334"/>
      <c r="M1844" s="337"/>
      <c r="N1844" s="349"/>
      <c r="O1844" s="349"/>
      <c r="P1844" s="357"/>
    </row>
    <row r="1845" ht="27" customHeight="1" spans="1:16">
      <c r="A1845" s="362"/>
      <c r="B1845" s="294"/>
      <c r="C1845" s="337"/>
      <c r="D1845" s="341"/>
      <c r="E1845" s="337"/>
      <c r="F1845" s="337"/>
      <c r="G1845" s="356"/>
      <c r="H1845" s="337"/>
      <c r="I1845" s="337"/>
      <c r="J1845" s="337"/>
      <c r="K1845" s="337"/>
      <c r="L1845" s="329"/>
      <c r="M1845" s="337"/>
      <c r="N1845" s="349"/>
      <c r="O1845" s="349"/>
      <c r="P1845" s="358"/>
    </row>
    <row r="1846" ht="27" customHeight="1" spans="1:16">
      <c r="A1846" s="361"/>
      <c r="B1846" s="294"/>
      <c r="C1846" s="337"/>
      <c r="D1846" s="341"/>
      <c r="E1846" s="337"/>
      <c r="F1846" s="337"/>
      <c r="G1846" s="356"/>
      <c r="H1846" s="337"/>
      <c r="I1846" s="337"/>
      <c r="J1846" s="337"/>
      <c r="K1846" s="337"/>
      <c r="L1846" s="334"/>
      <c r="M1846" s="337"/>
      <c r="N1846" s="349"/>
      <c r="O1846" s="349"/>
      <c r="P1846" s="357"/>
    </row>
    <row r="1847" ht="27" customHeight="1" spans="1:16">
      <c r="A1847" s="362"/>
      <c r="B1847" s="294"/>
      <c r="C1847" s="337"/>
      <c r="D1847" s="341"/>
      <c r="E1847" s="337"/>
      <c r="F1847" s="337"/>
      <c r="G1847" s="356"/>
      <c r="H1847" s="337"/>
      <c r="I1847" s="337"/>
      <c r="J1847" s="337"/>
      <c r="K1847" s="337"/>
      <c r="L1847" s="329"/>
      <c r="M1847" s="337"/>
      <c r="N1847" s="349"/>
      <c r="O1847" s="349"/>
      <c r="P1847" s="358"/>
    </row>
    <row r="1848" ht="27" customHeight="1" spans="1:16">
      <c r="A1848" s="361"/>
      <c r="B1848" s="294"/>
      <c r="C1848" s="337"/>
      <c r="D1848" s="341"/>
      <c r="E1848" s="337"/>
      <c r="F1848" s="337"/>
      <c r="G1848" s="356"/>
      <c r="H1848" s="337"/>
      <c r="I1848" s="337"/>
      <c r="J1848" s="337"/>
      <c r="K1848" s="337"/>
      <c r="L1848" s="334"/>
      <c r="M1848" s="337"/>
      <c r="N1848" s="349"/>
      <c r="O1848" s="349"/>
      <c r="P1848" s="357"/>
    </row>
    <row r="1849" ht="27" customHeight="1" spans="1:16">
      <c r="A1849" s="362"/>
      <c r="B1849" s="294"/>
      <c r="C1849" s="337"/>
      <c r="D1849" s="341"/>
      <c r="E1849" s="337"/>
      <c r="F1849" s="337"/>
      <c r="G1849" s="356"/>
      <c r="H1849" s="337"/>
      <c r="I1849" s="337"/>
      <c r="J1849" s="337"/>
      <c r="K1849" s="337"/>
      <c r="L1849" s="329"/>
      <c r="M1849" s="337"/>
      <c r="N1849" s="349"/>
      <c r="O1849" s="349"/>
      <c r="P1849" s="358"/>
    </row>
    <row r="1850" ht="27" customHeight="1" spans="1:16">
      <c r="A1850" s="361"/>
      <c r="B1850" s="294"/>
      <c r="C1850" s="337"/>
      <c r="D1850" s="337"/>
      <c r="E1850" s="337"/>
      <c r="F1850" s="337"/>
      <c r="G1850" s="356"/>
      <c r="H1850" s="337"/>
      <c r="I1850" s="337"/>
      <c r="J1850" s="337"/>
      <c r="K1850" s="337"/>
      <c r="L1850" s="334"/>
      <c r="M1850" s="337"/>
      <c r="N1850" s="349"/>
      <c r="O1850" s="349"/>
      <c r="P1850" s="357"/>
    </row>
    <row r="1851" ht="27" customHeight="1" spans="1:16">
      <c r="A1851" s="362"/>
      <c r="B1851" s="294"/>
      <c r="C1851" s="337"/>
      <c r="D1851" s="337"/>
      <c r="E1851" s="337"/>
      <c r="F1851" s="337"/>
      <c r="G1851" s="356"/>
      <c r="H1851" s="337"/>
      <c r="I1851" s="337"/>
      <c r="J1851" s="337"/>
      <c r="K1851" s="337"/>
      <c r="L1851" s="329"/>
      <c r="M1851" s="337"/>
      <c r="N1851" s="349"/>
      <c r="O1851" s="349"/>
      <c r="P1851" s="358"/>
    </row>
    <row r="1852" ht="27" customHeight="1" spans="1:16">
      <c r="A1852" s="361"/>
      <c r="B1852" s="294"/>
      <c r="C1852" s="337"/>
      <c r="D1852" s="341"/>
      <c r="E1852" s="337"/>
      <c r="F1852" s="337"/>
      <c r="G1852" s="356"/>
      <c r="H1852" s="337"/>
      <c r="I1852" s="337"/>
      <c r="J1852" s="337"/>
      <c r="K1852" s="337"/>
      <c r="L1852" s="334"/>
      <c r="M1852" s="337"/>
      <c r="N1852" s="349"/>
      <c r="O1852" s="349"/>
      <c r="P1852" s="357"/>
    </row>
    <row r="1853" ht="27" customHeight="1" spans="1:16">
      <c r="A1853" s="362"/>
      <c r="B1853" s="294"/>
      <c r="C1853" s="337"/>
      <c r="D1853" s="341"/>
      <c r="E1853" s="337"/>
      <c r="F1853" s="337"/>
      <c r="G1853" s="356"/>
      <c r="H1853" s="337"/>
      <c r="I1853" s="337"/>
      <c r="J1853" s="337"/>
      <c r="K1853" s="337"/>
      <c r="L1853" s="329"/>
      <c r="M1853" s="337"/>
      <c r="N1853" s="349"/>
      <c r="O1853" s="349"/>
      <c r="P1853" s="358"/>
    </row>
    <row r="1854" ht="27" customHeight="1" spans="1:16">
      <c r="A1854" s="361"/>
      <c r="B1854" s="294"/>
      <c r="C1854" s="337"/>
      <c r="D1854" s="341"/>
      <c r="E1854" s="337"/>
      <c r="F1854" s="337"/>
      <c r="G1854" s="356"/>
      <c r="H1854" s="337"/>
      <c r="I1854" s="341"/>
      <c r="J1854" s="337"/>
      <c r="K1854" s="337"/>
      <c r="L1854" s="334"/>
      <c r="M1854" s="337"/>
      <c r="N1854" s="349"/>
      <c r="O1854" s="349"/>
      <c r="P1854" s="357"/>
    </row>
    <row r="1855" ht="27" customHeight="1" spans="1:16">
      <c r="A1855" s="362"/>
      <c r="B1855" s="294"/>
      <c r="C1855" s="337"/>
      <c r="D1855" s="341"/>
      <c r="E1855" s="337"/>
      <c r="F1855" s="337"/>
      <c r="G1855" s="356"/>
      <c r="H1855" s="337"/>
      <c r="I1855" s="337"/>
      <c r="J1855" s="337"/>
      <c r="K1855" s="337"/>
      <c r="L1855" s="329"/>
      <c r="M1855" s="337"/>
      <c r="N1855" s="349"/>
      <c r="O1855" s="349"/>
      <c r="P1855" s="358"/>
    </row>
    <row r="1856" ht="27" customHeight="1" spans="1:16">
      <c r="A1856" s="361"/>
      <c r="B1856" s="294"/>
      <c r="C1856" s="337"/>
      <c r="D1856" s="341"/>
      <c r="E1856" s="337"/>
      <c r="F1856" s="337"/>
      <c r="G1856" s="356"/>
      <c r="H1856" s="337"/>
      <c r="I1856" s="337"/>
      <c r="J1856" s="337"/>
      <c r="K1856" s="337"/>
      <c r="L1856" s="334"/>
      <c r="M1856" s="337"/>
      <c r="N1856" s="349"/>
      <c r="O1856" s="349"/>
      <c r="P1856" s="357"/>
    </row>
    <row r="1857" ht="27" customHeight="1" spans="1:16">
      <c r="A1857" s="362"/>
      <c r="B1857" s="294"/>
      <c r="C1857" s="337"/>
      <c r="D1857" s="341"/>
      <c r="E1857" s="337"/>
      <c r="F1857" s="337"/>
      <c r="G1857" s="356"/>
      <c r="H1857" s="337"/>
      <c r="I1857" s="337"/>
      <c r="J1857" s="337"/>
      <c r="K1857" s="337"/>
      <c r="L1857" s="329"/>
      <c r="M1857" s="337"/>
      <c r="N1857" s="349"/>
      <c r="O1857" s="349"/>
      <c r="P1857" s="358"/>
    </row>
    <row r="1858" ht="27" customHeight="1" spans="1:16">
      <c r="A1858" s="361"/>
      <c r="B1858" s="294"/>
      <c r="C1858" s="337"/>
      <c r="D1858" s="341"/>
      <c r="E1858" s="337"/>
      <c r="F1858" s="337"/>
      <c r="G1858" s="356"/>
      <c r="H1858" s="337"/>
      <c r="I1858" s="337"/>
      <c r="J1858" s="337"/>
      <c r="K1858" s="337"/>
      <c r="L1858" s="334"/>
      <c r="M1858" s="337"/>
      <c r="N1858" s="349"/>
      <c r="O1858" s="349"/>
      <c r="P1858" s="357"/>
    </row>
    <row r="1859" ht="27" customHeight="1" spans="1:16">
      <c r="A1859" s="362"/>
      <c r="B1859" s="294"/>
      <c r="C1859" s="337"/>
      <c r="D1859" s="337"/>
      <c r="E1859" s="337"/>
      <c r="F1859" s="337"/>
      <c r="G1859" s="356"/>
      <c r="H1859" s="337"/>
      <c r="I1859" s="337"/>
      <c r="J1859" s="337"/>
      <c r="K1859" s="337"/>
      <c r="L1859" s="329"/>
      <c r="M1859" s="337"/>
      <c r="N1859" s="349"/>
      <c r="O1859" s="349"/>
      <c r="P1859" s="358"/>
    </row>
    <row r="1860" ht="27" customHeight="1" spans="1:16">
      <c r="A1860" s="361"/>
      <c r="B1860" s="294"/>
      <c r="C1860" s="337"/>
      <c r="D1860" s="337"/>
      <c r="E1860" s="337"/>
      <c r="F1860" s="337"/>
      <c r="G1860" s="356"/>
      <c r="H1860" s="337"/>
      <c r="I1860" s="337"/>
      <c r="J1860" s="337"/>
      <c r="K1860" s="337"/>
      <c r="L1860" s="334"/>
      <c r="M1860" s="337"/>
      <c r="N1860" s="349"/>
      <c r="O1860" s="349"/>
      <c r="P1860" s="357"/>
    </row>
    <row r="1861" ht="27" customHeight="1" spans="1:16">
      <c r="A1861" s="362"/>
      <c r="B1861" s="294"/>
      <c r="C1861" s="337"/>
      <c r="D1861" s="337"/>
      <c r="E1861" s="337"/>
      <c r="F1861" s="337"/>
      <c r="G1861" s="356"/>
      <c r="H1861" s="337"/>
      <c r="I1861" s="337"/>
      <c r="J1861" s="337"/>
      <c r="K1861" s="337"/>
      <c r="L1861" s="329"/>
      <c r="M1861" s="337"/>
      <c r="N1861" s="349"/>
      <c r="O1861" s="349"/>
      <c r="P1861" s="358"/>
    </row>
    <row r="1862" ht="27" customHeight="1" spans="1:16">
      <c r="A1862" s="361"/>
      <c r="B1862" s="294"/>
      <c r="C1862" s="337"/>
      <c r="D1862" s="337"/>
      <c r="E1862" s="337"/>
      <c r="F1862" s="337"/>
      <c r="G1862" s="356"/>
      <c r="H1862" s="337"/>
      <c r="I1862" s="337"/>
      <c r="J1862" s="337"/>
      <c r="K1862" s="337"/>
      <c r="L1862" s="334"/>
      <c r="M1862" s="337"/>
      <c r="N1862" s="349"/>
      <c r="O1862" s="349"/>
      <c r="P1862" s="357"/>
    </row>
    <row r="1863" ht="27" customHeight="1" spans="1:16">
      <c r="A1863" s="362"/>
      <c r="B1863" s="294"/>
      <c r="C1863" s="337"/>
      <c r="D1863" s="337"/>
      <c r="E1863" s="337"/>
      <c r="F1863" s="337"/>
      <c r="G1863" s="356"/>
      <c r="H1863" s="337"/>
      <c r="I1863" s="337"/>
      <c r="J1863" s="337"/>
      <c r="K1863" s="337"/>
      <c r="L1863" s="329"/>
      <c r="M1863" s="337"/>
      <c r="N1863" s="349"/>
      <c r="O1863" s="349"/>
      <c r="P1863" s="358"/>
    </row>
    <row r="1864" ht="27" customHeight="1" spans="1:16">
      <c r="A1864" s="361"/>
      <c r="B1864" s="294"/>
      <c r="C1864" s="337"/>
      <c r="D1864" s="337"/>
      <c r="E1864" s="337"/>
      <c r="F1864" s="337"/>
      <c r="G1864" s="356"/>
      <c r="H1864" s="337"/>
      <c r="I1864" s="337"/>
      <c r="J1864" s="337"/>
      <c r="K1864" s="337"/>
      <c r="L1864" s="334"/>
      <c r="M1864" s="337"/>
      <c r="N1864" s="349"/>
      <c r="O1864" s="349"/>
      <c r="P1864" s="357"/>
    </row>
    <row r="1865" ht="27" customHeight="1" spans="1:16">
      <c r="A1865" s="362"/>
      <c r="B1865" s="294"/>
      <c r="C1865" s="337"/>
      <c r="D1865" s="337"/>
      <c r="E1865" s="337"/>
      <c r="F1865" s="337"/>
      <c r="G1865" s="356"/>
      <c r="H1865" s="337"/>
      <c r="I1865" s="337"/>
      <c r="J1865" s="337"/>
      <c r="K1865" s="337"/>
      <c r="L1865" s="329"/>
      <c r="M1865" s="337"/>
      <c r="N1865" s="349"/>
      <c r="O1865" s="349"/>
      <c r="P1865" s="358"/>
    </row>
    <row r="1866" ht="27" customHeight="1" spans="1:16">
      <c r="A1866" s="361"/>
      <c r="B1866" s="294"/>
      <c r="C1866" s="337"/>
      <c r="D1866" s="337"/>
      <c r="E1866" s="337"/>
      <c r="F1866" s="337"/>
      <c r="G1866" s="356"/>
      <c r="H1866" s="337"/>
      <c r="I1866" s="337"/>
      <c r="J1866" s="337"/>
      <c r="K1866" s="337"/>
      <c r="L1866" s="334"/>
      <c r="M1866" s="337"/>
      <c r="N1866" s="349"/>
      <c r="O1866" s="349"/>
      <c r="P1866" s="357"/>
    </row>
    <row r="1867" ht="27" customHeight="1" spans="1:16">
      <c r="A1867" s="362"/>
      <c r="B1867" s="294"/>
      <c r="C1867" s="337"/>
      <c r="D1867" s="337"/>
      <c r="E1867" s="337"/>
      <c r="F1867" s="337"/>
      <c r="G1867" s="356"/>
      <c r="H1867" s="337"/>
      <c r="I1867" s="337"/>
      <c r="J1867" s="337"/>
      <c r="K1867" s="337"/>
      <c r="L1867" s="329"/>
      <c r="M1867" s="337"/>
      <c r="N1867" s="349"/>
      <c r="O1867" s="349"/>
      <c r="P1867" s="358"/>
    </row>
    <row r="1868" ht="27" customHeight="1" spans="1:16">
      <c r="A1868" s="361"/>
      <c r="B1868" s="294"/>
      <c r="C1868" s="337"/>
      <c r="D1868" s="337"/>
      <c r="E1868" s="337"/>
      <c r="F1868" s="337"/>
      <c r="G1868" s="356"/>
      <c r="H1868" s="337"/>
      <c r="I1868" s="337"/>
      <c r="J1868" s="337"/>
      <c r="K1868" s="337"/>
      <c r="L1868" s="334"/>
      <c r="M1868" s="337"/>
      <c r="N1868" s="349"/>
      <c r="O1868" s="349"/>
      <c r="P1868" s="357"/>
    </row>
    <row r="1869" ht="27" customHeight="1" spans="1:16">
      <c r="A1869" s="362"/>
      <c r="B1869" s="294"/>
      <c r="C1869" s="337"/>
      <c r="D1869" s="337"/>
      <c r="E1869" s="337"/>
      <c r="F1869" s="337"/>
      <c r="G1869" s="356"/>
      <c r="H1869" s="337"/>
      <c r="I1869" s="337"/>
      <c r="J1869" s="337"/>
      <c r="K1869" s="337"/>
      <c r="L1869" s="329"/>
      <c r="M1869" s="337"/>
      <c r="N1869" s="349"/>
      <c r="O1869" s="349"/>
      <c r="P1869" s="358"/>
    </row>
    <row r="1870" ht="27" customHeight="1" spans="1:16">
      <c r="A1870" s="361"/>
      <c r="B1870" s="294"/>
      <c r="C1870" s="337"/>
      <c r="D1870" s="337"/>
      <c r="E1870" s="337"/>
      <c r="F1870" s="337"/>
      <c r="G1870" s="356"/>
      <c r="H1870" s="337"/>
      <c r="I1870" s="337"/>
      <c r="J1870" s="337"/>
      <c r="K1870" s="337"/>
      <c r="L1870" s="334"/>
      <c r="M1870" s="337"/>
      <c r="N1870" s="349"/>
      <c r="O1870" s="349"/>
      <c r="P1870" s="357"/>
    </row>
    <row r="1871" ht="27" customHeight="1" spans="1:16">
      <c r="A1871" s="362"/>
      <c r="B1871" s="294"/>
      <c r="C1871" s="337"/>
      <c r="D1871" s="337"/>
      <c r="E1871" s="337"/>
      <c r="F1871" s="337"/>
      <c r="G1871" s="356"/>
      <c r="H1871" s="337"/>
      <c r="I1871" s="337"/>
      <c r="J1871" s="337"/>
      <c r="K1871" s="337"/>
      <c r="L1871" s="329"/>
      <c r="M1871" s="337"/>
      <c r="N1871" s="349"/>
      <c r="O1871" s="349"/>
      <c r="P1871" s="358"/>
    </row>
    <row r="1872" ht="27" customHeight="1" spans="1:16">
      <c r="A1872" s="361"/>
      <c r="B1872" s="294"/>
      <c r="C1872" s="337"/>
      <c r="D1872" s="341"/>
      <c r="E1872" s="337"/>
      <c r="F1872" s="337"/>
      <c r="G1872" s="356"/>
      <c r="H1872" s="337"/>
      <c r="I1872" s="337"/>
      <c r="J1872" s="337"/>
      <c r="K1872" s="337"/>
      <c r="L1872" s="334"/>
      <c r="M1872" s="337"/>
      <c r="N1872" s="349"/>
      <c r="O1872" s="349"/>
      <c r="P1872" s="357"/>
    </row>
    <row r="1873" ht="27" customHeight="1" spans="1:16">
      <c r="A1873" s="362"/>
      <c r="B1873" s="294"/>
      <c r="C1873" s="337"/>
      <c r="D1873" s="337"/>
      <c r="E1873" s="337"/>
      <c r="F1873" s="337"/>
      <c r="G1873" s="356"/>
      <c r="H1873" s="337"/>
      <c r="I1873" s="337"/>
      <c r="J1873" s="337"/>
      <c r="K1873" s="337"/>
      <c r="L1873" s="329"/>
      <c r="M1873" s="337"/>
      <c r="N1873" s="349"/>
      <c r="O1873" s="349"/>
      <c r="P1873" s="358"/>
    </row>
    <row r="1874" ht="27" customHeight="1" spans="1:16">
      <c r="A1874" s="361"/>
      <c r="B1874" s="294"/>
      <c r="C1874" s="337"/>
      <c r="D1874" s="337"/>
      <c r="E1874" s="337"/>
      <c r="F1874" s="337"/>
      <c r="G1874" s="356"/>
      <c r="H1874" s="337"/>
      <c r="I1874" s="337"/>
      <c r="J1874" s="337"/>
      <c r="K1874" s="337"/>
      <c r="L1874" s="334"/>
      <c r="M1874" s="337"/>
      <c r="N1874" s="349"/>
      <c r="O1874" s="349"/>
      <c r="P1874" s="357"/>
    </row>
    <row r="1875" ht="27" customHeight="1" spans="1:16">
      <c r="A1875" s="362"/>
      <c r="B1875" s="294"/>
      <c r="C1875" s="337"/>
      <c r="D1875" s="337"/>
      <c r="E1875" s="337"/>
      <c r="F1875" s="337"/>
      <c r="G1875" s="356"/>
      <c r="H1875" s="337"/>
      <c r="I1875" s="337"/>
      <c r="J1875" s="337"/>
      <c r="K1875" s="337"/>
      <c r="L1875" s="329"/>
      <c r="M1875" s="337"/>
      <c r="N1875" s="349"/>
      <c r="O1875" s="349"/>
      <c r="P1875" s="358"/>
    </row>
    <row r="1876" ht="27" customHeight="1" spans="1:16">
      <c r="A1876" s="361"/>
      <c r="B1876" s="294"/>
      <c r="C1876" s="337"/>
      <c r="D1876" s="337"/>
      <c r="E1876" s="337"/>
      <c r="F1876" s="337"/>
      <c r="G1876" s="356"/>
      <c r="H1876" s="337"/>
      <c r="I1876" s="337"/>
      <c r="J1876" s="337"/>
      <c r="K1876" s="337"/>
      <c r="L1876" s="334"/>
      <c r="M1876" s="337"/>
      <c r="N1876" s="349"/>
      <c r="O1876" s="349"/>
      <c r="P1876" s="357"/>
    </row>
    <row r="1877" ht="27" customHeight="1" spans="1:16">
      <c r="A1877" s="362"/>
      <c r="B1877" s="294"/>
      <c r="C1877" s="337"/>
      <c r="D1877" s="337"/>
      <c r="E1877" s="337"/>
      <c r="F1877" s="337"/>
      <c r="G1877" s="356"/>
      <c r="H1877" s="337"/>
      <c r="I1877" s="337"/>
      <c r="J1877" s="337"/>
      <c r="K1877" s="337"/>
      <c r="L1877" s="329"/>
      <c r="M1877" s="337"/>
      <c r="N1877" s="349"/>
      <c r="O1877" s="349"/>
      <c r="P1877" s="358"/>
    </row>
    <row r="1878" ht="27" customHeight="1" spans="1:16">
      <c r="A1878" s="361"/>
      <c r="B1878" s="294"/>
      <c r="C1878" s="337"/>
      <c r="D1878" s="337"/>
      <c r="E1878" s="337"/>
      <c r="F1878" s="337"/>
      <c r="G1878" s="356"/>
      <c r="H1878" s="337"/>
      <c r="I1878" s="337"/>
      <c r="J1878" s="337"/>
      <c r="K1878" s="337"/>
      <c r="L1878" s="334"/>
      <c r="M1878" s="337"/>
      <c r="N1878" s="349"/>
      <c r="O1878" s="349"/>
      <c r="P1878" s="357"/>
    </row>
    <row r="1879" ht="27" customHeight="1" spans="1:16">
      <c r="A1879" s="362"/>
      <c r="B1879" s="294"/>
      <c r="C1879" s="337"/>
      <c r="D1879" s="337"/>
      <c r="E1879" s="337"/>
      <c r="F1879" s="341"/>
      <c r="G1879" s="356"/>
      <c r="H1879" s="337"/>
      <c r="I1879" s="337"/>
      <c r="J1879" s="337"/>
      <c r="K1879" s="337"/>
      <c r="L1879" s="329"/>
      <c r="M1879" s="337"/>
      <c r="N1879" s="349"/>
      <c r="O1879" s="349"/>
      <c r="P1879" s="358"/>
    </row>
    <row r="1880" ht="27" customHeight="1" spans="1:16">
      <c r="A1880" s="361"/>
      <c r="B1880" s="294"/>
      <c r="C1880" s="337"/>
      <c r="D1880" s="337"/>
      <c r="E1880" s="337"/>
      <c r="F1880" s="337"/>
      <c r="G1880" s="356"/>
      <c r="H1880" s="337"/>
      <c r="I1880" s="337"/>
      <c r="J1880" s="337"/>
      <c r="K1880" s="337"/>
      <c r="L1880" s="334"/>
      <c r="M1880" s="337"/>
      <c r="N1880" s="349"/>
      <c r="O1880" s="349"/>
      <c r="P1880" s="357"/>
    </row>
    <row r="1881" ht="27" customHeight="1" spans="1:16">
      <c r="A1881" s="362"/>
      <c r="B1881" s="294"/>
      <c r="C1881" s="337"/>
      <c r="D1881" s="337"/>
      <c r="E1881" s="337"/>
      <c r="F1881" s="337"/>
      <c r="G1881" s="356"/>
      <c r="H1881" s="337"/>
      <c r="I1881" s="337"/>
      <c r="J1881" s="337"/>
      <c r="K1881" s="337"/>
      <c r="L1881" s="329"/>
      <c r="M1881" s="337"/>
      <c r="N1881" s="349"/>
      <c r="O1881" s="349"/>
      <c r="P1881" s="358"/>
    </row>
    <row r="1882" ht="27" customHeight="1" spans="1:16">
      <c r="A1882" s="361"/>
      <c r="B1882" s="294"/>
      <c r="C1882" s="337"/>
      <c r="D1882" s="337"/>
      <c r="E1882" s="337"/>
      <c r="F1882" s="337"/>
      <c r="G1882" s="356"/>
      <c r="H1882" s="337"/>
      <c r="I1882" s="337"/>
      <c r="J1882" s="337"/>
      <c r="K1882" s="337"/>
      <c r="L1882" s="334"/>
      <c r="M1882" s="337"/>
      <c r="N1882" s="349"/>
      <c r="O1882" s="349"/>
      <c r="P1882" s="357"/>
    </row>
    <row r="1883" ht="27" customHeight="1" spans="1:16">
      <c r="A1883" s="362"/>
      <c r="B1883" s="294"/>
      <c r="C1883" s="337"/>
      <c r="D1883" s="337"/>
      <c r="E1883" s="337"/>
      <c r="F1883" s="337"/>
      <c r="G1883" s="356"/>
      <c r="H1883" s="337"/>
      <c r="I1883" s="337"/>
      <c r="J1883" s="337"/>
      <c r="K1883" s="337"/>
      <c r="L1883" s="329"/>
      <c r="M1883" s="337"/>
      <c r="N1883" s="349"/>
      <c r="O1883" s="349"/>
      <c r="P1883" s="358"/>
    </row>
    <row r="1884" ht="27" customHeight="1" spans="1:16">
      <c r="A1884" s="361"/>
      <c r="B1884" s="294"/>
      <c r="C1884" s="337"/>
      <c r="D1884" s="337"/>
      <c r="E1884" s="337"/>
      <c r="F1884" s="337"/>
      <c r="G1884" s="356"/>
      <c r="H1884" s="337"/>
      <c r="I1884" s="337"/>
      <c r="J1884" s="337"/>
      <c r="K1884" s="337"/>
      <c r="L1884" s="334"/>
      <c r="M1884" s="337"/>
      <c r="N1884" s="349"/>
      <c r="O1884" s="349"/>
      <c r="P1884" s="357"/>
    </row>
    <row r="1885" ht="27" customHeight="1" spans="1:16">
      <c r="A1885" s="362"/>
      <c r="B1885" s="294"/>
      <c r="C1885" s="337"/>
      <c r="D1885" s="337"/>
      <c r="E1885" s="337"/>
      <c r="F1885" s="337"/>
      <c r="G1885" s="356"/>
      <c r="H1885" s="337"/>
      <c r="I1885" s="337"/>
      <c r="J1885" s="337"/>
      <c r="K1885" s="337"/>
      <c r="L1885" s="329"/>
      <c r="M1885" s="337"/>
      <c r="N1885" s="349"/>
      <c r="O1885" s="349"/>
      <c r="P1885" s="358"/>
    </row>
    <row r="1886" ht="27" customHeight="1" spans="1:16">
      <c r="A1886" s="361"/>
      <c r="B1886" s="294"/>
      <c r="C1886" s="337"/>
      <c r="D1886" s="337"/>
      <c r="E1886" s="337"/>
      <c r="F1886" s="337"/>
      <c r="G1886" s="356"/>
      <c r="H1886" s="337"/>
      <c r="I1886" s="337"/>
      <c r="J1886" s="337"/>
      <c r="K1886" s="337"/>
      <c r="L1886" s="334"/>
      <c r="M1886" s="337"/>
      <c r="N1886" s="349"/>
      <c r="O1886" s="349"/>
      <c r="P1886" s="357"/>
    </row>
    <row r="1887" ht="27" customHeight="1" spans="1:16">
      <c r="A1887" s="362"/>
      <c r="B1887" s="294"/>
      <c r="C1887" s="337"/>
      <c r="D1887" s="337"/>
      <c r="E1887" s="337"/>
      <c r="F1887" s="337"/>
      <c r="G1887" s="356"/>
      <c r="H1887" s="337"/>
      <c r="I1887" s="337"/>
      <c r="J1887" s="337"/>
      <c r="K1887" s="337"/>
      <c r="L1887" s="329"/>
      <c r="M1887" s="337"/>
      <c r="N1887" s="349"/>
      <c r="O1887" s="349"/>
      <c r="P1887" s="358"/>
    </row>
    <row r="1888" ht="27" customHeight="1" spans="1:16">
      <c r="A1888" s="361"/>
      <c r="B1888" s="294"/>
      <c r="C1888" s="337"/>
      <c r="D1888" s="337"/>
      <c r="E1888" s="337"/>
      <c r="F1888" s="337"/>
      <c r="G1888" s="356"/>
      <c r="H1888" s="337"/>
      <c r="I1888" s="337"/>
      <c r="J1888" s="337"/>
      <c r="K1888" s="337"/>
      <c r="L1888" s="334"/>
      <c r="M1888" s="337"/>
      <c r="N1888" s="349"/>
      <c r="O1888" s="349"/>
      <c r="P1888" s="357"/>
    </row>
    <row r="1889" ht="27" customHeight="1" spans="1:16">
      <c r="A1889" s="362"/>
      <c r="B1889" s="294"/>
      <c r="C1889" s="337"/>
      <c r="D1889" s="337"/>
      <c r="E1889" s="337"/>
      <c r="F1889" s="341"/>
      <c r="G1889" s="356"/>
      <c r="H1889" s="337"/>
      <c r="I1889" s="337"/>
      <c r="J1889" s="337"/>
      <c r="K1889" s="337"/>
      <c r="L1889" s="329"/>
      <c r="M1889" s="337"/>
      <c r="N1889" s="349"/>
      <c r="O1889" s="349"/>
      <c r="P1889" s="358"/>
    </row>
    <row r="1890" ht="27" customHeight="1" spans="1:16">
      <c r="A1890" s="361"/>
      <c r="B1890" s="294"/>
      <c r="C1890" s="337"/>
      <c r="D1890" s="337"/>
      <c r="E1890" s="337"/>
      <c r="F1890" s="341"/>
      <c r="G1890" s="356"/>
      <c r="H1890" s="337"/>
      <c r="I1890" s="337"/>
      <c r="J1890" s="337"/>
      <c r="K1890" s="337"/>
      <c r="L1890" s="334"/>
      <c r="M1890" s="337"/>
      <c r="N1890" s="349"/>
      <c r="O1890" s="349"/>
      <c r="P1890" s="357"/>
    </row>
    <row r="1891" ht="27" customHeight="1" spans="1:16">
      <c r="A1891" s="362"/>
      <c r="B1891" s="294"/>
      <c r="C1891" s="337"/>
      <c r="D1891" s="337"/>
      <c r="E1891" s="337"/>
      <c r="F1891" s="341"/>
      <c r="G1891" s="356"/>
      <c r="H1891" s="337"/>
      <c r="I1891" s="337"/>
      <c r="J1891" s="337"/>
      <c r="K1891" s="337"/>
      <c r="L1891" s="329"/>
      <c r="M1891" s="337"/>
      <c r="N1891" s="349"/>
      <c r="O1891" s="349"/>
      <c r="P1891" s="358"/>
    </row>
    <row r="1892" ht="27" customHeight="1" spans="1:16">
      <c r="A1892" s="361"/>
      <c r="B1892" s="294"/>
      <c r="C1892" s="337"/>
      <c r="D1892" s="337"/>
      <c r="E1892" s="337"/>
      <c r="F1892" s="341"/>
      <c r="G1892" s="356"/>
      <c r="H1892" s="337"/>
      <c r="I1892" s="337"/>
      <c r="J1892" s="337"/>
      <c r="K1892" s="337"/>
      <c r="L1892" s="334"/>
      <c r="M1892" s="337"/>
      <c r="N1892" s="349"/>
      <c r="O1892" s="349"/>
      <c r="P1892" s="357"/>
    </row>
    <row r="1893" ht="27" customHeight="1" spans="1:16">
      <c r="A1893" s="362"/>
      <c r="B1893" s="294"/>
      <c r="C1893" s="337"/>
      <c r="D1893" s="337"/>
      <c r="E1893" s="337"/>
      <c r="F1893" s="341"/>
      <c r="G1893" s="356"/>
      <c r="H1893" s="337"/>
      <c r="I1893" s="337"/>
      <c r="J1893" s="337"/>
      <c r="K1893" s="337"/>
      <c r="L1893" s="329"/>
      <c r="M1893" s="337"/>
      <c r="N1893" s="349"/>
      <c r="O1893" s="349"/>
      <c r="P1893" s="358"/>
    </row>
    <row r="1894" ht="27" customHeight="1" spans="1:16">
      <c r="A1894" s="361"/>
      <c r="B1894" s="294"/>
      <c r="C1894" s="337"/>
      <c r="D1894" s="337"/>
      <c r="E1894" s="337"/>
      <c r="F1894" s="337"/>
      <c r="G1894" s="356"/>
      <c r="H1894" s="337"/>
      <c r="I1894" s="337"/>
      <c r="J1894" s="337"/>
      <c r="K1894" s="337"/>
      <c r="L1894" s="334"/>
      <c r="M1894" s="337"/>
      <c r="N1894" s="349"/>
      <c r="O1894" s="349"/>
      <c r="P1894" s="357"/>
    </row>
    <row r="1895" ht="27" customHeight="1" spans="1:16">
      <c r="A1895" s="362"/>
      <c r="B1895" s="294"/>
      <c r="C1895" s="337"/>
      <c r="D1895" s="337"/>
      <c r="E1895" s="337"/>
      <c r="F1895" s="337"/>
      <c r="G1895" s="356"/>
      <c r="H1895" s="337"/>
      <c r="I1895" s="337"/>
      <c r="J1895" s="337"/>
      <c r="K1895" s="337"/>
      <c r="L1895" s="329"/>
      <c r="M1895" s="337"/>
      <c r="N1895" s="349"/>
      <c r="O1895" s="349"/>
      <c r="P1895" s="358"/>
    </row>
    <row r="1896" ht="27" customHeight="1" spans="1:16">
      <c r="A1896" s="361"/>
      <c r="B1896" s="294"/>
      <c r="C1896" s="337"/>
      <c r="D1896" s="337"/>
      <c r="E1896" s="337"/>
      <c r="F1896" s="337"/>
      <c r="G1896" s="356"/>
      <c r="H1896" s="337"/>
      <c r="I1896" s="337"/>
      <c r="J1896" s="337"/>
      <c r="K1896" s="337"/>
      <c r="L1896" s="334"/>
      <c r="M1896" s="337"/>
      <c r="N1896" s="349"/>
      <c r="O1896" s="349"/>
      <c r="P1896" s="357"/>
    </row>
    <row r="1897" ht="27" customHeight="1" spans="1:16">
      <c r="A1897" s="362"/>
      <c r="B1897" s="294"/>
      <c r="C1897" s="337"/>
      <c r="D1897" s="337"/>
      <c r="E1897" s="337"/>
      <c r="F1897" s="337"/>
      <c r="G1897" s="356"/>
      <c r="H1897" s="337"/>
      <c r="I1897" s="337"/>
      <c r="J1897" s="337"/>
      <c r="K1897" s="337"/>
      <c r="L1897" s="329"/>
      <c r="M1897" s="337"/>
      <c r="N1897" s="349"/>
      <c r="O1897" s="349"/>
      <c r="P1897" s="358"/>
    </row>
    <row r="1898" ht="27" customHeight="1" spans="1:16">
      <c r="A1898" s="361"/>
      <c r="B1898" s="294"/>
      <c r="C1898" s="337"/>
      <c r="D1898" s="337"/>
      <c r="E1898" s="337"/>
      <c r="F1898" s="337"/>
      <c r="G1898" s="356"/>
      <c r="H1898" s="337"/>
      <c r="I1898" s="337"/>
      <c r="J1898" s="337"/>
      <c r="K1898" s="337"/>
      <c r="L1898" s="334"/>
      <c r="M1898" s="337"/>
      <c r="N1898" s="349"/>
      <c r="O1898" s="349"/>
      <c r="P1898" s="357"/>
    </row>
    <row r="1899" ht="27" customHeight="1" spans="1:16">
      <c r="A1899" s="362"/>
      <c r="B1899" s="294"/>
      <c r="C1899" s="337"/>
      <c r="D1899" s="337"/>
      <c r="E1899" s="337"/>
      <c r="F1899" s="337"/>
      <c r="G1899" s="356"/>
      <c r="H1899" s="337"/>
      <c r="I1899" s="337"/>
      <c r="J1899" s="337"/>
      <c r="K1899" s="337"/>
      <c r="L1899" s="329"/>
      <c r="M1899" s="337"/>
      <c r="N1899" s="349"/>
      <c r="O1899" s="349"/>
      <c r="P1899" s="358"/>
    </row>
    <row r="1900" ht="27" customHeight="1" spans="1:16">
      <c r="A1900" s="361"/>
      <c r="B1900" s="294"/>
      <c r="C1900" s="337"/>
      <c r="D1900" s="337"/>
      <c r="E1900" s="337"/>
      <c r="F1900" s="337"/>
      <c r="G1900" s="356"/>
      <c r="H1900" s="337"/>
      <c r="I1900" s="337"/>
      <c r="J1900" s="337"/>
      <c r="K1900" s="337"/>
      <c r="L1900" s="334"/>
      <c r="M1900" s="337"/>
      <c r="N1900" s="349"/>
      <c r="O1900" s="349"/>
      <c r="P1900" s="357"/>
    </row>
    <row r="1901" ht="27" customHeight="1" spans="1:16">
      <c r="A1901" s="362"/>
      <c r="B1901" s="294"/>
      <c r="C1901" s="337"/>
      <c r="D1901" s="337"/>
      <c r="E1901" s="337"/>
      <c r="F1901" s="337"/>
      <c r="G1901" s="356"/>
      <c r="H1901" s="337"/>
      <c r="I1901" s="337"/>
      <c r="J1901" s="337"/>
      <c r="K1901" s="337"/>
      <c r="L1901" s="329"/>
      <c r="M1901" s="337"/>
      <c r="N1901" s="349"/>
      <c r="O1901" s="349"/>
      <c r="P1901" s="358"/>
    </row>
    <row r="1902" ht="27" customHeight="1" spans="1:16">
      <c r="A1902" s="361"/>
      <c r="B1902" s="294"/>
      <c r="C1902" s="337"/>
      <c r="D1902" s="337"/>
      <c r="E1902" s="337"/>
      <c r="F1902" s="337"/>
      <c r="G1902" s="356"/>
      <c r="H1902" s="337"/>
      <c r="I1902" s="337"/>
      <c r="J1902" s="337"/>
      <c r="K1902" s="337"/>
      <c r="L1902" s="334"/>
      <c r="M1902" s="337"/>
      <c r="N1902" s="349"/>
      <c r="O1902" s="349"/>
      <c r="P1902" s="357"/>
    </row>
    <row r="1903" ht="27" customHeight="1" spans="1:16">
      <c r="A1903" s="362"/>
      <c r="B1903" s="294"/>
      <c r="C1903" s="337"/>
      <c r="D1903" s="337"/>
      <c r="E1903" s="337"/>
      <c r="F1903" s="337"/>
      <c r="G1903" s="356"/>
      <c r="H1903" s="337"/>
      <c r="I1903" s="337"/>
      <c r="J1903" s="337"/>
      <c r="K1903" s="337"/>
      <c r="L1903" s="329"/>
      <c r="M1903" s="337"/>
      <c r="N1903" s="349"/>
      <c r="O1903" s="349"/>
      <c r="P1903" s="358"/>
    </row>
    <row r="1904" ht="27" customHeight="1" spans="1:16">
      <c r="A1904" s="361"/>
      <c r="B1904" s="294"/>
      <c r="C1904" s="337"/>
      <c r="D1904" s="337"/>
      <c r="E1904" s="337"/>
      <c r="F1904" s="337"/>
      <c r="G1904" s="356"/>
      <c r="H1904" s="337"/>
      <c r="I1904" s="337"/>
      <c r="J1904" s="337"/>
      <c r="K1904" s="337"/>
      <c r="L1904" s="334"/>
      <c r="M1904" s="337"/>
      <c r="N1904" s="349"/>
      <c r="O1904" s="349"/>
      <c r="P1904" s="357"/>
    </row>
    <row r="1905" ht="27" customHeight="1" spans="1:16">
      <c r="A1905" s="362"/>
      <c r="B1905" s="294"/>
      <c r="C1905" s="337"/>
      <c r="D1905" s="337"/>
      <c r="E1905" s="337"/>
      <c r="F1905" s="337"/>
      <c r="G1905" s="356"/>
      <c r="H1905" s="337"/>
      <c r="I1905" s="337"/>
      <c r="J1905" s="337"/>
      <c r="K1905" s="337"/>
      <c r="L1905" s="329"/>
      <c r="M1905" s="337"/>
      <c r="N1905" s="349"/>
      <c r="O1905" s="349"/>
      <c r="P1905" s="358"/>
    </row>
    <row r="1906" ht="27" customHeight="1" spans="1:16">
      <c r="A1906" s="361"/>
      <c r="B1906" s="294"/>
      <c r="C1906" s="337"/>
      <c r="D1906" s="337"/>
      <c r="E1906" s="337"/>
      <c r="F1906" s="337"/>
      <c r="G1906" s="356"/>
      <c r="H1906" s="337"/>
      <c r="I1906" s="337"/>
      <c r="J1906" s="337"/>
      <c r="K1906" s="337"/>
      <c r="L1906" s="334"/>
      <c r="M1906" s="337"/>
      <c r="N1906" s="349"/>
      <c r="O1906" s="349"/>
      <c r="P1906" s="357"/>
    </row>
    <row r="1907" ht="27" customHeight="1" spans="1:16">
      <c r="A1907" s="362"/>
      <c r="B1907" s="294"/>
      <c r="C1907" s="337"/>
      <c r="D1907" s="337"/>
      <c r="E1907" s="337"/>
      <c r="F1907" s="337"/>
      <c r="G1907" s="356"/>
      <c r="H1907" s="337"/>
      <c r="I1907" s="337"/>
      <c r="J1907" s="337"/>
      <c r="K1907" s="337"/>
      <c r="L1907" s="329"/>
      <c r="M1907" s="337"/>
      <c r="N1907" s="349"/>
      <c r="O1907" s="349"/>
      <c r="P1907" s="358"/>
    </row>
    <row r="1908" ht="27" customHeight="1" spans="1:16">
      <c r="A1908" s="361"/>
      <c r="B1908" s="294"/>
      <c r="C1908" s="337"/>
      <c r="D1908" s="337"/>
      <c r="E1908" s="337"/>
      <c r="F1908" s="337"/>
      <c r="G1908" s="356"/>
      <c r="H1908" s="337"/>
      <c r="I1908" s="337"/>
      <c r="J1908" s="337"/>
      <c r="K1908" s="337"/>
      <c r="L1908" s="334"/>
      <c r="M1908" s="337"/>
      <c r="N1908" s="349"/>
      <c r="O1908" s="349"/>
      <c r="P1908" s="357"/>
    </row>
    <row r="1909" ht="27" customHeight="1" spans="1:16">
      <c r="A1909" s="362"/>
      <c r="B1909" s="294"/>
      <c r="C1909" s="337"/>
      <c r="D1909" s="337"/>
      <c r="E1909" s="337"/>
      <c r="F1909" s="337"/>
      <c r="G1909" s="356"/>
      <c r="H1909" s="337"/>
      <c r="I1909" s="337"/>
      <c r="J1909" s="337"/>
      <c r="K1909" s="337"/>
      <c r="L1909" s="329"/>
      <c r="M1909" s="337"/>
      <c r="N1909" s="349"/>
      <c r="O1909" s="349"/>
      <c r="P1909" s="358"/>
    </row>
    <row r="1910" ht="27" customHeight="1" spans="1:16">
      <c r="A1910" s="361"/>
      <c r="B1910" s="294"/>
      <c r="C1910" s="337"/>
      <c r="D1910" s="337"/>
      <c r="E1910" s="337"/>
      <c r="F1910" s="337"/>
      <c r="G1910" s="356"/>
      <c r="H1910" s="337"/>
      <c r="I1910" s="337"/>
      <c r="J1910" s="337"/>
      <c r="K1910" s="337"/>
      <c r="L1910" s="334"/>
      <c r="M1910" s="337"/>
      <c r="N1910" s="349"/>
      <c r="O1910" s="349"/>
      <c r="P1910" s="357"/>
    </row>
    <row r="1911" ht="27" customHeight="1" spans="1:16">
      <c r="A1911" s="362"/>
      <c r="B1911" s="294"/>
      <c r="C1911" s="337"/>
      <c r="D1911" s="337"/>
      <c r="E1911" s="337"/>
      <c r="F1911" s="337"/>
      <c r="G1911" s="356"/>
      <c r="H1911" s="337"/>
      <c r="I1911" s="337"/>
      <c r="J1911" s="337"/>
      <c r="K1911" s="337"/>
      <c r="L1911" s="329"/>
      <c r="M1911" s="337"/>
      <c r="N1911" s="349"/>
      <c r="O1911" s="349"/>
      <c r="P1911" s="358"/>
    </row>
    <row r="1912" ht="27" customHeight="1" spans="1:16">
      <c r="A1912" s="361"/>
      <c r="B1912" s="294"/>
      <c r="C1912" s="337"/>
      <c r="D1912" s="337"/>
      <c r="E1912" s="337"/>
      <c r="F1912" s="337"/>
      <c r="G1912" s="356"/>
      <c r="H1912" s="337"/>
      <c r="I1912" s="337"/>
      <c r="J1912" s="337"/>
      <c r="K1912" s="337"/>
      <c r="L1912" s="334"/>
      <c r="M1912" s="337"/>
      <c r="N1912" s="349"/>
      <c r="O1912" s="349"/>
      <c r="P1912" s="357"/>
    </row>
    <row r="1913" ht="27" customHeight="1" spans="1:16">
      <c r="A1913" s="362"/>
      <c r="B1913" s="294"/>
      <c r="C1913" s="337"/>
      <c r="D1913" s="337"/>
      <c r="E1913" s="337"/>
      <c r="F1913" s="337"/>
      <c r="G1913" s="356"/>
      <c r="H1913" s="337"/>
      <c r="I1913" s="337"/>
      <c r="J1913" s="337"/>
      <c r="K1913" s="337"/>
      <c r="L1913" s="329"/>
      <c r="M1913" s="337"/>
      <c r="N1913" s="349"/>
      <c r="O1913" s="349"/>
      <c r="P1913" s="358"/>
    </row>
    <row r="1914" ht="27" customHeight="1" spans="1:16">
      <c r="A1914" s="361"/>
      <c r="B1914" s="294"/>
      <c r="C1914" s="337"/>
      <c r="D1914" s="337"/>
      <c r="E1914" s="337"/>
      <c r="F1914" s="337"/>
      <c r="G1914" s="356"/>
      <c r="H1914" s="337"/>
      <c r="I1914" s="337"/>
      <c r="J1914" s="337"/>
      <c r="K1914" s="337"/>
      <c r="L1914" s="334"/>
      <c r="M1914" s="337"/>
      <c r="N1914" s="349"/>
      <c r="O1914" s="349"/>
      <c r="P1914" s="357"/>
    </row>
    <row r="1915" ht="27" customHeight="1" spans="1:16">
      <c r="A1915" s="362"/>
      <c r="B1915" s="294"/>
      <c r="C1915" s="337"/>
      <c r="D1915" s="337"/>
      <c r="E1915" s="337"/>
      <c r="F1915" s="337"/>
      <c r="G1915" s="356"/>
      <c r="H1915" s="337"/>
      <c r="I1915" s="337"/>
      <c r="J1915" s="337"/>
      <c r="K1915" s="337"/>
      <c r="L1915" s="329"/>
      <c r="M1915" s="337"/>
      <c r="N1915" s="349"/>
      <c r="O1915" s="349"/>
      <c r="P1915" s="358"/>
    </row>
    <row r="1916" ht="27" customHeight="1" spans="1:16">
      <c r="A1916" s="361"/>
      <c r="B1916" s="294"/>
      <c r="C1916" s="337"/>
      <c r="D1916" s="337"/>
      <c r="E1916" s="337"/>
      <c r="F1916" s="337"/>
      <c r="G1916" s="356"/>
      <c r="H1916" s="337"/>
      <c r="I1916" s="337"/>
      <c r="J1916" s="337"/>
      <c r="K1916" s="337"/>
      <c r="L1916" s="334"/>
      <c r="M1916" s="337"/>
      <c r="N1916" s="349"/>
      <c r="O1916" s="349"/>
      <c r="P1916" s="357"/>
    </row>
    <row r="1917" ht="27" customHeight="1" spans="1:16">
      <c r="A1917" s="362"/>
      <c r="B1917" s="294"/>
      <c r="C1917" s="337"/>
      <c r="D1917" s="337"/>
      <c r="E1917" s="337"/>
      <c r="F1917" s="337"/>
      <c r="G1917" s="356"/>
      <c r="H1917" s="337"/>
      <c r="I1917" s="337"/>
      <c r="J1917" s="337"/>
      <c r="K1917" s="337"/>
      <c r="L1917" s="329"/>
      <c r="M1917" s="337"/>
      <c r="N1917" s="349"/>
      <c r="O1917" s="349"/>
      <c r="P1917" s="358"/>
    </row>
    <row r="1918" ht="27" customHeight="1" spans="1:16">
      <c r="A1918" s="361"/>
      <c r="B1918" s="294"/>
      <c r="C1918" s="337"/>
      <c r="D1918" s="337"/>
      <c r="E1918" s="337"/>
      <c r="F1918" s="337"/>
      <c r="G1918" s="356"/>
      <c r="H1918" s="337"/>
      <c r="I1918" s="337"/>
      <c r="J1918" s="337"/>
      <c r="K1918" s="337"/>
      <c r="L1918" s="334"/>
      <c r="M1918" s="337"/>
      <c r="N1918" s="349"/>
      <c r="O1918" s="349"/>
      <c r="P1918" s="357"/>
    </row>
    <row r="1919" ht="27" customHeight="1" spans="1:16">
      <c r="A1919" s="362"/>
      <c r="B1919" s="294"/>
      <c r="C1919" s="337"/>
      <c r="D1919" s="337"/>
      <c r="E1919" s="337"/>
      <c r="F1919" s="337"/>
      <c r="G1919" s="356"/>
      <c r="H1919" s="337"/>
      <c r="I1919" s="337"/>
      <c r="J1919" s="337"/>
      <c r="K1919" s="337"/>
      <c r="L1919" s="329"/>
      <c r="M1919" s="337"/>
      <c r="N1919" s="349"/>
      <c r="O1919" s="349"/>
      <c r="P1919" s="358"/>
    </row>
    <row r="1920" ht="27" customHeight="1" spans="1:16">
      <c r="A1920" s="361"/>
      <c r="B1920" s="294"/>
      <c r="C1920" s="337"/>
      <c r="D1920" s="337"/>
      <c r="E1920" s="337"/>
      <c r="F1920" s="337"/>
      <c r="G1920" s="356"/>
      <c r="H1920" s="337"/>
      <c r="I1920" s="337"/>
      <c r="J1920" s="337"/>
      <c r="K1920" s="337"/>
      <c r="L1920" s="334"/>
      <c r="M1920" s="337"/>
      <c r="N1920" s="349"/>
      <c r="O1920" s="349"/>
      <c r="P1920" s="357"/>
    </row>
    <row r="1921" ht="27" customHeight="1" spans="1:16">
      <c r="A1921" s="362"/>
      <c r="B1921" s="294"/>
      <c r="C1921" s="337"/>
      <c r="D1921" s="337"/>
      <c r="E1921" s="337"/>
      <c r="F1921" s="341"/>
      <c r="G1921" s="356"/>
      <c r="H1921" s="337"/>
      <c r="I1921" s="337"/>
      <c r="J1921" s="337"/>
      <c r="K1921" s="337"/>
      <c r="L1921" s="329"/>
      <c r="M1921" s="337"/>
      <c r="N1921" s="349"/>
      <c r="O1921" s="349"/>
      <c r="P1921" s="358"/>
    </row>
    <row r="1922" ht="27" customHeight="1" spans="1:16">
      <c r="A1922" s="361"/>
      <c r="B1922" s="294"/>
      <c r="C1922" s="337"/>
      <c r="D1922" s="337"/>
      <c r="E1922" s="337"/>
      <c r="F1922" s="337"/>
      <c r="G1922" s="356"/>
      <c r="H1922" s="337"/>
      <c r="I1922" s="337"/>
      <c r="J1922" s="337"/>
      <c r="K1922" s="337"/>
      <c r="L1922" s="334"/>
      <c r="M1922" s="337"/>
      <c r="N1922" s="349"/>
      <c r="O1922" s="349"/>
      <c r="P1922" s="357"/>
    </row>
    <row r="1923" ht="27" customHeight="1" spans="1:16">
      <c r="A1923" s="362"/>
      <c r="B1923" s="294"/>
      <c r="C1923" s="337"/>
      <c r="D1923" s="337"/>
      <c r="E1923" s="337"/>
      <c r="F1923" s="337"/>
      <c r="G1923" s="356"/>
      <c r="H1923" s="337"/>
      <c r="I1923" s="337"/>
      <c r="J1923" s="337"/>
      <c r="K1923" s="337"/>
      <c r="L1923" s="329"/>
      <c r="M1923" s="337"/>
      <c r="N1923" s="349"/>
      <c r="O1923" s="349"/>
      <c r="P1923" s="358"/>
    </row>
    <row r="1924" ht="27" customHeight="1" spans="1:16">
      <c r="A1924" s="361"/>
      <c r="B1924" s="294"/>
      <c r="C1924" s="337"/>
      <c r="D1924" s="337"/>
      <c r="E1924" s="337"/>
      <c r="F1924" s="341"/>
      <c r="G1924" s="356"/>
      <c r="H1924" s="337"/>
      <c r="I1924" s="337"/>
      <c r="J1924" s="337"/>
      <c r="K1924" s="337"/>
      <c r="L1924" s="334"/>
      <c r="M1924" s="337"/>
      <c r="N1924" s="349"/>
      <c r="O1924" s="349"/>
      <c r="P1924" s="357"/>
    </row>
    <row r="1925" ht="27" customHeight="1" spans="1:16">
      <c r="A1925" s="362"/>
      <c r="B1925" s="294"/>
      <c r="C1925" s="337"/>
      <c r="D1925" s="337"/>
      <c r="E1925" s="337"/>
      <c r="F1925" s="337"/>
      <c r="G1925" s="356"/>
      <c r="H1925" s="337"/>
      <c r="I1925" s="337"/>
      <c r="J1925" s="337"/>
      <c r="K1925" s="337"/>
      <c r="L1925" s="329"/>
      <c r="M1925" s="337"/>
      <c r="N1925" s="349"/>
      <c r="O1925" s="349"/>
      <c r="P1925" s="358"/>
    </row>
    <row r="1926" ht="27" customHeight="1" spans="1:16">
      <c r="A1926" s="361"/>
      <c r="B1926" s="294"/>
      <c r="C1926" s="337"/>
      <c r="D1926" s="337"/>
      <c r="E1926" s="337"/>
      <c r="F1926" s="337"/>
      <c r="G1926" s="356"/>
      <c r="H1926" s="337"/>
      <c r="I1926" s="337"/>
      <c r="J1926" s="337"/>
      <c r="K1926" s="337"/>
      <c r="L1926" s="334"/>
      <c r="M1926" s="337"/>
      <c r="N1926" s="349"/>
      <c r="O1926" s="349"/>
      <c r="P1926" s="357"/>
    </row>
    <row r="1927" ht="27" customHeight="1" spans="1:16">
      <c r="A1927" s="362"/>
      <c r="B1927" s="294"/>
      <c r="C1927" s="337"/>
      <c r="D1927" s="337"/>
      <c r="E1927" s="337"/>
      <c r="F1927" s="337"/>
      <c r="G1927" s="356"/>
      <c r="H1927" s="337"/>
      <c r="I1927" s="337"/>
      <c r="J1927" s="337"/>
      <c r="K1927" s="337"/>
      <c r="L1927" s="329"/>
      <c r="M1927" s="337"/>
      <c r="N1927" s="349"/>
      <c r="O1927" s="349"/>
      <c r="P1927" s="358"/>
    </row>
    <row r="1928" ht="27" customHeight="1" spans="1:16">
      <c r="A1928" s="361"/>
      <c r="B1928" s="294"/>
      <c r="C1928" s="337"/>
      <c r="D1928" s="337"/>
      <c r="E1928" s="337"/>
      <c r="F1928" s="337"/>
      <c r="G1928" s="356"/>
      <c r="H1928" s="337"/>
      <c r="I1928" s="337"/>
      <c r="J1928" s="337"/>
      <c r="K1928" s="337"/>
      <c r="L1928" s="334"/>
      <c r="M1928" s="337"/>
      <c r="N1928" s="349"/>
      <c r="O1928" s="349"/>
      <c r="P1928" s="357"/>
    </row>
    <row r="1929" ht="27" customHeight="1" spans="1:16">
      <c r="A1929" s="362"/>
      <c r="B1929" s="294"/>
      <c r="C1929" s="337"/>
      <c r="D1929" s="337"/>
      <c r="E1929" s="337"/>
      <c r="F1929" s="337"/>
      <c r="G1929" s="356"/>
      <c r="H1929" s="337"/>
      <c r="I1929" s="337"/>
      <c r="J1929" s="337"/>
      <c r="K1929" s="337"/>
      <c r="L1929" s="329"/>
      <c r="M1929" s="337"/>
      <c r="N1929" s="349"/>
      <c r="O1929" s="349"/>
      <c r="P1929" s="358"/>
    </row>
    <row r="1930" ht="27" customHeight="1" spans="1:16">
      <c r="A1930" s="361"/>
      <c r="B1930" s="294"/>
      <c r="C1930" s="337"/>
      <c r="D1930" s="337"/>
      <c r="E1930" s="337"/>
      <c r="F1930" s="337"/>
      <c r="G1930" s="356"/>
      <c r="H1930" s="337"/>
      <c r="I1930" s="337"/>
      <c r="J1930" s="337"/>
      <c r="K1930" s="337"/>
      <c r="L1930" s="334"/>
      <c r="M1930" s="337"/>
      <c r="N1930" s="349"/>
      <c r="O1930" s="349"/>
      <c r="P1930" s="357"/>
    </row>
    <row r="1931" ht="27" customHeight="1" spans="1:16">
      <c r="A1931" s="362"/>
      <c r="B1931" s="294"/>
      <c r="C1931" s="337"/>
      <c r="D1931" s="337"/>
      <c r="E1931" s="337"/>
      <c r="F1931" s="337"/>
      <c r="G1931" s="356"/>
      <c r="H1931" s="337"/>
      <c r="I1931" s="337"/>
      <c r="J1931" s="337"/>
      <c r="K1931" s="337"/>
      <c r="L1931" s="329"/>
      <c r="M1931" s="337"/>
      <c r="N1931" s="349"/>
      <c r="O1931" s="349"/>
      <c r="P1931" s="358"/>
    </row>
    <row r="1932" ht="27" customHeight="1" spans="1:16">
      <c r="A1932" s="361"/>
      <c r="B1932" s="294"/>
      <c r="C1932" s="337"/>
      <c r="D1932" s="337"/>
      <c r="E1932" s="337"/>
      <c r="F1932" s="341"/>
      <c r="G1932" s="356"/>
      <c r="H1932" s="337"/>
      <c r="I1932" s="337"/>
      <c r="J1932" s="337"/>
      <c r="K1932" s="337"/>
      <c r="L1932" s="334"/>
      <c r="M1932" s="337"/>
      <c r="N1932" s="349"/>
      <c r="O1932" s="349"/>
      <c r="P1932" s="357"/>
    </row>
    <row r="1933" ht="27" customHeight="1" spans="1:16">
      <c r="A1933" s="362"/>
      <c r="B1933" s="294"/>
      <c r="C1933" s="337"/>
      <c r="D1933" s="337"/>
      <c r="E1933" s="337"/>
      <c r="F1933" s="337"/>
      <c r="G1933" s="356"/>
      <c r="H1933" s="337"/>
      <c r="I1933" s="337"/>
      <c r="J1933" s="337"/>
      <c r="K1933" s="337"/>
      <c r="L1933" s="329"/>
      <c r="M1933" s="337"/>
      <c r="N1933" s="349"/>
      <c r="O1933" s="349"/>
      <c r="P1933" s="358"/>
    </row>
    <row r="1934" ht="27" customHeight="1" spans="1:16">
      <c r="A1934" s="361"/>
      <c r="B1934" s="294"/>
      <c r="C1934" s="337"/>
      <c r="D1934" s="337"/>
      <c r="E1934" s="337"/>
      <c r="F1934" s="337"/>
      <c r="G1934" s="356"/>
      <c r="H1934" s="337"/>
      <c r="I1934" s="337"/>
      <c r="J1934" s="337"/>
      <c r="K1934" s="337"/>
      <c r="L1934" s="334"/>
      <c r="M1934" s="337"/>
      <c r="N1934" s="349"/>
      <c r="O1934" s="349"/>
      <c r="P1934" s="357"/>
    </row>
    <row r="1935" ht="27" customHeight="1" spans="1:16">
      <c r="A1935" s="362"/>
      <c r="B1935" s="294"/>
      <c r="C1935" s="337"/>
      <c r="D1935" s="337"/>
      <c r="E1935" s="337"/>
      <c r="F1935" s="337"/>
      <c r="G1935" s="356"/>
      <c r="H1935" s="337"/>
      <c r="I1935" s="337"/>
      <c r="J1935" s="337"/>
      <c r="K1935" s="337"/>
      <c r="L1935" s="329"/>
      <c r="M1935" s="337"/>
      <c r="N1935" s="349"/>
      <c r="O1935" s="349"/>
      <c r="P1935" s="358"/>
    </row>
    <row r="1936" ht="27" customHeight="1" spans="1:16">
      <c r="A1936" s="361"/>
      <c r="B1936" s="294"/>
      <c r="C1936" s="337"/>
      <c r="D1936" s="337"/>
      <c r="E1936" s="337"/>
      <c r="F1936" s="337"/>
      <c r="G1936" s="356"/>
      <c r="H1936" s="337"/>
      <c r="I1936" s="337"/>
      <c r="J1936" s="337"/>
      <c r="K1936" s="337"/>
      <c r="L1936" s="334"/>
      <c r="M1936" s="337"/>
      <c r="N1936" s="349"/>
      <c r="O1936" s="349"/>
      <c r="P1936" s="357"/>
    </row>
    <row r="1937" ht="27" customHeight="1" spans="1:16">
      <c r="A1937" s="362"/>
      <c r="B1937" s="294"/>
      <c r="C1937" s="337"/>
      <c r="D1937" s="337"/>
      <c r="E1937" s="337"/>
      <c r="F1937" s="337"/>
      <c r="G1937" s="356"/>
      <c r="H1937" s="337"/>
      <c r="I1937" s="337"/>
      <c r="J1937" s="337"/>
      <c r="K1937" s="337"/>
      <c r="L1937" s="329"/>
      <c r="M1937" s="337"/>
      <c r="N1937" s="349"/>
      <c r="O1937" s="349"/>
      <c r="P1937" s="358"/>
    </row>
    <row r="1938" ht="27" customHeight="1" spans="1:16">
      <c r="A1938" s="361"/>
      <c r="B1938" s="294"/>
      <c r="C1938" s="337"/>
      <c r="D1938" s="337"/>
      <c r="E1938" s="337"/>
      <c r="F1938" s="337"/>
      <c r="G1938" s="356"/>
      <c r="H1938" s="337"/>
      <c r="I1938" s="337"/>
      <c r="J1938" s="337"/>
      <c r="K1938" s="337"/>
      <c r="L1938" s="334"/>
      <c r="M1938" s="337"/>
      <c r="N1938" s="349"/>
      <c r="O1938" s="349"/>
      <c r="P1938" s="357"/>
    </row>
    <row r="1939" ht="27" customHeight="1" spans="1:16">
      <c r="A1939" s="362"/>
      <c r="B1939" s="294"/>
      <c r="C1939" s="337"/>
      <c r="D1939" s="337"/>
      <c r="E1939" s="337"/>
      <c r="F1939" s="337"/>
      <c r="G1939" s="356"/>
      <c r="H1939" s="337"/>
      <c r="I1939" s="337"/>
      <c r="J1939" s="337"/>
      <c r="K1939" s="337"/>
      <c r="L1939" s="329"/>
      <c r="M1939" s="337"/>
      <c r="N1939" s="349"/>
      <c r="O1939" s="349"/>
      <c r="P1939" s="358"/>
    </row>
    <row r="1940" ht="27" customHeight="1" spans="1:16">
      <c r="A1940" s="361"/>
      <c r="B1940" s="294"/>
      <c r="C1940" s="337"/>
      <c r="D1940" s="337"/>
      <c r="E1940" s="337"/>
      <c r="F1940" s="337"/>
      <c r="G1940" s="356"/>
      <c r="H1940" s="337"/>
      <c r="I1940" s="337"/>
      <c r="J1940" s="337"/>
      <c r="K1940" s="337"/>
      <c r="L1940" s="334"/>
      <c r="M1940" s="337"/>
      <c r="N1940" s="349"/>
      <c r="O1940" s="349"/>
      <c r="P1940" s="357"/>
    </row>
    <row r="1941" ht="27" customHeight="1" spans="1:16">
      <c r="A1941" s="362"/>
      <c r="B1941" s="294"/>
      <c r="C1941" s="337"/>
      <c r="D1941" s="337"/>
      <c r="E1941" s="337"/>
      <c r="F1941" s="337"/>
      <c r="G1941" s="356"/>
      <c r="H1941" s="337"/>
      <c r="I1941" s="337"/>
      <c r="J1941" s="337"/>
      <c r="K1941" s="337"/>
      <c r="L1941" s="329"/>
      <c r="M1941" s="337"/>
      <c r="N1941" s="349"/>
      <c r="O1941" s="349"/>
      <c r="P1941" s="358"/>
    </row>
    <row r="1942" ht="27" customHeight="1" spans="1:16">
      <c r="A1942" s="361"/>
      <c r="B1942" s="294"/>
      <c r="C1942" s="337"/>
      <c r="D1942" s="337"/>
      <c r="E1942" s="337"/>
      <c r="F1942" s="337"/>
      <c r="G1942" s="356"/>
      <c r="H1942" s="337"/>
      <c r="I1942" s="337"/>
      <c r="J1942" s="337"/>
      <c r="K1942" s="337"/>
      <c r="L1942" s="334"/>
      <c r="M1942" s="337"/>
      <c r="N1942" s="349"/>
      <c r="O1942" s="349"/>
      <c r="P1942" s="357"/>
    </row>
    <row r="1943" ht="27" customHeight="1" spans="1:16">
      <c r="A1943" s="362"/>
      <c r="B1943" s="294"/>
      <c r="C1943" s="337"/>
      <c r="D1943" s="337"/>
      <c r="E1943" s="337"/>
      <c r="F1943" s="337"/>
      <c r="G1943" s="356"/>
      <c r="H1943" s="337"/>
      <c r="I1943" s="337"/>
      <c r="J1943" s="337"/>
      <c r="K1943" s="337"/>
      <c r="L1943" s="329"/>
      <c r="M1943" s="337"/>
      <c r="N1943" s="349"/>
      <c r="O1943" s="349"/>
      <c r="P1943" s="358"/>
    </row>
    <row r="1944" ht="27" customHeight="1" spans="1:16">
      <c r="A1944" s="361"/>
      <c r="B1944" s="294"/>
      <c r="C1944" s="337"/>
      <c r="D1944" s="337"/>
      <c r="E1944" s="337"/>
      <c r="F1944" s="337"/>
      <c r="G1944" s="356"/>
      <c r="H1944" s="337"/>
      <c r="I1944" s="337"/>
      <c r="J1944" s="337"/>
      <c r="K1944" s="337"/>
      <c r="L1944" s="334"/>
      <c r="M1944" s="337"/>
      <c r="N1944" s="349"/>
      <c r="O1944" s="349"/>
      <c r="P1944" s="357"/>
    </row>
    <row r="1945" ht="27" customHeight="1" spans="1:16">
      <c r="A1945" s="362"/>
      <c r="B1945" s="294"/>
      <c r="C1945" s="337"/>
      <c r="D1945" s="337"/>
      <c r="E1945" s="337"/>
      <c r="F1945" s="337"/>
      <c r="G1945" s="356"/>
      <c r="H1945" s="337"/>
      <c r="I1945" s="337"/>
      <c r="J1945" s="337"/>
      <c r="K1945" s="337"/>
      <c r="L1945" s="329"/>
      <c r="M1945" s="337"/>
      <c r="N1945" s="349"/>
      <c r="O1945" s="349"/>
      <c r="P1945" s="358"/>
    </row>
    <row r="1946" ht="27" customHeight="1" spans="1:16">
      <c r="A1946" s="361"/>
      <c r="B1946" s="294"/>
      <c r="C1946" s="365"/>
      <c r="D1946" s="337"/>
      <c r="E1946" s="337"/>
      <c r="F1946" s="337"/>
      <c r="G1946" s="356"/>
      <c r="H1946" s="337"/>
      <c r="I1946" s="337"/>
      <c r="J1946" s="337"/>
      <c r="K1946" s="337"/>
      <c r="L1946" s="334"/>
      <c r="M1946" s="337"/>
      <c r="N1946" s="349"/>
      <c r="O1946" s="349"/>
      <c r="P1946" s="357"/>
    </row>
    <row r="1947" ht="27" customHeight="1" spans="1:16">
      <c r="A1947" s="362"/>
      <c r="B1947" s="294"/>
      <c r="C1947" s="337"/>
      <c r="D1947" s="337"/>
      <c r="E1947" s="337"/>
      <c r="F1947" s="337"/>
      <c r="G1947" s="356"/>
      <c r="H1947" s="337"/>
      <c r="I1947" s="337"/>
      <c r="J1947" s="337"/>
      <c r="K1947" s="337"/>
      <c r="L1947" s="329"/>
      <c r="M1947" s="337"/>
      <c r="N1947" s="349"/>
      <c r="O1947" s="349"/>
      <c r="P1947" s="358"/>
    </row>
    <row r="1948" ht="27" customHeight="1" spans="1:16">
      <c r="A1948" s="361"/>
      <c r="B1948" s="294"/>
      <c r="C1948" s="337"/>
      <c r="D1948" s="337"/>
      <c r="E1948" s="337"/>
      <c r="F1948" s="337"/>
      <c r="G1948" s="356"/>
      <c r="H1948" s="337"/>
      <c r="I1948" s="337"/>
      <c r="J1948" s="337"/>
      <c r="K1948" s="337"/>
      <c r="L1948" s="334"/>
      <c r="M1948" s="337"/>
      <c r="N1948" s="349"/>
      <c r="O1948" s="349"/>
      <c r="P1948" s="357"/>
    </row>
    <row r="1949" ht="27" customHeight="1" spans="1:16">
      <c r="A1949" s="362"/>
      <c r="B1949" s="294"/>
      <c r="C1949" s="337"/>
      <c r="D1949" s="337"/>
      <c r="E1949" s="337"/>
      <c r="F1949" s="337"/>
      <c r="G1949" s="356"/>
      <c r="H1949" s="337"/>
      <c r="I1949" s="337"/>
      <c r="J1949" s="337"/>
      <c r="K1949" s="337"/>
      <c r="L1949" s="329"/>
      <c r="M1949" s="337"/>
      <c r="N1949" s="349"/>
      <c r="O1949" s="349"/>
      <c r="P1949" s="358"/>
    </row>
    <row r="1950" ht="27" customHeight="1" spans="1:16">
      <c r="A1950" s="361"/>
      <c r="B1950" s="294"/>
      <c r="C1950" s="337"/>
      <c r="D1950" s="337"/>
      <c r="E1950" s="337"/>
      <c r="F1950" s="337"/>
      <c r="G1950" s="356"/>
      <c r="H1950" s="337"/>
      <c r="I1950" s="337"/>
      <c r="J1950" s="337"/>
      <c r="K1950" s="337"/>
      <c r="L1950" s="334"/>
      <c r="M1950" s="337"/>
      <c r="N1950" s="349"/>
      <c r="O1950" s="349"/>
      <c r="P1950" s="357"/>
    </row>
    <row r="1951" ht="27" customHeight="1" spans="1:16">
      <c r="A1951" s="362"/>
      <c r="B1951" s="294"/>
      <c r="C1951" s="337"/>
      <c r="D1951" s="337"/>
      <c r="E1951" s="337"/>
      <c r="F1951" s="337"/>
      <c r="G1951" s="356"/>
      <c r="H1951" s="337"/>
      <c r="I1951" s="337"/>
      <c r="J1951" s="337"/>
      <c r="K1951" s="337"/>
      <c r="L1951" s="329"/>
      <c r="M1951" s="337"/>
      <c r="N1951" s="349"/>
      <c r="O1951" s="349"/>
      <c r="P1951" s="358"/>
    </row>
    <row r="1952" ht="27" customHeight="1" spans="1:16">
      <c r="A1952" s="361"/>
      <c r="B1952" s="294"/>
      <c r="C1952" s="337"/>
      <c r="D1952" s="337"/>
      <c r="E1952" s="337"/>
      <c r="F1952" s="337"/>
      <c r="G1952" s="356"/>
      <c r="H1952" s="337"/>
      <c r="I1952" s="337"/>
      <c r="J1952" s="337"/>
      <c r="K1952" s="337"/>
      <c r="L1952" s="334"/>
      <c r="M1952" s="337"/>
      <c r="N1952" s="349"/>
      <c r="O1952" s="349"/>
      <c r="P1952" s="357"/>
    </row>
    <row r="1953" ht="27" customHeight="1" spans="1:16">
      <c r="A1953" s="362"/>
      <c r="B1953" s="294"/>
      <c r="C1953" s="337"/>
      <c r="D1953" s="337"/>
      <c r="E1953" s="337"/>
      <c r="F1953" s="337"/>
      <c r="G1953" s="356"/>
      <c r="H1953" s="337"/>
      <c r="I1953" s="337"/>
      <c r="J1953" s="337"/>
      <c r="K1953" s="337"/>
      <c r="L1953" s="329"/>
      <c r="M1953" s="337"/>
      <c r="N1953" s="349"/>
      <c r="O1953" s="349"/>
      <c r="P1953" s="358"/>
    </row>
    <row r="1954" ht="27" customHeight="1" spans="1:16">
      <c r="A1954" s="361"/>
      <c r="B1954" s="294"/>
      <c r="C1954" s="337"/>
      <c r="D1954" s="337"/>
      <c r="E1954" s="337"/>
      <c r="F1954" s="337"/>
      <c r="G1954" s="356"/>
      <c r="H1954" s="337"/>
      <c r="I1954" s="337"/>
      <c r="J1954" s="337"/>
      <c r="K1954" s="337"/>
      <c r="L1954" s="334"/>
      <c r="M1954" s="337"/>
      <c r="N1954" s="349"/>
      <c r="O1954" s="349"/>
      <c r="P1954" s="357"/>
    </row>
    <row r="1955" ht="27" customHeight="1" spans="1:16">
      <c r="A1955" s="362"/>
      <c r="B1955" s="294"/>
      <c r="C1955" s="337"/>
      <c r="D1955" s="337"/>
      <c r="E1955" s="337"/>
      <c r="F1955" s="337"/>
      <c r="G1955" s="356"/>
      <c r="H1955" s="337"/>
      <c r="I1955" s="337"/>
      <c r="J1955" s="337"/>
      <c r="K1955" s="337"/>
      <c r="L1955" s="329"/>
      <c r="M1955" s="337"/>
      <c r="N1955" s="349"/>
      <c r="O1955" s="349"/>
      <c r="P1955" s="358"/>
    </row>
    <row r="1956" ht="27" customHeight="1" spans="1:16">
      <c r="A1956" s="361"/>
      <c r="B1956" s="294"/>
      <c r="C1956" s="337"/>
      <c r="D1956" s="337"/>
      <c r="E1956" s="337"/>
      <c r="F1956" s="337"/>
      <c r="G1956" s="356"/>
      <c r="H1956" s="337"/>
      <c r="I1956" s="337"/>
      <c r="J1956" s="337"/>
      <c r="K1956" s="337"/>
      <c r="L1956" s="334"/>
      <c r="M1956" s="337"/>
      <c r="N1956" s="349"/>
      <c r="O1956" s="349"/>
      <c r="P1956" s="357"/>
    </row>
    <row r="1957" ht="27" customHeight="1" spans="1:16">
      <c r="A1957" s="362"/>
      <c r="B1957" s="294"/>
      <c r="C1957" s="337"/>
      <c r="D1957" s="337"/>
      <c r="E1957" s="337"/>
      <c r="F1957" s="337"/>
      <c r="G1957" s="356"/>
      <c r="H1957" s="337"/>
      <c r="I1957" s="337"/>
      <c r="J1957" s="337"/>
      <c r="K1957" s="337"/>
      <c r="L1957" s="329"/>
      <c r="M1957" s="337"/>
      <c r="N1957" s="349"/>
      <c r="O1957" s="349"/>
      <c r="P1957" s="358"/>
    </row>
    <row r="1958" ht="27" customHeight="1" spans="1:16">
      <c r="A1958" s="361"/>
      <c r="B1958" s="294"/>
      <c r="C1958" s="337"/>
      <c r="D1958" s="337"/>
      <c r="E1958" s="337"/>
      <c r="F1958" s="337"/>
      <c r="G1958" s="356"/>
      <c r="H1958" s="337"/>
      <c r="I1958" s="337"/>
      <c r="J1958" s="337"/>
      <c r="K1958" s="337"/>
      <c r="L1958" s="334"/>
      <c r="M1958" s="337"/>
      <c r="N1958" s="349"/>
      <c r="O1958" s="349"/>
      <c r="P1958" s="357"/>
    </row>
    <row r="1959" ht="27" customHeight="1" spans="1:16">
      <c r="A1959" s="362"/>
      <c r="B1959" s="294"/>
      <c r="C1959" s="337"/>
      <c r="D1959" s="337"/>
      <c r="E1959" s="337"/>
      <c r="F1959" s="337"/>
      <c r="G1959" s="356"/>
      <c r="H1959" s="337"/>
      <c r="I1959" s="337"/>
      <c r="J1959" s="337"/>
      <c r="K1959" s="337"/>
      <c r="L1959" s="329"/>
      <c r="M1959" s="337"/>
      <c r="N1959" s="349"/>
      <c r="O1959" s="349"/>
      <c r="P1959" s="358"/>
    </row>
    <row r="1960" ht="27" customHeight="1" spans="1:16">
      <c r="A1960" s="361"/>
      <c r="B1960" s="294"/>
      <c r="C1960" s="337"/>
      <c r="D1960" s="337"/>
      <c r="E1960" s="337"/>
      <c r="F1960" s="337"/>
      <c r="G1960" s="356"/>
      <c r="H1960" s="337"/>
      <c r="I1960" s="337"/>
      <c r="J1960" s="337"/>
      <c r="K1960" s="337"/>
      <c r="L1960" s="334"/>
      <c r="M1960" s="337"/>
      <c r="N1960" s="349"/>
      <c r="O1960" s="349"/>
      <c r="P1960" s="357"/>
    </row>
    <row r="1961" ht="27" customHeight="1" spans="1:16">
      <c r="A1961" s="362"/>
      <c r="B1961" s="294"/>
      <c r="C1961" s="337"/>
      <c r="D1961" s="337"/>
      <c r="E1961" s="337"/>
      <c r="F1961" s="337"/>
      <c r="G1961" s="356"/>
      <c r="H1961" s="337"/>
      <c r="I1961" s="337"/>
      <c r="J1961" s="337"/>
      <c r="K1961" s="337"/>
      <c r="L1961" s="329"/>
      <c r="M1961" s="337"/>
      <c r="N1961" s="349"/>
      <c r="O1961" s="349"/>
      <c r="P1961" s="358"/>
    </row>
    <row r="1962" ht="27" customHeight="1" spans="1:16">
      <c r="A1962" s="361"/>
      <c r="B1962" s="294"/>
      <c r="C1962" s="337"/>
      <c r="D1962" s="337"/>
      <c r="E1962" s="337"/>
      <c r="F1962" s="337"/>
      <c r="G1962" s="356"/>
      <c r="H1962" s="337"/>
      <c r="I1962" s="337"/>
      <c r="J1962" s="337"/>
      <c r="K1962" s="337"/>
      <c r="L1962" s="334"/>
      <c r="M1962" s="337"/>
      <c r="N1962" s="349"/>
      <c r="O1962" s="349"/>
      <c r="P1962" s="357"/>
    </row>
    <row r="1963" ht="27" customHeight="1" spans="1:16">
      <c r="A1963" s="362"/>
      <c r="B1963" s="294"/>
      <c r="C1963" s="337"/>
      <c r="D1963" s="337"/>
      <c r="E1963" s="337"/>
      <c r="F1963" s="337"/>
      <c r="G1963" s="356"/>
      <c r="H1963" s="337"/>
      <c r="I1963" s="337"/>
      <c r="J1963" s="337"/>
      <c r="K1963" s="337"/>
      <c r="L1963" s="329"/>
      <c r="M1963" s="337"/>
      <c r="N1963" s="349"/>
      <c r="O1963" s="349"/>
      <c r="P1963" s="358"/>
    </row>
    <row r="1964" ht="27" customHeight="1" spans="1:16">
      <c r="A1964" s="361"/>
      <c r="B1964" s="294"/>
      <c r="C1964" s="337"/>
      <c r="D1964" s="337"/>
      <c r="E1964" s="337"/>
      <c r="F1964" s="337"/>
      <c r="G1964" s="356"/>
      <c r="H1964" s="337"/>
      <c r="I1964" s="337"/>
      <c r="J1964" s="337"/>
      <c r="K1964" s="337"/>
      <c r="L1964" s="334"/>
      <c r="M1964" s="337"/>
      <c r="N1964" s="349"/>
      <c r="O1964" s="349"/>
      <c r="P1964" s="357"/>
    </row>
    <row r="1965" ht="27" customHeight="1" spans="1:16">
      <c r="A1965" s="362"/>
      <c r="B1965" s="294"/>
      <c r="C1965" s="337"/>
      <c r="D1965" s="337"/>
      <c r="E1965" s="337"/>
      <c r="F1965" s="337"/>
      <c r="G1965" s="356"/>
      <c r="H1965" s="337"/>
      <c r="I1965" s="337"/>
      <c r="J1965" s="337"/>
      <c r="K1965" s="337"/>
      <c r="L1965" s="329"/>
      <c r="M1965" s="337"/>
      <c r="N1965" s="349"/>
      <c r="O1965" s="349"/>
      <c r="P1965" s="358"/>
    </row>
    <row r="1966" ht="27" customHeight="1" spans="1:16">
      <c r="A1966" s="361"/>
      <c r="B1966" s="294"/>
      <c r="C1966" s="337"/>
      <c r="D1966" s="337"/>
      <c r="E1966" s="337"/>
      <c r="F1966" s="337"/>
      <c r="G1966" s="356"/>
      <c r="H1966" s="337"/>
      <c r="I1966" s="337"/>
      <c r="J1966" s="337"/>
      <c r="K1966" s="337"/>
      <c r="L1966" s="334"/>
      <c r="M1966" s="337"/>
      <c r="N1966" s="349"/>
      <c r="O1966" s="349"/>
      <c r="P1966" s="357"/>
    </row>
    <row r="1967" ht="27" customHeight="1" spans="1:16">
      <c r="A1967" s="362"/>
      <c r="B1967" s="294"/>
      <c r="C1967" s="337"/>
      <c r="D1967" s="337"/>
      <c r="E1967" s="337"/>
      <c r="F1967" s="337"/>
      <c r="G1967" s="356"/>
      <c r="H1967" s="337"/>
      <c r="I1967" s="337"/>
      <c r="J1967" s="337"/>
      <c r="K1967" s="337"/>
      <c r="L1967" s="329"/>
      <c r="M1967" s="337"/>
      <c r="N1967" s="349"/>
      <c r="O1967" s="349"/>
      <c r="P1967" s="358"/>
    </row>
    <row r="1968" ht="27" customHeight="1" spans="1:16">
      <c r="A1968" s="361"/>
      <c r="B1968" s="294"/>
      <c r="C1968" s="337"/>
      <c r="D1968" s="337"/>
      <c r="E1968" s="337"/>
      <c r="F1968" s="337"/>
      <c r="G1968" s="356"/>
      <c r="H1968" s="337"/>
      <c r="I1968" s="337"/>
      <c r="J1968" s="337"/>
      <c r="K1968" s="337"/>
      <c r="L1968" s="334"/>
      <c r="M1968" s="337"/>
      <c r="N1968" s="349"/>
      <c r="O1968" s="349"/>
      <c r="P1968" s="357"/>
    </row>
    <row r="1969" ht="27" customHeight="1" spans="1:16">
      <c r="A1969" s="362"/>
      <c r="B1969" s="294"/>
      <c r="C1969" s="337"/>
      <c r="D1969" s="337"/>
      <c r="E1969" s="337"/>
      <c r="F1969" s="337"/>
      <c r="G1969" s="356"/>
      <c r="H1969" s="337"/>
      <c r="I1969" s="337"/>
      <c r="J1969" s="337"/>
      <c r="K1969" s="337"/>
      <c r="L1969" s="329"/>
      <c r="M1969" s="337"/>
      <c r="N1969" s="349"/>
      <c r="O1969" s="349"/>
      <c r="P1969" s="358"/>
    </row>
    <row r="1970" ht="27" customHeight="1" spans="1:16">
      <c r="A1970" s="361"/>
      <c r="B1970" s="294"/>
      <c r="C1970" s="337"/>
      <c r="D1970" s="337"/>
      <c r="E1970" s="337"/>
      <c r="F1970" s="337"/>
      <c r="G1970" s="356"/>
      <c r="H1970" s="337"/>
      <c r="I1970" s="337"/>
      <c r="J1970" s="337"/>
      <c r="K1970" s="337"/>
      <c r="L1970" s="334"/>
      <c r="M1970" s="337"/>
      <c r="N1970" s="349"/>
      <c r="O1970" s="349"/>
      <c r="P1970" s="357"/>
    </row>
    <row r="1971" ht="27" customHeight="1" spans="1:16">
      <c r="A1971" s="362"/>
      <c r="B1971" s="294"/>
      <c r="C1971" s="337"/>
      <c r="D1971" s="337"/>
      <c r="E1971" s="337"/>
      <c r="F1971" s="337"/>
      <c r="G1971" s="356"/>
      <c r="H1971" s="337"/>
      <c r="I1971" s="337"/>
      <c r="J1971" s="337"/>
      <c r="K1971" s="337"/>
      <c r="L1971" s="329"/>
      <c r="M1971" s="337"/>
      <c r="N1971" s="349"/>
      <c r="O1971" s="349"/>
      <c r="P1971" s="358"/>
    </row>
    <row r="1972" ht="27" customHeight="1" spans="1:16">
      <c r="A1972" s="361"/>
      <c r="B1972" s="294"/>
      <c r="C1972" s="337"/>
      <c r="D1972" s="337"/>
      <c r="E1972" s="337"/>
      <c r="F1972" s="337"/>
      <c r="G1972" s="356"/>
      <c r="H1972" s="337"/>
      <c r="I1972" s="337"/>
      <c r="J1972" s="337"/>
      <c r="K1972" s="337"/>
      <c r="L1972" s="334"/>
      <c r="M1972" s="337"/>
      <c r="N1972" s="349"/>
      <c r="O1972" s="349"/>
      <c r="P1972" s="357"/>
    </row>
    <row r="1973" ht="27" customHeight="1" spans="1:16">
      <c r="A1973" s="362"/>
      <c r="B1973" s="294"/>
      <c r="C1973" s="337"/>
      <c r="D1973" s="337"/>
      <c r="E1973" s="337"/>
      <c r="F1973" s="337"/>
      <c r="G1973" s="356"/>
      <c r="H1973" s="337"/>
      <c r="I1973" s="337"/>
      <c r="J1973" s="337"/>
      <c r="K1973" s="337"/>
      <c r="L1973" s="329"/>
      <c r="M1973" s="337"/>
      <c r="N1973" s="349"/>
      <c r="O1973" s="349"/>
      <c r="P1973" s="358"/>
    </row>
    <row r="1974" ht="27" customHeight="1" spans="1:16">
      <c r="A1974" s="361"/>
      <c r="B1974" s="294"/>
      <c r="C1974" s="337"/>
      <c r="D1974" s="337"/>
      <c r="E1974" s="337"/>
      <c r="F1974" s="337"/>
      <c r="G1974" s="356"/>
      <c r="H1974" s="337"/>
      <c r="I1974" s="337"/>
      <c r="J1974" s="337"/>
      <c r="K1974" s="337"/>
      <c r="L1974" s="334"/>
      <c r="M1974" s="337"/>
      <c r="N1974" s="349"/>
      <c r="O1974" s="349"/>
      <c r="P1974" s="357"/>
    </row>
    <row r="1975" ht="27" customHeight="1" spans="1:16">
      <c r="A1975" s="362"/>
      <c r="B1975" s="294"/>
      <c r="C1975" s="337"/>
      <c r="D1975" s="337"/>
      <c r="E1975" s="337"/>
      <c r="F1975" s="337"/>
      <c r="G1975" s="356"/>
      <c r="H1975" s="337"/>
      <c r="I1975" s="337"/>
      <c r="J1975" s="337"/>
      <c r="K1975" s="337"/>
      <c r="L1975" s="329"/>
      <c r="M1975" s="337"/>
      <c r="N1975" s="349"/>
      <c r="O1975" s="349"/>
      <c r="P1975" s="358"/>
    </row>
    <row r="1976" ht="27" customHeight="1" spans="1:16">
      <c r="A1976" s="361"/>
      <c r="B1976" s="294"/>
      <c r="C1976" s="337"/>
      <c r="D1976" s="337"/>
      <c r="E1976" s="337"/>
      <c r="F1976" s="337"/>
      <c r="G1976" s="356"/>
      <c r="H1976" s="337"/>
      <c r="I1976" s="337"/>
      <c r="J1976" s="337"/>
      <c r="K1976" s="337"/>
      <c r="L1976" s="334"/>
      <c r="M1976" s="337"/>
      <c r="N1976" s="349"/>
      <c r="O1976" s="349"/>
      <c r="P1976" s="357"/>
    </row>
    <row r="1977" ht="27" customHeight="1" spans="1:16">
      <c r="A1977" s="362"/>
      <c r="B1977" s="294"/>
      <c r="C1977" s="337"/>
      <c r="D1977" s="337"/>
      <c r="E1977" s="337"/>
      <c r="F1977" s="337"/>
      <c r="G1977" s="356"/>
      <c r="H1977" s="337"/>
      <c r="I1977" s="337"/>
      <c r="J1977" s="337"/>
      <c r="K1977" s="337"/>
      <c r="L1977" s="329"/>
      <c r="M1977" s="337"/>
      <c r="N1977" s="349"/>
      <c r="O1977" s="349"/>
      <c r="P1977" s="358"/>
    </row>
    <row r="1978" ht="27" customHeight="1" spans="1:16">
      <c r="A1978" s="361"/>
      <c r="B1978" s="294"/>
      <c r="C1978" s="337"/>
      <c r="D1978" s="337"/>
      <c r="E1978" s="337"/>
      <c r="F1978" s="337"/>
      <c r="G1978" s="356"/>
      <c r="H1978" s="337"/>
      <c r="I1978" s="337"/>
      <c r="J1978" s="337"/>
      <c r="K1978" s="337"/>
      <c r="L1978" s="334"/>
      <c r="M1978" s="337"/>
      <c r="N1978" s="349"/>
      <c r="O1978" s="349"/>
      <c r="P1978" s="357"/>
    </row>
    <row r="1979" ht="27" customHeight="1" spans="1:16">
      <c r="A1979" s="362"/>
      <c r="B1979" s="294"/>
      <c r="C1979" s="337"/>
      <c r="D1979" s="337"/>
      <c r="E1979" s="337"/>
      <c r="F1979" s="337"/>
      <c r="G1979" s="356"/>
      <c r="H1979" s="337"/>
      <c r="I1979" s="337"/>
      <c r="J1979" s="337"/>
      <c r="K1979" s="337"/>
      <c r="L1979" s="329"/>
      <c r="M1979" s="337"/>
      <c r="N1979" s="349"/>
      <c r="O1979" s="349"/>
      <c r="P1979" s="358"/>
    </row>
    <row r="1980" ht="27" customHeight="1" spans="1:16">
      <c r="A1980" s="361"/>
      <c r="B1980" s="294"/>
      <c r="C1980" s="337"/>
      <c r="D1980" s="337"/>
      <c r="E1980" s="337"/>
      <c r="F1980" s="337"/>
      <c r="G1980" s="356"/>
      <c r="H1980" s="337"/>
      <c r="I1980" s="337"/>
      <c r="J1980" s="337"/>
      <c r="K1980" s="337"/>
      <c r="L1980" s="334"/>
      <c r="M1980" s="337"/>
      <c r="N1980" s="349"/>
      <c r="O1980" s="349"/>
      <c r="P1980" s="357"/>
    </row>
    <row r="1981" ht="27" customHeight="1" spans="1:16">
      <c r="A1981" s="362"/>
      <c r="B1981" s="294"/>
      <c r="C1981" s="337"/>
      <c r="D1981" s="337"/>
      <c r="E1981" s="337"/>
      <c r="F1981" s="337"/>
      <c r="G1981" s="356"/>
      <c r="H1981" s="337"/>
      <c r="I1981" s="337"/>
      <c r="J1981" s="337"/>
      <c r="K1981" s="337"/>
      <c r="L1981" s="329"/>
      <c r="M1981" s="337"/>
      <c r="N1981" s="349"/>
      <c r="O1981" s="349"/>
      <c r="P1981" s="358"/>
    </row>
    <row r="1982" ht="27" customHeight="1" spans="1:16">
      <c r="A1982" s="361"/>
      <c r="B1982" s="294"/>
      <c r="C1982" s="337"/>
      <c r="D1982" s="337"/>
      <c r="E1982" s="337"/>
      <c r="F1982" s="337"/>
      <c r="G1982" s="356"/>
      <c r="H1982" s="337"/>
      <c r="I1982" s="337"/>
      <c r="J1982" s="337"/>
      <c r="K1982" s="337"/>
      <c r="L1982" s="334"/>
      <c r="M1982" s="337"/>
      <c r="N1982" s="349"/>
      <c r="O1982" s="349"/>
      <c r="P1982" s="357"/>
    </row>
    <row r="1983" ht="27" customHeight="1" spans="1:16">
      <c r="A1983" s="362"/>
      <c r="B1983" s="294"/>
      <c r="C1983" s="337"/>
      <c r="D1983" s="337"/>
      <c r="E1983" s="337"/>
      <c r="F1983" s="337"/>
      <c r="G1983" s="356"/>
      <c r="H1983" s="337"/>
      <c r="I1983" s="337"/>
      <c r="J1983" s="337"/>
      <c r="K1983" s="337"/>
      <c r="L1983" s="329"/>
      <c r="M1983" s="337"/>
      <c r="N1983" s="349"/>
      <c r="O1983" s="349"/>
      <c r="P1983" s="358"/>
    </row>
    <row r="1984" ht="27" customHeight="1" spans="1:16">
      <c r="A1984" s="361"/>
      <c r="B1984" s="294"/>
      <c r="C1984" s="337"/>
      <c r="D1984" s="337"/>
      <c r="E1984" s="337"/>
      <c r="F1984" s="337"/>
      <c r="G1984" s="356"/>
      <c r="H1984" s="337"/>
      <c r="I1984" s="337"/>
      <c r="J1984" s="337"/>
      <c r="K1984" s="337"/>
      <c r="L1984" s="334"/>
      <c r="M1984" s="337"/>
      <c r="N1984" s="349"/>
      <c r="O1984" s="349"/>
      <c r="P1984" s="357"/>
    </row>
    <row r="1985" ht="27" customHeight="1" spans="1:16">
      <c r="A1985" s="362"/>
      <c r="B1985" s="294"/>
      <c r="C1985" s="337"/>
      <c r="D1985" s="337"/>
      <c r="E1985" s="337"/>
      <c r="F1985" s="337"/>
      <c r="G1985" s="356"/>
      <c r="H1985" s="337"/>
      <c r="I1985" s="337"/>
      <c r="J1985" s="337"/>
      <c r="K1985" s="337"/>
      <c r="L1985" s="329"/>
      <c r="M1985" s="337"/>
      <c r="N1985" s="349"/>
      <c r="O1985" s="349"/>
      <c r="P1985" s="358"/>
    </row>
    <row r="1986" ht="27" customHeight="1" spans="1:16">
      <c r="A1986" s="361"/>
      <c r="B1986" s="294"/>
      <c r="C1986" s="337"/>
      <c r="D1986" s="337"/>
      <c r="E1986" s="337"/>
      <c r="F1986" s="337"/>
      <c r="G1986" s="356"/>
      <c r="H1986" s="337"/>
      <c r="I1986" s="337"/>
      <c r="J1986" s="337"/>
      <c r="K1986" s="337"/>
      <c r="L1986" s="334"/>
      <c r="M1986" s="337"/>
      <c r="N1986" s="349"/>
      <c r="O1986" s="349"/>
      <c r="P1986" s="357"/>
    </row>
    <row r="1987" ht="27" customHeight="1" spans="1:16">
      <c r="A1987" s="362"/>
      <c r="B1987" s="294"/>
      <c r="C1987" s="337"/>
      <c r="D1987" s="337"/>
      <c r="E1987" s="337"/>
      <c r="F1987" s="337"/>
      <c r="G1987" s="356"/>
      <c r="H1987" s="337"/>
      <c r="I1987" s="337"/>
      <c r="J1987" s="337"/>
      <c r="K1987" s="337"/>
      <c r="L1987" s="329"/>
      <c r="M1987" s="337"/>
      <c r="N1987" s="349"/>
      <c r="O1987" s="349"/>
      <c r="P1987" s="358"/>
    </row>
    <row r="1988" ht="27" customHeight="1" spans="1:16">
      <c r="A1988" s="361"/>
      <c r="B1988" s="294"/>
      <c r="C1988" s="337"/>
      <c r="D1988" s="337"/>
      <c r="E1988" s="337"/>
      <c r="F1988" s="337"/>
      <c r="G1988" s="356"/>
      <c r="H1988" s="337"/>
      <c r="I1988" s="337"/>
      <c r="J1988" s="337"/>
      <c r="K1988" s="337"/>
      <c r="L1988" s="334"/>
      <c r="M1988" s="337"/>
      <c r="N1988" s="349"/>
      <c r="O1988" s="349"/>
      <c r="P1988" s="357"/>
    </row>
    <row r="1989" ht="27" customHeight="1" spans="1:16">
      <c r="A1989" s="362"/>
      <c r="B1989" s="294"/>
      <c r="C1989" s="337"/>
      <c r="D1989" s="337"/>
      <c r="E1989" s="337"/>
      <c r="F1989" s="337"/>
      <c r="G1989" s="356"/>
      <c r="H1989" s="337"/>
      <c r="I1989" s="337"/>
      <c r="J1989" s="337"/>
      <c r="K1989" s="337"/>
      <c r="L1989" s="329"/>
      <c r="M1989" s="337"/>
      <c r="N1989" s="349"/>
      <c r="O1989" s="349"/>
      <c r="P1989" s="358"/>
    </row>
    <row r="1990" ht="27" customHeight="1" spans="1:16">
      <c r="A1990" s="361"/>
      <c r="B1990" s="294"/>
      <c r="C1990" s="337"/>
      <c r="D1990" s="337"/>
      <c r="E1990" s="337"/>
      <c r="F1990" s="337"/>
      <c r="G1990" s="356"/>
      <c r="H1990" s="337"/>
      <c r="I1990" s="337"/>
      <c r="J1990" s="337"/>
      <c r="K1990" s="337"/>
      <c r="L1990" s="334"/>
      <c r="M1990" s="337"/>
      <c r="N1990" s="349"/>
      <c r="O1990" s="349"/>
      <c r="P1990" s="357"/>
    </row>
    <row r="1991" ht="27" customHeight="1" spans="1:16">
      <c r="A1991" s="362"/>
      <c r="B1991" s="294"/>
      <c r="C1991" s="337"/>
      <c r="D1991" s="337"/>
      <c r="E1991" s="337"/>
      <c r="F1991" s="337"/>
      <c r="G1991" s="356"/>
      <c r="H1991" s="337"/>
      <c r="I1991" s="337"/>
      <c r="J1991" s="337"/>
      <c r="K1991" s="337"/>
      <c r="L1991" s="329"/>
      <c r="M1991" s="337"/>
      <c r="N1991" s="349"/>
      <c r="O1991" s="349"/>
      <c r="P1991" s="358"/>
    </row>
    <row r="1992" ht="27" customHeight="1" spans="1:16">
      <c r="A1992" s="361"/>
      <c r="B1992" s="294"/>
      <c r="C1992" s="337"/>
      <c r="D1992" s="337"/>
      <c r="E1992" s="337"/>
      <c r="F1992" s="337"/>
      <c r="G1992" s="356"/>
      <c r="H1992" s="337"/>
      <c r="I1992" s="337"/>
      <c r="J1992" s="337"/>
      <c r="K1992" s="337"/>
      <c r="L1992" s="334"/>
      <c r="M1992" s="337"/>
      <c r="N1992" s="349"/>
      <c r="O1992" s="349"/>
      <c r="P1992" s="357"/>
    </row>
    <row r="1993" ht="27" customHeight="1" spans="1:16">
      <c r="A1993" s="362"/>
      <c r="B1993" s="294"/>
      <c r="C1993" s="337"/>
      <c r="D1993" s="337"/>
      <c r="E1993" s="337"/>
      <c r="F1993" s="337"/>
      <c r="G1993" s="356"/>
      <c r="H1993" s="337"/>
      <c r="I1993" s="337"/>
      <c r="J1993" s="337"/>
      <c r="K1993" s="337"/>
      <c r="L1993" s="329"/>
      <c r="M1993" s="337"/>
      <c r="N1993" s="349"/>
      <c r="O1993" s="349"/>
      <c r="P1993" s="358"/>
    </row>
    <row r="1994" ht="27" customHeight="1" spans="1:16">
      <c r="A1994" s="361"/>
      <c r="B1994" s="294"/>
      <c r="C1994" s="337"/>
      <c r="D1994" s="337"/>
      <c r="E1994" s="337"/>
      <c r="F1994" s="337"/>
      <c r="G1994" s="356"/>
      <c r="H1994" s="337"/>
      <c r="I1994" s="337"/>
      <c r="J1994" s="337"/>
      <c r="K1994" s="337"/>
      <c r="L1994" s="334"/>
      <c r="M1994" s="337"/>
      <c r="N1994" s="349"/>
      <c r="O1994" s="349"/>
      <c r="P1994" s="357"/>
    </row>
    <row r="1995" ht="27" customHeight="1" spans="1:16">
      <c r="A1995" s="362"/>
      <c r="B1995" s="294"/>
      <c r="C1995" s="337"/>
      <c r="D1995" s="337"/>
      <c r="E1995" s="337"/>
      <c r="F1995" s="337"/>
      <c r="G1995" s="356"/>
      <c r="H1995" s="337"/>
      <c r="I1995" s="337"/>
      <c r="J1995" s="337"/>
      <c r="K1995" s="337"/>
      <c r="L1995" s="329"/>
      <c r="M1995" s="337"/>
      <c r="N1995" s="349"/>
      <c r="O1995" s="349"/>
      <c r="P1995" s="358"/>
    </row>
    <row r="1996" ht="27" customHeight="1" spans="1:16">
      <c r="A1996" s="361"/>
      <c r="B1996" s="294"/>
      <c r="C1996" s="337"/>
      <c r="D1996" s="337"/>
      <c r="E1996" s="337"/>
      <c r="F1996" s="337"/>
      <c r="G1996" s="356"/>
      <c r="H1996" s="337"/>
      <c r="I1996" s="337"/>
      <c r="J1996" s="337"/>
      <c r="K1996" s="337"/>
      <c r="L1996" s="334"/>
      <c r="M1996" s="337"/>
      <c r="N1996" s="349"/>
      <c r="O1996" s="349"/>
      <c r="P1996" s="357"/>
    </row>
    <row r="1997" ht="27" customHeight="1" spans="1:16">
      <c r="A1997" s="362"/>
      <c r="B1997" s="294"/>
      <c r="C1997" s="337"/>
      <c r="D1997" s="337"/>
      <c r="E1997" s="337"/>
      <c r="F1997" s="337"/>
      <c r="G1997" s="356"/>
      <c r="H1997" s="337"/>
      <c r="I1997" s="337"/>
      <c r="J1997" s="337"/>
      <c r="K1997" s="337"/>
      <c r="L1997" s="329"/>
      <c r="M1997" s="337"/>
      <c r="N1997" s="349"/>
      <c r="O1997" s="349"/>
      <c r="P1997" s="358"/>
    </row>
    <row r="1998" ht="27" customHeight="1" spans="1:16">
      <c r="A1998" s="361"/>
      <c r="B1998" s="294"/>
      <c r="C1998" s="337"/>
      <c r="D1998" s="337"/>
      <c r="E1998" s="337"/>
      <c r="F1998" s="337"/>
      <c r="G1998" s="356"/>
      <c r="H1998" s="337"/>
      <c r="I1998" s="337"/>
      <c r="J1998" s="337"/>
      <c r="K1998" s="337"/>
      <c r="L1998" s="334"/>
      <c r="M1998" s="337"/>
      <c r="N1998" s="349"/>
      <c r="O1998" s="349"/>
      <c r="P1998" s="357"/>
    </row>
    <row r="1999" ht="27" customHeight="1" spans="1:16">
      <c r="A1999" s="362"/>
      <c r="B1999" s="294"/>
      <c r="C1999" s="337"/>
      <c r="D1999" s="337"/>
      <c r="E1999" s="337"/>
      <c r="F1999" s="337"/>
      <c r="G1999" s="356"/>
      <c r="H1999" s="337"/>
      <c r="I1999" s="337"/>
      <c r="J1999" s="337"/>
      <c r="K1999" s="337"/>
      <c r="L1999" s="329"/>
      <c r="M1999" s="337"/>
      <c r="N1999" s="349"/>
      <c r="O1999" s="349"/>
      <c r="P1999" s="358"/>
    </row>
    <row r="2000" ht="27" customHeight="1" spans="1:16">
      <c r="A2000" s="361"/>
      <c r="B2000" s="294"/>
      <c r="C2000" s="337"/>
      <c r="D2000" s="337"/>
      <c r="E2000" s="337"/>
      <c r="F2000" s="337"/>
      <c r="G2000" s="356"/>
      <c r="H2000" s="337"/>
      <c r="I2000" s="337"/>
      <c r="J2000" s="337"/>
      <c r="K2000" s="337"/>
      <c r="L2000" s="334"/>
      <c r="M2000" s="337"/>
      <c r="N2000" s="349"/>
      <c r="O2000" s="349"/>
      <c r="P2000" s="357"/>
    </row>
    <row r="2001" ht="27" customHeight="1" spans="1:16">
      <c r="A2001" s="362"/>
      <c r="B2001" s="294"/>
      <c r="C2001" s="337"/>
      <c r="D2001" s="337"/>
      <c r="E2001" s="337"/>
      <c r="F2001" s="337"/>
      <c r="G2001" s="356"/>
      <c r="H2001" s="337"/>
      <c r="I2001" s="337"/>
      <c r="J2001" s="337"/>
      <c r="K2001" s="337"/>
      <c r="L2001" s="329"/>
      <c r="M2001" s="337"/>
      <c r="N2001" s="349"/>
      <c r="O2001" s="349"/>
      <c r="P2001" s="358"/>
    </row>
    <row r="2002" ht="27" customHeight="1" spans="1:16">
      <c r="A2002" s="361"/>
      <c r="B2002" s="294"/>
      <c r="C2002" s="337"/>
      <c r="D2002" s="337"/>
      <c r="E2002" s="337"/>
      <c r="F2002" s="337"/>
      <c r="G2002" s="356"/>
      <c r="H2002" s="337"/>
      <c r="I2002" s="337"/>
      <c r="J2002" s="337"/>
      <c r="K2002" s="337"/>
      <c r="L2002" s="334"/>
      <c r="M2002" s="337"/>
      <c r="N2002" s="349"/>
      <c r="O2002" s="349"/>
      <c r="P2002" s="357"/>
    </row>
    <row r="2003" ht="27" customHeight="1" spans="1:16">
      <c r="A2003" s="362"/>
      <c r="B2003" s="294"/>
      <c r="C2003" s="337"/>
      <c r="D2003" s="337"/>
      <c r="E2003" s="337"/>
      <c r="F2003" s="337"/>
      <c r="G2003" s="356"/>
      <c r="H2003" s="337"/>
      <c r="I2003" s="337"/>
      <c r="J2003" s="337"/>
      <c r="K2003" s="337"/>
      <c r="L2003" s="329"/>
      <c r="M2003" s="337"/>
      <c r="N2003" s="349"/>
      <c r="O2003" s="349"/>
      <c r="P2003" s="358"/>
    </row>
    <row r="2004" ht="27" customHeight="1" spans="1:16">
      <c r="A2004" s="361"/>
      <c r="B2004" s="294"/>
      <c r="C2004" s="337"/>
      <c r="D2004" s="337"/>
      <c r="E2004" s="337"/>
      <c r="F2004" s="337"/>
      <c r="G2004" s="356"/>
      <c r="H2004" s="337"/>
      <c r="I2004" s="337"/>
      <c r="J2004" s="337"/>
      <c r="K2004" s="337"/>
      <c r="L2004" s="334"/>
      <c r="M2004" s="337"/>
      <c r="N2004" s="349"/>
      <c r="O2004" s="349"/>
      <c r="P2004" s="357"/>
    </row>
    <row r="2005" ht="27" customHeight="1" spans="1:16">
      <c r="A2005" s="362"/>
      <c r="B2005" s="294"/>
      <c r="C2005" s="337"/>
      <c r="D2005" s="337"/>
      <c r="E2005" s="337"/>
      <c r="F2005" s="337"/>
      <c r="G2005" s="356"/>
      <c r="H2005" s="337"/>
      <c r="I2005" s="337"/>
      <c r="J2005" s="337"/>
      <c r="K2005" s="337"/>
      <c r="L2005" s="329"/>
      <c r="M2005" s="337"/>
      <c r="N2005" s="349"/>
      <c r="O2005" s="349"/>
      <c r="P2005" s="358"/>
    </row>
    <row r="2006" ht="27" customHeight="1" spans="1:16">
      <c r="A2006" s="361"/>
      <c r="B2006" s="294"/>
      <c r="C2006" s="337"/>
      <c r="D2006" s="337"/>
      <c r="E2006" s="337"/>
      <c r="F2006" s="337"/>
      <c r="G2006" s="356"/>
      <c r="H2006" s="337"/>
      <c r="I2006" s="337"/>
      <c r="J2006" s="337"/>
      <c r="K2006" s="337"/>
      <c r="L2006" s="334"/>
      <c r="M2006" s="337"/>
      <c r="N2006" s="349"/>
      <c r="O2006" s="349"/>
      <c r="P2006" s="357"/>
    </row>
    <row r="2007" ht="27" customHeight="1" spans="1:16">
      <c r="A2007" s="362"/>
      <c r="B2007" s="294"/>
      <c r="C2007" s="337"/>
      <c r="D2007" s="337"/>
      <c r="E2007" s="337"/>
      <c r="F2007" s="337"/>
      <c r="G2007" s="356"/>
      <c r="H2007" s="337"/>
      <c r="I2007" s="337"/>
      <c r="J2007" s="337"/>
      <c r="K2007" s="337"/>
      <c r="L2007" s="329"/>
      <c r="M2007" s="337"/>
      <c r="N2007" s="349"/>
      <c r="O2007" s="349"/>
      <c r="P2007" s="358"/>
    </row>
    <row r="2008" ht="27" customHeight="1" spans="1:16">
      <c r="A2008" s="361"/>
      <c r="B2008" s="294"/>
      <c r="C2008" s="337"/>
      <c r="D2008" s="337"/>
      <c r="E2008" s="337"/>
      <c r="F2008" s="337"/>
      <c r="G2008" s="356"/>
      <c r="H2008" s="337"/>
      <c r="I2008" s="337"/>
      <c r="J2008" s="337"/>
      <c r="K2008" s="337"/>
      <c r="L2008" s="334"/>
      <c r="M2008" s="337"/>
      <c r="N2008" s="349"/>
      <c r="O2008" s="349"/>
      <c r="P2008" s="357"/>
    </row>
    <row r="2009" ht="27" customHeight="1" spans="1:16">
      <c r="A2009" s="362"/>
      <c r="B2009" s="294"/>
      <c r="C2009" s="337"/>
      <c r="D2009" s="337"/>
      <c r="E2009" s="337"/>
      <c r="F2009" s="337"/>
      <c r="G2009" s="356"/>
      <c r="H2009" s="337"/>
      <c r="I2009" s="337"/>
      <c r="J2009" s="337"/>
      <c r="K2009" s="337"/>
      <c r="L2009" s="329"/>
      <c r="M2009" s="337"/>
      <c r="N2009" s="349"/>
      <c r="O2009" s="349"/>
      <c r="P2009" s="358"/>
    </row>
    <row r="2010" ht="27" customHeight="1" spans="1:16">
      <c r="A2010" s="361"/>
      <c r="B2010" s="294"/>
      <c r="C2010" s="337"/>
      <c r="D2010" s="337"/>
      <c r="E2010" s="337"/>
      <c r="F2010" s="337"/>
      <c r="G2010" s="356"/>
      <c r="H2010" s="337"/>
      <c r="I2010" s="337"/>
      <c r="J2010" s="337"/>
      <c r="K2010" s="337"/>
      <c r="L2010" s="334"/>
      <c r="M2010" s="337"/>
      <c r="N2010" s="349"/>
      <c r="O2010" s="349"/>
      <c r="P2010" s="357"/>
    </row>
    <row r="2011" ht="27" customHeight="1" spans="1:16">
      <c r="A2011" s="362"/>
      <c r="B2011" s="294"/>
      <c r="C2011" s="337"/>
      <c r="D2011" s="337"/>
      <c r="E2011" s="337"/>
      <c r="F2011" s="337"/>
      <c r="G2011" s="356"/>
      <c r="H2011" s="337"/>
      <c r="I2011" s="337"/>
      <c r="J2011" s="337"/>
      <c r="K2011" s="337"/>
      <c r="L2011" s="329"/>
      <c r="M2011" s="337"/>
      <c r="N2011" s="349"/>
      <c r="O2011" s="349"/>
      <c r="P2011" s="358"/>
    </row>
    <row r="2012" ht="27" customHeight="1" spans="1:16">
      <c r="A2012" s="361"/>
      <c r="B2012" s="294"/>
      <c r="C2012" s="337"/>
      <c r="D2012" s="337"/>
      <c r="E2012" s="337"/>
      <c r="F2012" s="337"/>
      <c r="G2012" s="356"/>
      <c r="H2012" s="337"/>
      <c r="I2012" s="337"/>
      <c r="J2012" s="337"/>
      <c r="K2012" s="337"/>
      <c r="L2012" s="334"/>
      <c r="M2012" s="337"/>
      <c r="N2012" s="349"/>
      <c r="O2012" s="349"/>
      <c r="P2012" s="357"/>
    </row>
    <row r="2013" ht="27" customHeight="1" spans="1:16">
      <c r="A2013" s="362"/>
      <c r="B2013" s="294"/>
      <c r="C2013" s="337"/>
      <c r="D2013" s="337"/>
      <c r="E2013" s="337"/>
      <c r="F2013" s="337"/>
      <c r="G2013" s="356"/>
      <c r="H2013" s="337"/>
      <c r="I2013" s="337"/>
      <c r="J2013" s="337"/>
      <c r="K2013" s="337"/>
      <c r="L2013" s="329"/>
      <c r="M2013" s="337"/>
      <c r="N2013" s="349"/>
      <c r="O2013" s="349"/>
      <c r="P2013" s="358"/>
    </row>
    <row r="2014" ht="27" customHeight="1" spans="1:16">
      <c r="A2014" s="361"/>
      <c r="B2014" s="294"/>
      <c r="C2014" s="337"/>
      <c r="D2014" s="337"/>
      <c r="E2014" s="337"/>
      <c r="F2014" s="337"/>
      <c r="G2014" s="356"/>
      <c r="H2014" s="337"/>
      <c r="I2014" s="337"/>
      <c r="J2014" s="337"/>
      <c r="K2014" s="337"/>
      <c r="L2014" s="334"/>
      <c r="M2014" s="337"/>
      <c r="N2014" s="349"/>
      <c r="O2014" s="349"/>
      <c r="P2014" s="357"/>
    </row>
    <row r="2015" ht="27" customHeight="1" spans="1:16">
      <c r="A2015" s="362"/>
      <c r="B2015" s="294"/>
      <c r="C2015" s="337"/>
      <c r="D2015" s="337"/>
      <c r="E2015" s="337"/>
      <c r="F2015" s="337"/>
      <c r="G2015" s="356"/>
      <c r="H2015" s="337"/>
      <c r="I2015" s="337"/>
      <c r="J2015" s="337"/>
      <c r="K2015" s="337"/>
      <c r="L2015" s="329"/>
      <c r="M2015" s="337"/>
      <c r="N2015" s="349"/>
      <c r="O2015" s="349"/>
      <c r="P2015" s="358"/>
    </row>
    <row r="2016" ht="27" customHeight="1" spans="1:16">
      <c r="A2016" s="361"/>
      <c r="B2016" s="294"/>
      <c r="C2016" s="337"/>
      <c r="D2016" s="337"/>
      <c r="E2016" s="337"/>
      <c r="F2016" s="337"/>
      <c r="G2016" s="356"/>
      <c r="H2016" s="337"/>
      <c r="I2016" s="337"/>
      <c r="J2016" s="337"/>
      <c r="K2016" s="337"/>
      <c r="L2016" s="334"/>
      <c r="M2016" s="337"/>
      <c r="N2016" s="349"/>
      <c r="O2016" s="349"/>
      <c r="P2016" s="357"/>
    </row>
    <row r="2017" ht="27" customHeight="1" spans="1:16">
      <c r="A2017" s="362"/>
      <c r="B2017" s="294"/>
      <c r="C2017" s="337"/>
      <c r="D2017" s="337"/>
      <c r="E2017" s="337"/>
      <c r="F2017" s="337"/>
      <c r="G2017" s="356"/>
      <c r="H2017" s="337"/>
      <c r="I2017" s="337"/>
      <c r="J2017" s="337"/>
      <c r="K2017" s="337"/>
      <c r="L2017" s="329"/>
      <c r="M2017" s="337"/>
      <c r="N2017" s="349"/>
      <c r="O2017" s="349"/>
      <c r="P2017" s="358"/>
    </row>
    <row r="2018" ht="27" customHeight="1" spans="1:16">
      <c r="A2018" s="361"/>
      <c r="B2018" s="294"/>
      <c r="C2018" s="337"/>
      <c r="D2018" s="337"/>
      <c r="E2018" s="337"/>
      <c r="F2018" s="337"/>
      <c r="G2018" s="356"/>
      <c r="H2018" s="337"/>
      <c r="I2018" s="337"/>
      <c r="J2018" s="337"/>
      <c r="K2018" s="337"/>
      <c r="L2018" s="334"/>
      <c r="M2018" s="337"/>
      <c r="N2018" s="349"/>
      <c r="O2018" s="349"/>
      <c r="P2018" s="357"/>
    </row>
    <row r="2019" ht="27" customHeight="1" spans="1:16">
      <c r="A2019" s="362"/>
      <c r="B2019" s="294"/>
      <c r="C2019" s="337"/>
      <c r="D2019" s="337"/>
      <c r="E2019" s="337"/>
      <c r="F2019" s="337"/>
      <c r="G2019" s="356"/>
      <c r="H2019" s="337"/>
      <c r="I2019" s="337"/>
      <c r="J2019" s="337"/>
      <c r="K2019" s="337"/>
      <c r="L2019" s="329"/>
      <c r="M2019" s="337"/>
      <c r="N2019" s="349"/>
      <c r="O2019" s="349"/>
      <c r="P2019" s="358"/>
    </row>
    <row r="2020" ht="27" customHeight="1" spans="1:16">
      <c r="A2020" s="361"/>
      <c r="B2020" s="294"/>
      <c r="C2020" s="337"/>
      <c r="D2020" s="337"/>
      <c r="E2020" s="337"/>
      <c r="F2020" s="337"/>
      <c r="G2020" s="356"/>
      <c r="H2020" s="337"/>
      <c r="I2020" s="337"/>
      <c r="J2020" s="337"/>
      <c r="K2020" s="337"/>
      <c r="L2020" s="334"/>
      <c r="M2020" s="337"/>
      <c r="N2020" s="349"/>
      <c r="O2020" s="349"/>
      <c r="P2020" s="357"/>
    </row>
    <row r="2021" ht="27" customHeight="1" spans="1:16">
      <c r="A2021" s="362"/>
      <c r="B2021" s="294"/>
      <c r="C2021" s="337"/>
      <c r="D2021" s="337"/>
      <c r="E2021" s="337"/>
      <c r="F2021" s="337"/>
      <c r="G2021" s="356"/>
      <c r="H2021" s="337"/>
      <c r="I2021" s="337"/>
      <c r="J2021" s="337"/>
      <c r="K2021" s="337"/>
      <c r="L2021" s="329"/>
      <c r="M2021" s="337"/>
      <c r="N2021" s="349"/>
      <c r="O2021" s="349"/>
      <c r="P2021" s="358"/>
    </row>
    <row r="2022" ht="27" customHeight="1" spans="1:16">
      <c r="A2022" s="361"/>
      <c r="B2022" s="294"/>
      <c r="C2022" s="337"/>
      <c r="D2022" s="337"/>
      <c r="E2022" s="337"/>
      <c r="F2022" s="337"/>
      <c r="G2022" s="356"/>
      <c r="H2022" s="337"/>
      <c r="I2022" s="337"/>
      <c r="J2022" s="337"/>
      <c r="K2022" s="337"/>
      <c r="L2022" s="334"/>
      <c r="M2022" s="337"/>
      <c r="N2022" s="349"/>
      <c r="O2022" s="349"/>
      <c r="P2022" s="357"/>
    </row>
    <row r="2023" ht="27" customHeight="1" spans="1:16">
      <c r="A2023" s="362"/>
      <c r="B2023" s="294"/>
      <c r="C2023" s="337"/>
      <c r="D2023" s="337"/>
      <c r="E2023" s="337"/>
      <c r="F2023" s="337"/>
      <c r="G2023" s="356"/>
      <c r="H2023" s="337"/>
      <c r="I2023" s="337"/>
      <c r="J2023" s="337"/>
      <c r="K2023" s="337"/>
      <c r="L2023" s="329"/>
      <c r="M2023" s="337"/>
      <c r="N2023" s="349"/>
      <c r="O2023" s="349"/>
      <c r="P2023" s="358"/>
    </row>
    <row r="2024" ht="27" customHeight="1" spans="1:16">
      <c r="A2024" s="361"/>
      <c r="B2024" s="294"/>
      <c r="C2024" s="337"/>
      <c r="D2024" s="337"/>
      <c r="E2024" s="337"/>
      <c r="F2024" s="337"/>
      <c r="G2024" s="356"/>
      <c r="H2024" s="337"/>
      <c r="I2024" s="337"/>
      <c r="J2024" s="337"/>
      <c r="K2024" s="337"/>
      <c r="L2024" s="334"/>
      <c r="M2024" s="337"/>
      <c r="N2024" s="349"/>
      <c r="O2024" s="349"/>
      <c r="P2024" s="357"/>
    </row>
    <row r="2025" ht="27" customHeight="1" spans="1:16">
      <c r="A2025" s="362"/>
      <c r="B2025" s="294"/>
      <c r="C2025" s="337"/>
      <c r="D2025" s="337"/>
      <c r="E2025" s="337"/>
      <c r="F2025" s="337"/>
      <c r="G2025" s="356"/>
      <c r="H2025" s="337"/>
      <c r="I2025" s="337"/>
      <c r="J2025" s="337"/>
      <c r="K2025" s="337"/>
      <c r="L2025" s="329"/>
      <c r="M2025" s="337"/>
      <c r="N2025" s="349"/>
      <c r="O2025" s="349"/>
      <c r="P2025" s="358"/>
    </row>
    <row r="2026" ht="27" customHeight="1" spans="1:16">
      <c r="A2026" s="361"/>
      <c r="B2026" s="294"/>
      <c r="C2026" s="337"/>
      <c r="D2026" s="337"/>
      <c r="E2026" s="337"/>
      <c r="F2026" s="337"/>
      <c r="G2026" s="356"/>
      <c r="H2026" s="337"/>
      <c r="I2026" s="337"/>
      <c r="J2026" s="337"/>
      <c r="K2026" s="337"/>
      <c r="L2026" s="334"/>
      <c r="M2026" s="337"/>
      <c r="N2026" s="349"/>
      <c r="O2026" s="349"/>
      <c r="P2026" s="357"/>
    </row>
    <row r="2027" ht="27" customHeight="1" spans="1:16">
      <c r="A2027" s="362"/>
      <c r="B2027" s="294"/>
      <c r="C2027" s="337"/>
      <c r="D2027" s="337"/>
      <c r="E2027" s="337"/>
      <c r="F2027" s="337"/>
      <c r="G2027" s="356"/>
      <c r="H2027" s="337"/>
      <c r="I2027" s="337"/>
      <c r="J2027" s="337"/>
      <c r="K2027" s="337"/>
      <c r="L2027" s="329"/>
      <c r="M2027" s="337"/>
      <c r="N2027" s="349"/>
      <c r="O2027" s="349"/>
      <c r="P2027" s="358"/>
    </row>
    <row r="2028" ht="27" customHeight="1" spans="1:16">
      <c r="A2028" s="361"/>
      <c r="B2028" s="294"/>
      <c r="C2028" s="337"/>
      <c r="D2028" s="337"/>
      <c r="E2028" s="337"/>
      <c r="F2028" s="337"/>
      <c r="G2028" s="356"/>
      <c r="H2028" s="337"/>
      <c r="I2028" s="337"/>
      <c r="J2028" s="337"/>
      <c r="K2028" s="337"/>
      <c r="L2028" s="334"/>
      <c r="M2028" s="337"/>
      <c r="N2028" s="349"/>
      <c r="O2028" s="349"/>
      <c r="P2028" s="357"/>
    </row>
    <row r="2029" ht="27" customHeight="1" spans="1:16">
      <c r="A2029" s="362"/>
      <c r="B2029" s="294"/>
      <c r="C2029" s="337"/>
      <c r="D2029" s="337"/>
      <c r="E2029" s="337"/>
      <c r="F2029" s="337"/>
      <c r="G2029" s="356"/>
      <c r="H2029" s="337"/>
      <c r="I2029" s="337"/>
      <c r="J2029" s="337"/>
      <c r="K2029" s="337"/>
      <c r="L2029" s="329"/>
      <c r="M2029" s="337"/>
      <c r="N2029" s="349"/>
      <c r="O2029" s="349"/>
      <c r="P2029" s="358"/>
    </row>
    <row r="2030" ht="27" customHeight="1" spans="1:16">
      <c r="A2030" s="361"/>
      <c r="B2030" s="294"/>
      <c r="C2030" s="337"/>
      <c r="D2030" s="337"/>
      <c r="E2030" s="337"/>
      <c r="F2030" s="337"/>
      <c r="G2030" s="356"/>
      <c r="H2030" s="337"/>
      <c r="I2030" s="337"/>
      <c r="J2030" s="337"/>
      <c r="K2030" s="337"/>
      <c r="L2030" s="334"/>
      <c r="M2030" s="337"/>
      <c r="N2030" s="349"/>
      <c r="O2030" s="349"/>
      <c r="P2030" s="357"/>
    </row>
    <row r="2031" ht="27" customHeight="1" spans="1:16">
      <c r="A2031" s="362"/>
      <c r="B2031" s="294"/>
      <c r="C2031" s="337"/>
      <c r="D2031" s="337"/>
      <c r="E2031" s="337"/>
      <c r="F2031" s="337"/>
      <c r="G2031" s="356"/>
      <c r="H2031" s="337"/>
      <c r="I2031" s="337"/>
      <c r="J2031" s="337"/>
      <c r="K2031" s="337"/>
      <c r="L2031" s="329"/>
      <c r="M2031" s="337"/>
      <c r="N2031" s="349"/>
      <c r="O2031" s="349"/>
      <c r="P2031" s="358"/>
    </row>
    <row r="2032" ht="27" customHeight="1" spans="1:16">
      <c r="A2032" s="361"/>
      <c r="B2032" s="294"/>
      <c r="C2032" s="337"/>
      <c r="D2032" s="337"/>
      <c r="E2032" s="337"/>
      <c r="F2032" s="337"/>
      <c r="G2032" s="356"/>
      <c r="H2032" s="337"/>
      <c r="I2032" s="337"/>
      <c r="J2032" s="337"/>
      <c r="K2032" s="337"/>
      <c r="L2032" s="334"/>
      <c r="M2032" s="337"/>
      <c r="N2032" s="349"/>
      <c r="O2032" s="349"/>
      <c r="P2032" s="357"/>
    </row>
    <row r="2033" ht="27" customHeight="1" spans="1:16">
      <c r="A2033" s="362"/>
      <c r="B2033" s="294"/>
      <c r="C2033" s="337"/>
      <c r="D2033" s="337"/>
      <c r="E2033" s="337"/>
      <c r="F2033" s="337"/>
      <c r="G2033" s="356"/>
      <c r="H2033" s="337"/>
      <c r="I2033" s="337"/>
      <c r="J2033" s="337"/>
      <c r="K2033" s="337"/>
      <c r="L2033" s="329"/>
      <c r="M2033" s="337"/>
      <c r="N2033" s="349"/>
      <c r="O2033" s="349"/>
      <c r="P2033" s="358"/>
    </row>
    <row r="2034" ht="27" customHeight="1" spans="1:16">
      <c r="A2034" s="361"/>
      <c r="B2034" s="294"/>
      <c r="C2034" s="337"/>
      <c r="D2034" s="337"/>
      <c r="E2034" s="337"/>
      <c r="F2034" s="337"/>
      <c r="G2034" s="356"/>
      <c r="H2034" s="337"/>
      <c r="I2034" s="337"/>
      <c r="J2034" s="337"/>
      <c r="K2034" s="337"/>
      <c r="L2034" s="334"/>
      <c r="M2034" s="337"/>
      <c r="N2034" s="349"/>
      <c r="O2034" s="349"/>
      <c r="P2034" s="357"/>
    </row>
    <row r="2035" ht="27" customHeight="1" spans="1:16">
      <c r="A2035" s="362"/>
      <c r="B2035" s="294"/>
      <c r="C2035" s="337"/>
      <c r="D2035" s="337"/>
      <c r="E2035" s="337"/>
      <c r="F2035" s="337"/>
      <c r="G2035" s="356"/>
      <c r="H2035" s="337"/>
      <c r="I2035" s="337"/>
      <c r="J2035" s="337"/>
      <c r="K2035" s="337"/>
      <c r="L2035" s="329"/>
      <c r="M2035" s="337"/>
      <c r="N2035" s="349"/>
      <c r="O2035" s="349"/>
      <c r="P2035" s="358"/>
    </row>
    <row r="2036" ht="27" customHeight="1" spans="1:16">
      <c r="A2036" s="361"/>
      <c r="B2036" s="294"/>
      <c r="C2036" s="337"/>
      <c r="D2036" s="337"/>
      <c r="E2036" s="337"/>
      <c r="F2036" s="337"/>
      <c r="G2036" s="356"/>
      <c r="H2036" s="337"/>
      <c r="I2036" s="337"/>
      <c r="J2036" s="337"/>
      <c r="K2036" s="337"/>
      <c r="L2036" s="334"/>
      <c r="M2036" s="337"/>
      <c r="N2036" s="349"/>
      <c r="O2036" s="349"/>
      <c r="P2036" s="357"/>
    </row>
    <row r="2037" ht="27" customHeight="1" spans="1:16">
      <c r="A2037" s="362"/>
      <c r="B2037" s="294"/>
      <c r="C2037" s="337"/>
      <c r="D2037" s="337"/>
      <c r="E2037" s="337"/>
      <c r="F2037" s="337"/>
      <c r="G2037" s="356"/>
      <c r="H2037" s="337"/>
      <c r="I2037" s="337"/>
      <c r="J2037" s="337"/>
      <c r="K2037" s="337"/>
      <c r="L2037" s="329"/>
      <c r="M2037" s="337"/>
      <c r="N2037" s="349"/>
      <c r="O2037" s="349"/>
      <c r="P2037" s="358"/>
    </row>
    <row r="2038" ht="27" customHeight="1" spans="1:16">
      <c r="A2038" s="361"/>
      <c r="B2038" s="294"/>
      <c r="C2038" s="337"/>
      <c r="D2038" s="341"/>
      <c r="E2038" s="337"/>
      <c r="F2038" s="337"/>
      <c r="G2038" s="356"/>
      <c r="H2038" s="337"/>
      <c r="I2038" s="337"/>
      <c r="J2038" s="337"/>
      <c r="K2038" s="337"/>
      <c r="L2038" s="334"/>
      <c r="M2038" s="337"/>
      <c r="N2038" s="349"/>
      <c r="O2038" s="349"/>
      <c r="P2038" s="357"/>
    </row>
    <row r="2039" ht="27" customHeight="1" spans="1:16">
      <c r="A2039" s="362"/>
      <c r="B2039" s="294"/>
      <c r="C2039" s="337"/>
      <c r="D2039" s="337"/>
      <c r="E2039" s="337"/>
      <c r="F2039" s="337"/>
      <c r="G2039" s="356"/>
      <c r="H2039" s="337"/>
      <c r="I2039" s="337"/>
      <c r="J2039" s="337"/>
      <c r="K2039" s="337"/>
      <c r="L2039" s="329"/>
      <c r="M2039" s="337"/>
      <c r="N2039" s="349"/>
      <c r="O2039" s="349"/>
      <c r="P2039" s="358"/>
    </row>
    <row r="2040" ht="27" customHeight="1" spans="1:16">
      <c r="A2040" s="361"/>
      <c r="B2040" s="294"/>
      <c r="C2040" s="337"/>
      <c r="D2040" s="337"/>
      <c r="E2040" s="337"/>
      <c r="F2040" s="337"/>
      <c r="G2040" s="356"/>
      <c r="H2040" s="337"/>
      <c r="I2040" s="337"/>
      <c r="J2040" s="337"/>
      <c r="K2040" s="337"/>
      <c r="L2040" s="334"/>
      <c r="M2040" s="337"/>
      <c r="N2040" s="349"/>
      <c r="O2040" s="349"/>
      <c r="P2040" s="357"/>
    </row>
    <row r="2041" ht="27" customHeight="1" spans="1:16">
      <c r="A2041" s="362"/>
      <c r="B2041" s="294"/>
      <c r="C2041" s="337"/>
      <c r="D2041" s="337"/>
      <c r="E2041" s="337"/>
      <c r="F2041" s="337"/>
      <c r="G2041" s="356"/>
      <c r="H2041" s="337"/>
      <c r="I2041" s="337"/>
      <c r="J2041" s="337"/>
      <c r="K2041" s="337"/>
      <c r="L2041" s="329"/>
      <c r="M2041" s="337"/>
      <c r="N2041" s="349"/>
      <c r="O2041" s="349"/>
      <c r="P2041" s="358"/>
    </row>
    <row r="2042" ht="27" customHeight="1" spans="1:16">
      <c r="A2042" s="361"/>
      <c r="B2042" s="294"/>
      <c r="C2042" s="337"/>
      <c r="D2042" s="337"/>
      <c r="E2042" s="337"/>
      <c r="F2042" s="337"/>
      <c r="G2042" s="356"/>
      <c r="H2042" s="337"/>
      <c r="I2042" s="337"/>
      <c r="J2042" s="337"/>
      <c r="K2042" s="337"/>
      <c r="L2042" s="334"/>
      <c r="M2042" s="337"/>
      <c r="N2042" s="349"/>
      <c r="O2042" s="349"/>
      <c r="P2042" s="357"/>
    </row>
    <row r="2043" ht="27" customHeight="1" spans="1:16">
      <c r="A2043" s="362"/>
      <c r="B2043" s="294"/>
      <c r="C2043" s="337"/>
      <c r="D2043" s="337"/>
      <c r="E2043" s="337"/>
      <c r="F2043" s="341"/>
      <c r="G2043" s="356"/>
      <c r="H2043" s="337"/>
      <c r="I2043" s="337"/>
      <c r="J2043" s="337"/>
      <c r="K2043" s="337"/>
      <c r="L2043" s="329"/>
      <c r="M2043" s="337"/>
      <c r="N2043" s="349"/>
      <c r="O2043" s="349"/>
      <c r="P2043" s="358"/>
    </row>
    <row r="2044" ht="27" customHeight="1" spans="1:16">
      <c r="A2044" s="361"/>
      <c r="B2044" s="294"/>
      <c r="C2044" s="337"/>
      <c r="D2044" s="337"/>
      <c r="E2044" s="337"/>
      <c r="F2044" s="337"/>
      <c r="G2044" s="356"/>
      <c r="H2044" s="337"/>
      <c r="I2044" s="337"/>
      <c r="J2044" s="337"/>
      <c r="K2044" s="337"/>
      <c r="L2044" s="334"/>
      <c r="M2044" s="337"/>
      <c r="N2044" s="349"/>
      <c r="O2044" s="349"/>
      <c r="P2044" s="357"/>
    </row>
    <row r="2045" ht="27" customHeight="1" spans="1:16">
      <c r="A2045" s="362"/>
      <c r="B2045" s="294"/>
      <c r="C2045" s="337"/>
      <c r="D2045" s="337"/>
      <c r="E2045" s="337"/>
      <c r="F2045" s="337"/>
      <c r="G2045" s="356"/>
      <c r="H2045" s="337"/>
      <c r="I2045" s="337"/>
      <c r="J2045" s="337"/>
      <c r="K2045" s="337"/>
      <c r="L2045" s="329"/>
      <c r="M2045" s="337"/>
      <c r="N2045" s="349"/>
      <c r="O2045" s="349"/>
      <c r="P2045" s="358"/>
    </row>
    <row r="2046" ht="27" customHeight="1" spans="1:16">
      <c r="A2046" s="361"/>
      <c r="B2046" s="294"/>
      <c r="C2046" s="337"/>
      <c r="D2046" s="337"/>
      <c r="E2046" s="337"/>
      <c r="F2046" s="337"/>
      <c r="G2046" s="356"/>
      <c r="H2046" s="337"/>
      <c r="I2046" s="337"/>
      <c r="J2046" s="337"/>
      <c r="K2046" s="337"/>
      <c r="L2046" s="334"/>
      <c r="M2046" s="337"/>
      <c r="N2046" s="349"/>
      <c r="O2046" s="349"/>
      <c r="P2046" s="357"/>
    </row>
    <row r="2047" ht="27" customHeight="1" spans="1:16">
      <c r="A2047" s="362"/>
      <c r="B2047" s="294"/>
      <c r="C2047" s="337"/>
      <c r="D2047" s="337"/>
      <c r="E2047" s="337"/>
      <c r="F2047" s="337"/>
      <c r="G2047" s="356"/>
      <c r="H2047" s="337"/>
      <c r="I2047" s="337"/>
      <c r="J2047" s="337"/>
      <c r="K2047" s="337"/>
      <c r="L2047" s="329"/>
      <c r="M2047" s="337"/>
      <c r="N2047" s="349"/>
      <c r="O2047" s="349"/>
      <c r="P2047" s="358"/>
    </row>
    <row r="2048" ht="27" customHeight="1" spans="1:16">
      <c r="A2048" s="361"/>
      <c r="B2048" s="294"/>
      <c r="C2048" s="337"/>
      <c r="D2048" s="337"/>
      <c r="E2048" s="337"/>
      <c r="F2048" s="341"/>
      <c r="G2048" s="356"/>
      <c r="H2048" s="337"/>
      <c r="I2048" s="337"/>
      <c r="J2048" s="337"/>
      <c r="K2048" s="337"/>
      <c r="L2048" s="334"/>
      <c r="M2048" s="337"/>
      <c r="N2048" s="349"/>
      <c r="O2048" s="349"/>
      <c r="P2048" s="357"/>
    </row>
    <row r="2049" ht="27" customHeight="1" spans="1:16">
      <c r="A2049" s="362"/>
      <c r="B2049" s="294"/>
      <c r="C2049" s="337"/>
      <c r="D2049" s="337"/>
      <c r="E2049" s="337"/>
      <c r="F2049" s="337"/>
      <c r="G2049" s="356"/>
      <c r="H2049" s="337"/>
      <c r="I2049" s="337"/>
      <c r="J2049" s="337"/>
      <c r="K2049" s="337"/>
      <c r="L2049" s="329"/>
      <c r="M2049" s="337"/>
      <c r="N2049" s="349"/>
      <c r="O2049" s="349"/>
      <c r="P2049" s="358"/>
    </row>
    <row r="2050" ht="27" customHeight="1" spans="1:16">
      <c r="A2050" s="361"/>
      <c r="B2050" s="294"/>
      <c r="C2050" s="337"/>
      <c r="D2050" s="337"/>
      <c r="E2050" s="337"/>
      <c r="F2050" s="337"/>
      <c r="G2050" s="356"/>
      <c r="H2050" s="337"/>
      <c r="I2050" s="337"/>
      <c r="J2050" s="337"/>
      <c r="K2050" s="337"/>
      <c r="L2050" s="334"/>
      <c r="M2050" s="337"/>
      <c r="N2050" s="349"/>
      <c r="O2050" s="349"/>
      <c r="P2050" s="357"/>
    </row>
    <row r="2051" ht="27" customHeight="1" spans="1:16">
      <c r="A2051" s="362"/>
      <c r="B2051" s="294"/>
      <c r="C2051" s="337"/>
      <c r="D2051" s="337"/>
      <c r="E2051" s="337"/>
      <c r="F2051" s="341"/>
      <c r="G2051" s="356"/>
      <c r="H2051" s="337"/>
      <c r="I2051" s="337"/>
      <c r="J2051" s="337"/>
      <c r="K2051" s="337"/>
      <c r="L2051" s="329"/>
      <c r="M2051" s="337"/>
      <c r="N2051" s="349"/>
      <c r="O2051" s="349"/>
      <c r="P2051" s="358"/>
    </row>
    <row r="2052" ht="27" customHeight="1" spans="1:16">
      <c r="A2052" s="361"/>
      <c r="B2052" s="294"/>
      <c r="C2052" s="337"/>
      <c r="D2052" s="337"/>
      <c r="E2052" s="337"/>
      <c r="F2052" s="337"/>
      <c r="G2052" s="356"/>
      <c r="H2052" s="337"/>
      <c r="I2052" s="337"/>
      <c r="J2052" s="337"/>
      <c r="K2052" s="337"/>
      <c r="L2052" s="334"/>
      <c r="M2052" s="337"/>
      <c r="N2052" s="349"/>
      <c r="O2052" s="349"/>
      <c r="P2052" s="357"/>
    </row>
    <row r="2053" ht="27" customHeight="1" spans="1:16">
      <c r="A2053" s="362"/>
      <c r="B2053" s="294"/>
      <c r="C2053" s="337"/>
      <c r="D2053" s="337"/>
      <c r="E2053" s="337"/>
      <c r="F2053" s="337"/>
      <c r="G2053" s="356"/>
      <c r="H2053" s="337"/>
      <c r="I2053" s="337"/>
      <c r="J2053" s="337"/>
      <c r="K2053" s="337"/>
      <c r="L2053" s="329"/>
      <c r="M2053" s="337"/>
      <c r="N2053" s="349"/>
      <c r="O2053" s="349"/>
      <c r="P2053" s="358"/>
    </row>
    <row r="2054" ht="27" customHeight="1" spans="1:16">
      <c r="A2054" s="361"/>
      <c r="B2054" s="294"/>
      <c r="C2054" s="337"/>
      <c r="D2054" s="337"/>
      <c r="E2054" s="337"/>
      <c r="F2054" s="337"/>
      <c r="G2054" s="356"/>
      <c r="H2054" s="337"/>
      <c r="I2054" s="337"/>
      <c r="J2054" s="337"/>
      <c r="K2054" s="337"/>
      <c r="L2054" s="334"/>
      <c r="M2054" s="337"/>
      <c r="N2054" s="349"/>
      <c r="O2054" s="349"/>
      <c r="P2054" s="357"/>
    </row>
    <row r="2055" ht="27" customHeight="1" spans="1:16">
      <c r="A2055" s="362"/>
      <c r="B2055" s="294"/>
      <c r="C2055" s="337"/>
      <c r="D2055" s="337"/>
      <c r="E2055" s="337"/>
      <c r="F2055" s="337"/>
      <c r="G2055" s="356"/>
      <c r="H2055" s="337"/>
      <c r="I2055" s="337"/>
      <c r="J2055" s="337"/>
      <c r="K2055" s="337"/>
      <c r="L2055" s="329"/>
      <c r="M2055" s="337"/>
      <c r="N2055" s="349"/>
      <c r="O2055" s="349"/>
      <c r="P2055" s="358"/>
    </row>
    <row r="2056" ht="27" customHeight="1" spans="1:16">
      <c r="A2056" s="361"/>
      <c r="B2056" s="294"/>
      <c r="C2056" s="337"/>
      <c r="D2056" s="337"/>
      <c r="E2056" s="337"/>
      <c r="F2056" s="337"/>
      <c r="G2056" s="356"/>
      <c r="H2056" s="337"/>
      <c r="I2056" s="337"/>
      <c r="J2056" s="337"/>
      <c r="K2056" s="337"/>
      <c r="L2056" s="334"/>
      <c r="M2056" s="337"/>
      <c r="N2056" s="349"/>
      <c r="O2056" s="349"/>
      <c r="P2056" s="357"/>
    </row>
    <row r="2057" ht="27" customHeight="1" spans="1:16">
      <c r="A2057" s="362"/>
      <c r="B2057" s="294"/>
      <c r="C2057" s="337"/>
      <c r="D2057" s="337"/>
      <c r="E2057" s="337"/>
      <c r="F2057" s="337"/>
      <c r="G2057" s="356"/>
      <c r="H2057" s="337"/>
      <c r="I2057" s="337"/>
      <c r="J2057" s="337"/>
      <c r="K2057" s="337"/>
      <c r="L2057" s="329"/>
      <c r="M2057" s="337"/>
      <c r="N2057" s="349"/>
      <c r="O2057" s="349"/>
      <c r="P2057" s="358"/>
    </row>
    <row r="2058" ht="27" customHeight="1" spans="1:16">
      <c r="A2058" s="361"/>
      <c r="B2058" s="294"/>
      <c r="C2058" s="337"/>
      <c r="D2058" s="341"/>
      <c r="E2058" s="337"/>
      <c r="F2058" s="337"/>
      <c r="G2058" s="356"/>
      <c r="H2058" s="337"/>
      <c r="I2058" s="337"/>
      <c r="J2058" s="337"/>
      <c r="K2058" s="337"/>
      <c r="L2058" s="334"/>
      <c r="M2058" s="337"/>
      <c r="N2058" s="349"/>
      <c r="O2058" s="349"/>
      <c r="P2058" s="357"/>
    </row>
    <row r="2059" ht="27" customHeight="1" spans="1:16">
      <c r="A2059" s="362"/>
      <c r="B2059" s="294"/>
      <c r="C2059" s="337"/>
      <c r="D2059" s="341"/>
      <c r="E2059" s="337"/>
      <c r="F2059" s="337"/>
      <c r="G2059" s="356"/>
      <c r="H2059" s="337"/>
      <c r="I2059" s="337"/>
      <c r="J2059" s="337"/>
      <c r="K2059" s="337"/>
      <c r="L2059" s="329"/>
      <c r="M2059" s="337"/>
      <c r="N2059" s="349"/>
      <c r="O2059" s="349"/>
      <c r="P2059" s="358"/>
    </row>
    <row r="2060" ht="27" customHeight="1" spans="1:16">
      <c r="A2060" s="361"/>
      <c r="B2060" s="294"/>
      <c r="C2060" s="337"/>
      <c r="D2060" s="337"/>
      <c r="E2060" s="337"/>
      <c r="F2060" s="337"/>
      <c r="G2060" s="356"/>
      <c r="H2060" s="337"/>
      <c r="I2060" s="337"/>
      <c r="J2060" s="337"/>
      <c r="K2060" s="337"/>
      <c r="L2060" s="334"/>
      <c r="M2060" s="337"/>
      <c r="N2060" s="349"/>
      <c r="O2060" s="349"/>
      <c r="P2060" s="357"/>
    </row>
    <row r="2061" ht="27" customHeight="1" spans="1:16">
      <c r="A2061" s="362"/>
      <c r="B2061" s="294"/>
      <c r="C2061" s="337"/>
      <c r="D2061" s="337"/>
      <c r="E2061" s="337"/>
      <c r="F2061" s="337"/>
      <c r="G2061" s="356"/>
      <c r="H2061" s="337"/>
      <c r="I2061" s="337"/>
      <c r="J2061" s="337"/>
      <c r="K2061" s="337"/>
      <c r="L2061" s="329"/>
      <c r="M2061" s="337"/>
      <c r="N2061" s="349"/>
      <c r="O2061" s="349"/>
      <c r="P2061" s="358"/>
    </row>
    <row r="2062" ht="27" customHeight="1" spans="1:16">
      <c r="A2062" s="361"/>
      <c r="B2062" s="294"/>
      <c r="C2062" s="337"/>
      <c r="D2062" s="337"/>
      <c r="E2062" s="337"/>
      <c r="F2062" s="337"/>
      <c r="G2062" s="356"/>
      <c r="H2062" s="337"/>
      <c r="I2062" s="337"/>
      <c r="J2062" s="337"/>
      <c r="K2062" s="337"/>
      <c r="L2062" s="334"/>
      <c r="M2062" s="337"/>
      <c r="N2062" s="349"/>
      <c r="O2062" s="349"/>
      <c r="P2062" s="357"/>
    </row>
    <row r="2063" ht="27" customHeight="1" spans="1:16">
      <c r="A2063" s="362"/>
      <c r="B2063" s="294"/>
      <c r="C2063" s="337"/>
      <c r="D2063" s="337"/>
      <c r="E2063" s="337"/>
      <c r="F2063" s="337"/>
      <c r="G2063" s="356"/>
      <c r="H2063" s="337"/>
      <c r="I2063" s="337"/>
      <c r="J2063" s="337"/>
      <c r="K2063" s="337"/>
      <c r="L2063" s="329"/>
      <c r="M2063" s="337"/>
      <c r="N2063" s="349"/>
      <c r="O2063" s="349"/>
      <c r="P2063" s="358"/>
    </row>
    <row r="2064" ht="27" customHeight="1" spans="1:16">
      <c r="A2064" s="361"/>
      <c r="B2064" s="294"/>
      <c r="C2064" s="337"/>
      <c r="D2064" s="337"/>
      <c r="E2064" s="337"/>
      <c r="F2064" s="337"/>
      <c r="G2064" s="356"/>
      <c r="H2064" s="337"/>
      <c r="I2064" s="337"/>
      <c r="J2064" s="337"/>
      <c r="K2064" s="337"/>
      <c r="L2064" s="334"/>
      <c r="M2064" s="337"/>
      <c r="N2064" s="349"/>
      <c r="O2064" s="349"/>
      <c r="P2064" s="357"/>
    </row>
    <row r="2065" ht="27" customHeight="1" spans="1:16">
      <c r="A2065" s="362"/>
      <c r="B2065" s="294"/>
      <c r="C2065" s="337"/>
      <c r="D2065" s="337"/>
      <c r="E2065" s="337"/>
      <c r="F2065" s="337"/>
      <c r="G2065" s="356"/>
      <c r="H2065" s="337"/>
      <c r="I2065" s="337"/>
      <c r="J2065" s="337"/>
      <c r="K2065" s="337"/>
      <c r="L2065" s="329"/>
      <c r="M2065" s="337"/>
      <c r="N2065" s="349"/>
      <c r="O2065" s="349"/>
      <c r="P2065" s="358"/>
    </row>
    <row r="2066" ht="27" customHeight="1" spans="1:16">
      <c r="A2066" s="361"/>
      <c r="B2066" s="294"/>
      <c r="C2066" s="337"/>
      <c r="D2066" s="337"/>
      <c r="E2066" s="337"/>
      <c r="F2066" s="337"/>
      <c r="G2066" s="356"/>
      <c r="H2066" s="337"/>
      <c r="I2066" s="337"/>
      <c r="J2066" s="337"/>
      <c r="K2066" s="337"/>
      <c r="L2066" s="334"/>
      <c r="M2066" s="337"/>
      <c r="N2066" s="349"/>
      <c r="O2066" s="349"/>
      <c r="P2066" s="357"/>
    </row>
    <row r="2067" ht="27" customHeight="1" spans="1:16">
      <c r="A2067" s="362"/>
      <c r="B2067" s="294"/>
      <c r="C2067" s="337"/>
      <c r="D2067" s="337"/>
      <c r="E2067" s="337"/>
      <c r="F2067" s="337"/>
      <c r="G2067" s="356"/>
      <c r="H2067" s="337"/>
      <c r="I2067" s="337"/>
      <c r="J2067" s="337"/>
      <c r="K2067" s="337"/>
      <c r="L2067" s="329"/>
      <c r="M2067" s="337"/>
      <c r="N2067" s="349"/>
      <c r="O2067" s="349"/>
      <c r="P2067" s="358"/>
    </row>
    <row r="2068" ht="27" customHeight="1" spans="1:16">
      <c r="A2068" s="361"/>
      <c r="B2068" s="294"/>
      <c r="C2068" s="337"/>
      <c r="D2068" s="337"/>
      <c r="E2068" s="337"/>
      <c r="F2068" s="337"/>
      <c r="G2068" s="356"/>
      <c r="H2068" s="337"/>
      <c r="I2068" s="337"/>
      <c r="J2068" s="337"/>
      <c r="K2068" s="337"/>
      <c r="L2068" s="334"/>
      <c r="M2068" s="337"/>
      <c r="N2068" s="349"/>
      <c r="O2068" s="349"/>
      <c r="P2068" s="357"/>
    </row>
    <row r="2069" ht="27" customHeight="1" spans="1:16">
      <c r="A2069" s="362"/>
      <c r="B2069" s="294"/>
      <c r="C2069" s="337"/>
      <c r="D2069" s="337"/>
      <c r="E2069" s="337"/>
      <c r="F2069" s="337"/>
      <c r="G2069" s="356"/>
      <c r="H2069" s="337"/>
      <c r="I2069" s="337"/>
      <c r="J2069" s="337"/>
      <c r="K2069" s="337"/>
      <c r="L2069" s="329"/>
      <c r="M2069" s="337"/>
      <c r="N2069" s="349"/>
      <c r="O2069" s="349"/>
      <c r="P2069" s="358"/>
    </row>
    <row r="2070" ht="27" customHeight="1" spans="1:16">
      <c r="A2070" s="361"/>
      <c r="B2070" s="294"/>
      <c r="C2070" s="337"/>
      <c r="D2070" s="337"/>
      <c r="E2070" s="337"/>
      <c r="F2070" s="337"/>
      <c r="G2070" s="356"/>
      <c r="H2070" s="337"/>
      <c r="I2070" s="337"/>
      <c r="J2070" s="337"/>
      <c r="K2070" s="337"/>
      <c r="L2070" s="334"/>
      <c r="M2070" s="337"/>
      <c r="N2070" s="349"/>
      <c r="O2070" s="349"/>
      <c r="P2070" s="357"/>
    </row>
    <row r="2071" ht="27" customHeight="1" spans="1:16">
      <c r="A2071" s="362"/>
      <c r="B2071" s="294"/>
      <c r="C2071" s="337"/>
      <c r="D2071" s="337"/>
      <c r="E2071" s="337"/>
      <c r="F2071" s="337"/>
      <c r="G2071" s="356"/>
      <c r="H2071" s="337"/>
      <c r="I2071" s="337"/>
      <c r="J2071" s="337"/>
      <c r="K2071" s="337"/>
      <c r="L2071" s="329"/>
      <c r="M2071" s="337"/>
      <c r="N2071" s="349"/>
      <c r="O2071" s="349"/>
      <c r="P2071" s="358"/>
    </row>
    <row r="2072" ht="27" customHeight="1" spans="1:16">
      <c r="A2072" s="361"/>
      <c r="B2072" s="294"/>
      <c r="C2072" s="337"/>
      <c r="D2072" s="337"/>
      <c r="E2072" s="337"/>
      <c r="F2072" s="337"/>
      <c r="G2072" s="356"/>
      <c r="H2072" s="337"/>
      <c r="I2072" s="337"/>
      <c r="J2072" s="337"/>
      <c r="K2072" s="337"/>
      <c r="L2072" s="334"/>
      <c r="M2072" s="337"/>
      <c r="N2072" s="349"/>
      <c r="O2072" s="349"/>
      <c r="P2072" s="357"/>
    </row>
    <row r="2073" ht="27" customHeight="1" spans="1:16">
      <c r="A2073" s="362"/>
      <c r="B2073" s="294"/>
      <c r="C2073" s="337"/>
      <c r="D2073" s="337"/>
      <c r="E2073" s="337"/>
      <c r="F2073" s="337"/>
      <c r="G2073" s="356"/>
      <c r="H2073" s="337"/>
      <c r="I2073" s="337"/>
      <c r="J2073" s="337"/>
      <c r="K2073" s="337"/>
      <c r="L2073" s="329"/>
      <c r="M2073" s="337"/>
      <c r="N2073" s="349"/>
      <c r="O2073" s="349"/>
      <c r="P2073" s="358"/>
    </row>
    <row r="2074" ht="27" customHeight="1" spans="1:16">
      <c r="A2074" s="361"/>
      <c r="B2074" s="294"/>
      <c r="C2074" s="337"/>
      <c r="D2074" s="337"/>
      <c r="E2074" s="337"/>
      <c r="F2074" s="337"/>
      <c r="G2074" s="356"/>
      <c r="H2074" s="337"/>
      <c r="I2074" s="337"/>
      <c r="J2074" s="337"/>
      <c r="K2074" s="337"/>
      <c r="L2074" s="334"/>
      <c r="M2074" s="337"/>
      <c r="N2074" s="349"/>
      <c r="O2074" s="349"/>
      <c r="P2074" s="357"/>
    </row>
    <row r="2075" ht="27" customHeight="1" spans="1:16">
      <c r="A2075" s="362"/>
      <c r="B2075" s="294"/>
      <c r="C2075" s="337"/>
      <c r="D2075" s="337"/>
      <c r="E2075" s="337"/>
      <c r="F2075" s="337"/>
      <c r="G2075" s="356"/>
      <c r="H2075" s="337"/>
      <c r="I2075" s="337"/>
      <c r="J2075" s="337"/>
      <c r="K2075" s="337"/>
      <c r="L2075" s="329"/>
      <c r="M2075" s="337"/>
      <c r="N2075" s="349"/>
      <c r="O2075" s="349"/>
      <c r="P2075" s="358"/>
    </row>
    <row r="2076" ht="27" customHeight="1" spans="1:16">
      <c r="A2076" s="361"/>
      <c r="B2076" s="294"/>
      <c r="C2076" s="337"/>
      <c r="D2076" s="337"/>
      <c r="E2076" s="337"/>
      <c r="F2076" s="337"/>
      <c r="G2076" s="356"/>
      <c r="H2076" s="337"/>
      <c r="I2076" s="337"/>
      <c r="J2076" s="337"/>
      <c r="K2076" s="337"/>
      <c r="L2076" s="334"/>
      <c r="M2076" s="337"/>
      <c r="N2076" s="349"/>
      <c r="O2076" s="349"/>
      <c r="P2076" s="357"/>
    </row>
    <row r="2077" ht="27" customHeight="1" spans="1:16">
      <c r="A2077" s="362"/>
      <c r="B2077" s="294"/>
      <c r="C2077" s="337"/>
      <c r="D2077" s="337"/>
      <c r="E2077" s="337"/>
      <c r="F2077" s="337"/>
      <c r="G2077" s="356"/>
      <c r="H2077" s="337"/>
      <c r="I2077" s="337"/>
      <c r="J2077" s="337"/>
      <c r="K2077" s="337"/>
      <c r="L2077" s="329"/>
      <c r="M2077" s="337"/>
      <c r="N2077" s="349"/>
      <c r="O2077" s="349"/>
      <c r="P2077" s="358"/>
    </row>
    <row r="2078" ht="27" customHeight="1" spans="1:16">
      <c r="A2078" s="361"/>
      <c r="B2078" s="294"/>
      <c r="C2078" s="337"/>
      <c r="D2078" s="337"/>
      <c r="E2078" s="337"/>
      <c r="F2078" s="337"/>
      <c r="G2078" s="356"/>
      <c r="H2078" s="337"/>
      <c r="I2078" s="337"/>
      <c r="J2078" s="337"/>
      <c r="K2078" s="337"/>
      <c r="L2078" s="334"/>
      <c r="M2078" s="337"/>
      <c r="N2078" s="349"/>
      <c r="O2078" s="349"/>
      <c r="P2078" s="357"/>
    </row>
    <row r="2079" ht="27" customHeight="1" spans="1:16">
      <c r="A2079" s="362"/>
      <c r="B2079" s="294"/>
      <c r="C2079" s="337"/>
      <c r="D2079" s="337"/>
      <c r="E2079" s="337"/>
      <c r="F2079" s="337"/>
      <c r="G2079" s="356"/>
      <c r="H2079" s="337"/>
      <c r="I2079" s="337"/>
      <c r="J2079" s="337"/>
      <c r="K2079" s="337"/>
      <c r="L2079" s="329"/>
      <c r="M2079" s="337"/>
      <c r="N2079" s="349"/>
      <c r="O2079" s="349"/>
      <c r="P2079" s="358"/>
    </row>
    <row r="2080" ht="27" customHeight="1" spans="1:16">
      <c r="A2080" s="361"/>
      <c r="B2080" s="294"/>
      <c r="C2080" s="337"/>
      <c r="D2080" s="337"/>
      <c r="E2080" s="337"/>
      <c r="F2080" s="337"/>
      <c r="G2080" s="356"/>
      <c r="H2080" s="337"/>
      <c r="I2080" s="337"/>
      <c r="J2080" s="337"/>
      <c r="K2080" s="337"/>
      <c r="L2080" s="334"/>
      <c r="M2080" s="337"/>
      <c r="N2080" s="349"/>
      <c r="O2080" s="349"/>
      <c r="P2080" s="357"/>
    </row>
    <row r="2081" ht="27" customHeight="1" spans="1:16">
      <c r="A2081" s="362"/>
      <c r="B2081" s="294"/>
      <c r="C2081" s="337"/>
      <c r="D2081" s="337"/>
      <c r="E2081" s="337"/>
      <c r="F2081" s="337"/>
      <c r="G2081" s="356"/>
      <c r="H2081" s="337"/>
      <c r="I2081" s="337"/>
      <c r="J2081" s="337"/>
      <c r="K2081" s="337"/>
      <c r="L2081" s="329"/>
      <c r="M2081" s="337"/>
      <c r="N2081" s="349"/>
      <c r="O2081" s="349"/>
      <c r="P2081" s="358"/>
    </row>
    <row r="2082" ht="27" customHeight="1" spans="1:16">
      <c r="A2082" s="361"/>
      <c r="B2082" s="294"/>
      <c r="C2082" s="337"/>
      <c r="D2082" s="337"/>
      <c r="E2082" s="337"/>
      <c r="F2082" s="337"/>
      <c r="G2082" s="356"/>
      <c r="H2082" s="337"/>
      <c r="I2082" s="337"/>
      <c r="J2082" s="337"/>
      <c r="K2082" s="337"/>
      <c r="L2082" s="334"/>
      <c r="M2082" s="337"/>
      <c r="N2082" s="349"/>
      <c r="O2082" s="349"/>
      <c r="P2082" s="357"/>
    </row>
    <row r="2083" ht="27" customHeight="1" spans="1:16">
      <c r="A2083" s="362"/>
      <c r="B2083" s="294"/>
      <c r="C2083" s="337"/>
      <c r="D2083" s="337"/>
      <c r="E2083" s="337"/>
      <c r="F2083" s="337"/>
      <c r="G2083" s="356"/>
      <c r="H2083" s="337"/>
      <c r="I2083" s="337"/>
      <c r="J2083" s="337"/>
      <c r="K2083" s="337"/>
      <c r="L2083" s="329"/>
      <c r="M2083" s="337"/>
      <c r="N2083" s="349"/>
      <c r="O2083" s="349"/>
      <c r="P2083" s="358"/>
    </row>
    <row r="2084" ht="27" customHeight="1" spans="1:16">
      <c r="A2084" s="361"/>
      <c r="B2084" s="294"/>
      <c r="C2084" s="337"/>
      <c r="D2084" s="337"/>
      <c r="E2084" s="337"/>
      <c r="F2084" s="337"/>
      <c r="G2084" s="356"/>
      <c r="H2084" s="337"/>
      <c r="I2084" s="337"/>
      <c r="J2084" s="337"/>
      <c r="K2084" s="337"/>
      <c r="L2084" s="334"/>
      <c r="M2084" s="337"/>
      <c r="N2084" s="349"/>
      <c r="O2084" s="349"/>
      <c r="P2084" s="357"/>
    </row>
    <row r="2085" ht="27" customHeight="1" spans="1:16">
      <c r="A2085" s="362"/>
      <c r="B2085" s="294"/>
      <c r="C2085" s="337"/>
      <c r="D2085" s="337"/>
      <c r="E2085" s="337"/>
      <c r="F2085" s="337"/>
      <c r="G2085" s="356"/>
      <c r="H2085" s="337"/>
      <c r="I2085" s="337"/>
      <c r="J2085" s="337"/>
      <c r="K2085" s="337"/>
      <c r="L2085" s="329"/>
      <c r="M2085" s="337"/>
      <c r="N2085" s="349"/>
      <c r="O2085" s="349"/>
      <c r="P2085" s="358"/>
    </row>
    <row r="2086" ht="27" customHeight="1" spans="1:16">
      <c r="A2086" s="361"/>
      <c r="B2086" s="294"/>
      <c r="C2086" s="337"/>
      <c r="D2086" s="337"/>
      <c r="E2086" s="337"/>
      <c r="F2086" s="337"/>
      <c r="G2086" s="356"/>
      <c r="H2086" s="337"/>
      <c r="I2086" s="337"/>
      <c r="J2086" s="337"/>
      <c r="K2086" s="337"/>
      <c r="L2086" s="334"/>
      <c r="M2086" s="337"/>
      <c r="N2086" s="349"/>
      <c r="O2086" s="349"/>
      <c r="P2086" s="357"/>
    </row>
    <row r="2087" ht="27" customHeight="1" spans="1:16">
      <c r="A2087" s="362"/>
      <c r="B2087" s="294"/>
      <c r="C2087" s="337"/>
      <c r="D2087" s="337"/>
      <c r="E2087" s="337"/>
      <c r="F2087" s="337"/>
      <c r="G2087" s="356"/>
      <c r="H2087" s="337"/>
      <c r="I2087" s="337"/>
      <c r="J2087" s="337"/>
      <c r="K2087" s="337"/>
      <c r="L2087" s="329"/>
      <c r="M2087" s="337"/>
      <c r="N2087" s="349"/>
      <c r="O2087" s="349"/>
      <c r="P2087" s="358"/>
    </row>
    <row r="2088" ht="27" customHeight="1" spans="1:16">
      <c r="A2088" s="361"/>
      <c r="B2088" s="294"/>
      <c r="C2088" s="337"/>
      <c r="D2088" s="337"/>
      <c r="E2088" s="337"/>
      <c r="F2088" s="337"/>
      <c r="G2088" s="356"/>
      <c r="H2088" s="337"/>
      <c r="I2088" s="337"/>
      <c r="J2088" s="337"/>
      <c r="K2088" s="337"/>
      <c r="L2088" s="334"/>
      <c r="M2088" s="337"/>
      <c r="N2088" s="349"/>
      <c r="O2088" s="349"/>
      <c r="P2088" s="357"/>
    </row>
    <row r="2089" ht="27" customHeight="1" spans="1:16">
      <c r="A2089" s="362"/>
      <c r="B2089" s="294"/>
      <c r="C2089" s="337"/>
      <c r="D2089" s="337"/>
      <c r="E2089" s="337"/>
      <c r="F2089" s="337"/>
      <c r="G2089" s="356"/>
      <c r="H2089" s="337"/>
      <c r="I2089" s="337"/>
      <c r="J2089" s="337"/>
      <c r="K2089" s="337"/>
      <c r="L2089" s="329"/>
      <c r="M2089" s="337"/>
      <c r="N2089" s="349"/>
      <c r="O2089" s="349"/>
      <c r="P2089" s="358"/>
    </row>
    <row r="2090" ht="27" customHeight="1" spans="1:16">
      <c r="A2090" s="361"/>
      <c r="B2090" s="294"/>
      <c r="C2090" s="337"/>
      <c r="D2090" s="337"/>
      <c r="E2090" s="337"/>
      <c r="F2090" s="337"/>
      <c r="G2090" s="356"/>
      <c r="H2090" s="337"/>
      <c r="I2090" s="337"/>
      <c r="J2090" s="337"/>
      <c r="K2090" s="337"/>
      <c r="L2090" s="334"/>
      <c r="M2090" s="337"/>
      <c r="N2090" s="349"/>
      <c r="O2090" s="349"/>
      <c r="P2090" s="357"/>
    </row>
    <row r="2091" ht="27" customHeight="1" spans="1:16">
      <c r="A2091" s="362"/>
      <c r="B2091" s="294"/>
      <c r="C2091" s="337"/>
      <c r="D2091" s="337"/>
      <c r="E2091" s="337"/>
      <c r="F2091" s="337"/>
      <c r="G2091" s="356"/>
      <c r="H2091" s="337"/>
      <c r="I2091" s="337"/>
      <c r="J2091" s="337"/>
      <c r="K2091" s="337"/>
      <c r="L2091" s="329"/>
      <c r="M2091" s="337"/>
      <c r="N2091" s="349"/>
      <c r="O2091" s="349"/>
      <c r="P2091" s="358"/>
    </row>
    <row r="2092" ht="27" customHeight="1" spans="1:16">
      <c r="A2092" s="361"/>
      <c r="B2092" s="294"/>
      <c r="C2092" s="337"/>
      <c r="D2092" s="337"/>
      <c r="E2092" s="337"/>
      <c r="F2092" s="337"/>
      <c r="G2092" s="356"/>
      <c r="H2092" s="337"/>
      <c r="I2092" s="337"/>
      <c r="J2092" s="337"/>
      <c r="K2092" s="337"/>
      <c r="L2092" s="334"/>
      <c r="M2092" s="337"/>
      <c r="N2092" s="349"/>
      <c r="O2092" s="349"/>
      <c r="P2092" s="357"/>
    </row>
    <row r="2093" ht="27" customHeight="1" spans="1:16">
      <c r="A2093" s="362"/>
      <c r="B2093" s="294"/>
      <c r="C2093" s="337"/>
      <c r="D2093" s="337"/>
      <c r="E2093" s="337"/>
      <c r="F2093" s="337"/>
      <c r="G2093" s="356"/>
      <c r="H2093" s="337"/>
      <c r="I2093" s="337"/>
      <c r="J2093" s="337"/>
      <c r="K2093" s="337"/>
      <c r="L2093" s="329"/>
      <c r="M2093" s="337"/>
      <c r="N2093" s="349"/>
      <c r="O2093" s="349"/>
      <c r="P2093" s="358"/>
    </row>
    <row r="2094" ht="27" customHeight="1" spans="1:16">
      <c r="A2094" s="361"/>
      <c r="B2094" s="294"/>
      <c r="C2094" s="337"/>
      <c r="D2094" s="337"/>
      <c r="E2094" s="337"/>
      <c r="F2094" s="337"/>
      <c r="G2094" s="356"/>
      <c r="H2094" s="337"/>
      <c r="I2094" s="337"/>
      <c r="J2094" s="337"/>
      <c r="K2094" s="337"/>
      <c r="L2094" s="334"/>
      <c r="M2094" s="337"/>
      <c r="N2094" s="349"/>
      <c r="O2094" s="349"/>
      <c r="P2094" s="357"/>
    </row>
    <row r="2095" ht="27" customHeight="1" spans="1:16">
      <c r="A2095" s="362"/>
      <c r="B2095" s="294"/>
      <c r="C2095" s="337"/>
      <c r="D2095" s="337"/>
      <c r="E2095" s="337"/>
      <c r="F2095" s="337"/>
      <c r="G2095" s="356"/>
      <c r="H2095" s="337"/>
      <c r="I2095" s="337"/>
      <c r="J2095" s="337"/>
      <c r="K2095" s="337"/>
      <c r="L2095" s="329"/>
      <c r="M2095" s="337"/>
      <c r="N2095" s="349"/>
      <c r="O2095" s="349"/>
      <c r="P2095" s="358"/>
    </row>
    <row r="2096" ht="27" customHeight="1" spans="1:16">
      <c r="A2096" s="361"/>
      <c r="B2096" s="294"/>
      <c r="C2096" s="337"/>
      <c r="D2096" s="337"/>
      <c r="E2096" s="337"/>
      <c r="F2096" s="337"/>
      <c r="G2096" s="356"/>
      <c r="H2096" s="337"/>
      <c r="I2096" s="337"/>
      <c r="J2096" s="337"/>
      <c r="K2096" s="337"/>
      <c r="L2096" s="334"/>
      <c r="M2096" s="337"/>
      <c r="N2096" s="349"/>
      <c r="O2096" s="349"/>
      <c r="P2096" s="357"/>
    </row>
    <row r="2097" ht="27" customHeight="1" spans="1:16">
      <c r="A2097" s="362"/>
      <c r="B2097" s="294"/>
      <c r="C2097" s="337"/>
      <c r="D2097" s="337"/>
      <c r="E2097" s="337"/>
      <c r="F2097" s="337"/>
      <c r="G2097" s="356"/>
      <c r="H2097" s="337"/>
      <c r="I2097" s="337"/>
      <c r="J2097" s="337"/>
      <c r="K2097" s="337"/>
      <c r="L2097" s="329"/>
      <c r="M2097" s="337"/>
      <c r="N2097" s="349"/>
      <c r="O2097" s="349"/>
      <c r="P2097" s="358"/>
    </row>
    <row r="2098" ht="27" customHeight="1" spans="1:16">
      <c r="A2098" s="361"/>
      <c r="B2098" s="294"/>
      <c r="C2098" s="337"/>
      <c r="D2098" s="337"/>
      <c r="E2098" s="337"/>
      <c r="F2098" s="337"/>
      <c r="G2098" s="356"/>
      <c r="H2098" s="337"/>
      <c r="I2098" s="337"/>
      <c r="J2098" s="337"/>
      <c r="K2098" s="337"/>
      <c r="L2098" s="334"/>
      <c r="M2098" s="337"/>
      <c r="N2098" s="349"/>
      <c r="O2098" s="349"/>
      <c r="P2098" s="357"/>
    </row>
    <row r="2099" ht="27" customHeight="1" spans="1:16">
      <c r="A2099" s="362"/>
      <c r="B2099" s="294"/>
      <c r="C2099" s="337"/>
      <c r="D2099" s="337"/>
      <c r="E2099" s="337"/>
      <c r="F2099" s="337"/>
      <c r="G2099" s="356"/>
      <c r="H2099" s="337"/>
      <c r="I2099" s="337"/>
      <c r="J2099" s="337"/>
      <c r="K2099" s="337"/>
      <c r="L2099" s="329"/>
      <c r="M2099" s="337"/>
      <c r="N2099" s="349"/>
      <c r="O2099" s="349"/>
      <c r="P2099" s="358"/>
    </row>
    <row r="2100" ht="27" customHeight="1" spans="1:16">
      <c r="A2100" s="361"/>
      <c r="B2100" s="294"/>
      <c r="C2100" s="337"/>
      <c r="D2100" s="337"/>
      <c r="E2100" s="337"/>
      <c r="F2100" s="337"/>
      <c r="G2100" s="356"/>
      <c r="H2100" s="337"/>
      <c r="I2100" s="337"/>
      <c r="J2100" s="337"/>
      <c r="K2100" s="337"/>
      <c r="L2100" s="334"/>
      <c r="M2100" s="337"/>
      <c r="N2100" s="349"/>
      <c r="O2100" s="349"/>
      <c r="P2100" s="357"/>
    </row>
    <row r="2101" ht="27" customHeight="1" spans="1:16">
      <c r="A2101" s="362"/>
      <c r="B2101" s="294"/>
      <c r="C2101" s="337"/>
      <c r="D2101" s="337"/>
      <c r="E2101" s="337"/>
      <c r="F2101" s="337"/>
      <c r="G2101" s="356"/>
      <c r="H2101" s="337"/>
      <c r="I2101" s="337"/>
      <c r="J2101" s="337"/>
      <c r="K2101" s="337"/>
      <c r="L2101" s="329"/>
      <c r="M2101" s="337"/>
      <c r="N2101" s="349"/>
      <c r="O2101" s="349"/>
      <c r="P2101" s="358"/>
    </row>
    <row r="2102" ht="27" customHeight="1" spans="1:16">
      <c r="A2102" s="361"/>
      <c r="B2102" s="294"/>
      <c r="C2102" s="337"/>
      <c r="D2102" s="337"/>
      <c r="E2102" s="337"/>
      <c r="F2102" s="337"/>
      <c r="G2102" s="356"/>
      <c r="H2102" s="337"/>
      <c r="I2102" s="337"/>
      <c r="J2102" s="337"/>
      <c r="K2102" s="337"/>
      <c r="L2102" s="334"/>
      <c r="M2102" s="337"/>
      <c r="N2102" s="349"/>
      <c r="O2102" s="349"/>
      <c r="P2102" s="357"/>
    </row>
    <row r="2103" ht="27" customHeight="1" spans="1:16">
      <c r="A2103" s="362"/>
      <c r="B2103" s="294"/>
      <c r="C2103" s="337"/>
      <c r="D2103" s="337"/>
      <c r="E2103" s="337"/>
      <c r="F2103" s="337"/>
      <c r="G2103" s="356"/>
      <c r="H2103" s="337"/>
      <c r="I2103" s="337"/>
      <c r="J2103" s="337"/>
      <c r="K2103" s="337"/>
      <c r="L2103" s="329"/>
      <c r="M2103" s="337"/>
      <c r="N2103" s="349"/>
      <c r="O2103" s="349"/>
      <c r="P2103" s="358"/>
    </row>
    <row r="2104" ht="27" customHeight="1" spans="1:16">
      <c r="A2104" s="361"/>
      <c r="B2104" s="294"/>
      <c r="C2104" s="337"/>
      <c r="D2104" s="337"/>
      <c r="E2104" s="337"/>
      <c r="F2104" s="337"/>
      <c r="G2104" s="356"/>
      <c r="H2104" s="337"/>
      <c r="I2104" s="337"/>
      <c r="J2104" s="337"/>
      <c r="K2104" s="337"/>
      <c r="L2104" s="334"/>
      <c r="M2104" s="337"/>
      <c r="N2104" s="349"/>
      <c r="O2104" s="349"/>
      <c r="P2104" s="357"/>
    </row>
    <row r="2105" ht="27" customHeight="1" spans="1:16">
      <c r="A2105" s="362"/>
      <c r="B2105" s="294"/>
      <c r="C2105" s="337"/>
      <c r="D2105" s="337"/>
      <c r="E2105" s="337"/>
      <c r="F2105" s="337"/>
      <c r="G2105" s="356"/>
      <c r="H2105" s="337"/>
      <c r="I2105" s="337"/>
      <c r="J2105" s="337"/>
      <c r="K2105" s="337"/>
      <c r="L2105" s="329"/>
      <c r="M2105" s="337"/>
      <c r="N2105" s="349"/>
      <c r="O2105" s="349"/>
      <c r="P2105" s="358"/>
    </row>
    <row r="2106" ht="27" customHeight="1" spans="1:16">
      <c r="A2106" s="361"/>
      <c r="B2106" s="294"/>
      <c r="C2106" s="337"/>
      <c r="D2106" s="337"/>
      <c r="E2106" s="337"/>
      <c r="F2106" s="337"/>
      <c r="G2106" s="356"/>
      <c r="H2106" s="337"/>
      <c r="I2106" s="337"/>
      <c r="J2106" s="337"/>
      <c r="K2106" s="337"/>
      <c r="L2106" s="334"/>
      <c r="M2106" s="337"/>
      <c r="N2106" s="349"/>
      <c r="O2106" s="349"/>
      <c r="P2106" s="357"/>
    </row>
    <row r="2107" ht="27" customHeight="1" spans="1:16">
      <c r="A2107" s="362"/>
      <c r="B2107" s="294"/>
      <c r="C2107" s="337"/>
      <c r="D2107" s="337"/>
      <c r="E2107" s="337"/>
      <c r="F2107" s="337"/>
      <c r="G2107" s="356"/>
      <c r="H2107" s="337"/>
      <c r="I2107" s="337"/>
      <c r="J2107" s="337"/>
      <c r="K2107" s="337"/>
      <c r="L2107" s="329"/>
      <c r="M2107" s="337"/>
      <c r="N2107" s="349"/>
      <c r="O2107" s="349"/>
      <c r="P2107" s="358"/>
    </row>
    <row r="2108" ht="27" customHeight="1" spans="1:16">
      <c r="A2108" s="361"/>
      <c r="B2108" s="294"/>
      <c r="C2108" s="337"/>
      <c r="D2108" s="337"/>
      <c r="E2108" s="337"/>
      <c r="F2108" s="337"/>
      <c r="G2108" s="356"/>
      <c r="H2108" s="337"/>
      <c r="I2108" s="337"/>
      <c r="J2108" s="337"/>
      <c r="K2108" s="337"/>
      <c r="L2108" s="334"/>
      <c r="M2108" s="337"/>
      <c r="N2108" s="349"/>
      <c r="O2108" s="349"/>
      <c r="P2108" s="357"/>
    </row>
    <row r="2109" ht="27" customHeight="1" spans="1:16">
      <c r="A2109" s="362"/>
      <c r="B2109" s="294"/>
      <c r="C2109" s="337"/>
      <c r="D2109" s="337"/>
      <c r="E2109" s="337"/>
      <c r="F2109" s="337"/>
      <c r="G2109" s="356"/>
      <c r="H2109" s="337"/>
      <c r="I2109" s="337"/>
      <c r="J2109" s="337"/>
      <c r="K2109" s="337"/>
      <c r="L2109" s="329"/>
      <c r="M2109" s="337"/>
      <c r="N2109" s="349"/>
      <c r="O2109" s="349"/>
      <c r="P2109" s="358"/>
    </row>
    <row r="2110" ht="27" customHeight="1" spans="1:16">
      <c r="A2110" s="361"/>
      <c r="B2110" s="294"/>
      <c r="C2110" s="337"/>
      <c r="D2110" s="337"/>
      <c r="E2110" s="337"/>
      <c r="F2110" s="337"/>
      <c r="G2110" s="356"/>
      <c r="H2110" s="337"/>
      <c r="I2110" s="337"/>
      <c r="J2110" s="337"/>
      <c r="K2110" s="337"/>
      <c r="L2110" s="334"/>
      <c r="M2110" s="337"/>
      <c r="N2110" s="349"/>
      <c r="O2110" s="349"/>
      <c r="P2110" s="357"/>
    </row>
    <row r="2111" ht="27" customHeight="1" spans="1:16">
      <c r="A2111" s="362"/>
      <c r="B2111" s="294"/>
      <c r="C2111" s="337"/>
      <c r="D2111" s="337"/>
      <c r="E2111" s="337"/>
      <c r="F2111" s="337"/>
      <c r="G2111" s="356"/>
      <c r="H2111" s="337"/>
      <c r="I2111" s="337"/>
      <c r="J2111" s="337"/>
      <c r="K2111" s="337"/>
      <c r="L2111" s="329"/>
      <c r="M2111" s="337"/>
      <c r="N2111" s="349"/>
      <c r="O2111" s="349"/>
      <c r="P2111" s="358"/>
    </row>
    <row r="2112" ht="27" customHeight="1" spans="1:16">
      <c r="A2112" s="361"/>
      <c r="B2112" s="294"/>
      <c r="C2112" s="337"/>
      <c r="D2112" s="337"/>
      <c r="E2112" s="337"/>
      <c r="F2112" s="337"/>
      <c r="G2112" s="356"/>
      <c r="H2112" s="337"/>
      <c r="I2112" s="337"/>
      <c r="J2112" s="337"/>
      <c r="K2112" s="337"/>
      <c r="L2112" s="334"/>
      <c r="M2112" s="337"/>
      <c r="N2112" s="349"/>
      <c r="O2112" s="349"/>
      <c r="P2112" s="357"/>
    </row>
    <row r="2113" ht="27" customHeight="1" spans="1:16">
      <c r="A2113" s="362"/>
      <c r="B2113" s="294"/>
      <c r="C2113" s="337"/>
      <c r="D2113" s="337"/>
      <c r="E2113" s="337"/>
      <c r="F2113" s="337"/>
      <c r="G2113" s="356"/>
      <c r="H2113" s="337"/>
      <c r="I2113" s="337"/>
      <c r="J2113" s="337"/>
      <c r="K2113" s="337"/>
      <c r="L2113" s="329"/>
      <c r="M2113" s="337"/>
      <c r="N2113" s="349"/>
      <c r="O2113" s="349"/>
      <c r="P2113" s="358"/>
    </row>
    <row r="2114" ht="27" customHeight="1" spans="1:16">
      <c r="A2114" s="361"/>
      <c r="B2114" s="294"/>
      <c r="C2114" s="337"/>
      <c r="D2114" s="337"/>
      <c r="E2114" s="337"/>
      <c r="F2114" s="337"/>
      <c r="G2114" s="356"/>
      <c r="H2114" s="337"/>
      <c r="I2114" s="337"/>
      <c r="J2114" s="337"/>
      <c r="K2114" s="337"/>
      <c r="L2114" s="334"/>
      <c r="M2114" s="337"/>
      <c r="N2114" s="349"/>
      <c r="O2114" s="349"/>
      <c r="P2114" s="357"/>
    </row>
    <row r="2115" ht="27" customHeight="1" spans="1:16">
      <c r="A2115" s="362"/>
      <c r="B2115" s="294"/>
      <c r="C2115" s="337"/>
      <c r="D2115" s="337"/>
      <c r="E2115" s="337"/>
      <c r="F2115" s="337"/>
      <c r="G2115" s="356"/>
      <c r="H2115" s="337"/>
      <c r="I2115" s="337"/>
      <c r="J2115" s="337"/>
      <c r="K2115" s="337"/>
      <c r="L2115" s="329"/>
      <c r="M2115" s="337"/>
      <c r="N2115" s="349"/>
      <c r="O2115" s="349"/>
      <c r="P2115" s="358"/>
    </row>
    <row r="2116" ht="27" customHeight="1" spans="1:16">
      <c r="A2116" s="361"/>
      <c r="B2116" s="294"/>
      <c r="C2116" s="337"/>
      <c r="D2116" s="337"/>
      <c r="E2116" s="337"/>
      <c r="F2116" s="337"/>
      <c r="G2116" s="356"/>
      <c r="H2116" s="337"/>
      <c r="I2116" s="337"/>
      <c r="J2116" s="337"/>
      <c r="K2116" s="337"/>
      <c r="L2116" s="334"/>
      <c r="M2116" s="337"/>
      <c r="N2116" s="349"/>
      <c r="O2116" s="349"/>
      <c r="P2116" s="357"/>
    </row>
    <row r="2117" ht="27" customHeight="1" spans="1:16">
      <c r="A2117" s="362"/>
      <c r="B2117" s="294"/>
      <c r="C2117" s="337"/>
      <c r="D2117" s="337"/>
      <c r="E2117" s="337"/>
      <c r="F2117" s="337"/>
      <c r="G2117" s="356"/>
      <c r="H2117" s="337"/>
      <c r="I2117" s="337"/>
      <c r="J2117" s="337"/>
      <c r="K2117" s="337"/>
      <c r="L2117" s="329"/>
      <c r="M2117" s="337"/>
      <c r="N2117" s="349"/>
      <c r="O2117" s="349"/>
      <c r="P2117" s="358"/>
    </row>
    <row r="2118" ht="27" customHeight="1" spans="1:16">
      <c r="A2118" s="361"/>
      <c r="B2118" s="294"/>
      <c r="C2118" s="337"/>
      <c r="D2118" s="337"/>
      <c r="E2118" s="337"/>
      <c r="F2118" s="337"/>
      <c r="G2118" s="356"/>
      <c r="H2118" s="337"/>
      <c r="I2118" s="337"/>
      <c r="J2118" s="337"/>
      <c r="K2118" s="337"/>
      <c r="L2118" s="334"/>
      <c r="M2118" s="337"/>
      <c r="N2118" s="349"/>
      <c r="O2118" s="349"/>
      <c r="P2118" s="357"/>
    </row>
    <row r="2119" ht="27" customHeight="1" spans="1:16">
      <c r="A2119" s="362"/>
      <c r="B2119" s="294"/>
      <c r="C2119" s="337"/>
      <c r="D2119" s="337"/>
      <c r="E2119" s="337"/>
      <c r="F2119" s="337"/>
      <c r="G2119" s="356"/>
      <c r="H2119" s="337"/>
      <c r="I2119" s="337"/>
      <c r="J2119" s="337"/>
      <c r="K2119" s="337"/>
      <c r="L2119" s="329"/>
      <c r="M2119" s="337"/>
      <c r="N2119" s="349"/>
      <c r="O2119" s="349"/>
      <c r="P2119" s="358"/>
    </row>
    <row r="2120" ht="27" customHeight="1" spans="1:16">
      <c r="A2120" s="361"/>
      <c r="B2120" s="294"/>
      <c r="C2120" s="337"/>
      <c r="D2120" s="337"/>
      <c r="E2120" s="337"/>
      <c r="F2120" s="337"/>
      <c r="G2120" s="356"/>
      <c r="H2120" s="337"/>
      <c r="I2120" s="337"/>
      <c r="J2120" s="337"/>
      <c r="K2120" s="337"/>
      <c r="L2120" s="334"/>
      <c r="M2120" s="337"/>
      <c r="N2120" s="349"/>
      <c r="O2120" s="349"/>
      <c r="P2120" s="357"/>
    </row>
    <row r="2121" ht="27" customHeight="1" spans="1:16">
      <c r="A2121" s="362"/>
      <c r="B2121" s="294"/>
      <c r="C2121" s="337"/>
      <c r="D2121" s="337"/>
      <c r="E2121" s="337"/>
      <c r="F2121" s="337"/>
      <c r="G2121" s="356"/>
      <c r="H2121" s="337"/>
      <c r="I2121" s="337"/>
      <c r="J2121" s="337"/>
      <c r="K2121" s="337"/>
      <c r="L2121" s="329"/>
      <c r="M2121" s="337"/>
      <c r="N2121" s="349"/>
      <c r="O2121" s="349"/>
      <c r="P2121" s="358"/>
    </row>
    <row r="2122" ht="27" customHeight="1" spans="1:16">
      <c r="A2122" s="361"/>
      <c r="B2122" s="294"/>
      <c r="C2122" s="337"/>
      <c r="D2122" s="337"/>
      <c r="E2122" s="337"/>
      <c r="F2122" s="337"/>
      <c r="G2122" s="356"/>
      <c r="H2122" s="337"/>
      <c r="I2122" s="337"/>
      <c r="J2122" s="337"/>
      <c r="K2122" s="337"/>
      <c r="L2122" s="334"/>
      <c r="M2122" s="337"/>
      <c r="N2122" s="349"/>
      <c r="O2122" s="349"/>
      <c r="P2122" s="357"/>
    </row>
    <row r="2123" ht="27" customHeight="1" spans="1:16">
      <c r="A2123" s="362"/>
      <c r="B2123" s="294"/>
      <c r="C2123" s="337"/>
      <c r="D2123" s="337"/>
      <c r="E2123" s="337"/>
      <c r="F2123" s="337"/>
      <c r="G2123" s="356"/>
      <c r="H2123" s="337"/>
      <c r="I2123" s="337"/>
      <c r="J2123" s="337"/>
      <c r="K2123" s="337"/>
      <c r="L2123" s="329"/>
      <c r="M2123" s="337"/>
      <c r="N2123" s="349"/>
      <c r="O2123" s="349"/>
      <c r="P2123" s="358"/>
    </row>
    <row r="2124" ht="27" customHeight="1" spans="1:16">
      <c r="A2124" s="361"/>
      <c r="B2124" s="294"/>
      <c r="C2124" s="337"/>
      <c r="D2124" s="337"/>
      <c r="E2124" s="337"/>
      <c r="F2124" s="337"/>
      <c r="G2124" s="356"/>
      <c r="H2124" s="337"/>
      <c r="I2124" s="337"/>
      <c r="J2124" s="337"/>
      <c r="K2124" s="337"/>
      <c r="L2124" s="334"/>
      <c r="M2124" s="337"/>
      <c r="N2124" s="349"/>
      <c r="O2124" s="349"/>
      <c r="P2124" s="357"/>
    </row>
    <row r="2125" ht="27" customHeight="1" spans="1:16">
      <c r="A2125" s="362"/>
      <c r="B2125" s="294"/>
      <c r="C2125" s="337"/>
      <c r="D2125" s="341"/>
      <c r="E2125" s="337"/>
      <c r="F2125" s="337"/>
      <c r="G2125" s="356"/>
      <c r="H2125" s="337"/>
      <c r="I2125" s="337"/>
      <c r="J2125" s="337"/>
      <c r="K2125" s="337"/>
      <c r="L2125" s="329"/>
      <c r="M2125" s="337"/>
      <c r="N2125" s="349"/>
      <c r="O2125" s="349"/>
      <c r="P2125" s="358"/>
    </row>
    <row r="2126" ht="27" customHeight="1" spans="1:16">
      <c r="A2126" s="361"/>
      <c r="B2126" s="294"/>
      <c r="C2126" s="337"/>
      <c r="D2126" s="341"/>
      <c r="E2126" s="337"/>
      <c r="F2126" s="337"/>
      <c r="G2126" s="356"/>
      <c r="H2126" s="337"/>
      <c r="I2126" s="337"/>
      <c r="J2126" s="337"/>
      <c r="K2126" s="337"/>
      <c r="L2126" s="334"/>
      <c r="M2126" s="337"/>
      <c r="N2126" s="349"/>
      <c r="O2126" s="349"/>
      <c r="P2126" s="357"/>
    </row>
    <row r="2127" ht="27" customHeight="1" spans="1:16">
      <c r="A2127" s="362"/>
      <c r="B2127" s="294"/>
      <c r="C2127" s="337"/>
      <c r="D2127" s="341"/>
      <c r="E2127" s="337"/>
      <c r="F2127" s="337"/>
      <c r="G2127" s="356"/>
      <c r="H2127" s="337"/>
      <c r="I2127" s="337"/>
      <c r="J2127" s="337"/>
      <c r="K2127" s="337"/>
      <c r="L2127" s="329"/>
      <c r="M2127" s="337"/>
      <c r="N2127" s="349"/>
      <c r="O2127" s="349"/>
      <c r="P2127" s="358"/>
    </row>
    <row r="2128" ht="27" customHeight="1" spans="1:16">
      <c r="A2128" s="361"/>
      <c r="B2128" s="294"/>
      <c r="C2128" s="337"/>
      <c r="D2128" s="341"/>
      <c r="E2128" s="337"/>
      <c r="F2128" s="337"/>
      <c r="G2128" s="356"/>
      <c r="H2128" s="337"/>
      <c r="I2128" s="337"/>
      <c r="J2128" s="337"/>
      <c r="K2128" s="337"/>
      <c r="L2128" s="334"/>
      <c r="M2128" s="337"/>
      <c r="N2128" s="349"/>
      <c r="O2128" s="349"/>
      <c r="P2128" s="357"/>
    </row>
    <row r="2129" ht="27" customHeight="1" spans="1:16">
      <c r="A2129" s="362"/>
      <c r="B2129" s="294"/>
      <c r="C2129" s="337"/>
      <c r="D2129" s="341"/>
      <c r="E2129" s="337"/>
      <c r="F2129" s="337"/>
      <c r="G2129" s="356"/>
      <c r="H2129" s="337"/>
      <c r="I2129" s="337"/>
      <c r="J2129" s="337"/>
      <c r="K2129" s="337"/>
      <c r="L2129" s="329"/>
      <c r="M2129" s="337"/>
      <c r="N2129" s="349"/>
      <c r="O2129" s="349"/>
      <c r="P2129" s="358"/>
    </row>
    <row r="2130" ht="27" customHeight="1" spans="1:16">
      <c r="A2130" s="361"/>
      <c r="B2130" s="294"/>
      <c r="C2130" s="337"/>
      <c r="D2130" s="341"/>
      <c r="E2130" s="337"/>
      <c r="F2130" s="337"/>
      <c r="G2130" s="356"/>
      <c r="H2130" s="337"/>
      <c r="I2130" s="337"/>
      <c r="J2130" s="337"/>
      <c r="K2130" s="337"/>
      <c r="L2130" s="334"/>
      <c r="M2130" s="337"/>
      <c r="N2130" s="349"/>
      <c r="O2130" s="349"/>
      <c r="P2130" s="357"/>
    </row>
    <row r="2131" ht="27" customHeight="1" spans="1:16">
      <c r="A2131" s="362"/>
      <c r="B2131" s="294"/>
      <c r="C2131" s="337"/>
      <c r="D2131" s="341"/>
      <c r="E2131" s="337"/>
      <c r="F2131" s="337"/>
      <c r="G2131" s="356"/>
      <c r="H2131" s="337"/>
      <c r="I2131" s="337"/>
      <c r="J2131" s="337"/>
      <c r="K2131" s="337"/>
      <c r="L2131" s="329"/>
      <c r="M2131" s="337"/>
      <c r="N2131" s="349"/>
      <c r="O2131" s="349"/>
      <c r="P2131" s="358"/>
    </row>
    <row r="2132" ht="27" customHeight="1" spans="1:16">
      <c r="A2132" s="361"/>
      <c r="B2132" s="294"/>
      <c r="C2132" s="337"/>
      <c r="D2132" s="341"/>
      <c r="E2132" s="337"/>
      <c r="F2132" s="337"/>
      <c r="G2132" s="356"/>
      <c r="H2132" s="337"/>
      <c r="I2132" s="337"/>
      <c r="J2132" s="337"/>
      <c r="K2132" s="337"/>
      <c r="L2132" s="334"/>
      <c r="M2132" s="337"/>
      <c r="N2132" s="349"/>
      <c r="O2132" s="349"/>
      <c r="P2132" s="357"/>
    </row>
    <row r="2133" ht="27" customHeight="1" spans="1:16">
      <c r="A2133" s="362"/>
      <c r="B2133" s="294"/>
      <c r="C2133" s="337"/>
      <c r="D2133" s="341"/>
      <c r="E2133" s="337"/>
      <c r="F2133" s="337"/>
      <c r="G2133" s="356"/>
      <c r="H2133" s="337"/>
      <c r="I2133" s="337"/>
      <c r="J2133" s="337"/>
      <c r="K2133" s="337"/>
      <c r="L2133" s="329"/>
      <c r="M2133" s="337"/>
      <c r="N2133" s="349"/>
      <c r="O2133" s="349"/>
      <c r="P2133" s="358"/>
    </row>
    <row r="2134" ht="27" customHeight="1" spans="1:16">
      <c r="A2134" s="361"/>
      <c r="B2134" s="294"/>
      <c r="C2134" s="337"/>
      <c r="D2134" s="341"/>
      <c r="E2134" s="337"/>
      <c r="F2134" s="337"/>
      <c r="G2134" s="356"/>
      <c r="H2134" s="337"/>
      <c r="I2134" s="337"/>
      <c r="J2134" s="337"/>
      <c r="K2134" s="337"/>
      <c r="L2134" s="334"/>
      <c r="M2134" s="337"/>
      <c r="N2134" s="349"/>
      <c r="O2134" s="349"/>
      <c r="P2134" s="357"/>
    </row>
    <row r="2135" ht="27" customHeight="1" spans="1:16">
      <c r="A2135" s="362"/>
      <c r="B2135" s="294"/>
      <c r="C2135" s="337"/>
      <c r="D2135" s="341"/>
      <c r="E2135" s="337"/>
      <c r="F2135" s="337"/>
      <c r="G2135" s="356"/>
      <c r="H2135" s="337"/>
      <c r="I2135" s="337"/>
      <c r="J2135" s="337"/>
      <c r="K2135" s="337"/>
      <c r="L2135" s="329"/>
      <c r="M2135" s="337"/>
      <c r="N2135" s="349"/>
      <c r="O2135" s="349"/>
      <c r="P2135" s="358"/>
    </row>
    <row r="2136" ht="27" customHeight="1" spans="1:16">
      <c r="A2136" s="361"/>
      <c r="B2136" s="294"/>
      <c r="C2136" s="337"/>
      <c r="D2136" s="341"/>
      <c r="E2136" s="337"/>
      <c r="F2136" s="337"/>
      <c r="G2136" s="356"/>
      <c r="H2136" s="337"/>
      <c r="I2136" s="337"/>
      <c r="J2136" s="337"/>
      <c r="K2136" s="337"/>
      <c r="L2136" s="334"/>
      <c r="M2136" s="337"/>
      <c r="N2136" s="349"/>
      <c r="O2136" s="349"/>
      <c r="P2136" s="357"/>
    </row>
    <row r="2137" ht="27" customHeight="1" spans="1:16">
      <c r="A2137" s="362"/>
      <c r="B2137" s="294"/>
      <c r="C2137" s="337"/>
      <c r="D2137" s="341"/>
      <c r="E2137" s="337"/>
      <c r="F2137" s="337"/>
      <c r="G2137" s="356"/>
      <c r="H2137" s="337"/>
      <c r="I2137" s="337"/>
      <c r="J2137" s="337"/>
      <c r="K2137" s="337"/>
      <c r="L2137" s="329"/>
      <c r="M2137" s="337"/>
      <c r="N2137" s="349"/>
      <c r="O2137" s="349"/>
      <c r="P2137" s="358"/>
    </row>
    <row r="2138" ht="27" customHeight="1" spans="1:16">
      <c r="A2138" s="361"/>
      <c r="B2138" s="294"/>
      <c r="C2138" s="337"/>
      <c r="D2138" s="337"/>
      <c r="E2138" s="337"/>
      <c r="F2138" s="337"/>
      <c r="G2138" s="356"/>
      <c r="H2138" s="337"/>
      <c r="I2138" s="337"/>
      <c r="J2138" s="337"/>
      <c r="K2138" s="337"/>
      <c r="L2138" s="334"/>
      <c r="M2138" s="337"/>
      <c r="N2138" s="349"/>
      <c r="O2138" s="349"/>
      <c r="P2138" s="357"/>
    </row>
    <row r="2139" ht="27" customHeight="1" spans="1:16">
      <c r="A2139" s="362"/>
      <c r="B2139" s="294"/>
      <c r="C2139" s="337"/>
      <c r="D2139" s="341"/>
      <c r="E2139" s="337"/>
      <c r="F2139" s="337"/>
      <c r="G2139" s="356"/>
      <c r="H2139" s="337"/>
      <c r="I2139" s="337"/>
      <c r="J2139" s="337"/>
      <c r="K2139" s="337"/>
      <c r="L2139" s="329"/>
      <c r="M2139" s="337"/>
      <c r="N2139" s="349"/>
      <c r="O2139" s="349"/>
      <c r="P2139" s="358"/>
    </row>
    <row r="2140" ht="27" customHeight="1" spans="1:16">
      <c r="A2140" s="361"/>
      <c r="B2140" s="294"/>
      <c r="C2140" s="337"/>
      <c r="D2140" s="337"/>
      <c r="E2140" s="337"/>
      <c r="F2140" s="337"/>
      <c r="G2140" s="356"/>
      <c r="H2140" s="337"/>
      <c r="I2140" s="341"/>
      <c r="J2140" s="337"/>
      <c r="K2140" s="337"/>
      <c r="L2140" s="334"/>
      <c r="M2140" s="337"/>
      <c r="N2140" s="349"/>
      <c r="O2140" s="349"/>
      <c r="P2140" s="357"/>
    </row>
    <row r="2141" ht="27" customHeight="1" spans="1:16">
      <c r="A2141" s="362"/>
      <c r="B2141" s="294"/>
      <c r="C2141" s="337"/>
      <c r="D2141" s="341"/>
      <c r="E2141" s="337"/>
      <c r="F2141" s="337"/>
      <c r="G2141" s="356"/>
      <c r="H2141" s="337"/>
      <c r="I2141" s="337"/>
      <c r="J2141" s="337"/>
      <c r="K2141" s="337"/>
      <c r="L2141" s="329"/>
      <c r="M2141" s="337"/>
      <c r="N2141" s="349"/>
      <c r="O2141" s="349"/>
      <c r="P2141" s="358"/>
    </row>
    <row r="2142" ht="27" customHeight="1" spans="1:16">
      <c r="A2142" s="361"/>
      <c r="B2142" s="294"/>
      <c r="C2142" s="337"/>
      <c r="D2142" s="341"/>
      <c r="E2142" s="337"/>
      <c r="F2142" s="337"/>
      <c r="G2142" s="356"/>
      <c r="H2142" s="337"/>
      <c r="I2142" s="337"/>
      <c r="J2142" s="337"/>
      <c r="K2142" s="337"/>
      <c r="L2142" s="334"/>
      <c r="M2142" s="337"/>
      <c r="N2142" s="349"/>
      <c r="O2142" s="349"/>
      <c r="P2142" s="357"/>
    </row>
    <row r="2143" ht="27" customHeight="1" spans="1:16">
      <c r="A2143" s="362"/>
      <c r="B2143" s="294"/>
      <c r="C2143" s="337"/>
      <c r="D2143" s="341"/>
      <c r="E2143" s="337"/>
      <c r="F2143" s="337"/>
      <c r="G2143" s="356"/>
      <c r="H2143" s="337"/>
      <c r="I2143" s="337"/>
      <c r="J2143" s="337"/>
      <c r="K2143" s="337"/>
      <c r="L2143" s="329"/>
      <c r="M2143" s="337"/>
      <c r="N2143" s="349"/>
      <c r="O2143" s="349"/>
      <c r="P2143" s="358"/>
    </row>
    <row r="2144" ht="27" customHeight="1" spans="1:16">
      <c r="A2144" s="361"/>
      <c r="B2144" s="294"/>
      <c r="C2144" s="337"/>
      <c r="D2144" s="341"/>
      <c r="E2144" s="337"/>
      <c r="F2144" s="337"/>
      <c r="G2144" s="356"/>
      <c r="H2144" s="337"/>
      <c r="I2144" s="337"/>
      <c r="J2144" s="337"/>
      <c r="K2144" s="337"/>
      <c r="L2144" s="334"/>
      <c r="M2144" s="337"/>
      <c r="N2144" s="349"/>
      <c r="O2144" s="349"/>
      <c r="P2144" s="357"/>
    </row>
    <row r="2145" ht="27" customHeight="1" spans="1:16">
      <c r="A2145" s="362"/>
      <c r="B2145" s="294"/>
      <c r="C2145" s="337"/>
      <c r="D2145" s="337"/>
      <c r="E2145" s="337"/>
      <c r="F2145" s="337"/>
      <c r="G2145" s="356"/>
      <c r="H2145" s="337"/>
      <c r="I2145" s="337"/>
      <c r="J2145" s="337"/>
      <c r="K2145" s="337"/>
      <c r="L2145" s="329"/>
      <c r="M2145" s="337"/>
      <c r="N2145" s="349"/>
      <c r="O2145" s="349"/>
      <c r="P2145" s="358"/>
    </row>
    <row r="2146" ht="27" customHeight="1" spans="1:16">
      <c r="A2146" s="361"/>
      <c r="B2146" s="294"/>
      <c r="C2146" s="337"/>
      <c r="D2146" s="337"/>
      <c r="E2146" s="337"/>
      <c r="F2146" s="337"/>
      <c r="G2146" s="356"/>
      <c r="H2146" s="337"/>
      <c r="I2146" s="337"/>
      <c r="J2146" s="337"/>
      <c r="K2146" s="337"/>
      <c r="L2146" s="334"/>
      <c r="M2146" s="337"/>
      <c r="N2146" s="349"/>
      <c r="O2146" s="349"/>
      <c r="P2146" s="357"/>
    </row>
    <row r="2147" ht="27" customHeight="1" spans="1:16">
      <c r="A2147" s="362"/>
      <c r="B2147" s="294"/>
      <c r="C2147" s="337"/>
      <c r="D2147" s="337"/>
      <c r="E2147" s="337"/>
      <c r="F2147" s="337"/>
      <c r="G2147" s="356"/>
      <c r="H2147" s="337"/>
      <c r="I2147" s="337"/>
      <c r="J2147" s="337"/>
      <c r="K2147" s="337"/>
      <c r="L2147" s="329"/>
      <c r="M2147" s="337"/>
      <c r="N2147" s="349"/>
      <c r="O2147" s="349"/>
      <c r="P2147" s="358"/>
    </row>
    <row r="2148" ht="27" customHeight="1" spans="1:16">
      <c r="A2148" s="361"/>
      <c r="B2148" s="294"/>
      <c r="C2148" s="337"/>
      <c r="D2148" s="337"/>
      <c r="E2148" s="337"/>
      <c r="F2148" s="337"/>
      <c r="G2148" s="356"/>
      <c r="H2148" s="337"/>
      <c r="I2148" s="337"/>
      <c r="J2148" s="337"/>
      <c r="K2148" s="337"/>
      <c r="L2148" s="334"/>
      <c r="M2148" s="337"/>
      <c r="N2148" s="349"/>
      <c r="O2148" s="349"/>
      <c r="P2148" s="357"/>
    </row>
    <row r="2149" ht="27" customHeight="1" spans="1:16">
      <c r="A2149" s="362"/>
      <c r="B2149" s="294"/>
      <c r="C2149" s="337"/>
      <c r="D2149" s="337"/>
      <c r="E2149" s="337"/>
      <c r="F2149" s="337"/>
      <c r="G2149" s="356"/>
      <c r="H2149" s="337"/>
      <c r="I2149" s="337"/>
      <c r="J2149" s="337"/>
      <c r="K2149" s="337"/>
      <c r="L2149" s="329"/>
      <c r="M2149" s="337"/>
      <c r="N2149" s="349"/>
      <c r="O2149" s="349"/>
      <c r="P2149" s="358"/>
    </row>
    <row r="2150" ht="27" customHeight="1" spans="1:16">
      <c r="A2150" s="361"/>
      <c r="B2150" s="294"/>
      <c r="C2150" s="337"/>
      <c r="D2150" s="337"/>
      <c r="E2150" s="337"/>
      <c r="F2150" s="337"/>
      <c r="G2150" s="356"/>
      <c r="H2150" s="337"/>
      <c r="I2150" s="337"/>
      <c r="J2150" s="337"/>
      <c r="K2150" s="337"/>
      <c r="L2150" s="334"/>
      <c r="M2150" s="337"/>
      <c r="N2150" s="349"/>
      <c r="O2150" s="349"/>
      <c r="P2150" s="357"/>
    </row>
    <row r="2151" ht="27" customHeight="1" spans="1:16">
      <c r="A2151" s="362"/>
      <c r="B2151" s="294"/>
      <c r="C2151" s="337"/>
      <c r="D2151" s="337"/>
      <c r="E2151" s="337"/>
      <c r="F2151" s="337"/>
      <c r="G2151" s="356"/>
      <c r="H2151" s="337"/>
      <c r="I2151" s="337"/>
      <c r="J2151" s="337"/>
      <c r="K2151" s="337"/>
      <c r="L2151" s="329"/>
      <c r="M2151" s="337"/>
      <c r="N2151" s="349"/>
      <c r="O2151" s="349"/>
      <c r="P2151" s="358"/>
    </row>
    <row r="2152" ht="27" customHeight="1" spans="1:16">
      <c r="A2152" s="361"/>
      <c r="B2152" s="294"/>
      <c r="C2152" s="337"/>
      <c r="D2152" s="337"/>
      <c r="E2152" s="337"/>
      <c r="F2152" s="337"/>
      <c r="G2152" s="356"/>
      <c r="H2152" s="337"/>
      <c r="I2152" s="337"/>
      <c r="J2152" s="337"/>
      <c r="K2152" s="337"/>
      <c r="L2152" s="334"/>
      <c r="M2152" s="337"/>
      <c r="N2152" s="349"/>
      <c r="O2152" s="349"/>
      <c r="P2152" s="357"/>
    </row>
    <row r="2153" ht="27" customHeight="1" spans="1:16">
      <c r="A2153" s="362"/>
      <c r="B2153" s="294"/>
      <c r="C2153" s="337"/>
      <c r="D2153" s="337"/>
      <c r="E2153" s="337"/>
      <c r="F2153" s="337"/>
      <c r="G2153" s="356"/>
      <c r="H2153" s="337"/>
      <c r="I2153" s="337"/>
      <c r="J2153" s="337"/>
      <c r="K2153" s="337"/>
      <c r="L2153" s="329"/>
      <c r="M2153" s="337"/>
      <c r="N2153" s="349"/>
      <c r="O2153" s="349"/>
      <c r="P2153" s="358"/>
    </row>
    <row r="2154" ht="27" customHeight="1" spans="1:16">
      <c r="A2154" s="361"/>
      <c r="B2154" s="294"/>
      <c r="C2154" s="337"/>
      <c r="D2154" s="337"/>
      <c r="E2154" s="337"/>
      <c r="F2154" s="337"/>
      <c r="G2154" s="356"/>
      <c r="H2154" s="337"/>
      <c r="I2154" s="337"/>
      <c r="J2154" s="337"/>
      <c r="K2154" s="337"/>
      <c r="L2154" s="334"/>
      <c r="M2154" s="337"/>
      <c r="N2154" s="349"/>
      <c r="O2154" s="349"/>
      <c r="P2154" s="357"/>
    </row>
    <row r="2155" ht="27" customHeight="1" spans="1:16">
      <c r="A2155" s="362"/>
      <c r="B2155" s="294"/>
      <c r="C2155" s="337"/>
      <c r="D2155" s="337"/>
      <c r="E2155" s="337"/>
      <c r="F2155" s="337"/>
      <c r="G2155" s="356"/>
      <c r="H2155" s="337"/>
      <c r="I2155" s="337"/>
      <c r="J2155" s="337"/>
      <c r="K2155" s="337"/>
      <c r="L2155" s="329"/>
      <c r="M2155" s="337"/>
      <c r="N2155" s="349"/>
      <c r="O2155" s="349"/>
      <c r="P2155" s="358"/>
    </row>
    <row r="2156" ht="27" customHeight="1" spans="1:16">
      <c r="A2156" s="361"/>
      <c r="B2156" s="294"/>
      <c r="C2156" s="337"/>
      <c r="D2156" s="337"/>
      <c r="E2156" s="337"/>
      <c r="F2156" s="337"/>
      <c r="G2156" s="356"/>
      <c r="H2156" s="337"/>
      <c r="I2156" s="337"/>
      <c r="J2156" s="337"/>
      <c r="K2156" s="337"/>
      <c r="L2156" s="334"/>
      <c r="M2156" s="337"/>
      <c r="N2156" s="349"/>
      <c r="O2156" s="349"/>
      <c r="P2156" s="357"/>
    </row>
    <row r="2157" ht="27" customHeight="1" spans="1:16">
      <c r="A2157" s="362"/>
      <c r="B2157" s="294"/>
      <c r="C2157" s="337"/>
      <c r="D2157" s="337"/>
      <c r="E2157" s="337"/>
      <c r="F2157" s="337"/>
      <c r="G2157" s="356"/>
      <c r="H2157" s="337"/>
      <c r="I2157" s="337"/>
      <c r="J2157" s="337"/>
      <c r="K2157" s="337"/>
      <c r="L2157" s="329"/>
      <c r="M2157" s="337"/>
      <c r="N2157" s="349"/>
      <c r="O2157" s="349"/>
      <c r="P2157" s="358"/>
    </row>
    <row r="2158" ht="27" customHeight="1" spans="1:16">
      <c r="A2158" s="361"/>
      <c r="B2158" s="294"/>
      <c r="C2158" s="337"/>
      <c r="D2158" s="341"/>
      <c r="E2158" s="337"/>
      <c r="F2158" s="337"/>
      <c r="G2158" s="356"/>
      <c r="H2158" s="337"/>
      <c r="I2158" s="337"/>
      <c r="J2158" s="337"/>
      <c r="K2158" s="337"/>
      <c r="L2158" s="334"/>
      <c r="M2158" s="337"/>
      <c r="N2158" s="349"/>
      <c r="O2158" s="349"/>
      <c r="P2158" s="357"/>
    </row>
    <row r="2159" ht="27" customHeight="1" spans="1:16">
      <c r="A2159" s="362"/>
      <c r="B2159" s="294"/>
      <c r="C2159" s="337"/>
      <c r="D2159" s="337"/>
      <c r="E2159" s="337"/>
      <c r="F2159" s="337"/>
      <c r="G2159" s="356"/>
      <c r="H2159" s="337"/>
      <c r="I2159" s="337"/>
      <c r="J2159" s="337"/>
      <c r="K2159" s="337"/>
      <c r="L2159" s="329"/>
      <c r="M2159" s="337"/>
      <c r="N2159" s="349"/>
      <c r="O2159" s="349"/>
      <c r="P2159" s="358"/>
    </row>
    <row r="2160" ht="27" customHeight="1" spans="1:16">
      <c r="A2160" s="361"/>
      <c r="B2160" s="294"/>
      <c r="C2160" s="337"/>
      <c r="D2160" s="337"/>
      <c r="E2160" s="337"/>
      <c r="F2160" s="337"/>
      <c r="G2160" s="356"/>
      <c r="H2160" s="337"/>
      <c r="I2160" s="337"/>
      <c r="J2160" s="337"/>
      <c r="K2160" s="337"/>
      <c r="L2160" s="334"/>
      <c r="M2160" s="337"/>
      <c r="N2160" s="349"/>
      <c r="O2160" s="349"/>
      <c r="P2160" s="357"/>
    </row>
    <row r="2161" ht="27" customHeight="1" spans="1:16">
      <c r="A2161" s="362"/>
      <c r="B2161" s="294"/>
      <c r="C2161" s="337"/>
      <c r="D2161" s="337"/>
      <c r="E2161" s="337"/>
      <c r="F2161" s="337"/>
      <c r="G2161" s="356"/>
      <c r="H2161" s="337"/>
      <c r="I2161" s="337"/>
      <c r="J2161" s="337"/>
      <c r="K2161" s="337"/>
      <c r="L2161" s="329"/>
      <c r="M2161" s="337"/>
      <c r="N2161" s="349"/>
      <c r="O2161" s="349"/>
      <c r="P2161" s="358"/>
    </row>
    <row r="2162" ht="27" customHeight="1" spans="1:16">
      <c r="A2162" s="361"/>
      <c r="B2162" s="294"/>
      <c r="C2162" s="337"/>
      <c r="D2162" s="337"/>
      <c r="E2162" s="337"/>
      <c r="F2162" s="337"/>
      <c r="G2162" s="356"/>
      <c r="H2162" s="337"/>
      <c r="I2162" s="337"/>
      <c r="J2162" s="337"/>
      <c r="K2162" s="337"/>
      <c r="L2162" s="334"/>
      <c r="M2162" s="337"/>
      <c r="N2162" s="349"/>
      <c r="O2162" s="349"/>
      <c r="P2162" s="357"/>
    </row>
    <row r="2163" ht="27" customHeight="1" spans="1:16">
      <c r="A2163" s="362"/>
      <c r="B2163" s="294"/>
      <c r="C2163" s="337"/>
      <c r="D2163" s="337"/>
      <c r="E2163" s="337"/>
      <c r="F2163" s="337"/>
      <c r="G2163" s="356"/>
      <c r="H2163" s="337"/>
      <c r="I2163" s="337"/>
      <c r="J2163" s="337"/>
      <c r="K2163" s="337"/>
      <c r="L2163" s="329"/>
      <c r="M2163" s="337"/>
      <c r="N2163" s="349"/>
      <c r="O2163" s="349"/>
      <c r="P2163" s="358"/>
    </row>
    <row r="2164" ht="27" customHeight="1" spans="1:16">
      <c r="A2164" s="361"/>
      <c r="B2164" s="294"/>
      <c r="C2164" s="337"/>
      <c r="D2164" s="337"/>
      <c r="E2164" s="337"/>
      <c r="F2164" s="337"/>
      <c r="G2164" s="356"/>
      <c r="H2164" s="337"/>
      <c r="I2164" s="337"/>
      <c r="J2164" s="337"/>
      <c r="K2164" s="337"/>
      <c r="L2164" s="334"/>
      <c r="M2164" s="337"/>
      <c r="N2164" s="349"/>
      <c r="O2164" s="349"/>
      <c r="P2164" s="357"/>
    </row>
    <row r="2165" ht="27" customHeight="1" spans="1:16">
      <c r="A2165" s="362"/>
      <c r="B2165" s="294"/>
      <c r="C2165" s="337"/>
      <c r="D2165" s="337"/>
      <c r="E2165" s="337"/>
      <c r="F2165" s="341"/>
      <c r="G2165" s="356"/>
      <c r="H2165" s="337"/>
      <c r="I2165" s="337"/>
      <c r="J2165" s="337"/>
      <c r="K2165" s="337"/>
      <c r="L2165" s="329"/>
      <c r="M2165" s="337"/>
      <c r="N2165" s="349"/>
      <c r="O2165" s="349"/>
      <c r="P2165" s="358"/>
    </row>
    <row r="2166" ht="27" customHeight="1" spans="1:16">
      <c r="A2166" s="361"/>
      <c r="B2166" s="294"/>
      <c r="C2166" s="337"/>
      <c r="D2166" s="337"/>
      <c r="E2166" s="337"/>
      <c r="F2166" s="337"/>
      <c r="G2166" s="356"/>
      <c r="H2166" s="337"/>
      <c r="I2166" s="337"/>
      <c r="J2166" s="337"/>
      <c r="K2166" s="337"/>
      <c r="L2166" s="334"/>
      <c r="M2166" s="337"/>
      <c r="N2166" s="349"/>
      <c r="O2166" s="349"/>
      <c r="P2166" s="357"/>
    </row>
    <row r="2167" ht="27" customHeight="1" spans="1:16">
      <c r="A2167" s="362"/>
      <c r="B2167" s="294"/>
      <c r="C2167" s="337"/>
      <c r="D2167" s="337"/>
      <c r="E2167" s="337"/>
      <c r="F2167" s="337"/>
      <c r="G2167" s="356"/>
      <c r="H2167" s="337"/>
      <c r="I2167" s="337"/>
      <c r="J2167" s="337"/>
      <c r="K2167" s="337"/>
      <c r="L2167" s="329"/>
      <c r="M2167" s="337"/>
      <c r="N2167" s="349"/>
      <c r="O2167" s="349"/>
      <c r="P2167" s="358"/>
    </row>
    <row r="2168" ht="27" customHeight="1" spans="1:16">
      <c r="A2168" s="361"/>
      <c r="B2168" s="294"/>
      <c r="C2168" s="337"/>
      <c r="D2168" s="337"/>
      <c r="E2168" s="337"/>
      <c r="F2168" s="363"/>
      <c r="G2168" s="356"/>
      <c r="H2168" s="337"/>
      <c r="I2168" s="337"/>
      <c r="J2168" s="337"/>
      <c r="K2168" s="337"/>
      <c r="L2168" s="334"/>
      <c r="M2168" s="337"/>
      <c r="N2168" s="349"/>
      <c r="O2168" s="349"/>
      <c r="P2168" s="357"/>
    </row>
    <row r="2169" ht="27" customHeight="1" spans="1:16">
      <c r="A2169" s="362"/>
      <c r="B2169" s="294"/>
      <c r="C2169" s="337"/>
      <c r="D2169" s="337"/>
      <c r="E2169" s="337"/>
      <c r="F2169" s="337"/>
      <c r="G2169" s="356"/>
      <c r="H2169" s="337"/>
      <c r="I2169" s="337"/>
      <c r="J2169" s="337"/>
      <c r="K2169" s="337"/>
      <c r="L2169" s="329"/>
      <c r="M2169" s="337"/>
      <c r="N2169" s="349"/>
      <c r="O2169" s="349"/>
      <c r="P2169" s="358"/>
    </row>
    <row r="2170" ht="27" customHeight="1" spans="1:16">
      <c r="A2170" s="361"/>
      <c r="B2170" s="294"/>
      <c r="C2170" s="337"/>
      <c r="D2170" s="337"/>
      <c r="E2170" s="337"/>
      <c r="F2170" s="337"/>
      <c r="G2170" s="356"/>
      <c r="H2170" s="337"/>
      <c r="I2170" s="337"/>
      <c r="J2170" s="337"/>
      <c r="K2170" s="337"/>
      <c r="L2170" s="334"/>
      <c r="M2170" s="337"/>
      <c r="N2170" s="349"/>
      <c r="O2170" s="349"/>
      <c r="P2170" s="357"/>
    </row>
    <row r="2171" ht="27" customHeight="1" spans="1:16">
      <c r="A2171" s="362"/>
      <c r="B2171" s="294"/>
      <c r="C2171" s="337"/>
      <c r="D2171" s="337"/>
      <c r="E2171" s="337"/>
      <c r="F2171" s="337"/>
      <c r="G2171" s="356"/>
      <c r="H2171" s="337"/>
      <c r="I2171" s="337"/>
      <c r="J2171" s="337"/>
      <c r="K2171" s="337"/>
      <c r="L2171" s="329"/>
      <c r="M2171" s="337"/>
      <c r="N2171" s="349"/>
      <c r="O2171" s="349"/>
      <c r="P2171" s="358"/>
    </row>
    <row r="2172" ht="27" customHeight="1" spans="1:16">
      <c r="A2172" s="361"/>
      <c r="B2172" s="294"/>
      <c r="C2172" s="337"/>
      <c r="D2172" s="337"/>
      <c r="E2172" s="337"/>
      <c r="F2172" s="337"/>
      <c r="G2172" s="356"/>
      <c r="H2172" s="337"/>
      <c r="I2172" s="337"/>
      <c r="J2172" s="337"/>
      <c r="K2172" s="337"/>
      <c r="L2172" s="334"/>
      <c r="M2172" s="337"/>
      <c r="N2172" s="349"/>
      <c r="O2172" s="349"/>
      <c r="P2172" s="357"/>
    </row>
    <row r="2173" ht="27" customHeight="1" spans="1:16">
      <c r="A2173" s="362"/>
      <c r="B2173" s="294"/>
      <c r="C2173" s="337"/>
      <c r="D2173" s="337"/>
      <c r="E2173" s="337"/>
      <c r="F2173" s="337"/>
      <c r="G2173" s="356"/>
      <c r="H2173" s="337"/>
      <c r="I2173" s="337"/>
      <c r="J2173" s="337"/>
      <c r="K2173" s="337"/>
      <c r="L2173" s="329"/>
      <c r="M2173" s="337"/>
      <c r="N2173" s="349"/>
      <c r="O2173" s="349"/>
      <c r="P2173" s="358"/>
    </row>
    <row r="2174" ht="27" customHeight="1" spans="1:16">
      <c r="A2174" s="361"/>
      <c r="B2174" s="294"/>
      <c r="C2174" s="337"/>
      <c r="D2174" s="337"/>
      <c r="E2174" s="337"/>
      <c r="F2174" s="337"/>
      <c r="G2174" s="356"/>
      <c r="H2174" s="337"/>
      <c r="I2174" s="337"/>
      <c r="J2174" s="337"/>
      <c r="K2174" s="337"/>
      <c r="L2174" s="334"/>
      <c r="M2174" s="337"/>
      <c r="N2174" s="349"/>
      <c r="O2174" s="349"/>
      <c r="P2174" s="357"/>
    </row>
    <row r="2175" ht="27" customHeight="1" spans="1:16">
      <c r="A2175" s="362"/>
      <c r="B2175" s="294"/>
      <c r="C2175" s="337"/>
      <c r="D2175" s="337"/>
      <c r="E2175" s="337"/>
      <c r="F2175" s="341"/>
      <c r="G2175" s="356"/>
      <c r="H2175" s="337"/>
      <c r="I2175" s="337"/>
      <c r="J2175" s="337"/>
      <c r="K2175" s="337"/>
      <c r="L2175" s="329"/>
      <c r="M2175" s="337"/>
      <c r="N2175" s="349"/>
      <c r="O2175" s="349"/>
      <c r="P2175" s="358"/>
    </row>
    <row r="2176" ht="27" customHeight="1" spans="1:16">
      <c r="A2176" s="361"/>
      <c r="B2176" s="294"/>
      <c r="C2176" s="337"/>
      <c r="D2176" s="337"/>
      <c r="E2176" s="337"/>
      <c r="F2176" s="341"/>
      <c r="G2176" s="356"/>
      <c r="H2176" s="337"/>
      <c r="I2176" s="337"/>
      <c r="J2176" s="337"/>
      <c r="K2176" s="337"/>
      <c r="L2176" s="334"/>
      <c r="M2176" s="337"/>
      <c r="N2176" s="349"/>
      <c r="O2176" s="349"/>
      <c r="P2176" s="357"/>
    </row>
    <row r="2177" ht="27" customHeight="1" spans="1:16">
      <c r="A2177" s="362"/>
      <c r="B2177" s="294"/>
      <c r="C2177" s="337"/>
      <c r="D2177" s="337"/>
      <c r="E2177" s="337"/>
      <c r="F2177" s="341"/>
      <c r="G2177" s="356"/>
      <c r="H2177" s="337"/>
      <c r="I2177" s="337"/>
      <c r="J2177" s="337"/>
      <c r="K2177" s="337"/>
      <c r="L2177" s="329"/>
      <c r="M2177" s="337"/>
      <c r="N2177" s="349"/>
      <c r="O2177" s="349"/>
      <c r="P2177" s="358"/>
    </row>
    <row r="2178" ht="27" customHeight="1" spans="1:16">
      <c r="A2178" s="361"/>
      <c r="B2178" s="294"/>
      <c r="C2178" s="337"/>
      <c r="D2178" s="337"/>
      <c r="E2178" s="337"/>
      <c r="F2178" s="341"/>
      <c r="G2178" s="356"/>
      <c r="H2178" s="337"/>
      <c r="I2178" s="337"/>
      <c r="J2178" s="337"/>
      <c r="K2178" s="337"/>
      <c r="L2178" s="334"/>
      <c r="M2178" s="337"/>
      <c r="N2178" s="349"/>
      <c r="O2178" s="349"/>
      <c r="P2178" s="357"/>
    </row>
    <row r="2179" ht="27" customHeight="1" spans="1:16">
      <c r="A2179" s="362"/>
      <c r="B2179" s="294"/>
      <c r="C2179" s="337"/>
      <c r="D2179" s="337"/>
      <c r="E2179" s="337"/>
      <c r="F2179" s="341"/>
      <c r="G2179" s="356"/>
      <c r="H2179" s="337"/>
      <c r="I2179" s="337"/>
      <c r="J2179" s="337"/>
      <c r="K2179" s="337"/>
      <c r="L2179" s="329"/>
      <c r="M2179" s="337"/>
      <c r="N2179" s="349"/>
      <c r="O2179" s="349"/>
      <c r="P2179" s="358"/>
    </row>
    <row r="2180" ht="27" customHeight="1" spans="1:16">
      <c r="A2180" s="361"/>
      <c r="B2180" s="294"/>
      <c r="C2180" s="337"/>
      <c r="D2180" s="337"/>
      <c r="E2180" s="337"/>
      <c r="F2180" s="341"/>
      <c r="G2180" s="356"/>
      <c r="H2180" s="337"/>
      <c r="I2180" s="337"/>
      <c r="J2180" s="337"/>
      <c r="K2180" s="337"/>
      <c r="L2180" s="334"/>
      <c r="M2180" s="337"/>
      <c r="N2180" s="349"/>
      <c r="O2180" s="349"/>
      <c r="P2180" s="357"/>
    </row>
    <row r="2181" ht="27" customHeight="1" spans="1:16">
      <c r="A2181" s="362"/>
      <c r="B2181" s="294"/>
      <c r="C2181" s="337"/>
      <c r="D2181" s="337"/>
      <c r="E2181" s="337"/>
      <c r="F2181" s="337"/>
      <c r="G2181" s="356"/>
      <c r="H2181" s="337"/>
      <c r="I2181" s="337"/>
      <c r="J2181" s="337"/>
      <c r="K2181" s="337"/>
      <c r="L2181" s="329"/>
      <c r="M2181" s="337"/>
      <c r="N2181" s="349"/>
      <c r="O2181" s="349"/>
      <c r="P2181" s="358"/>
    </row>
    <row r="2182" ht="27" customHeight="1" spans="1:16">
      <c r="A2182" s="361"/>
      <c r="B2182" s="294"/>
      <c r="C2182" s="337"/>
      <c r="D2182" s="337"/>
      <c r="E2182" s="337"/>
      <c r="F2182" s="337"/>
      <c r="G2182" s="356"/>
      <c r="H2182" s="337"/>
      <c r="I2182" s="337"/>
      <c r="J2182" s="337"/>
      <c r="K2182" s="337"/>
      <c r="L2182" s="334"/>
      <c r="M2182" s="337"/>
      <c r="N2182" s="349"/>
      <c r="O2182" s="349"/>
      <c r="P2182" s="357"/>
    </row>
    <row r="2183" ht="27" customHeight="1" spans="1:16">
      <c r="A2183" s="362"/>
      <c r="B2183" s="294"/>
      <c r="C2183" s="337"/>
      <c r="D2183" s="337"/>
      <c r="E2183" s="337"/>
      <c r="F2183" s="337"/>
      <c r="G2183" s="356"/>
      <c r="H2183" s="337"/>
      <c r="I2183" s="337"/>
      <c r="J2183" s="337"/>
      <c r="K2183" s="337"/>
      <c r="L2183" s="329"/>
      <c r="M2183" s="337"/>
      <c r="N2183" s="349"/>
      <c r="O2183" s="349"/>
      <c r="P2183" s="358"/>
    </row>
    <row r="2184" ht="27" customHeight="1" spans="1:16">
      <c r="A2184" s="361"/>
      <c r="B2184" s="294"/>
      <c r="C2184" s="337"/>
      <c r="D2184" s="337"/>
      <c r="E2184" s="337"/>
      <c r="F2184" s="337"/>
      <c r="G2184" s="356"/>
      <c r="H2184" s="337"/>
      <c r="I2184" s="337"/>
      <c r="J2184" s="337"/>
      <c r="K2184" s="337"/>
      <c r="L2184" s="334"/>
      <c r="M2184" s="337"/>
      <c r="N2184" s="349"/>
      <c r="O2184" s="349"/>
      <c r="P2184" s="357"/>
    </row>
    <row r="2185" ht="27" customHeight="1" spans="1:16">
      <c r="A2185" s="362"/>
      <c r="B2185" s="294"/>
      <c r="C2185" s="337"/>
      <c r="D2185" s="337"/>
      <c r="E2185" s="337"/>
      <c r="F2185" s="337"/>
      <c r="G2185" s="356"/>
      <c r="H2185" s="337"/>
      <c r="I2185" s="337"/>
      <c r="J2185" s="337"/>
      <c r="K2185" s="337"/>
      <c r="L2185" s="329"/>
      <c r="M2185" s="337"/>
      <c r="N2185" s="349"/>
      <c r="O2185" s="349"/>
      <c r="P2185" s="358"/>
    </row>
    <row r="2186" ht="27" customHeight="1" spans="1:16">
      <c r="A2186" s="361"/>
      <c r="B2186" s="294"/>
      <c r="C2186" s="337"/>
      <c r="D2186" s="337"/>
      <c r="E2186" s="337"/>
      <c r="F2186" s="337"/>
      <c r="G2186" s="356"/>
      <c r="H2186" s="337"/>
      <c r="I2186" s="337"/>
      <c r="J2186" s="337"/>
      <c r="K2186" s="337"/>
      <c r="L2186" s="334"/>
      <c r="M2186" s="337"/>
      <c r="N2186" s="349"/>
      <c r="O2186" s="349"/>
      <c r="P2186" s="357"/>
    </row>
    <row r="2187" ht="27" customHeight="1" spans="1:16">
      <c r="A2187" s="362"/>
      <c r="B2187" s="294"/>
      <c r="C2187" s="337"/>
      <c r="D2187" s="337"/>
      <c r="E2187" s="337"/>
      <c r="F2187" s="337"/>
      <c r="G2187" s="356"/>
      <c r="H2187" s="337"/>
      <c r="I2187" s="337"/>
      <c r="J2187" s="337"/>
      <c r="K2187" s="337"/>
      <c r="L2187" s="329"/>
      <c r="M2187" s="337"/>
      <c r="N2187" s="349"/>
      <c r="O2187" s="349"/>
      <c r="P2187" s="358"/>
    </row>
    <row r="2188" ht="27" customHeight="1" spans="1:16">
      <c r="A2188" s="361"/>
      <c r="B2188" s="294"/>
      <c r="C2188" s="337"/>
      <c r="D2188" s="337"/>
      <c r="E2188" s="337"/>
      <c r="F2188" s="337"/>
      <c r="G2188" s="356"/>
      <c r="H2188" s="337"/>
      <c r="I2188" s="337"/>
      <c r="J2188" s="337"/>
      <c r="K2188" s="337"/>
      <c r="L2188" s="334"/>
      <c r="M2188" s="337"/>
      <c r="N2188" s="349"/>
      <c r="O2188" s="349"/>
      <c r="P2188" s="357"/>
    </row>
    <row r="2189" ht="27" customHeight="1" spans="1:16">
      <c r="A2189" s="362"/>
      <c r="B2189" s="294"/>
      <c r="C2189" s="337"/>
      <c r="D2189" s="337"/>
      <c r="E2189" s="337"/>
      <c r="F2189" s="337"/>
      <c r="G2189" s="356"/>
      <c r="H2189" s="337"/>
      <c r="I2189" s="337"/>
      <c r="J2189" s="337"/>
      <c r="K2189" s="337"/>
      <c r="L2189" s="329"/>
      <c r="M2189" s="337"/>
      <c r="N2189" s="349"/>
      <c r="O2189" s="349"/>
      <c r="P2189" s="358"/>
    </row>
    <row r="2190" ht="27" customHeight="1" spans="1:16">
      <c r="A2190" s="361"/>
      <c r="B2190" s="294"/>
      <c r="C2190" s="337"/>
      <c r="D2190" s="337"/>
      <c r="E2190" s="337"/>
      <c r="F2190" s="337"/>
      <c r="G2190" s="356"/>
      <c r="H2190" s="337"/>
      <c r="I2190" s="337"/>
      <c r="J2190" s="337"/>
      <c r="K2190" s="337"/>
      <c r="L2190" s="334"/>
      <c r="M2190" s="337"/>
      <c r="N2190" s="349"/>
      <c r="O2190" s="349"/>
      <c r="P2190" s="357"/>
    </row>
    <row r="2191" ht="27" customHeight="1" spans="1:16">
      <c r="A2191" s="362"/>
      <c r="B2191" s="294"/>
      <c r="C2191" s="337"/>
      <c r="D2191" s="337"/>
      <c r="E2191" s="337"/>
      <c r="F2191" s="337"/>
      <c r="G2191" s="356"/>
      <c r="H2191" s="337"/>
      <c r="I2191" s="337"/>
      <c r="J2191" s="337"/>
      <c r="K2191" s="337"/>
      <c r="L2191" s="329"/>
      <c r="M2191" s="337"/>
      <c r="N2191" s="349"/>
      <c r="O2191" s="349"/>
      <c r="P2191" s="358"/>
    </row>
    <row r="2192" ht="27" customHeight="1" spans="1:16">
      <c r="A2192" s="361"/>
      <c r="B2192" s="294"/>
      <c r="C2192" s="337"/>
      <c r="D2192" s="337"/>
      <c r="E2192" s="337"/>
      <c r="F2192" s="337"/>
      <c r="G2192" s="356"/>
      <c r="H2192" s="337"/>
      <c r="I2192" s="337"/>
      <c r="J2192" s="337"/>
      <c r="K2192" s="337"/>
      <c r="L2192" s="334"/>
      <c r="M2192" s="337"/>
      <c r="N2192" s="349"/>
      <c r="O2192" s="349"/>
      <c r="P2192" s="357"/>
    </row>
    <row r="2193" ht="27" customHeight="1" spans="1:16">
      <c r="A2193" s="362"/>
      <c r="B2193" s="294"/>
      <c r="C2193" s="337"/>
      <c r="D2193" s="337"/>
      <c r="E2193" s="337"/>
      <c r="F2193" s="337"/>
      <c r="G2193" s="356"/>
      <c r="H2193" s="337"/>
      <c r="I2193" s="337"/>
      <c r="J2193" s="337"/>
      <c r="K2193" s="337"/>
      <c r="L2193" s="329"/>
      <c r="M2193" s="337"/>
      <c r="N2193" s="349"/>
      <c r="O2193" s="349"/>
      <c r="P2193" s="358"/>
    </row>
    <row r="2194" ht="27" customHeight="1" spans="1:16">
      <c r="A2194" s="361"/>
      <c r="B2194" s="294"/>
      <c r="C2194" s="337"/>
      <c r="D2194" s="337"/>
      <c r="E2194" s="337"/>
      <c r="F2194" s="337"/>
      <c r="G2194" s="356"/>
      <c r="H2194" s="337"/>
      <c r="I2194" s="337"/>
      <c r="J2194" s="337"/>
      <c r="K2194" s="337"/>
      <c r="L2194" s="334"/>
      <c r="M2194" s="337"/>
      <c r="N2194" s="349"/>
      <c r="O2194" s="349"/>
      <c r="P2194" s="357"/>
    </row>
    <row r="2195" ht="27" customHeight="1" spans="1:16">
      <c r="A2195" s="362"/>
      <c r="B2195" s="294"/>
      <c r="C2195" s="337"/>
      <c r="D2195" s="337"/>
      <c r="E2195" s="337"/>
      <c r="F2195" s="337"/>
      <c r="G2195" s="356"/>
      <c r="H2195" s="337"/>
      <c r="I2195" s="337"/>
      <c r="J2195" s="337"/>
      <c r="K2195" s="337"/>
      <c r="L2195" s="329"/>
      <c r="M2195" s="337"/>
      <c r="N2195" s="349"/>
      <c r="O2195" s="349"/>
      <c r="P2195" s="358"/>
    </row>
    <row r="2196" ht="27" customHeight="1" spans="1:16">
      <c r="A2196" s="361"/>
      <c r="B2196" s="294"/>
      <c r="C2196" s="337"/>
      <c r="D2196" s="337"/>
      <c r="E2196" s="337"/>
      <c r="F2196" s="337"/>
      <c r="G2196" s="356"/>
      <c r="H2196" s="337"/>
      <c r="I2196" s="337"/>
      <c r="J2196" s="337"/>
      <c r="K2196" s="337"/>
      <c r="L2196" s="334"/>
      <c r="M2196" s="337"/>
      <c r="N2196" s="349"/>
      <c r="O2196" s="349"/>
      <c r="P2196" s="357"/>
    </row>
    <row r="2197" ht="27" customHeight="1" spans="1:16">
      <c r="A2197" s="362"/>
      <c r="B2197" s="294"/>
      <c r="C2197" s="337"/>
      <c r="D2197" s="337"/>
      <c r="E2197" s="337"/>
      <c r="F2197" s="337"/>
      <c r="G2197" s="356"/>
      <c r="H2197" s="337"/>
      <c r="I2197" s="337"/>
      <c r="J2197" s="337"/>
      <c r="K2197" s="337"/>
      <c r="L2197" s="329"/>
      <c r="M2197" s="337"/>
      <c r="N2197" s="349"/>
      <c r="O2197" s="349"/>
      <c r="P2197" s="358"/>
    </row>
    <row r="2198" ht="27" customHeight="1" spans="1:16">
      <c r="A2198" s="361"/>
      <c r="B2198" s="294"/>
      <c r="C2198" s="337"/>
      <c r="D2198" s="337"/>
      <c r="E2198" s="337"/>
      <c r="F2198" s="337"/>
      <c r="G2198" s="356"/>
      <c r="H2198" s="337"/>
      <c r="I2198" s="337"/>
      <c r="J2198" s="337"/>
      <c r="K2198" s="337"/>
      <c r="L2198" s="334"/>
      <c r="M2198" s="337"/>
      <c r="N2198" s="349"/>
      <c r="O2198" s="349"/>
      <c r="P2198" s="357"/>
    </row>
    <row r="2199" ht="27" customHeight="1" spans="1:16">
      <c r="A2199" s="362"/>
      <c r="B2199" s="294"/>
      <c r="C2199" s="337"/>
      <c r="D2199" s="337"/>
      <c r="E2199" s="337"/>
      <c r="F2199" s="337"/>
      <c r="G2199" s="356"/>
      <c r="H2199" s="337"/>
      <c r="I2199" s="337"/>
      <c r="J2199" s="337"/>
      <c r="K2199" s="337"/>
      <c r="L2199" s="329"/>
      <c r="M2199" s="337"/>
      <c r="N2199" s="349"/>
      <c r="O2199" s="349"/>
      <c r="P2199" s="358"/>
    </row>
    <row r="2200" ht="27" customHeight="1" spans="1:16">
      <c r="A2200" s="361"/>
      <c r="B2200" s="294"/>
      <c r="C2200" s="337"/>
      <c r="D2200" s="337"/>
      <c r="E2200" s="337"/>
      <c r="F2200" s="337"/>
      <c r="G2200" s="356"/>
      <c r="H2200" s="337"/>
      <c r="I2200" s="337"/>
      <c r="J2200" s="337"/>
      <c r="K2200" s="337"/>
      <c r="L2200" s="334"/>
      <c r="M2200" s="337"/>
      <c r="N2200" s="349"/>
      <c r="O2200" s="349"/>
      <c r="P2200" s="357"/>
    </row>
    <row r="2201" ht="27" customHeight="1" spans="1:16">
      <c r="A2201" s="362"/>
      <c r="B2201" s="294"/>
      <c r="C2201" s="337"/>
      <c r="D2201" s="337"/>
      <c r="E2201" s="337"/>
      <c r="F2201" s="337"/>
      <c r="G2201" s="356"/>
      <c r="H2201" s="337"/>
      <c r="I2201" s="337"/>
      <c r="J2201" s="337"/>
      <c r="K2201" s="337"/>
      <c r="L2201" s="329"/>
      <c r="M2201" s="337"/>
      <c r="N2201" s="349"/>
      <c r="O2201" s="349"/>
      <c r="P2201" s="358"/>
    </row>
    <row r="2202" ht="27" customHeight="1" spans="1:16">
      <c r="A2202" s="361"/>
      <c r="B2202" s="294"/>
      <c r="C2202" s="337"/>
      <c r="D2202" s="337"/>
      <c r="E2202" s="337"/>
      <c r="F2202" s="337"/>
      <c r="G2202" s="356"/>
      <c r="H2202" s="337"/>
      <c r="I2202" s="337"/>
      <c r="J2202" s="337"/>
      <c r="K2202" s="337"/>
      <c r="L2202" s="334"/>
      <c r="M2202" s="363"/>
      <c r="N2202" s="349"/>
      <c r="O2202" s="349"/>
      <c r="P2202" s="357"/>
    </row>
    <row r="2203" ht="27" customHeight="1" spans="1:16">
      <c r="A2203" s="362"/>
      <c r="B2203" s="294"/>
      <c r="C2203" s="337"/>
      <c r="D2203" s="337"/>
      <c r="E2203" s="337"/>
      <c r="F2203" s="337"/>
      <c r="G2203" s="356"/>
      <c r="H2203" s="337"/>
      <c r="I2203" s="337"/>
      <c r="J2203" s="337"/>
      <c r="K2203" s="337"/>
      <c r="L2203" s="329"/>
      <c r="M2203" s="337"/>
      <c r="N2203" s="349"/>
      <c r="O2203" s="349"/>
      <c r="P2203" s="358"/>
    </row>
    <row r="2204" ht="27" customHeight="1" spans="1:16">
      <c r="A2204" s="361"/>
      <c r="B2204" s="294"/>
      <c r="C2204" s="337"/>
      <c r="D2204" s="337"/>
      <c r="E2204" s="337"/>
      <c r="F2204" s="337"/>
      <c r="G2204" s="356"/>
      <c r="H2204" s="337"/>
      <c r="I2204" s="337"/>
      <c r="J2204" s="337"/>
      <c r="K2204" s="337"/>
      <c r="L2204" s="334"/>
      <c r="M2204" s="337"/>
      <c r="N2204" s="349"/>
      <c r="O2204" s="349"/>
      <c r="P2204" s="357"/>
    </row>
    <row r="2205" ht="27" customHeight="1" spans="1:16">
      <c r="A2205" s="362"/>
      <c r="B2205" s="294"/>
      <c r="C2205" s="337"/>
      <c r="D2205" s="337"/>
      <c r="E2205" s="337"/>
      <c r="F2205" s="337"/>
      <c r="G2205" s="356"/>
      <c r="H2205" s="337"/>
      <c r="I2205" s="337"/>
      <c r="J2205" s="337"/>
      <c r="K2205" s="337"/>
      <c r="L2205" s="329"/>
      <c r="M2205" s="337"/>
      <c r="N2205" s="349"/>
      <c r="O2205" s="349"/>
      <c r="P2205" s="358"/>
    </row>
    <row r="2206" ht="27" customHeight="1" spans="1:16">
      <c r="A2206" s="361"/>
      <c r="B2206" s="294"/>
      <c r="C2206" s="337"/>
      <c r="D2206" s="337"/>
      <c r="E2206" s="337"/>
      <c r="F2206" s="337"/>
      <c r="G2206" s="356"/>
      <c r="H2206" s="337"/>
      <c r="I2206" s="337"/>
      <c r="J2206" s="337"/>
      <c r="K2206" s="337"/>
      <c r="L2206" s="334"/>
      <c r="M2206" s="337"/>
      <c r="N2206" s="349"/>
      <c r="O2206" s="349"/>
      <c r="P2206" s="357"/>
    </row>
    <row r="2207" ht="27" customHeight="1" spans="1:16">
      <c r="A2207" s="362"/>
      <c r="B2207" s="294"/>
      <c r="C2207" s="337"/>
      <c r="D2207" s="337"/>
      <c r="E2207" s="337"/>
      <c r="F2207" s="341"/>
      <c r="G2207" s="356"/>
      <c r="H2207" s="337"/>
      <c r="I2207" s="337"/>
      <c r="J2207" s="337"/>
      <c r="K2207" s="337"/>
      <c r="L2207" s="329"/>
      <c r="M2207" s="337"/>
      <c r="N2207" s="349"/>
      <c r="O2207" s="349"/>
      <c r="P2207" s="358"/>
    </row>
    <row r="2208" ht="27" customHeight="1" spans="1:16">
      <c r="A2208" s="361"/>
      <c r="B2208" s="294"/>
      <c r="C2208" s="337"/>
      <c r="D2208" s="337"/>
      <c r="E2208" s="337"/>
      <c r="F2208" s="337"/>
      <c r="G2208" s="356"/>
      <c r="H2208" s="337"/>
      <c r="I2208" s="337"/>
      <c r="J2208" s="337"/>
      <c r="K2208" s="337"/>
      <c r="L2208" s="334"/>
      <c r="M2208" s="337"/>
      <c r="N2208" s="349"/>
      <c r="O2208" s="349"/>
      <c r="P2208" s="357"/>
    </row>
    <row r="2209" ht="27" customHeight="1" spans="1:16">
      <c r="A2209" s="362"/>
      <c r="B2209" s="294"/>
      <c r="C2209" s="337"/>
      <c r="D2209" s="337"/>
      <c r="E2209" s="337"/>
      <c r="F2209" s="337"/>
      <c r="G2209" s="356"/>
      <c r="H2209" s="337"/>
      <c r="I2209" s="337"/>
      <c r="J2209" s="337"/>
      <c r="K2209" s="337"/>
      <c r="L2209" s="329"/>
      <c r="M2209" s="337"/>
      <c r="N2209" s="349"/>
      <c r="O2209" s="349"/>
      <c r="P2209" s="358"/>
    </row>
    <row r="2210" ht="27" customHeight="1" spans="1:16">
      <c r="A2210" s="361"/>
      <c r="B2210" s="294"/>
      <c r="C2210" s="337"/>
      <c r="D2210" s="337"/>
      <c r="E2210" s="337"/>
      <c r="F2210" s="341"/>
      <c r="G2210" s="356"/>
      <c r="H2210" s="337"/>
      <c r="I2210" s="337"/>
      <c r="J2210" s="337"/>
      <c r="K2210" s="337"/>
      <c r="L2210" s="334"/>
      <c r="M2210" s="337"/>
      <c r="N2210" s="349"/>
      <c r="O2210" s="349"/>
      <c r="P2210" s="357"/>
    </row>
    <row r="2211" ht="27" customHeight="1" spans="1:16">
      <c r="A2211" s="362"/>
      <c r="B2211" s="294"/>
      <c r="C2211" s="337"/>
      <c r="D2211" s="337"/>
      <c r="E2211" s="337"/>
      <c r="F2211" s="337"/>
      <c r="G2211" s="356"/>
      <c r="H2211" s="337"/>
      <c r="I2211" s="337"/>
      <c r="J2211" s="337"/>
      <c r="K2211" s="337"/>
      <c r="L2211" s="329"/>
      <c r="M2211" s="337"/>
      <c r="N2211" s="349"/>
      <c r="O2211" s="349"/>
      <c r="P2211" s="358"/>
    </row>
    <row r="2212" ht="27" customHeight="1" spans="1:16">
      <c r="A2212" s="361"/>
      <c r="B2212" s="294"/>
      <c r="C2212" s="337"/>
      <c r="D2212" s="337"/>
      <c r="E2212" s="337"/>
      <c r="F2212" s="337"/>
      <c r="G2212" s="356"/>
      <c r="H2212" s="337"/>
      <c r="I2212" s="337"/>
      <c r="J2212" s="337"/>
      <c r="K2212" s="337"/>
      <c r="L2212" s="334"/>
      <c r="M2212" s="337"/>
      <c r="N2212" s="349"/>
      <c r="O2212" s="349"/>
      <c r="P2212" s="357"/>
    </row>
    <row r="2213" ht="27" customHeight="1" spans="1:16">
      <c r="A2213" s="362"/>
      <c r="B2213" s="294"/>
      <c r="C2213" s="337"/>
      <c r="D2213" s="337"/>
      <c r="E2213" s="337"/>
      <c r="F2213" s="337"/>
      <c r="G2213" s="356"/>
      <c r="H2213" s="337"/>
      <c r="I2213" s="337"/>
      <c r="J2213" s="337"/>
      <c r="K2213" s="337"/>
      <c r="L2213" s="329"/>
      <c r="M2213" s="337"/>
      <c r="N2213" s="349"/>
      <c r="O2213" s="349"/>
      <c r="P2213" s="358"/>
    </row>
    <row r="2214" ht="27" customHeight="1" spans="1:16">
      <c r="A2214" s="361"/>
      <c r="B2214" s="294"/>
      <c r="C2214" s="337"/>
      <c r="D2214" s="337"/>
      <c r="E2214" s="337"/>
      <c r="F2214" s="337"/>
      <c r="G2214" s="356"/>
      <c r="H2214" s="337"/>
      <c r="I2214" s="337"/>
      <c r="J2214" s="337"/>
      <c r="K2214" s="337"/>
      <c r="L2214" s="334"/>
      <c r="M2214" s="337"/>
      <c r="N2214" s="349"/>
      <c r="O2214" s="349"/>
      <c r="P2214" s="357"/>
    </row>
    <row r="2215" ht="27" customHeight="1" spans="1:16">
      <c r="A2215" s="362"/>
      <c r="B2215" s="294"/>
      <c r="C2215" s="337"/>
      <c r="D2215" s="337"/>
      <c r="E2215" s="337"/>
      <c r="F2215" s="337"/>
      <c r="G2215" s="356"/>
      <c r="H2215" s="337"/>
      <c r="I2215" s="337"/>
      <c r="J2215" s="337"/>
      <c r="K2215" s="337"/>
      <c r="L2215" s="329"/>
      <c r="M2215" s="363"/>
      <c r="N2215" s="349"/>
      <c r="O2215" s="349"/>
      <c r="P2215" s="358"/>
    </row>
    <row r="2216" ht="27" customHeight="1" spans="1:16">
      <c r="A2216" s="361"/>
      <c r="B2216" s="294"/>
      <c r="C2216" s="337"/>
      <c r="D2216" s="337"/>
      <c r="E2216" s="337"/>
      <c r="F2216" s="337"/>
      <c r="G2216" s="356"/>
      <c r="H2216" s="337"/>
      <c r="I2216" s="337"/>
      <c r="J2216" s="337"/>
      <c r="K2216" s="337"/>
      <c r="L2216" s="334"/>
      <c r="M2216" s="337"/>
      <c r="N2216" s="349"/>
      <c r="O2216" s="349"/>
      <c r="P2216" s="357"/>
    </row>
    <row r="2217" ht="27" customHeight="1" spans="1:16">
      <c r="A2217" s="362"/>
      <c r="B2217" s="294"/>
      <c r="C2217" s="337"/>
      <c r="D2217" s="337"/>
      <c r="E2217" s="337"/>
      <c r="F2217" s="337"/>
      <c r="G2217" s="356"/>
      <c r="H2217" s="337"/>
      <c r="I2217" s="337"/>
      <c r="J2217" s="337"/>
      <c r="K2217" s="337"/>
      <c r="L2217" s="329"/>
      <c r="M2217" s="337"/>
      <c r="N2217" s="349"/>
      <c r="O2217" s="349"/>
      <c r="P2217" s="358"/>
    </row>
    <row r="2218" ht="27" customHeight="1" spans="1:16">
      <c r="A2218" s="361"/>
      <c r="B2218" s="294"/>
      <c r="C2218" s="337"/>
      <c r="D2218" s="337"/>
      <c r="E2218" s="337"/>
      <c r="F2218" s="341"/>
      <c r="G2218" s="356"/>
      <c r="H2218" s="337"/>
      <c r="I2218" s="337"/>
      <c r="J2218" s="337"/>
      <c r="K2218" s="337"/>
      <c r="L2218" s="334"/>
      <c r="M2218" s="337"/>
      <c r="N2218" s="349"/>
      <c r="O2218" s="349"/>
      <c r="P2218" s="357"/>
    </row>
    <row r="2219" ht="27" customHeight="1" spans="1:16">
      <c r="A2219" s="362"/>
      <c r="B2219" s="294"/>
      <c r="C2219" s="337"/>
      <c r="D2219" s="337"/>
      <c r="E2219" s="337"/>
      <c r="F2219" s="341"/>
      <c r="G2219" s="356"/>
      <c r="H2219" s="337"/>
      <c r="I2219" s="337"/>
      <c r="J2219" s="337"/>
      <c r="K2219" s="337"/>
      <c r="L2219" s="329"/>
      <c r="M2219" s="337"/>
      <c r="N2219" s="349"/>
      <c r="O2219" s="349"/>
      <c r="P2219" s="358"/>
    </row>
    <row r="2220" ht="27" customHeight="1" spans="1:16">
      <c r="A2220" s="361"/>
      <c r="B2220" s="294"/>
      <c r="C2220" s="337"/>
      <c r="D2220" s="337"/>
      <c r="E2220" s="337"/>
      <c r="F2220" s="337"/>
      <c r="G2220" s="356"/>
      <c r="H2220" s="337"/>
      <c r="I2220" s="337"/>
      <c r="J2220" s="337"/>
      <c r="K2220" s="337"/>
      <c r="L2220" s="334"/>
      <c r="M2220" s="337"/>
      <c r="N2220" s="349"/>
      <c r="O2220" s="349"/>
      <c r="P2220" s="357"/>
    </row>
    <row r="2221" ht="27" customHeight="1" spans="1:16">
      <c r="A2221" s="362"/>
      <c r="B2221" s="294"/>
      <c r="C2221" s="337"/>
      <c r="D2221" s="337"/>
      <c r="E2221" s="337"/>
      <c r="F2221" s="337"/>
      <c r="G2221" s="356"/>
      <c r="H2221" s="337"/>
      <c r="I2221" s="337"/>
      <c r="J2221" s="337"/>
      <c r="K2221" s="337"/>
      <c r="L2221" s="329"/>
      <c r="M2221" s="337"/>
      <c r="N2221" s="349"/>
      <c r="O2221" s="349"/>
      <c r="P2221" s="358"/>
    </row>
    <row r="2222" ht="27" customHeight="1" spans="1:16">
      <c r="A2222" s="361"/>
      <c r="B2222" s="294"/>
      <c r="C2222" s="337"/>
      <c r="D2222" s="337"/>
      <c r="E2222" s="337"/>
      <c r="F2222" s="337"/>
      <c r="G2222" s="356"/>
      <c r="H2222" s="337"/>
      <c r="I2222" s="337"/>
      <c r="J2222" s="337"/>
      <c r="K2222" s="337"/>
      <c r="L2222" s="334"/>
      <c r="M2222" s="337"/>
      <c r="N2222" s="349"/>
      <c r="O2222" s="349"/>
      <c r="P2222" s="357"/>
    </row>
    <row r="2223" ht="27" customHeight="1" spans="1:16">
      <c r="A2223" s="362"/>
      <c r="B2223" s="294"/>
      <c r="C2223" s="337"/>
      <c r="D2223" s="337"/>
      <c r="E2223" s="337"/>
      <c r="F2223" s="337"/>
      <c r="G2223" s="356"/>
      <c r="H2223" s="337"/>
      <c r="I2223" s="337"/>
      <c r="J2223" s="337"/>
      <c r="K2223" s="337"/>
      <c r="L2223" s="329"/>
      <c r="M2223" s="337"/>
      <c r="N2223" s="349"/>
      <c r="O2223" s="349"/>
      <c r="P2223" s="358"/>
    </row>
    <row r="2224" ht="27" customHeight="1" spans="1:16">
      <c r="A2224" s="361"/>
      <c r="B2224" s="294"/>
      <c r="C2224" s="337"/>
      <c r="D2224" s="337"/>
      <c r="E2224" s="337"/>
      <c r="F2224" s="337"/>
      <c r="G2224" s="356"/>
      <c r="H2224" s="337"/>
      <c r="I2224" s="337"/>
      <c r="J2224" s="337"/>
      <c r="K2224" s="337"/>
      <c r="L2224" s="334"/>
      <c r="M2224" s="337"/>
      <c r="N2224" s="349"/>
      <c r="O2224" s="349"/>
      <c r="P2224" s="357"/>
    </row>
    <row r="2225" ht="27" customHeight="1" spans="1:16">
      <c r="A2225" s="362"/>
      <c r="B2225" s="294"/>
      <c r="C2225" s="337"/>
      <c r="D2225" s="337"/>
      <c r="E2225" s="337"/>
      <c r="F2225" s="337"/>
      <c r="G2225" s="356"/>
      <c r="H2225" s="337"/>
      <c r="I2225" s="337"/>
      <c r="J2225" s="337"/>
      <c r="K2225" s="337"/>
      <c r="L2225" s="329"/>
      <c r="M2225" s="363"/>
      <c r="N2225" s="349"/>
      <c r="O2225" s="349"/>
      <c r="P2225" s="358"/>
    </row>
    <row r="2226" ht="27" customHeight="1" spans="1:16">
      <c r="A2226" s="361"/>
      <c r="B2226" s="294"/>
      <c r="C2226" s="337"/>
      <c r="D2226" s="337"/>
      <c r="E2226" s="337"/>
      <c r="F2226" s="337"/>
      <c r="G2226" s="356"/>
      <c r="H2226" s="337"/>
      <c r="I2226" s="337"/>
      <c r="J2226" s="337"/>
      <c r="K2226" s="337"/>
      <c r="L2226" s="334"/>
      <c r="M2226" s="337"/>
      <c r="N2226" s="349"/>
      <c r="O2226" s="349"/>
      <c r="P2226" s="357"/>
    </row>
    <row r="2227" ht="27" customHeight="1" spans="1:16">
      <c r="A2227" s="362"/>
      <c r="B2227" s="294"/>
      <c r="C2227" s="337"/>
      <c r="D2227" s="337"/>
      <c r="E2227" s="337"/>
      <c r="F2227" s="337"/>
      <c r="G2227" s="356"/>
      <c r="H2227" s="337"/>
      <c r="I2227" s="337"/>
      <c r="J2227" s="337"/>
      <c r="K2227" s="337"/>
      <c r="L2227" s="329"/>
      <c r="M2227" s="337"/>
      <c r="N2227" s="349"/>
      <c r="O2227" s="349"/>
      <c r="P2227" s="358"/>
    </row>
    <row r="2228" ht="27" customHeight="1" spans="1:16">
      <c r="A2228" s="361"/>
      <c r="B2228" s="294"/>
      <c r="C2228" s="337"/>
      <c r="D2228" s="337"/>
      <c r="E2228" s="337"/>
      <c r="F2228" s="337"/>
      <c r="G2228" s="356"/>
      <c r="H2228" s="337"/>
      <c r="I2228" s="337"/>
      <c r="J2228" s="337"/>
      <c r="K2228" s="337"/>
      <c r="L2228" s="334"/>
      <c r="M2228" s="363"/>
      <c r="N2228" s="349"/>
      <c r="O2228" s="349"/>
      <c r="P2228" s="357"/>
    </row>
    <row r="2229" ht="27" customHeight="1" spans="1:16">
      <c r="A2229" s="362"/>
      <c r="B2229" s="294"/>
      <c r="C2229" s="337"/>
      <c r="D2229" s="337"/>
      <c r="E2229" s="337"/>
      <c r="F2229" s="337"/>
      <c r="G2229" s="356"/>
      <c r="H2229" s="337"/>
      <c r="I2229" s="337"/>
      <c r="J2229" s="337"/>
      <c r="K2229" s="337"/>
      <c r="L2229" s="329"/>
      <c r="M2229" s="337"/>
      <c r="N2229" s="349"/>
      <c r="O2229" s="349"/>
      <c r="P2229" s="358"/>
    </row>
    <row r="2230" ht="27" customHeight="1" spans="1:16">
      <c r="A2230" s="361"/>
      <c r="B2230" s="294"/>
      <c r="C2230" s="337"/>
      <c r="D2230" s="337"/>
      <c r="E2230" s="337"/>
      <c r="F2230" s="337"/>
      <c r="G2230" s="356"/>
      <c r="H2230" s="337"/>
      <c r="I2230" s="337"/>
      <c r="J2230" s="337"/>
      <c r="K2230" s="337"/>
      <c r="L2230" s="334"/>
      <c r="M2230" s="337"/>
      <c r="N2230" s="349"/>
      <c r="O2230" s="349"/>
      <c r="P2230" s="357"/>
    </row>
    <row r="2231" ht="27" customHeight="1" spans="1:16">
      <c r="A2231" s="362"/>
      <c r="B2231" s="294"/>
      <c r="C2231" s="337"/>
      <c r="D2231" s="337"/>
      <c r="E2231" s="337"/>
      <c r="F2231" s="337"/>
      <c r="G2231" s="356"/>
      <c r="H2231" s="337"/>
      <c r="I2231" s="337"/>
      <c r="J2231" s="337"/>
      <c r="K2231" s="337"/>
      <c r="L2231" s="329"/>
      <c r="M2231" s="337"/>
      <c r="N2231" s="349"/>
      <c r="O2231" s="349"/>
      <c r="P2231" s="358"/>
    </row>
    <row r="2232" ht="27" customHeight="1" spans="1:16">
      <c r="A2232" s="361"/>
      <c r="B2232" s="294"/>
      <c r="C2232" s="337"/>
      <c r="D2232" s="337"/>
      <c r="E2232" s="337"/>
      <c r="F2232" s="337"/>
      <c r="G2232" s="356"/>
      <c r="H2232" s="337"/>
      <c r="I2232" s="337"/>
      <c r="J2232" s="337"/>
      <c r="K2232" s="337"/>
      <c r="L2232" s="334"/>
      <c r="M2232" s="363"/>
      <c r="N2232" s="349"/>
      <c r="O2232" s="349"/>
      <c r="P2232" s="357"/>
    </row>
    <row r="2233" ht="27" customHeight="1" spans="1:16">
      <c r="A2233" s="362"/>
      <c r="B2233" s="294"/>
      <c r="C2233" s="337"/>
      <c r="D2233" s="337"/>
      <c r="E2233" s="337"/>
      <c r="F2233" s="337"/>
      <c r="G2233" s="356"/>
      <c r="H2233" s="337"/>
      <c r="I2233" s="337"/>
      <c r="J2233" s="337"/>
      <c r="K2233" s="337"/>
      <c r="L2233" s="329"/>
      <c r="M2233" s="363"/>
      <c r="N2233" s="349"/>
      <c r="O2233" s="349"/>
      <c r="P2233" s="358"/>
    </row>
    <row r="2234" ht="27" customHeight="1" spans="1:16">
      <c r="A2234" s="361"/>
      <c r="B2234" s="294"/>
      <c r="C2234" s="337"/>
      <c r="D2234" s="337"/>
      <c r="E2234" s="337"/>
      <c r="F2234" s="337"/>
      <c r="G2234" s="356"/>
      <c r="H2234" s="337"/>
      <c r="I2234" s="337"/>
      <c r="J2234" s="337"/>
      <c r="K2234" s="337"/>
      <c r="L2234" s="334"/>
      <c r="M2234" s="337"/>
      <c r="N2234" s="349"/>
      <c r="O2234" s="349"/>
      <c r="P2234" s="357"/>
    </row>
    <row r="2235" ht="27" customHeight="1" spans="1:16">
      <c r="A2235" s="362"/>
      <c r="B2235" s="294"/>
      <c r="C2235" s="337"/>
      <c r="D2235" s="337"/>
      <c r="E2235" s="337"/>
      <c r="F2235" s="337"/>
      <c r="G2235" s="356"/>
      <c r="H2235" s="337"/>
      <c r="I2235" s="337"/>
      <c r="J2235" s="337"/>
      <c r="K2235" s="337"/>
      <c r="L2235" s="329"/>
      <c r="M2235" s="337"/>
      <c r="N2235" s="349"/>
      <c r="O2235" s="349"/>
      <c r="P2235" s="358"/>
    </row>
    <row r="2236" ht="27" customHeight="1" spans="1:16">
      <c r="A2236" s="361"/>
      <c r="B2236" s="294"/>
      <c r="C2236" s="337"/>
      <c r="D2236" s="337"/>
      <c r="E2236" s="337"/>
      <c r="F2236" s="337"/>
      <c r="G2236" s="356"/>
      <c r="H2236" s="337"/>
      <c r="I2236" s="337"/>
      <c r="J2236" s="337"/>
      <c r="K2236" s="337"/>
      <c r="L2236" s="334"/>
      <c r="M2236" s="337"/>
      <c r="N2236" s="349"/>
      <c r="O2236" s="349"/>
      <c r="P2236" s="357"/>
    </row>
    <row r="2237" ht="27" customHeight="1" spans="1:16">
      <c r="A2237" s="362"/>
      <c r="B2237" s="294"/>
      <c r="C2237" s="337"/>
      <c r="D2237" s="337"/>
      <c r="E2237" s="337"/>
      <c r="F2237" s="337"/>
      <c r="G2237" s="356"/>
      <c r="H2237" s="337"/>
      <c r="I2237" s="337"/>
      <c r="J2237" s="337"/>
      <c r="K2237" s="337"/>
      <c r="L2237" s="329"/>
      <c r="M2237" s="337"/>
      <c r="N2237" s="349"/>
      <c r="O2237" s="349"/>
      <c r="P2237" s="358"/>
    </row>
    <row r="2238" ht="27" customHeight="1" spans="1:16">
      <c r="A2238" s="361"/>
      <c r="B2238" s="294"/>
      <c r="C2238" s="337"/>
      <c r="D2238" s="337"/>
      <c r="E2238" s="337"/>
      <c r="F2238" s="337"/>
      <c r="G2238" s="356"/>
      <c r="H2238" s="337"/>
      <c r="I2238" s="337"/>
      <c r="J2238" s="337"/>
      <c r="K2238" s="337"/>
      <c r="L2238" s="334"/>
      <c r="M2238" s="337"/>
      <c r="N2238" s="349"/>
      <c r="O2238" s="349"/>
      <c r="P2238" s="357"/>
    </row>
    <row r="2239" ht="27" customHeight="1" spans="1:16">
      <c r="A2239" s="362"/>
      <c r="B2239" s="294"/>
      <c r="C2239" s="337"/>
      <c r="D2239" s="337"/>
      <c r="E2239" s="337"/>
      <c r="F2239" s="337"/>
      <c r="G2239" s="356"/>
      <c r="H2239" s="337"/>
      <c r="I2239" s="337"/>
      <c r="J2239" s="337"/>
      <c r="K2239" s="337"/>
      <c r="L2239" s="329"/>
      <c r="M2239" s="337"/>
      <c r="N2239" s="349"/>
      <c r="O2239" s="349"/>
      <c r="P2239" s="358"/>
    </row>
    <row r="2240" ht="27" customHeight="1" spans="1:16">
      <c r="A2240" s="361"/>
      <c r="B2240" s="294"/>
      <c r="C2240" s="337"/>
      <c r="D2240" s="337"/>
      <c r="E2240" s="337"/>
      <c r="F2240" s="337"/>
      <c r="G2240" s="356"/>
      <c r="H2240" s="337"/>
      <c r="I2240" s="337"/>
      <c r="J2240" s="337"/>
      <c r="K2240" s="337"/>
      <c r="L2240" s="334"/>
      <c r="M2240" s="337"/>
      <c r="N2240" s="349"/>
      <c r="O2240" s="349"/>
      <c r="P2240" s="357"/>
    </row>
    <row r="2241" ht="27" customHeight="1" spans="1:16">
      <c r="A2241" s="362"/>
      <c r="B2241" s="294"/>
      <c r="C2241" s="337"/>
      <c r="D2241" s="337"/>
      <c r="E2241" s="337"/>
      <c r="F2241" s="337"/>
      <c r="G2241" s="356"/>
      <c r="H2241" s="337"/>
      <c r="I2241" s="337"/>
      <c r="J2241" s="337"/>
      <c r="K2241" s="337"/>
      <c r="L2241" s="329"/>
      <c r="M2241" s="337"/>
      <c r="N2241" s="349"/>
      <c r="O2241" s="349"/>
      <c r="P2241" s="358"/>
    </row>
    <row r="2242" ht="27" customHeight="1" spans="1:16">
      <c r="A2242" s="361"/>
      <c r="B2242" s="294"/>
      <c r="C2242" s="337"/>
      <c r="D2242" s="337"/>
      <c r="E2242" s="337"/>
      <c r="F2242" s="337"/>
      <c r="G2242" s="356"/>
      <c r="H2242" s="337"/>
      <c r="I2242" s="337"/>
      <c r="J2242" s="337"/>
      <c r="K2242" s="337"/>
      <c r="L2242" s="334"/>
      <c r="M2242" s="337"/>
      <c r="N2242" s="349"/>
      <c r="O2242" s="349"/>
      <c r="P2242" s="357"/>
    </row>
    <row r="2243" ht="27" customHeight="1" spans="1:16">
      <c r="A2243" s="362"/>
      <c r="B2243" s="294"/>
      <c r="C2243" s="337"/>
      <c r="D2243" s="337"/>
      <c r="E2243" s="337"/>
      <c r="F2243" s="337"/>
      <c r="G2243" s="356"/>
      <c r="H2243" s="337"/>
      <c r="I2243" s="337"/>
      <c r="J2243" s="337"/>
      <c r="K2243" s="337"/>
      <c r="L2243" s="329"/>
      <c r="M2243" s="337"/>
      <c r="N2243" s="349"/>
      <c r="O2243" s="349"/>
      <c r="P2243" s="358"/>
    </row>
    <row r="2244" ht="27" customHeight="1" spans="1:16">
      <c r="A2244" s="361"/>
      <c r="B2244" s="294"/>
      <c r="C2244" s="337"/>
      <c r="D2244" s="337"/>
      <c r="E2244" s="337"/>
      <c r="F2244" s="337"/>
      <c r="G2244" s="356"/>
      <c r="H2244" s="337"/>
      <c r="I2244" s="337"/>
      <c r="J2244" s="337"/>
      <c r="K2244" s="337"/>
      <c r="L2244" s="334"/>
      <c r="M2244" s="337"/>
      <c r="N2244" s="349"/>
      <c r="O2244" s="349"/>
      <c r="P2244" s="357"/>
    </row>
    <row r="2245" ht="27" customHeight="1" spans="1:16">
      <c r="A2245" s="362"/>
      <c r="B2245" s="294"/>
      <c r="C2245" s="337"/>
      <c r="D2245" s="337"/>
      <c r="E2245" s="337"/>
      <c r="F2245" s="337"/>
      <c r="G2245" s="356"/>
      <c r="H2245" s="337"/>
      <c r="I2245" s="337"/>
      <c r="J2245" s="337"/>
      <c r="K2245" s="337"/>
      <c r="L2245" s="329"/>
      <c r="M2245" s="337"/>
      <c r="N2245" s="349"/>
      <c r="O2245" s="349"/>
      <c r="P2245" s="358"/>
    </row>
    <row r="2246" ht="27" customHeight="1" spans="1:16">
      <c r="A2246" s="361"/>
      <c r="B2246" s="294"/>
      <c r="C2246" s="337"/>
      <c r="D2246" s="337"/>
      <c r="E2246" s="337"/>
      <c r="F2246" s="337"/>
      <c r="G2246" s="356"/>
      <c r="H2246" s="337"/>
      <c r="I2246" s="337"/>
      <c r="J2246" s="337"/>
      <c r="K2246" s="337"/>
      <c r="L2246" s="334"/>
      <c r="M2246" s="337"/>
      <c r="N2246" s="349"/>
      <c r="O2246" s="349"/>
      <c r="P2246" s="357"/>
    </row>
    <row r="2247" ht="27" customHeight="1" spans="1:16">
      <c r="A2247" s="362"/>
      <c r="B2247" s="294"/>
      <c r="C2247" s="337"/>
      <c r="D2247" s="337"/>
      <c r="E2247" s="337"/>
      <c r="F2247" s="337"/>
      <c r="G2247" s="356"/>
      <c r="H2247" s="337"/>
      <c r="I2247" s="337"/>
      <c r="J2247" s="337"/>
      <c r="K2247" s="337"/>
      <c r="L2247" s="329"/>
      <c r="M2247" s="337"/>
      <c r="N2247" s="349"/>
      <c r="O2247" s="349"/>
      <c r="P2247" s="358"/>
    </row>
    <row r="2248" ht="27" customHeight="1" spans="1:16">
      <c r="A2248" s="361"/>
      <c r="B2248" s="294"/>
      <c r="C2248" s="337"/>
      <c r="D2248" s="337"/>
      <c r="E2248" s="337"/>
      <c r="F2248" s="337"/>
      <c r="G2248" s="356"/>
      <c r="H2248" s="337"/>
      <c r="I2248" s="337"/>
      <c r="J2248" s="337"/>
      <c r="K2248" s="337"/>
      <c r="L2248" s="334"/>
      <c r="M2248" s="337"/>
      <c r="N2248" s="349"/>
      <c r="O2248" s="349"/>
      <c r="P2248" s="357"/>
    </row>
    <row r="2249" ht="27" customHeight="1" spans="1:16">
      <c r="A2249" s="362"/>
      <c r="B2249" s="294"/>
      <c r="C2249" s="337"/>
      <c r="D2249" s="337"/>
      <c r="E2249" s="337"/>
      <c r="F2249" s="337"/>
      <c r="G2249" s="356"/>
      <c r="H2249" s="337"/>
      <c r="I2249" s="337"/>
      <c r="J2249" s="337"/>
      <c r="K2249" s="337"/>
      <c r="L2249" s="329"/>
      <c r="M2249" s="337"/>
      <c r="N2249" s="349"/>
      <c r="O2249" s="349"/>
      <c r="P2249" s="358"/>
    </row>
    <row r="2250" ht="27" customHeight="1" spans="1:16">
      <c r="A2250" s="361"/>
      <c r="B2250" s="294"/>
      <c r="C2250" s="337"/>
      <c r="D2250" s="337"/>
      <c r="E2250" s="337"/>
      <c r="F2250" s="337"/>
      <c r="G2250" s="356"/>
      <c r="H2250" s="337"/>
      <c r="I2250" s="337"/>
      <c r="J2250" s="337"/>
      <c r="K2250" s="337"/>
      <c r="L2250" s="334"/>
      <c r="M2250" s="337"/>
      <c r="N2250" s="349"/>
      <c r="O2250" s="349"/>
      <c r="P2250" s="357"/>
    </row>
    <row r="2251" ht="27" customHeight="1" spans="1:16">
      <c r="A2251" s="362"/>
      <c r="B2251" s="294"/>
      <c r="C2251" s="337"/>
      <c r="D2251" s="337"/>
      <c r="E2251" s="337"/>
      <c r="F2251" s="337"/>
      <c r="G2251" s="356"/>
      <c r="H2251" s="337"/>
      <c r="I2251" s="337"/>
      <c r="J2251" s="337"/>
      <c r="K2251" s="337"/>
      <c r="L2251" s="329"/>
      <c r="M2251" s="337"/>
      <c r="N2251" s="349"/>
      <c r="O2251" s="349"/>
      <c r="P2251" s="358"/>
    </row>
    <row r="2252" ht="27" customHeight="1" spans="1:16">
      <c r="A2252" s="361"/>
      <c r="B2252" s="294"/>
      <c r="C2252" s="337"/>
      <c r="D2252" s="337"/>
      <c r="E2252" s="337"/>
      <c r="F2252" s="337"/>
      <c r="G2252" s="356"/>
      <c r="H2252" s="337"/>
      <c r="I2252" s="337"/>
      <c r="J2252" s="337"/>
      <c r="K2252" s="337"/>
      <c r="L2252" s="334"/>
      <c r="M2252" s="337"/>
      <c r="N2252" s="349"/>
      <c r="O2252" s="349"/>
      <c r="P2252" s="357"/>
    </row>
    <row r="2253" ht="27" customHeight="1" spans="1:16">
      <c r="A2253" s="362"/>
      <c r="B2253" s="294"/>
      <c r="C2253" s="337"/>
      <c r="D2253" s="337"/>
      <c r="E2253" s="337"/>
      <c r="F2253" s="337"/>
      <c r="G2253" s="356"/>
      <c r="H2253" s="337"/>
      <c r="I2253" s="337"/>
      <c r="J2253" s="337"/>
      <c r="K2253" s="337"/>
      <c r="L2253" s="329"/>
      <c r="M2253" s="337"/>
      <c r="N2253" s="349"/>
      <c r="O2253" s="349"/>
      <c r="P2253" s="358"/>
    </row>
    <row r="2254" ht="27" customHeight="1" spans="1:16">
      <c r="A2254" s="361"/>
      <c r="B2254" s="294"/>
      <c r="C2254" s="337"/>
      <c r="D2254" s="337"/>
      <c r="E2254" s="337"/>
      <c r="F2254" s="337"/>
      <c r="G2254" s="356"/>
      <c r="H2254" s="337"/>
      <c r="I2254" s="337"/>
      <c r="J2254" s="337"/>
      <c r="K2254" s="337"/>
      <c r="L2254" s="334"/>
      <c r="M2254" s="337"/>
      <c r="N2254" s="349"/>
      <c r="O2254" s="349"/>
      <c r="P2254" s="357"/>
    </row>
    <row r="2255" ht="27" customHeight="1" spans="1:16">
      <c r="A2255" s="362"/>
      <c r="B2255" s="294"/>
      <c r="C2255" s="337"/>
      <c r="D2255" s="337"/>
      <c r="E2255" s="337"/>
      <c r="F2255" s="337"/>
      <c r="G2255" s="356"/>
      <c r="H2255" s="337"/>
      <c r="I2255" s="337"/>
      <c r="J2255" s="337"/>
      <c r="K2255" s="337"/>
      <c r="L2255" s="329"/>
      <c r="M2255" s="337"/>
      <c r="N2255" s="349"/>
      <c r="O2255" s="349"/>
      <c r="P2255" s="358"/>
    </row>
    <row r="2256" ht="27" customHeight="1" spans="1:16">
      <c r="A2256" s="361"/>
      <c r="B2256" s="294"/>
      <c r="C2256" s="337"/>
      <c r="D2256" s="337"/>
      <c r="E2256" s="337"/>
      <c r="F2256" s="337"/>
      <c r="G2256" s="356"/>
      <c r="H2256" s="337"/>
      <c r="I2256" s="337"/>
      <c r="J2256" s="337"/>
      <c r="K2256" s="337"/>
      <c r="L2256" s="334"/>
      <c r="M2256" s="337"/>
      <c r="N2256" s="349"/>
      <c r="O2256" s="349"/>
      <c r="P2256" s="357"/>
    </row>
    <row r="2257" ht="27" customHeight="1" spans="1:16">
      <c r="A2257" s="362"/>
      <c r="B2257" s="294"/>
      <c r="C2257" s="337"/>
      <c r="D2257" s="337"/>
      <c r="E2257" s="337"/>
      <c r="F2257" s="337"/>
      <c r="G2257" s="356"/>
      <c r="H2257" s="337"/>
      <c r="I2257" s="337"/>
      <c r="J2257" s="337"/>
      <c r="K2257" s="337"/>
      <c r="L2257" s="329"/>
      <c r="M2257" s="337"/>
      <c r="N2257" s="349"/>
      <c r="O2257" s="349"/>
      <c r="P2257" s="358"/>
    </row>
    <row r="2258" ht="27" customHeight="1" spans="1:16">
      <c r="A2258" s="361"/>
      <c r="B2258" s="294"/>
      <c r="C2258" s="337"/>
      <c r="D2258" s="337"/>
      <c r="E2258" s="337"/>
      <c r="F2258" s="337"/>
      <c r="G2258" s="356"/>
      <c r="H2258" s="337"/>
      <c r="I2258" s="337"/>
      <c r="J2258" s="337"/>
      <c r="K2258" s="337"/>
      <c r="L2258" s="334"/>
      <c r="M2258" s="337"/>
      <c r="N2258" s="349"/>
      <c r="O2258" s="349"/>
      <c r="P2258" s="357"/>
    </row>
    <row r="2259" ht="27" customHeight="1" spans="1:16">
      <c r="A2259" s="362"/>
      <c r="B2259" s="294"/>
      <c r="C2259" s="337"/>
      <c r="D2259" s="337"/>
      <c r="E2259" s="337"/>
      <c r="F2259" s="337"/>
      <c r="G2259" s="356"/>
      <c r="H2259" s="337"/>
      <c r="I2259" s="337"/>
      <c r="J2259" s="337"/>
      <c r="K2259" s="337"/>
      <c r="L2259" s="329"/>
      <c r="M2259" s="337"/>
      <c r="N2259" s="349"/>
      <c r="O2259" s="349"/>
      <c r="P2259" s="358"/>
    </row>
    <row r="2260" ht="27" customHeight="1" spans="1:16">
      <c r="A2260" s="361"/>
      <c r="B2260" s="294"/>
      <c r="C2260" s="337"/>
      <c r="D2260" s="337"/>
      <c r="E2260" s="337"/>
      <c r="F2260" s="337"/>
      <c r="G2260" s="356"/>
      <c r="H2260" s="337"/>
      <c r="I2260" s="337"/>
      <c r="J2260" s="337"/>
      <c r="K2260" s="337"/>
      <c r="L2260" s="334"/>
      <c r="M2260" s="337"/>
      <c r="N2260" s="349"/>
      <c r="O2260" s="349"/>
      <c r="P2260" s="357"/>
    </row>
    <row r="2261" ht="27" customHeight="1" spans="1:16">
      <c r="A2261" s="362"/>
      <c r="B2261" s="294"/>
      <c r="C2261" s="337"/>
      <c r="D2261" s="337"/>
      <c r="E2261" s="337"/>
      <c r="F2261" s="337"/>
      <c r="G2261" s="356"/>
      <c r="H2261" s="337"/>
      <c r="I2261" s="337"/>
      <c r="J2261" s="337"/>
      <c r="K2261" s="337"/>
      <c r="L2261" s="329"/>
      <c r="M2261" s="337"/>
      <c r="N2261" s="349"/>
      <c r="O2261" s="349"/>
      <c r="P2261" s="358"/>
    </row>
    <row r="2262" ht="27" customHeight="1" spans="1:16">
      <c r="A2262" s="361"/>
      <c r="B2262" s="294"/>
      <c r="C2262" s="337"/>
      <c r="D2262" s="337"/>
      <c r="E2262" s="337"/>
      <c r="F2262" s="337"/>
      <c r="G2262" s="356"/>
      <c r="H2262" s="337"/>
      <c r="I2262" s="337"/>
      <c r="J2262" s="337"/>
      <c r="K2262" s="337"/>
      <c r="L2262" s="334"/>
      <c r="M2262" s="337"/>
      <c r="N2262" s="349"/>
      <c r="O2262" s="349"/>
      <c r="P2262" s="357"/>
    </row>
    <row r="2263" ht="27" customHeight="1" spans="1:16">
      <c r="A2263" s="362"/>
      <c r="B2263" s="294"/>
      <c r="C2263" s="337"/>
      <c r="D2263" s="337"/>
      <c r="E2263" s="337"/>
      <c r="F2263" s="337"/>
      <c r="G2263" s="356"/>
      <c r="H2263" s="337"/>
      <c r="I2263" s="337"/>
      <c r="J2263" s="337"/>
      <c r="K2263" s="337"/>
      <c r="L2263" s="329"/>
      <c r="M2263" s="337"/>
      <c r="N2263" s="349"/>
      <c r="O2263" s="349"/>
      <c r="P2263" s="358"/>
    </row>
    <row r="2264" ht="27" customHeight="1" spans="1:16">
      <c r="A2264" s="361"/>
      <c r="B2264" s="294"/>
      <c r="C2264" s="337"/>
      <c r="D2264" s="337"/>
      <c r="E2264" s="337"/>
      <c r="F2264" s="337"/>
      <c r="G2264" s="356"/>
      <c r="H2264" s="337"/>
      <c r="I2264" s="337"/>
      <c r="J2264" s="337"/>
      <c r="K2264" s="337"/>
      <c r="L2264" s="334"/>
      <c r="M2264" s="337"/>
      <c r="N2264" s="349"/>
      <c r="O2264" s="349"/>
      <c r="P2264" s="357"/>
    </row>
    <row r="2265" ht="27" customHeight="1" spans="1:16">
      <c r="A2265" s="362"/>
      <c r="B2265" s="294"/>
      <c r="C2265" s="337"/>
      <c r="D2265" s="337"/>
      <c r="E2265" s="337"/>
      <c r="F2265" s="337"/>
      <c r="G2265" s="356"/>
      <c r="H2265" s="337"/>
      <c r="I2265" s="337"/>
      <c r="J2265" s="337"/>
      <c r="K2265" s="337"/>
      <c r="L2265" s="329"/>
      <c r="M2265" s="337"/>
      <c r="N2265" s="349"/>
      <c r="O2265" s="349"/>
      <c r="P2265" s="358"/>
    </row>
    <row r="2266" ht="27" customHeight="1" spans="1:16">
      <c r="A2266" s="361"/>
      <c r="B2266" s="294"/>
      <c r="C2266" s="337"/>
      <c r="D2266" s="337"/>
      <c r="E2266" s="337"/>
      <c r="F2266" s="337"/>
      <c r="G2266" s="356"/>
      <c r="H2266" s="337"/>
      <c r="I2266" s="337"/>
      <c r="J2266" s="337"/>
      <c r="K2266" s="337"/>
      <c r="L2266" s="334"/>
      <c r="M2266" s="337"/>
      <c r="N2266" s="349"/>
      <c r="O2266" s="349"/>
      <c r="P2266" s="357"/>
    </row>
    <row r="2267" ht="27" customHeight="1" spans="1:16">
      <c r="A2267" s="362"/>
      <c r="B2267" s="294"/>
      <c r="C2267" s="337"/>
      <c r="D2267" s="337"/>
      <c r="E2267" s="337"/>
      <c r="F2267" s="337"/>
      <c r="G2267" s="356"/>
      <c r="H2267" s="337"/>
      <c r="I2267" s="337"/>
      <c r="J2267" s="337"/>
      <c r="K2267" s="337"/>
      <c r="L2267" s="329"/>
      <c r="M2267" s="337"/>
      <c r="N2267" s="349"/>
      <c r="O2267" s="349"/>
      <c r="P2267" s="358"/>
    </row>
    <row r="2268" ht="27" customHeight="1" spans="1:16">
      <c r="A2268" s="361"/>
      <c r="B2268" s="294"/>
      <c r="C2268" s="337"/>
      <c r="D2268" s="337"/>
      <c r="E2268" s="337"/>
      <c r="F2268" s="337"/>
      <c r="G2268" s="356"/>
      <c r="H2268" s="337"/>
      <c r="I2268" s="337"/>
      <c r="J2268" s="337"/>
      <c r="K2268" s="337"/>
      <c r="L2268" s="334"/>
      <c r="M2268" s="337"/>
      <c r="N2268" s="349"/>
      <c r="O2268" s="349"/>
      <c r="P2268" s="357"/>
    </row>
    <row r="2269" ht="27" customHeight="1" spans="1:16">
      <c r="A2269" s="362"/>
      <c r="B2269" s="294"/>
      <c r="C2269" s="337"/>
      <c r="D2269" s="337"/>
      <c r="E2269" s="337"/>
      <c r="F2269" s="337"/>
      <c r="G2269" s="356"/>
      <c r="H2269" s="337"/>
      <c r="I2269" s="337"/>
      <c r="J2269" s="337"/>
      <c r="K2269" s="337"/>
      <c r="L2269" s="329"/>
      <c r="M2269" s="337"/>
      <c r="N2269" s="349"/>
      <c r="O2269" s="349"/>
      <c r="P2269" s="358"/>
    </row>
    <row r="2270" ht="27" customHeight="1" spans="1:16">
      <c r="A2270" s="361"/>
      <c r="B2270" s="294"/>
      <c r="C2270" s="337"/>
      <c r="D2270" s="337"/>
      <c r="E2270" s="337"/>
      <c r="F2270" s="337"/>
      <c r="G2270" s="356"/>
      <c r="H2270" s="337"/>
      <c r="I2270" s="337"/>
      <c r="J2270" s="337"/>
      <c r="K2270" s="337"/>
      <c r="L2270" s="334"/>
      <c r="M2270" s="337"/>
      <c r="N2270" s="349"/>
      <c r="O2270" s="349"/>
      <c r="P2270" s="357"/>
    </row>
    <row r="2271" ht="27" customHeight="1" spans="1:16">
      <c r="A2271" s="362"/>
      <c r="B2271" s="294"/>
      <c r="C2271" s="337"/>
      <c r="D2271" s="337"/>
      <c r="E2271" s="337"/>
      <c r="F2271" s="337"/>
      <c r="G2271" s="356"/>
      <c r="H2271" s="337"/>
      <c r="I2271" s="337"/>
      <c r="J2271" s="337"/>
      <c r="K2271" s="337"/>
      <c r="L2271" s="329"/>
      <c r="M2271" s="337"/>
      <c r="N2271" s="349"/>
      <c r="O2271" s="349"/>
      <c r="P2271" s="358"/>
    </row>
    <row r="2272" ht="27" customHeight="1" spans="1:16">
      <c r="A2272" s="361"/>
      <c r="B2272" s="294"/>
      <c r="C2272" s="337"/>
      <c r="D2272" s="337"/>
      <c r="E2272" s="337"/>
      <c r="F2272" s="337"/>
      <c r="G2272" s="356"/>
      <c r="H2272" s="337"/>
      <c r="I2272" s="337"/>
      <c r="J2272" s="337"/>
      <c r="K2272" s="337"/>
      <c r="L2272" s="334"/>
      <c r="M2272" s="337"/>
      <c r="N2272" s="349"/>
      <c r="O2272" s="349"/>
      <c r="P2272" s="357"/>
    </row>
    <row r="2273" ht="27" customHeight="1" spans="1:16">
      <c r="A2273" s="362"/>
      <c r="B2273" s="294"/>
      <c r="C2273" s="337"/>
      <c r="D2273" s="337"/>
      <c r="E2273" s="337"/>
      <c r="F2273" s="337"/>
      <c r="G2273" s="356"/>
      <c r="H2273" s="337"/>
      <c r="I2273" s="337"/>
      <c r="J2273" s="337"/>
      <c r="K2273" s="337"/>
      <c r="L2273" s="329"/>
      <c r="M2273" s="337"/>
      <c r="N2273" s="349"/>
      <c r="O2273" s="349"/>
      <c r="P2273" s="358"/>
    </row>
    <row r="2274" ht="27" customHeight="1" spans="1:16">
      <c r="A2274" s="361"/>
      <c r="B2274" s="294"/>
      <c r="C2274" s="337"/>
      <c r="D2274" s="337"/>
      <c r="E2274" s="337"/>
      <c r="F2274" s="337"/>
      <c r="G2274" s="356"/>
      <c r="H2274" s="337"/>
      <c r="I2274" s="337"/>
      <c r="J2274" s="337"/>
      <c r="K2274" s="337"/>
      <c r="L2274" s="334"/>
      <c r="M2274" s="337"/>
      <c r="N2274" s="349"/>
      <c r="O2274" s="349"/>
      <c r="P2274" s="357"/>
    </row>
    <row r="2275" ht="27" customHeight="1" spans="1:16">
      <c r="A2275" s="362"/>
      <c r="B2275" s="294"/>
      <c r="C2275" s="337"/>
      <c r="D2275" s="341"/>
      <c r="E2275" s="337"/>
      <c r="F2275" s="337"/>
      <c r="G2275" s="356"/>
      <c r="H2275" s="337"/>
      <c r="I2275" s="337"/>
      <c r="J2275" s="337"/>
      <c r="K2275" s="337"/>
      <c r="L2275" s="329"/>
      <c r="M2275" s="337"/>
      <c r="N2275" s="349"/>
      <c r="O2275" s="349"/>
      <c r="P2275" s="358"/>
    </row>
    <row r="2276" ht="27" customHeight="1" spans="1:16">
      <c r="A2276" s="361"/>
      <c r="B2276" s="294"/>
      <c r="C2276" s="337"/>
      <c r="D2276" s="337"/>
      <c r="E2276" s="337"/>
      <c r="F2276" s="337"/>
      <c r="G2276" s="356"/>
      <c r="H2276" s="337"/>
      <c r="I2276" s="337"/>
      <c r="J2276" s="337"/>
      <c r="K2276" s="337"/>
      <c r="L2276" s="334"/>
      <c r="M2276" s="337"/>
      <c r="N2276" s="349"/>
      <c r="O2276" s="349"/>
      <c r="P2276" s="357"/>
    </row>
    <row r="2277" ht="27" customHeight="1" spans="1:16">
      <c r="A2277" s="362"/>
      <c r="B2277" s="294"/>
      <c r="C2277" s="337"/>
      <c r="D2277" s="337"/>
      <c r="E2277" s="337"/>
      <c r="F2277" s="337"/>
      <c r="G2277" s="356"/>
      <c r="H2277" s="337"/>
      <c r="I2277" s="337"/>
      <c r="J2277" s="337"/>
      <c r="K2277" s="337"/>
      <c r="L2277" s="329"/>
      <c r="M2277" s="337"/>
      <c r="N2277" s="349"/>
      <c r="O2277" s="349"/>
      <c r="P2277" s="358"/>
    </row>
    <row r="2278" ht="27" customHeight="1" spans="1:16">
      <c r="A2278" s="361"/>
      <c r="B2278" s="294"/>
      <c r="C2278" s="337"/>
      <c r="D2278" s="337"/>
      <c r="E2278" s="337"/>
      <c r="F2278" s="337"/>
      <c r="G2278" s="356"/>
      <c r="H2278" s="337"/>
      <c r="I2278" s="337"/>
      <c r="J2278" s="337"/>
      <c r="K2278" s="337"/>
      <c r="L2278" s="334"/>
      <c r="M2278" s="337"/>
      <c r="N2278" s="349"/>
      <c r="O2278" s="349"/>
      <c r="P2278" s="357"/>
    </row>
    <row r="2279" ht="27" customHeight="1" spans="1:16">
      <c r="A2279" s="362"/>
      <c r="B2279" s="294"/>
      <c r="C2279" s="337"/>
      <c r="D2279" s="337"/>
      <c r="E2279" s="337"/>
      <c r="F2279" s="337"/>
      <c r="G2279" s="356"/>
      <c r="H2279" s="337"/>
      <c r="I2279" s="337"/>
      <c r="J2279" s="337"/>
      <c r="K2279" s="337"/>
      <c r="L2279" s="329"/>
      <c r="M2279" s="337"/>
      <c r="N2279" s="349"/>
      <c r="O2279" s="349"/>
      <c r="P2279" s="358"/>
    </row>
    <row r="2280" ht="27" customHeight="1" spans="1:16">
      <c r="A2280" s="361"/>
      <c r="B2280" s="294"/>
      <c r="C2280" s="337"/>
      <c r="D2280" s="337"/>
      <c r="E2280" s="337"/>
      <c r="F2280" s="341"/>
      <c r="G2280" s="356"/>
      <c r="H2280" s="337"/>
      <c r="I2280" s="337"/>
      <c r="J2280" s="337"/>
      <c r="K2280" s="337"/>
      <c r="L2280" s="334"/>
      <c r="M2280" s="337"/>
      <c r="N2280" s="349"/>
      <c r="O2280" s="349"/>
      <c r="P2280" s="357"/>
    </row>
    <row r="2281" ht="27" customHeight="1" spans="1:16">
      <c r="A2281" s="362"/>
      <c r="B2281" s="294"/>
      <c r="C2281" s="337"/>
      <c r="D2281" s="337"/>
      <c r="E2281" s="337"/>
      <c r="F2281" s="337"/>
      <c r="G2281" s="356"/>
      <c r="H2281" s="337"/>
      <c r="I2281" s="337"/>
      <c r="J2281" s="337"/>
      <c r="K2281" s="337"/>
      <c r="L2281" s="329"/>
      <c r="M2281" s="337"/>
      <c r="N2281" s="349"/>
      <c r="O2281" s="349"/>
      <c r="P2281" s="358"/>
    </row>
    <row r="2282" ht="27" customHeight="1" spans="1:16">
      <c r="A2282" s="361"/>
      <c r="B2282" s="294"/>
      <c r="C2282" s="337"/>
      <c r="D2282" s="337"/>
      <c r="E2282" s="337"/>
      <c r="F2282" s="337"/>
      <c r="G2282" s="356"/>
      <c r="H2282" s="337"/>
      <c r="I2282" s="337"/>
      <c r="J2282" s="337"/>
      <c r="K2282" s="337"/>
      <c r="L2282" s="334"/>
      <c r="M2282" s="337"/>
      <c r="N2282" s="349"/>
      <c r="O2282" s="349"/>
      <c r="P2282" s="357"/>
    </row>
    <row r="2283" ht="27" customHeight="1" spans="1:16">
      <c r="A2283" s="362"/>
      <c r="B2283" s="294"/>
      <c r="C2283" s="337"/>
      <c r="D2283" s="337"/>
      <c r="E2283" s="337"/>
      <c r="F2283" s="337"/>
      <c r="G2283" s="356"/>
      <c r="H2283" s="337"/>
      <c r="I2283" s="337"/>
      <c r="J2283" s="337"/>
      <c r="K2283" s="337"/>
      <c r="L2283" s="329"/>
      <c r="M2283" s="337"/>
      <c r="N2283" s="349"/>
      <c r="O2283" s="349"/>
      <c r="P2283" s="358"/>
    </row>
    <row r="2284" ht="27" customHeight="1" spans="1:16">
      <c r="A2284" s="361"/>
      <c r="B2284" s="294"/>
      <c r="C2284" s="337"/>
      <c r="D2284" s="337"/>
      <c r="E2284" s="337"/>
      <c r="F2284" s="337"/>
      <c r="G2284" s="356"/>
      <c r="H2284" s="337"/>
      <c r="I2284" s="337"/>
      <c r="J2284" s="337"/>
      <c r="K2284" s="337"/>
      <c r="L2284" s="334"/>
      <c r="M2284" s="337"/>
      <c r="N2284" s="349"/>
      <c r="O2284" s="349"/>
      <c r="P2284" s="357"/>
    </row>
    <row r="2285" ht="27" customHeight="1" spans="1:16">
      <c r="A2285" s="362"/>
      <c r="B2285" s="294"/>
      <c r="C2285" s="337"/>
      <c r="D2285" s="337"/>
      <c r="E2285" s="337"/>
      <c r="F2285" s="341"/>
      <c r="G2285" s="356"/>
      <c r="H2285" s="337"/>
      <c r="I2285" s="337"/>
      <c r="J2285" s="337"/>
      <c r="K2285" s="337"/>
      <c r="L2285" s="329"/>
      <c r="M2285" s="337"/>
      <c r="N2285" s="349"/>
      <c r="O2285" s="349"/>
      <c r="P2285" s="358"/>
    </row>
    <row r="2286" ht="27" customHeight="1" spans="1:16">
      <c r="A2286" s="361"/>
      <c r="B2286" s="294"/>
      <c r="C2286" s="337"/>
      <c r="D2286" s="337"/>
      <c r="E2286" s="337"/>
      <c r="F2286" s="337"/>
      <c r="G2286" s="356"/>
      <c r="H2286" s="337"/>
      <c r="I2286" s="337"/>
      <c r="J2286" s="337"/>
      <c r="K2286" s="337"/>
      <c r="L2286" s="334"/>
      <c r="M2286" s="337"/>
      <c r="N2286" s="349"/>
      <c r="O2286" s="349"/>
      <c r="P2286" s="357"/>
    </row>
    <row r="2287" ht="27" customHeight="1" spans="1:16">
      <c r="A2287" s="362"/>
      <c r="B2287" s="294"/>
      <c r="C2287" s="337"/>
      <c r="D2287" s="337"/>
      <c r="E2287" s="337"/>
      <c r="F2287" s="337"/>
      <c r="G2287" s="356"/>
      <c r="H2287" s="337"/>
      <c r="I2287" s="337"/>
      <c r="J2287" s="337"/>
      <c r="K2287" s="337"/>
      <c r="L2287" s="329"/>
      <c r="M2287" s="337"/>
      <c r="N2287" s="349"/>
      <c r="O2287" s="349"/>
      <c r="P2287" s="358"/>
    </row>
    <row r="2288" ht="27" customHeight="1" spans="1:16">
      <c r="A2288" s="361"/>
      <c r="B2288" s="294"/>
      <c r="C2288" s="337"/>
      <c r="D2288" s="337"/>
      <c r="E2288" s="337"/>
      <c r="F2288" s="341"/>
      <c r="G2288" s="356"/>
      <c r="H2288" s="337"/>
      <c r="I2288" s="337"/>
      <c r="J2288" s="337"/>
      <c r="K2288" s="337"/>
      <c r="L2288" s="334"/>
      <c r="M2288" s="337"/>
      <c r="N2288" s="349"/>
      <c r="O2288" s="349"/>
      <c r="P2288" s="357"/>
    </row>
    <row r="2289" ht="27" customHeight="1" spans="1:16">
      <c r="A2289" s="362"/>
      <c r="B2289" s="294"/>
      <c r="C2289" s="337"/>
      <c r="D2289" s="337"/>
      <c r="E2289" s="337"/>
      <c r="F2289" s="337"/>
      <c r="G2289" s="356"/>
      <c r="H2289" s="337"/>
      <c r="I2289" s="337"/>
      <c r="J2289" s="337"/>
      <c r="K2289" s="337"/>
      <c r="L2289" s="329"/>
      <c r="M2289" s="337"/>
      <c r="N2289" s="349"/>
      <c r="O2289" s="349"/>
      <c r="P2289" s="358"/>
    </row>
    <row r="2290" ht="27" customHeight="1" spans="1:16">
      <c r="A2290" s="361"/>
      <c r="B2290" s="294"/>
      <c r="C2290" s="337"/>
      <c r="D2290" s="337"/>
      <c r="E2290" s="337"/>
      <c r="F2290" s="337"/>
      <c r="G2290" s="356"/>
      <c r="H2290" s="337"/>
      <c r="I2290" s="337"/>
      <c r="J2290" s="337"/>
      <c r="K2290" s="337"/>
      <c r="L2290" s="334"/>
      <c r="M2290" s="337"/>
      <c r="N2290" s="349"/>
      <c r="O2290" s="349"/>
      <c r="P2290" s="357"/>
    </row>
    <row r="2291" ht="27" customHeight="1" spans="1:16">
      <c r="A2291" s="362"/>
      <c r="B2291" s="294"/>
      <c r="C2291" s="337"/>
      <c r="D2291" s="337"/>
      <c r="E2291" s="337"/>
      <c r="F2291" s="337"/>
      <c r="G2291" s="356"/>
      <c r="H2291" s="337"/>
      <c r="I2291" s="337"/>
      <c r="J2291" s="337"/>
      <c r="K2291" s="337"/>
      <c r="L2291" s="329"/>
      <c r="M2291" s="337"/>
      <c r="N2291" s="349"/>
      <c r="O2291" s="349"/>
      <c r="P2291" s="358"/>
    </row>
    <row r="2292" ht="27" customHeight="1" spans="1:16">
      <c r="A2292" s="361"/>
      <c r="B2292" s="294"/>
      <c r="C2292" s="337"/>
      <c r="D2292" s="337"/>
      <c r="E2292" s="337"/>
      <c r="F2292" s="337"/>
      <c r="G2292" s="356"/>
      <c r="H2292" s="337"/>
      <c r="I2292" s="337"/>
      <c r="J2292" s="337"/>
      <c r="K2292" s="337"/>
      <c r="L2292" s="334"/>
      <c r="M2292" s="337"/>
      <c r="N2292" s="349"/>
      <c r="O2292" s="349"/>
      <c r="P2292" s="357"/>
    </row>
    <row r="2293" ht="27" customHeight="1" spans="1:16">
      <c r="A2293" s="362"/>
      <c r="B2293" s="294"/>
      <c r="C2293" s="337"/>
      <c r="D2293" s="337"/>
      <c r="E2293" s="337"/>
      <c r="F2293" s="337"/>
      <c r="G2293" s="356"/>
      <c r="H2293" s="337"/>
      <c r="I2293" s="337"/>
      <c r="J2293" s="337"/>
      <c r="K2293" s="337"/>
      <c r="L2293" s="329"/>
      <c r="M2293" s="337"/>
      <c r="N2293" s="349"/>
      <c r="O2293" s="349"/>
      <c r="P2293" s="358"/>
    </row>
    <row r="2294" ht="27" customHeight="1" spans="1:16">
      <c r="A2294" s="361"/>
      <c r="B2294" s="294"/>
      <c r="C2294" s="337"/>
      <c r="D2294" s="341"/>
      <c r="E2294" s="337"/>
      <c r="F2294" s="337"/>
      <c r="G2294" s="356"/>
      <c r="H2294" s="337"/>
      <c r="I2294" s="337"/>
      <c r="J2294" s="337"/>
      <c r="K2294" s="337"/>
      <c r="L2294" s="334"/>
      <c r="M2294" s="337"/>
      <c r="N2294" s="349"/>
      <c r="O2294" s="349"/>
      <c r="P2294" s="357"/>
    </row>
    <row r="2295" ht="27" customHeight="1" spans="1:16">
      <c r="A2295" s="362"/>
      <c r="B2295" s="294"/>
      <c r="C2295" s="337"/>
      <c r="D2295" s="341"/>
      <c r="E2295" s="337"/>
      <c r="F2295" s="337"/>
      <c r="G2295" s="356"/>
      <c r="H2295" s="337"/>
      <c r="I2295" s="337"/>
      <c r="J2295" s="337"/>
      <c r="K2295" s="337"/>
      <c r="L2295" s="329"/>
      <c r="M2295" s="337"/>
      <c r="N2295" s="349"/>
      <c r="O2295" s="349"/>
      <c r="P2295" s="358"/>
    </row>
    <row r="2296" ht="27" customHeight="1" spans="1:16">
      <c r="A2296" s="361"/>
      <c r="B2296" s="294"/>
      <c r="C2296" s="337"/>
      <c r="D2296" s="337"/>
      <c r="E2296" s="337"/>
      <c r="F2296" s="337"/>
      <c r="G2296" s="356"/>
      <c r="H2296" s="337"/>
      <c r="I2296" s="337"/>
      <c r="J2296" s="337"/>
      <c r="K2296" s="337"/>
      <c r="L2296" s="334"/>
      <c r="M2296" s="337"/>
      <c r="N2296" s="349"/>
      <c r="O2296" s="349"/>
      <c r="P2296" s="357"/>
    </row>
    <row r="2297" ht="27" customHeight="1" spans="1:16">
      <c r="A2297" s="362"/>
      <c r="B2297" s="294"/>
      <c r="C2297" s="337"/>
      <c r="D2297" s="337"/>
      <c r="E2297" s="337"/>
      <c r="F2297" s="337"/>
      <c r="G2297" s="356"/>
      <c r="H2297" s="337"/>
      <c r="I2297" s="337"/>
      <c r="J2297" s="337"/>
      <c r="K2297" s="337"/>
      <c r="L2297" s="329"/>
      <c r="M2297" s="337"/>
      <c r="N2297" s="349"/>
      <c r="O2297" s="349"/>
      <c r="P2297" s="358"/>
    </row>
    <row r="2298" ht="27" customHeight="1" spans="1:16">
      <c r="A2298" s="361"/>
      <c r="B2298" s="294"/>
      <c r="C2298" s="337"/>
      <c r="D2298" s="337"/>
      <c r="E2298" s="337"/>
      <c r="F2298" s="337"/>
      <c r="G2298" s="356"/>
      <c r="H2298" s="337"/>
      <c r="I2298" s="337"/>
      <c r="J2298" s="337"/>
      <c r="K2298" s="337"/>
      <c r="L2298" s="334"/>
      <c r="M2298" s="337"/>
      <c r="N2298" s="349"/>
      <c r="O2298" s="349"/>
      <c r="P2298" s="357"/>
    </row>
    <row r="2299" ht="27" customHeight="1" spans="1:16">
      <c r="A2299" s="362"/>
      <c r="B2299" s="294"/>
      <c r="C2299" s="337"/>
      <c r="D2299" s="337"/>
      <c r="E2299" s="337"/>
      <c r="F2299" s="337"/>
      <c r="G2299" s="356"/>
      <c r="H2299" s="337"/>
      <c r="I2299" s="337"/>
      <c r="J2299" s="337"/>
      <c r="K2299" s="337"/>
      <c r="L2299" s="329"/>
      <c r="M2299" s="337"/>
      <c r="N2299" s="349"/>
      <c r="O2299" s="349"/>
      <c r="P2299" s="358"/>
    </row>
    <row r="2300" ht="27" customHeight="1" spans="1:16">
      <c r="A2300" s="361"/>
      <c r="B2300" s="294"/>
      <c r="C2300" s="337"/>
      <c r="D2300" s="337"/>
      <c r="E2300" s="337"/>
      <c r="F2300" s="337"/>
      <c r="G2300" s="356"/>
      <c r="H2300" s="337"/>
      <c r="I2300" s="337"/>
      <c r="J2300" s="337"/>
      <c r="K2300" s="337"/>
      <c r="L2300" s="334"/>
      <c r="M2300" s="337"/>
      <c r="N2300" s="349"/>
      <c r="O2300" s="349"/>
      <c r="P2300" s="357"/>
    </row>
    <row r="2301" ht="27" customHeight="1" spans="1:16">
      <c r="A2301" s="362"/>
      <c r="B2301" s="294"/>
      <c r="C2301" s="337"/>
      <c r="D2301" s="337"/>
      <c r="E2301" s="337"/>
      <c r="F2301" s="337"/>
      <c r="G2301" s="356"/>
      <c r="H2301" s="337"/>
      <c r="I2301" s="337"/>
      <c r="J2301" s="337"/>
      <c r="K2301" s="337"/>
      <c r="L2301" s="329"/>
      <c r="M2301" s="337"/>
      <c r="N2301" s="349"/>
      <c r="O2301" s="349"/>
      <c r="P2301" s="358"/>
    </row>
    <row r="2302" ht="27" customHeight="1" spans="1:16">
      <c r="A2302" s="361"/>
      <c r="B2302" s="294"/>
      <c r="C2302" s="337"/>
      <c r="D2302" s="337"/>
      <c r="E2302" s="337"/>
      <c r="F2302" s="337"/>
      <c r="G2302" s="356"/>
      <c r="H2302" s="337"/>
      <c r="I2302" s="337"/>
      <c r="J2302" s="337"/>
      <c r="K2302" s="337"/>
      <c r="L2302" s="334"/>
      <c r="M2302" s="337"/>
      <c r="N2302" s="349"/>
      <c r="O2302" s="349"/>
      <c r="P2302" s="357"/>
    </row>
    <row r="2303" ht="27" customHeight="1" spans="1:16">
      <c r="A2303" s="362"/>
      <c r="B2303" s="294"/>
      <c r="C2303" s="337"/>
      <c r="D2303" s="337"/>
      <c r="E2303" s="337"/>
      <c r="F2303" s="337"/>
      <c r="G2303" s="356"/>
      <c r="H2303" s="337"/>
      <c r="I2303" s="337"/>
      <c r="J2303" s="337"/>
      <c r="K2303" s="337"/>
      <c r="L2303" s="329"/>
      <c r="M2303" s="337"/>
      <c r="N2303" s="349"/>
      <c r="O2303" s="349"/>
      <c r="P2303" s="358"/>
    </row>
    <row r="2304" ht="27" customHeight="1" spans="1:16">
      <c r="A2304" s="361"/>
      <c r="B2304" s="294"/>
      <c r="C2304" s="337"/>
      <c r="D2304" s="337"/>
      <c r="E2304" s="337"/>
      <c r="F2304" s="337"/>
      <c r="G2304" s="356"/>
      <c r="H2304" s="337"/>
      <c r="I2304" s="337"/>
      <c r="J2304" s="337"/>
      <c r="K2304" s="337"/>
      <c r="L2304" s="334"/>
      <c r="M2304" s="337"/>
      <c r="N2304" s="349"/>
      <c r="O2304" s="349"/>
      <c r="P2304" s="357"/>
    </row>
    <row r="2305" ht="27" customHeight="1" spans="1:16">
      <c r="A2305" s="362"/>
      <c r="B2305" s="294"/>
      <c r="C2305" s="337"/>
      <c r="D2305" s="337"/>
      <c r="E2305" s="337"/>
      <c r="F2305" s="337"/>
      <c r="G2305" s="356"/>
      <c r="H2305" s="337"/>
      <c r="I2305" s="337"/>
      <c r="J2305" s="337"/>
      <c r="K2305" s="337"/>
      <c r="L2305" s="329"/>
      <c r="M2305" s="337"/>
      <c r="N2305" s="349"/>
      <c r="O2305" s="349"/>
      <c r="P2305" s="358"/>
    </row>
    <row r="2306" ht="27" customHeight="1" spans="1:16">
      <c r="A2306" s="361"/>
      <c r="B2306" s="294"/>
      <c r="C2306" s="337"/>
      <c r="D2306" s="337"/>
      <c r="E2306" s="337"/>
      <c r="F2306" s="337"/>
      <c r="G2306" s="356"/>
      <c r="H2306" s="337"/>
      <c r="I2306" s="337"/>
      <c r="J2306" s="337"/>
      <c r="K2306" s="337"/>
      <c r="L2306" s="334"/>
      <c r="M2306" s="337"/>
      <c r="N2306" s="349"/>
      <c r="O2306" s="349"/>
      <c r="P2306" s="357"/>
    </row>
    <row r="2307" ht="27" customHeight="1" spans="1:16">
      <c r="A2307" s="362"/>
      <c r="B2307" s="294"/>
      <c r="C2307" s="337"/>
      <c r="D2307" s="337"/>
      <c r="E2307" s="337"/>
      <c r="F2307" s="337"/>
      <c r="G2307" s="356"/>
      <c r="H2307" s="337"/>
      <c r="I2307" s="337"/>
      <c r="J2307" s="337"/>
      <c r="K2307" s="337"/>
      <c r="L2307" s="329"/>
      <c r="M2307" s="337"/>
      <c r="N2307" s="349"/>
      <c r="O2307" s="349"/>
      <c r="P2307" s="358"/>
    </row>
    <row r="2308" ht="27" customHeight="1" spans="1:16">
      <c r="A2308" s="361"/>
      <c r="B2308" s="294"/>
      <c r="C2308" s="337"/>
      <c r="D2308" s="337"/>
      <c r="E2308" s="337"/>
      <c r="F2308" s="337"/>
      <c r="G2308" s="356"/>
      <c r="H2308" s="337"/>
      <c r="I2308" s="337"/>
      <c r="J2308" s="337"/>
      <c r="K2308" s="337"/>
      <c r="L2308" s="334"/>
      <c r="M2308" s="337"/>
      <c r="N2308" s="349"/>
      <c r="O2308" s="349"/>
      <c r="P2308" s="357"/>
    </row>
    <row r="2309" ht="27" customHeight="1" spans="1:16">
      <c r="A2309" s="362"/>
      <c r="B2309" s="294"/>
      <c r="C2309" s="337"/>
      <c r="D2309" s="337"/>
      <c r="E2309" s="337"/>
      <c r="F2309" s="337"/>
      <c r="G2309" s="356"/>
      <c r="H2309" s="337"/>
      <c r="I2309" s="337"/>
      <c r="J2309" s="337"/>
      <c r="K2309" s="337"/>
      <c r="L2309" s="329"/>
      <c r="M2309" s="337"/>
      <c r="N2309" s="349"/>
      <c r="O2309" s="349"/>
      <c r="P2309" s="358"/>
    </row>
    <row r="2310" ht="27" customHeight="1" spans="1:16">
      <c r="A2310" s="361"/>
      <c r="B2310" s="294"/>
      <c r="C2310" s="337"/>
      <c r="D2310" s="337"/>
      <c r="E2310" s="337"/>
      <c r="F2310" s="337"/>
      <c r="G2310" s="356"/>
      <c r="H2310" s="337"/>
      <c r="I2310" s="337"/>
      <c r="J2310" s="337"/>
      <c r="K2310" s="337"/>
      <c r="L2310" s="334"/>
      <c r="M2310" s="337"/>
      <c r="N2310" s="349"/>
      <c r="O2310" s="349"/>
      <c r="P2310" s="357"/>
    </row>
    <row r="2311" ht="27" customHeight="1" spans="1:16">
      <c r="A2311" s="362"/>
      <c r="B2311" s="294"/>
      <c r="C2311" s="337"/>
      <c r="D2311" s="337"/>
      <c r="E2311" s="337"/>
      <c r="F2311" s="337"/>
      <c r="G2311" s="356"/>
      <c r="H2311" s="337"/>
      <c r="I2311" s="337"/>
      <c r="J2311" s="337"/>
      <c r="K2311" s="337"/>
      <c r="L2311" s="329"/>
      <c r="M2311" s="337"/>
      <c r="N2311" s="349"/>
      <c r="O2311" s="349"/>
      <c r="P2311" s="358"/>
    </row>
    <row r="2312" ht="27" customHeight="1" spans="1:16">
      <c r="A2312" s="361"/>
      <c r="B2312" s="294"/>
      <c r="C2312" s="337"/>
      <c r="D2312" s="337"/>
      <c r="E2312" s="337"/>
      <c r="F2312" s="337"/>
      <c r="G2312" s="356"/>
      <c r="H2312" s="337"/>
      <c r="I2312" s="337"/>
      <c r="J2312" s="337"/>
      <c r="K2312" s="337"/>
      <c r="L2312" s="334"/>
      <c r="M2312" s="337"/>
      <c r="N2312" s="349"/>
      <c r="O2312" s="349"/>
      <c r="P2312" s="357"/>
    </row>
    <row r="2313" ht="27" customHeight="1" spans="1:16">
      <c r="A2313" s="362"/>
      <c r="B2313" s="294"/>
      <c r="C2313" s="337"/>
      <c r="D2313" s="337"/>
      <c r="E2313" s="337"/>
      <c r="F2313" s="337"/>
      <c r="G2313" s="356"/>
      <c r="H2313" s="337"/>
      <c r="I2313" s="337"/>
      <c r="J2313" s="337"/>
      <c r="K2313" s="337"/>
      <c r="L2313" s="329"/>
      <c r="M2313" s="337"/>
      <c r="N2313" s="349"/>
      <c r="O2313" s="349"/>
      <c r="P2313" s="358"/>
    </row>
    <row r="2314" ht="27" customHeight="1" spans="1:16">
      <c r="A2314" s="361"/>
      <c r="B2314" s="294"/>
      <c r="C2314" s="337"/>
      <c r="D2314" s="337"/>
      <c r="E2314" s="337"/>
      <c r="F2314" s="337"/>
      <c r="G2314" s="356"/>
      <c r="H2314" s="337"/>
      <c r="I2314" s="337"/>
      <c r="J2314" s="337"/>
      <c r="K2314" s="337"/>
      <c r="L2314" s="334"/>
      <c r="M2314" s="337"/>
      <c r="N2314" s="349"/>
      <c r="O2314" s="349"/>
      <c r="P2314" s="357"/>
    </row>
    <row r="2315" ht="27" customHeight="1" spans="1:16">
      <c r="A2315" s="362"/>
      <c r="B2315" s="294"/>
      <c r="C2315" s="337"/>
      <c r="D2315" s="337"/>
      <c r="E2315" s="337"/>
      <c r="F2315" s="337"/>
      <c r="G2315" s="356"/>
      <c r="H2315" s="337"/>
      <c r="I2315" s="337"/>
      <c r="J2315" s="337"/>
      <c r="K2315" s="337"/>
      <c r="L2315" s="329"/>
      <c r="M2315" s="337"/>
      <c r="N2315" s="349"/>
      <c r="O2315" s="349"/>
      <c r="P2315" s="358"/>
    </row>
    <row r="2316" ht="27" customHeight="1" spans="1:16">
      <c r="A2316" s="361"/>
      <c r="B2316" s="294"/>
      <c r="C2316" s="337"/>
      <c r="D2316" s="337"/>
      <c r="E2316" s="337"/>
      <c r="F2316" s="337"/>
      <c r="G2316" s="356"/>
      <c r="H2316" s="337"/>
      <c r="I2316" s="337"/>
      <c r="J2316" s="337"/>
      <c r="K2316" s="337"/>
      <c r="L2316" s="334"/>
      <c r="M2316" s="337"/>
      <c r="N2316" s="349"/>
      <c r="O2316" s="349"/>
      <c r="P2316" s="357"/>
    </row>
    <row r="2317" ht="27" customHeight="1" spans="1:16">
      <c r="A2317" s="362"/>
      <c r="B2317" s="294"/>
      <c r="C2317" s="337"/>
      <c r="D2317" s="337"/>
      <c r="E2317" s="337"/>
      <c r="F2317" s="337"/>
      <c r="G2317" s="356"/>
      <c r="H2317" s="337"/>
      <c r="I2317" s="337"/>
      <c r="J2317" s="337"/>
      <c r="K2317" s="337"/>
      <c r="L2317" s="329"/>
      <c r="M2317" s="337"/>
      <c r="N2317" s="349"/>
      <c r="O2317" s="349"/>
      <c r="P2317" s="358"/>
    </row>
    <row r="2318" ht="27" customHeight="1" spans="1:16">
      <c r="A2318" s="361"/>
      <c r="B2318" s="294"/>
      <c r="C2318" s="337"/>
      <c r="D2318" s="337"/>
      <c r="E2318" s="337"/>
      <c r="F2318" s="337"/>
      <c r="G2318" s="356"/>
      <c r="H2318" s="337"/>
      <c r="I2318" s="337"/>
      <c r="J2318" s="337"/>
      <c r="K2318" s="337"/>
      <c r="L2318" s="334"/>
      <c r="M2318" s="337"/>
      <c r="N2318" s="349"/>
      <c r="O2318" s="349"/>
      <c r="P2318" s="357"/>
    </row>
    <row r="2319" ht="27" customHeight="1" spans="1:16">
      <c r="A2319" s="362"/>
      <c r="B2319" s="294"/>
      <c r="C2319" s="337"/>
      <c r="D2319" s="337"/>
      <c r="E2319" s="337"/>
      <c r="F2319" s="337"/>
      <c r="G2319" s="356"/>
      <c r="H2319" s="337"/>
      <c r="I2319" s="337"/>
      <c r="J2319" s="337"/>
      <c r="K2319" s="337"/>
      <c r="L2319" s="329"/>
      <c r="M2319" s="337"/>
      <c r="N2319" s="349"/>
      <c r="O2319" s="349"/>
      <c r="P2319" s="358"/>
    </row>
    <row r="2320" ht="27" customHeight="1" spans="1:16">
      <c r="A2320" s="361"/>
      <c r="B2320" s="294"/>
      <c r="C2320" s="337"/>
      <c r="D2320" s="337"/>
      <c r="E2320" s="337"/>
      <c r="F2320" s="337"/>
      <c r="G2320" s="356"/>
      <c r="H2320" s="337"/>
      <c r="I2320" s="337"/>
      <c r="J2320" s="337"/>
      <c r="K2320" s="337"/>
      <c r="L2320" s="334"/>
      <c r="M2320" s="337"/>
      <c r="N2320" s="349"/>
      <c r="O2320" s="349"/>
      <c r="P2320" s="357"/>
    </row>
    <row r="2321" ht="27" customHeight="1" spans="1:16">
      <c r="A2321" s="362"/>
      <c r="B2321" s="294"/>
      <c r="C2321" s="337"/>
      <c r="D2321" s="337"/>
      <c r="E2321" s="337"/>
      <c r="F2321" s="337"/>
      <c r="G2321" s="356"/>
      <c r="H2321" s="337"/>
      <c r="I2321" s="337"/>
      <c r="J2321" s="337"/>
      <c r="K2321" s="337"/>
      <c r="L2321" s="329"/>
      <c r="M2321" s="337"/>
      <c r="N2321" s="349"/>
      <c r="O2321" s="349"/>
      <c r="P2321" s="358"/>
    </row>
    <row r="2322" ht="27" customHeight="1" spans="1:16">
      <c r="A2322" s="361"/>
      <c r="B2322" s="294"/>
      <c r="C2322" s="337"/>
      <c r="D2322" s="337"/>
      <c r="E2322" s="337"/>
      <c r="F2322" s="337"/>
      <c r="G2322" s="356"/>
      <c r="H2322" s="337"/>
      <c r="I2322" s="337"/>
      <c r="J2322" s="337"/>
      <c r="K2322" s="337"/>
      <c r="L2322" s="334"/>
      <c r="M2322" s="337"/>
      <c r="N2322" s="349"/>
      <c r="O2322" s="349"/>
      <c r="P2322" s="357"/>
    </row>
    <row r="2323" ht="27" customHeight="1" spans="1:16">
      <c r="A2323" s="362"/>
      <c r="B2323" s="294"/>
      <c r="C2323" s="337"/>
      <c r="D2323" s="337"/>
      <c r="E2323" s="337"/>
      <c r="F2323" s="337"/>
      <c r="G2323" s="356"/>
      <c r="H2323" s="337"/>
      <c r="I2323" s="337"/>
      <c r="J2323" s="337"/>
      <c r="K2323" s="337"/>
      <c r="L2323" s="329"/>
      <c r="M2323" s="337"/>
      <c r="N2323" s="349"/>
      <c r="O2323" s="349"/>
      <c r="P2323" s="358"/>
    </row>
    <row r="2324" ht="27" customHeight="1" spans="1:16">
      <c r="A2324" s="361"/>
      <c r="B2324" s="294"/>
      <c r="C2324" s="337"/>
      <c r="D2324" s="337"/>
      <c r="E2324" s="337"/>
      <c r="F2324" s="337"/>
      <c r="G2324" s="356"/>
      <c r="H2324" s="337"/>
      <c r="I2324" s="337"/>
      <c r="J2324" s="337"/>
      <c r="K2324" s="337"/>
      <c r="L2324" s="334"/>
      <c r="M2324" s="337"/>
      <c r="N2324" s="349"/>
      <c r="O2324" s="349"/>
      <c r="P2324" s="357"/>
    </row>
    <row r="2325" ht="27" customHeight="1" spans="1:16">
      <c r="A2325" s="362"/>
      <c r="B2325" s="294"/>
      <c r="C2325" s="337"/>
      <c r="D2325" s="337"/>
      <c r="E2325" s="337"/>
      <c r="F2325" s="337"/>
      <c r="G2325" s="356"/>
      <c r="H2325" s="337"/>
      <c r="I2325" s="337"/>
      <c r="J2325" s="337"/>
      <c r="K2325" s="337"/>
      <c r="L2325" s="329"/>
      <c r="M2325" s="337"/>
      <c r="N2325" s="349"/>
      <c r="O2325" s="349"/>
      <c r="P2325" s="358"/>
    </row>
    <row r="2326" ht="27" customHeight="1" spans="1:16">
      <c r="A2326" s="361"/>
      <c r="B2326" s="294"/>
      <c r="C2326" s="337"/>
      <c r="D2326" s="337"/>
      <c r="E2326" s="337"/>
      <c r="F2326" s="337"/>
      <c r="G2326" s="356"/>
      <c r="H2326" s="337"/>
      <c r="I2326" s="337"/>
      <c r="J2326" s="337"/>
      <c r="K2326" s="337"/>
      <c r="L2326" s="334"/>
      <c r="M2326" s="337"/>
      <c r="N2326" s="349"/>
      <c r="O2326" s="349"/>
      <c r="P2326" s="357"/>
    </row>
    <row r="2327" ht="27" customHeight="1" spans="1:16">
      <c r="A2327" s="362"/>
      <c r="B2327" s="294"/>
      <c r="C2327" s="337"/>
      <c r="D2327" s="337"/>
      <c r="E2327" s="337"/>
      <c r="F2327" s="337"/>
      <c r="G2327" s="356"/>
      <c r="H2327" s="337"/>
      <c r="I2327" s="337"/>
      <c r="J2327" s="337"/>
      <c r="K2327" s="337"/>
      <c r="L2327" s="329"/>
      <c r="M2327" s="337"/>
      <c r="N2327" s="349"/>
      <c r="O2327" s="349"/>
      <c r="P2327" s="358"/>
    </row>
    <row r="2328" ht="27" customHeight="1" spans="1:16">
      <c r="A2328" s="361"/>
      <c r="B2328" s="294"/>
      <c r="C2328" s="337"/>
      <c r="D2328" s="337"/>
      <c r="E2328" s="337"/>
      <c r="F2328" s="337"/>
      <c r="G2328" s="356"/>
      <c r="H2328" s="337"/>
      <c r="I2328" s="337"/>
      <c r="J2328" s="337"/>
      <c r="K2328" s="337"/>
      <c r="L2328" s="334"/>
      <c r="M2328" s="337"/>
      <c r="N2328" s="349"/>
      <c r="O2328" s="349"/>
      <c r="P2328" s="357"/>
    </row>
    <row r="2329" ht="27" customHeight="1" spans="1:16">
      <c r="A2329" s="362"/>
      <c r="B2329" s="294"/>
      <c r="C2329" s="337"/>
      <c r="D2329" s="337"/>
      <c r="E2329" s="337"/>
      <c r="F2329" s="337"/>
      <c r="G2329" s="356"/>
      <c r="H2329" s="337"/>
      <c r="I2329" s="337"/>
      <c r="J2329" s="337"/>
      <c r="K2329" s="337"/>
      <c r="L2329" s="329"/>
      <c r="M2329" s="337"/>
      <c r="N2329" s="349"/>
      <c r="O2329" s="349"/>
      <c r="P2329" s="358"/>
    </row>
    <row r="2330" ht="27" customHeight="1" spans="1:16">
      <c r="A2330" s="361"/>
      <c r="B2330" s="294"/>
      <c r="C2330" s="337"/>
      <c r="D2330" s="337"/>
      <c r="E2330" s="337"/>
      <c r="F2330" s="337"/>
      <c r="G2330" s="356"/>
      <c r="H2330" s="337"/>
      <c r="I2330" s="337"/>
      <c r="J2330" s="337"/>
      <c r="K2330" s="337"/>
      <c r="L2330" s="334"/>
      <c r="M2330" s="337"/>
      <c r="N2330" s="349"/>
      <c r="O2330" s="349"/>
      <c r="P2330" s="357"/>
    </row>
    <row r="2331" ht="27" customHeight="1" spans="1:16">
      <c r="A2331" s="362"/>
      <c r="B2331" s="294"/>
      <c r="C2331" s="337"/>
      <c r="D2331" s="337"/>
      <c r="E2331" s="337"/>
      <c r="F2331" s="337"/>
      <c r="G2331" s="356"/>
      <c r="H2331" s="337"/>
      <c r="I2331" s="337"/>
      <c r="J2331" s="337"/>
      <c r="K2331" s="337"/>
      <c r="L2331" s="329"/>
      <c r="M2331" s="337"/>
      <c r="N2331" s="349"/>
      <c r="O2331" s="349"/>
      <c r="P2331" s="358"/>
    </row>
    <row r="2332" ht="27" customHeight="1" spans="1:16">
      <c r="A2332" s="361"/>
      <c r="B2332" s="294"/>
      <c r="C2332" s="337"/>
      <c r="D2332" s="337"/>
      <c r="E2332" s="337"/>
      <c r="F2332" s="337"/>
      <c r="G2332" s="356"/>
      <c r="H2332" s="337"/>
      <c r="I2332" s="337"/>
      <c r="J2332" s="337"/>
      <c r="K2332" s="337"/>
      <c r="L2332" s="334"/>
      <c r="M2332" s="337"/>
      <c r="N2332" s="349"/>
      <c r="O2332" s="349"/>
      <c r="P2332" s="357"/>
    </row>
    <row r="2333" ht="27" customHeight="1" spans="1:16">
      <c r="A2333" s="362"/>
      <c r="B2333" s="294"/>
      <c r="C2333" s="337"/>
      <c r="D2333" s="337"/>
      <c r="E2333" s="337"/>
      <c r="F2333" s="337"/>
      <c r="G2333" s="356"/>
      <c r="H2333" s="337"/>
      <c r="I2333" s="337"/>
      <c r="J2333" s="337"/>
      <c r="K2333" s="337"/>
      <c r="L2333" s="329"/>
      <c r="M2333" s="337"/>
      <c r="N2333" s="349"/>
      <c r="O2333" s="349"/>
      <c r="P2333" s="358"/>
    </row>
    <row r="2334" ht="27" customHeight="1" spans="1:16">
      <c r="A2334" s="361"/>
      <c r="B2334" s="294"/>
      <c r="C2334" s="337"/>
      <c r="D2334" s="337"/>
      <c r="E2334" s="337"/>
      <c r="F2334" s="337"/>
      <c r="G2334" s="356"/>
      <c r="H2334" s="337"/>
      <c r="I2334" s="337"/>
      <c r="J2334" s="337"/>
      <c r="K2334" s="337"/>
      <c r="L2334" s="334"/>
      <c r="M2334" s="337"/>
      <c r="N2334" s="349"/>
      <c r="O2334" s="349"/>
      <c r="P2334" s="357"/>
    </row>
    <row r="2335" ht="27" customHeight="1" spans="1:16">
      <c r="A2335" s="362"/>
      <c r="B2335" s="294"/>
      <c r="C2335" s="337"/>
      <c r="D2335" s="337"/>
      <c r="E2335" s="337"/>
      <c r="F2335" s="337"/>
      <c r="G2335" s="356"/>
      <c r="H2335" s="337"/>
      <c r="I2335" s="337"/>
      <c r="J2335" s="337"/>
      <c r="K2335" s="337"/>
      <c r="L2335" s="329"/>
      <c r="M2335" s="337"/>
      <c r="N2335" s="349"/>
      <c r="O2335" s="349"/>
      <c r="P2335" s="358"/>
    </row>
    <row r="2336" ht="27" customHeight="1" spans="1:16">
      <c r="A2336" s="361"/>
      <c r="B2336" s="294"/>
      <c r="C2336" s="337"/>
      <c r="D2336" s="337"/>
      <c r="E2336" s="337"/>
      <c r="F2336" s="337"/>
      <c r="G2336" s="356"/>
      <c r="H2336" s="337"/>
      <c r="I2336" s="337"/>
      <c r="J2336" s="337"/>
      <c r="K2336" s="337"/>
      <c r="L2336" s="334"/>
      <c r="M2336" s="337"/>
      <c r="N2336" s="349"/>
      <c r="O2336" s="349"/>
      <c r="P2336" s="357"/>
    </row>
    <row r="2337" ht="27" customHeight="1" spans="1:16">
      <c r="A2337" s="362"/>
      <c r="B2337" s="294"/>
      <c r="C2337" s="337"/>
      <c r="D2337" s="337"/>
      <c r="E2337" s="337"/>
      <c r="F2337" s="337"/>
      <c r="G2337" s="356"/>
      <c r="H2337" s="337"/>
      <c r="I2337" s="337"/>
      <c r="J2337" s="337"/>
      <c r="K2337" s="337"/>
      <c r="L2337" s="329"/>
      <c r="M2337" s="337"/>
      <c r="N2337" s="349"/>
      <c r="O2337" s="349"/>
      <c r="P2337" s="358"/>
    </row>
    <row r="2338" ht="27" customHeight="1" spans="1:16">
      <c r="A2338" s="361"/>
      <c r="B2338" s="294"/>
      <c r="C2338" s="337"/>
      <c r="D2338" s="337"/>
      <c r="E2338" s="337"/>
      <c r="F2338" s="337"/>
      <c r="G2338" s="356"/>
      <c r="H2338" s="337"/>
      <c r="I2338" s="337"/>
      <c r="J2338" s="337"/>
      <c r="K2338" s="337"/>
      <c r="L2338" s="334"/>
      <c r="M2338" s="337"/>
      <c r="N2338" s="349"/>
      <c r="O2338" s="349"/>
      <c r="P2338" s="357"/>
    </row>
    <row r="2339" ht="27" customHeight="1" spans="1:16">
      <c r="A2339" s="362"/>
      <c r="B2339" s="294"/>
      <c r="C2339" s="337"/>
      <c r="D2339" s="337"/>
      <c r="E2339" s="337"/>
      <c r="F2339" s="337"/>
      <c r="G2339" s="356"/>
      <c r="H2339" s="337"/>
      <c r="I2339" s="337"/>
      <c r="J2339" s="337"/>
      <c r="K2339" s="337"/>
      <c r="L2339" s="329"/>
      <c r="M2339" s="337"/>
      <c r="N2339" s="349"/>
      <c r="O2339" s="349"/>
      <c r="P2339" s="358"/>
    </row>
    <row r="2340" ht="27" customHeight="1" spans="1:16">
      <c r="A2340" s="361"/>
      <c r="B2340" s="294"/>
      <c r="C2340" s="337"/>
      <c r="D2340" s="337"/>
      <c r="E2340" s="337"/>
      <c r="F2340" s="337"/>
      <c r="G2340" s="356"/>
      <c r="H2340" s="337"/>
      <c r="I2340" s="337"/>
      <c r="J2340" s="337"/>
      <c r="K2340" s="337"/>
      <c r="L2340" s="334"/>
      <c r="M2340" s="337"/>
      <c r="N2340" s="349"/>
      <c r="O2340" s="349"/>
      <c r="P2340" s="357"/>
    </row>
    <row r="2341" ht="27" customHeight="1" spans="1:16">
      <c r="A2341" s="362"/>
      <c r="B2341" s="294"/>
      <c r="C2341" s="337"/>
      <c r="D2341" s="337"/>
      <c r="E2341" s="337"/>
      <c r="F2341" s="337"/>
      <c r="G2341" s="356"/>
      <c r="H2341" s="337"/>
      <c r="I2341" s="337"/>
      <c r="J2341" s="337"/>
      <c r="K2341" s="337"/>
      <c r="L2341" s="329"/>
      <c r="M2341" s="337"/>
      <c r="N2341" s="349"/>
      <c r="O2341" s="349"/>
      <c r="P2341" s="358"/>
    </row>
    <row r="2342" ht="27" customHeight="1" spans="1:16">
      <c r="A2342" s="361"/>
      <c r="B2342" s="294"/>
      <c r="C2342" s="337"/>
      <c r="D2342" s="337"/>
      <c r="E2342" s="337"/>
      <c r="F2342" s="337"/>
      <c r="G2342" s="356"/>
      <c r="H2342" s="337"/>
      <c r="I2342" s="337"/>
      <c r="J2342" s="337"/>
      <c r="K2342" s="337"/>
      <c r="L2342" s="334"/>
      <c r="M2342" s="337"/>
      <c r="N2342" s="349"/>
      <c r="O2342" s="349"/>
      <c r="P2342" s="357"/>
    </row>
    <row r="2343" ht="27" customHeight="1" spans="1:16">
      <c r="A2343" s="362"/>
      <c r="B2343" s="294"/>
      <c r="C2343" s="337"/>
      <c r="D2343" s="337"/>
      <c r="E2343" s="337"/>
      <c r="F2343" s="337"/>
      <c r="G2343" s="356"/>
      <c r="H2343" s="337"/>
      <c r="I2343" s="337"/>
      <c r="J2343" s="337"/>
      <c r="K2343" s="337"/>
      <c r="L2343" s="329"/>
      <c r="M2343" s="337"/>
      <c r="N2343" s="349"/>
      <c r="O2343" s="349"/>
      <c r="P2343" s="358"/>
    </row>
    <row r="2344" ht="27" customHeight="1" spans="1:16">
      <c r="A2344" s="361"/>
      <c r="B2344" s="294"/>
      <c r="C2344" s="337"/>
      <c r="D2344" s="337"/>
      <c r="E2344" s="337"/>
      <c r="F2344" s="337"/>
      <c r="G2344" s="356"/>
      <c r="H2344" s="337"/>
      <c r="I2344" s="337"/>
      <c r="J2344" s="337"/>
      <c r="K2344" s="337"/>
      <c r="L2344" s="334"/>
      <c r="M2344" s="337"/>
      <c r="N2344" s="349"/>
      <c r="O2344" s="349"/>
      <c r="P2344" s="357"/>
    </row>
    <row r="2345" ht="27" customHeight="1" spans="1:16">
      <c r="A2345" s="362"/>
      <c r="B2345" s="294"/>
      <c r="C2345" s="337"/>
      <c r="D2345" s="337"/>
      <c r="E2345" s="337"/>
      <c r="F2345" s="337"/>
      <c r="G2345" s="356"/>
      <c r="H2345" s="337"/>
      <c r="I2345" s="337"/>
      <c r="J2345" s="337"/>
      <c r="K2345" s="337"/>
      <c r="L2345" s="329"/>
      <c r="M2345" s="337"/>
      <c r="N2345" s="349"/>
      <c r="O2345" s="349"/>
      <c r="P2345" s="358"/>
    </row>
    <row r="2346" ht="27" customHeight="1" spans="1:16">
      <c r="A2346" s="361"/>
      <c r="B2346" s="294"/>
      <c r="C2346" s="337"/>
      <c r="D2346" s="337"/>
      <c r="E2346" s="337"/>
      <c r="F2346" s="337"/>
      <c r="G2346" s="356"/>
      <c r="H2346" s="337"/>
      <c r="I2346" s="337"/>
      <c r="J2346" s="337"/>
      <c r="K2346" s="337"/>
      <c r="L2346" s="334"/>
      <c r="M2346" s="337"/>
      <c r="N2346" s="349"/>
      <c r="O2346" s="349"/>
      <c r="P2346" s="357"/>
    </row>
    <row r="2347" ht="27" customHeight="1" spans="1:16">
      <c r="A2347" s="362"/>
      <c r="B2347" s="294"/>
      <c r="C2347" s="337"/>
      <c r="D2347" s="337"/>
      <c r="E2347" s="337"/>
      <c r="F2347" s="337"/>
      <c r="G2347" s="356"/>
      <c r="H2347" s="337"/>
      <c r="I2347" s="337"/>
      <c r="J2347" s="337"/>
      <c r="K2347" s="337"/>
      <c r="L2347" s="329"/>
      <c r="M2347" s="337"/>
      <c r="N2347" s="349"/>
      <c r="O2347" s="349"/>
      <c r="P2347" s="358"/>
    </row>
    <row r="2348" ht="27" customHeight="1" spans="1:16">
      <c r="A2348" s="361"/>
      <c r="B2348" s="294"/>
      <c r="C2348" s="337"/>
      <c r="D2348" s="337"/>
      <c r="E2348" s="337"/>
      <c r="F2348" s="337"/>
      <c r="G2348" s="356"/>
      <c r="H2348" s="337"/>
      <c r="I2348" s="337"/>
      <c r="J2348" s="337"/>
      <c r="K2348" s="337"/>
      <c r="L2348" s="334"/>
      <c r="M2348" s="337"/>
      <c r="N2348" s="349"/>
      <c r="O2348" s="349"/>
      <c r="P2348" s="357"/>
    </row>
    <row r="2349" ht="27" customHeight="1" spans="1:16">
      <c r="A2349" s="362"/>
      <c r="B2349" s="294"/>
      <c r="C2349" s="337"/>
      <c r="D2349" s="337"/>
      <c r="E2349" s="337"/>
      <c r="F2349" s="337"/>
      <c r="G2349" s="356"/>
      <c r="H2349" s="337"/>
      <c r="I2349" s="337"/>
      <c r="J2349" s="337"/>
      <c r="K2349" s="337"/>
      <c r="L2349" s="329"/>
      <c r="M2349" s="337"/>
      <c r="N2349" s="349"/>
      <c r="O2349" s="349"/>
      <c r="P2349" s="358"/>
    </row>
    <row r="2350" ht="27" customHeight="1" spans="1:16">
      <c r="A2350" s="361"/>
      <c r="B2350" s="294"/>
      <c r="C2350" s="337"/>
      <c r="D2350" s="337"/>
      <c r="E2350" s="337"/>
      <c r="F2350" s="337"/>
      <c r="G2350" s="356"/>
      <c r="H2350" s="337"/>
      <c r="I2350" s="337"/>
      <c r="J2350" s="337"/>
      <c r="K2350" s="337"/>
      <c r="L2350" s="334"/>
      <c r="M2350" s="337"/>
      <c r="N2350" s="349"/>
      <c r="O2350" s="349"/>
      <c r="P2350" s="357"/>
    </row>
    <row r="2351" ht="27" customHeight="1" spans="1:16">
      <c r="A2351" s="362"/>
      <c r="B2351" s="294"/>
      <c r="C2351" s="337"/>
      <c r="D2351" s="337"/>
      <c r="E2351" s="337"/>
      <c r="F2351" s="337"/>
      <c r="G2351" s="356"/>
      <c r="H2351" s="337"/>
      <c r="I2351" s="337"/>
      <c r="J2351" s="337"/>
      <c r="K2351" s="337"/>
      <c r="L2351" s="329"/>
      <c r="M2351" s="337"/>
      <c r="N2351" s="349"/>
      <c r="O2351" s="349"/>
      <c r="P2351" s="358"/>
    </row>
    <row r="2352" ht="27" customHeight="1" spans="1:16">
      <c r="A2352" s="361"/>
      <c r="B2352" s="294"/>
      <c r="C2352" s="337"/>
      <c r="D2352" s="337"/>
      <c r="E2352" s="337"/>
      <c r="F2352" s="337"/>
      <c r="G2352" s="356"/>
      <c r="H2352" s="337"/>
      <c r="I2352" s="337"/>
      <c r="J2352" s="337"/>
      <c r="K2352" s="337"/>
      <c r="L2352" s="334"/>
      <c r="M2352" s="337"/>
      <c r="N2352" s="349"/>
      <c r="O2352" s="349"/>
      <c r="P2352" s="357"/>
    </row>
    <row r="2353" ht="27" customHeight="1" spans="1:16">
      <c r="A2353" s="362"/>
      <c r="B2353" s="294"/>
      <c r="C2353" s="337"/>
      <c r="D2353" s="337"/>
      <c r="E2353" s="337"/>
      <c r="F2353" s="337"/>
      <c r="G2353" s="356"/>
      <c r="H2353" s="337"/>
      <c r="I2353" s="337"/>
      <c r="J2353" s="337"/>
      <c r="K2353" s="337"/>
      <c r="L2353" s="329"/>
      <c r="M2353" s="337"/>
      <c r="N2353" s="349"/>
      <c r="O2353" s="349"/>
      <c r="P2353" s="358"/>
    </row>
    <row r="2354" ht="27" customHeight="1" spans="1:16">
      <c r="A2354" s="361"/>
      <c r="B2354" s="294"/>
      <c r="C2354" s="337"/>
      <c r="D2354" s="337"/>
      <c r="E2354" s="337"/>
      <c r="F2354" s="337"/>
      <c r="G2354" s="356"/>
      <c r="H2354" s="337"/>
      <c r="I2354" s="337"/>
      <c r="J2354" s="337"/>
      <c r="K2354" s="337"/>
      <c r="L2354" s="334"/>
      <c r="M2354" s="337"/>
      <c r="N2354" s="349"/>
      <c r="O2354" s="349"/>
      <c r="P2354" s="357"/>
    </row>
    <row r="2355" ht="27" customHeight="1" spans="1:16">
      <c r="A2355" s="362"/>
      <c r="B2355" s="294"/>
      <c r="C2355" s="337"/>
      <c r="D2355" s="337"/>
      <c r="E2355" s="337"/>
      <c r="F2355" s="337"/>
      <c r="G2355" s="356"/>
      <c r="H2355" s="337"/>
      <c r="I2355" s="337"/>
      <c r="J2355" s="337"/>
      <c r="K2355" s="337"/>
      <c r="L2355" s="329"/>
      <c r="M2355" s="337"/>
      <c r="N2355" s="349"/>
      <c r="O2355" s="349"/>
      <c r="P2355" s="358"/>
    </row>
    <row r="2356" ht="27" customHeight="1" spans="1:16">
      <c r="A2356" s="361"/>
      <c r="B2356" s="294"/>
      <c r="C2356" s="337"/>
      <c r="D2356" s="337"/>
      <c r="E2356" s="337"/>
      <c r="F2356" s="337"/>
      <c r="G2356" s="356"/>
      <c r="H2356" s="337"/>
      <c r="I2356" s="337"/>
      <c r="J2356" s="337"/>
      <c r="K2356" s="337"/>
      <c r="L2356" s="334"/>
      <c r="M2356" s="337"/>
      <c r="N2356" s="349"/>
      <c r="O2356" s="349"/>
      <c r="P2356" s="357"/>
    </row>
    <row r="2357" ht="27" customHeight="1" spans="1:16">
      <c r="A2357" s="362"/>
      <c r="B2357" s="294"/>
      <c r="C2357" s="337"/>
      <c r="D2357" s="337"/>
      <c r="E2357" s="337"/>
      <c r="F2357" s="337"/>
      <c r="G2357" s="356"/>
      <c r="H2357" s="337"/>
      <c r="I2357" s="337"/>
      <c r="J2357" s="337"/>
      <c r="K2357" s="337"/>
      <c r="L2357" s="329"/>
      <c r="M2357" s="337"/>
      <c r="N2357" s="349"/>
      <c r="O2357" s="349"/>
      <c r="P2357" s="358"/>
    </row>
    <row r="2358" ht="27" customHeight="1" spans="1:16">
      <c r="A2358" s="361"/>
      <c r="B2358" s="294"/>
      <c r="C2358" s="337"/>
      <c r="D2358" s="337"/>
      <c r="E2358" s="337"/>
      <c r="F2358" s="337"/>
      <c r="G2358" s="356"/>
      <c r="H2358" s="337"/>
      <c r="I2358" s="337"/>
      <c r="J2358" s="337"/>
      <c r="K2358" s="337"/>
      <c r="L2358" s="334"/>
      <c r="M2358" s="337"/>
      <c r="N2358" s="349"/>
      <c r="O2358" s="349"/>
      <c r="P2358" s="357"/>
    </row>
    <row r="2359" ht="27" customHeight="1" spans="1:16">
      <c r="A2359" s="362"/>
      <c r="B2359" s="294"/>
      <c r="C2359" s="337"/>
      <c r="D2359" s="337"/>
      <c r="E2359" s="337"/>
      <c r="F2359" s="337"/>
      <c r="G2359" s="356"/>
      <c r="H2359" s="337"/>
      <c r="I2359" s="337"/>
      <c r="J2359" s="337"/>
      <c r="K2359" s="337"/>
      <c r="L2359" s="329"/>
      <c r="M2359" s="337"/>
      <c r="N2359" s="349"/>
      <c r="O2359" s="349"/>
      <c r="P2359" s="358"/>
    </row>
    <row r="2360" ht="27" customHeight="1" spans="1:16">
      <c r="A2360" s="361"/>
      <c r="B2360" s="294"/>
      <c r="C2360" s="337"/>
      <c r="D2360" s="337"/>
      <c r="E2360" s="337"/>
      <c r="F2360" s="337"/>
      <c r="G2360" s="356"/>
      <c r="H2360" s="337"/>
      <c r="I2360" s="337"/>
      <c r="J2360" s="337"/>
      <c r="K2360" s="337"/>
      <c r="L2360" s="334"/>
      <c r="M2360" s="337"/>
      <c r="N2360" s="349"/>
      <c r="O2360" s="349"/>
      <c r="P2360" s="357"/>
    </row>
    <row r="2361" ht="27" customHeight="1" spans="1:16">
      <c r="A2361" s="362"/>
      <c r="B2361" s="294"/>
      <c r="C2361" s="337"/>
      <c r="D2361" s="337"/>
      <c r="E2361" s="337"/>
      <c r="F2361" s="337"/>
      <c r="G2361" s="356"/>
      <c r="H2361" s="337"/>
      <c r="I2361" s="337"/>
      <c r="J2361" s="337"/>
      <c r="K2361" s="337"/>
      <c r="L2361" s="329"/>
      <c r="M2361" s="337"/>
      <c r="N2361" s="349"/>
      <c r="O2361" s="349"/>
      <c r="P2361" s="358"/>
    </row>
    <row r="2362" ht="27" customHeight="1" spans="1:16">
      <c r="A2362" s="361"/>
      <c r="B2362" s="294"/>
      <c r="C2362" s="337"/>
      <c r="D2362" s="337"/>
      <c r="E2362" s="337"/>
      <c r="F2362" s="337"/>
      <c r="G2362" s="356"/>
      <c r="H2362" s="337"/>
      <c r="I2362" s="337"/>
      <c r="J2362" s="337"/>
      <c r="K2362" s="337"/>
      <c r="L2362" s="334"/>
      <c r="M2362" s="337"/>
      <c r="N2362" s="349"/>
      <c r="O2362" s="349"/>
      <c r="P2362" s="357"/>
    </row>
    <row r="2363" ht="27" customHeight="1" spans="1:16">
      <c r="A2363" s="362"/>
      <c r="B2363" s="294"/>
      <c r="C2363" s="337"/>
      <c r="D2363" s="337"/>
      <c r="E2363" s="337"/>
      <c r="F2363" s="337"/>
      <c r="G2363" s="356"/>
      <c r="H2363" s="337"/>
      <c r="I2363" s="337"/>
      <c r="J2363" s="337"/>
      <c r="K2363" s="337"/>
      <c r="L2363" s="329"/>
      <c r="M2363" s="337"/>
      <c r="N2363" s="349"/>
      <c r="O2363" s="349"/>
      <c r="P2363" s="358"/>
    </row>
    <row r="2364" ht="27" customHeight="1" spans="1:16">
      <c r="A2364" s="361"/>
      <c r="B2364" s="294"/>
      <c r="C2364" s="337"/>
      <c r="D2364" s="341"/>
      <c r="E2364" s="337"/>
      <c r="F2364" s="337"/>
      <c r="G2364" s="356"/>
      <c r="H2364" s="337"/>
      <c r="I2364" s="337"/>
      <c r="J2364" s="337"/>
      <c r="K2364" s="337"/>
      <c r="L2364" s="334"/>
      <c r="M2364" s="337"/>
      <c r="N2364" s="349"/>
      <c r="O2364" s="349"/>
      <c r="P2364" s="357"/>
    </row>
    <row r="2365" ht="27" customHeight="1" spans="1:16">
      <c r="A2365" s="362"/>
      <c r="B2365" s="294"/>
      <c r="C2365" s="337"/>
      <c r="D2365" s="341"/>
      <c r="E2365" s="337"/>
      <c r="F2365" s="337"/>
      <c r="G2365" s="356"/>
      <c r="H2365" s="337"/>
      <c r="I2365" s="337"/>
      <c r="J2365" s="337"/>
      <c r="K2365" s="337"/>
      <c r="L2365" s="329"/>
      <c r="M2365" s="337"/>
      <c r="N2365" s="349"/>
      <c r="O2365" s="349"/>
      <c r="P2365" s="358"/>
    </row>
    <row r="2366" ht="27" customHeight="1" spans="1:16">
      <c r="A2366" s="361"/>
      <c r="B2366" s="294"/>
      <c r="C2366" s="337"/>
      <c r="D2366" s="341"/>
      <c r="E2366" s="337"/>
      <c r="F2366" s="337"/>
      <c r="G2366" s="356"/>
      <c r="H2366" s="337"/>
      <c r="I2366" s="337"/>
      <c r="J2366" s="337"/>
      <c r="K2366" s="337"/>
      <c r="L2366" s="334"/>
      <c r="M2366" s="337"/>
      <c r="N2366" s="349"/>
      <c r="O2366" s="349"/>
      <c r="P2366" s="357"/>
    </row>
    <row r="2367" ht="27" customHeight="1" spans="1:16">
      <c r="A2367" s="362"/>
      <c r="B2367" s="294"/>
      <c r="C2367" s="337"/>
      <c r="D2367" s="341"/>
      <c r="E2367" s="337"/>
      <c r="F2367" s="337"/>
      <c r="G2367" s="356"/>
      <c r="H2367" s="337"/>
      <c r="I2367" s="337"/>
      <c r="J2367" s="337"/>
      <c r="K2367" s="337"/>
      <c r="L2367" s="329"/>
      <c r="M2367" s="337"/>
      <c r="N2367" s="349"/>
      <c r="O2367" s="349"/>
      <c r="P2367" s="358"/>
    </row>
    <row r="2368" ht="27" customHeight="1" spans="1:16">
      <c r="A2368" s="361"/>
      <c r="B2368" s="294"/>
      <c r="C2368" s="337"/>
      <c r="D2368" s="341"/>
      <c r="E2368" s="337"/>
      <c r="F2368" s="337"/>
      <c r="G2368" s="356"/>
      <c r="H2368" s="337"/>
      <c r="I2368" s="337"/>
      <c r="J2368" s="337"/>
      <c r="K2368" s="337"/>
      <c r="L2368" s="334"/>
      <c r="M2368" s="337"/>
      <c r="N2368" s="349"/>
      <c r="O2368" s="349"/>
      <c r="P2368" s="357"/>
    </row>
    <row r="2369" ht="27" customHeight="1" spans="1:16">
      <c r="A2369" s="362"/>
      <c r="B2369" s="294"/>
      <c r="C2369" s="337"/>
      <c r="D2369" s="341"/>
      <c r="E2369" s="337"/>
      <c r="F2369" s="337"/>
      <c r="G2369" s="356"/>
      <c r="H2369" s="337"/>
      <c r="I2369" s="337"/>
      <c r="J2369" s="337"/>
      <c r="K2369" s="337"/>
      <c r="L2369" s="329"/>
      <c r="M2369" s="337"/>
      <c r="N2369" s="349"/>
      <c r="O2369" s="349"/>
      <c r="P2369" s="358"/>
    </row>
    <row r="2370" ht="27" customHeight="1" spans="1:16">
      <c r="A2370" s="361"/>
      <c r="B2370" s="294"/>
      <c r="C2370" s="337"/>
      <c r="D2370" s="341"/>
      <c r="E2370" s="337"/>
      <c r="F2370" s="337"/>
      <c r="G2370" s="356"/>
      <c r="H2370" s="337"/>
      <c r="I2370" s="337"/>
      <c r="J2370" s="337"/>
      <c r="K2370" s="337"/>
      <c r="L2370" s="334"/>
      <c r="M2370" s="337"/>
      <c r="N2370" s="349"/>
      <c r="O2370" s="349"/>
      <c r="P2370" s="357"/>
    </row>
    <row r="2371" ht="27" customHeight="1" spans="1:16">
      <c r="A2371" s="362"/>
      <c r="B2371" s="294"/>
      <c r="C2371" s="337"/>
      <c r="D2371" s="341"/>
      <c r="E2371" s="337"/>
      <c r="F2371" s="337"/>
      <c r="G2371" s="356"/>
      <c r="H2371" s="337"/>
      <c r="I2371" s="337"/>
      <c r="J2371" s="337"/>
      <c r="K2371" s="337"/>
      <c r="L2371" s="329"/>
      <c r="M2371" s="337"/>
      <c r="N2371" s="349"/>
      <c r="O2371" s="349"/>
      <c r="P2371" s="358"/>
    </row>
    <row r="2372" ht="27" customHeight="1" spans="1:16">
      <c r="A2372" s="361"/>
      <c r="B2372" s="294"/>
      <c r="C2372" s="337"/>
      <c r="D2372" s="341"/>
      <c r="E2372" s="337"/>
      <c r="F2372" s="337"/>
      <c r="G2372" s="356"/>
      <c r="H2372" s="337"/>
      <c r="I2372" s="337"/>
      <c r="J2372" s="337"/>
      <c r="K2372" s="337"/>
      <c r="L2372" s="334"/>
      <c r="M2372" s="337"/>
      <c r="N2372" s="349"/>
      <c r="O2372" s="349"/>
      <c r="P2372" s="357"/>
    </row>
    <row r="2373" ht="27" customHeight="1" spans="1:16">
      <c r="A2373" s="362"/>
      <c r="B2373" s="294"/>
      <c r="C2373" s="337"/>
      <c r="D2373" s="341"/>
      <c r="E2373" s="337"/>
      <c r="F2373" s="337"/>
      <c r="G2373" s="356"/>
      <c r="H2373" s="337"/>
      <c r="I2373" s="337"/>
      <c r="J2373" s="337"/>
      <c r="K2373" s="337"/>
      <c r="L2373" s="329"/>
      <c r="M2373" s="337"/>
      <c r="N2373" s="349"/>
      <c r="O2373" s="349"/>
      <c r="P2373" s="358"/>
    </row>
    <row r="2374" ht="27" customHeight="1" spans="1:16">
      <c r="A2374" s="361"/>
      <c r="B2374" s="294"/>
      <c r="C2374" s="337"/>
      <c r="D2374" s="341"/>
      <c r="E2374" s="337"/>
      <c r="F2374" s="337"/>
      <c r="G2374" s="356"/>
      <c r="H2374" s="337"/>
      <c r="I2374" s="337"/>
      <c r="J2374" s="337"/>
      <c r="K2374" s="337"/>
      <c r="L2374" s="334"/>
      <c r="M2374" s="337"/>
      <c r="N2374" s="349"/>
      <c r="O2374" s="349"/>
      <c r="P2374" s="357"/>
    </row>
    <row r="2375" ht="27" customHeight="1" spans="1:16">
      <c r="A2375" s="362"/>
      <c r="B2375" s="294"/>
      <c r="C2375" s="337"/>
      <c r="D2375" s="341"/>
      <c r="E2375" s="337"/>
      <c r="F2375" s="337"/>
      <c r="G2375" s="356"/>
      <c r="H2375" s="337"/>
      <c r="I2375" s="337"/>
      <c r="J2375" s="337"/>
      <c r="K2375" s="337"/>
      <c r="L2375" s="329"/>
      <c r="M2375" s="337"/>
      <c r="N2375" s="349"/>
      <c r="O2375" s="349"/>
      <c r="P2375" s="358"/>
    </row>
    <row r="2376" ht="27" customHeight="1" spans="1:16">
      <c r="A2376" s="361"/>
      <c r="B2376" s="294"/>
      <c r="C2376" s="337"/>
      <c r="D2376" s="341"/>
      <c r="E2376" s="337"/>
      <c r="F2376" s="337"/>
      <c r="G2376" s="356"/>
      <c r="H2376" s="337"/>
      <c r="I2376" s="337"/>
      <c r="J2376" s="337"/>
      <c r="K2376" s="337"/>
      <c r="L2376" s="334"/>
      <c r="M2376" s="337"/>
      <c r="N2376" s="349"/>
      <c r="O2376" s="349"/>
      <c r="P2376" s="357"/>
    </row>
    <row r="2377" ht="27" customHeight="1" spans="1:16">
      <c r="A2377" s="362"/>
      <c r="B2377" s="294"/>
      <c r="C2377" s="337"/>
      <c r="D2377" s="341"/>
      <c r="E2377" s="337"/>
      <c r="F2377" s="337"/>
      <c r="G2377" s="356"/>
      <c r="H2377" s="337"/>
      <c r="I2377" s="337"/>
      <c r="J2377" s="337"/>
      <c r="K2377" s="337"/>
      <c r="L2377" s="329"/>
      <c r="M2377" s="337"/>
      <c r="N2377" s="349"/>
      <c r="O2377" s="349"/>
      <c r="P2377" s="358"/>
    </row>
    <row r="2378" ht="27" customHeight="1" spans="1:16">
      <c r="A2378" s="361"/>
      <c r="B2378" s="294"/>
      <c r="C2378" s="337"/>
      <c r="D2378" s="341"/>
      <c r="E2378" s="337"/>
      <c r="F2378" s="337"/>
      <c r="G2378" s="356"/>
      <c r="H2378" s="337"/>
      <c r="I2378" s="337"/>
      <c r="J2378" s="337"/>
      <c r="K2378" s="337"/>
      <c r="L2378" s="334"/>
      <c r="M2378" s="337"/>
      <c r="N2378" s="349"/>
      <c r="O2378" s="349"/>
      <c r="P2378" s="357"/>
    </row>
    <row r="2379" ht="27" customHeight="1" spans="1:16">
      <c r="A2379" s="362"/>
      <c r="B2379" s="294"/>
      <c r="C2379" s="337"/>
      <c r="D2379" s="341"/>
      <c r="E2379" s="337"/>
      <c r="F2379" s="337"/>
      <c r="G2379" s="356"/>
      <c r="H2379" s="337"/>
      <c r="I2379" s="341"/>
      <c r="J2379" s="337"/>
      <c r="K2379" s="337"/>
      <c r="L2379" s="329"/>
      <c r="M2379" s="337"/>
      <c r="N2379" s="349"/>
      <c r="O2379" s="349"/>
      <c r="P2379" s="358"/>
    </row>
    <row r="2380" ht="27" customHeight="1" spans="1:16">
      <c r="A2380" s="361"/>
      <c r="B2380" s="294"/>
      <c r="C2380" s="337"/>
      <c r="D2380" s="341"/>
      <c r="E2380" s="337"/>
      <c r="F2380" s="337"/>
      <c r="G2380" s="356"/>
      <c r="H2380" s="337"/>
      <c r="I2380" s="337"/>
      <c r="J2380" s="337"/>
      <c r="K2380" s="337"/>
      <c r="L2380" s="334"/>
      <c r="M2380" s="337"/>
      <c r="N2380" s="349"/>
      <c r="O2380" s="349"/>
      <c r="P2380" s="357"/>
    </row>
    <row r="2381" ht="27" customHeight="1" spans="1:16">
      <c r="A2381" s="362"/>
      <c r="B2381" s="294"/>
      <c r="C2381" s="337"/>
      <c r="D2381" s="341"/>
      <c r="E2381" s="337"/>
      <c r="F2381" s="337"/>
      <c r="G2381" s="356"/>
      <c r="H2381" s="337"/>
      <c r="I2381" s="337"/>
      <c r="J2381" s="337"/>
      <c r="K2381" s="337"/>
      <c r="L2381" s="329"/>
      <c r="M2381" s="337"/>
      <c r="N2381" s="349"/>
      <c r="O2381" s="349"/>
      <c r="P2381" s="358"/>
    </row>
    <row r="2382" ht="27" customHeight="1" spans="1:16">
      <c r="A2382" s="361"/>
      <c r="B2382" s="294"/>
      <c r="C2382" s="337"/>
      <c r="D2382" s="341"/>
      <c r="E2382" s="337"/>
      <c r="F2382" s="337"/>
      <c r="G2382" s="356"/>
      <c r="H2382" s="337"/>
      <c r="I2382" s="337"/>
      <c r="J2382" s="337"/>
      <c r="K2382" s="337"/>
      <c r="L2382" s="334"/>
      <c r="M2382" s="337"/>
      <c r="N2382" s="349"/>
      <c r="O2382" s="349"/>
      <c r="P2382" s="357"/>
    </row>
    <row r="2383" ht="27" customHeight="1" spans="1:16">
      <c r="A2383" s="362"/>
      <c r="B2383" s="294"/>
      <c r="C2383" s="337"/>
      <c r="D2383" s="341"/>
      <c r="E2383" s="337"/>
      <c r="F2383" s="337"/>
      <c r="G2383" s="356"/>
      <c r="H2383" s="337"/>
      <c r="I2383" s="337"/>
      <c r="J2383" s="337"/>
      <c r="K2383" s="337"/>
      <c r="L2383" s="329"/>
      <c r="M2383" s="337"/>
      <c r="N2383" s="349"/>
      <c r="O2383" s="349"/>
      <c r="P2383" s="358"/>
    </row>
    <row r="2384" ht="27" customHeight="1" spans="1:16">
      <c r="A2384" s="361"/>
      <c r="B2384" s="294"/>
      <c r="C2384" s="337"/>
      <c r="D2384" s="337"/>
      <c r="E2384" s="337"/>
      <c r="F2384" s="337"/>
      <c r="G2384" s="356"/>
      <c r="H2384" s="337"/>
      <c r="I2384" s="337"/>
      <c r="J2384" s="337"/>
      <c r="K2384" s="337"/>
      <c r="L2384" s="334"/>
      <c r="M2384" s="337"/>
      <c r="N2384" s="349"/>
      <c r="O2384" s="349"/>
      <c r="P2384" s="357"/>
    </row>
    <row r="2385" ht="27" customHeight="1" spans="1:16">
      <c r="A2385" s="362"/>
      <c r="B2385" s="294"/>
      <c r="C2385" s="337"/>
      <c r="D2385" s="337"/>
      <c r="E2385" s="337"/>
      <c r="F2385" s="337"/>
      <c r="G2385" s="356"/>
      <c r="H2385" s="337"/>
      <c r="I2385" s="337"/>
      <c r="J2385" s="337"/>
      <c r="K2385" s="337"/>
      <c r="L2385" s="329"/>
      <c r="M2385" s="337"/>
      <c r="N2385" s="349"/>
      <c r="O2385" s="349"/>
      <c r="P2385" s="358"/>
    </row>
    <row r="2386" ht="27" customHeight="1" spans="1:16">
      <c r="A2386" s="361"/>
      <c r="B2386" s="294"/>
      <c r="C2386" s="337"/>
      <c r="D2386" s="337"/>
      <c r="E2386" s="337"/>
      <c r="F2386" s="337"/>
      <c r="G2386" s="356"/>
      <c r="H2386" s="337"/>
      <c r="I2386" s="337"/>
      <c r="J2386" s="337"/>
      <c r="K2386" s="337"/>
      <c r="L2386" s="334"/>
      <c r="M2386" s="337"/>
      <c r="N2386" s="349"/>
      <c r="O2386" s="349"/>
      <c r="P2386" s="357"/>
    </row>
    <row r="2387" ht="27" customHeight="1" spans="1:16">
      <c r="A2387" s="362"/>
      <c r="B2387" s="294"/>
      <c r="C2387" s="337"/>
      <c r="D2387" s="337"/>
      <c r="E2387" s="337"/>
      <c r="F2387" s="337"/>
      <c r="G2387" s="356"/>
      <c r="H2387" s="337"/>
      <c r="I2387" s="337"/>
      <c r="J2387" s="337"/>
      <c r="K2387" s="337"/>
      <c r="L2387" s="329"/>
      <c r="M2387" s="337"/>
      <c r="N2387" s="349"/>
      <c r="O2387" s="349"/>
      <c r="P2387" s="358"/>
    </row>
    <row r="2388" ht="27" customHeight="1" spans="1:16">
      <c r="A2388" s="361"/>
      <c r="B2388" s="294"/>
      <c r="C2388" s="337"/>
      <c r="D2388" s="337"/>
      <c r="E2388" s="337"/>
      <c r="F2388" s="337"/>
      <c r="G2388" s="356"/>
      <c r="H2388" s="337"/>
      <c r="I2388" s="337"/>
      <c r="J2388" s="337"/>
      <c r="K2388" s="337"/>
      <c r="L2388" s="334"/>
      <c r="M2388" s="337"/>
      <c r="N2388" s="349"/>
      <c r="O2388" s="349"/>
      <c r="P2388" s="357"/>
    </row>
    <row r="2389" ht="27" customHeight="1" spans="1:16">
      <c r="A2389" s="362"/>
      <c r="B2389" s="294"/>
      <c r="C2389" s="337"/>
      <c r="D2389" s="337"/>
      <c r="E2389" s="337"/>
      <c r="F2389" s="337"/>
      <c r="G2389" s="356"/>
      <c r="H2389" s="337"/>
      <c r="I2389" s="337"/>
      <c r="J2389" s="337"/>
      <c r="K2389" s="337"/>
      <c r="L2389" s="329"/>
      <c r="M2389" s="337"/>
      <c r="N2389" s="349"/>
      <c r="O2389" s="349"/>
      <c r="P2389" s="358"/>
    </row>
    <row r="2390" ht="27" customHeight="1" spans="1:16">
      <c r="A2390" s="361"/>
      <c r="B2390" s="294"/>
      <c r="C2390" s="337"/>
      <c r="D2390" s="337"/>
      <c r="E2390" s="337"/>
      <c r="F2390" s="337"/>
      <c r="G2390" s="356"/>
      <c r="H2390" s="337"/>
      <c r="I2390" s="337"/>
      <c r="J2390" s="337"/>
      <c r="K2390" s="337"/>
      <c r="L2390" s="334"/>
      <c r="M2390" s="337"/>
      <c r="N2390" s="349"/>
      <c r="O2390" s="349"/>
      <c r="P2390" s="357"/>
    </row>
    <row r="2391" ht="27" customHeight="1" spans="1:16">
      <c r="A2391" s="362"/>
      <c r="B2391" s="294"/>
      <c r="C2391" s="337"/>
      <c r="D2391" s="337"/>
      <c r="E2391" s="337"/>
      <c r="F2391" s="337"/>
      <c r="G2391" s="356"/>
      <c r="H2391" s="337"/>
      <c r="I2391" s="337"/>
      <c r="J2391" s="337"/>
      <c r="K2391" s="337"/>
      <c r="L2391" s="329"/>
      <c r="M2391" s="337"/>
      <c r="N2391" s="349"/>
      <c r="O2391" s="349"/>
      <c r="P2391" s="358"/>
    </row>
    <row r="2392" ht="27" customHeight="1" spans="1:16">
      <c r="A2392" s="361"/>
      <c r="B2392" s="294"/>
      <c r="C2392" s="337"/>
      <c r="D2392" s="337"/>
      <c r="E2392" s="337"/>
      <c r="F2392" s="337"/>
      <c r="G2392" s="356"/>
      <c r="H2392" s="337"/>
      <c r="I2392" s="337"/>
      <c r="J2392" s="337"/>
      <c r="K2392" s="337"/>
      <c r="L2392" s="334"/>
      <c r="M2392" s="337"/>
      <c r="N2392" s="349"/>
      <c r="O2392" s="349"/>
      <c r="P2392" s="357"/>
    </row>
    <row r="2393" ht="27" customHeight="1" spans="1:16">
      <c r="A2393" s="362"/>
      <c r="B2393" s="294"/>
      <c r="C2393" s="337"/>
      <c r="D2393" s="337"/>
      <c r="E2393" s="337"/>
      <c r="F2393" s="337"/>
      <c r="G2393" s="356"/>
      <c r="H2393" s="337"/>
      <c r="I2393" s="337"/>
      <c r="J2393" s="337"/>
      <c r="K2393" s="337"/>
      <c r="L2393" s="329"/>
      <c r="M2393" s="337"/>
      <c r="N2393" s="349"/>
      <c r="O2393" s="349"/>
      <c r="P2393" s="358"/>
    </row>
    <row r="2394" ht="27" customHeight="1" spans="1:16">
      <c r="A2394" s="361"/>
      <c r="B2394" s="294"/>
      <c r="C2394" s="337"/>
      <c r="D2394" s="337"/>
      <c r="E2394" s="337"/>
      <c r="F2394" s="337"/>
      <c r="G2394" s="356"/>
      <c r="H2394" s="337"/>
      <c r="I2394" s="337"/>
      <c r="J2394" s="337"/>
      <c r="K2394" s="337"/>
      <c r="L2394" s="334"/>
      <c r="M2394" s="337"/>
      <c r="N2394" s="349"/>
      <c r="O2394" s="349"/>
      <c r="P2394" s="357"/>
    </row>
    <row r="2395" ht="27" customHeight="1" spans="1:16">
      <c r="A2395" s="362"/>
      <c r="B2395" s="294"/>
      <c r="C2395" s="337"/>
      <c r="D2395" s="337"/>
      <c r="E2395" s="337"/>
      <c r="F2395" s="337"/>
      <c r="G2395" s="356"/>
      <c r="H2395" s="337"/>
      <c r="I2395" s="337"/>
      <c r="J2395" s="337"/>
      <c r="K2395" s="337"/>
      <c r="L2395" s="329"/>
      <c r="M2395" s="337"/>
      <c r="N2395" s="349"/>
      <c r="O2395" s="349"/>
      <c r="P2395" s="358"/>
    </row>
    <row r="2396" ht="27" customHeight="1" spans="1:16">
      <c r="A2396" s="361"/>
      <c r="B2396" s="294"/>
      <c r="C2396" s="337"/>
      <c r="D2396" s="337"/>
      <c r="E2396" s="337"/>
      <c r="F2396" s="337"/>
      <c r="G2396" s="356"/>
      <c r="H2396" s="337"/>
      <c r="I2396" s="337"/>
      <c r="J2396" s="337"/>
      <c r="K2396" s="337"/>
      <c r="L2396" s="334"/>
      <c r="M2396" s="337"/>
      <c r="N2396" s="349"/>
      <c r="O2396" s="349"/>
      <c r="P2396" s="357"/>
    </row>
    <row r="2397" ht="27" customHeight="1" spans="1:16">
      <c r="A2397" s="362"/>
      <c r="B2397" s="294"/>
      <c r="C2397" s="337"/>
      <c r="D2397" s="337"/>
      <c r="E2397" s="337"/>
      <c r="F2397" s="337"/>
      <c r="G2397" s="356"/>
      <c r="H2397" s="337"/>
      <c r="I2397" s="337"/>
      <c r="J2397" s="337"/>
      <c r="K2397" s="337"/>
      <c r="L2397" s="329"/>
      <c r="M2397" s="337"/>
      <c r="N2397" s="349"/>
      <c r="O2397" s="349"/>
      <c r="P2397" s="358"/>
    </row>
    <row r="2398" ht="27" customHeight="1" spans="1:16">
      <c r="A2398" s="361"/>
      <c r="B2398" s="294"/>
      <c r="C2398" s="337"/>
      <c r="D2398" s="337"/>
      <c r="E2398" s="337"/>
      <c r="F2398" s="337"/>
      <c r="G2398" s="356"/>
      <c r="H2398" s="337"/>
      <c r="I2398" s="337"/>
      <c r="J2398" s="337"/>
      <c r="K2398" s="337"/>
      <c r="L2398" s="334"/>
      <c r="M2398" s="337"/>
      <c r="N2398" s="349"/>
      <c r="O2398" s="349"/>
      <c r="P2398" s="357"/>
    </row>
    <row r="2399" ht="27" customHeight="1" spans="1:16">
      <c r="A2399" s="362"/>
      <c r="B2399" s="294"/>
      <c r="C2399" s="337"/>
      <c r="D2399" s="337"/>
      <c r="E2399" s="337"/>
      <c r="F2399" s="337"/>
      <c r="G2399" s="356"/>
      <c r="H2399" s="337"/>
      <c r="I2399" s="337"/>
      <c r="J2399" s="337"/>
      <c r="K2399" s="337"/>
      <c r="L2399" s="329"/>
      <c r="M2399" s="337"/>
      <c r="N2399" s="349"/>
      <c r="O2399" s="349"/>
      <c r="P2399" s="358"/>
    </row>
    <row r="2400" ht="27" customHeight="1" spans="1:16">
      <c r="A2400" s="361"/>
      <c r="B2400" s="294"/>
      <c r="C2400" s="337"/>
      <c r="D2400" s="337"/>
      <c r="E2400" s="337"/>
      <c r="F2400" s="337"/>
      <c r="G2400" s="356"/>
      <c r="H2400" s="337"/>
      <c r="I2400" s="337"/>
      <c r="J2400" s="337"/>
      <c r="K2400" s="337"/>
      <c r="L2400" s="334"/>
      <c r="M2400" s="337"/>
      <c r="N2400" s="349"/>
      <c r="O2400" s="349"/>
      <c r="P2400" s="357"/>
    </row>
    <row r="2401" ht="27" customHeight="1" spans="1:16">
      <c r="A2401" s="362"/>
      <c r="B2401" s="294"/>
      <c r="C2401" s="337"/>
      <c r="D2401" s="337"/>
      <c r="E2401" s="337"/>
      <c r="F2401" s="337"/>
      <c r="G2401" s="356"/>
      <c r="H2401" s="337"/>
      <c r="I2401" s="337"/>
      <c r="J2401" s="337"/>
      <c r="K2401" s="337"/>
      <c r="L2401" s="329"/>
      <c r="M2401" s="337"/>
      <c r="N2401" s="349"/>
      <c r="O2401" s="349"/>
      <c r="P2401" s="358"/>
    </row>
    <row r="2402" ht="27" customHeight="1" spans="1:16">
      <c r="A2402" s="361"/>
      <c r="B2402" s="294"/>
      <c r="C2402" s="337"/>
      <c r="D2402" s="337"/>
      <c r="E2402" s="337"/>
      <c r="F2402" s="337"/>
      <c r="G2402" s="356"/>
      <c r="H2402" s="337"/>
      <c r="I2402" s="337"/>
      <c r="J2402" s="337"/>
      <c r="K2402" s="337"/>
      <c r="L2402" s="334"/>
      <c r="M2402" s="337"/>
      <c r="N2402" s="349"/>
      <c r="O2402" s="349"/>
      <c r="P2402" s="357"/>
    </row>
    <row r="2403" ht="27" customHeight="1" spans="1:16">
      <c r="A2403" s="362"/>
      <c r="B2403" s="294"/>
      <c r="C2403" s="337"/>
      <c r="D2403" s="337"/>
      <c r="E2403" s="337"/>
      <c r="F2403" s="337"/>
      <c r="G2403" s="356"/>
      <c r="H2403" s="337"/>
      <c r="I2403" s="337"/>
      <c r="J2403" s="337"/>
      <c r="K2403" s="337"/>
      <c r="L2403" s="329"/>
      <c r="M2403" s="337"/>
      <c r="N2403" s="349"/>
      <c r="O2403" s="349"/>
      <c r="P2403" s="358"/>
    </row>
    <row r="2404" ht="27" customHeight="1" spans="1:16">
      <c r="A2404" s="361"/>
      <c r="B2404" s="294"/>
      <c r="C2404" s="337"/>
      <c r="D2404" s="337"/>
      <c r="E2404" s="337"/>
      <c r="F2404" s="341"/>
      <c r="G2404" s="356"/>
      <c r="H2404" s="337"/>
      <c r="I2404" s="337"/>
      <c r="J2404" s="337"/>
      <c r="K2404" s="337"/>
      <c r="L2404" s="334"/>
      <c r="M2404" s="337"/>
      <c r="N2404" s="349"/>
      <c r="O2404" s="349"/>
      <c r="P2404" s="357"/>
    </row>
    <row r="2405" ht="27" customHeight="1" spans="1:16">
      <c r="A2405" s="362"/>
      <c r="B2405" s="294"/>
      <c r="C2405" s="337"/>
      <c r="D2405" s="337"/>
      <c r="E2405" s="337"/>
      <c r="F2405" s="337"/>
      <c r="G2405" s="356"/>
      <c r="H2405" s="337"/>
      <c r="I2405" s="337"/>
      <c r="J2405" s="337"/>
      <c r="K2405" s="337"/>
      <c r="L2405" s="329"/>
      <c r="M2405" s="337"/>
      <c r="N2405" s="349"/>
      <c r="O2405" s="349"/>
      <c r="P2405" s="358"/>
    </row>
    <row r="2406" ht="27" customHeight="1" spans="1:16">
      <c r="A2406" s="361"/>
      <c r="B2406" s="294"/>
      <c r="C2406" s="337"/>
      <c r="D2406" s="337"/>
      <c r="E2406" s="337"/>
      <c r="F2406" s="337"/>
      <c r="G2406" s="356"/>
      <c r="H2406" s="337"/>
      <c r="I2406" s="337"/>
      <c r="J2406" s="337"/>
      <c r="K2406" s="337"/>
      <c r="L2406" s="334"/>
      <c r="M2406" s="337"/>
      <c r="N2406" s="349"/>
      <c r="O2406" s="349"/>
      <c r="P2406" s="357"/>
    </row>
    <row r="2407" ht="27" customHeight="1" spans="1:16">
      <c r="A2407" s="362"/>
      <c r="B2407" s="294"/>
      <c r="C2407" s="337"/>
      <c r="D2407" s="337"/>
      <c r="E2407" s="337"/>
      <c r="F2407" s="337"/>
      <c r="G2407" s="356"/>
      <c r="H2407" s="337"/>
      <c r="I2407" s="337"/>
      <c r="J2407" s="337"/>
      <c r="K2407" s="337"/>
      <c r="L2407" s="329"/>
      <c r="M2407" s="337"/>
      <c r="N2407" s="349"/>
      <c r="O2407" s="349"/>
      <c r="P2407" s="358"/>
    </row>
    <row r="2408" ht="27" customHeight="1" spans="1:16">
      <c r="A2408" s="361"/>
      <c r="B2408" s="294"/>
      <c r="C2408" s="337"/>
      <c r="D2408" s="337"/>
      <c r="E2408" s="337"/>
      <c r="F2408" s="337"/>
      <c r="G2408" s="356"/>
      <c r="H2408" s="337"/>
      <c r="I2408" s="337"/>
      <c r="J2408" s="337"/>
      <c r="K2408" s="337"/>
      <c r="L2408" s="334"/>
      <c r="M2408" s="337"/>
      <c r="N2408" s="349"/>
      <c r="O2408" s="349"/>
      <c r="P2408" s="357"/>
    </row>
    <row r="2409" ht="27" customHeight="1" spans="1:16">
      <c r="A2409" s="362"/>
      <c r="B2409" s="294"/>
      <c r="C2409" s="337"/>
      <c r="D2409" s="337"/>
      <c r="E2409" s="337"/>
      <c r="F2409" s="337"/>
      <c r="G2409" s="356"/>
      <c r="H2409" s="337"/>
      <c r="I2409" s="337"/>
      <c r="J2409" s="337"/>
      <c r="K2409" s="337"/>
      <c r="L2409" s="329"/>
      <c r="M2409" s="337"/>
      <c r="N2409" s="349"/>
      <c r="O2409" s="349"/>
      <c r="P2409" s="358"/>
    </row>
    <row r="2410" ht="27" customHeight="1" spans="1:16">
      <c r="A2410" s="361"/>
      <c r="B2410" s="294"/>
      <c r="C2410" s="337"/>
      <c r="D2410" s="337"/>
      <c r="E2410" s="337"/>
      <c r="F2410" s="337"/>
      <c r="G2410" s="356"/>
      <c r="H2410" s="337"/>
      <c r="I2410" s="337"/>
      <c r="J2410" s="337"/>
      <c r="K2410" s="337"/>
      <c r="L2410" s="334"/>
      <c r="M2410" s="337"/>
      <c r="N2410" s="349"/>
      <c r="O2410" s="349"/>
      <c r="P2410" s="357"/>
    </row>
    <row r="2411" ht="27" customHeight="1" spans="1:16">
      <c r="A2411" s="362"/>
      <c r="B2411" s="294"/>
      <c r="C2411" s="337"/>
      <c r="D2411" s="337"/>
      <c r="E2411" s="337"/>
      <c r="F2411" s="337"/>
      <c r="G2411" s="356"/>
      <c r="H2411" s="337"/>
      <c r="I2411" s="337"/>
      <c r="J2411" s="337"/>
      <c r="K2411" s="337"/>
      <c r="L2411" s="329"/>
      <c r="M2411" s="337"/>
      <c r="N2411" s="349"/>
      <c r="O2411" s="349"/>
      <c r="P2411" s="358"/>
    </row>
    <row r="2412" ht="27" customHeight="1" spans="1:16">
      <c r="A2412" s="361"/>
      <c r="B2412" s="294"/>
      <c r="C2412" s="337"/>
      <c r="D2412" s="337"/>
      <c r="E2412" s="337"/>
      <c r="F2412" s="337"/>
      <c r="G2412" s="356"/>
      <c r="H2412" s="337"/>
      <c r="I2412" s="337"/>
      <c r="J2412" s="337"/>
      <c r="K2412" s="337"/>
      <c r="L2412" s="334"/>
      <c r="M2412" s="337"/>
      <c r="N2412" s="349"/>
      <c r="O2412" s="349"/>
      <c r="P2412" s="357"/>
    </row>
    <row r="2413" ht="27" customHeight="1" spans="1:16">
      <c r="A2413" s="362"/>
      <c r="B2413" s="294"/>
      <c r="C2413" s="337"/>
      <c r="D2413" s="337"/>
      <c r="E2413" s="337"/>
      <c r="F2413" s="337"/>
      <c r="G2413" s="356"/>
      <c r="H2413" s="337"/>
      <c r="I2413" s="337"/>
      <c r="J2413" s="337"/>
      <c r="K2413" s="337"/>
      <c r="L2413" s="329"/>
      <c r="M2413" s="337"/>
      <c r="N2413" s="349"/>
      <c r="O2413" s="349"/>
      <c r="P2413" s="358"/>
    </row>
    <row r="2414" ht="27" customHeight="1" spans="1:16">
      <c r="A2414" s="361"/>
      <c r="B2414" s="294"/>
      <c r="C2414" s="337"/>
      <c r="D2414" s="337"/>
      <c r="E2414" s="337"/>
      <c r="F2414" s="337"/>
      <c r="G2414" s="356"/>
      <c r="H2414" s="337"/>
      <c r="I2414" s="337"/>
      <c r="J2414" s="337"/>
      <c r="K2414" s="337"/>
      <c r="L2414" s="334"/>
      <c r="M2414" s="337"/>
      <c r="N2414" s="349"/>
      <c r="O2414" s="349"/>
      <c r="P2414" s="357"/>
    </row>
    <row r="2415" ht="27" customHeight="1" spans="1:16">
      <c r="A2415" s="362"/>
      <c r="B2415" s="294"/>
      <c r="C2415" s="337"/>
      <c r="D2415" s="337"/>
      <c r="E2415" s="337"/>
      <c r="F2415" s="337"/>
      <c r="G2415" s="356"/>
      <c r="H2415" s="337"/>
      <c r="I2415" s="337"/>
      <c r="J2415" s="337"/>
      <c r="K2415" s="337"/>
      <c r="L2415" s="329"/>
      <c r="M2415" s="337"/>
      <c r="N2415" s="349"/>
      <c r="O2415" s="349"/>
      <c r="P2415" s="358"/>
    </row>
    <row r="2416" ht="27" customHeight="1" spans="1:16">
      <c r="A2416" s="361"/>
      <c r="B2416" s="294"/>
      <c r="C2416" s="337"/>
      <c r="D2416" s="337"/>
      <c r="E2416" s="337"/>
      <c r="F2416" s="337"/>
      <c r="G2416" s="356"/>
      <c r="H2416" s="337"/>
      <c r="I2416" s="337"/>
      <c r="J2416" s="337"/>
      <c r="K2416" s="337"/>
      <c r="L2416" s="334"/>
      <c r="M2416" s="337"/>
      <c r="N2416" s="349"/>
      <c r="O2416" s="349"/>
      <c r="P2416" s="357"/>
    </row>
    <row r="2417" ht="27" customHeight="1" spans="1:16">
      <c r="A2417" s="362"/>
      <c r="B2417" s="294"/>
      <c r="C2417" s="337"/>
      <c r="D2417" s="337"/>
      <c r="E2417" s="337"/>
      <c r="F2417" s="337"/>
      <c r="G2417" s="356"/>
      <c r="H2417" s="337"/>
      <c r="I2417" s="337"/>
      <c r="J2417" s="337"/>
      <c r="K2417" s="337"/>
      <c r="L2417" s="329"/>
      <c r="M2417" s="337"/>
      <c r="N2417" s="349"/>
      <c r="O2417" s="349"/>
      <c r="P2417" s="358"/>
    </row>
    <row r="2418" ht="27" customHeight="1" spans="1:16">
      <c r="A2418" s="361"/>
      <c r="B2418" s="294"/>
      <c r="C2418" s="337"/>
      <c r="D2418" s="337"/>
      <c r="E2418" s="337"/>
      <c r="F2418" s="337"/>
      <c r="G2418" s="356"/>
      <c r="H2418" s="337"/>
      <c r="I2418" s="337"/>
      <c r="J2418" s="337"/>
      <c r="K2418" s="337"/>
      <c r="L2418" s="334"/>
      <c r="M2418" s="337"/>
      <c r="N2418" s="349"/>
      <c r="O2418" s="349"/>
      <c r="P2418" s="357"/>
    </row>
    <row r="2419" ht="27" customHeight="1" spans="1:16">
      <c r="A2419" s="362"/>
      <c r="B2419" s="294"/>
      <c r="C2419" s="337"/>
      <c r="D2419" s="337"/>
      <c r="E2419" s="337"/>
      <c r="F2419" s="337"/>
      <c r="G2419" s="356"/>
      <c r="H2419" s="337"/>
      <c r="I2419" s="337"/>
      <c r="J2419" s="337"/>
      <c r="K2419" s="337"/>
      <c r="L2419" s="329"/>
      <c r="M2419" s="337"/>
      <c r="N2419" s="349"/>
      <c r="O2419" s="349"/>
      <c r="P2419" s="358"/>
    </row>
    <row r="2420" ht="27" customHeight="1" spans="1:16">
      <c r="A2420" s="361"/>
      <c r="B2420" s="294"/>
      <c r="C2420" s="337"/>
      <c r="D2420" s="337"/>
      <c r="E2420" s="337"/>
      <c r="F2420" s="337"/>
      <c r="G2420" s="356"/>
      <c r="H2420" s="337"/>
      <c r="I2420" s="337"/>
      <c r="J2420" s="337"/>
      <c r="K2420" s="337"/>
      <c r="L2420" s="334"/>
      <c r="M2420" s="337"/>
      <c r="N2420" s="349"/>
      <c r="O2420" s="349"/>
      <c r="P2420" s="357"/>
    </row>
    <row r="2421" ht="27" customHeight="1" spans="1:16">
      <c r="A2421" s="362"/>
      <c r="B2421" s="294"/>
      <c r="C2421" s="337"/>
      <c r="D2421" s="337"/>
      <c r="E2421" s="337"/>
      <c r="F2421" s="337"/>
      <c r="G2421" s="356"/>
      <c r="H2421" s="337"/>
      <c r="I2421" s="337"/>
      <c r="J2421" s="337"/>
      <c r="K2421" s="337"/>
      <c r="L2421" s="329"/>
      <c r="M2421" s="337"/>
      <c r="N2421" s="349"/>
      <c r="O2421" s="349"/>
      <c r="P2421" s="358"/>
    </row>
    <row r="2422" ht="27" customHeight="1" spans="1:16">
      <c r="A2422" s="361"/>
      <c r="B2422" s="294"/>
      <c r="C2422" s="337"/>
      <c r="D2422" s="337"/>
      <c r="E2422" s="337"/>
      <c r="F2422" s="337"/>
      <c r="G2422" s="356"/>
      <c r="H2422" s="337"/>
      <c r="I2422" s="337"/>
      <c r="J2422" s="337"/>
      <c r="K2422" s="337"/>
      <c r="L2422" s="334"/>
      <c r="M2422" s="337"/>
      <c r="N2422" s="349"/>
      <c r="O2422" s="349"/>
      <c r="P2422" s="357"/>
    </row>
    <row r="2423" ht="27" customHeight="1" spans="1:16">
      <c r="A2423" s="362"/>
      <c r="B2423" s="294"/>
      <c r="C2423" s="337"/>
      <c r="D2423" s="337"/>
      <c r="E2423" s="337"/>
      <c r="F2423" s="337"/>
      <c r="G2423" s="356"/>
      <c r="H2423" s="337"/>
      <c r="I2423" s="337"/>
      <c r="J2423" s="337"/>
      <c r="K2423" s="337"/>
      <c r="L2423" s="329"/>
      <c r="M2423" s="337"/>
      <c r="N2423" s="349"/>
      <c r="O2423" s="349"/>
      <c r="P2423" s="358"/>
    </row>
    <row r="2424" ht="27" customHeight="1" spans="1:16">
      <c r="A2424" s="361"/>
      <c r="B2424" s="294"/>
      <c r="C2424" s="337"/>
      <c r="D2424" s="337"/>
      <c r="E2424" s="337"/>
      <c r="F2424" s="337"/>
      <c r="G2424" s="356"/>
      <c r="H2424" s="337"/>
      <c r="I2424" s="337"/>
      <c r="J2424" s="337"/>
      <c r="K2424" s="337"/>
      <c r="L2424" s="334"/>
      <c r="M2424" s="337"/>
      <c r="N2424" s="349"/>
      <c r="O2424" s="349"/>
      <c r="P2424" s="357"/>
    </row>
    <row r="2425" ht="27" customHeight="1" spans="1:16">
      <c r="A2425" s="362"/>
      <c r="B2425" s="294"/>
      <c r="C2425" s="337"/>
      <c r="D2425" s="337"/>
      <c r="E2425" s="337"/>
      <c r="F2425" s="337"/>
      <c r="G2425" s="356"/>
      <c r="H2425" s="337"/>
      <c r="I2425" s="337"/>
      <c r="J2425" s="337"/>
      <c r="K2425" s="337"/>
      <c r="L2425" s="329"/>
      <c r="M2425" s="337"/>
      <c r="N2425" s="349"/>
      <c r="O2425" s="349"/>
      <c r="P2425" s="358"/>
    </row>
    <row r="2426" ht="27" customHeight="1" spans="1:16">
      <c r="A2426" s="361"/>
      <c r="B2426" s="294"/>
      <c r="C2426" s="337"/>
      <c r="D2426" s="337"/>
      <c r="E2426" s="337"/>
      <c r="F2426" s="337"/>
      <c r="G2426" s="356"/>
      <c r="H2426" s="337"/>
      <c r="I2426" s="337"/>
      <c r="J2426" s="337"/>
      <c r="K2426" s="337"/>
      <c r="L2426" s="334"/>
      <c r="M2426" s="337"/>
      <c r="N2426" s="349"/>
      <c r="O2426" s="349"/>
      <c r="P2426" s="357"/>
    </row>
    <row r="2427" ht="27" customHeight="1" spans="1:16">
      <c r="A2427" s="362"/>
      <c r="B2427" s="294"/>
      <c r="C2427" s="337"/>
      <c r="D2427" s="337"/>
      <c r="E2427" s="337"/>
      <c r="F2427" s="337"/>
      <c r="G2427" s="356"/>
      <c r="H2427" s="337"/>
      <c r="I2427" s="337"/>
      <c r="J2427" s="337"/>
      <c r="K2427" s="337"/>
      <c r="L2427" s="329"/>
      <c r="M2427" s="337"/>
      <c r="N2427" s="349"/>
      <c r="O2427" s="349"/>
      <c r="P2427" s="358"/>
    </row>
    <row r="2428" ht="27" customHeight="1" spans="1:16">
      <c r="A2428" s="361"/>
      <c r="B2428" s="294"/>
      <c r="C2428" s="337"/>
      <c r="D2428" s="337"/>
      <c r="E2428" s="337"/>
      <c r="F2428" s="337"/>
      <c r="G2428" s="356"/>
      <c r="H2428" s="337"/>
      <c r="I2428" s="337"/>
      <c r="J2428" s="337"/>
      <c r="K2428" s="337"/>
      <c r="L2428" s="334"/>
      <c r="M2428" s="337"/>
      <c r="N2428" s="349"/>
      <c r="O2428" s="349"/>
      <c r="P2428" s="357"/>
    </row>
    <row r="2429" ht="27" customHeight="1" spans="1:16">
      <c r="A2429" s="362"/>
      <c r="B2429" s="294"/>
      <c r="C2429" s="337"/>
      <c r="D2429" s="337"/>
      <c r="E2429" s="337"/>
      <c r="F2429" s="337"/>
      <c r="G2429" s="356"/>
      <c r="H2429" s="337"/>
      <c r="I2429" s="337"/>
      <c r="J2429" s="337"/>
      <c r="K2429" s="337"/>
      <c r="L2429" s="329"/>
      <c r="M2429" s="337"/>
      <c r="N2429" s="349"/>
      <c r="O2429" s="349"/>
      <c r="P2429" s="358"/>
    </row>
    <row r="2430" ht="27" customHeight="1" spans="1:16">
      <c r="A2430" s="361"/>
      <c r="B2430" s="294"/>
      <c r="C2430" s="337"/>
      <c r="D2430" s="337"/>
      <c r="E2430" s="337"/>
      <c r="F2430" s="337"/>
      <c r="G2430" s="356"/>
      <c r="H2430" s="337"/>
      <c r="I2430" s="337"/>
      <c r="J2430" s="337"/>
      <c r="K2430" s="337"/>
      <c r="L2430" s="334"/>
      <c r="M2430" s="337"/>
      <c r="N2430" s="349"/>
      <c r="O2430" s="349"/>
      <c r="P2430" s="357"/>
    </row>
    <row r="2431" ht="27" customHeight="1" spans="1:16">
      <c r="A2431" s="362"/>
      <c r="B2431" s="294"/>
      <c r="C2431" s="337"/>
      <c r="D2431" s="337"/>
      <c r="E2431" s="337"/>
      <c r="F2431" s="337"/>
      <c r="G2431" s="356"/>
      <c r="H2431" s="337"/>
      <c r="I2431" s="337"/>
      <c r="J2431" s="337"/>
      <c r="K2431" s="337"/>
      <c r="L2431" s="329"/>
      <c r="M2431" s="337"/>
      <c r="N2431" s="349"/>
      <c r="O2431" s="349"/>
      <c r="P2431" s="358"/>
    </row>
    <row r="2432" ht="27" customHeight="1" spans="1:16">
      <c r="A2432" s="361"/>
      <c r="B2432" s="294"/>
      <c r="C2432" s="337"/>
      <c r="D2432" s="337"/>
      <c r="E2432" s="337"/>
      <c r="F2432" s="337"/>
      <c r="G2432" s="356"/>
      <c r="H2432" s="337"/>
      <c r="I2432" s="337"/>
      <c r="J2432" s="337"/>
      <c r="K2432" s="337"/>
      <c r="L2432" s="334"/>
      <c r="M2432" s="337"/>
      <c r="N2432" s="349"/>
      <c r="O2432" s="349"/>
      <c r="P2432" s="357"/>
    </row>
    <row r="2433" ht="27" customHeight="1" spans="1:16">
      <c r="A2433" s="362"/>
      <c r="B2433" s="294"/>
      <c r="C2433" s="337"/>
      <c r="D2433" s="337"/>
      <c r="E2433" s="337"/>
      <c r="F2433" s="337"/>
      <c r="G2433" s="356"/>
      <c r="H2433" s="337"/>
      <c r="I2433" s="337"/>
      <c r="J2433" s="337"/>
      <c r="K2433" s="337"/>
      <c r="L2433" s="329"/>
      <c r="M2433" s="337"/>
      <c r="N2433" s="349"/>
      <c r="O2433" s="349"/>
      <c r="P2433" s="358"/>
    </row>
    <row r="2434" ht="27" customHeight="1" spans="1:16">
      <c r="A2434" s="361"/>
      <c r="B2434" s="294"/>
      <c r="C2434" s="337"/>
      <c r="D2434" s="337"/>
      <c r="E2434" s="337"/>
      <c r="F2434" s="337"/>
      <c r="G2434" s="356"/>
      <c r="H2434" s="337"/>
      <c r="I2434" s="337"/>
      <c r="J2434" s="337"/>
      <c r="K2434" s="337"/>
      <c r="L2434" s="334"/>
      <c r="M2434" s="337"/>
      <c r="N2434" s="349"/>
      <c r="O2434" s="349"/>
      <c r="P2434" s="357"/>
    </row>
    <row r="2435" ht="27" customHeight="1" spans="1:16">
      <c r="A2435" s="362"/>
      <c r="B2435" s="294"/>
      <c r="C2435" s="337"/>
      <c r="D2435" s="337"/>
      <c r="E2435" s="337"/>
      <c r="F2435" s="337"/>
      <c r="G2435" s="356"/>
      <c r="H2435" s="337"/>
      <c r="I2435" s="337"/>
      <c r="J2435" s="337"/>
      <c r="K2435" s="337"/>
      <c r="L2435" s="329"/>
      <c r="M2435" s="337"/>
      <c r="N2435" s="349"/>
      <c r="O2435" s="349"/>
      <c r="P2435" s="358"/>
    </row>
    <row r="2436" ht="27" customHeight="1" spans="1:16">
      <c r="A2436" s="361"/>
      <c r="B2436" s="294"/>
      <c r="C2436" s="337"/>
      <c r="D2436" s="337"/>
      <c r="E2436" s="337"/>
      <c r="F2436" s="337"/>
      <c r="G2436" s="356"/>
      <c r="H2436" s="337"/>
      <c r="I2436" s="337"/>
      <c r="J2436" s="337"/>
      <c r="K2436" s="337"/>
      <c r="L2436" s="334"/>
      <c r="M2436" s="337"/>
      <c r="N2436" s="349"/>
      <c r="O2436" s="349"/>
      <c r="P2436" s="357"/>
    </row>
    <row r="2437" ht="27" customHeight="1" spans="1:16">
      <c r="A2437" s="362"/>
      <c r="B2437" s="294"/>
      <c r="C2437" s="337"/>
      <c r="D2437" s="337"/>
      <c r="E2437" s="337"/>
      <c r="F2437" s="337"/>
      <c r="G2437" s="356"/>
      <c r="H2437" s="337"/>
      <c r="I2437" s="337"/>
      <c r="J2437" s="337"/>
      <c r="K2437" s="337"/>
      <c r="L2437" s="329"/>
      <c r="M2437" s="337"/>
      <c r="N2437" s="349"/>
      <c r="O2437" s="349"/>
      <c r="P2437" s="358"/>
    </row>
    <row r="2438" ht="27" customHeight="1" spans="1:16">
      <c r="A2438" s="361"/>
      <c r="B2438" s="294"/>
      <c r="C2438" s="337"/>
      <c r="D2438" s="337"/>
      <c r="E2438" s="337"/>
      <c r="F2438" s="337"/>
      <c r="G2438" s="356"/>
      <c r="H2438" s="337"/>
      <c r="I2438" s="337"/>
      <c r="J2438" s="337"/>
      <c r="K2438" s="337"/>
      <c r="L2438" s="334"/>
      <c r="M2438" s="337"/>
      <c r="N2438" s="349"/>
      <c r="O2438" s="349"/>
      <c r="P2438" s="357"/>
    </row>
    <row r="2439" ht="27" customHeight="1" spans="1:16">
      <c r="A2439" s="362"/>
      <c r="B2439" s="294"/>
      <c r="C2439" s="337"/>
      <c r="D2439" s="337"/>
      <c r="E2439" s="337"/>
      <c r="F2439" s="337"/>
      <c r="G2439" s="356"/>
      <c r="H2439" s="337"/>
      <c r="I2439" s="337"/>
      <c r="J2439" s="337"/>
      <c r="K2439" s="337"/>
      <c r="L2439" s="329"/>
      <c r="M2439" s="337"/>
      <c r="N2439" s="349"/>
      <c r="O2439" s="349"/>
      <c r="P2439" s="358"/>
    </row>
    <row r="2440" ht="27" customHeight="1" spans="1:16">
      <c r="A2440" s="361"/>
      <c r="B2440" s="294"/>
      <c r="C2440" s="337"/>
      <c r="D2440" s="337"/>
      <c r="E2440" s="337"/>
      <c r="F2440" s="337"/>
      <c r="G2440" s="356"/>
      <c r="H2440" s="337"/>
      <c r="I2440" s="337"/>
      <c r="J2440" s="337"/>
      <c r="K2440" s="337"/>
      <c r="L2440" s="334"/>
      <c r="M2440" s="337"/>
      <c r="N2440" s="349"/>
      <c r="O2440" s="349"/>
      <c r="P2440" s="357"/>
    </row>
    <row r="2441" ht="27" customHeight="1" spans="1:16">
      <c r="A2441" s="362"/>
      <c r="B2441" s="294"/>
      <c r="C2441" s="337"/>
      <c r="D2441" s="337"/>
      <c r="E2441" s="337"/>
      <c r="F2441" s="337"/>
      <c r="G2441" s="356"/>
      <c r="H2441" s="337"/>
      <c r="I2441" s="337"/>
      <c r="J2441" s="337"/>
      <c r="K2441" s="337"/>
      <c r="L2441" s="329"/>
      <c r="M2441" s="337"/>
      <c r="N2441" s="349"/>
      <c r="O2441" s="349"/>
      <c r="P2441" s="358"/>
    </row>
    <row r="2442" ht="27" customHeight="1" spans="1:16">
      <c r="A2442" s="361"/>
      <c r="B2442" s="294"/>
      <c r="C2442" s="337"/>
      <c r="D2442" s="337"/>
      <c r="E2442" s="337"/>
      <c r="F2442" s="337"/>
      <c r="G2442" s="356"/>
      <c r="H2442" s="337"/>
      <c r="I2442" s="337"/>
      <c r="J2442" s="337"/>
      <c r="K2442" s="337"/>
      <c r="L2442" s="334"/>
      <c r="M2442" s="337"/>
      <c r="N2442" s="349"/>
      <c r="O2442" s="349"/>
      <c r="P2442" s="357"/>
    </row>
    <row r="2443" ht="27" customHeight="1" spans="1:16">
      <c r="A2443" s="362"/>
      <c r="B2443" s="294"/>
      <c r="C2443" s="337"/>
      <c r="D2443" s="337"/>
      <c r="E2443" s="337"/>
      <c r="F2443" s="337"/>
      <c r="G2443" s="356"/>
      <c r="H2443" s="337"/>
      <c r="I2443" s="337"/>
      <c r="J2443" s="337"/>
      <c r="K2443" s="337"/>
      <c r="L2443" s="329"/>
      <c r="M2443" s="337"/>
      <c r="N2443" s="349"/>
      <c r="O2443" s="349"/>
      <c r="P2443" s="358"/>
    </row>
    <row r="2444" ht="27" customHeight="1" spans="1:16">
      <c r="A2444" s="361"/>
      <c r="B2444" s="294"/>
      <c r="C2444" s="337"/>
      <c r="D2444" s="337"/>
      <c r="E2444" s="337"/>
      <c r="F2444" s="337"/>
      <c r="G2444" s="356"/>
      <c r="H2444" s="337"/>
      <c r="I2444" s="337"/>
      <c r="J2444" s="337"/>
      <c r="K2444" s="337"/>
      <c r="L2444" s="334"/>
      <c r="M2444" s="337"/>
      <c r="N2444" s="349"/>
      <c r="O2444" s="349"/>
      <c r="P2444" s="357"/>
    </row>
    <row r="2445" ht="27" customHeight="1" spans="1:16">
      <c r="A2445" s="362"/>
      <c r="B2445" s="294"/>
      <c r="C2445" s="337"/>
      <c r="D2445" s="337"/>
      <c r="E2445" s="337"/>
      <c r="F2445" s="337"/>
      <c r="G2445" s="356"/>
      <c r="H2445" s="337"/>
      <c r="I2445" s="337"/>
      <c r="J2445" s="337"/>
      <c r="K2445" s="337"/>
      <c r="L2445" s="329"/>
      <c r="M2445" s="337"/>
      <c r="N2445" s="349"/>
      <c r="O2445" s="349"/>
      <c r="P2445" s="358"/>
    </row>
    <row r="2446" ht="27" customHeight="1" spans="1:16">
      <c r="A2446" s="361"/>
      <c r="B2446" s="294"/>
      <c r="C2446" s="337"/>
      <c r="D2446" s="337"/>
      <c r="E2446" s="337"/>
      <c r="F2446" s="341"/>
      <c r="G2446" s="356"/>
      <c r="H2446" s="337"/>
      <c r="I2446" s="337"/>
      <c r="J2446" s="337"/>
      <c r="K2446" s="337"/>
      <c r="L2446" s="334"/>
      <c r="M2446" s="337"/>
      <c r="N2446" s="349"/>
      <c r="O2446" s="349"/>
      <c r="P2446" s="357"/>
    </row>
    <row r="2447" ht="27" customHeight="1" spans="1:16">
      <c r="A2447" s="362"/>
      <c r="B2447" s="294"/>
      <c r="C2447" s="337"/>
      <c r="D2447" s="337"/>
      <c r="E2447" s="337"/>
      <c r="F2447" s="337"/>
      <c r="G2447" s="356"/>
      <c r="H2447" s="337"/>
      <c r="I2447" s="337"/>
      <c r="J2447" s="337"/>
      <c r="K2447" s="337"/>
      <c r="L2447" s="329"/>
      <c r="M2447" s="337"/>
      <c r="N2447" s="349"/>
      <c r="O2447" s="349"/>
      <c r="P2447" s="358"/>
    </row>
    <row r="2448" ht="27" customHeight="1" spans="1:16">
      <c r="A2448" s="361"/>
      <c r="B2448" s="294"/>
      <c r="C2448" s="337"/>
      <c r="D2448" s="337"/>
      <c r="E2448" s="337"/>
      <c r="F2448" s="337"/>
      <c r="G2448" s="356"/>
      <c r="H2448" s="337"/>
      <c r="I2448" s="337"/>
      <c r="J2448" s="337"/>
      <c r="K2448" s="337"/>
      <c r="L2448" s="334"/>
      <c r="M2448" s="337"/>
      <c r="N2448" s="349"/>
      <c r="O2448" s="349"/>
      <c r="P2448" s="357"/>
    </row>
    <row r="2449" ht="27" customHeight="1" spans="1:16">
      <c r="A2449" s="362"/>
      <c r="B2449" s="294"/>
      <c r="C2449" s="337"/>
      <c r="D2449" s="337"/>
      <c r="E2449" s="337"/>
      <c r="F2449" s="341"/>
      <c r="G2449" s="356"/>
      <c r="H2449" s="337"/>
      <c r="I2449" s="337"/>
      <c r="J2449" s="337"/>
      <c r="K2449" s="337"/>
      <c r="L2449" s="329"/>
      <c r="M2449" s="337"/>
      <c r="N2449" s="349"/>
      <c r="O2449" s="349"/>
      <c r="P2449" s="358"/>
    </row>
    <row r="2450" ht="27" customHeight="1" spans="1:16">
      <c r="A2450" s="361"/>
      <c r="B2450" s="294"/>
      <c r="C2450" s="337"/>
      <c r="D2450" s="337"/>
      <c r="E2450" s="337"/>
      <c r="F2450" s="337"/>
      <c r="G2450" s="356"/>
      <c r="H2450" s="337"/>
      <c r="I2450" s="337"/>
      <c r="J2450" s="337"/>
      <c r="K2450" s="337"/>
      <c r="L2450" s="334"/>
      <c r="M2450" s="337"/>
      <c r="N2450" s="349"/>
      <c r="O2450" s="349"/>
      <c r="P2450" s="357"/>
    </row>
    <row r="2451" ht="27" customHeight="1" spans="1:16">
      <c r="A2451" s="362"/>
      <c r="B2451" s="294"/>
      <c r="C2451" s="337"/>
      <c r="D2451" s="337"/>
      <c r="E2451" s="337"/>
      <c r="F2451" s="337"/>
      <c r="G2451" s="356"/>
      <c r="H2451" s="337"/>
      <c r="I2451" s="337"/>
      <c r="J2451" s="337"/>
      <c r="K2451" s="337"/>
      <c r="L2451" s="329"/>
      <c r="M2451" s="337"/>
      <c r="N2451" s="349"/>
      <c r="O2451" s="349"/>
      <c r="P2451" s="358"/>
    </row>
    <row r="2452" ht="27" customHeight="1" spans="1:16">
      <c r="A2452" s="361"/>
      <c r="B2452" s="294"/>
      <c r="C2452" s="337"/>
      <c r="D2452" s="337"/>
      <c r="E2452" s="337"/>
      <c r="F2452" s="337"/>
      <c r="G2452" s="356"/>
      <c r="H2452" s="337"/>
      <c r="I2452" s="337"/>
      <c r="J2452" s="337"/>
      <c r="K2452" s="337"/>
      <c r="L2452" s="334"/>
      <c r="M2452" s="337"/>
      <c r="N2452" s="349"/>
      <c r="O2452" s="349"/>
      <c r="P2452" s="357"/>
    </row>
    <row r="2453" ht="27" customHeight="1" spans="1:16">
      <c r="A2453" s="362"/>
      <c r="B2453" s="294"/>
      <c r="C2453" s="337"/>
      <c r="D2453" s="337"/>
      <c r="E2453" s="337"/>
      <c r="F2453" s="337"/>
      <c r="G2453" s="356"/>
      <c r="H2453" s="337"/>
      <c r="I2453" s="337"/>
      <c r="J2453" s="337"/>
      <c r="K2453" s="337"/>
      <c r="L2453" s="329"/>
      <c r="M2453" s="337"/>
      <c r="N2453" s="349"/>
      <c r="O2453" s="349"/>
      <c r="P2453" s="358"/>
    </row>
    <row r="2454" ht="27" customHeight="1" spans="1:16">
      <c r="A2454" s="361"/>
      <c r="B2454" s="294"/>
      <c r="C2454" s="337"/>
      <c r="D2454" s="337"/>
      <c r="E2454" s="337"/>
      <c r="F2454" s="337"/>
      <c r="G2454" s="356"/>
      <c r="H2454" s="337"/>
      <c r="I2454" s="337"/>
      <c r="J2454" s="337"/>
      <c r="K2454" s="337"/>
      <c r="L2454" s="334"/>
      <c r="M2454" s="360"/>
      <c r="N2454" s="349"/>
      <c r="O2454" s="349"/>
      <c r="P2454" s="357"/>
    </row>
    <row r="2455" ht="27" customHeight="1" spans="1:16">
      <c r="A2455" s="362"/>
      <c r="B2455" s="294"/>
      <c r="C2455" s="337"/>
      <c r="D2455" s="337"/>
      <c r="E2455" s="337"/>
      <c r="F2455" s="337"/>
      <c r="G2455" s="356"/>
      <c r="H2455" s="337"/>
      <c r="I2455" s="337"/>
      <c r="J2455" s="337"/>
      <c r="K2455" s="337"/>
      <c r="L2455" s="329"/>
      <c r="M2455" s="337"/>
      <c r="N2455" s="349"/>
      <c r="O2455" s="349"/>
      <c r="P2455" s="358"/>
    </row>
    <row r="2456" ht="27" customHeight="1" spans="1:16">
      <c r="A2456" s="361"/>
      <c r="B2456" s="294"/>
      <c r="C2456" s="337"/>
      <c r="D2456" s="337"/>
      <c r="E2456" s="337"/>
      <c r="F2456" s="337"/>
      <c r="G2456" s="356"/>
      <c r="H2456" s="337"/>
      <c r="I2456" s="337"/>
      <c r="J2456" s="337"/>
      <c r="K2456" s="337"/>
      <c r="L2456" s="334"/>
      <c r="M2456" s="337"/>
      <c r="N2456" s="349"/>
      <c r="O2456" s="349"/>
      <c r="P2456" s="357"/>
    </row>
    <row r="2457" ht="27" customHeight="1" spans="1:16">
      <c r="A2457" s="362"/>
      <c r="B2457" s="294"/>
      <c r="C2457" s="337"/>
      <c r="D2457" s="337"/>
      <c r="E2457" s="337"/>
      <c r="F2457" s="337"/>
      <c r="G2457" s="356"/>
      <c r="H2457" s="337"/>
      <c r="I2457" s="337"/>
      <c r="J2457" s="337"/>
      <c r="K2457" s="337"/>
      <c r="L2457" s="329"/>
      <c r="M2457" s="337"/>
      <c r="N2457" s="349"/>
      <c r="O2457" s="349"/>
      <c r="P2457" s="358"/>
    </row>
    <row r="2458" ht="27" customHeight="1" spans="1:16">
      <c r="A2458" s="361"/>
      <c r="B2458" s="294"/>
      <c r="C2458" s="337"/>
      <c r="D2458" s="337"/>
      <c r="E2458" s="337"/>
      <c r="F2458" s="341"/>
      <c r="G2458" s="356"/>
      <c r="H2458" s="337"/>
      <c r="I2458" s="337"/>
      <c r="J2458" s="337"/>
      <c r="K2458" s="337"/>
      <c r="L2458" s="334"/>
      <c r="M2458" s="337"/>
      <c r="N2458" s="349"/>
      <c r="O2458" s="349"/>
      <c r="P2458" s="357"/>
    </row>
    <row r="2459" ht="27" customHeight="1" spans="1:16">
      <c r="A2459" s="362"/>
      <c r="B2459" s="294"/>
      <c r="C2459" s="337"/>
      <c r="D2459" s="337"/>
      <c r="E2459" s="337"/>
      <c r="F2459" s="337"/>
      <c r="G2459" s="356"/>
      <c r="H2459" s="337"/>
      <c r="I2459" s="337"/>
      <c r="J2459" s="337"/>
      <c r="K2459" s="337"/>
      <c r="L2459" s="329"/>
      <c r="M2459" s="337"/>
      <c r="N2459" s="349"/>
      <c r="O2459" s="349"/>
      <c r="P2459" s="358"/>
    </row>
    <row r="2460" ht="27" customHeight="1" spans="1:16">
      <c r="A2460" s="361"/>
      <c r="B2460" s="294"/>
      <c r="C2460" s="337"/>
      <c r="D2460" s="337"/>
      <c r="E2460" s="337"/>
      <c r="F2460" s="337"/>
      <c r="G2460" s="356"/>
      <c r="H2460" s="337"/>
      <c r="I2460" s="337"/>
      <c r="J2460" s="337"/>
      <c r="K2460" s="337"/>
      <c r="L2460" s="334"/>
      <c r="M2460" s="337"/>
      <c r="N2460" s="349"/>
      <c r="O2460" s="349"/>
      <c r="P2460" s="357"/>
    </row>
    <row r="2461" ht="27" customHeight="1" spans="1:16">
      <c r="A2461" s="362"/>
      <c r="B2461" s="294"/>
      <c r="C2461" s="337"/>
      <c r="D2461" s="337"/>
      <c r="E2461" s="337"/>
      <c r="F2461" s="337"/>
      <c r="G2461" s="356"/>
      <c r="H2461" s="337"/>
      <c r="I2461" s="337"/>
      <c r="J2461" s="337"/>
      <c r="K2461" s="337"/>
      <c r="L2461" s="329"/>
      <c r="M2461" s="337"/>
      <c r="N2461" s="349"/>
      <c r="O2461" s="349"/>
      <c r="P2461" s="358"/>
    </row>
    <row r="2462" ht="27" customHeight="1" spans="1:16">
      <c r="A2462" s="361"/>
      <c r="B2462" s="294"/>
      <c r="C2462" s="337"/>
      <c r="D2462" s="337"/>
      <c r="E2462" s="337"/>
      <c r="F2462" s="337"/>
      <c r="G2462" s="356"/>
      <c r="H2462" s="337"/>
      <c r="I2462" s="337"/>
      <c r="J2462" s="337"/>
      <c r="K2462" s="337"/>
      <c r="L2462" s="334"/>
      <c r="M2462" s="337"/>
      <c r="N2462" s="349"/>
      <c r="O2462" s="349"/>
      <c r="P2462" s="357"/>
    </row>
    <row r="2463" ht="27" customHeight="1" spans="1:16">
      <c r="A2463" s="362"/>
      <c r="B2463" s="294"/>
      <c r="C2463" s="337"/>
      <c r="D2463" s="337"/>
      <c r="E2463" s="337"/>
      <c r="F2463" s="337"/>
      <c r="G2463" s="356"/>
      <c r="H2463" s="337"/>
      <c r="I2463" s="337"/>
      <c r="J2463" s="337"/>
      <c r="K2463" s="337"/>
      <c r="L2463" s="329"/>
      <c r="M2463" s="337"/>
      <c r="N2463" s="349"/>
      <c r="O2463" s="349"/>
      <c r="P2463" s="358"/>
    </row>
    <row r="2464" ht="27" customHeight="1" spans="1:16">
      <c r="A2464" s="361"/>
      <c r="B2464" s="294"/>
      <c r="C2464" s="337"/>
      <c r="D2464" s="337"/>
      <c r="E2464" s="337"/>
      <c r="F2464" s="337"/>
      <c r="G2464" s="356"/>
      <c r="H2464" s="337"/>
      <c r="I2464" s="337"/>
      <c r="J2464" s="337"/>
      <c r="K2464" s="337"/>
      <c r="L2464" s="334"/>
      <c r="M2464" s="360"/>
      <c r="N2464" s="349"/>
      <c r="O2464" s="349"/>
      <c r="P2464" s="357"/>
    </row>
    <row r="2465" ht="27" customHeight="1" spans="1:16">
      <c r="A2465" s="362"/>
      <c r="B2465" s="294"/>
      <c r="C2465" s="337"/>
      <c r="D2465" s="337"/>
      <c r="E2465" s="337"/>
      <c r="F2465" s="337"/>
      <c r="G2465" s="356"/>
      <c r="H2465" s="337"/>
      <c r="I2465" s="337"/>
      <c r="J2465" s="337"/>
      <c r="K2465" s="337"/>
      <c r="L2465" s="329"/>
      <c r="M2465" s="337"/>
      <c r="N2465" s="349"/>
      <c r="O2465" s="349"/>
      <c r="P2465" s="358"/>
    </row>
    <row r="2466" ht="27" customHeight="1" spans="1:16">
      <c r="A2466" s="361"/>
      <c r="B2466" s="294"/>
      <c r="C2466" s="337"/>
      <c r="D2466" s="337"/>
      <c r="E2466" s="337"/>
      <c r="F2466" s="337"/>
      <c r="G2466" s="356"/>
      <c r="H2466" s="337"/>
      <c r="I2466" s="337"/>
      <c r="J2466" s="337"/>
      <c r="K2466" s="337"/>
      <c r="L2466" s="334"/>
      <c r="M2466" s="337"/>
      <c r="N2466" s="349"/>
      <c r="O2466" s="349"/>
      <c r="P2466" s="357"/>
    </row>
    <row r="2467" ht="27" customHeight="1" spans="1:16">
      <c r="A2467" s="362"/>
      <c r="B2467" s="294"/>
      <c r="C2467" s="337"/>
      <c r="D2467" s="337"/>
      <c r="E2467" s="337"/>
      <c r="F2467" s="337"/>
      <c r="G2467" s="356"/>
      <c r="H2467" s="337"/>
      <c r="I2467" s="337"/>
      <c r="J2467" s="337"/>
      <c r="K2467" s="337"/>
      <c r="L2467" s="329"/>
      <c r="M2467" s="360"/>
      <c r="N2467" s="349"/>
      <c r="O2467" s="349"/>
      <c r="P2467" s="358"/>
    </row>
    <row r="2468" ht="27" customHeight="1" spans="1:16">
      <c r="A2468" s="361"/>
      <c r="B2468" s="294"/>
      <c r="C2468" s="337"/>
      <c r="D2468" s="337"/>
      <c r="E2468" s="337"/>
      <c r="F2468" s="337"/>
      <c r="G2468" s="356"/>
      <c r="H2468" s="337"/>
      <c r="I2468" s="337"/>
      <c r="J2468" s="337"/>
      <c r="K2468" s="337"/>
      <c r="L2468" s="334"/>
      <c r="M2468" s="337"/>
      <c r="N2468" s="349"/>
      <c r="O2468" s="349"/>
      <c r="P2468" s="357"/>
    </row>
    <row r="2469" ht="27" customHeight="1" spans="1:16">
      <c r="A2469" s="362"/>
      <c r="B2469" s="294"/>
      <c r="C2469" s="337"/>
      <c r="D2469" s="337"/>
      <c r="E2469" s="337"/>
      <c r="F2469" s="337"/>
      <c r="G2469" s="356"/>
      <c r="H2469" s="337"/>
      <c r="I2469" s="337"/>
      <c r="J2469" s="337"/>
      <c r="K2469" s="337"/>
      <c r="L2469" s="329"/>
      <c r="M2469" s="337"/>
      <c r="N2469" s="349"/>
      <c r="O2469" s="349"/>
      <c r="P2469" s="358"/>
    </row>
    <row r="2470" ht="27" customHeight="1" spans="1:16">
      <c r="A2470" s="361"/>
      <c r="B2470" s="294"/>
      <c r="C2470" s="337"/>
      <c r="D2470" s="337"/>
      <c r="E2470" s="337"/>
      <c r="F2470" s="337"/>
      <c r="G2470" s="356"/>
      <c r="H2470" s="337"/>
      <c r="I2470" s="337"/>
      <c r="J2470" s="337"/>
      <c r="K2470" s="337"/>
      <c r="L2470" s="334"/>
      <c r="M2470" s="337"/>
      <c r="N2470" s="349"/>
      <c r="O2470" s="349"/>
      <c r="P2470" s="357"/>
    </row>
    <row r="2471" ht="27" customHeight="1" spans="1:16">
      <c r="A2471" s="362"/>
      <c r="B2471" s="294"/>
      <c r="C2471" s="337"/>
      <c r="D2471" s="337"/>
      <c r="E2471" s="337"/>
      <c r="F2471" s="337"/>
      <c r="G2471" s="356"/>
      <c r="H2471" s="337"/>
      <c r="I2471" s="337"/>
      <c r="J2471" s="337"/>
      <c r="K2471" s="337"/>
      <c r="L2471" s="329"/>
      <c r="M2471" s="337"/>
      <c r="N2471" s="349"/>
      <c r="O2471" s="349"/>
      <c r="P2471" s="358"/>
    </row>
    <row r="2472" ht="27" customHeight="1" spans="1:16">
      <c r="A2472" s="361"/>
      <c r="B2472" s="294"/>
      <c r="C2472" s="337"/>
      <c r="D2472" s="337"/>
      <c r="E2472" s="337"/>
      <c r="F2472" s="337"/>
      <c r="G2472" s="356"/>
      <c r="H2472" s="337"/>
      <c r="I2472" s="337"/>
      <c r="J2472" s="337"/>
      <c r="K2472" s="337"/>
      <c r="L2472" s="334"/>
      <c r="M2472" s="360"/>
      <c r="N2472" s="349"/>
      <c r="O2472" s="349"/>
      <c r="P2472" s="357"/>
    </row>
    <row r="2473" ht="27" customHeight="1" spans="1:16">
      <c r="A2473" s="362"/>
      <c r="B2473" s="294"/>
      <c r="C2473" s="337"/>
      <c r="D2473" s="337"/>
      <c r="E2473" s="337"/>
      <c r="F2473" s="337"/>
      <c r="G2473" s="356"/>
      <c r="H2473" s="337"/>
      <c r="I2473" s="337"/>
      <c r="J2473" s="337"/>
      <c r="K2473" s="337"/>
      <c r="L2473" s="329"/>
      <c r="M2473" s="360"/>
      <c r="N2473" s="349"/>
      <c r="O2473" s="349"/>
      <c r="P2473" s="358"/>
    </row>
    <row r="2474" ht="27" customHeight="1" spans="1:16">
      <c r="A2474" s="361"/>
      <c r="B2474" s="294"/>
      <c r="C2474" s="337"/>
      <c r="D2474" s="337"/>
      <c r="E2474" s="337"/>
      <c r="F2474" s="337"/>
      <c r="G2474" s="356"/>
      <c r="H2474" s="337"/>
      <c r="I2474" s="337"/>
      <c r="J2474" s="337"/>
      <c r="K2474" s="337"/>
      <c r="L2474" s="334"/>
      <c r="M2474" s="360"/>
      <c r="N2474" s="349"/>
      <c r="O2474" s="349"/>
      <c r="P2474" s="357"/>
    </row>
    <row r="2475" ht="27" customHeight="1" spans="1:16">
      <c r="A2475" s="362"/>
      <c r="B2475" s="294"/>
      <c r="C2475" s="337"/>
      <c r="D2475" s="337"/>
      <c r="E2475" s="337"/>
      <c r="F2475" s="337"/>
      <c r="G2475" s="356"/>
      <c r="H2475" s="337"/>
      <c r="I2475" s="337"/>
      <c r="J2475" s="337"/>
      <c r="K2475" s="337"/>
      <c r="L2475" s="329"/>
      <c r="M2475" s="360"/>
      <c r="N2475" s="349"/>
      <c r="O2475" s="349"/>
      <c r="P2475" s="358"/>
    </row>
    <row r="2476" ht="27" customHeight="1" spans="1:16">
      <c r="A2476" s="361"/>
      <c r="B2476" s="294"/>
      <c r="C2476" s="337"/>
      <c r="D2476" s="337"/>
      <c r="E2476" s="337"/>
      <c r="F2476" s="337"/>
      <c r="G2476" s="356"/>
      <c r="H2476" s="337"/>
      <c r="I2476" s="337"/>
      <c r="J2476" s="337"/>
      <c r="K2476" s="337"/>
      <c r="L2476" s="334"/>
      <c r="M2476" s="360"/>
      <c r="N2476" s="349"/>
      <c r="O2476" s="349"/>
      <c r="P2476" s="357"/>
    </row>
    <row r="2477" ht="27" customHeight="1" spans="1:16">
      <c r="A2477" s="362"/>
      <c r="B2477" s="294"/>
      <c r="C2477" s="337"/>
      <c r="D2477" s="337"/>
      <c r="E2477" s="337"/>
      <c r="F2477" s="337"/>
      <c r="G2477" s="356"/>
      <c r="H2477" s="337"/>
      <c r="I2477" s="337"/>
      <c r="J2477" s="337"/>
      <c r="K2477" s="337"/>
      <c r="L2477" s="329"/>
      <c r="M2477" s="360"/>
      <c r="N2477" s="349"/>
      <c r="O2477" s="349"/>
      <c r="P2477" s="358"/>
    </row>
    <row r="2478" ht="27" customHeight="1" spans="1:16">
      <c r="A2478" s="361"/>
      <c r="B2478" s="294"/>
      <c r="C2478" s="337"/>
      <c r="D2478" s="337"/>
      <c r="E2478" s="337"/>
      <c r="F2478" s="337"/>
      <c r="G2478" s="356"/>
      <c r="H2478" s="337"/>
      <c r="I2478" s="337"/>
      <c r="J2478" s="337"/>
      <c r="K2478" s="337"/>
      <c r="L2478" s="334"/>
      <c r="M2478" s="360"/>
      <c r="N2478" s="349"/>
      <c r="O2478" s="349"/>
      <c r="P2478" s="357"/>
    </row>
    <row r="2479" ht="27" customHeight="1" spans="1:16">
      <c r="A2479" s="362"/>
      <c r="B2479" s="294"/>
      <c r="C2479" s="337"/>
      <c r="D2479" s="337"/>
      <c r="E2479" s="337"/>
      <c r="F2479" s="337"/>
      <c r="G2479" s="356"/>
      <c r="H2479" s="337"/>
      <c r="I2479" s="337"/>
      <c r="J2479" s="337"/>
      <c r="K2479" s="337"/>
      <c r="L2479" s="329"/>
      <c r="M2479" s="360"/>
      <c r="N2479" s="349"/>
      <c r="O2479" s="349"/>
      <c r="P2479" s="358"/>
    </row>
    <row r="2480" ht="27" customHeight="1" spans="1:16">
      <c r="A2480" s="361"/>
      <c r="B2480" s="294"/>
      <c r="C2480" s="337"/>
      <c r="D2480" s="337"/>
      <c r="E2480" s="337"/>
      <c r="F2480" s="337"/>
      <c r="G2480" s="356"/>
      <c r="H2480" s="337"/>
      <c r="I2480" s="337"/>
      <c r="J2480" s="337"/>
      <c r="K2480" s="337"/>
      <c r="L2480" s="334"/>
      <c r="M2480" s="360"/>
      <c r="N2480" s="349"/>
      <c r="O2480" s="349"/>
      <c r="P2480" s="357"/>
    </row>
    <row r="2481" ht="27" customHeight="1" spans="1:16">
      <c r="A2481" s="362"/>
      <c r="B2481" s="294"/>
      <c r="C2481" s="337"/>
      <c r="D2481" s="337"/>
      <c r="E2481" s="337"/>
      <c r="F2481" s="337"/>
      <c r="G2481" s="356"/>
      <c r="H2481" s="337"/>
      <c r="I2481" s="337"/>
      <c r="J2481" s="337"/>
      <c r="K2481" s="337"/>
      <c r="L2481" s="329"/>
      <c r="M2481" s="360"/>
      <c r="N2481" s="349"/>
      <c r="O2481" s="349"/>
      <c r="P2481" s="358"/>
    </row>
    <row r="2482" ht="27" customHeight="1" spans="1:16">
      <c r="A2482" s="361"/>
      <c r="B2482" s="294"/>
      <c r="C2482" s="337"/>
      <c r="D2482" s="337"/>
      <c r="E2482" s="337"/>
      <c r="F2482" s="337"/>
      <c r="G2482" s="356"/>
      <c r="H2482" s="337"/>
      <c r="I2482" s="337"/>
      <c r="J2482" s="337"/>
      <c r="K2482" s="337"/>
      <c r="L2482" s="334"/>
      <c r="M2482" s="360"/>
      <c r="N2482" s="349"/>
      <c r="O2482" s="349"/>
      <c r="P2482" s="357"/>
    </row>
    <row r="2483" ht="27" customHeight="1" spans="1:16">
      <c r="A2483" s="362"/>
      <c r="B2483" s="294"/>
      <c r="C2483" s="337"/>
      <c r="D2483" s="337"/>
      <c r="E2483" s="337"/>
      <c r="F2483" s="337"/>
      <c r="G2483" s="356"/>
      <c r="H2483" s="337"/>
      <c r="I2483" s="337"/>
      <c r="J2483" s="337"/>
      <c r="K2483" s="337"/>
      <c r="L2483" s="329"/>
      <c r="M2483" s="360"/>
      <c r="N2483" s="349"/>
      <c r="O2483" s="349"/>
      <c r="P2483" s="358"/>
    </row>
    <row r="2484" ht="27" customHeight="1" spans="1:16">
      <c r="A2484" s="361"/>
      <c r="B2484" s="294"/>
      <c r="C2484" s="337"/>
      <c r="D2484" s="337"/>
      <c r="E2484" s="337"/>
      <c r="F2484" s="337"/>
      <c r="G2484" s="356"/>
      <c r="H2484" s="337"/>
      <c r="I2484" s="337"/>
      <c r="J2484" s="337"/>
      <c r="K2484" s="337"/>
      <c r="L2484" s="334"/>
      <c r="M2484" s="360"/>
      <c r="N2484" s="349"/>
      <c r="O2484" s="349"/>
      <c r="P2484" s="357"/>
    </row>
    <row r="2485" ht="27" customHeight="1" spans="1:16">
      <c r="A2485" s="362"/>
      <c r="B2485" s="294"/>
      <c r="C2485" s="337"/>
      <c r="D2485" s="337"/>
      <c r="E2485" s="337"/>
      <c r="F2485" s="337"/>
      <c r="G2485" s="356"/>
      <c r="H2485" s="337"/>
      <c r="I2485" s="337"/>
      <c r="J2485" s="337"/>
      <c r="K2485" s="337"/>
      <c r="L2485" s="329"/>
      <c r="M2485" s="360"/>
      <c r="N2485" s="349"/>
      <c r="O2485" s="349"/>
      <c r="P2485" s="358"/>
    </row>
    <row r="2486" ht="27" customHeight="1" spans="1:16">
      <c r="A2486" s="361"/>
      <c r="B2486" s="294"/>
      <c r="C2486" s="337"/>
      <c r="D2486" s="337"/>
      <c r="E2486" s="337"/>
      <c r="F2486" s="337"/>
      <c r="G2486" s="356"/>
      <c r="H2486" s="337"/>
      <c r="I2486" s="337"/>
      <c r="J2486" s="337"/>
      <c r="K2486" s="337"/>
      <c r="L2486" s="334"/>
      <c r="M2486" s="360"/>
      <c r="N2486" s="349"/>
      <c r="O2486" s="349"/>
      <c r="P2486" s="357"/>
    </row>
    <row r="2487" ht="27" customHeight="1" spans="1:16">
      <c r="A2487" s="362"/>
      <c r="B2487" s="294"/>
      <c r="C2487" s="337"/>
      <c r="D2487" s="337"/>
      <c r="E2487" s="337"/>
      <c r="F2487" s="337"/>
      <c r="G2487" s="356"/>
      <c r="H2487" s="337"/>
      <c r="I2487" s="337"/>
      <c r="J2487" s="337"/>
      <c r="K2487" s="337"/>
      <c r="L2487" s="329"/>
      <c r="M2487" s="360"/>
      <c r="N2487" s="349"/>
      <c r="O2487" s="349"/>
      <c r="P2487" s="358"/>
    </row>
    <row r="2488" ht="27" customHeight="1" spans="1:16">
      <c r="A2488" s="361"/>
      <c r="B2488" s="294"/>
      <c r="C2488" s="337"/>
      <c r="D2488" s="337"/>
      <c r="E2488" s="337"/>
      <c r="F2488" s="337"/>
      <c r="G2488" s="356"/>
      <c r="H2488" s="337"/>
      <c r="I2488" s="337"/>
      <c r="J2488" s="337"/>
      <c r="K2488" s="337"/>
      <c r="L2488" s="334"/>
      <c r="M2488" s="337"/>
      <c r="N2488" s="349"/>
      <c r="O2488" s="349"/>
      <c r="P2488" s="357"/>
    </row>
    <row r="2489" ht="27" customHeight="1" spans="1:16">
      <c r="A2489" s="362"/>
      <c r="B2489" s="294"/>
      <c r="C2489" s="337"/>
      <c r="D2489" s="337"/>
      <c r="E2489" s="337"/>
      <c r="F2489" s="337"/>
      <c r="G2489" s="356"/>
      <c r="H2489" s="337"/>
      <c r="I2489" s="337"/>
      <c r="J2489" s="337"/>
      <c r="K2489" s="337"/>
      <c r="L2489" s="329"/>
      <c r="M2489" s="337"/>
      <c r="N2489" s="349"/>
      <c r="O2489" s="349"/>
      <c r="P2489" s="358"/>
    </row>
    <row r="2490" ht="27" customHeight="1" spans="1:16">
      <c r="A2490" s="361"/>
      <c r="B2490" s="294"/>
      <c r="C2490" s="337"/>
      <c r="D2490" s="337"/>
      <c r="E2490" s="337"/>
      <c r="F2490" s="337"/>
      <c r="G2490" s="356"/>
      <c r="H2490" s="337"/>
      <c r="I2490" s="337"/>
      <c r="J2490" s="337"/>
      <c r="K2490" s="337"/>
      <c r="L2490" s="334"/>
      <c r="M2490" s="337"/>
      <c r="N2490" s="349"/>
      <c r="O2490" s="349"/>
      <c r="P2490" s="357"/>
    </row>
    <row r="2491" ht="27" customHeight="1" spans="1:16">
      <c r="A2491" s="362"/>
      <c r="B2491" s="294"/>
      <c r="C2491" s="337"/>
      <c r="D2491" s="337"/>
      <c r="E2491" s="337"/>
      <c r="F2491" s="337"/>
      <c r="G2491" s="356"/>
      <c r="H2491" s="337"/>
      <c r="I2491" s="337"/>
      <c r="J2491" s="337"/>
      <c r="K2491" s="337"/>
      <c r="L2491" s="329"/>
      <c r="M2491" s="337"/>
      <c r="N2491" s="349"/>
      <c r="O2491" s="349"/>
      <c r="P2491" s="358"/>
    </row>
    <row r="2492" ht="27" customHeight="1" spans="1:16">
      <c r="A2492" s="361"/>
      <c r="B2492" s="294"/>
      <c r="C2492" s="337"/>
      <c r="D2492" s="337"/>
      <c r="E2492" s="337"/>
      <c r="F2492" s="337"/>
      <c r="G2492" s="356"/>
      <c r="H2492" s="337"/>
      <c r="I2492" s="337"/>
      <c r="J2492" s="337"/>
      <c r="K2492" s="337"/>
      <c r="L2492" s="334"/>
      <c r="M2492" s="337"/>
      <c r="N2492" s="349"/>
      <c r="O2492" s="349"/>
      <c r="P2492" s="357"/>
    </row>
    <row r="2493" ht="27" customHeight="1" spans="1:16">
      <c r="A2493" s="362"/>
      <c r="B2493" s="294"/>
      <c r="C2493" s="337"/>
      <c r="D2493" s="337"/>
      <c r="E2493" s="337"/>
      <c r="F2493" s="337"/>
      <c r="G2493" s="356"/>
      <c r="H2493" s="337"/>
      <c r="I2493" s="337"/>
      <c r="J2493" s="337"/>
      <c r="K2493" s="337"/>
      <c r="L2493" s="329"/>
      <c r="M2493" s="337"/>
      <c r="N2493" s="349"/>
      <c r="O2493" s="349"/>
      <c r="P2493" s="358"/>
    </row>
    <row r="2494" ht="27" customHeight="1" spans="1:16">
      <c r="A2494" s="361"/>
      <c r="B2494" s="294"/>
      <c r="C2494" s="337"/>
      <c r="D2494" s="337"/>
      <c r="E2494" s="337"/>
      <c r="F2494" s="337"/>
      <c r="G2494" s="356"/>
      <c r="H2494" s="337"/>
      <c r="I2494" s="337"/>
      <c r="J2494" s="337"/>
      <c r="K2494" s="337"/>
      <c r="L2494" s="334"/>
      <c r="M2494" s="337"/>
      <c r="N2494" s="349"/>
      <c r="O2494" s="349"/>
      <c r="P2494" s="357"/>
    </row>
    <row r="2495" ht="27" customHeight="1" spans="1:16">
      <c r="A2495" s="362"/>
      <c r="B2495" s="294"/>
      <c r="C2495" s="337"/>
      <c r="D2495" s="337"/>
      <c r="E2495" s="337"/>
      <c r="F2495" s="337"/>
      <c r="G2495" s="356"/>
      <c r="H2495" s="337"/>
      <c r="I2495" s="337"/>
      <c r="J2495" s="337"/>
      <c r="K2495" s="337"/>
      <c r="L2495" s="329"/>
      <c r="M2495" s="337"/>
      <c r="N2495" s="349"/>
      <c r="O2495" s="349"/>
      <c r="P2495" s="358"/>
    </row>
    <row r="2496" ht="27" customHeight="1" spans="1:16">
      <c r="A2496" s="361"/>
      <c r="B2496" s="294"/>
      <c r="C2496" s="337"/>
      <c r="D2496" s="337"/>
      <c r="E2496" s="337"/>
      <c r="F2496" s="337"/>
      <c r="G2496" s="356"/>
      <c r="H2496" s="337"/>
      <c r="I2496" s="337"/>
      <c r="J2496" s="337"/>
      <c r="K2496" s="337"/>
      <c r="L2496" s="334"/>
      <c r="M2496" s="337"/>
      <c r="N2496" s="349"/>
      <c r="O2496" s="349"/>
      <c r="P2496" s="357"/>
    </row>
    <row r="2497" ht="27" customHeight="1" spans="1:16">
      <c r="A2497" s="362"/>
      <c r="B2497" s="294"/>
      <c r="C2497" s="337"/>
      <c r="D2497" s="337"/>
      <c r="E2497" s="337"/>
      <c r="F2497" s="337"/>
      <c r="G2497" s="356"/>
      <c r="H2497" s="337"/>
      <c r="I2497" s="337"/>
      <c r="J2497" s="337"/>
      <c r="K2497" s="337"/>
      <c r="L2497" s="329"/>
      <c r="M2497" s="337"/>
      <c r="N2497" s="349"/>
      <c r="O2497" s="349"/>
      <c r="P2497" s="358"/>
    </row>
    <row r="2498" ht="27" customHeight="1" spans="1:16">
      <c r="A2498" s="361"/>
      <c r="B2498" s="294"/>
      <c r="C2498" s="337"/>
      <c r="D2498" s="337"/>
      <c r="E2498" s="337"/>
      <c r="F2498" s="337"/>
      <c r="G2498" s="356"/>
      <c r="H2498" s="337"/>
      <c r="I2498" s="337"/>
      <c r="J2498" s="337"/>
      <c r="K2498" s="337"/>
      <c r="L2498" s="334"/>
      <c r="M2498" s="337"/>
      <c r="N2498" s="349"/>
      <c r="O2498" s="349"/>
      <c r="P2498" s="357"/>
    </row>
    <row r="2499" ht="27" customHeight="1" spans="1:16">
      <c r="A2499" s="362"/>
      <c r="B2499" s="294"/>
      <c r="C2499" s="337"/>
      <c r="D2499" s="337"/>
      <c r="E2499" s="337"/>
      <c r="F2499" s="337"/>
      <c r="G2499" s="356"/>
      <c r="H2499" s="337"/>
      <c r="I2499" s="337"/>
      <c r="J2499" s="337"/>
      <c r="K2499" s="337"/>
      <c r="L2499" s="329"/>
      <c r="M2499" s="337"/>
      <c r="N2499" s="349"/>
      <c r="O2499" s="349"/>
      <c r="P2499" s="358"/>
    </row>
    <row r="2500" ht="27" customHeight="1" spans="1:16">
      <c r="A2500" s="361"/>
      <c r="B2500" s="294"/>
      <c r="C2500" s="337"/>
      <c r="D2500" s="337"/>
      <c r="E2500" s="337"/>
      <c r="F2500" s="337"/>
      <c r="G2500" s="356"/>
      <c r="H2500" s="337"/>
      <c r="I2500" s="337"/>
      <c r="J2500" s="337"/>
      <c r="K2500" s="337"/>
      <c r="L2500" s="334"/>
      <c r="M2500" s="337"/>
      <c r="N2500" s="349"/>
      <c r="O2500" s="349"/>
      <c r="P2500" s="357"/>
    </row>
    <row r="2501" ht="27" customHeight="1" spans="1:16">
      <c r="A2501" s="362"/>
      <c r="B2501" s="294"/>
      <c r="C2501" s="337"/>
      <c r="D2501" s="337"/>
      <c r="E2501" s="337"/>
      <c r="F2501" s="337"/>
      <c r="G2501" s="356"/>
      <c r="H2501" s="337"/>
      <c r="I2501" s="337"/>
      <c r="J2501" s="337"/>
      <c r="K2501" s="337"/>
      <c r="L2501" s="329"/>
      <c r="M2501" s="337"/>
      <c r="N2501" s="349"/>
      <c r="O2501" s="349"/>
      <c r="P2501" s="358"/>
    </row>
    <row r="2502" ht="27" customHeight="1" spans="1:16">
      <c r="A2502" s="361"/>
      <c r="B2502" s="294"/>
      <c r="C2502" s="337"/>
      <c r="D2502" s="337"/>
      <c r="E2502" s="337"/>
      <c r="F2502" s="337"/>
      <c r="G2502" s="356"/>
      <c r="H2502" s="337"/>
      <c r="I2502" s="337"/>
      <c r="J2502" s="337"/>
      <c r="K2502" s="337"/>
      <c r="L2502" s="334"/>
      <c r="M2502" s="337"/>
      <c r="N2502" s="349"/>
      <c r="O2502" s="349"/>
      <c r="P2502" s="357"/>
    </row>
    <row r="2503" ht="27" customHeight="1" spans="1:16">
      <c r="A2503" s="362"/>
      <c r="B2503" s="294"/>
      <c r="C2503" s="337"/>
      <c r="D2503" s="337"/>
      <c r="E2503" s="337"/>
      <c r="F2503" s="337"/>
      <c r="G2503" s="356"/>
      <c r="H2503" s="337"/>
      <c r="I2503" s="337"/>
      <c r="J2503" s="337"/>
      <c r="K2503" s="337"/>
      <c r="L2503" s="329"/>
      <c r="M2503" s="337"/>
      <c r="N2503" s="349"/>
      <c r="O2503" s="349"/>
      <c r="P2503" s="358"/>
    </row>
    <row r="2504" ht="27" customHeight="1" spans="1:16">
      <c r="A2504" s="361"/>
      <c r="B2504" s="294"/>
      <c r="C2504" s="337"/>
      <c r="D2504" s="337"/>
      <c r="E2504" s="337"/>
      <c r="F2504" s="337"/>
      <c r="G2504" s="356"/>
      <c r="H2504" s="337"/>
      <c r="I2504" s="337"/>
      <c r="J2504" s="337"/>
      <c r="K2504" s="337"/>
      <c r="L2504" s="334"/>
      <c r="M2504" s="337"/>
      <c r="N2504" s="349"/>
      <c r="O2504" s="349"/>
      <c r="P2504" s="357"/>
    </row>
    <row r="2505" ht="27" customHeight="1" spans="1:16">
      <c r="A2505" s="362"/>
      <c r="B2505" s="294"/>
      <c r="C2505" s="337"/>
      <c r="D2505" s="337"/>
      <c r="E2505" s="337"/>
      <c r="F2505" s="337"/>
      <c r="G2505" s="356"/>
      <c r="H2505" s="337"/>
      <c r="I2505" s="337"/>
      <c r="J2505" s="337"/>
      <c r="K2505" s="337"/>
      <c r="L2505" s="329"/>
      <c r="M2505" s="337"/>
      <c r="N2505" s="349"/>
      <c r="O2505" s="349"/>
      <c r="P2505" s="358"/>
    </row>
    <row r="2506" ht="27" customHeight="1" spans="1:16">
      <c r="A2506" s="361"/>
      <c r="B2506" s="294"/>
      <c r="C2506" s="337"/>
      <c r="D2506" s="337"/>
      <c r="E2506" s="337"/>
      <c r="F2506" s="341"/>
      <c r="G2506" s="356"/>
      <c r="H2506" s="337"/>
      <c r="I2506" s="337"/>
      <c r="J2506" s="337"/>
      <c r="K2506" s="337"/>
      <c r="L2506" s="334"/>
      <c r="M2506" s="337"/>
      <c r="N2506" s="349"/>
      <c r="O2506" s="349"/>
      <c r="P2506" s="357"/>
    </row>
    <row r="2507" ht="27" customHeight="1" spans="1:16">
      <c r="A2507" s="362"/>
      <c r="B2507" s="294"/>
      <c r="C2507" s="337"/>
      <c r="D2507" s="337"/>
      <c r="E2507" s="337"/>
      <c r="F2507" s="337"/>
      <c r="G2507" s="356"/>
      <c r="H2507" s="337"/>
      <c r="I2507" s="337"/>
      <c r="J2507" s="337"/>
      <c r="K2507" s="337"/>
      <c r="L2507" s="329"/>
      <c r="M2507" s="337"/>
      <c r="N2507" s="349"/>
      <c r="O2507" s="349"/>
      <c r="P2507" s="358"/>
    </row>
    <row r="2508" ht="27" customHeight="1" spans="1:16">
      <c r="A2508" s="361"/>
      <c r="B2508" s="294"/>
      <c r="C2508" s="337"/>
      <c r="D2508" s="337"/>
      <c r="E2508" s="337"/>
      <c r="F2508" s="337"/>
      <c r="G2508" s="356"/>
      <c r="H2508" s="337"/>
      <c r="I2508" s="337"/>
      <c r="J2508" s="337"/>
      <c r="K2508" s="337"/>
      <c r="L2508" s="334"/>
      <c r="M2508" s="337"/>
      <c r="N2508" s="349"/>
      <c r="O2508" s="349"/>
      <c r="P2508" s="357"/>
    </row>
    <row r="2509" ht="27" customHeight="1" spans="1:16">
      <c r="A2509" s="362"/>
      <c r="B2509" s="294"/>
      <c r="C2509" s="337"/>
      <c r="D2509" s="337"/>
      <c r="E2509" s="337"/>
      <c r="F2509" s="337"/>
      <c r="G2509" s="356"/>
      <c r="H2509" s="337"/>
      <c r="I2509" s="337"/>
      <c r="J2509" s="337"/>
      <c r="K2509" s="337"/>
      <c r="L2509" s="329"/>
      <c r="M2509" s="337"/>
      <c r="N2509" s="349"/>
      <c r="O2509" s="349"/>
      <c r="P2509" s="358"/>
    </row>
    <row r="2510" ht="27" customHeight="1" spans="1:16">
      <c r="A2510" s="361"/>
      <c r="B2510" s="294"/>
      <c r="C2510" s="337"/>
      <c r="D2510" s="337"/>
      <c r="E2510" s="337"/>
      <c r="F2510" s="337"/>
      <c r="G2510" s="356"/>
      <c r="H2510" s="337"/>
      <c r="I2510" s="337"/>
      <c r="J2510" s="337"/>
      <c r="K2510" s="337"/>
      <c r="L2510" s="334"/>
      <c r="M2510" s="337"/>
      <c r="N2510" s="349"/>
      <c r="O2510" s="349"/>
      <c r="P2510" s="357"/>
    </row>
    <row r="2511" ht="27" customHeight="1" spans="1:16">
      <c r="A2511" s="362"/>
      <c r="B2511" s="294"/>
      <c r="C2511" s="337"/>
      <c r="D2511" s="337"/>
      <c r="E2511" s="337"/>
      <c r="F2511" s="337"/>
      <c r="G2511" s="356"/>
      <c r="H2511" s="337"/>
      <c r="I2511" s="337"/>
      <c r="J2511" s="337"/>
      <c r="K2511" s="337"/>
      <c r="L2511" s="329"/>
      <c r="M2511" s="337"/>
      <c r="N2511" s="349"/>
      <c r="O2511" s="349"/>
      <c r="P2511" s="358"/>
    </row>
    <row r="2512" ht="27" customHeight="1" spans="1:16">
      <c r="A2512" s="361"/>
      <c r="B2512" s="294"/>
      <c r="C2512" s="337"/>
      <c r="D2512" s="337"/>
      <c r="E2512" s="337"/>
      <c r="F2512" s="337"/>
      <c r="G2512" s="356"/>
      <c r="H2512" s="337"/>
      <c r="I2512" s="337"/>
      <c r="J2512" s="337"/>
      <c r="K2512" s="337"/>
      <c r="L2512" s="334"/>
      <c r="M2512" s="337"/>
      <c r="N2512" s="349"/>
      <c r="O2512" s="349"/>
      <c r="P2512" s="357"/>
    </row>
    <row r="2513" ht="27" customHeight="1" spans="1:16">
      <c r="A2513" s="362"/>
      <c r="B2513" s="294"/>
      <c r="C2513" s="337"/>
      <c r="D2513" s="337"/>
      <c r="E2513" s="337"/>
      <c r="F2513" s="337"/>
      <c r="G2513" s="356"/>
      <c r="H2513" s="337"/>
      <c r="I2513" s="337"/>
      <c r="J2513" s="337"/>
      <c r="K2513" s="337"/>
      <c r="L2513" s="329"/>
      <c r="M2513" s="337"/>
      <c r="N2513" s="349"/>
      <c r="O2513" s="349"/>
      <c r="P2513" s="358"/>
    </row>
    <row r="2514" ht="27" customHeight="1" spans="1:16">
      <c r="A2514" s="361"/>
      <c r="B2514" s="294"/>
      <c r="C2514" s="337"/>
      <c r="D2514" s="337"/>
      <c r="E2514" s="337"/>
      <c r="F2514" s="337"/>
      <c r="G2514" s="356"/>
      <c r="H2514" s="337"/>
      <c r="I2514" s="337"/>
      <c r="J2514" s="337"/>
      <c r="K2514" s="337"/>
      <c r="L2514" s="334"/>
      <c r="M2514" s="337"/>
      <c r="N2514" s="349"/>
      <c r="O2514" s="349"/>
      <c r="P2514" s="357"/>
    </row>
    <row r="2515" ht="27" customHeight="1" spans="1:16">
      <c r="A2515" s="362"/>
      <c r="B2515" s="294"/>
      <c r="C2515" s="337"/>
      <c r="D2515" s="337"/>
      <c r="E2515" s="337"/>
      <c r="F2515" s="337"/>
      <c r="G2515" s="356"/>
      <c r="H2515" s="337"/>
      <c r="I2515" s="337"/>
      <c r="J2515" s="337"/>
      <c r="K2515" s="337"/>
      <c r="L2515" s="329"/>
      <c r="M2515" s="337"/>
      <c r="N2515" s="349"/>
      <c r="O2515" s="349"/>
      <c r="P2515" s="358"/>
    </row>
    <row r="2516" ht="27" customHeight="1" spans="1:16">
      <c r="A2516" s="361"/>
      <c r="B2516" s="294"/>
      <c r="C2516" s="337"/>
      <c r="D2516" s="337"/>
      <c r="E2516" s="337"/>
      <c r="F2516" s="337"/>
      <c r="G2516" s="356"/>
      <c r="H2516" s="337"/>
      <c r="I2516" s="337"/>
      <c r="J2516" s="337"/>
      <c r="K2516" s="337"/>
      <c r="L2516" s="334"/>
      <c r="M2516" s="337"/>
      <c r="N2516" s="349"/>
      <c r="O2516" s="349"/>
      <c r="P2516" s="357"/>
    </row>
    <row r="2517" ht="27" customHeight="1" spans="1:16">
      <c r="A2517" s="362"/>
      <c r="B2517" s="294"/>
      <c r="C2517" s="337"/>
      <c r="D2517" s="337"/>
      <c r="E2517" s="337"/>
      <c r="F2517" s="337"/>
      <c r="G2517" s="356"/>
      <c r="H2517" s="337"/>
      <c r="I2517" s="337"/>
      <c r="J2517" s="337"/>
      <c r="K2517" s="337"/>
      <c r="L2517" s="329"/>
      <c r="M2517" s="337"/>
      <c r="N2517" s="349"/>
      <c r="O2517" s="349"/>
      <c r="P2517" s="358"/>
    </row>
    <row r="2518" ht="27" customHeight="1" spans="1:16">
      <c r="A2518" s="361"/>
      <c r="B2518" s="294"/>
      <c r="C2518" s="337"/>
      <c r="D2518" s="337"/>
      <c r="E2518" s="337"/>
      <c r="F2518" s="337"/>
      <c r="G2518" s="356"/>
      <c r="H2518" s="337"/>
      <c r="I2518" s="337"/>
      <c r="J2518" s="337"/>
      <c r="K2518" s="337"/>
      <c r="L2518" s="334"/>
      <c r="M2518" s="337"/>
      <c r="N2518" s="349"/>
      <c r="O2518" s="349"/>
      <c r="P2518" s="357"/>
    </row>
    <row r="2519" ht="27" customHeight="1" spans="1:16">
      <c r="A2519" s="362"/>
      <c r="B2519" s="294"/>
      <c r="C2519" s="337"/>
      <c r="D2519" s="337"/>
      <c r="E2519" s="337"/>
      <c r="F2519" s="337"/>
      <c r="G2519" s="356"/>
      <c r="H2519" s="337"/>
      <c r="I2519" s="337"/>
      <c r="J2519" s="337"/>
      <c r="K2519" s="337"/>
      <c r="L2519" s="329"/>
      <c r="M2519" s="337"/>
      <c r="N2519" s="349"/>
      <c r="O2519" s="349"/>
      <c r="P2519" s="358"/>
    </row>
    <row r="2520" ht="27" customHeight="1" spans="1:16">
      <c r="A2520" s="361"/>
      <c r="B2520" s="294"/>
      <c r="C2520" s="337"/>
      <c r="D2520" s="337"/>
      <c r="E2520" s="337"/>
      <c r="F2520" s="337"/>
      <c r="G2520" s="356"/>
      <c r="H2520" s="337"/>
      <c r="I2520" s="337"/>
      <c r="J2520" s="337"/>
      <c r="K2520" s="337"/>
      <c r="L2520" s="334"/>
      <c r="M2520" s="337"/>
      <c r="N2520" s="349"/>
      <c r="O2520" s="349"/>
      <c r="P2520" s="357"/>
    </row>
    <row r="2521" ht="27" customHeight="1" spans="1:16">
      <c r="A2521" s="362"/>
      <c r="B2521" s="294"/>
      <c r="C2521" s="337"/>
      <c r="D2521" s="341"/>
      <c r="E2521" s="337"/>
      <c r="F2521" s="337"/>
      <c r="G2521" s="356"/>
      <c r="H2521" s="337"/>
      <c r="I2521" s="337"/>
      <c r="J2521" s="337"/>
      <c r="K2521" s="337"/>
      <c r="L2521" s="329"/>
      <c r="M2521" s="337"/>
      <c r="N2521" s="349"/>
      <c r="O2521" s="349"/>
      <c r="P2521" s="358"/>
    </row>
    <row r="2522" ht="27" customHeight="1" spans="1:16">
      <c r="A2522" s="361"/>
      <c r="B2522" s="294"/>
      <c r="C2522" s="337"/>
      <c r="D2522" s="337"/>
      <c r="E2522" s="337"/>
      <c r="F2522" s="337"/>
      <c r="G2522" s="356"/>
      <c r="H2522" s="337"/>
      <c r="I2522" s="337"/>
      <c r="J2522" s="337"/>
      <c r="K2522" s="337"/>
      <c r="L2522" s="334"/>
      <c r="M2522" s="337"/>
      <c r="N2522" s="349"/>
      <c r="O2522" s="349"/>
      <c r="P2522" s="357"/>
    </row>
    <row r="2523" ht="27" customHeight="1" spans="1:16">
      <c r="A2523" s="362"/>
      <c r="B2523" s="294"/>
      <c r="C2523" s="337"/>
      <c r="D2523" s="337"/>
      <c r="E2523" s="337"/>
      <c r="F2523" s="337"/>
      <c r="G2523" s="356"/>
      <c r="H2523" s="337"/>
      <c r="I2523" s="337"/>
      <c r="J2523" s="337"/>
      <c r="K2523" s="337"/>
      <c r="L2523" s="329"/>
      <c r="M2523" s="337"/>
      <c r="N2523" s="349"/>
      <c r="O2523" s="349"/>
      <c r="P2523" s="358"/>
    </row>
    <row r="2524" ht="27" customHeight="1" spans="1:16">
      <c r="A2524" s="361"/>
      <c r="B2524" s="294"/>
      <c r="C2524" s="337"/>
      <c r="D2524" s="337"/>
      <c r="E2524" s="337"/>
      <c r="F2524" s="337"/>
      <c r="G2524" s="356"/>
      <c r="H2524" s="337"/>
      <c r="I2524" s="337"/>
      <c r="J2524" s="337"/>
      <c r="K2524" s="337"/>
      <c r="L2524" s="334"/>
      <c r="M2524" s="337"/>
      <c r="N2524" s="349"/>
      <c r="O2524" s="349"/>
      <c r="P2524" s="357"/>
    </row>
    <row r="2525" ht="27" customHeight="1" spans="1:16">
      <c r="A2525" s="362"/>
      <c r="B2525" s="294"/>
      <c r="C2525" s="337"/>
      <c r="D2525" s="337"/>
      <c r="E2525" s="337"/>
      <c r="F2525" s="337"/>
      <c r="G2525" s="356"/>
      <c r="H2525" s="337"/>
      <c r="I2525" s="337"/>
      <c r="J2525" s="337"/>
      <c r="K2525" s="337"/>
      <c r="L2525" s="329"/>
      <c r="M2525" s="337"/>
      <c r="N2525" s="349"/>
      <c r="O2525" s="349"/>
      <c r="P2525" s="358"/>
    </row>
    <row r="2526" ht="27" customHeight="1" spans="1:16">
      <c r="A2526" s="361"/>
      <c r="B2526" s="294"/>
      <c r="C2526" s="337"/>
      <c r="D2526" s="337"/>
      <c r="E2526" s="337"/>
      <c r="F2526" s="341"/>
      <c r="G2526" s="356"/>
      <c r="H2526" s="337"/>
      <c r="I2526" s="337"/>
      <c r="J2526" s="337"/>
      <c r="K2526" s="337"/>
      <c r="L2526" s="334"/>
      <c r="M2526" s="337"/>
      <c r="N2526" s="349"/>
      <c r="O2526" s="349"/>
      <c r="P2526" s="357"/>
    </row>
    <row r="2527" ht="27" customHeight="1" spans="1:16">
      <c r="A2527" s="362"/>
      <c r="B2527" s="294"/>
      <c r="C2527" s="337"/>
      <c r="D2527" s="337"/>
      <c r="E2527" s="337"/>
      <c r="F2527" s="337"/>
      <c r="G2527" s="356"/>
      <c r="H2527" s="337"/>
      <c r="I2527" s="337"/>
      <c r="J2527" s="337"/>
      <c r="K2527" s="337"/>
      <c r="L2527" s="329"/>
      <c r="M2527" s="337"/>
      <c r="N2527" s="349"/>
      <c r="O2527" s="349"/>
      <c r="P2527" s="358"/>
    </row>
    <row r="2528" ht="27" customHeight="1" spans="1:16">
      <c r="A2528" s="361"/>
      <c r="B2528" s="294"/>
      <c r="C2528" s="337"/>
      <c r="D2528" s="337"/>
      <c r="E2528" s="337"/>
      <c r="F2528" s="337"/>
      <c r="G2528" s="356"/>
      <c r="H2528" s="337"/>
      <c r="I2528" s="337"/>
      <c r="J2528" s="337"/>
      <c r="K2528" s="337"/>
      <c r="L2528" s="334"/>
      <c r="M2528" s="337"/>
      <c r="N2528" s="349"/>
      <c r="O2528" s="349"/>
      <c r="P2528" s="357"/>
    </row>
    <row r="2529" ht="27" customHeight="1" spans="1:16">
      <c r="A2529" s="362"/>
      <c r="B2529" s="294"/>
      <c r="C2529" s="337"/>
      <c r="D2529" s="337"/>
      <c r="E2529" s="337"/>
      <c r="F2529" s="337"/>
      <c r="G2529" s="356"/>
      <c r="H2529" s="337"/>
      <c r="I2529" s="337"/>
      <c r="J2529" s="337"/>
      <c r="K2529" s="337"/>
      <c r="L2529" s="329"/>
      <c r="M2529" s="337"/>
      <c r="N2529" s="349"/>
      <c r="O2529" s="349"/>
      <c r="P2529" s="358"/>
    </row>
    <row r="2530" ht="27" customHeight="1" spans="1:16">
      <c r="A2530" s="361"/>
      <c r="B2530" s="294"/>
      <c r="C2530" s="337"/>
      <c r="D2530" s="337"/>
      <c r="E2530" s="337"/>
      <c r="F2530" s="337"/>
      <c r="G2530" s="356"/>
      <c r="H2530" s="337"/>
      <c r="I2530" s="337"/>
      <c r="J2530" s="337"/>
      <c r="K2530" s="337"/>
      <c r="L2530" s="334"/>
      <c r="M2530" s="337"/>
      <c r="N2530" s="349"/>
      <c r="O2530" s="349"/>
      <c r="P2530" s="357"/>
    </row>
    <row r="2531" ht="27" customHeight="1" spans="1:16">
      <c r="A2531" s="362"/>
      <c r="B2531" s="294"/>
      <c r="C2531" s="337"/>
      <c r="D2531" s="337"/>
      <c r="E2531" s="337"/>
      <c r="F2531" s="341"/>
      <c r="G2531" s="356"/>
      <c r="H2531" s="337"/>
      <c r="I2531" s="337"/>
      <c r="J2531" s="337"/>
      <c r="K2531" s="337"/>
      <c r="L2531" s="329"/>
      <c r="M2531" s="337"/>
      <c r="N2531" s="349"/>
      <c r="O2531" s="349"/>
      <c r="P2531" s="358"/>
    </row>
    <row r="2532" ht="27" customHeight="1" spans="1:16">
      <c r="A2532" s="361"/>
      <c r="B2532" s="294"/>
      <c r="C2532" s="337"/>
      <c r="D2532" s="337"/>
      <c r="E2532" s="337"/>
      <c r="F2532" s="337"/>
      <c r="G2532" s="356"/>
      <c r="H2532" s="337"/>
      <c r="I2532" s="337"/>
      <c r="J2532" s="337"/>
      <c r="K2532" s="337"/>
      <c r="L2532" s="334"/>
      <c r="M2532" s="337"/>
      <c r="N2532" s="349"/>
      <c r="O2532" s="349"/>
      <c r="P2532" s="357"/>
    </row>
    <row r="2533" ht="27" customHeight="1" spans="1:16">
      <c r="A2533" s="362"/>
      <c r="B2533" s="294"/>
      <c r="C2533" s="337"/>
      <c r="D2533" s="337"/>
      <c r="E2533" s="337"/>
      <c r="F2533" s="337"/>
      <c r="G2533" s="356"/>
      <c r="H2533" s="337"/>
      <c r="I2533" s="337"/>
      <c r="J2533" s="337"/>
      <c r="K2533" s="337"/>
      <c r="L2533" s="329"/>
      <c r="M2533" s="337"/>
      <c r="N2533" s="349"/>
      <c r="O2533" s="349"/>
      <c r="P2533" s="358"/>
    </row>
    <row r="2534" ht="27" customHeight="1" spans="1:16">
      <c r="A2534" s="361"/>
      <c r="B2534" s="294"/>
      <c r="C2534" s="337"/>
      <c r="D2534" s="337"/>
      <c r="E2534" s="337"/>
      <c r="F2534" s="337"/>
      <c r="G2534" s="356"/>
      <c r="H2534" s="337"/>
      <c r="I2534" s="337"/>
      <c r="J2534" s="337"/>
      <c r="K2534" s="337"/>
      <c r="L2534" s="334"/>
      <c r="M2534" s="337"/>
      <c r="N2534" s="349"/>
      <c r="O2534" s="349"/>
      <c r="P2534" s="357"/>
    </row>
    <row r="2535" ht="27" customHeight="1" spans="1:16">
      <c r="A2535" s="362"/>
      <c r="B2535" s="294"/>
      <c r="C2535" s="337"/>
      <c r="D2535" s="337"/>
      <c r="E2535" s="337"/>
      <c r="F2535" s="337"/>
      <c r="G2535" s="356"/>
      <c r="H2535" s="337"/>
      <c r="I2535" s="337"/>
      <c r="J2535" s="337"/>
      <c r="K2535" s="337"/>
      <c r="L2535" s="329"/>
      <c r="M2535" s="337"/>
      <c r="N2535" s="349"/>
      <c r="O2535" s="349"/>
      <c r="P2535" s="358"/>
    </row>
    <row r="2536" ht="27" customHeight="1" spans="1:16">
      <c r="A2536" s="361"/>
      <c r="B2536" s="294"/>
      <c r="C2536" s="337"/>
      <c r="D2536" s="337"/>
      <c r="E2536" s="337"/>
      <c r="F2536" s="337"/>
      <c r="G2536" s="356"/>
      <c r="H2536" s="337"/>
      <c r="I2536" s="337"/>
      <c r="J2536" s="337"/>
      <c r="K2536" s="337"/>
      <c r="L2536" s="334"/>
      <c r="M2536" s="337"/>
      <c r="N2536" s="349"/>
      <c r="O2536" s="349"/>
      <c r="P2536" s="357"/>
    </row>
    <row r="2537" ht="27" customHeight="1" spans="1:16">
      <c r="A2537" s="362"/>
      <c r="B2537" s="294"/>
      <c r="C2537" s="337"/>
      <c r="D2537" s="337"/>
      <c r="E2537" s="337"/>
      <c r="F2537" s="337"/>
      <c r="G2537" s="356"/>
      <c r="H2537" s="337"/>
      <c r="I2537" s="337"/>
      <c r="J2537" s="337"/>
      <c r="K2537" s="337"/>
      <c r="L2537" s="329"/>
      <c r="M2537" s="337"/>
      <c r="N2537" s="349"/>
      <c r="O2537" s="349"/>
      <c r="P2537" s="358"/>
    </row>
    <row r="2538" ht="27" customHeight="1" spans="1:16">
      <c r="A2538" s="361"/>
      <c r="B2538" s="294"/>
      <c r="C2538" s="337"/>
      <c r="D2538" s="337"/>
      <c r="E2538" s="337"/>
      <c r="F2538" s="337"/>
      <c r="G2538" s="356"/>
      <c r="H2538" s="337"/>
      <c r="I2538" s="337"/>
      <c r="J2538" s="337"/>
      <c r="K2538" s="337"/>
      <c r="L2538" s="334"/>
      <c r="M2538" s="337"/>
      <c r="N2538" s="349"/>
      <c r="O2538" s="349"/>
      <c r="P2538" s="357"/>
    </row>
    <row r="2539" ht="27" customHeight="1" spans="1:16">
      <c r="A2539" s="362"/>
      <c r="B2539" s="294"/>
      <c r="C2539" s="337"/>
      <c r="D2539" s="337"/>
      <c r="E2539" s="337"/>
      <c r="F2539" s="337"/>
      <c r="G2539" s="356"/>
      <c r="H2539" s="337"/>
      <c r="I2539" s="337"/>
      <c r="J2539" s="337"/>
      <c r="K2539" s="337"/>
      <c r="L2539" s="329"/>
      <c r="M2539" s="337"/>
      <c r="N2539" s="349"/>
      <c r="O2539" s="349"/>
      <c r="P2539" s="358"/>
    </row>
    <row r="2540" ht="27" customHeight="1" spans="1:16">
      <c r="A2540" s="361"/>
      <c r="B2540" s="294"/>
      <c r="C2540" s="337"/>
      <c r="D2540" s="341"/>
      <c r="E2540" s="337"/>
      <c r="F2540" s="337"/>
      <c r="G2540" s="356"/>
      <c r="H2540" s="337"/>
      <c r="I2540" s="337"/>
      <c r="J2540" s="337"/>
      <c r="K2540" s="337"/>
      <c r="L2540" s="334"/>
      <c r="M2540" s="337"/>
      <c r="N2540" s="349"/>
      <c r="O2540" s="349"/>
      <c r="P2540" s="357"/>
    </row>
    <row r="2541" ht="27" customHeight="1" spans="1:16">
      <c r="A2541" s="362"/>
      <c r="B2541" s="294"/>
      <c r="C2541" s="337"/>
      <c r="D2541" s="341"/>
      <c r="E2541" s="337"/>
      <c r="F2541" s="337"/>
      <c r="G2541" s="356"/>
      <c r="H2541" s="337"/>
      <c r="I2541" s="337"/>
      <c r="J2541" s="337"/>
      <c r="K2541" s="337"/>
      <c r="L2541" s="329"/>
      <c r="M2541" s="337"/>
      <c r="N2541" s="349"/>
      <c r="O2541" s="349"/>
      <c r="P2541" s="358"/>
    </row>
    <row r="2542" ht="27" customHeight="1" spans="1:16">
      <c r="A2542" s="361"/>
      <c r="B2542" s="294"/>
      <c r="C2542" s="337"/>
      <c r="D2542" s="337"/>
      <c r="E2542" s="337"/>
      <c r="F2542" s="337"/>
      <c r="G2542" s="356"/>
      <c r="H2542" s="337"/>
      <c r="I2542" s="337"/>
      <c r="J2542" s="337"/>
      <c r="K2542" s="337"/>
      <c r="L2542" s="334"/>
      <c r="M2542" s="337"/>
      <c r="N2542" s="349"/>
      <c r="O2542" s="349"/>
      <c r="P2542" s="357"/>
    </row>
    <row r="2543" ht="27" customHeight="1" spans="1:16">
      <c r="A2543" s="362"/>
      <c r="B2543" s="294"/>
      <c r="C2543" s="337"/>
      <c r="D2543" s="337"/>
      <c r="E2543" s="337"/>
      <c r="F2543" s="337"/>
      <c r="G2543" s="356"/>
      <c r="H2543" s="337"/>
      <c r="I2543" s="337"/>
      <c r="J2543" s="337"/>
      <c r="K2543" s="337"/>
      <c r="L2543" s="329"/>
      <c r="M2543" s="337"/>
      <c r="N2543" s="349"/>
      <c r="O2543" s="349"/>
      <c r="P2543" s="358"/>
    </row>
    <row r="2544" ht="27" customHeight="1" spans="1:16">
      <c r="A2544" s="361"/>
      <c r="B2544" s="294"/>
      <c r="C2544" s="337"/>
      <c r="D2544" s="337"/>
      <c r="E2544" s="337"/>
      <c r="F2544" s="337"/>
      <c r="G2544" s="356"/>
      <c r="H2544" s="337"/>
      <c r="I2544" s="337"/>
      <c r="J2544" s="337"/>
      <c r="K2544" s="337"/>
      <c r="L2544" s="334"/>
      <c r="M2544" s="337"/>
      <c r="N2544" s="349"/>
      <c r="O2544" s="349"/>
      <c r="P2544" s="357"/>
    </row>
    <row r="2545" ht="27" customHeight="1" spans="1:16">
      <c r="A2545" s="362"/>
      <c r="B2545" s="294"/>
      <c r="C2545" s="337"/>
      <c r="D2545" s="337"/>
      <c r="E2545" s="337"/>
      <c r="F2545" s="337"/>
      <c r="G2545" s="356"/>
      <c r="H2545" s="337"/>
      <c r="I2545" s="337"/>
      <c r="J2545" s="337"/>
      <c r="K2545" s="337"/>
      <c r="L2545" s="329"/>
      <c r="M2545" s="337"/>
      <c r="N2545" s="349"/>
      <c r="O2545" s="349"/>
      <c r="P2545" s="358"/>
    </row>
    <row r="2546" ht="27" customHeight="1" spans="1:16">
      <c r="A2546" s="361"/>
      <c r="B2546" s="294"/>
      <c r="C2546" s="337"/>
      <c r="D2546" s="337"/>
      <c r="E2546" s="337"/>
      <c r="F2546" s="337"/>
      <c r="G2546" s="356"/>
      <c r="H2546" s="337"/>
      <c r="I2546" s="337"/>
      <c r="J2546" s="337"/>
      <c r="K2546" s="337"/>
      <c r="L2546" s="334"/>
      <c r="M2546" s="337"/>
      <c r="N2546" s="349"/>
      <c r="O2546" s="349"/>
      <c r="P2546" s="357"/>
    </row>
    <row r="2547" ht="27" customHeight="1" spans="1:16">
      <c r="A2547" s="362"/>
      <c r="B2547" s="294"/>
      <c r="C2547" s="337"/>
      <c r="D2547" s="337"/>
      <c r="E2547" s="337"/>
      <c r="F2547" s="337"/>
      <c r="G2547" s="356"/>
      <c r="H2547" s="337"/>
      <c r="I2547" s="337"/>
      <c r="J2547" s="337"/>
      <c r="K2547" s="337"/>
      <c r="L2547" s="329"/>
      <c r="M2547" s="337"/>
      <c r="N2547" s="349"/>
      <c r="O2547" s="349"/>
      <c r="P2547" s="358"/>
    </row>
    <row r="2548" ht="27" customHeight="1" spans="1:16">
      <c r="A2548" s="361"/>
      <c r="B2548" s="294"/>
      <c r="C2548" s="337"/>
      <c r="D2548" s="337"/>
      <c r="E2548" s="337"/>
      <c r="F2548" s="337"/>
      <c r="G2548" s="356"/>
      <c r="H2548" s="337"/>
      <c r="I2548" s="337"/>
      <c r="J2548" s="337"/>
      <c r="K2548" s="337"/>
      <c r="L2548" s="334"/>
      <c r="M2548" s="337"/>
      <c r="N2548" s="349"/>
      <c r="O2548" s="349"/>
      <c r="P2548" s="357"/>
    </row>
    <row r="2549" ht="27" customHeight="1" spans="1:16">
      <c r="A2549" s="362"/>
      <c r="B2549" s="294"/>
      <c r="C2549" s="337"/>
      <c r="D2549" s="337"/>
      <c r="E2549" s="337"/>
      <c r="F2549" s="337"/>
      <c r="G2549" s="356"/>
      <c r="H2549" s="337"/>
      <c r="I2549" s="337"/>
      <c r="J2549" s="337"/>
      <c r="K2549" s="337"/>
      <c r="L2549" s="329"/>
      <c r="M2549" s="337"/>
      <c r="N2549" s="349"/>
      <c r="O2549" s="349"/>
      <c r="P2549" s="358"/>
    </row>
    <row r="2550" ht="27" customHeight="1" spans="1:16">
      <c r="A2550" s="361"/>
      <c r="B2550" s="294"/>
      <c r="C2550" s="337"/>
      <c r="D2550" s="337"/>
      <c r="E2550" s="337"/>
      <c r="F2550" s="337"/>
      <c r="G2550" s="356"/>
      <c r="H2550" s="337"/>
      <c r="I2550" s="337"/>
      <c r="J2550" s="337"/>
      <c r="K2550" s="337"/>
      <c r="L2550" s="334"/>
      <c r="M2550" s="337"/>
      <c r="N2550" s="349"/>
      <c r="O2550" s="349"/>
      <c r="P2550" s="357"/>
    </row>
    <row r="2551" ht="27" customHeight="1" spans="1:16">
      <c r="A2551" s="362"/>
      <c r="B2551" s="294"/>
      <c r="C2551" s="337"/>
      <c r="D2551" s="337"/>
      <c r="E2551" s="337"/>
      <c r="F2551" s="337"/>
      <c r="G2551" s="356"/>
      <c r="H2551" s="337"/>
      <c r="I2551" s="337"/>
      <c r="J2551" s="337"/>
      <c r="K2551" s="337"/>
      <c r="L2551" s="329"/>
      <c r="M2551" s="337"/>
      <c r="N2551" s="349"/>
      <c r="O2551" s="349"/>
      <c r="P2551" s="358"/>
    </row>
    <row r="2552" ht="27" customHeight="1" spans="1:16">
      <c r="A2552" s="361"/>
      <c r="B2552" s="294"/>
      <c r="C2552" s="337"/>
      <c r="D2552" s="337"/>
      <c r="E2552" s="337"/>
      <c r="F2552" s="337"/>
      <c r="G2552" s="356"/>
      <c r="H2552" s="337"/>
      <c r="I2552" s="337"/>
      <c r="J2552" s="337"/>
      <c r="K2552" s="337"/>
      <c r="L2552" s="334"/>
      <c r="M2552" s="337"/>
      <c r="N2552" s="349"/>
      <c r="O2552" s="349"/>
      <c r="P2552" s="357"/>
    </row>
    <row r="2553" ht="27" customHeight="1" spans="1:16">
      <c r="A2553" s="362"/>
      <c r="B2553" s="294"/>
      <c r="C2553" s="337"/>
      <c r="D2553" s="337"/>
      <c r="E2553" s="337"/>
      <c r="F2553" s="337"/>
      <c r="G2553" s="356"/>
      <c r="H2553" s="337"/>
      <c r="I2553" s="337"/>
      <c r="J2553" s="337"/>
      <c r="K2553" s="337"/>
      <c r="L2553" s="329"/>
      <c r="M2553" s="337"/>
      <c r="N2553" s="349"/>
      <c r="O2553" s="349"/>
      <c r="P2553" s="358"/>
    </row>
    <row r="2554" ht="27" customHeight="1" spans="1:16">
      <c r="A2554" s="361"/>
      <c r="B2554" s="294"/>
      <c r="C2554" s="337"/>
      <c r="D2554" s="337"/>
      <c r="E2554" s="337"/>
      <c r="F2554" s="337"/>
      <c r="G2554" s="356"/>
      <c r="H2554" s="337"/>
      <c r="I2554" s="337"/>
      <c r="J2554" s="337"/>
      <c r="K2554" s="337"/>
      <c r="L2554" s="334"/>
      <c r="M2554" s="337"/>
      <c r="N2554" s="349"/>
      <c r="O2554" s="349"/>
      <c r="P2554" s="357"/>
    </row>
    <row r="2555" ht="27" customHeight="1" spans="1:16">
      <c r="A2555" s="362"/>
      <c r="B2555" s="294"/>
      <c r="C2555" s="337"/>
      <c r="D2555" s="337"/>
      <c r="E2555" s="337"/>
      <c r="F2555" s="337"/>
      <c r="G2555" s="356"/>
      <c r="H2555" s="337"/>
      <c r="I2555" s="337"/>
      <c r="J2555" s="337"/>
      <c r="K2555" s="337"/>
      <c r="L2555" s="329"/>
      <c r="M2555" s="337"/>
      <c r="N2555" s="349"/>
      <c r="O2555" s="349"/>
      <c r="P2555" s="358"/>
    </row>
    <row r="2556" ht="27" customHeight="1" spans="1:16">
      <c r="A2556" s="361"/>
      <c r="B2556" s="294"/>
      <c r="C2556" s="337"/>
      <c r="D2556" s="337"/>
      <c r="E2556" s="337"/>
      <c r="F2556" s="337"/>
      <c r="G2556" s="356"/>
      <c r="H2556" s="337"/>
      <c r="I2556" s="337"/>
      <c r="J2556" s="337"/>
      <c r="K2556" s="337"/>
      <c r="L2556" s="334"/>
      <c r="M2556" s="337"/>
      <c r="N2556" s="349"/>
      <c r="O2556" s="349"/>
      <c r="P2556" s="357"/>
    </row>
    <row r="2557" ht="27" customHeight="1" spans="1:16">
      <c r="A2557" s="362"/>
      <c r="B2557" s="294"/>
      <c r="C2557" s="337"/>
      <c r="D2557" s="337"/>
      <c r="E2557" s="337"/>
      <c r="F2557" s="337"/>
      <c r="G2557" s="356"/>
      <c r="H2557" s="337"/>
      <c r="I2557" s="337"/>
      <c r="J2557" s="337"/>
      <c r="K2557" s="337"/>
      <c r="L2557" s="329"/>
      <c r="M2557" s="337"/>
      <c r="N2557" s="349"/>
      <c r="O2557" s="349"/>
      <c r="P2557" s="358"/>
    </row>
    <row r="2558" ht="27" customHeight="1" spans="1:16">
      <c r="A2558" s="361"/>
      <c r="B2558" s="294"/>
      <c r="C2558" s="337"/>
      <c r="D2558" s="337"/>
      <c r="E2558" s="337"/>
      <c r="F2558" s="337"/>
      <c r="G2558" s="356"/>
      <c r="H2558" s="337"/>
      <c r="I2558" s="337"/>
      <c r="J2558" s="337"/>
      <c r="K2558" s="337"/>
      <c r="L2558" s="334"/>
      <c r="M2558" s="337"/>
      <c r="N2558" s="349"/>
      <c r="O2558" s="349"/>
      <c r="P2558" s="357"/>
    </row>
    <row r="2559" ht="27" customHeight="1" spans="1:16">
      <c r="A2559" s="362"/>
      <c r="B2559" s="294"/>
      <c r="C2559" s="337"/>
      <c r="D2559" s="337"/>
      <c r="E2559" s="337"/>
      <c r="F2559" s="337"/>
      <c r="G2559" s="356"/>
      <c r="H2559" s="337"/>
      <c r="I2559" s="337"/>
      <c r="J2559" s="337"/>
      <c r="K2559" s="337"/>
      <c r="L2559" s="329"/>
      <c r="M2559" s="337"/>
      <c r="N2559" s="349"/>
      <c r="O2559" s="349"/>
      <c r="P2559" s="358"/>
    </row>
    <row r="2560" ht="27" customHeight="1" spans="1:16">
      <c r="A2560" s="361"/>
      <c r="B2560" s="294"/>
      <c r="C2560" s="337"/>
      <c r="D2560" s="337"/>
      <c r="E2560" s="337"/>
      <c r="F2560" s="337"/>
      <c r="G2560" s="356"/>
      <c r="H2560" s="337"/>
      <c r="I2560" s="337"/>
      <c r="J2560" s="337"/>
      <c r="K2560" s="337"/>
      <c r="L2560" s="334"/>
      <c r="M2560" s="337"/>
      <c r="N2560" s="349"/>
      <c r="O2560" s="349"/>
      <c r="P2560" s="357"/>
    </row>
    <row r="2561" ht="27" customHeight="1" spans="1:16">
      <c r="A2561" s="362"/>
      <c r="B2561" s="294"/>
      <c r="C2561" s="337"/>
      <c r="D2561" s="337"/>
      <c r="E2561" s="337"/>
      <c r="F2561" s="337"/>
      <c r="G2561" s="356"/>
      <c r="H2561" s="337"/>
      <c r="I2561" s="337"/>
      <c r="J2561" s="337"/>
      <c r="K2561" s="337"/>
      <c r="L2561" s="329"/>
      <c r="M2561" s="337"/>
      <c r="N2561" s="349"/>
      <c r="O2561" s="349"/>
      <c r="P2561" s="358"/>
    </row>
    <row r="2562" ht="27" customHeight="1" spans="1:16">
      <c r="A2562" s="361"/>
      <c r="B2562" s="294"/>
      <c r="C2562" s="337"/>
      <c r="D2562" s="337"/>
      <c r="E2562" s="337"/>
      <c r="F2562" s="337"/>
      <c r="G2562" s="356"/>
      <c r="H2562" s="337"/>
      <c r="I2562" s="337"/>
      <c r="J2562" s="337"/>
      <c r="K2562" s="337"/>
      <c r="L2562" s="334"/>
      <c r="M2562" s="337"/>
      <c r="N2562" s="349"/>
      <c r="O2562" s="349"/>
      <c r="P2562" s="357"/>
    </row>
    <row r="2563" ht="27" customHeight="1" spans="1:16">
      <c r="A2563" s="362"/>
      <c r="B2563" s="294"/>
      <c r="C2563" s="337"/>
      <c r="D2563" s="337"/>
      <c r="E2563" s="337"/>
      <c r="F2563" s="337"/>
      <c r="G2563" s="356"/>
      <c r="H2563" s="337"/>
      <c r="I2563" s="337"/>
      <c r="J2563" s="337"/>
      <c r="K2563" s="337"/>
      <c r="L2563" s="329"/>
      <c r="M2563" s="337"/>
      <c r="N2563" s="349"/>
      <c r="O2563" s="349"/>
      <c r="P2563" s="358"/>
    </row>
    <row r="2564" ht="27" customHeight="1" spans="1:16">
      <c r="A2564" s="361"/>
      <c r="B2564" s="294"/>
      <c r="C2564" s="337"/>
      <c r="D2564" s="337"/>
      <c r="E2564" s="337"/>
      <c r="F2564" s="337"/>
      <c r="G2564" s="356"/>
      <c r="H2564" s="337"/>
      <c r="I2564" s="337"/>
      <c r="J2564" s="337"/>
      <c r="K2564" s="337"/>
      <c r="L2564" s="334"/>
      <c r="M2564" s="337"/>
      <c r="N2564" s="349"/>
      <c r="O2564" s="349"/>
      <c r="P2564" s="357"/>
    </row>
    <row r="2565" ht="27" customHeight="1" spans="1:16">
      <c r="A2565" s="362"/>
      <c r="B2565" s="294"/>
      <c r="C2565" s="337"/>
      <c r="D2565" s="337"/>
      <c r="E2565" s="337"/>
      <c r="F2565" s="337"/>
      <c r="G2565" s="356"/>
      <c r="H2565" s="337"/>
      <c r="I2565" s="337"/>
      <c r="J2565" s="337"/>
      <c r="K2565" s="337"/>
      <c r="L2565" s="329"/>
      <c r="M2565" s="337"/>
      <c r="N2565" s="349"/>
      <c r="O2565" s="349"/>
      <c r="P2565" s="358"/>
    </row>
    <row r="2566" ht="27" customHeight="1" spans="1:16">
      <c r="A2566" s="361"/>
      <c r="B2566" s="294"/>
      <c r="C2566" s="337"/>
      <c r="D2566" s="337"/>
      <c r="E2566" s="337"/>
      <c r="F2566" s="337"/>
      <c r="G2566" s="356"/>
      <c r="H2566" s="337"/>
      <c r="I2566" s="337"/>
      <c r="J2566" s="337"/>
      <c r="K2566" s="337"/>
      <c r="L2566" s="334"/>
      <c r="M2566" s="337"/>
      <c r="N2566" s="349"/>
      <c r="O2566" s="349"/>
      <c r="P2566" s="357"/>
    </row>
    <row r="2567" ht="27" customHeight="1" spans="1:16">
      <c r="A2567" s="362"/>
      <c r="B2567" s="294"/>
      <c r="C2567" s="337"/>
      <c r="D2567" s="337"/>
      <c r="E2567" s="337"/>
      <c r="F2567" s="337"/>
      <c r="G2567" s="356"/>
      <c r="H2567" s="337"/>
      <c r="I2567" s="337"/>
      <c r="J2567" s="337"/>
      <c r="K2567" s="337"/>
      <c r="L2567" s="329"/>
      <c r="M2567" s="337"/>
      <c r="N2567" s="349"/>
      <c r="O2567" s="349"/>
      <c r="P2567" s="358"/>
    </row>
    <row r="2568" ht="27" customHeight="1" spans="1:16">
      <c r="A2568" s="361"/>
      <c r="B2568" s="294"/>
      <c r="C2568" s="337"/>
      <c r="D2568" s="337"/>
      <c r="E2568" s="337"/>
      <c r="F2568" s="337"/>
      <c r="G2568" s="356"/>
      <c r="H2568" s="337"/>
      <c r="I2568" s="337"/>
      <c r="J2568" s="337"/>
      <c r="K2568" s="337"/>
      <c r="L2568" s="334"/>
      <c r="M2568" s="337"/>
      <c r="N2568" s="349"/>
      <c r="O2568" s="349"/>
      <c r="P2568" s="357"/>
    </row>
    <row r="2569" ht="27" customHeight="1" spans="1:16">
      <c r="A2569" s="362"/>
      <c r="B2569" s="294"/>
      <c r="C2569" s="337"/>
      <c r="D2569" s="337"/>
      <c r="E2569" s="337"/>
      <c r="F2569" s="337"/>
      <c r="G2569" s="356"/>
      <c r="H2569" s="337"/>
      <c r="I2569" s="337"/>
      <c r="J2569" s="337"/>
      <c r="K2569" s="337"/>
      <c r="L2569" s="329"/>
      <c r="M2569" s="337"/>
      <c r="N2569" s="349"/>
      <c r="O2569" s="349"/>
      <c r="P2569" s="358"/>
    </row>
    <row r="2570" ht="27" customHeight="1" spans="1:16">
      <c r="A2570" s="361"/>
      <c r="B2570" s="294"/>
      <c r="C2570" s="337"/>
      <c r="D2570" s="337"/>
      <c r="E2570" s="337"/>
      <c r="F2570" s="337"/>
      <c r="G2570" s="356"/>
      <c r="H2570" s="337"/>
      <c r="I2570" s="337"/>
      <c r="J2570" s="337"/>
      <c r="K2570" s="337"/>
      <c r="L2570" s="334"/>
      <c r="M2570" s="337"/>
      <c r="N2570" s="349"/>
      <c r="O2570" s="349"/>
      <c r="P2570" s="357"/>
    </row>
    <row r="2571" ht="27" customHeight="1" spans="1:16">
      <c r="A2571" s="362"/>
      <c r="B2571" s="294"/>
      <c r="C2571" s="337"/>
      <c r="D2571" s="337"/>
      <c r="E2571" s="337"/>
      <c r="F2571" s="337"/>
      <c r="G2571" s="356"/>
      <c r="H2571" s="337"/>
      <c r="I2571" s="337"/>
      <c r="J2571" s="337"/>
      <c r="K2571" s="337"/>
      <c r="L2571" s="329"/>
      <c r="M2571" s="337"/>
      <c r="N2571" s="349"/>
      <c r="O2571" s="349"/>
      <c r="P2571" s="358"/>
    </row>
    <row r="2572" ht="27" customHeight="1" spans="1:16">
      <c r="A2572" s="361"/>
      <c r="B2572" s="294"/>
      <c r="C2572" s="337"/>
      <c r="D2572" s="337"/>
      <c r="E2572" s="337"/>
      <c r="F2572" s="337"/>
      <c r="G2572" s="356"/>
      <c r="H2572" s="337"/>
      <c r="I2572" s="337"/>
      <c r="J2572" s="337"/>
      <c r="K2572" s="337"/>
      <c r="L2572" s="334"/>
      <c r="M2572" s="337"/>
      <c r="N2572" s="349"/>
      <c r="O2572" s="349"/>
      <c r="P2572" s="357"/>
    </row>
    <row r="2573" ht="27" customHeight="1" spans="1:16">
      <c r="A2573" s="362"/>
      <c r="B2573" s="294"/>
      <c r="C2573" s="337"/>
      <c r="D2573" s="337"/>
      <c r="E2573" s="337"/>
      <c r="F2573" s="337"/>
      <c r="G2573" s="356"/>
      <c r="H2573" s="337"/>
      <c r="I2573" s="337"/>
      <c r="J2573" s="337"/>
      <c r="K2573" s="337"/>
      <c r="L2573" s="329"/>
      <c r="M2573" s="337"/>
      <c r="N2573" s="349"/>
      <c r="O2573" s="349"/>
      <c r="P2573" s="358"/>
    </row>
    <row r="2574" ht="27" customHeight="1" spans="1:16">
      <c r="A2574" s="361"/>
      <c r="B2574" s="294"/>
      <c r="C2574" s="337"/>
      <c r="D2574" s="337"/>
      <c r="E2574" s="337"/>
      <c r="F2574" s="337"/>
      <c r="G2574" s="356"/>
      <c r="H2574" s="337"/>
      <c r="I2574" s="337"/>
      <c r="J2574" s="337"/>
      <c r="K2574" s="337"/>
      <c r="L2574" s="334"/>
      <c r="M2574" s="337"/>
      <c r="N2574" s="349"/>
      <c r="O2574" s="349"/>
      <c r="P2574" s="357"/>
    </row>
    <row r="2575" ht="27" customHeight="1" spans="1:16">
      <c r="A2575" s="362"/>
      <c r="B2575" s="294"/>
      <c r="C2575" s="337"/>
      <c r="D2575" s="337"/>
      <c r="E2575" s="337"/>
      <c r="F2575" s="337"/>
      <c r="G2575" s="356"/>
      <c r="H2575" s="337"/>
      <c r="I2575" s="337"/>
      <c r="J2575" s="337"/>
      <c r="K2575" s="337"/>
      <c r="L2575" s="329"/>
      <c r="M2575" s="337"/>
      <c r="N2575" s="349"/>
      <c r="O2575" s="349"/>
      <c r="P2575" s="358"/>
    </row>
    <row r="2576" ht="27" customHeight="1" spans="1:16">
      <c r="A2576" s="361"/>
      <c r="B2576" s="294"/>
      <c r="C2576" s="337"/>
      <c r="D2576" s="337"/>
      <c r="E2576" s="337"/>
      <c r="F2576" s="337"/>
      <c r="G2576" s="356"/>
      <c r="H2576" s="337"/>
      <c r="I2576" s="337"/>
      <c r="J2576" s="337"/>
      <c r="K2576" s="337"/>
      <c r="L2576" s="334"/>
      <c r="M2576" s="337"/>
      <c r="N2576" s="349"/>
      <c r="O2576" s="349"/>
      <c r="P2576" s="357"/>
    </row>
    <row r="2577" ht="27" customHeight="1" spans="1:16">
      <c r="A2577" s="362"/>
      <c r="B2577" s="294"/>
      <c r="C2577" s="337"/>
      <c r="D2577" s="337"/>
      <c r="E2577" s="337"/>
      <c r="F2577" s="337"/>
      <c r="G2577" s="356"/>
      <c r="H2577" s="337"/>
      <c r="I2577" s="337"/>
      <c r="J2577" s="337"/>
      <c r="K2577" s="337"/>
      <c r="L2577" s="329"/>
      <c r="M2577" s="337"/>
      <c r="N2577" s="349"/>
      <c r="O2577" s="349"/>
      <c r="P2577" s="358"/>
    </row>
    <row r="2578" ht="27" customHeight="1" spans="1:16">
      <c r="A2578" s="361"/>
      <c r="B2578" s="294"/>
      <c r="C2578" s="337"/>
      <c r="D2578" s="337"/>
      <c r="E2578" s="337"/>
      <c r="F2578" s="337"/>
      <c r="G2578" s="356"/>
      <c r="H2578" s="337"/>
      <c r="I2578" s="337"/>
      <c r="J2578" s="337"/>
      <c r="K2578" s="337"/>
      <c r="L2578" s="334"/>
      <c r="M2578" s="337"/>
      <c r="N2578" s="349"/>
      <c r="O2578" s="349"/>
      <c r="P2578" s="357"/>
    </row>
    <row r="2579" ht="27" customHeight="1" spans="1:16">
      <c r="A2579" s="362"/>
      <c r="B2579" s="294"/>
      <c r="C2579" s="337"/>
      <c r="D2579" s="337"/>
      <c r="E2579" s="337"/>
      <c r="F2579" s="337"/>
      <c r="G2579" s="356"/>
      <c r="H2579" s="337"/>
      <c r="I2579" s="337"/>
      <c r="J2579" s="337"/>
      <c r="K2579" s="337"/>
      <c r="L2579" s="329"/>
      <c r="M2579" s="337"/>
      <c r="N2579" s="349"/>
      <c r="O2579" s="349"/>
      <c r="P2579" s="358"/>
    </row>
    <row r="2580" ht="27" customHeight="1" spans="1:16">
      <c r="A2580" s="361"/>
      <c r="B2580" s="294"/>
      <c r="C2580" s="337"/>
      <c r="D2580" s="337"/>
      <c r="E2580" s="337"/>
      <c r="F2580" s="337"/>
      <c r="G2580" s="356"/>
      <c r="H2580" s="337"/>
      <c r="I2580" s="337"/>
      <c r="J2580" s="337"/>
      <c r="K2580" s="337"/>
      <c r="L2580" s="334"/>
      <c r="M2580" s="337"/>
      <c r="N2580" s="349"/>
      <c r="O2580" s="349"/>
      <c r="P2580" s="357"/>
    </row>
    <row r="2581" ht="27" customHeight="1" spans="1:16">
      <c r="A2581" s="362"/>
      <c r="B2581" s="294"/>
      <c r="C2581" s="337"/>
      <c r="D2581" s="337"/>
      <c r="E2581" s="337"/>
      <c r="F2581" s="337"/>
      <c r="G2581" s="356"/>
      <c r="H2581" s="337"/>
      <c r="I2581" s="337"/>
      <c r="J2581" s="337"/>
      <c r="K2581" s="337"/>
      <c r="L2581" s="329"/>
      <c r="M2581" s="337"/>
      <c r="N2581" s="349"/>
      <c r="O2581" s="349"/>
      <c r="P2581" s="358"/>
    </row>
    <row r="2582" ht="27" customHeight="1" spans="1:16">
      <c r="A2582" s="361"/>
      <c r="B2582" s="294"/>
      <c r="C2582" s="337"/>
      <c r="D2582" s="337"/>
      <c r="E2582" s="337"/>
      <c r="F2582" s="337"/>
      <c r="G2582" s="356"/>
      <c r="H2582" s="337"/>
      <c r="I2582" s="337"/>
      <c r="J2582" s="337"/>
      <c r="K2582" s="337"/>
      <c r="L2582" s="334"/>
      <c r="M2582" s="337"/>
      <c r="N2582" s="349"/>
      <c r="O2582" s="349"/>
      <c r="P2582" s="357"/>
    </row>
    <row r="2583" ht="27" customHeight="1" spans="1:16">
      <c r="A2583" s="362"/>
      <c r="B2583" s="294"/>
      <c r="C2583" s="337"/>
      <c r="D2583" s="337"/>
      <c r="E2583" s="337"/>
      <c r="F2583" s="341"/>
      <c r="G2583" s="356"/>
      <c r="H2583" s="337"/>
      <c r="I2583" s="337"/>
      <c r="J2583" s="337"/>
      <c r="K2583" s="337"/>
      <c r="L2583" s="329"/>
      <c r="M2583" s="337"/>
      <c r="N2583" s="349"/>
      <c r="O2583" s="349"/>
      <c r="P2583" s="358"/>
    </row>
    <row r="2584" ht="27" customHeight="1" spans="1:16">
      <c r="A2584" s="361"/>
      <c r="B2584" s="294"/>
      <c r="C2584" s="337"/>
      <c r="D2584" s="337"/>
      <c r="E2584" s="337"/>
      <c r="F2584" s="337"/>
      <c r="G2584" s="356"/>
      <c r="H2584" s="337"/>
      <c r="I2584" s="337"/>
      <c r="J2584" s="337"/>
      <c r="K2584" s="337"/>
      <c r="L2584" s="334"/>
      <c r="M2584" s="337"/>
      <c r="N2584" s="349"/>
      <c r="O2584" s="349"/>
      <c r="P2584" s="357"/>
    </row>
    <row r="2585" ht="27" customHeight="1" spans="1:16">
      <c r="A2585" s="362"/>
      <c r="B2585" s="294"/>
      <c r="C2585" s="337"/>
      <c r="D2585" s="337"/>
      <c r="E2585" s="337"/>
      <c r="F2585" s="337"/>
      <c r="G2585" s="356"/>
      <c r="H2585" s="337"/>
      <c r="I2585" s="337"/>
      <c r="J2585" s="337"/>
      <c r="K2585" s="337"/>
      <c r="L2585" s="329"/>
      <c r="M2585" s="337"/>
      <c r="N2585" s="349"/>
      <c r="O2585" s="349"/>
      <c r="P2585" s="358"/>
    </row>
    <row r="2586" ht="27" customHeight="1" spans="1:16">
      <c r="A2586" s="361"/>
      <c r="B2586" s="294"/>
      <c r="C2586" s="337"/>
      <c r="D2586" s="337"/>
      <c r="E2586" s="337"/>
      <c r="F2586" s="337"/>
      <c r="G2586" s="356"/>
      <c r="H2586" s="337"/>
      <c r="I2586" s="337"/>
      <c r="J2586" s="337"/>
      <c r="K2586" s="337"/>
      <c r="L2586" s="334"/>
      <c r="M2586" s="337"/>
      <c r="N2586" s="349"/>
      <c r="O2586" s="349"/>
      <c r="P2586" s="357"/>
    </row>
    <row r="2587" ht="27" customHeight="1" spans="1:16">
      <c r="A2587" s="362"/>
      <c r="B2587" s="294"/>
      <c r="C2587" s="337"/>
      <c r="D2587" s="337"/>
      <c r="E2587" s="337"/>
      <c r="F2587" s="341"/>
      <c r="G2587" s="356"/>
      <c r="H2587" s="337"/>
      <c r="I2587" s="337"/>
      <c r="J2587" s="337"/>
      <c r="K2587" s="337"/>
      <c r="L2587" s="329"/>
      <c r="M2587" s="337"/>
      <c r="N2587" s="349"/>
      <c r="O2587" s="349"/>
      <c r="P2587" s="358"/>
    </row>
    <row r="2588" ht="27" customHeight="1" spans="1:16">
      <c r="A2588" s="361"/>
      <c r="B2588" s="294"/>
      <c r="C2588" s="337"/>
      <c r="D2588" s="337"/>
      <c r="E2588" s="337"/>
      <c r="F2588" s="337"/>
      <c r="G2588" s="356"/>
      <c r="H2588" s="337"/>
      <c r="I2588" s="337"/>
      <c r="J2588" s="337"/>
      <c r="K2588" s="337"/>
      <c r="L2588" s="334"/>
      <c r="M2588" s="337"/>
      <c r="N2588" s="349"/>
      <c r="O2588" s="349"/>
      <c r="P2588" s="357"/>
    </row>
    <row r="2589" ht="27" customHeight="1" spans="1:16">
      <c r="A2589" s="362"/>
      <c r="B2589" s="294"/>
      <c r="C2589" s="337"/>
      <c r="D2589" s="337"/>
      <c r="E2589" s="337"/>
      <c r="F2589" s="337"/>
      <c r="G2589" s="356"/>
      <c r="H2589" s="337"/>
      <c r="I2589" s="337"/>
      <c r="J2589" s="337"/>
      <c r="K2589" s="337"/>
      <c r="L2589" s="329"/>
      <c r="M2589" s="337"/>
      <c r="N2589" s="349"/>
      <c r="O2589" s="349"/>
      <c r="P2589" s="358"/>
    </row>
    <row r="2590" ht="27" customHeight="1" spans="1:16">
      <c r="A2590" s="361"/>
      <c r="B2590" s="294"/>
      <c r="C2590" s="337"/>
      <c r="D2590" s="337"/>
      <c r="E2590" s="337"/>
      <c r="F2590" s="337"/>
      <c r="G2590" s="356"/>
      <c r="H2590" s="337"/>
      <c r="I2590" s="337"/>
      <c r="J2590" s="337"/>
      <c r="K2590" s="337"/>
      <c r="L2590" s="334"/>
      <c r="M2590" s="337"/>
      <c r="N2590" s="349"/>
      <c r="O2590" s="349"/>
      <c r="P2590" s="357"/>
    </row>
    <row r="2591" ht="27" customHeight="1" spans="1:16">
      <c r="A2591" s="362"/>
      <c r="B2591" s="294"/>
      <c r="C2591" s="337"/>
      <c r="D2591" s="337"/>
      <c r="E2591" s="337"/>
      <c r="F2591" s="337"/>
      <c r="G2591" s="356"/>
      <c r="H2591" s="337"/>
      <c r="I2591" s="337"/>
      <c r="J2591" s="337"/>
      <c r="K2591" s="337"/>
      <c r="L2591" s="329"/>
      <c r="M2591" s="337"/>
      <c r="N2591" s="349"/>
      <c r="O2591" s="349"/>
      <c r="P2591" s="358"/>
    </row>
    <row r="2592" ht="27" customHeight="1" spans="1:16">
      <c r="A2592" s="361"/>
      <c r="B2592" s="294"/>
      <c r="C2592" s="337"/>
      <c r="D2592" s="337"/>
      <c r="E2592" s="337"/>
      <c r="F2592" s="337"/>
      <c r="G2592" s="356"/>
      <c r="H2592" s="337"/>
      <c r="I2592" s="337"/>
      <c r="J2592" s="337"/>
      <c r="K2592" s="337"/>
      <c r="L2592" s="334"/>
      <c r="M2592" s="337"/>
      <c r="N2592" s="349"/>
      <c r="O2592" s="349"/>
      <c r="P2592" s="357"/>
    </row>
    <row r="2593" ht="27" customHeight="1" spans="1:16">
      <c r="A2593" s="362"/>
      <c r="B2593" s="294"/>
      <c r="C2593" s="337"/>
      <c r="D2593" s="337"/>
      <c r="E2593" s="337"/>
      <c r="F2593" s="337"/>
      <c r="G2593" s="356"/>
      <c r="H2593" s="337"/>
      <c r="I2593" s="337"/>
      <c r="J2593" s="337"/>
      <c r="K2593" s="337"/>
      <c r="L2593" s="329"/>
      <c r="M2593" s="337"/>
      <c r="N2593" s="349"/>
      <c r="O2593" s="349"/>
      <c r="P2593" s="358"/>
    </row>
    <row r="2594" ht="27" customHeight="1" spans="1:16">
      <c r="A2594" s="361"/>
      <c r="B2594" s="294"/>
      <c r="C2594" s="337"/>
      <c r="D2594" s="337"/>
      <c r="E2594" s="337"/>
      <c r="F2594" s="337"/>
      <c r="G2594" s="356"/>
      <c r="H2594" s="337"/>
      <c r="I2594" s="337"/>
      <c r="J2594" s="337"/>
      <c r="K2594" s="337"/>
      <c r="L2594" s="334"/>
      <c r="M2594" s="337"/>
      <c r="N2594" s="349"/>
      <c r="O2594" s="349"/>
      <c r="P2594" s="357"/>
    </row>
    <row r="2595" ht="27" customHeight="1" spans="1:16">
      <c r="A2595" s="362"/>
      <c r="B2595" s="294"/>
      <c r="C2595" s="337"/>
      <c r="D2595" s="337"/>
      <c r="E2595" s="337"/>
      <c r="F2595" s="337"/>
      <c r="G2595" s="356"/>
      <c r="H2595" s="337"/>
      <c r="I2595" s="337"/>
      <c r="J2595" s="337"/>
      <c r="K2595" s="337"/>
      <c r="L2595" s="329"/>
      <c r="M2595" s="337"/>
      <c r="N2595" s="349"/>
      <c r="O2595" s="349"/>
      <c r="P2595" s="358"/>
    </row>
    <row r="2596" ht="27" customHeight="1" spans="1:16">
      <c r="A2596" s="361"/>
      <c r="B2596" s="294"/>
      <c r="C2596" s="337"/>
      <c r="D2596" s="337"/>
      <c r="E2596" s="337"/>
      <c r="F2596" s="337"/>
      <c r="G2596" s="356"/>
      <c r="H2596" s="337"/>
      <c r="I2596" s="337"/>
      <c r="J2596" s="337"/>
      <c r="K2596" s="337"/>
      <c r="L2596" s="334"/>
      <c r="M2596" s="337"/>
      <c r="N2596" s="349"/>
      <c r="O2596" s="349"/>
      <c r="P2596" s="357"/>
    </row>
    <row r="2597" ht="27" customHeight="1" spans="1:16">
      <c r="A2597" s="362"/>
      <c r="B2597" s="294"/>
      <c r="C2597" s="337"/>
      <c r="D2597" s="337"/>
      <c r="E2597" s="337"/>
      <c r="F2597" s="337"/>
      <c r="G2597" s="356"/>
      <c r="H2597" s="337"/>
      <c r="I2597" s="337"/>
      <c r="J2597" s="337"/>
      <c r="K2597" s="337"/>
      <c r="L2597" s="329"/>
      <c r="M2597" s="337"/>
      <c r="N2597" s="349"/>
      <c r="O2597" s="349"/>
      <c r="P2597" s="358"/>
    </row>
    <row r="2598" ht="27" customHeight="1" spans="1:16">
      <c r="A2598" s="361"/>
      <c r="B2598" s="294"/>
      <c r="C2598" s="337"/>
      <c r="D2598" s="337"/>
      <c r="E2598" s="337"/>
      <c r="F2598" s="337"/>
      <c r="G2598" s="356"/>
      <c r="H2598" s="337"/>
      <c r="I2598" s="337"/>
      <c r="J2598" s="337"/>
      <c r="K2598" s="337"/>
      <c r="L2598" s="334"/>
      <c r="M2598" s="337"/>
      <c r="N2598" s="349"/>
      <c r="O2598" s="349"/>
      <c r="P2598" s="357"/>
    </row>
    <row r="2599" ht="27" customHeight="1" spans="1:16">
      <c r="A2599" s="362"/>
      <c r="B2599" s="294"/>
      <c r="C2599" s="337"/>
      <c r="D2599" s="337"/>
      <c r="E2599" s="337"/>
      <c r="F2599" s="337"/>
      <c r="G2599" s="356"/>
      <c r="H2599" s="337"/>
      <c r="I2599" s="337"/>
      <c r="J2599" s="337"/>
      <c r="K2599" s="337"/>
      <c r="L2599" s="329"/>
      <c r="M2599" s="337"/>
      <c r="N2599" s="349"/>
      <c r="O2599" s="349"/>
      <c r="P2599" s="358"/>
    </row>
    <row r="2600" ht="27" customHeight="1" spans="1:16">
      <c r="A2600" s="361"/>
      <c r="B2600" s="294"/>
      <c r="C2600" s="337"/>
      <c r="D2600" s="337"/>
      <c r="E2600" s="337"/>
      <c r="F2600" s="337"/>
      <c r="G2600" s="356"/>
      <c r="H2600" s="337"/>
      <c r="I2600" s="337"/>
      <c r="J2600" s="337"/>
      <c r="K2600" s="337"/>
      <c r="L2600" s="334"/>
      <c r="M2600" s="337"/>
      <c r="N2600" s="349"/>
      <c r="O2600" s="349"/>
      <c r="P2600" s="357"/>
    </row>
    <row r="2601" ht="27" customHeight="1" spans="1:16">
      <c r="A2601" s="362"/>
      <c r="B2601" s="294"/>
      <c r="C2601" s="337"/>
      <c r="D2601" s="337"/>
      <c r="E2601" s="337"/>
      <c r="F2601" s="337"/>
      <c r="G2601" s="356"/>
      <c r="H2601" s="337"/>
      <c r="I2601" s="337"/>
      <c r="J2601" s="337"/>
      <c r="K2601" s="337"/>
      <c r="L2601" s="329"/>
      <c r="M2601" s="337"/>
      <c r="N2601" s="349"/>
      <c r="O2601" s="349"/>
      <c r="P2601" s="358"/>
    </row>
    <row r="2602" ht="27" customHeight="1" spans="1:16">
      <c r="A2602" s="361"/>
      <c r="B2602" s="294"/>
      <c r="C2602" s="337"/>
      <c r="D2602" s="337"/>
      <c r="E2602" s="337"/>
      <c r="F2602" s="337"/>
      <c r="G2602" s="356"/>
      <c r="H2602" s="337"/>
      <c r="I2602" s="337"/>
      <c r="J2602" s="337"/>
      <c r="K2602" s="337"/>
      <c r="L2602" s="334"/>
      <c r="M2602" s="337"/>
      <c r="N2602" s="349"/>
      <c r="O2602" s="349"/>
      <c r="P2602" s="357"/>
    </row>
    <row r="2603" ht="27" customHeight="1" spans="1:16">
      <c r="A2603" s="362"/>
      <c r="B2603" s="294"/>
      <c r="C2603" s="337"/>
      <c r="D2603" s="337"/>
      <c r="E2603" s="337"/>
      <c r="F2603" s="337"/>
      <c r="G2603" s="356"/>
      <c r="H2603" s="337"/>
      <c r="I2603" s="337"/>
      <c r="J2603" s="337"/>
      <c r="K2603" s="337"/>
      <c r="L2603" s="329"/>
      <c r="M2603" s="337"/>
      <c r="N2603" s="349"/>
      <c r="O2603" s="349"/>
      <c r="P2603" s="358"/>
    </row>
    <row r="2604" ht="27" customHeight="1" spans="1:16">
      <c r="A2604" s="361"/>
      <c r="B2604" s="294"/>
      <c r="C2604" s="337"/>
      <c r="D2604" s="337"/>
      <c r="E2604" s="337"/>
      <c r="F2604" s="337"/>
      <c r="G2604" s="356"/>
      <c r="H2604" s="337"/>
      <c r="I2604" s="337"/>
      <c r="J2604" s="337"/>
      <c r="K2604" s="337"/>
      <c r="L2604" s="334"/>
      <c r="M2604" s="337"/>
      <c r="N2604" s="349"/>
      <c r="O2604" s="349"/>
      <c r="P2604" s="357"/>
    </row>
    <row r="2605" ht="27" customHeight="1" spans="1:16">
      <c r="A2605" s="362"/>
      <c r="B2605" s="294"/>
      <c r="C2605" s="337"/>
      <c r="D2605" s="337"/>
      <c r="E2605" s="337"/>
      <c r="F2605" s="337"/>
      <c r="G2605" s="356"/>
      <c r="H2605" s="337"/>
      <c r="I2605" s="337"/>
      <c r="J2605" s="337"/>
      <c r="K2605" s="337"/>
      <c r="L2605" s="329"/>
      <c r="M2605" s="337"/>
      <c r="N2605" s="349"/>
      <c r="O2605" s="349"/>
      <c r="P2605" s="358"/>
    </row>
    <row r="2606" ht="27" customHeight="1" spans="1:16">
      <c r="A2606" s="361"/>
      <c r="B2606" s="294"/>
      <c r="C2606" s="337"/>
      <c r="D2606" s="337"/>
      <c r="E2606" s="337"/>
      <c r="F2606" s="337"/>
      <c r="G2606" s="356"/>
      <c r="H2606" s="337"/>
      <c r="I2606" s="337"/>
      <c r="J2606" s="337"/>
      <c r="K2606" s="337"/>
      <c r="L2606" s="334"/>
      <c r="M2606" s="337"/>
      <c r="N2606" s="349"/>
      <c r="O2606" s="349"/>
      <c r="P2606" s="357"/>
    </row>
    <row r="2607" ht="27" customHeight="1" spans="1:16">
      <c r="A2607" s="362"/>
      <c r="B2607" s="294"/>
      <c r="C2607" s="337"/>
      <c r="D2607" s="337"/>
      <c r="E2607" s="337"/>
      <c r="F2607" s="337"/>
      <c r="G2607" s="356"/>
      <c r="H2607" s="337"/>
      <c r="I2607" s="337"/>
      <c r="J2607" s="337"/>
      <c r="K2607" s="337"/>
      <c r="L2607" s="329"/>
      <c r="M2607" s="337"/>
      <c r="N2607" s="349"/>
      <c r="O2607" s="349"/>
      <c r="P2607" s="358"/>
    </row>
    <row r="2608" ht="27" customHeight="1" spans="1:16">
      <c r="A2608" s="361"/>
      <c r="B2608" s="294"/>
      <c r="C2608" s="337"/>
      <c r="D2608" s="337"/>
      <c r="E2608" s="337"/>
      <c r="F2608" s="337"/>
      <c r="G2608" s="356"/>
      <c r="H2608" s="337"/>
      <c r="I2608" s="337"/>
      <c r="J2608" s="337"/>
      <c r="K2608" s="337"/>
      <c r="L2608" s="334"/>
      <c r="M2608" s="337"/>
      <c r="N2608" s="349"/>
      <c r="O2608" s="349"/>
      <c r="P2608" s="357"/>
    </row>
    <row r="2609" ht="27" customHeight="1" spans="1:16">
      <c r="A2609" s="362"/>
      <c r="B2609" s="294"/>
      <c r="C2609" s="337"/>
      <c r="D2609" s="337"/>
      <c r="E2609" s="337"/>
      <c r="F2609" s="337"/>
      <c r="G2609" s="356"/>
      <c r="H2609" s="337"/>
      <c r="I2609" s="337"/>
      <c r="J2609" s="337"/>
      <c r="K2609" s="337"/>
      <c r="L2609" s="329"/>
      <c r="M2609" s="337"/>
      <c r="N2609" s="349"/>
      <c r="O2609" s="349"/>
      <c r="P2609" s="358"/>
    </row>
    <row r="2610" ht="27" customHeight="1" spans="1:16">
      <c r="A2610" s="361"/>
      <c r="B2610" s="294"/>
      <c r="C2610" s="337"/>
      <c r="D2610" s="341"/>
      <c r="E2610" s="337"/>
      <c r="F2610" s="337"/>
      <c r="G2610" s="356"/>
      <c r="H2610" s="337"/>
      <c r="I2610" s="337"/>
      <c r="J2610" s="337"/>
      <c r="K2610" s="337"/>
      <c r="L2610" s="334"/>
      <c r="M2610" s="337"/>
      <c r="N2610" s="349"/>
      <c r="O2610" s="349"/>
      <c r="P2610" s="357"/>
    </row>
    <row r="2611" ht="27" customHeight="1" spans="1:16">
      <c r="A2611" s="362"/>
      <c r="B2611" s="294"/>
      <c r="C2611" s="337"/>
      <c r="D2611" s="341"/>
      <c r="E2611" s="337"/>
      <c r="F2611" s="337"/>
      <c r="G2611" s="356"/>
      <c r="H2611" s="337"/>
      <c r="I2611" s="337"/>
      <c r="J2611" s="337"/>
      <c r="K2611" s="337"/>
      <c r="L2611" s="329"/>
      <c r="M2611" s="337"/>
      <c r="N2611" s="349"/>
      <c r="O2611" s="349"/>
      <c r="P2611" s="358"/>
    </row>
    <row r="2612" ht="27" customHeight="1" spans="1:16">
      <c r="A2612" s="361"/>
      <c r="B2612" s="294"/>
      <c r="C2612" s="337"/>
      <c r="D2612" s="341"/>
      <c r="E2612" s="337"/>
      <c r="F2612" s="337"/>
      <c r="G2612" s="356"/>
      <c r="H2612" s="337"/>
      <c r="I2612" s="337"/>
      <c r="J2612" s="337"/>
      <c r="K2612" s="337"/>
      <c r="L2612" s="334"/>
      <c r="M2612" s="337"/>
      <c r="N2612" s="349"/>
      <c r="O2612" s="349"/>
      <c r="P2612" s="357"/>
    </row>
    <row r="2613" ht="27" customHeight="1" spans="1:16">
      <c r="A2613" s="362"/>
      <c r="B2613" s="294"/>
      <c r="C2613" s="337"/>
      <c r="D2613" s="341"/>
      <c r="E2613" s="337"/>
      <c r="F2613" s="337"/>
      <c r="G2613" s="356"/>
      <c r="H2613" s="337"/>
      <c r="I2613" s="337"/>
      <c r="J2613" s="337"/>
      <c r="K2613" s="337"/>
      <c r="L2613" s="329"/>
      <c r="M2613" s="337"/>
      <c r="N2613" s="349"/>
      <c r="O2613" s="349"/>
      <c r="P2613" s="358"/>
    </row>
    <row r="2614" ht="27" customHeight="1" spans="1:16">
      <c r="A2614" s="361"/>
      <c r="B2614" s="294"/>
      <c r="C2614" s="337"/>
      <c r="D2614" s="341"/>
      <c r="E2614" s="337"/>
      <c r="F2614" s="337"/>
      <c r="G2614" s="356"/>
      <c r="H2614" s="337"/>
      <c r="I2614" s="337"/>
      <c r="J2614" s="337"/>
      <c r="K2614" s="337"/>
      <c r="L2614" s="334"/>
      <c r="M2614" s="337"/>
      <c r="N2614" s="349"/>
      <c r="O2614" s="349"/>
      <c r="P2614" s="357"/>
    </row>
    <row r="2615" ht="27" customHeight="1" spans="1:16">
      <c r="A2615" s="362"/>
      <c r="B2615" s="294"/>
      <c r="C2615" s="337"/>
      <c r="D2615" s="341"/>
      <c r="E2615" s="337"/>
      <c r="F2615" s="337"/>
      <c r="G2615" s="356"/>
      <c r="H2615" s="337"/>
      <c r="I2615" s="337"/>
      <c r="J2615" s="337"/>
      <c r="K2615" s="337"/>
      <c r="L2615" s="329"/>
      <c r="M2615" s="337"/>
      <c r="N2615" s="349"/>
      <c r="O2615" s="349"/>
      <c r="P2615" s="358"/>
    </row>
    <row r="2616" ht="27" customHeight="1" spans="1:16">
      <c r="A2616" s="361"/>
      <c r="B2616" s="294"/>
      <c r="C2616" s="337"/>
      <c r="D2616" s="341"/>
      <c r="E2616" s="337"/>
      <c r="F2616" s="337"/>
      <c r="G2616" s="356"/>
      <c r="H2616" s="337"/>
      <c r="I2616" s="337"/>
      <c r="J2616" s="337"/>
      <c r="K2616" s="337"/>
      <c r="L2616" s="334"/>
      <c r="M2616" s="337"/>
      <c r="N2616" s="349"/>
      <c r="O2616" s="349"/>
      <c r="P2616" s="357"/>
    </row>
    <row r="2617" ht="27" customHeight="1" spans="1:16">
      <c r="A2617" s="362"/>
      <c r="B2617" s="294"/>
      <c r="C2617" s="337"/>
      <c r="D2617" s="341"/>
      <c r="E2617" s="337"/>
      <c r="F2617" s="337"/>
      <c r="G2617" s="356"/>
      <c r="H2617" s="337"/>
      <c r="I2617" s="337"/>
      <c r="J2617" s="337"/>
      <c r="K2617" s="337"/>
      <c r="L2617" s="329"/>
      <c r="M2617" s="337"/>
      <c r="N2617" s="349"/>
      <c r="O2617" s="349"/>
      <c r="P2617" s="358"/>
    </row>
    <row r="2618" ht="27" customHeight="1" spans="1:16">
      <c r="A2618" s="361"/>
      <c r="B2618" s="294"/>
      <c r="C2618" s="337"/>
      <c r="D2618" s="341"/>
      <c r="E2618" s="337"/>
      <c r="F2618" s="337"/>
      <c r="G2618" s="356"/>
      <c r="H2618" s="337"/>
      <c r="I2618" s="337"/>
      <c r="J2618" s="337"/>
      <c r="K2618" s="337"/>
      <c r="L2618" s="334"/>
      <c r="M2618" s="337"/>
      <c r="N2618" s="349"/>
      <c r="O2618" s="349"/>
      <c r="P2618" s="357"/>
    </row>
    <row r="2619" ht="27" customHeight="1" spans="1:16">
      <c r="A2619" s="362"/>
      <c r="B2619" s="294"/>
      <c r="C2619" s="337"/>
      <c r="D2619" s="341"/>
      <c r="E2619" s="337"/>
      <c r="F2619" s="337"/>
      <c r="G2619" s="356"/>
      <c r="H2619" s="337"/>
      <c r="I2619" s="337"/>
      <c r="J2619" s="337"/>
      <c r="K2619" s="337"/>
      <c r="L2619" s="329"/>
      <c r="M2619" s="337"/>
      <c r="N2619" s="349"/>
      <c r="O2619" s="349"/>
      <c r="P2619" s="358"/>
    </row>
    <row r="2620" ht="27" customHeight="1" spans="1:16">
      <c r="A2620" s="361"/>
      <c r="B2620" s="294"/>
      <c r="C2620" s="337"/>
      <c r="D2620" s="341"/>
      <c r="E2620" s="337"/>
      <c r="F2620" s="337"/>
      <c r="G2620" s="356"/>
      <c r="H2620" s="337"/>
      <c r="I2620" s="337"/>
      <c r="J2620" s="337"/>
      <c r="K2620" s="337"/>
      <c r="L2620" s="334"/>
      <c r="M2620" s="337"/>
      <c r="N2620" s="349"/>
      <c r="O2620" s="349"/>
      <c r="P2620" s="357"/>
    </row>
    <row r="2621" ht="27" customHeight="1" spans="1:16">
      <c r="A2621" s="362"/>
      <c r="B2621" s="294"/>
      <c r="C2621" s="337"/>
      <c r="D2621" s="341"/>
      <c r="E2621" s="337"/>
      <c r="F2621" s="337"/>
      <c r="G2621" s="356"/>
      <c r="H2621" s="337"/>
      <c r="I2621" s="337"/>
      <c r="J2621" s="337"/>
      <c r="K2621" s="337"/>
      <c r="L2621" s="329"/>
      <c r="M2621" s="337"/>
      <c r="N2621" s="349"/>
      <c r="O2621" s="349"/>
      <c r="P2621" s="358"/>
    </row>
    <row r="2622" ht="27" customHeight="1" spans="1:16">
      <c r="A2622" s="361"/>
      <c r="B2622" s="294"/>
      <c r="C2622" s="337"/>
      <c r="D2622" s="341"/>
      <c r="E2622" s="337"/>
      <c r="F2622" s="337"/>
      <c r="G2622" s="356"/>
      <c r="H2622" s="337"/>
      <c r="I2622" s="337"/>
      <c r="J2622" s="337"/>
      <c r="K2622" s="337"/>
      <c r="L2622" s="334"/>
      <c r="M2622" s="337"/>
      <c r="N2622" s="349"/>
      <c r="O2622" s="349"/>
      <c r="P2622" s="357"/>
    </row>
    <row r="2623" ht="27" customHeight="1" spans="1:16">
      <c r="A2623" s="362"/>
      <c r="B2623" s="294"/>
      <c r="C2623" s="337"/>
      <c r="D2623" s="341"/>
      <c r="E2623" s="337"/>
      <c r="F2623" s="337"/>
      <c r="G2623" s="356"/>
      <c r="H2623" s="337"/>
      <c r="I2623" s="337"/>
      <c r="J2623" s="337"/>
      <c r="K2623" s="337"/>
      <c r="L2623" s="329"/>
      <c r="M2623" s="337"/>
      <c r="N2623" s="349"/>
      <c r="O2623" s="349"/>
      <c r="P2623" s="358"/>
    </row>
    <row r="2624" ht="27" customHeight="1" spans="1:16">
      <c r="A2624" s="361"/>
      <c r="B2624" s="294"/>
      <c r="C2624" s="337"/>
      <c r="D2624" s="341"/>
      <c r="E2624" s="337"/>
      <c r="F2624" s="337"/>
      <c r="G2624" s="356"/>
      <c r="H2624" s="337"/>
      <c r="I2624" s="337"/>
      <c r="J2624" s="337"/>
      <c r="K2624" s="337"/>
      <c r="L2624" s="334"/>
      <c r="M2624" s="337"/>
      <c r="N2624" s="349"/>
      <c r="O2624" s="349"/>
      <c r="P2624" s="357"/>
    </row>
    <row r="2625" ht="27" customHeight="1" spans="1:16">
      <c r="A2625" s="362"/>
      <c r="B2625" s="294"/>
      <c r="C2625" s="337"/>
      <c r="D2625" s="341"/>
      <c r="E2625" s="337"/>
      <c r="F2625" s="337"/>
      <c r="G2625" s="356"/>
      <c r="H2625" s="337"/>
      <c r="I2625" s="341"/>
      <c r="J2625" s="337"/>
      <c r="K2625" s="337"/>
      <c r="L2625" s="329"/>
      <c r="M2625" s="337"/>
      <c r="N2625" s="349"/>
      <c r="O2625" s="349"/>
      <c r="P2625" s="358"/>
    </row>
    <row r="2626" ht="27" customHeight="1" spans="1:16">
      <c r="A2626" s="361"/>
      <c r="B2626" s="294"/>
      <c r="C2626" s="337"/>
      <c r="D2626" s="341"/>
      <c r="E2626" s="337"/>
      <c r="F2626" s="337"/>
      <c r="G2626" s="356"/>
      <c r="H2626" s="337"/>
      <c r="I2626" s="337"/>
      <c r="J2626" s="337"/>
      <c r="K2626" s="337"/>
      <c r="L2626" s="334"/>
      <c r="M2626" s="337"/>
      <c r="N2626" s="349"/>
      <c r="O2626" s="349"/>
      <c r="P2626" s="357"/>
    </row>
    <row r="2627" ht="27" customHeight="1" spans="1:16">
      <c r="A2627" s="362"/>
      <c r="B2627" s="294"/>
      <c r="C2627" s="337"/>
      <c r="D2627" s="341"/>
      <c r="E2627" s="337"/>
      <c r="F2627" s="337"/>
      <c r="G2627" s="356"/>
      <c r="H2627" s="337"/>
      <c r="I2627" s="337"/>
      <c r="J2627" s="337"/>
      <c r="K2627" s="337"/>
      <c r="L2627" s="329"/>
      <c r="M2627" s="337"/>
      <c r="N2627" s="349"/>
      <c r="O2627" s="349"/>
      <c r="P2627" s="358"/>
    </row>
    <row r="2628" ht="27" customHeight="1" spans="1:16">
      <c r="A2628" s="361"/>
      <c r="B2628" s="294"/>
      <c r="C2628" s="337"/>
      <c r="D2628" s="341"/>
      <c r="E2628" s="337"/>
      <c r="F2628" s="337"/>
      <c r="G2628" s="356"/>
      <c r="H2628" s="337"/>
      <c r="I2628" s="337"/>
      <c r="J2628" s="337"/>
      <c r="K2628" s="337"/>
      <c r="L2628" s="334"/>
      <c r="M2628" s="337"/>
      <c r="N2628" s="349"/>
      <c r="O2628" s="349"/>
      <c r="P2628" s="357"/>
    </row>
    <row r="2629" ht="27" customHeight="1" spans="1:16">
      <c r="A2629" s="362"/>
      <c r="B2629" s="294"/>
      <c r="C2629" s="337"/>
      <c r="D2629" s="341"/>
      <c r="E2629" s="337"/>
      <c r="F2629" s="337"/>
      <c r="G2629" s="356"/>
      <c r="H2629" s="337"/>
      <c r="I2629" s="337"/>
      <c r="J2629" s="337"/>
      <c r="K2629" s="337"/>
      <c r="L2629" s="329"/>
      <c r="M2629" s="337"/>
      <c r="N2629" s="349"/>
      <c r="O2629" s="349"/>
      <c r="P2629" s="358"/>
    </row>
    <row r="2630" ht="27" customHeight="1" spans="1:16">
      <c r="A2630" s="361"/>
      <c r="B2630" s="294"/>
      <c r="C2630" s="337"/>
      <c r="D2630" s="337"/>
      <c r="E2630" s="337"/>
      <c r="F2630" s="337"/>
      <c r="G2630" s="356"/>
      <c r="H2630" s="337"/>
      <c r="I2630" s="337"/>
      <c r="J2630" s="337"/>
      <c r="K2630" s="337"/>
      <c r="L2630" s="334"/>
      <c r="M2630" s="337"/>
      <c r="N2630" s="349"/>
      <c r="O2630" s="349"/>
      <c r="P2630" s="357"/>
    </row>
    <row r="2631" ht="27" customHeight="1" spans="1:16">
      <c r="A2631" s="362"/>
      <c r="B2631" s="294"/>
      <c r="C2631" s="337"/>
      <c r="D2631" s="337"/>
      <c r="E2631" s="337"/>
      <c r="F2631" s="337"/>
      <c r="G2631" s="356"/>
      <c r="H2631" s="337"/>
      <c r="I2631" s="337"/>
      <c r="J2631" s="337"/>
      <c r="K2631" s="337"/>
      <c r="L2631" s="329"/>
      <c r="M2631" s="337"/>
      <c r="N2631" s="349"/>
      <c r="O2631" s="349"/>
      <c r="P2631" s="358"/>
    </row>
    <row r="2632" ht="27" customHeight="1" spans="1:16">
      <c r="A2632" s="361"/>
      <c r="B2632" s="294"/>
      <c r="C2632" s="337"/>
      <c r="D2632" s="337"/>
      <c r="E2632" s="337"/>
      <c r="F2632" s="337"/>
      <c r="G2632" s="356"/>
      <c r="H2632" s="337"/>
      <c r="I2632" s="337"/>
      <c r="J2632" s="337"/>
      <c r="K2632" s="337"/>
      <c r="L2632" s="334"/>
      <c r="M2632" s="337"/>
      <c r="N2632" s="349"/>
      <c r="O2632" s="349"/>
      <c r="P2632" s="357"/>
    </row>
    <row r="2633" ht="27" customHeight="1" spans="1:16">
      <c r="A2633" s="362"/>
      <c r="B2633" s="294"/>
      <c r="C2633" s="337"/>
      <c r="D2633" s="337"/>
      <c r="E2633" s="337"/>
      <c r="F2633" s="337"/>
      <c r="G2633" s="356"/>
      <c r="H2633" s="337"/>
      <c r="I2633" s="337"/>
      <c r="J2633" s="337"/>
      <c r="K2633" s="337"/>
      <c r="L2633" s="329"/>
      <c r="M2633" s="337"/>
      <c r="N2633" s="349"/>
      <c r="O2633" s="349"/>
      <c r="P2633" s="358"/>
    </row>
    <row r="2634" ht="27" customHeight="1" spans="1:16">
      <c r="A2634" s="361"/>
      <c r="B2634" s="294"/>
      <c r="C2634" s="337"/>
      <c r="D2634" s="337"/>
      <c r="E2634" s="337"/>
      <c r="F2634" s="337"/>
      <c r="G2634" s="356"/>
      <c r="H2634" s="337"/>
      <c r="I2634" s="337"/>
      <c r="J2634" s="337"/>
      <c r="K2634" s="337"/>
      <c r="L2634" s="334"/>
      <c r="M2634" s="337"/>
      <c r="N2634" s="349"/>
      <c r="O2634" s="349"/>
      <c r="P2634" s="357"/>
    </row>
    <row r="2635" ht="27" customHeight="1" spans="1:16">
      <c r="A2635" s="362"/>
      <c r="B2635" s="294"/>
      <c r="C2635" s="337"/>
      <c r="D2635" s="337"/>
      <c r="E2635" s="337"/>
      <c r="F2635" s="337"/>
      <c r="G2635" s="356"/>
      <c r="H2635" s="337"/>
      <c r="I2635" s="337"/>
      <c r="J2635" s="337"/>
      <c r="K2635" s="337"/>
      <c r="L2635" s="329"/>
      <c r="M2635" s="337"/>
      <c r="N2635" s="349"/>
      <c r="O2635" s="349"/>
      <c r="P2635" s="358"/>
    </row>
    <row r="2636" ht="27" customHeight="1" spans="1:16">
      <c r="A2636" s="361"/>
      <c r="B2636" s="294"/>
      <c r="C2636" s="337"/>
      <c r="D2636" s="337"/>
      <c r="E2636" s="337"/>
      <c r="F2636" s="337"/>
      <c r="G2636" s="356"/>
      <c r="H2636" s="337"/>
      <c r="I2636" s="337"/>
      <c r="J2636" s="337"/>
      <c r="K2636" s="337"/>
      <c r="L2636" s="334"/>
      <c r="M2636" s="337"/>
      <c r="N2636" s="349"/>
      <c r="O2636" s="349"/>
      <c r="P2636" s="357"/>
    </row>
    <row r="2637" ht="27" customHeight="1" spans="1:16">
      <c r="A2637" s="362"/>
      <c r="B2637" s="294"/>
      <c r="C2637" s="337"/>
      <c r="D2637" s="337"/>
      <c r="E2637" s="337"/>
      <c r="F2637" s="337"/>
      <c r="G2637" s="356"/>
      <c r="H2637" s="337"/>
      <c r="I2637" s="337"/>
      <c r="J2637" s="337"/>
      <c r="K2637" s="337"/>
      <c r="L2637" s="329"/>
      <c r="M2637" s="337"/>
      <c r="N2637" s="349"/>
      <c r="O2637" s="349"/>
      <c r="P2637" s="358"/>
    </row>
    <row r="2638" ht="27" customHeight="1" spans="1:16">
      <c r="A2638" s="361"/>
      <c r="B2638" s="294"/>
      <c r="C2638" s="337"/>
      <c r="D2638" s="337"/>
      <c r="E2638" s="337"/>
      <c r="F2638" s="337"/>
      <c r="G2638" s="356"/>
      <c r="H2638" s="337"/>
      <c r="I2638" s="337"/>
      <c r="J2638" s="337"/>
      <c r="K2638" s="337"/>
      <c r="L2638" s="334"/>
      <c r="M2638" s="337"/>
      <c r="N2638" s="349"/>
      <c r="O2638" s="349"/>
      <c r="P2638" s="357"/>
    </row>
    <row r="2639" ht="27" customHeight="1" spans="1:16">
      <c r="A2639" s="362"/>
      <c r="B2639" s="294"/>
      <c r="C2639" s="337"/>
      <c r="D2639" s="337"/>
      <c r="E2639" s="337"/>
      <c r="F2639" s="337"/>
      <c r="G2639" s="356"/>
      <c r="H2639" s="337"/>
      <c r="I2639" s="337"/>
      <c r="J2639" s="337"/>
      <c r="K2639" s="337"/>
      <c r="L2639" s="329"/>
      <c r="M2639" s="337"/>
      <c r="N2639" s="349"/>
      <c r="O2639" s="349"/>
      <c r="P2639" s="358"/>
    </row>
    <row r="2640" ht="27" customHeight="1" spans="1:16">
      <c r="A2640" s="361"/>
      <c r="B2640" s="294"/>
      <c r="C2640" s="337"/>
      <c r="D2640" s="337"/>
      <c r="E2640" s="337"/>
      <c r="F2640" s="337"/>
      <c r="G2640" s="356"/>
      <c r="H2640" s="337"/>
      <c r="I2640" s="337"/>
      <c r="J2640" s="337"/>
      <c r="K2640" s="337"/>
      <c r="L2640" s="334"/>
      <c r="M2640" s="337"/>
      <c r="N2640" s="349"/>
      <c r="O2640" s="349"/>
      <c r="P2640" s="357"/>
    </row>
    <row r="2641" ht="27" customHeight="1" spans="1:16">
      <c r="A2641" s="362"/>
      <c r="B2641" s="294"/>
      <c r="C2641" s="337"/>
      <c r="D2641" s="337"/>
      <c r="E2641" s="337"/>
      <c r="F2641" s="337"/>
      <c r="G2641" s="356"/>
      <c r="H2641" s="337"/>
      <c r="I2641" s="337"/>
      <c r="J2641" s="337"/>
      <c r="K2641" s="337"/>
      <c r="L2641" s="329"/>
      <c r="M2641" s="337"/>
      <c r="N2641" s="349"/>
      <c r="O2641" s="349"/>
      <c r="P2641" s="358"/>
    </row>
    <row r="2642" ht="27" customHeight="1" spans="1:16">
      <c r="A2642" s="361"/>
      <c r="B2642" s="294"/>
      <c r="C2642" s="337"/>
      <c r="D2642" s="337"/>
      <c r="E2642" s="337"/>
      <c r="F2642" s="337"/>
      <c r="G2642" s="356"/>
      <c r="H2642" s="337"/>
      <c r="I2642" s="337"/>
      <c r="J2642" s="337"/>
      <c r="K2642" s="337"/>
      <c r="L2642" s="334"/>
      <c r="M2642" s="337"/>
      <c r="N2642" s="349"/>
      <c r="O2642" s="349"/>
      <c r="P2642" s="357"/>
    </row>
    <row r="2643" ht="27" customHeight="1" spans="1:16">
      <c r="A2643" s="362"/>
      <c r="B2643" s="294"/>
      <c r="C2643" s="337"/>
      <c r="D2643" s="337"/>
      <c r="E2643" s="337"/>
      <c r="F2643" s="337"/>
      <c r="G2643" s="356"/>
      <c r="H2643" s="337"/>
      <c r="I2643" s="337"/>
      <c r="J2643" s="337"/>
      <c r="K2643" s="337"/>
      <c r="L2643" s="329"/>
      <c r="M2643" s="337"/>
      <c r="N2643" s="349"/>
      <c r="O2643" s="349"/>
      <c r="P2643" s="358"/>
    </row>
    <row r="2644" ht="27" customHeight="1" spans="1:16">
      <c r="A2644" s="361"/>
      <c r="B2644" s="294"/>
      <c r="C2644" s="337"/>
      <c r="D2644" s="337"/>
      <c r="E2644" s="337"/>
      <c r="F2644" s="337"/>
      <c r="G2644" s="356"/>
      <c r="H2644" s="337"/>
      <c r="I2644" s="337"/>
      <c r="J2644" s="337"/>
      <c r="K2644" s="337"/>
      <c r="L2644" s="334"/>
      <c r="M2644" s="337"/>
      <c r="N2644" s="349"/>
      <c r="O2644" s="349"/>
      <c r="P2644" s="357"/>
    </row>
    <row r="2645" ht="27" customHeight="1" spans="1:16">
      <c r="A2645" s="362"/>
      <c r="B2645" s="294"/>
      <c r="C2645" s="337"/>
      <c r="D2645" s="337"/>
      <c r="E2645" s="337"/>
      <c r="F2645" s="337"/>
      <c r="G2645" s="356"/>
      <c r="H2645" s="337"/>
      <c r="I2645" s="337"/>
      <c r="J2645" s="337"/>
      <c r="K2645" s="337"/>
      <c r="L2645" s="329"/>
      <c r="M2645" s="337"/>
      <c r="N2645" s="349"/>
      <c r="O2645" s="349"/>
      <c r="P2645" s="358"/>
    </row>
    <row r="2646" ht="27" customHeight="1" spans="1:16">
      <c r="A2646" s="361"/>
      <c r="B2646" s="294"/>
      <c r="C2646" s="337"/>
      <c r="D2646" s="337"/>
      <c r="E2646" s="337"/>
      <c r="F2646" s="337"/>
      <c r="G2646" s="356"/>
      <c r="H2646" s="337"/>
      <c r="I2646" s="337"/>
      <c r="J2646" s="337"/>
      <c r="K2646" s="337"/>
      <c r="L2646" s="334"/>
      <c r="M2646" s="337"/>
      <c r="N2646" s="349"/>
      <c r="O2646" s="349"/>
      <c r="P2646" s="357"/>
    </row>
    <row r="2647" ht="27" customHeight="1" spans="1:16">
      <c r="A2647" s="362"/>
      <c r="B2647" s="294"/>
      <c r="C2647" s="337"/>
      <c r="D2647" s="337"/>
      <c r="E2647" s="337"/>
      <c r="F2647" s="337"/>
      <c r="G2647" s="356"/>
      <c r="H2647" s="337"/>
      <c r="I2647" s="337"/>
      <c r="J2647" s="337"/>
      <c r="K2647" s="337"/>
      <c r="L2647" s="329"/>
      <c r="M2647" s="337"/>
      <c r="N2647" s="349"/>
      <c r="O2647" s="349"/>
      <c r="P2647" s="358"/>
    </row>
    <row r="2648" ht="27" customHeight="1" spans="1:16">
      <c r="A2648" s="361"/>
      <c r="B2648" s="294"/>
      <c r="C2648" s="337"/>
      <c r="D2648" s="337"/>
      <c r="E2648" s="337"/>
      <c r="F2648" s="337"/>
      <c r="G2648" s="356"/>
      <c r="H2648" s="337"/>
      <c r="I2648" s="337"/>
      <c r="J2648" s="337"/>
      <c r="K2648" s="337"/>
      <c r="L2648" s="334"/>
      <c r="M2648" s="337"/>
      <c r="N2648" s="349"/>
      <c r="O2648" s="349"/>
      <c r="P2648" s="357"/>
    </row>
    <row r="2649" ht="27" customHeight="1" spans="1:16">
      <c r="A2649" s="362"/>
      <c r="B2649" s="294"/>
      <c r="C2649" s="337"/>
      <c r="D2649" s="337"/>
      <c r="E2649" s="337"/>
      <c r="F2649" s="337"/>
      <c r="G2649" s="356"/>
      <c r="H2649" s="337"/>
      <c r="I2649" s="337"/>
      <c r="J2649" s="337"/>
      <c r="K2649" s="337"/>
      <c r="L2649" s="329"/>
      <c r="M2649" s="337"/>
      <c r="N2649" s="349"/>
      <c r="O2649" s="349"/>
      <c r="P2649" s="358"/>
    </row>
    <row r="2650" ht="27" customHeight="1" spans="1:16">
      <c r="A2650" s="361"/>
      <c r="B2650" s="294"/>
      <c r="C2650" s="337"/>
      <c r="D2650" s="337"/>
      <c r="E2650" s="337"/>
      <c r="F2650" s="341"/>
      <c r="G2650" s="356"/>
      <c r="H2650" s="337"/>
      <c r="I2650" s="337"/>
      <c r="J2650" s="337"/>
      <c r="K2650" s="337"/>
      <c r="L2650" s="334"/>
      <c r="M2650" s="337"/>
      <c r="N2650" s="349"/>
      <c r="O2650" s="349"/>
      <c r="P2650" s="357"/>
    </row>
    <row r="2651" ht="27" customHeight="1" spans="1:16">
      <c r="A2651" s="362"/>
      <c r="B2651" s="294"/>
      <c r="C2651" s="337"/>
      <c r="D2651" s="337"/>
      <c r="E2651" s="337"/>
      <c r="F2651" s="337"/>
      <c r="G2651" s="356"/>
      <c r="H2651" s="337"/>
      <c r="I2651" s="337"/>
      <c r="J2651" s="337"/>
      <c r="K2651" s="337"/>
      <c r="L2651" s="329"/>
      <c r="M2651" s="337"/>
      <c r="N2651" s="349"/>
      <c r="O2651" s="349"/>
      <c r="P2651" s="358"/>
    </row>
    <row r="2652" ht="27" customHeight="1" spans="1:16">
      <c r="A2652" s="361"/>
      <c r="B2652" s="294"/>
      <c r="C2652" s="337"/>
      <c r="D2652" s="337"/>
      <c r="E2652" s="337"/>
      <c r="F2652" s="337"/>
      <c r="G2652" s="356"/>
      <c r="H2652" s="337"/>
      <c r="I2652" s="337"/>
      <c r="J2652" s="337"/>
      <c r="K2652" s="337"/>
      <c r="L2652" s="334"/>
      <c r="M2652" s="337"/>
      <c r="N2652" s="349"/>
      <c r="O2652" s="349"/>
      <c r="P2652" s="357"/>
    </row>
    <row r="2653" ht="27" customHeight="1" spans="1:16">
      <c r="A2653" s="362"/>
      <c r="B2653" s="294"/>
      <c r="C2653" s="337"/>
      <c r="D2653" s="337"/>
      <c r="E2653" s="337"/>
      <c r="F2653" s="337"/>
      <c r="G2653" s="356"/>
      <c r="H2653" s="337"/>
      <c r="I2653" s="337"/>
      <c r="J2653" s="337"/>
      <c r="K2653" s="337"/>
      <c r="L2653" s="329"/>
      <c r="M2653" s="337"/>
      <c r="N2653" s="349"/>
      <c r="O2653" s="349"/>
      <c r="P2653" s="358"/>
    </row>
    <row r="2654" ht="27" customHeight="1" spans="1:16">
      <c r="A2654" s="361"/>
      <c r="B2654" s="294"/>
      <c r="C2654" s="337"/>
      <c r="D2654" s="337"/>
      <c r="E2654" s="337"/>
      <c r="F2654" s="337"/>
      <c r="G2654" s="356"/>
      <c r="H2654" s="337"/>
      <c r="I2654" s="337"/>
      <c r="J2654" s="337"/>
      <c r="K2654" s="337"/>
      <c r="L2654" s="334"/>
      <c r="M2654" s="337"/>
      <c r="N2654" s="349"/>
      <c r="O2654" s="349"/>
      <c r="P2654" s="357"/>
    </row>
    <row r="2655" ht="27" customHeight="1" spans="1:16">
      <c r="A2655" s="362"/>
      <c r="B2655" s="294"/>
      <c r="C2655" s="337"/>
      <c r="D2655" s="337"/>
      <c r="E2655" s="337"/>
      <c r="F2655" s="337"/>
      <c r="G2655" s="356"/>
      <c r="H2655" s="337"/>
      <c r="I2655" s="337"/>
      <c r="J2655" s="337"/>
      <c r="K2655" s="337"/>
      <c r="L2655" s="329"/>
      <c r="M2655" s="337"/>
      <c r="N2655" s="349"/>
      <c r="O2655" s="349"/>
      <c r="P2655" s="358"/>
    </row>
    <row r="2656" ht="27" customHeight="1" spans="1:16">
      <c r="A2656" s="361"/>
      <c r="B2656" s="294"/>
      <c r="C2656" s="337"/>
      <c r="D2656" s="337"/>
      <c r="E2656" s="337"/>
      <c r="F2656" s="337"/>
      <c r="G2656" s="356"/>
      <c r="H2656" s="337"/>
      <c r="I2656" s="337"/>
      <c r="J2656" s="337"/>
      <c r="K2656" s="337"/>
      <c r="L2656" s="334"/>
      <c r="M2656" s="337"/>
      <c r="N2656" s="349"/>
      <c r="O2656" s="349"/>
      <c r="P2656" s="357"/>
    </row>
    <row r="2657" ht="27" customHeight="1" spans="1:16">
      <c r="A2657" s="362"/>
      <c r="B2657" s="294"/>
      <c r="C2657" s="337"/>
      <c r="D2657" s="337"/>
      <c r="E2657" s="337"/>
      <c r="F2657" s="337"/>
      <c r="G2657" s="356"/>
      <c r="H2657" s="337"/>
      <c r="I2657" s="337"/>
      <c r="J2657" s="337"/>
      <c r="K2657" s="337"/>
      <c r="L2657" s="329"/>
      <c r="M2657" s="337"/>
      <c r="N2657" s="349"/>
      <c r="O2657" s="349"/>
      <c r="P2657" s="358"/>
    </row>
    <row r="2658" ht="27" customHeight="1" spans="1:16">
      <c r="A2658" s="361"/>
      <c r="B2658" s="294"/>
      <c r="C2658" s="337"/>
      <c r="D2658" s="337"/>
      <c r="E2658" s="337"/>
      <c r="F2658" s="337"/>
      <c r="G2658" s="356"/>
      <c r="H2658" s="337"/>
      <c r="I2658" s="337"/>
      <c r="J2658" s="337"/>
      <c r="K2658" s="337"/>
      <c r="L2658" s="334"/>
      <c r="M2658" s="337"/>
      <c r="N2658" s="349"/>
      <c r="O2658" s="349"/>
      <c r="P2658" s="357"/>
    </row>
    <row r="2659" ht="27" customHeight="1" spans="1:16">
      <c r="A2659" s="362"/>
      <c r="B2659" s="294"/>
      <c r="C2659" s="337"/>
      <c r="D2659" s="337"/>
      <c r="E2659" s="337"/>
      <c r="F2659" s="337"/>
      <c r="G2659" s="356"/>
      <c r="H2659" s="337"/>
      <c r="I2659" s="337"/>
      <c r="J2659" s="337"/>
      <c r="K2659" s="337"/>
      <c r="L2659" s="329"/>
      <c r="M2659" s="337"/>
      <c r="N2659" s="349"/>
      <c r="O2659" s="349"/>
      <c r="P2659" s="358"/>
    </row>
    <row r="2660" ht="27" customHeight="1" spans="1:16">
      <c r="A2660" s="361"/>
      <c r="B2660" s="294"/>
      <c r="C2660" s="337"/>
      <c r="D2660" s="337"/>
      <c r="E2660" s="337"/>
      <c r="F2660" s="337"/>
      <c r="G2660" s="356"/>
      <c r="H2660" s="337"/>
      <c r="I2660" s="337"/>
      <c r="J2660" s="337"/>
      <c r="K2660" s="337"/>
      <c r="L2660" s="334"/>
      <c r="M2660" s="337"/>
      <c r="N2660" s="349"/>
      <c r="O2660" s="349"/>
      <c r="P2660" s="357"/>
    </row>
    <row r="2661" ht="27" customHeight="1" spans="1:16">
      <c r="A2661" s="362"/>
      <c r="B2661" s="294"/>
      <c r="C2661" s="337"/>
      <c r="D2661" s="337"/>
      <c r="E2661" s="337"/>
      <c r="F2661" s="337"/>
      <c r="G2661" s="356"/>
      <c r="H2661" s="337"/>
      <c r="I2661" s="337"/>
      <c r="J2661" s="337"/>
      <c r="K2661" s="337"/>
      <c r="L2661" s="329"/>
      <c r="M2661" s="337"/>
      <c r="N2661" s="349"/>
      <c r="O2661" s="349"/>
      <c r="P2661" s="358"/>
    </row>
    <row r="2662" ht="27" customHeight="1" spans="1:16">
      <c r="A2662" s="361"/>
      <c r="B2662" s="294"/>
      <c r="C2662" s="337"/>
      <c r="D2662" s="337"/>
      <c r="E2662" s="337"/>
      <c r="F2662" s="337"/>
      <c r="G2662" s="356"/>
      <c r="H2662" s="337"/>
      <c r="I2662" s="337"/>
      <c r="J2662" s="337"/>
      <c r="K2662" s="337"/>
      <c r="L2662" s="334"/>
      <c r="M2662" s="337"/>
      <c r="N2662" s="349"/>
      <c r="O2662" s="349"/>
      <c r="P2662" s="357"/>
    </row>
    <row r="2663" ht="27" customHeight="1" spans="1:16">
      <c r="A2663" s="362"/>
      <c r="B2663" s="294"/>
      <c r="C2663" s="337"/>
      <c r="D2663" s="337"/>
      <c r="E2663" s="337"/>
      <c r="F2663" s="337"/>
      <c r="G2663" s="356"/>
      <c r="H2663" s="337"/>
      <c r="I2663" s="337"/>
      <c r="J2663" s="337"/>
      <c r="K2663" s="337"/>
      <c r="L2663" s="329"/>
      <c r="M2663" s="337"/>
      <c r="N2663" s="349"/>
      <c r="O2663" s="349"/>
      <c r="P2663" s="358"/>
    </row>
    <row r="2664" ht="27" customHeight="1" spans="1:16">
      <c r="A2664" s="361"/>
      <c r="B2664" s="294"/>
      <c r="C2664" s="337"/>
      <c r="D2664" s="337"/>
      <c r="E2664" s="337"/>
      <c r="F2664" s="337"/>
      <c r="G2664" s="356"/>
      <c r="H2664" s="337"/>
      <c r="I2664" s="337"/>
      <c r="J2664" s="337"/>
      <c r="K2664" s="337"/>
      <c r="L2664" s="334"/>
      <c r="M2664" s="337"/>
      <c r="N2664" s="349"/>
      <c r="O2664" s="349"/>
      <c r="P2664" s="357"/>
    </row>
    <row r="2665" ht="27" customHeight="1" spans="1:16">
      <c r="A2665" s="362"/>
      <c r="B2665" s="294"/>
      <c r="C2665" s="337"/>
      <c r="D2665" s="337"/>
      <c r="E2665" s="337"/>
      <c r="F2665" s="337"/>
      <c r="G2665" s="356"/>
      <c r="H2665" s="337"/>
      <c r="I2665" s="337"/>
      <c r="J2665" s="337"/>
      <c r="K2665" s="337"/>
      <c r="L2665" s="329"/>
      <c r="M2665" s="337"/>
      <c r="N2665" s="349"/>
      <c r="O2665" s="349"/>
      <c r="P2665" s="358"/>
    </row>
    <row r="2666" ht="27" customHeight="1" spans="1:16">
      <c r="A2666" s="361"/>
      <c r="B2666" s="294"/>
      <c r="C2666" s="337"/>
      <c r="D2666" s="337"/>
      <c r="E2666" s="337"/>
      <c r="F2666" s="341"/>
      <c r="G2666" s="356"/>
      <c r="H2666" s="337"/>
      <c r="I2666" s="337"/>
      <c r="J2666" s="337"/>
      <c r="K2666" s="337"/>
      <c r="L2666" s="334"/>
      <c r="M2666" s="337"/>
      <c r="N2666" s="349"/>
      <c r="O2666" s="349"/>
      <c r="P2666" s="357"/>
    </row>
    <row r="2667" ht="27" customHeight="1" spans="1:16">
      <c r="A2667" s="362"/>
      <c r="B2667" s="294"/>
      <c r="C2667" s="337"/>
      <c r="D2667" s="337"/>
      <c r="E2667" s="337"/>
      <c r="F2667" s="337"/>
      <c r="G2667" s="356"/>
      <c r="H2667" s="337"/>
      <c r="I2667" s="337"/>
      <c r="J2667" s="337"/>
      <c r="K2667" s="337"/>
      <c r="L2667" s="329"/>
      <c r="M2667" s="337"/>
      <c r="N2667" s="349"/>
      <c r="O2667" s="349"/>
      <c r="P2667" s="358"/>
    </row>
    <row r="2668" ht="27" customHeight="1" spans="1:16">
      <c r="A2668" s="361"/>
      <c r="B2668" s="294"/>
      <c r="C2668" s="337"/>
      <c r="D2668" s="337"/>
      <c r="E2668" s="337"/>
      <c r="F2668" s="337"/>
      <c r="G2668" s="356"/>
      <c r="H2668" s="337"/>
      <c r="I2668" s="337"/>
      <c r="J2668" s="337"/>
      <c r="K2668" s="337"/>
      <c r="L2668" s="334"/>
      <c r="M2668" s="337"/>
      <c r="N2668" s="349"/>
      <c r="O2668" s="349"/>
      <c r="P2668" s="357"/>
    </row>
    <row r="2669" ht="27" customHeight="1" spans="1:16">
      <c r="A2669" s="362"/>
      <c r="B2669" s="294"/>
      <c r="C2669" s="337"/>
      <c r="D2669" s="337"/>
      <c r="E2669" s="337"/>
      <c r="F2669" s="337"/>
      <c r="G2669" s="356"/>
      <c r="H2669" s="337"/>
      <c r="I2669" s="337"/>
      <c r="J2669" s="337"/>
      <c r="K2669" s="337"/>
      <c r="L2669" s="329"/>
      <c r="M2669" s="337"/>
      <c r="N2669" s="349"/>
      <c r="O2669" s="349"/>
      <c r="P2669" s="358"/>
    </row>
    <row r="2670" ht="27" customHeight="1" spans="1:16">
      <c r="A2670" s="361"/>
      <c r="B2670" s="294"/>
      <c r="C2670" s="337"/>
      <c r="D2670" s="337"/>
      <c r="E2670" s="337"/>
      <c r="F2670" s="341"/>
      <c r="G2670" s="356"/>
      <c r="H2670" s="337"/>
      <c r="I2670" s="337"/>
      <c r="J2670" s="337"/>
      <c r="K2670" s="337"/>
      <c r="L2670" s="334"/>
      <c r="M2670" s="337"/>
      <c r="N2670" s="349"/>
      <c r="O2670" s="349"/>
      <c r="P2670" s="357"/>
    </row>
    <row r="2671" ht="27" customHeight="1" spans="1:16">
      <c r="A2671" s="362"/>
      <c r="B2671" s="294"/>
      <c r="C2671" s="337"/>
      <c r="D2671" s="337"/>
      <c r="E2671" s="337"/>
      <c r="F2671" s="337"/>
      <c r="G2671" s="356"/>
      <c r="H2671" s="337"/>
      <c r="I2671" s="337"/>
      <c r="J2671" s="337"/>
      <c r="K2671" s="337"/>
      <c r="L2671" s="329"/>
      <c r="M2671" s="337"/>
      <c r="N2671" s="349"/>
      <c r="O2671" s="349"/>
      <c r="P2671" s="358"/>
    </row>
    <row r="2672" ht="27" customHeight="1" spans="1:16">
      <c r="A2672" s="361"/>
      <c r="B2672" s="294"/>
      <c r="C2672" s="337"/>
      <c r="D2672" s="337"/>
      <c r="E2672" s="337"/>
      <c r="F2672" s="337"/>
      <c r="G2672" s="356"/>
      <c r="H2672" s="337"/>
      <c r="I2672" s="337"/>
      <c r="J2672" s="337"/>
      <c r="K2672" s="337"/>
      <c r="L2672" s="334"/>
      <c r="M2672" s="337"/>
      <c r="N2672" s="349"/>
      <c r="O2672" s="349"/>
      <c r="P2672" s="357"/>
    </row>
    <row r="2673" ht="27" customHeight="1" spans="1:16">
      <c r="A2673" s="362"/>
      <c r="B2673" s="294"/>
      <c r="C2673" s="337"/>
      <c r="D2673" s="337"/>
      <c r="E2673" s="337"/>
      <c r="F2673" s="337"/>
      <c r="G2673" s="356"/>
      <c r="H2673" s="337"/>
      <c r="I2673" s="337"/>
      <c r="J2673" s="337"/>
      <c r="K2673" s="337"/>
      <c r="L2673" s="329"/>
      <c r="M2673" s="337"/>
      <c r="N2673" s="349"/>
      <c r="O2673" s="349"/>
      <c r="P2673" s="358"/>
    </row>
    <row r="2674" ht="27" customHeight="1" spans="1:16">
      <c r="A2674" s="361"/>
      <c r="B2674" s="294"/>
      <c r="C2674" s="337"/>
      <c r="D2674" s="337"/>
      <c r="E2674" s="337"/>
      <c r="F2674" s="337"/>
      <c r="G2674" s="356"/>
      <c r="H2674" s="337"/>
      <c r="I2674" s="337"/>
      <c r="J2674" s="337"/>
      <c r="K2674" s="337"/>
      <c r="L2674" s="334"/>
      <c r="M2674" s="337"/>
      <c r="N2674" s="349"/>
      <c r="O2674" s="349"/>
      <c r="P2674" s="357"/>
    </row>
    <row r="2675" ht="27" customHeight="1" spans="1:16">
      <c r="A2675" s="362"/>
      <c r="B2675" s="294"/>
      <c r="C2675" s="337"/>
      <c r="D2675" s="337"/>
      <c r="E2675" s="337"/>
      <c r="F2675" s="337"/>
      <c r="G2675" s="356"/>
      <c r="H2675" s="337"/>
      <c r="I2675" s="337"/>
      <c r="J2675" s="337"/>
      <c r="K2675" s="337"/>
      <c r="L2675" s="329"/>
      <c r="M2675" s="337"/>
      <c r="N2675" s="349"/>
      <c r="O2675" s="349"/>
      <c r="P2675" s="358"/>
    </row>
    <row r="2676" ht="27" customHeight="1" spans="1:16">
      <c r="A2676" s="361"/>
      <c r="B2676" s="294"/>
      <c r="C2676" s="337"/>
      <c r="D2676" s="337"/>
      <c r="E2676" s="337"/>
      <c r="F2676" s="337"/>
      <c r="G2676" s="356"/>
      <c r="H2676" s="337"/>
      <c r="I2676" s="337"/>
      <c r="J2676" s="337"/>
      <c r="K2676" s="337"/>
      <c r="L2676" s="334"/>
      <c r="M2676" s="337"/>
      <c r="N2676" s="349"/>
      <c r="O2676" s="349"/>
      <c r="P2676" s="357"/>
    </row>
    <row r="2677" ht="27" customHeight="1" spans="1:16">
      <c r="A2677" s="362"/>
      <c r="B2677" s="294"/>
      <c r="C2677" s="337"/>
      <c r="D2677" s="337"/>
      <c r="E2677" s="337"/>
      <c r="F2677" s="337"/>
      <c r="G2677" s="356"/>
      <c r="H2677" s="337"/>
      <c r="I2677" s="337"/>
      <c r="J2677" s="337"/>
      <c r="K2677" s="337"/>
      <c r="L2677" s="329"/>
      <c r="M2677" s="337"/>
      <c r="N2677" s="349"/>
      <c r="O2677" s="349"/>
      <c r="P2677" s="358"/>
    </row>
    <row r="2678" ht="27" customHeight="1" spans="1:16">
      <c r="A2678" s="361"/>
      <c r="B2678" s="294"/>
      <c r="C2678" s="337"/>
      <c r="D2678" s="337"/>
      <c r="E2678" s="337"/>
      <c r="F2678" s="337"/>
      <c r="G2678" s="356"/>
      <c r="H2678" s="337"/>
      <c r="I2678" s="337"/>
      <c r="J2678" s="337"/>
      <c r="K2678" s="337"/>
      <c r="L2678" s="334"/>
      <c r="M2678" s="337"/>
      <c r="N2678" s="349"/>
      <c r="O2678" s="349"/>
      <c r="P2678" s="357"/>
    </row>
    <row r="2679" ht="27" customHeight="1" spans="1:16">
      <c r="A2679" s="362"/>
      <c r="B2679" s="294"/>
      <c r="C2679" s="337"/>
      <c r="D2679" s="337"/>
      <c r="E2679" s="337"/>
      <c r="F2679" s="337"/>
      <c r="G2679" s="356"/>
      <c r="H2679" s="337"/>
      <c r="I2679" s="337"/>
      <c r="J2679" s="337"/>
      <c r="K2679" s="337"/>
      <c r="L2679" s="329"/>
      <c r="M2679" s="337"/>
      <c r="N2679" s="349"/>
      <c r="O2679" s="349"/>
      <c r="P2679" s="358"/>
    </row>
    <row r="2680" ht="27" customHeight="1" spans="1:16">
      <c r="A2680" s="361"/>
      <c r="B2680" s="294"/>
      <c r="C2680" s="337"/>
      <c r="D2680" s="337"/>
      <c r="E2680" s="337"/>
      <c r="F2680" s="337"/>
      <c r="G2680" s="356"/>
      <c r="H2680" s="337"/>
      <c r="I2680" s="337"/>
      <c r="J2680" s="337"/>
      <c r="K2680" s="337"/>
      <c r="L2680" s="334"/>
      <c r="M2680" s="337"/>
      <c r="N2680" s="349"/>
      <c r="O2680" s="349"/>
      <c r="P2680" s="357"/>
    </row>
    <row r="2681" ht="27" customHeight="1" spans="1:16">
      <c r="A2681" s="362"/>
      <c r="B2681" s="294"/>
      <c r="C2681" s="337"/>
      <c r="D2681" s="337"/>
      <c r="E2681" s="337"/>
      <c r="F2681" s="337"/>
      <c r="G2681" s="356"/>
      <c r="H2681" s="337"/>
      <c r="I2681" s="337"/>
      <c r="J2681" s="337"/>
      <c r="K2681" s="337"/>
      <c r="L2681" s="329"/>
      <c r="M2681" s="337"/>
      <c r="N2681" s="349"/>
      <c r="O2681" s="349"/>
      <c r="P2681" s="358"/>
    </row>
    <row r="2682" ht="27" customHeight="1" spans="1:16">
      <c r="A2682" s="361"/>
      <c r="B2682" s="294"/>
      <c r="C2682" s="337"/>
      <c r="D2682" s="337"/>
      <c r="E2682" s="337"/>
      <c r="F2682" s="337"/>
      <c r="G2682" s="356"/>
      <c r="H2682" s="337"/>
      <c r="I2682" s="337"/>
      <c r="J2682" s="337"/>
      <c r="K2682" s="337"/>
      <c r="L2682" s="334"/>
      <c r="M2682" s="337"/>
      <c r="N2682" s="349"/>
      <c r="O2682" s="349"/>
      <c r="P2682" s="357"/>
    </row>
    <row r="2683" ht="27" customHeight="1" spans="1:16">
      <c r="A2683" s="362"/>
      <c r="B2683" s="294"/>
      <c r="C2683" s="337"/>
      <c r="D2683" s="337"/>
      <c r="E2683" s="337"/>
      <c r="F2683" s="337"/>
      <c r="G2683" s="356"/>
      <c r="H2683" s="337"/>
      <c r="I2683" s="337"/>
      <c r="J2683" s="337"/>
      <c r="K2683" s="337"/>
      <c r="L2683" s="329"/>
      <c r="M2683" s="337"/>
      <c r="N2683" s="349"/>
      <c r="O2683" s="349"/>
      <c r="P2683" s="358"/>
    </row>
    <row r="2684" ht="27" customHeight="1" spans="1:16">
      <c r="A2684" s="361"/>
      <c r="B2684" s="294"/>
      <c r="C2684" s="337"/>
      <c r="D2684" s="337"/>
      <c r="E2684" s="337"/>
      <c r="F2684" s="337"/>
      <c r="G2684" s="356"/>
      <c r="H2684" s="337"/>
      <c r="I2684" s="337"/>
      <c r="J2684" s="337"/>
      <c r="K2684" s="337"/>
      <c r="L2684" s="334"/>
      <c r="M2684" s="337"/>
      <c r="N2684" s="349"/>
      <c r="O2684" s="349"/>
      <c r="P2684" s="357"/>
    </row>
    <row r="2685" ht="27" customHeight="1" spans="1:16">
      <c r="A2685" s="362"/>
      <c r="B2685" s="294"/>
      <c r="C2685" s="337"/>
      <c r="D2685" s="337"/>
      <c r="E2685" s="337"/>
      <c r="F2685" s="337"/>
      <c r="G2685" s="356"/>
      <c r="H2685" s="337"/>
      <c r="I2685" s="337"/>
      <c r="J2685" s="337"/>
      <c r="K2685" s="337"/>
      <c r="L2685" s="329"/>
      <c r="M2685" s="337"/>
      <c r="N2685" s="349"/>
      <c r="O2685" s="349"/>
      <c r="P2685" s="358"/>
    </row>
    <row r="2686" ht="27" customHeight="1" spans="1:16">
      <c r="A2686" s="361"/>
      <c r="B2686" s="294"/>
      <c r="C2686" s="337"/>
      <c r="D2686" s="337"/>
      <c r="E2686" s="337"/>
      <c r="F2686" s="337"/>
      <c r="G2686" s="356"/>
      <c r="H2686" s="337"/>
      <c r="I2686" s="337"/>
      <c r="J2686" s="337"/>
      <c r="K2686" s="337"/>
      <c r="L2686" s="334"/>
      <c r="M2686" s="337"/>
      <c r="N2686" s="349"/>
      <c r="O2686" s="349"/>
      <c r="P2686" s="357"/>
    </row>
    <row r="2687" ht="27" customHeight="1" spans="1:16">
      <c r="A2687" s="362"/>
      <c r="B2687" s="294"/>
      <c r="C2687" s="337"/>
      <c r="D2687" s="337"/>
      <c r="E2687" s="337"/>
      <c r="F2687" s="337"/>
      <c r="G2687" s="356"/>
      <c r="H2687" s="337"/>
      <c r="I2687" s="337"/>
      <c r="J2687" s="337"/>
      <c r="K2687" s="337"/>
      <c r="L2687" s="329"/>
      <c r="M2687" s="337"/>
      <c r="N2687" s="349"/>
      <c r="O2687" s="349"/>
      <c r="P2687" s="358"/>
    </row>
    <row r="2688" ht="27" customHeight="1" spans="1:16">
      <c r="A2688" s="361"/>
      <c r="B2688" s="294"/>
      <c r="C2688" s="337"/>
      <c r="D2688" s="337"/>
      <c r="E2688" s="337"/>
      <c r="F2688" s="337"/>
      <c r="G2688" s="356"/>
      <c r="H2688" s="337"/>
      <c r="I2688" s="337"/>
      <c r="J2688" s="337"/>
      <c r="K2688" s="337"/>
      <c r="L2688" s="334"/>
      <c r="M2688" s="337"/>
      <c r="N2688" s="349"/>
      <c r="O2688" s="349"/>
      <c r="P2688" s="357"/>
    </row>
    <row r="2689" ht="27" customHeight="1" spans="1:16">
      <c r="A2689" s="362"/>
      <c r="B2689" s="294"/>
      <c r="C2689" s="337"/>
      <c r="D2689" s="337"/>
      <c r="E2689" s="337"/>
      <c r="F2689" s="337"/>
      <c r="G2689" s="356"/>
      <c r="H2689" s="337"/>
      <c r="I2689" s="337"/>
      <c r="J2689" s="337"/>
      <c r="K2689" s="337"/>
      <c r="L2689" s="329"/>
      <c r="M2689" s="337"/>
      <c r="N2689" s="349"/>
      <c r="O2689" s="349"/>
      <c r="P2689" s="358"/>
    </row>
    <row r="2690" ht="27" customHeight="1" spans="1:16">
      <c r="A2690" s="361"/>
      <c r="B2690" s="294"/>
      <c r="C2690" s="337"/>
      <c r="D2690" s="337"/>
      <c r="E2690" s="337"/>
      <c r="F2690" s="337"/>
      <c r="G2690" s="356"/>
      <c r="H2690" s="337"/>
      <c r="I2690" s="337"/>
      <c r="J2690" s="337"/>
      <c r="K2690" s="337"/>
      <c r="L2690" s="334"/>
      <c r="M2690" s="337"/>
      <c r="N2690" s="349"/>
      <c r="O2690" s="349"/>
      <c r="P2690" s="357"/>
    </row>
    <row r="2691" ht="27" customHeight="1" spans="1:16">
      <c r="A2691" s="362"/>
      <c r="B2691" s="294"/>
      <c r="C2691" s="337"/>
      <c r="D2691" s="337"/>
      <c r="E2691" s="337"/>
      <c r="F2691" s="337"/>
      <c r="G2691" s="356"/>
      <c r="H2691" s="337"/>
      <c r="I2691" s="337"/>
      <c r="J2691" s="337"/>
      <c r="K2691" s="337"/>
      <c r="L2691" s="329"/>
      <c r="M2691" s="337"/>
      <c r="N2691" s="349"/>
      <c r="O2691" s="349"/>
      <c r="P2691" s="358"/>
    </row>
    <row r="2692" ht="27" customHeight="1" spans="1:16">
      <c r="A2692" s="361"/>
      <c r="B2692" s="294"/>
      <c r="C2692" s="337"/>
      <c r="D2692" s="337"/>
      <c r="E2692" s="337"/>
      <c r="F2692" s="341"/>
      <c r="G2692" s="356"/>
      <c r="H2692" s="337"/>
      <c r="I2692" s="337"/>
      <c r="J2692" s="337"/>
      <c r="K2692" s="337"/>
      <c r="L2692" s="334"/>
      <c r="M2692" s="337"/>
      <c r="N2692" s="349"/>
      <c r="O2692" s="349"/>
      <c r="P2692" s="357"/>
    </row>
    <row r="2693" ht="27" customHeight="1" spans="1:16">
      <c r="A2693" s="362"/>
      <c r="B2693" s="294"/>
      <c r="C2693" s="337"/>
      <c r="D2693" s="337"/>
      <c r="E2693" s="337"/>
      <c r="F2693" s="337"/>
      <c r="G2693" s="356"/>
      <c r="H2693" s="337"/>
      <c r="I2693" s="337"/>
      <c r="J2693" s="337"/>
      <c r="K2693" s="337"/>
      <c r="L2693" s="329"/>
      <c r="M2693" s="337"/>
      <c r="N2693" s="349"/>
      <c r="O2693" s="349"/>
      <c r="P2693" s="358"/>
    </row>
    <row r="2694" ht="27" customHeight="1" spans="1:16">
      <c r="A2694" s="361"/>
      <c r="B2694" s="294"/>
      <c r="C2694" s="337"/>
      <c r="D2694" s="337"/>
      <c r="E2694" s="337"/>
      <c r="F2694" s="337"/>
      <c r="G2694" s="356"/>
      <c r="H2694" s="337"/>
      <c r="I2694" s="337"/>
      <c r="J2694" s="337"/>
      <c r="K2694" s="337"/>
      <c r="L2694" s="334"/>
      <c r="M2694" s="337"/>
      <c r="N2694" s="349"/>
      <c r="O2694" s="349"/>
      <c r="P2694" s="357"/>
    </row>
    <row r="2695" ht="27" customHeight="1" spans="1:16">
      <c r="A2695" s="362"/>
      <c r="B2695" s="294"/>
      <c r="C2695" s="337"/>
      <c r="D2695" s="337"/>
      <c r="E2695" s="337"/>
      <c r="F2695" s="341"/>
      <c r="G2695" s="356"/>
      <c r="H2695" s="337"/>
      <c r="I2695" s="337"/>
      <c r="J2695" s="337"/>
      <c r="K2695" s="337"/>
      <c r="L2695" s="329"/>
      <c r="M2695" s="337"/>
      <c r="N2695" s="349"/>
      <c r="O2695" s="349"/>
      <c r="P2695" s="358"/>
    </row>
    <row r="2696" ht="27" customHeight="1" spans="1:16">
      <c r="A2696" s="361"/>
      <c r="B2696" s="294"/>
      <c r="C2696" s="337"/>
      <c r="D2696" s="337"/>
      <c r="E2696" s="337"/>
      <c r="F2696" s="341"/>
      <c r="G2696" s="356"/>
      <c r="H2696" s="337"/>
      <c r="I2696" s="337"/>
      <c r="J2696" s="337"/>
      <c r="K2696" s="337"/>
      <c r="L2696" s="334"/>
      <c r="M2696" s="337"/>
      <c r="N2696" s="349"/>
      <c r="O2696" s="349"/>
      <c r="P2696" s="357"/>
    </row>
    <row r="2697" ht="27" customHeight="1" spans="1:16">
      <c r="A2697" s="362"/>
      <c r="B2697" s="294"/>
      <c r="C2697" s="337"/>
      <c r="D2697" s="337"/>
      <c r="E2697" s="337"/>
      <c r="F2697" s="337"/>
      <c r="G2697" s="356"/>
      <c r="H2697" s="337"/>
      <c r="I2697" s="337"/>
      <c r="J2697" s="337"/>
      <c r="K2697" s="337"/>
      <c r="L2697" s="329"/>
      <c r="M2697" s="337"/>
      <c r="N2697" s="349"/>
      <c r="O2697" s="349"/>
      <c r="P2697" s="358"/>
    </row>
    <row r="2698" ht="27" customHeight="1" spans="1:16">
      <c r="A2698" s="361"/>
      <c r="B2698" s="294"/>
      <c r="C2698" s="337"/>
      <c r="D2698" s="337"/>
      <c r="E2698" s="337"/>
      <c r="F2698" s="337"/>
      <c r="G2698" s="356"/>
      <c r="H2698" s="337"/>
      <c r="I2698" s="337"/>
      <c r="J2698" s="337"/>
      <c r="K2698" s="337"/>
      <c r="L2698" s="334"/>
      <c r="M2698" s="337"/>
      <c r="N2698" s="349"/>
      <c r="O2698" s="349"/>
      <c r="P2698" s="357"/>
    </row>
    <row r="2699" ht="27" customHeight="1" spans="1:16">
      <c r="A2699" s="362"/>
      <c r="B2699" s="294"/>
      <c r="C2699" s="337"/>
      <c r="D2699" s="337"/>
      <c r="E2699" s="337"/>
      <c r="F2699" s="337"/>
      <c r="G2699" s="356"/>
      <c r="H2699" s="337"/>
      <c r="I2699" s="337"/>
      <c r="J2699" s="337"/>
      <c r="K2699" s="337"/>
      <c r="L2699" s="329"/>
      <c r="M2699" s="337"/>
      <c r="N2699" s="349"/>
      <c r="O2699" s="349"/>
      <c r="P2699" s="358"/>
    </row>
    <row r="2700" ht="27" customHeight="1" spans="1:16">
      <c r="A2700" s="361"/>
      <c r="B2700" s="294"/>
      <c r="C2700" s="337"/>
      <c r="D2700" s="337"/>
      <c r="E2700" s="337"/>
      <c r="F2700" s="337"/>
      <c r="G2700" s="356"/>
      <c r="H2700" s="337"/>
      <c r="I2700" s="337"/>
      <c r="J2700" s="337"/>
      <c r="K2700" s="337"/>
      <c r="L2700" s="334"/>
      <c r="M2700" s="337"/>
      <c r="N2700" s="349"/>
      <c r="O2700" s="349"/>
      <c r="P2700" s="357"/>
    </row>
    <row r="2701" ht="27" customHeight="1" spans="1:16">
      <c r="A2701" s="362"/>
      <c r="B2701" s="294"/>
      <c r="C2701" s="337"/>
      <c r="D2701" s="337"/>
      <c r="E2701" s="337"/>
      <c r="F2701" s="337"/>
      <c r="G2701" s="356"/>
      <c r="H2701" s="337"/>
      <c r="I2701" s="337"/>
      <c r="J2701" s="337"/>
      <c r="K2701" s="337"/>
      <c r="L2701" s="329"/>
      <c r="M2701" s="360"/>
      <c r="N2701" s="349"/>
      <c r="O2701" s="349"/>
      <c r="P2701" s="358"/>
    </row>
    <row r="2702" ht="27" customHeight="1" spans="1:16">
      <c r="A2702" s="361"/>
      <c r="B2702" s="294"/>
      <c r="C2702" s="337"/>
      <c r="D2702" s="337"/>
      <c r="E2702" s="337"/>
      <c r="F2702" s="337"/>
      <c r="G2702" s="356"/>
      <c r="H2702" s="337"/>
      <c r="I2702" s="337"/>
      <c r="J2702" s="337"/>
      <c r="K2702" s="337"/>
      <c r="L2702" s="334"/>
      <c r="M2702" s="337"/>
      <c r="N2702" s="349"/>
      <c r="O2702" s="349"/>
      <c r="P2702" s="357"/>
    </row>
    <row r="2703" ht="27" customHeight="1" spans="1:16">
      <c r="A2703" s="362"/>
      <c r="B2703" s="294"/>
      <c r="C2703" s="337"/>
      <c r="D2703" s="337"/>
      <c r="E2703" s="337"/>
      <c r="F2703" s="337"/>
      <c r="G2703" s="356"/>
      <c r="H2703" s="337"/>
      <c r="I2703" s="337"/>
      <c r="J2703" s="337"/>
      <c r="K2703" s="337"/>
      <c r="L2703" s="329"/>
      <c r="M2703" s="337"/>
      <c r="N2703" s="349"/>
      <c r="O2703" s="349"/>
      <c r="P2703" s="358"/>
    </row>
    <row r="2704" ht="27" customHeight="1" spans="1:16">
      <c r="A2704" s="361"/>
      <c r="B2704" s="294"/>
      <c r="C2704" s="337"/>
      <c r="D2704" s="337"/>
      <c r="E2704" s="337"/>
      <c r="F2704" s="337"/>
      <c r="G2704" s="356"/>
      <c r="H2704" s="337"/>
      <c r="I2704" s="337"/>
      <c r="J2704" s="337"/>
      <c r="K2704" s="337"/>
      <c r="L2704" s="334"/>
      <c r="M2704" s="337"/>
      <c r="N2704" s="349"/>
      <c r="O2704" s="349"/>
      <c r="P2704" s="357"/>
    </row>
    <row r="2705" ht="27" customHeight="1" spans="1:16">
      <c r="A2705" s="362"/>
      <c r="B2705" s="294"/>
      <c r="C2705" s="337"/>
      <c r="D2705" s="337"/>
      <c r="E2705" s="337"/>
      <c r="F2705" s="341"/>
      <c r="G2705" s="356"/>
      <c r="H2705" s="337"/>
      <c r="I2705" s="337"/>
      <c r="J2705" s="337"/>
      <c r="K2705" s="337"/>
      <c r="L2705" s="329"/>
      <c r="M2705" s="337"/>
      <c r="N2705" s="349"/>
      <c r="O2705" s="349"/>
      <c r="P2705" s="358"/>
    </row>
    <row r="2706" ht="27" customHeight="1" spans="1:16">
      <c r="A2706" s="361"/>
      <c r="B2706" s="294"/>
      <c r="C2706" s="337"/>
      <c r="D2706" s="337"/>
      <c r="E2706" s="337"/>
      <c r="F2706" s="337"/>
      <c r="G2706" s="356"/>
      <c r="H2706" s="337"/>
      <c r="I2706" s="337"/>
      <c r="J2706" s="337"/>
      <c r="K2706" s="337"/>
      <c r="L2706" s="334"/>
      <c r="M2706" s="337"/>
      <c r="N2706" s="349"/>
      <c r="O2706" s="349"/>
      <c r="P2706" s="357"/>
    </row>
    <row r="2707" ht="27" customHeight="1" spans="1:16">
      <c r="A2707" s="362"/>
      <c r="B2707" s="294"/>
      <c r="C2707" s="337"/>
      <c r="D2707" s="337"/>
      <c r="E2707" s="337"/>
      <c r="F2707" s="337"/>
      <c r="G2707" s="356"/>
      <c r="H2707" s="337"/>
      <c r="I2707" s="337"/>
      <c r="J2707" s="337"/>
      <c r="K2707" s="337"/>
      <c r="L2707" s="329"/>
      <c r="M2707" s="337"/>
      <c r="N2707" s="349"/>
      <c r="O2707" s="349"/>
      <c r="P2707" s="358"/>
    </row>
    <row r="2708" ht="27" customHeight="1" spans="1:16">
      <c r="A2708" s="361"/>
      <c r="B2708" s="294"/>
      <c r="C2708" s="337"/>
      <c r="D2708" s="337"/>
      <c r="E2708" s="337"/>
      <c r="F2708" s="337"/>
      <c r="G2708" s="356"/>
      <c r="H2708" s="337"/>
      <c r="I2708" s="337"/>
      <c r="J2708" s="337"/>
      <c r="K2708" s="337"/>
      <c r="L2708" s="334"/>
      <c r="M2708" s="337"/>
      <c r="N2708" s="349"/>
      <c r="O2708" s="349"/>
      <c r="P2708" s="357"/>
    </row>
    <row r="2709" ht="27" customHeight="1" spans="1:16">
      <c r="A2709" s="362"/>
      <c r="B2709" s="294"/>
      <c r="C2709" s="337"/>
      <c r="D2709" s="337"/>
      <c r="E2709" s="337"/>
      <c r="F2709" s="337"/>
      <c r="G2709" s="356"/>
      <c r="H2709" s="337"/>
      <c r="I2709" s="337"/>
      <c r="J2709" s="337"/>
      <c r="K2709" s="337"/>
      <c r="L2709" s="329"/>
      <c r="M2709" s="337"/>
      <c r="N2709" s="349"/>
      <c r="O2709" s="349"/>
      <c r="P2709" s="358"/>
    </row>
    <row r="2710" ht="27" customHeight="1" spans="1:16">
      <c r="A2710" s="361"/>
      <c r="B2710" s="294"/>
      <c r="C2710" s="337"/>
      <c r="D2710" s="337"/>
      <c r="E2710" s="337"/>
      <c r="F2710" s="337"/>
      <c r="G2710" s="356"/>
      <c r="H2710" s="337"/>
      <c r="I2710" s="337"/>
      <c r="J2710" s="337"/>
      <c r="K2710" s="337"/>
      <c r="L2710" s="334"/>
      <c r="M2710" s="337"/>
      <c r="N2710" s="349"/>
      <c r="O2710" s="349"/>
      <c r="P2710" s="357"/>
    </row>
    <row r="2711" ht="27" customHeight="1" spans="1:16">
      <c r="A2711" s="362"/>
      <c r="B2711" s="294"/>
      <c r="C2711" s="337"/>
      <c r="D2711" s="337"/>
      <c r="E2711" s="337"/>
      <c r="F2711" s="337"/>
      <c r="G2711" s="356"/>
      <c r="H2711" s="337"/>
      <c r="I2711" s="337"/>
      <c r="J2711" s="337"/>
      <c r="K2711" s="337"/>
      <c r="L2711" s="329"/>
      <c r="M2711" s="337"/>
      <c r="N2711" s="349"/>
      <c r="O2711" s="349"/>
      <c r="P2711" s="358"/>
    </row>
    <row r="2712" ht="27" customHeight="1" spans="1:16">
      <c r="A2712" s="361"/>
      <c r="B2712" s="294"/>
      <c r="C2712" s="337"/>
      <c r="D2712" s="337"/>
      <c r="E2712" s="337"/>
      <c r="F2712" s="337"/>
      <c r="G2712" s="356"/>
      <c r="H2712" s="337"/>
      <c r="I2712" s="337"/>
      <c r="J2712" s="337"/>
      <c r="K2712" s="337"/>
      <c r="L2712" s="334"/>
      <c r="M2712" s="337"/>
      <c r="N2712" s="349"/>
      <c r="O2712" s="349"/>
      <c r="P2712" s="357"/>
    </row>
    <row r="2713" ht="27" customHeight="1" spans="1:16">
      <c r="A2713" s="362"/>
      <c r="B2713" s="294"/>
      <c r="C2713" s="337"/>
      <c r="D2713" s="337"/>
      <c r="E2713" s="337"/>
      <c r="F2713" s="337"/>
      <c r="G2713" s="356"/>
      <c r="H2713" s="337"/>
      <c r="I2713" s="337"/>
      <c r="J2713" s="337"/>
      <c r="K2713" s="337"/>
      <c r="L2713" s="329"/>
      <c r="M2713" s="337"/>
      <c r="N2713" s="349"/>
      <c r="O2713" s="349"/>
      <c r="P2713" s="358"/>
    </row>
    <row r="2714" ht="27" customHeight="1" spans="1:16">
      <c r="A2714" s="361"/>
      <c r="B2714" s="294"/>
      <c r="C2714" s="337"/>
      <c r="D2714" s="337"/>
      <c r="E2714" s="337"/>
      <c r="F2714" s="337"/>
      <c r="G2714" s="356"/>
      <c r="H2714" s="337"/>
      <c r="I2714" s="337"/>
      <c r="J2714" s="337"/>
      <c r="K2714" s="337"/>
      <c r="L2714" s="334"/>
      <c r="M2714" s="337"/>
      <c r="N2714" s="349"/>
      <c r="O2714" s="349"/>
      <c r="P2714" s="357"/>
    </row>
    <row r="2715" ht="27" customHeight="1" spans="1:16">
      <c r="A2715" s="362"/>
      <c r="B2715" s="294"/>
      <c r="C2715" s="337"/>
      <c r="D2715" s="337"/>
      <c r="E2715" s="337"/>
      <c r="F2715" s="337"/>
      <c r="G2715" s="356"/>
      <c r="H2715" s="337"/>
      <c r="I2715" s="337"/>
      <c r="J2715" s="337"/>
      <c r="K2715" s="337"/>
      <c r="L2715" s="329"/>
      <c r="M2715" s="337"/>
      <c r="N2715" s="349"/>
      <c r="O2715" s="349"/>
      <c r="P2715" s="358"/>
    </row>
    <row r="2716" ht="27" customHeight="1" spans="1:16">
      <c r="A2716" s="361"/>
      <c r="B2716" s="294"/>
      <c r="C2716" s="337"/>
      <c r="D2716" s="337"/>
      <c r="E2716" s="337"/>
      <c r="F2716" s="337"/>
      <c r="G2716" s="356"/>
      <c r="H2716" s="337"/>
      <c r="I2716" s="337"/>
      <c r="J2716" s="337"/>
      <c r="K2716" s="337"/>
      <c r="L2716" s="334"/>
      <c r="M2716" s="337"/>
      <c r="N2716" s="349"/>
      <c r="O2716" s="349"/>
      <c r="P2716" s="357"/>
    </row>
    <row r="2717" ht="27" customHeight="1" spans="1:16">
      <c r="A2717" s="362"/>
      <c r="B2717" s="294"/>
      <c r="C2717" s="337"/>
      <c r="D2717" s="337"/>
      <c r="E2717" s="337"/>
      <c r="F2717" s="337"/>
      <c r="G2717" s="356"/>
      <c r="H2717" s="337"/>
      <c r="I2717" s="337"/>
      <c r="J2717" s="337"/>
      <c r="K2717" s="337"/>
      <c r="L2717" s="329"/>
      <c r="M2717" s="337"/>
      <c r="N2717" s="349"/>
      <c r="O2717" s="349"/>
      <c r="P2717" s="358"/>
    </row>
    <row r="2718" ht="27" customHeight="1" spans="1:16">
      <c r="A2718" s="361"/>
      <c r="B2718" s="294"/>
      <c r="C2718" s="337"/>
      <c r="D2718" s="337"/>
      <c r="E2718" s="337"/>
      <c r="F2718" s="337"/>
      <c r="G2718" s="356"/>
      <c r="H2718" s="337"/>
      <c r="I2718" s="337"/>
      <c r="J2718" s="337"/>
      <c r="K2718" s="337"/>
      <c r="L2718" s="334"/>
      <c r="M2718" s="337"/>
      <c r="N2718" s="349"/>
      <c r="O2718" s="349"/>
      <c r="P2718" s="357"/>
    </row>
    <row r="2719" ht="27" customHeight="1" spans="1:16">
      <c r="A2719" s="362"/>
      <c r="B2719" s="294"/>
      <c r="C2719" s="337"/>
      <c r="D2719" s="337"/>
      <c r="E2719" s="337"/>
      <c r="F2719" s="337"/>
      <c r="G2719" s="356"/>
      <c r="H2719" s="337"/>
      <c r="I2719" s="337"/>
      <c r="J2719" s="337"/>
      <c r="K2719" s="337"/>
      <c r="L2719" s="329"/>
      <c r="M2719" s="360"/>
      <c r="N2719" s="349"/>
      <c r="O2719" s="349"/>
      <c r="P2719" s="358"/>
    </row>
    <row r="2720" ht="27" customHeight="1" spans="1:16">
      <c r="A2720" s="361"/>
      <c r="B2720" s="294"/>
      <c r="C2720" s="337"/>
      <c r="D2720" s="337"/>
      <c r="E2720" s="337"/>
      <c r="F2720" s="337"/>
      <c r="G2720" s="356"/>
      <c r="H2720" s="337"/>
      <c r="I2720" s="337"/>
      <c r="J2720" s="337"/>
      <c r="K2720" s="337"/>
      <c r="L2720" s="334"/>
      <c r="M2720" s="360"/>
      <c r="N2720" s="349"/>
      <c r="O2720" s="349"/>
      <c r="P2720" s="357"/>
    </row>
    <row r="2721" ht="27" customHeight="1" spans="1:16">
      <c r="A2721" s="362"/>
      <c r="B2721" s="294"/>
      <c r="C2721" s="337"/>
      <c r="D2721" s="337"/>
      <c r="E2721" s="337"/>
      <c r="F2721" s="337"/>
      <c r="G2721" s="356"/>
      <c r="H2721" s="337"/>
      <c r="I2721" s="337"/>
      <c r="J2721" s="337"/>
      <c r="K2721" s="337"/>
      <c r="L2721" s="329"/>
      <c r="M2721" s="360"/>
      <c r="N2721" s="349"/>
      <c r="O2721" s="349"/>
      <c r="P2721" s="358"/>
    </row>
    <row r="2722" ht="27" customHeight="1" spans="1:16">
      <c r="A2722" s="361"/>
      <c r="B2722" s="294"/>
      <c r="C2722" s="337"/>
      <c r="D2722" s="337"/>
      <c r="E2722" s="337"/>
      <c r="F2722" s="337"/>
      <c r="G2722" s="356"/>
      <c r="H2722" s="337"/>
      <c r="I2722" s="337"/>
      <c r="J2722" s="337"/>
      <c r="K2722" s="337"/>
      <c r="L2722" s="334"/>
      <c r="M2722" s="360"/>
      <c r="N2722" s="349"/>
      <c r="O2722" s="349"/>
      <c r="P2722" s="357"/>
    </row>
    <row r="2723" ht="27" customHeight="1" spans="1:16">
      <c r="A2723" s="362"/>
      <c r="B2723" s="294"/>
      <c r="C2723" s="337"/>
      <c r="D2723" s="337"/>
      <c r="E2723" s="337"/>
      <c r="F2723" s="337"/>
      <c r="G2723" s="356"/>
      <c r="H2723" s="337"/>
      <c r="I2723" s="337"/>
      <c r="J2723" s="337"/>
      <c r="K2723" s="337"/>
      <c r="L2723" s="329"/>
      <c r="M2723" s="360"/>
      <c r="N2723" s="349"/>
      <c r="O2723" s="349"/>
      <c r="P2723" s="358"/>
    </row>
    <row r="2724" ht="27" customHeight="1" spans="1:16">
      <c r="A2724" s="361"/>
      <c r="B2724" s="294"/>
      <c r="C2724" s="337"/>
      <c r="D2724" s="337"/>
      <c r="E2724" s="337"/>
      <c r="F2724" s="337"/>
      <c r="G2724" s="356"/>
      <c r="H2724" s="337"/>
      <c r="I2724" s="337"/>
      <c r="J2724" s="337"/>
      <c r="K2724" s="337"/>
      <c r="L2724" s="334"/>
      <c r="M2724" s="360"/>
      <c r="N2724" s="349"/>
      <c r="O2724" s="349"/>
      <c r="P2724" s="357"/>
    </row>
    <row r="2725" ht="27" customHeight="1" spans="1:16">
      <c r="A2725" s="362"/>
      <c r="B2725" s="294"/>
      <c r="C2725" s="337"/>
      <c r="D2725" s="337"/>
      <c r="E2725" s="337"/>
      <c r="F2725" s="337"/>
      <c r="G2725" s="356"/>
      <c r="H2725" s="337"/>
      <c r="I2725" s="337"/>
      <c r="J2725" s="337"/>
      <c r="K2725" s="337"/>
      <c r="L2725" s="329"/>
      <c r="M2725" s="360"/>
      <c r="N2725" s="349"/>
      <c r="O2725" s="349"/>
      <c r="P2725" s="358"/>
    </row>
    <row r="2726" ht="27" customHeight="1" spans="1:16">
      <c r="A2726" s="361"/>
      <c r="B2726" s="294"/>
      <c r="C2726" s="337"/>
      <c r="D2726" s="337"/>
      <c r="E2726" s="337"/>
      <c r="F2726" s="337"/>
      <c r="G2726" s="356"/>
      <c r="H2726" s="337"/>
      <c r="I2726" s="337"/>
      <c r="J2726" s="337"/>
      <c r="K2726" s="337"/>
      <c r="L2726" s="334"/>
      <c r="M2726" s="360"/>
      <c r="N2726" s="349"/>
      <c r="O2726" s="349"/>
      <c r="P2726" s="357"/>
    </row>
    <row r="2727" ht="27" customHeight="1" spans="1:16">
      <c r="A2727" s="362"/>
      <c r="B2727" s="294"/>
      <c r="C2727" s="337"/>
      <c r="D2727" s="337"/>
      <c r="E2727" s="337"/>
      <c r="F2727" s="337"/>
      <c r="G2727" s="356"/>
      <c r="H2727" s="337"/>
      <c r="I2727" s="337"/>
      <c r="J2727" s="337"/>
      <c r="K2727" s="337"/>
      <c r="L2727" s="329"/>
      <c r="M2727" s="360"/>
      <c r="N2727" s="349"/>
      <c r="O2727" s="349"/>
      <c r="P2727" s="358"/>
    </row>
    <row r="2728" ht="27" customHeight="1" spans="1:16">
      <c r="A2728" s="361"/>
      <c r="B2728" s="294"/>
      <c r="C2728" s="337"/>
      <c r="D2728" s="337"/>
      <c r="E2728" s="337"/>
      <c r="F2728" s="337"/>
      <c r="G2728" s="356"/>
      <c r="H2728" s="337"/>
      <c r="I2728" s="337"/>
      <c r="J2728" s="337"/>
      <c r="K2728" s="337"/>
      <c r="L2728" s="334"/>
      <c r="M2728" s="360"/>
      <c r="N2728" s="349"/>
      <c r="O2728" s="349"/>
      <c r="P2728" s="357"/>
    </row>
    <row r="2729" ht="27" customHeight="1" spans="1:16">
      <c r="A2729" s="362"/>
      <c r="B2729" s="294"/>
      <c r="C2729" s="337"/>
      <c r="D2729" s="337"/>
      <c r="E2729" s="337"/>
      <c r="F2729" s="337"/>
      <c r="G2729" s="356"/>
      <c r="H2729" s="337"/>
      <c r="I2729" s="337"/>
      <c r="J2729" s="337"/>
      <c r="K2729" s="337"/>
      <c r="L2729" s="329"/>
      <c r="M2729" s="360"/>
      <c r="N2729" s="349"/>
      <c r="O2729" s="349"/>
      <c r="P2729" s="358"/>
    </row>
    <row r="2730" ht="27" customHeight="1" spans="1:16">
      <c r="A2730" s="361"/>
      <c r="B2730" s="294"/>
      <c r="C2730" s="337"/>
      <c r="D2730" s="337"/>
      <c r="E2730" s="337"/>
      <c r="F2730" s="337"/>
      <c r="G2730" s="356"/>
      <c r="H2730" s="337"/>
      <c r="I2730" s="337"/>
      <c r="J2730" s="337"/>
      <c r="K2730" s="337"/>
      <c r="L2730" s="334"/>
      <c r="M2730" s="360"/>
      <c r="N2730" s="349"/>
      <c r="O2730" s="349"/>
      <c r="P2730" s="357"/>
    </row>
    <row r="2731" ht="27" customHeight="1" spans="1:16">
      <c r="A2731" s="362"/>
      <c r="B2731" s="294"/>
      <c r="C2731" s="337"/>
      <c r="D2731" s="337"/>
      <c r="E2731" s="337"/>
      <c r="F2731" s="337"/>
      <c r="G2731" s="356"/>
      <c r="H2731" s="337"/>
      <c r="I2731" s="337"/>
      <c r="J2731" s="337"/>
      <c r="K2731" s="337"/>
      <c r="L2731" s="329"/>
      <c r="M2731" s="360"/>
      <c r="N2731" s="349"/>
      <c r="O2731" s="349"/>
      <c r="P2731" s="358"/>
    </row>
    <row r="2732" ht="27" customHeight="1" spans="1:16">
      <c r="A2732" s="361"/>
      <c r="B2732" s="294"/>
      <c r="C2732" s="337"/>
      <c r="D2732" s="337"/>
      <c r="E2732" s="337"/>
      <c r="F2732" s="337"/>
      <c r="G2732" s="356"/>
      <c r="H2732" s="337"/>
      <c r="I2732" s="337"/>
      <c r="J2732" s="337"/>
      <c r="K2732" s="337"/>
      <c r="L2732" s="334"/>
      <c r="M2732" s="360"/>
      <c r="N2732" s="349"/>
      <c r="O2732" s="349"/>
      <c r="P2732" s="357"/>
    </row>
    <row r="2733" ht="27" customHeight="1" spans="1:16">
      <c r="A2733" s="362"/>
      <c r="B2733" s="294"/>
      <c r="C2733" s="337"/>
      <c r="D2733" s="337"/>
      <c r="E2733" s="337"/>
      <c r="F2733" s="337"/>
      <c r="G2733" s="356"/>
      <c r="H2733" s="337"/>
      <c r="I2733" s="337"/>
      <c r="J2733" s="337"/>
      <c r="K2733" s="337"/>
      <c r="L2733" s="329"/>
      <c r="M2733" s="360"/>
      <c r="N2733" s="349"/>
      <c r="O2733" s="349"/>
      <c r="P2733" s="358"/>
    </row>
    <row r="2734" ht="27" customHeight="1" spans="1:16">
      <c r="A2734" s="361"/>
      <c r="B2734" s="294"/>
      <c r="C2734" s="337"/>
      <c r="D2734" s="337"/>
      <c r="E2734" s="337"/>
      <c r="F2734" s="337"/>
      <c r="G2734" s="356"/>
      <c r="H2734" s="337"/>
      <c r="I2734" s="337"/>
      <c r="J2734" s="337"/>
      <c r="K2734" s="337"/>
      <c r="L2734" s="334"/>
      <c r="M2734" s="360"/>
      <c r="N2734" s="349"/>
      <c r="O2734" s="349"/>
      <c r="P2734" s="357"/>
    </row>
    <row r="2735" ht="27" customHeight="1" spans="1:16">
      <c r="A2735" s="362"/>
      <c r="B2735" s="294"/>
      <c r="C2735" s="337"/>
      <c r="D2735" s="337"/>
      <c r="E2735" s="337"/>
      <c r="F2735" s="337"/>
      <c r="G2735" s="356"/>
      <c r="H2735" s="337"/>
      <c r="I2735" s="337"/>
      <c r="J2735" s="337"/>
      <c r="K2735" s="337"/>
      <c r="L2735" s="329"/>
      <c r="M2735" s="337"/>
      <c r="N2735" s="349"/>
      <c r="O2735" s="349"/>
      <c r="P2735" s="358"/>
    </row>
    <row r="2736" ht="27" customHeight="1" spans="1:16">
      <c r="A2736" s="361"/>
      <c r="B2736" s="294"/>
      <c r="C2736" s="337"/>
      <c r="D2736" s="337"/>
      <c r="E2736" s="337"/>
      <c r="F2736" s="337"/>
      <c r="G2736" s="356"/>
      <c r="H2736" s="337"/>
      <c r="I2736" s="337"/>
      <c r="J2736" s="337"/>
      <c r="K2736" s="337"/>
      <c r="L2736" s="334"/>
      <c r="M2736" s="337"/>
      <c r="N2736" s="349"/>
      <c r="O2736" s="349"/>
      <c r="P2736" s="357"/>
    </row>
    <row r="2737" ht="27" customHeight="1" spans="1:16">
      <c r="A2737" s="362"/>
      <c r="B2737" s="294"/>
      <c r="C2737" s="337"/>
      <c r="D2737" s="337"/>
      <c r="E2737" s="337"/>
      <c r="F2737" s="337"/>
      <c r="G2737" s="356"/>
      <c r="H2737" s="337"/>
      <c r="I2737" s="337"/>
      <c r="J2737" s="337"/>
      <c r="K2737" s="337"/>
      <c r="L2737" s="329"/>
      <c r="M2737" s="337"/>
      <c r="N2737" s="349"/>
      <c r="O2737" s="349"/>
      <c r="P2737" s="358"/>
    </row>
    <row r="2738" ht="27" customHeight="1" spans="1:16">
      <c r="A2738" s="361"/>
      <c r="B2738" s="294"/>
      <c r="C2738" s="337"/>
      <c r="D2738" s="337"/>
      <c r="E2738" s="337"/>
      <c r="F2738" s="337"/>
      <c r="G2738" s="356"/>
      <c r="H2738" s="337"/>
      <c r="I2738" s="337"/>
      <c r="J2738" s="337"/>
      <c r="K2738" s="337"/>
      <c r="L2738" s="334"/>
      <c r="M2738" s="337"/>
      <c r="N2738" s="349"/>
      <c r="O2738" s="349"/>
      <c r="P2738" s="357"/>
    </row>
    <row r="2739" ht="27" customHeight="1" spans="1:16">
      <c r="A2739" s="362"/>
      <c r="B2739" s="294"/>
      <c r="C2739" s="337"/>
      <c r="D2739" s="337"/>
      <c r="E2739" s="337"/>
      <c r="F2739" s="337"/>
      <c r="G2739" s="356"/>
      <c r="H2739" s="337"/>
      <c r="I2739" s="337"/>
      <c r="J2739" s="337"/>
      <c r="K2739" s="337"/>
      <c r="L2739" s="329"/>
      <c r="M2739" s="337"/>
      <c r="N2739" s="349"/>
      <c r="O2739" s="349"/>
      <c r="P2739" s="358"/>
    </row>
    <row r="2740" ht="27" customHeight="1" spans="1:16">
      <c r="A2740" s="361"/>
      <c r="B2740" s="294"/>
      <c r="C2740" s="337"/>
      <c r="D2740" s="337"/>
      <c r="E2740" s="337"/>
      <c r="F2740" s="337"/>
      <c r="G2740" s="356"/>
      <c r="H2740" s="337"/>
      <c r="I2740" s="337"/>
      <c r="J2740" s="337"/>
      <c r="K2740" s="337"/>
      <c r="L2740" s="334"/>
      <c r="M2740" s="337"/>
      <c r="N2740" s="349"/>
      <c r="O2740" s="349"/>
      <c r="P2740" s="357"/>
    </row>
    <row r="2741" ht="27" customHeight="1" spans="1:16">
      <c r="A2741" s="362"/>
      <c r="B2741" s="294"/>
      <c r="C2741" s="337"/>
      <c r="D2741" s="337"/>
      <c r="E2741" s="337"/>
      <c r="F2741" s="337"/>
      <c r="G2741" s="356"/>
      <c r="H2741" s="337"/>
      <c r="I2741" s="337"/>
      <c r="J2741" s="337"/>
      <c r="K2741" s="337"/>
      <c r="L2741" s="329"/>
      <c r="M2741" s="337"/>
      <c r="N2741" s="349"/>
      <c r="O2741" s="349"/>
      <c r="P2741" s="358"/>
    </row>
    <row r="2742" ht="27" customHeight="1" spans="1:16">
      <c r="A2742" s="361"/>
      <c r="B2742" s="294"/>
      <c r="C2742" s="337"/>
      <c r="D2742" s="337"/>
      <c r="E2742" s="337"/>
      <c r="F2742" s="337"/>
      <c r="G2742" s="356"/>
      <c r="H2742" s="337"/>
      <c r="I2742" s="337"/>
      <c r="J2742" s="337"/>
      <c r="K2742" s="337"/>
      <c r="L2742" s="334"/>
      <c r="M2742" s="337"/>
      <c r="N2742" s="349"/>
      <c r="O2742" s="349"/>
      <c r="P2742" s="357"/>
    </row>
    <row r="2743" ht="27" customHeight="1" spans="1:16">
      <c r="A2743" s="362"/>
      <c r="B2743" s="294"/>
      <c r="C2743" s="337"/>
      <c r="D2743" s="337"/>
      <c r="E2743" s="337"/>
      <c r="F2743" s="337"/>
      <c r="G2743" s="356"/>
      <c r="H2743" s="337"/>
      <c r="I2743" s="337"/>
      <c r="J2743" s="337"/>
      <c r="K2743" s="337"/>
      <c r="L2743" s="329"/>
      <c r="M2743" s="337"/>
      <c r="N2743" s="349"/>
      <c r="O2743" s="349"/>
      <c r="P2743" s="358"/>
    </row>
    <row r="2744" ht="27" customHeight="1" spans="1:16">
      <c r="A2744" s="361"/>
      <c r="B2744" s="294"/>
      <c r="C2744" s="337"/>
      <c r="D2744" s="337"/>
      <c r="E2744" s="337"/>
      <c r="F2744" s="337"/>
      <c r="G2744" s="356"/>
      <c r="H2744" s="337"/>
      <c r="I2744" s="337"/>
      <c r="J2744" s="337"/>
      <c r="K2744" s="337"/>
      <c r="L2744" s="334"/>
      <c r="M2744" s="337"/>
      <c r="N2744" s="349"/>
      <c r="O2744" s="349"/>
      <c r="P2744" s="357"/>
    </row>
    <row r="2745" ht="27" customHeight="1" spans="1:16">
      <c r="A2745" s="362"/>
      <c r="B2745" s="294"/>
      <c r="C2745" s="337"/>
      <c r="D2745" s="337"/>
      <c r="E2745" s="337"/>
      <c r="F2745" s="337"/>
      <c r="G2745" s="356"/>
      <c r="H2745" s="337"/>
      <c r="I2745" s="337"/>
      <c r="J2745" s="337"/>
      <c r="K2745" s="337"/>
      <c r="L2745" s="329"/>
      <c r="M2745" s="337"/>
      <c r="N2745" s="349"/>
      <c r="O2745" s="349"/>
      <c r="P2745" s="358"/>
    </row>
    <row r="2746" ht="27" customHeight="1" spans="1:16">
      <c r="A2746" s="361"/>
      <c r="B2746" s="294"/>
      <c r="C2746" s="337"/>
      <c r="D2746" s="337"/>
      <c r="E2746" s="337"/>
      <c r="F2746" s="337"/>
      <c r="G2746" s="356"/>
      <c r="H2746" s="337"/>
      <c r="I2746" s="337"/>
      <c r="J2746" s="337"/>
      <c r="K2746" s="337"/>
      <c r="L2746" s="334"/>
      <c r="M2746" s="337"/>
      <c r="N2746" s="349"/>
      <c r="O2746" s="349"/>
      <c r="P2746" s="357"/>
    </row>
    <row r="2747" ht="27" customHeight="1" spans="1:16">
      <c r="A2747" s="362"/>
      <c r="B2747" s="294"/>
      <c r="C2747" s="337"/>
      <c r="D2747" s="337"/>
      <c r="E2747" s="337"/>
      <c r="F2747" s="337"/>
      <c r="G2747" s="356"/>
      <c r="H2747" s="337"/>
      <c r="I2747" s="337"/>
      <c r="J2747" s="337"/>
      <c r="K2747" s="337"/>
      <c r="L2747" s="329"/>
      <c r="M2747" s="337"/>
      <c r="N2747" s="349"/>
      <c r="O2747" s="349"/>
      <c r="P2747" s="358"/>
    </row>
    <row r="2748" ht="27" customHeight="1" spans="1:16">
      <c r="A2748" s="361"/>
      <c r="B2748" s="294"/>
      <c r="C2748" s="337"/>
      <c r="D2748" s="337"/>
      <c r="E2748" s="337"/>
      <c r="F2748" s="337"/>
      <c r="G2748" s="356"/>
      <c r="H2748" s="337"/>
      <c r="I2748" s="337"/>
      <c r="J2748" s="337"/>
      <c r="K2748" s="337"/>
      <c r="L2748" s="334"/>
      <c r="M2748" s="337"/>
      <c r="N2748" s="349"/>
      <c r="O2748" s="349"/>
      <c r="P2748" s="357"/>
    </row>
    <row r="2749" ht="27" customHeight="1" spans="1:16">
      <c r="A2749" s="362"/>
      <c r="B2749" s="294"/>
      <c r="C2749" s="337"/>
      <c r="D2749" s="337"/>
      <c r="E2749" s="337"/>
      <c r="F2749" s="337"/>
      <c r="G2749" s="356"/>
      <c r="H2749" s="337"/>
      <c r="I2749" s="337"/>
      <c r="J2749" s="337"/>
      <c r="K2749" s="337"/>
      <c r="L2749" s="329"/>
      <c r="M2749" s="337"/>
      <c r="N2749" s="349"/>
      <c r="O2749" s="349"/>
      <c r="P2749" s="358"/>
    </row>
    <row r="2750" ht="27" customHeight="1" spans="1:16">
      <c r="A2750" s="361"/>
      <c r="B2750" s="294"/>
      <c r="C2750" s="337"/>
      <c r="D2750" s="337"/>
      <c r="E2750" s="337"/>
      <c r="F2750" s="337"/>
      <c r="G2750" s="356"/>
      <c r="H2750" s="337"/>
      <c r="I2750" s="337"/>
      <c r="J2750" s="337"/>
      <c r="K2750" s="337"/>
      <c r="L2750" s="334"/>
      <c r="M2750" s="337"/>
      <c r="N2750" s="349"/>
      <c r="O2750" s="349"/>
      <c r="P2750" s="357"/>
    </row>
    <row r="2751" ht="27" customHeight="1" spans="1:16">
      <c r="A2751" s="362"/>
      <c r="B2751" s="294"/>
      <c r="C2751" s="337"/>
      <c r="D2751" s="337"/>
      <c r="E2751" s="337"/>
      <c r="F2751" s="337"/>
      <c r="G2751" s="356"/>
      <c r="H2751" s="337"/>
      <c r="I2751" s="337"/>
      <c r="J2751" s="337"/>
      <c r="K2751" s="337"/>
      <c r="L2751" s="329"/>
      <c r="M2751" s="337"/>
      <c r="N2751" s="349"/>
      <c r="O2751" s="349"/>
      <c r="P2751" s="358"/>
    </row>
    <row r="2752" ht="27" customHeight="1" spans="1:16">
      <c r="A2752" s="361"/>
      <c r="B2752" s="294"/>
      <c r="C2752" s="337"/>
      <c r="D2752" s="337"/>
      <c r="E2752" s="337"/>
      <c r="F2752" s="337"/>
      <c r="G2752" s="356"/>
      <c r="H2752" s="337"/>
      <c r="I2752" s="337"/>
      <c r="J2752" s="337"/>
      <c r="K2752" s="337"/>
      <c r="L2752" s="334"/>
      <c r="M2752" s="337"/>
      <c r="N2752" s="349"/>
      <c r="O2752" s="349"/>
      <c r="P2752" s="357"/>
    </row>
    <row r="2753" ht="27" customHeight="1" spans="1:16">
      <c r="A2753" s="362"/>
      <c r="B2753" s="294"/>
      <c r="C2753" s="337"/>
      <c r="D2753" s="337"/>
      <c r="E2753" s="337"/>
      <c r="F2753" s="337"/>
      <c r="G2753" s="356"/>
      <c r="H2753" s="337"/>
      <c r="I2753" s="337"/>
      <c r="J2753" s="337"/>
      <c r="K2753" s="337"/>
      <c r="L2753" s="329"/>
      <c r="M2753" s="337"/>
      <c r="N2753" s="349"/>
      <c r="O2753" s="349"/>
      <c r="P2753" s="358"/>
    </row>
    <row r="2754" ht="27" customHeight="1" spans="1:16">
      <c r="A2754" s="361"/>
      <c r="B2754" s="294"/>
      <c r="C2754" s="337"/>
      <c r="D2754" s="337"/>
      <c r="E2754" s="337"/>
      <c r="F2754" s="341"/>
      <c r="G2754" s="356"/>
      <c r="H2754" s="337"/>
      <c r="I2754" s="337"/>
      <c r="J2754" s="337"/>
      <c r="K2754" s="337"/>
      <c r="L2754" s="334"/>
      <c r="M2754" s="337"/>
      <c r="N2754" s="349"/>
      <c r="O2754" s="349"/>
      <c r="P2754" s="357"/>
    </row>
    <row r="2755" ht="27" customHeight="1" spans="1:16">
      <c r="A2755" s="362"/>
      <c r="B2755" s="294"/>
      <c r="C2755" s="337"/>
      <c r="D2755" s="337"/>
      <c r="E2755" s="337"/>
      <c r="F2755" s="337"/>
      <c r="G2755" s="356"/>
      <c r="H2755" s="337"/>
      <c r="I2755" s="337"/>
      <c r="J2755" s="337"/>
      <c r="K2755" s="337"/>
      <c r="L2755" s="329"/>
      <c r="M2755" s="337"/>
      <c r="N2755" s="349"/>
      <c r="O2755" s="349"/>
      <c r="P2755" s="358"/>
    </row>
    <row r="2756" ht="27" customHeight="1" spans="1:16">
      <c r="A2756" s="361"/>
      <c r="B2756" s="294"/>
      <c r="C2756" s="337"/>
      <c r="D2756" s="337"/>
      <c r="E2756" s="337"/>
      <c r="F2756" s="337"/>
      <c r="G2756" s="356"/>
      <c r="H2756" s="337"/>
      <c r="I2756" s="337"/>
      <c r="J2756" s="337"/>
      <c r="K2756" s="337"/>
      <c r="L2756" s="334"/>
      <c r="M2756" s="337"/>
      <c r="N2756" s="349"/>
      <c r="O2756" s="349"/>
      <c r="P2756" s="357"/>
    </row>
    <row r="2757" ht="27" customHeight="1" spans="1:16">
      <c r="A2757" s="362"/>
      <c r="B2757" s="294"/>
      <c r="C2757" s="337"/>
      <c r="D2757" s="337"/>
      <c r="E2757" s="337"/>
      <c r="F2757" s="337"/>
      <c r="G2757" s="356"/>
      <c r="H2757" s="337"/>
      <c r="I2757" s="337"/>
      <c r="J2757" s="337"/>
      <c r="K2757" s="337"/>
      <c r="L2757" s="329"/>
      <c r="M2757" s="337"/>
      <c r="N2757" s="349"/>
      <c r="O2757" s="349"/>
      <c r="P2757" s="358"/>
    </row>
    <row r="2758" ht="27" customHeight="1" spans="1:16">
      <c r="A2758" s="361"/>
      <c r="B2758" s="294"/>
      <c r="C2758" s="337"/>
      <c r="D2758" s="337"/>
      <c r="E2758" s="337"/>
      <c r="F2758" s="337"/>
      <c r="G2758" s="356"/>
      <c r="H2758" s="337"/>
      <c r="I2758" s="337"/>
      <c r="J2758" s="337"/>
      <c r="K2758" s="337"/>
      <c r="L2758" s="334"/>
      <c r="M2758" s="337"/>
      <c r="N2758" s="349"/>
      <c r="O2758" s="349"/>
      <c r="P2758" s="357"/>
    </row>
    <row r="2759" ht="27" customHeight="1" spans="1:16">
      <c r="A2759" s="362"/>
      <c r="B2759" s="294"/>
      <c r="C2759" s="337"/>
      <c r="D2759" s="337"/>
      <c r="E2759" s="337"/>
      <c r="F2759" s="337"/>
      <c r="G2759" s="356"/>
      <c r="H2759" s="337"/>
      <c r="I2759" s="337"/>
      <c r="J2759" s="337"/>
      <c r="K2759" s="337"/>
      <c r="L2759" s="329"/>
      <c r="M2759" s="337"/>
      <c r="N2759" s="349"/>
      <c r="O2759" s="349"/>
      <c r="P2759" s="358"/>
    </row>
    <row r="2760" ht="27" customHeight="1" spans="1:16">
      <c r="A2760" s="361"/>
      <c r="B2760" s="294"/>
      <c r="C2760" s="337"/>
      <c r="D2760" s="337"/>
      <c r="E2760" s="337"/>
      <c r="F2760" s="337"/>
      <c r="G2760" s="356"/>
      <c r="H2760" s="337"/>
      <c r="I2760" s="337"/>
      <c r="J2760" s="337"/>
      <c r="K2760" s="337"/>
      <c r="L2760" s="334"/>
      <c r="M2760" s="337"/>
      <c r="N2760" s="349"/>
      <c r="O2760" s="349"/>
      <c r="P2760" s="357"/>
    </row>
    <row r="2761" ht="27" customHeight="1" spans="1:16">
      <c r="A2761" s="362"/>
      <c r="B2761" s="294"/>
      <c r="C2761" s="337"/>
      <c r="D2761" s="337"/>
      <c r="E2761" s="337"/>
      <c r="F2761" s="337"/>
      <c r="G2761" s="356"/>
      <c r="H2761" s="337"/>
      <c r="I2761" s="337"/>
      <c r="J2761" s="337"/>
      <c r="K2761" s="337"/>
      <c r="L2761" s="329"/>
      <c r="M2761" s="337"/>
      <c r="N2761" s="349"/>
      <c r="O2761" s="349"/>
      <c r="P2761" s="358"/>
    </row>
    <row r="2762" ht="27" customHeight="1" spans="1:16">
      <c r="A2762" s="361"/>
      <c r="B2762" s="294"/>
      <c r="C2762" s="337"/>
      <c r="D2762" s="337"/>
      <c r="E2762" s="337"/>
      <c r="F2762" s="337"/>
      <c r="G2762" s="356"/>
      <c r="H2762" s="337"/>
      <c r="I2762" s="337"/>
      <c r="J2762" s="337"/>
      <c r="K2762" s="337"/>
      <c r="L2762" s="334"/>
      <c r="M2762" s="337"/>
      <c r="N2762" s="349"/>
      <c r="O2762" s="349"/>
      <c r="P2762" s="357"/>
    </row>
    <row r="2763" ht="27" customHeight="1" spans="1:16">
      <c r="A2763" s="362"/>
      <c r="B2763" s="294"/>
      <c r="C2763" s="337"/>
      <c r="D2763" s="337"/>
      <c r="E2763" s="337"/>
      <c r="F2763" s="337"/>
      <c r="G2763" s="356"/>
      <c r="H2763" s="337"/>
      <c r="I2763" s="337"/>
      <c r="J2763" s="337"/>
      <c r="K2763" s="337"/>
      <c r="L2763" s="329"/>
      <c r="M2763" s="337"/>
      <c r="N2763" s="349"/>
      <c r="O2763" s="349"/>
      <c r="P2763" s="358"/>
    </row>
    <row r="2764" ht="27" customHeight="1" spans="1:16">
      <c r="A2764" s="361"/>
      <c r="B2764" s="294"/>
      <c r="C2764" s="337"/>
      <c r="D2764" s="337"/>
      <c r="E2764" s="337"/>
      <c r="F2764" s="337"/>
      <c r="G2764" s="356"/>
      <c r="H2764" s="337"/>
      <c r="I2764" s="337"/>
      <c r="J2764" s="337"/>
      <c r="K2764" s="337"/>
      <c r="L2764" s="334"/>
      <c r="M2764" s="337"/>
      <c r="N2764" s="349"/>
      <c r="O2764" s="349"/>
      <c r="P2764" s="357"/>
    </row>
    <row r="2765" ht="27" customHeight="1" spans="1:16">
      <c r="A2765" s="362"/>
      <c r="B2765" s="294"/>
      <c r="C2765" s="337"/>
      <c r="D2765" s="337"/>
      <c r="E2765" s="337"/>
      <c r="F2765" s="337"/>
      <c r="G2765" s="356"/>
      <c r="H2765" s="337"/>
      <c r="I2765" s="337"/>
      <c r="J2765" s="337"/>
      <c r="K2765" s="337"/>
      <c r="L2765" s="329"/>
      <c r="M2765" s="337"/>
      <c r="N2765" s="349"/>
      <c r="O2765" s="349"/>
      <c r="P2765" s="358"/>
    </row>
    <row r="2766" ht="27" customHeight="1" spans="1:16">
      <c r="A2766" s="361"/>
      <c r="B2766" s="294"/>
      <c r="C2766" s="337"/>
      <c r="D2766" s="337"/>
      <c r="E2766" s="337"/>
      <c r="F2766" s="337"/>
      <c r="G2766" s="356"/>
      <c r="H2766" s="337"/>
      <c r="I2766" s="337"/>
      <c r="J2766" s="337"/>
      <c r="K2766" s="337"/>
      <c r="L2766" s="334"/>
      <c r="M2766" s="337"/>
      <c r="N2766" s="349"/>
      <c r="O2766" s="349"/>
      <c r="P2766" s="357"/>
    </row>
    <row r="2767" ht="27" customHeight="1" spans="1:16">
      <c r="A2767" s="362"/>
      <c r="B2767" s="294"/>
      <c r="C2767" s="337"/>
      <c r="D2767" s="337"/>
      <c r="E2767" s="337"/>
      <c r="F2767" s="337"/>
      <c r="G2767" s="356"/>
      <c r="H2767" s="337"/>
      <c r="I2767" s="337"/>
      <c r="J2767" s="337"/>
      <c r="K2767" s="337"/>
      <c r="L2767" s="329"/>
      <c r="M2767" s="337"/>
      <c r="N2767" s="349"/>
      <c r="O2767" s="349"/>
      <c r="P2767" s="358"/>
    </row>
    <row r="2768" ht="27" customHeight="1" spans="1:16">
      <c r="A2768" s="361"/>
      <c r="B2768" s="294"/>
      <c r="C2768" s="337"/>
      <c r="D2768" s="337"/>
      <c r="E2768" s="337"/>
      <c r="F2768" s="337"/>
      <c r="G2768" s="356"/>
      <c r="H2768" s="337"/>
      <c r="I2768" s="337"/>
      <c r="J2768" s="337"/>
      <c r="K2768" s="337"/>
      <c r="L2768" s="334"/>
      <c r="M2768" s="337"/>
      <c r="N2768" s="349"/>
      <c r="O2768" s="349"/>
      <c r="P2768" s="357"/>
    </row>
    <row r="2769" ht="27" customHeight="1" spans="1:16">
      <c r="A2769" s="362"/>
      <c r="B2769" s="294"/>
      <c r="C2769" s="337"/>
      <c r="D2769" s="337"/>
      <c r="E2769" s="337"/>
      <c r="F2769" s="337"/>
      <c r="G2769" s="356"/>
      <c r="H2769" s="337"/>
      <c r="I2769" s="337"/>
      <c r="J2769" s="337"/>
      <c r="K2769" s="337"/>
      <c r="L2769" s="329"/>
      <c r="M2769" s="337"/>
      <c r="N2769" s="349"/>
      <c r="O2769" s="349"/>
      <c r="P2769" s="358"/>
    </row>
    <row r="2770" ht="27" customHeight="1" spans="1:16">
      <c r="A2770" s="361"/>
      <c r="B2770" s="294"/>
      <c r="C2770" s="337"/>
      <c r="D2770" s="337"/>
      <c r="E2770" s="337"/>
      <c r="F2770" s="337"/>
      <c r="G2770" s="356"/>
      <c r="H2770" s="337"/>
      <c r="I2770" s="337"/>
      <c r="J2770" s="337"/>
      <c r="K2770" s="337"/>
      <c r="L2770" s="334"/>
      <c r="M2770" s="337"/>
      <c r="N2770" s="349"/>
      <c r="O2770" s="349"/>
      <c r="P2770" s="357"/>
    </row>
    <row r="2771" ht="27" customHeight="1" spans="1:16">
      <c r="A2771" s="362"/>
      <c r="B2771" s="294"/>
      <c r="C2771" s="337"/>
      <c r="D2771" s="337"/>
      <c r="E2771" s="337"/>
      <c r="F2771" s="337"/>
      <c r="G2771" s="356"/>
      <c r="H2771" s="337"/>
      <c r="I2771" s="337"/>
      <c r="J2771" s="337"/>
      <c r="K2771" s="337"/>
      <c r="L2771" s="329"/>
      <c r="M2771" s="337"/>
      <c r="N2771" s="349"/>
      <c r="O2771" s="349"/>
      <c r="P2771" s="358"/>
    </row>
    <row r="2772" ht="27" customHeight="1" spans="1:16">
      <c r="A2772" s="361"/>
      <c r="B2772" s="294"/>
      <c r="C2772" s="337"/>
      <c r="D2772" s="337"/>
      <c r="E2772" s="337"/>
      <c r="F2772" s="337"/>
      <c r="G2772" s="356"/>
      <c r="H2772" s="337"/>
      <c r="I2772" s="337"/>
      <c r="J2772" s="337"/>
      <c r="K2772" s="337"/>
      <c r="L2772" s="334"/>
      <c r="M2772" s="337"/>
      <c r="N2772" s="349"/>
      <c r="O2772" s="349"/>
      <c r="P2772" s="357"/>
    </row>
    <row r="2773" ht="27" customHeight="1" spans="1:16">
      <c r="A2773" s="362"/>
      <c r="B2773" s="294"/>
      <c r="C2773" s="337"/>
      <c r="D2773" s="337"/>
      <c r="E2773" s="337"/>
      <c r="F2773" s="337"/>
      <c r="G2773" s="356"/>
      <c r="H2773" s="337"/>
      <c r="I2773" s="337"/>
      <c r="J2773" s="337"/>
      <c r="K2773" s="337"/>
      <c r="L2773" s="329"/>
      <c r="M2773" s="337"/>
      <c r="N2773" s="349"/>
      <c r="O2773" s="349"/>
      <c r="P2773" s="358"/>
    </row>
    <row r="2774" ht="27" customHeight="1" spans="1:16">
      <c r="A2774" s="361"/>
      <c r="B2774" s="294"/>
      <c r="C2774" s="337"/>
      <c r="D2774" s="337"/>
      <c r="E2774" s="337"/>
      <c r="F2774" s="337"/>
      <c r="G2774" s="356"/>
      <c r="H2774" s="337"/>
      <c r="I2774" s="337"/>
      <c r="J2774" s="337"/>
      <c r="K2774" s="337"/>
      <c r="L2774" s="334"/>
      <c r="M2774" s="337"/>
      <c r="N2774" s="349"/>
      <c r="O2774" s="349"/>
      <c r="P2774" s="357"/>
    </row>
    <row r="2775" ht="27" customHeight="1" spans="1:16">
      <c r="A2775" s="362"/>
      <c r="B2775" s="294"/>
      <c r="C2775" s="337"/>
      <c r="D2775" s="337"/>
      <c r="E2775" s="337"/>
      <c r="F2775" s="337"/>
      <c r="G2775" s="356"/>
      <c r="H2775" s="337"/>
      <c r="I2775" s="337"/>
      <c r="J2775" s="337"/>
      <c r="K2775" s="337"/>
      <c r="L2775" s="329"/>
      <c r="M2775" s="337"/>
      <c r="N2775" s="349"/>
      <c r="O2775" s="349"/>
      <c r="P2775" s="358"/>
    </row>
    <row r="2776" ht="27" customHeight="1" spans="1:16">
      <c r="A2776" s="361"/>
      <c r="B2776" s="294"/>
      <c r="C2776" s="337"/>
      <c r="D2776" s="337"/>
      <c r="E2776" s="337"/>
      <c r="F2776" s="337"/>
      <c r="G2776" s="356"/>
      <c r="H2776" s="337"/>
      <c r="I2776" s="337"/>
      <c r="J2776" s="337"/>
      <c r="K2776" s="337"/>
      <c r="L2776" s="334"/>
      <c r="M2776" s="337"/>
      <c r="N2776" s="349"/>
      <c r="O2776" s="349"/>
      <c r="P2776" s="357"/>
    </row>
    <row r="2777" ht="27" customHeight="1" spans="1:16">
      <c r="A2777" s="362"/>
      <c r="B2777" s="294"/>
      <c r="C2777" s="337"/>
      <c r="D2777" s="337"/>
      <c r="E2777" s="337"/>
      <c r="F2777" s="337"/>
      <c r="G2777" s="356"/>
      <c r="H2777" s="337"/>
      <c r="I2777" s="337"/>
      <c r="J2777" s="337"/>
      <c r="K2777" s="337"/>
      <c r="L2777" s="329"/>
      <c r="M2777" s="337"/>
      <c r="N2777" s="349"/>
      <c r="O2777" s="349"/>
      <c r="P2777" s="358"/>
    </row>
    <row r="2778" ht="27" customHeight="1" spans="1:16">
      <c r="A2778" s="361"/>
      <c r="B2778" s="294"/>
      <c r="C2778" s="337"/>
      <c r="D2778" s="337"/>
      <c r="E2778" s="337"/>
      <c r="F2778" s="337"/>
      <c r="G2778" s="356"/>
      <c r="H2778" s="337"/>
      <c r="I2778" s="337"/>
      <c r="J2778" s="337"/>
      <c r="K2778" s="337"/>
      <c r="L2778" s="334"/>
      <c r="M2778" s="337"/>
      <c r="N2778" s="349"/>
      <c r="O2778" s="349"/>
      <c r="P2778" s="357"/>
    </row>
    <row r="2779" ht="27" customHeight="1" spans="1:16">
      <c r="A2779" s="362"/>
      <c r="B2779" s="294"/>
      <c r="C2779" s="337"/>
      <c r="D2779" s="337"/>
      <c r="E2779" s="337"/>
      <c r="F2779" s="337"/>
      <c r="G2779" s="356"/>
      <c r="H2779" s="337"/>
      <c r="I2779" s="337"/>
      <c r="J2779" s="337"/>
      <c r="K2779" s="337"/>
      <c r="L2779" s="329"/>
      <c r="M2779" s="337"/>
      <c r="N2779" s="349"/>
      <c r="O2779" s="349"/>
      <c r="P2779" s="358"/>
    </row>
    <row r="2780" ht="27" customHeight="1" spans="1:16">
      <c r="A2780" s="361"/>
      <c r="B2780" s="294"/>
      <c r="C2780" s="337"/>
      <c r="D2780" s="337"/>
      <c r="E2780" s="337"/>
      <c r="F2780" s="337"/>
      <c r="G2780" s="356"/>
      <c r="H2780" s="337"/>
      <c r="I2780" s="337"/>
      <c r="J2780" s="337"/>
      <c r="K2780" s="337"/>
      <c r="L2780" s="334"/>
      <c r="M2780" s="337"/>
      <c r="N2780" s="349"/>
      <c r="O2780" s="349"/>
      <c r="P2780" s="357"/>
    </row>
    <row r="2781" ht="27" customHeight="1" spans="1:16">
      <c r="A2781" s="362"/>
      <c r="B2781" s="294"/>
      <c r="C2781" s="337"/>
      <c r="D2781" s="337"/>
      <c r="E2781" s="337"/>
      <c r="F2781" s="337"/>
      <c r="G2781" s="356"/>
      <c r="H2781" s="337"/>
      <c r="I2781" s="337"/>
      <c r="J2781" s="337"/>
      <c r="K2781" s="337"/>
      <c r="L2781" s="329"/>
      <c r="M2781" s="337"/>
      <c r="N2781" s="349"/>
      <c r="O2781" s="349"/>
      <c r="P2781" s="358"/>
    </row>
    <row r="2782" ht="27" customHeight="1" spans="1:16">
      <c r="A2782" s="361"/>
      <c r="B2782" s="294"/>
      <c r="C2782" s="337"/>
      <c r="D2782" s="337"/>
      <c r="E2782" s="337"/>
      <c r="F2782" s="337"/>
      <c r="G2782" s="356"/>
      <c r="H2782" s="337"/>
      <c r="I2782" s="337"/>
      <c r="J2782" s="337"/>
      <c r="K2782" s="337"/>
      <c r="L2782" s="334"/>
      <c r="M2782" s="337"/>
      <c r="N2782" s="349"/>
      <c r="O2782" s="349"/>
      <c r="P2782" s="357"/>
    </row>
    <row r="2783" ht="27" customHeight="1" spans="1:16">
      <c r="A2783" s="362"/>
      <c r="B2783" s="294"/>
      <c r="C2783" s="337"/>
      <c r="D2783" s="337"/>
      <c r="E2783" s="337"/>
      <c r="F2783" s="337"/>
      <c r="G2783" s="356"/>
      <c r="H2783" s="337"/>
      <c r="I2783" s="337"/>
      <c r="J2783" s="337"/>
      <c r="K2783" s="337"/>
      <c r="L2783" s="329"/>
      <c r="M2783" s="337"/>
      <c r="N2783" s="349"/>
      <c r="O2783" s="349"/>
      <c r="P2783" s="358"/>
    </row>
    <row r="2784" ht="27" customHeight="1" spans="1:16">
      <c r="A2784" s="361"/>
      <c r="B2784" s="294"/>
      <c r="C2784" s="337"/>
      <c r="D2784" s="337"/>
      <c r="E2784" s="337"/>
      <c r="F2784" s="337"/>
      <c r="G2784" s="356"/>
      <c r="H2784" s="337"/>
      <c r="I2784" s="337"/>
      <c r="J2784" s="337"/>
      <c r="K2784" s="337"/>
      <c r="L2784" s="334"/>
      <c r="M2784" s="337"/>
      <c r="N2784" s="349"/>
      <c r="O2784" s="349"/>
      <c r="P2784" s="357"/>
    </row>
    <row r="2785" ht="27" customHeight="1" spans="1:16">
      <c r="A2785" s="362"/>
      <c r="B2785" s="294"/>
      <c r="C2785" s="337"/>
      <c r="D2785" s="337"/>
      <c r="E2785" s="337"/>
      <c r="F2785" s="337"/>
      <c r="G2785" s="356"/>
      <c r="H2785" s="337"/>
      <c r="I2785" s="337"/>
      <c r="J2785" s="337"/>
      <c r="K2785" s="337"/>
      <c r="L2785" s="329"/>
      <c r="M2785" s="337"/>
      <c r="N2785" s="349"/>
      <c r="O2785" s="349"/>
      <c r="P2785" s="358"/>
    </row>
    <row r="2786" ht="27" customHeight="1" spans="1:16">
      <c r="A2786" s="361"/>
      <c r="B2786" s="294"/>
      <c r="C2786" s="337"/>
      <c r="D2786" s="337"/>
      <c r="E2786" s="337"/>
      <c r="F2786" s="337"/>
      <c r="G2786" s="356"/>
      <c r="H2786" s="337"/>
      <c r="I2786" s="337"/>
      <c r="J2786" s="337"/>
      <c r="K2786" s="337"/>
      <c r="L2786" s="334"/>
      <c r="M2786" s="337"/>
      <c r="N2786" s="349"/>
      <c r="O2786" s="349"/>
      <c r="P2786" s="357"/>
    </row>
    <row r="2787" ht="27" customHeight="1" spans="1:16">
      <c r="A2787" s="362"/>
      <c r="B2787" s="294"/>
      <c r="C2787" s="337"/>
      <c r="D2787" s="337"/>
      <c r="E2787" s="337"/>
      <c r="F2787" s="337"/>
      <c r="G2787" s="356"/>
      <c r="H2787" s="337"/>
      <c r="I2787" s="337"/>
      <c r="J2787" s="337"/>
      <c r="K2787" s="337"/>
      <c r="L2787" s="329"/>
      <c r="M2787" s="337"/>
      <c r="N2787" s="349"/>
      <c r="O2787" s="349"/>
      <c r="P2787" s="358"/>
    </row>
    <row r="2788" ht="27" customHeight="1" spans="1:16">
      <c r="A2788" s="361"/>
      <c r="B2788" s="294"/>
      <c r="C2788" s="337"/>
      <c r="D2788" s="337"/>
      <c r="E2788" s="337"/>
      <c r="F2788" s="337"/>
      <c r="G2788" s="356"/>
      <c r="H2788" s="337"/>
      <c r="I2788" s="337"/>
      <c r="J2788" s="337"/>
      <c r="K2788" s="337"/>
      <c r="L2788" s="334"/>
      <c r="M2788" s="337"/>
      <c r="N2788" s="349"/>
      <c r="O2788" s="349"/>
      <c r="P2788" s="357"/>
    </row>
    <row r="2789" ht="27" customHeight="1" spans="1:16">
      <c r="A2789" s="362"/>
      <c r="B2789" s="294"/>
      <c r="C2789" s="337"/>
      <c r="D2789" s="337"/>
      <c r="E2789" s="337"/>
      <c r="F2789" s="337"/>
      <c r="G2789" s="356"/>
      <c r="H2789" s="337"/>
      <c r="I2789" s="337"/>
      <c r="J2789" s="337"/>
      <c r="K2789" s="337"/>
      <c r="L2789" s="329"/>
      <c r="M2789" s="337"/>
      <c r="N2789" s="349"/>
      <c r="O2789" s="349"/>
      <c r="P2789" s="358"/>
    </row>
    <row r="2790" ht="27" customHeight="1" spans="1:16">
      <c r="A2790" s="361"/>
      <c r="B2790" s="294"/>
      <c r="C2790" s="337"/>
      <c r="D2790" s="337"/>
      <c r="E2790" s="337"/>
      <c r="F2790" s="337"/>
      <c r="G2790" s="356"/>
      <c r="H2790" s="337"/>
      <c r="I2790" s="337"/>
      <c r="J2790" s="337"/>
      <c r="K2790" s="337"/>
      <c r="L2790" s="334"/>
      <c r="M2790" s="337"/>
      <c r="N2790" s="349"/>
      <c r="O2790" s="349"/>
      <c r="P2790" s="357"/>
    </row>
    <row r="2791" ht="27" customHeight="1" spans="1:16">
      <c r="A2791" s="362"/>
      <c r="B2791" s="294"/>
      <c r="C2791" s="337"/>
      <c r="D2791" s="337"/>
      <c r="E2791" s="337"/>
      <c r="F2791" s="337"/>
      <c r="G2791" s="356"/>
      <c r="H2791" s="337"/>
      <c r="I2791" s="337"/>
      <c r="J2791" s="337"/>
      <c r="K2791" s="337"/>
      <c r="L2791" s="329"/>
      <c r="M2791" s="337"/>
      <c r="N2791" s="349"/>
      <c r="O2791" s="349"/>
      <c r="P2791" s="358"/>
    </row>
    <row r="2792" ht="27" customHeight="1" spans="1:16">
      <c r="A2792" s="361"/>
      <c r="B2792" s="294"/>
      <c r="C2792" s="337"/>
      <c r="D2792" s="337"/>
      <c r="E2792" s="337"/>
      <c r="F2792" s="337"/>
      <c r="G2792" s="356"/>
      <c r="H2792" s="337"/>
      <c r="I2792" s="337"/>
      <c r="J2792" s="337"/>
      <c r="K2792" s="337"/>
      <c r="L2792" s="334"/>
      <c r="M2792" s="337"/>
      <c r="N2792" s="349"/>
      <c r="O2792" s="349"/>
      <c r="P2792" s="357"/>
    </row>
    <row r="2793" ht="27" customHeight="1" spans="1:16">
      <c r="A2793" s="362"/>
      <c r="B2793" s="294"/>
      <c r="C2793" s="337"/>
      <c r="D2793" s="337"/>
      <c r="E2793" s="337"/>
      <c r="F2793" s="337"/>
      <c r="G2793" s="356"/>
      <c r="H2793" s="337"/>
      <c r="I2793" s="337"/>
      <c r="J2793" s="337"/>
      <c r="K2793" s="337"/>
      <c r="L2793" s="329"/>
      <c r="M2793" s="337"/>
      <c r="N2793" s="349"/>
      <c r="O2793" s="349"/>
      <c r="P2793" s="358"/>
    </row>
    <row r="2794" ht="27" customHeight="1" spans="1:16">
      <c r="A2794" s="361"/>
      <c r="B2794" s="294"/>
      <c r="C2794" s="337"/>
      <c r="D2794" s="337"/>
      <c r="E2794" s="337"/>
      <c r="F2794" s="337"/>
      <c r="G2794" s="356"/>
      <c r="H2794" s="337"/>
      <c r="I2794" s="337"/>
      <c r="J2794" s="337"/>
      <c r="K2794" s="337"/>
      <c r="L2794" s="334"/>
      <c r="M2794" s="337"/>
      <c r="N2794" s="349"/>
      <c r="O2794" s="349"/>
      <c r="P2794" s="357"/>
    </row>
    <row r="2795" ht="27" customHeight="1" spans="1:16">
      <c r="A2795" s="362"/>
      <c r="B2795" s="294"/>
      <c r="C2795" s="337"/>
      <c r="D2795" s="337"/>
      <c r="E2795" s="337"/>
      <c r="F2795" s="337"/>
      <c r="G2795" s="356"/>
      <c r="H2795" s="337"/>
      <c r="I2795" s="337"/>
      <c r="J2795" s="337"/>
      <c r="K2795" s="337"/>
      <c r="L2795" s="329"/>
      <c r="M2795" s="337"/>
      <c r="N2795" s="349"/>
      <c r="O2795" s="349"/>
      <c r="P2795" s="358"/>
    </row>
    <row r="2796" ht="27" customHeight="1" spans="1:16">
      <c r="A2796" s="361"/>
      <c r="B2796" s="294"/>
      <c r="C2796" s="337"/>
      <c r="D2796" s="337"/>
      <c r="E2796" s="337"/>
      <c r="F2796" s="337"/>
      <c r="G2796" s="356"/>
      <c r="H2796" s="337"/>
      <c r="I2796" s="337"/>
      <c r="J2796" s="337"/>
      <c r="K2796" s="337"/>
      <c r="L2796" s="334"/>
      <c r="M2796" s="337"/>
      <c r="N2796" s="349"/>
      <c r="O2796" s="349"/>
      <c r="P2796" s="357"/>
    </row>
    <row r="2797" ht="27" customHeight="1" spans="1:16">
      <c r="A2797" s="362"/>
      <c r="B2797" s="294"/>
      <c r="C2797" s="337"/>
      <c r="D2797" s="337"/>
      <c r="E2797" s="337"/>
      <c r="F2797" s="337"/>
      <c r="G2797" s="356"/>
      <c r="H2797" s="337"/>
      <c r="I2797" s="337"/>
      <c r="J2797" s="337"/>
      <c r="K2797" s="337"/>
      <c r="L2797" s="329"/>
      <c r="M2797" s="337"/>
      <c r="N2797" s="349"/>
      <c r="O2797" s="349"/>
      <c r="P2797" s="358"/>
    </row>
    <row r="2798" ht="27" customHeight="1" spans="1:16">
      <c r="A2798" s="361"/>
      <c r="B2798" s="294"/>
      <c r="C2798" s="337"/>
      <c r="D2798" s="337"/>
      <c r="E2798" s="337"/>
      <c r="F2798" s="337"/>
      <c r="G2798" s="356"/>
      <c r="H2798" s="337"/>
      <c r="I2798" s="337"/>
      <c r="J2798" s="337"/>
      <c r="K2798" s="337"/>
      <c r="L2798" s="334"/>
      <c r="M2798" s="337"/>
      <c r="N2798" s="349"/>
      <c r="O2798" s="349"/>
      <c r="P2798" s="357"/>
    </row>
    <row r="2799" ht="27" customHeight="1" spans="1:16">
      <c r="A2799" s="362"/>
      <c r="B2799" s="294"/>
      <c r="C2799" s="337"/>
      <c r="D2799" s="337"/>
      <c r="E2799" s="337"/>
      <c r="F2799" s="337"/>
      <c r="G2799" s="356"/>
      <c r="H2799" s="337"/>
      <c r="I2799" s="337"/>
      <c r="J2799" s="337"/>
      <c r="K2799" s="337"/>
      <c r="L2799" s="329"/>
      <c r="M2799" s="337"/>
      <c r="N2799" s="349"/>
      <c r="O2799" s="349"/>
      <c r="P2799" s="358"/>
    </row>
    <row r="2800" ht="27" customHeight="1" spans="1:16">
      <c r="A2800" s="361"/>
      <c r="B2800" s="294"/>
      <c r="C2800" s="337"/>
      <c r="D2800" s="337"/>
      <c r="E2800" s="337"/>
      <c r="F2800" s="337"/>
      <c r="G2800" s="356"/>
      <c r="H2800" s="337"/>
      <c r="I2800" s="337"/>
      <c r="J2800" s="337"/>
      <c r="K2800" s="337"/>
      <c r="L2800" s="334"/>
      <c r="M2800" s="337"/>
      <c r="N2800" s="349"/>
      <c r="O2800" s="349"/>
      <c r="P2800" s="357"/>
    </row>
    <row r="2801" ht="27" customHeight="1" spans="1:16">
      <c r="A2801" s="362"/>
      <c r="B2801" s="294"/>
      <c r="C2801" s="337"/>
      <c r="D2801" s="337"/>
      <c r="E2801" s="337"/>
      <c r="F2801" s="337"/>
      <c r="G2801" s="356"/>
      <c r="H2801" s="337"/>
      <c r="I2801" s="337"/>
      <c r="J2801" s="337"/>
      <c r="K2801" s="337"/>
      <c r="L2801" s="329"/>
      <c r="M2801" s="337"/>
      <c r="N2801" s="349"/>
      <c r="O2801" s="349"/>
      <c r="P2801" s="358"/>
    </row>
    <row r="2802" ht="27" customHeight="1" spans="1:16">
      <c r="A2802" s="361"/>
      <c r="B2802" s="294"/>
      <c r="C2802" s="337"/>
      <c r="D2802" s="337"/>
      <c r="E2802" s="337"/>
      <c r="F2802" s="337"/>
      <c r="G2802" s="356"/>
      <c r="H2802" s="337"/>
      <c r="I2802" s="337"/>
      <c r="J2802" s="337"/>
      <c r="K2802" s="337"/>
      <c r="L2802" s="334"/>
      <c r="M2802" s="337"/>
      <c r="N2802" s="349"/>
      <c r="O2802" s="349"/>
      <c r="P2802" s="357"/>
    </row>
    <row r="2803" ht="27" customHeight="1" spans="1:16">
      <c r="A2803" s="362"/>
      <c r="B2803" s="294"/>
      <c r="C2803" s="337"/>
      <c r="D2803" s="337"/>
      <c r="E2803" s="337"/>
      <c r="F2803" s="337"/>
      <c r="G2803" s="356"/>
      <c r="H2803" s="337"/>
      <c r="I2803" s="337"/>
      <c r="J2803" s="337"/>
      <c r="K2803" s="337"/>
      <c r="L2803" s="329"/>
      <c r="M2803" s="337"/>
      <c r="N2803" s="349"/>
      <c r="O2803" s="349"/>
      <c r="P2803" s="358"/>
    </row>
    <row r="2804" ht="27" customHeight="1" spans="1:16">
      <c r="A2804" s="361"/>
      <c r="B2804" s="294"/>
      <c r="C2804" s="337"/>
      <c r="D2804" s="337"/>
      <c r="E2804" s="337"/>
      <c r="F2804" s="337"/>
      <c r="G2804" s="356"/>
      <c r="H2804" s="337"/>
      <c r="I2804" s="337"/>
      <c r="J2804" s="337"/>
      <c r="K2804" s="337"/>
      <c r="L2804" s="334"/>
      <c r="M2804" s="337"/>
      <c r="N2804" s="349"/>
      <c r="O2804" s="349"/>
      <c r="P2804" s="357"/>
    </row>
    <row r="2805" ht="27" customHeight="1" spans="1:16">
      <c r="A2805" s="362"/>
      <c r="B2805" s="294"/>
      <c r="C2805" s="337"/>
      <c r="D2805" s="337"/>
      <c r="E2805" s="337"/>
      <c r="F2805" s="337"/>
      <c r="G2805" s="356"/>
      <c r="H2805" s="337"/>
      <c r="I2805" s="337"/>
      <c r="J2805" s="337"/>
      <c r="K2805" s="337"/>
      <c r="L2805" s="329"/>
      <c r="M2805" s="337"/>
      <c r="N2805" s="349"/>
      <c r="O2805" s="349"/>
      <c r="P2805" s="358"/>
    </row>
    <row r="2806" ht="27" customHeight="1" spans="1:16">
      <c r="A2806" s="361"/>
      <c r="B2806" s="294"/>
      <c r="C2806" s="337"/>
      <c r="D2806" s="337"/>
      <c r="E2806" s="337"/>
      <c r="F2806" s="337"/>
      <c r="G2806" s="356"/>
      <c r="H2806" s="337"/>
      <c r="I2806" s="337"/>
      <c r="J2806" s="337"/>
      <c r="K2806" s="337"/>
      <c r="L2806" s="334"/>
      <c r="M2806" s="337"/>
      <c r="N2806" s="349"/>
      <c r="O2806" s="349"/>
      <c r="P2806" s="357"/>
    </row>
    <row r="2807" ht="27" customHeight="1" spans="1:16">
      <c r="A2807" s="362"/>
      <c r="B2807" s="294"/>
      <c r="C2807" s="337"/>
      <c r="D2807" s="337"/>
      <c r="E2807" s="337"/>
      <c r="F2807" s="337"/>
      <c r="G2807" s="356"/>
      <c r="H2807" s="337"/>
      <c r="I2807" s="337"/>
      <c r="J2807" s="337"/>
      <c r="K2807" s="337"/>
      <c r="L2807" s="329"/>
      <c r="M2807" s="337"/>
      <c r="N2807" s="349"/>
      <c r="O2807" s="349"/>
      <c r="P2807" s="358"/>
    </row>
    <row r="2808" ht="27" customHeight="1" spans="1:16">
      <c r="A2808" s="361"/>
      <c r="B2808" s="294"/>
      <c r="C2808" s="337"/>
      <c r="D2808" s="337"/>
      <c r="E2808" s="337"/>
      <c r="F2808" s="337"/>
      <c r="G2808" s="356"/>
      <c r="H2808" s="337"/>
      <c r="I2808" s="337"/>
      <c r="J2808" s="337"/>
      <c r="K2808" s="337"/>
      <c r="L2808" s="334"/>
      <c r="M2808" s="337"/>
      <c r="N2808" s="349"/>
      <c r="O2808" s="349"/>
      <c r="P2808" s="357"/>
    </row>
    <row r="2809" ht="27" customHeight="1" spans="1:16">
      <c r="A2809" s="362"/>
      <c r="B2809" s="294"/>
      <c r="C2809" s="337"/>
      <c r="D2809" s="337"/>
      <c r="E2809" s="337"/>
      <c r="F2809" s="337"/>
      <c r="G2809" s="356"/>
      <c r="H2809" s="337"/>
      <c r="I2809" s="337"/>
      <c r="J2809" s="337"/>
      <c r="K2809" s="337"/>
      <c r="L2809" s="329"/>
      <c r="M2809" s="337"/>
      <c r="N2809" s="349"/>
      <c r="O2809" s="349"/>
      <c r="P2809" s="358"/>
    </row>
    <row r="2810" ht="27" customHeight="1" spans="1:16">
      <c r="A2810" s="361"/>
      <c r="B2810" s="294"/>
      <c r="C2810" s="337"/>
      <c r="D2810" s="337"/>
      <c r="E2810" s="337"/>
      <c r="F2810" s="337"/>
      <c r="G2810" s="356"/>
      <c r="H2810" s="337"/>
      <c r="I2810" s="337"/>
      <c r="J2810" s="337"/>
      <c r="K2810" s="337"/>
      <c r="L2810" s="334"/>
      <c r="M2810" s="337"/>
      <c r="N2810" s="349"/>
      <c r="O2810" s="349"/>
      <c r="P2810" s="357"/>
    </row>
    <row r="2811" ht="27" customHeight="1" spans="1:16">
      <c r="A2811" s="362"/>
      <c r="B2811" s="294"/>
      <c r="C2811" s="337"/>
      <c r="D2811" s="337"/>
      <c r="E2811" s="337"/>
      <c r="F2811" s="337"/>
      <c r="G2811" s="356"/>
      <c r="H2811" s="337"/>
      <c r="I2811" s="337"/>
      <c r="J2811" s="337"/>
      <c r="K2811" s="337"/>
      <c r="L2811" s="329"/>
      <c r="M2811" s="337"/>
      <c r="N2811" s="349"/>
      <c r="O2811" s="349"/>
      <c r="P2811" s="358"/>
    </row>
    <row r="2812" ht="27" customHeight="1" spans="1:16">
      <c r="A2812" s="361"/>
      <c r="B2812" s="294"/>
      <c r="C2812" s="337"/>
      <c r="D2812" s="337"/>
      <c r="E2812" s="337"/>
      <c r="F2812" s="337"/>
      <c r="G2812" s="356"/>
      <c r="H2812" s="337"/>
      <c r="I2812" s="337"/>
      <c r="J2812" s="337"/>
      <c r="K2812" s="337"/>
      <c r="L2812" s="334"/>
      <c r="M2812" s="337"/>
      <c r="N2812" s="349"/>
      <c r="O2812" s="349"/>
      <c r="P2812" s="357"/>
    </row>
    <row r="2813" ht="27" customHeight="1" spans="1:16">
      <c r="A2813" s="362"/>
      <c r="B2813" s="294"/>
      <c r="C2813" s="337"/>
      <c r="D2813" s="337"/>
      <c r="E2813" s="337"/>
      <c r="F2813" s="337"/>
      <c r="G2813" s="356"/>
      <c r="H2813" s="337"/>
      <c r="I2813" s="337"/>
      <c r="J2813" s="337"/>
      <c r="K2813" s="337"/>
      <c r="L2813" s="329"/>
      <c r="M2813" s="337"/>
      <c r="N2813" s="349"/>
      <c r="O2813" s="349"/>
      <c r="P2813" s="358"/>
    </row>
    <row r="2814" ht="27" customHeight="1" spans="1:16">
      <c r="A2814" s="361"/>
      <c r="B2814" s="294"/>
      <c r="C2814" s="337"/>
      <c r="D2814" s="337"/>
      <c r="E2814" s="337"/>
      <c r="F2814" s="337"/>
      <c r="G2814" s="356"/>
      <c r="H2814" s="337"/>
      <c r="I2814" s="337"/>
      <c r="J2814" s="337"/>
      <c r="K2814" s="337"/>
      <c r="L2814" s="334"/>
      <c r="M2814" s="337"/>
      <c r="N2814" s="349"/>
      <c r="O2814" s="349"/>
      <c r="P2814" s="357"/>
    </row>
    <row r="2815" ht="27" customHeight="1" spans="1:16">
      <c r="A2815" s="362"/>
      <c r="B2815" s="294"/>
      <c r="C2815" s="337"/>
      <c r="D2815" s="337"/>
      <c r="E2815" s="337"/>
      <c r="F2815" s="337"/>
      <c r="G2815" s="356"/>
      <c r="H2815" s="337"/>
      <c r="I2815" s="337"/>
      <c r="J2815" s="337"/>
      <c r="K2815" s="337"/>
      <c r="L2815" s="329"/>
      <c r="M2815" s="337"/>
      <c r="N2815" s="349"/>
      <c r="O2815" s="349"/>
      <c r="P2815" s="358"/>
    </row>
    <row r="2816" ht="27" customHeight="1" spans="1:16">
      <c r="A2816" s="361"/>
      <c r="B2816" s="294"/>
      <c r="C2816" s="337"/>
      <c r="D2816" s="337"/>
      <c r="E2816" s="337"/>
      <c r="F2816" s="337"/>
      <c r="G2816" s="356"/>
      <c r="H2816" s="337"/>
      <c r="I2816" s="337"/>
      <c r="J2816" s="337"/>
      <c r="K2816" s="337"/>
      <c r="L2816" s="334"/>
      <c r="M2816" s="337"/>
      <c r="N2816" s="349"/>
      <c r="O2816" s="349"/>
      <c r="P2816" s="357"/>
    </row>
    <row r="2817" ht="27" customHeight="1" spans="1:16">
      <c r="A2817" s="362"/>
      <c r="B2817" s="294"/>
      <c r="C2817" s="337"/>
      <c r="D2817" s="337"/>
      <c r="E2817" s="337"/>
      <c r="F2817" s="337"/>
      <c r="G2817" s="356"/>
      <c r="H2817" s="337"/>
      <c r="I2817" s="337"/>
      <c r="J2817" s="337"/>
      <c r="K2817" s="337"/>
      <c r="L2817" s="329"/>
      <c r="M2817" s="337"/>
      <c r="N2817" s="349"/>
      <c r="O2817" s="349"/>
      <c r="P2817" s="358"/>
    </row>
    <row r="2818" ht="27" customHeight="1" spans="1:16">
      <c r="A2818" s="361"/>
      <c r="B2818" s="294"/>
      <c r="C2818" s="337"/>
      <c r="D2818" s="337"/>
      <c r="E2818" s="337"/>
      <c r="F2818" s="337"/>
      <c r="G2818" s="356"/>
      <c r="H2818" s="337"/>
      <c r="I2818" s="337"/>
      <c r="J2818" s="337"/>
      <c r="K2818" s="337"/>
      <c r="L2818" s="334"/>
      <c r="M2818" s="337"/>
      <c r="N2818" s="349"/>
      <c r="O2818" s="349"/>
      <c r="P2818" s="357"/>
    </row>
    <row r="2819" ht="27" customHeight="1" spans="1:16">
      <c r="A2819" s="362"/>
      <c r="B2819" s="294"/>
      <c r="C2819" s="337"/>
      <c r="D2819" s="337"/>
      <c r="E2819" s="337"/>
      <c r="F2819" s="337"/>
      <c r="G2819" s="356"/>
      <c r="H2819" s="337"/>
      <c r="I2819" s="337"/>
      <c r="J2819" s="337"/>
      <c r="K2819" s="337"/>
      <c r="L2819" s="329"/>
      <c r="M2819" s="337"/>
      <c r="N2819" s="349"/>
      <c r="O2819" s="349"/>
      <c r="P2819" s="358"/>
    </row>
    <row r="2820" ht="27" customHeight="1" spans="1:16">
      <c r="A2820" s="361"/>
      <c r="B2820" s="294"/>
      <c r="C2820" s="337"/>
      <c r="D2820" s="337"/>
      <c r="E2820" s="337"/>
      <c r="F2820" s="337"/>
      <c r="G2820" s="356"/>
      <c r="H2820" s="337"/>
      <c r="I2820" s="337"/>
      <c r="J2820" s="337"/>
      <c r="K2820" s="337"/>
      <c r="L2820" s="334"/>
      <c r="M2820" s="337"/>
      <c r="N2820" s="349"/>
      <c r="O2820" s="349"/>
      <c r="P2820" s="357"/>
    </row>
    <row r="2821" ht="27" customHeight="1" spans="1:16">
      <c r="A2821" s="362"/>
      <c r="B2821" s="294"/>
      <c r="C2821" s="337"/>
      <c r="D2821" s="337"/>
      <c r="E2821" s="337"/>
      <c r="F2821" s="337"/>
      <c r="G2821" s="356"/>
      <c r="H2821" s="337"/>
      <c r="I2821" s="337"/>
      <c r="J2821" s="337"/>
      <c r="K2821" s="337"/>
      <c r="L2821" s="329"/>
      <c r="M2821" s="337"/>
      <c r="N2821" s="349"/>
      <c r="O2821" s="349"/>
      <c r="P2821" s="358"/>
    </row>
    <row r="2822" ht="27" customHeight="1" spans="1:16">
      <c r="A2822" s="361"/>
      <c r="B2822" s="294"/>
      <c r="C2822" s="337"/>
      <c r="D2822" s="337"/>
      <c r="E2822" s="337"/>
      <c r="F2822" s="337"/>
      <c r="G2822" s="356"/>
      <c r="H2822" s="337"/>
      <c r="I2822" s="337"/>
      <c r="J2822" s="337"/>
      <c r="K2822" s="337"/>
      <c r="L2822" s="334"/>
      <c r="M2822" s="337"/>
      <c r="N2822" s="349"/>
      <c r="O2822" s="349"/>
      <c r="P2822" s="357"/>
    </row>
    <row r="2823" ht="27" customHeight="1" spans="1:16">
      <c r="A2823" s="362"/>
      <c r="B2823" s="294"/>
      <c r="C2823" s="337"/>
      <c r="D2823" s="337"/>
      <c r="E2823" s="337"/>
      <c r="F2823" s="337"/>
      <c r="G2823" s="356"/>
      <c r="H2823" s="337"/>
      <c r="I2823" s="337"/>
      <c r="J2823" s="337"/>
      <c r="K2823" s="337"/>
      <c r="L2823" s="329"/>
      <c r="M2823" s="337"/>
      <c r="N2823" s="349"/>
      <c r="O2823" s="349"/>
      <c r="P2823" s="358"/>
    </row>
    <row r="2824" ht="27" customHeight="1" spans="1:16">
      <c r="A2824" s="361"/>
      <c r="B2824" s="294"/>
      <c r="C2824" s="337"/>
      <c r="D2824" s="337"/>
      <c r="E2824" s="337"/>
      <c r="F2824" s="337"/>
      <c r="G2824" s="356"/>
      <c r="H2824" s="337"/>
      <c r="I2824" s="337"/>
      <c r="J2824" s="337"/>
      <c r="K2824" s="337"/>
      <c r="L2824" s="334"/>
      <c r="M2824" s="337"/>
      <c r="N2824" s="349"/>
      <c r="O2824" s="349"/>
      <c r="P2824" s="357"/>
    </row>
    <row r="2825" ht="27" customHeight="1" spans="1:16">
      <c r="A2825" s="362"/>
      <c r="B2825" s="294"/>
      <c r="C2825" s="337"/>
      <c r="D2825" s="337"/>
      <c r="E2825" s="337"/>
      <c r="F2825" s="337"/>
      <c r="G2825" s="356"/>
      <c r="H2825" s="337"/>
      <c r="I2825" s="337"/>
      <c r="J2825" s="337"/>
      <c r="K2825" s="337"/>
      <c r="L2825" s="329"/>
      <c r="M2825" s="337"/>
      <c r="N2825" s="349"/>
      <c r="O2825" s="349"/>
      <c r="P2825" s="358"/>
    </row>
    <row r="2826" ht="27" customHeight="1" spans="1:16">
      <c r="A2826" s="361"/>
      <c r="B2826" s="294"/>
      <c r="C2826" s="337"/>
      <c r="D2826" s="337"/>
      <c r="E2826" s="337"/>
      <c r="F2826" s="337"/>
      <c r="G2826" s="356"/>
      <c r="H2826" s="337"/>
      <c r="I2826" s="337"/>
      <c r="J2826" s="337"/>
      <c r="K2826" s="337"/>
      <c r="L2826" s="334"/>
      <c r="M2826" s="337"/>
      <c r="N2826" s="349"/>
      <c r="O2826" s="349"/>
      <c r="P2826" s="357"/>
    </row>
    <row r="2827" ht="27" customHeight="1" spans="1:16">
      <c r="A2827" s="362"/>
      <c r="B2827" s="294"/>
      <c r="C2827" s="337"/>
      <c r="D2827" s="337"/>
      <c r="E2827" s="337"/>
      <c r="F2827" s="337"/>
      <c r="G2827" s="356"/>
      <c r="H2827" s="337"/>
      <c r="I2827" s="337"/>
      <c r="J2827" s="337"/>
      <c r="K2827" s="337"/>
      <c r="L2827" s="329"/>
      <c r="M2827" s="337"/>
      <c r="N2827" s="349"/>
      <c r="O2827" s="349"/>
      <c r="P2827" s="358"/>
    </row>
    <row r="2828" ht="27" customHeight="1" spans="1:16">
      <c r="A2828" s="361"/>
      <c r="B2828" s="294"/>
      <c r="C2828" s="337"/>
      <c r="D2828" s="337"/>
      <c r="E2828" s="337"/>
      <c r="F2828" s="337"/>
      <c r="G2828" s="356"/>
      <c r="H2828" s="337"/>
      <c r="I2828" s="337"/>
      <c r="J2828" s="337"/>
      <c r="K2828" s="337"/>
      <c r="L2828" s="334"/>
      <c r="M2828" s="337"/>
      <c r="N2828" s="349"/>
      <c r="O2828" s="349"/>
      <c r="P2828" s="357"/>
    </row>
    <row r="2829" ht="27" customHeight="1" spans="1:16">
      <c r="A2829" s="362"/>
      <c r="B2829" s="294"/>
      <c r="C2829" s="337"/>
      <c r="D2829" s="337"/>
      <c r="E2829" s="337"/>
      <c r="F2829" s="337"/>
      <c r="G2829" s="356"/>
      <c r="H2829" s="337"/>
      <c r="I2829" s="337"/>
      <c r="J2829" s="337"/>
      <c r="K2829" s="337"/>
      <c r="L2829" s="329"/>
      <c r="M2829" s="337"/>
      <c r="N2829" s="349"/>
      <c r="O2829" s="349"/>
      <c r="P2829" s="358"/>
    </row>
    <row r="2830" ht="27" customHeight="1" spans="1:16">
      <c r="A2830" s="361"/>
      <c r="B2830" s="294"/>
      <c r="C2830" s="337"/>
      <c r="D2830" s="337"/>
      <c r="E2830" s="337"/>
      <c r="F2830" s="337"/>
      <c r="G2830" s="356"/>
      <c r="H2830" s="337"/>
      <c r="I2830" s="337"/>
      <c r="J2830" s="337"/>
      <c r="K2830" s="337"/>
      <c r="L2830" s="334"/>
      <c r="M2830" s="337"/>
      <c r="N2830" s="349"/>
      <c r="O2830" s="349"/>
      <c r="P2830" s="357"/>
    </row>
    <row r="2831" ht="27" customHeight="1" spans="1:16">
      <c r="A2831" s="362"/>
      <c r="B2831" s="294"/>
      <c r="C2831" s="337"/>
      <c r="D2831" s="337"/>
      <c r="E2831" s="337"/>
      <c r="F2831" s="337"/>
      <c r="G2831" s="356"/>
      <c r="H2831" s="337"/>
      <c r="I2831" s="337"/>
      <c r="J2831" s="337"/>
      <c r="K2831" s="337"/>
      <c r="L2831" s="329"/>
      <c r="M2831" s="337"/>
      <c r="N2831" s="349"/>
      <c r="O2831" s="349"/>
      <c r="P2831" s="358"/>
    </row>
    <row r="2832" ht="27" customHeight="1" spans="1:16">
      <c r="A2832" s="361"/>
      <c r="B2832" s="294"/>
      <c r="C2832" s="337"/>
      <c r="D2832" s="337"/>
      <c r="E2832" s="337"/>
      <c r="F2832" s="337"/>
      <c r="G2832" s="356"/>
      <c r="H2832" s="337"/>
      <c r="I2832" s="337"/>
      <c r="J2832" s="337"/>
      <c r="K2832" s="337"/>
      <c r="L2832" s="334"/>
      <c r="M2832" s="337"/>
      <c r="N2832" s="349"/>
      <c r="O2832" s="349"/>
      <c r="P2832" s="357"/>
    </row>
    <row r="2833" ht="27" customHeight="1" spans="1:16">
      <c r="A2833" s="362"/>
      <c r="B2833" s="294"/>
      <c r="C2833" s="337"/>
      <c r="D2833" s="337"/>
      <c r="E2833" s="337"/>
      <c r="F2833" s="337"/>
      <c r="G2833" s="356"/>
      <c r="H2833" s="337"/>
      <c r="I2833" s="337"/>
      <c r="J2833" s="337"/>
      <c r="K2833" s="337"/>
      <c r="L2833" s="329"/>
      <c r="M2833" s="337"/>
      <c r="N2833" s="349"/>
      <c r="O2833" s="349"/>
      <c r="P2833" s="358"/>
    </row>
    <row r="2834" ht="27" customHeight="1" spans="1:16">
      <c r="A2834" s="361"/>
      <c r="B2834" s="294"/>
      <c r="C2834" s="337"/>
      <c r="D2834" s="337"/>
      <c r="E2834" s="337"/>
      <c r="F2834" s="337"/>
      <c r="G2834" s="356"/>
      <c r="H2834" s="337"/>
      <c r="I2834" s="337"/>
      <c r="J2834" s="337"/>
      <c r="K2834" s="337"/>
      <c r="L2834" s="334"/>
      <c r="M2834" s="337"/>
      <c r="N2834" s="349"/>
      <c r="O2834" s="349"/>
      <c r="P2834" s="357"/>
    </row>
    <row r="2835" ht="27" customHeight="1" spans="1:16">
      <c r="A2835" s="362"/>
      <c r="B2835" s="294"/>
      <c r="C2835" s="337"/>
      <c r="D2835" s="337"/>
      <c r="E2835" s="337"/>
      <c r="F2835" s="337"/>
      <c r="G2835" s="356"/>
      <c r="H2835" s="337"/>
      <c r="I2835" s="337"/>
      <c r="J2835" s="337"/>
      <c r="K2835" s="337"/>
      <c r="L2835" s="329"/>
      <c r="M2835" s="337"/>
      <c r="N2835" s="349"/>
      <c r="O2835" s="349"/>
      <c r="P2835" s="358"/>
    </row>
    <row r="2836" ht="27" customHeight="1" spans="1:16">
      <c r="A2836" s="361"/>
      <c r="B2836" s="294"/>
      <c r="C2836" s="337"/>
      <c r="D2836" s="337"/>
      <c r="E2836" s="337"/>
      <c r="F2836" s="337"/>
      <c r="G2836" s="356"/>
      <c r="H2836" s="337"/>
      <c r="I2836" s="337"/>
      <c r="J2836" s="337"/>
      <c r="K2836" s="337"/>
      <c r="L2836" s="334"/>
      <c r="M2836" s="337"/>
      <c r="N2836" s="349"/>
      <c r="O2836" s="349"/>
      <c r="P2836" s="357"/>
    </row>
    <row r="2837" ht="27" customHeight="1" spans="1:16">
      <c r="A2837" s="362"/>
      <c r="B2837" s="294"/>
      <c r="C2837" s="337"/>
      <c r="D2837" s="337"/>
      <c r="E2837" s="337"/>
      <c r="F2837" s="337"/>
      <c r="G2837" s="356"/>
      <c r="H2837" s="337"/>
      <c r="I2837" s="337"/>
      <c r="J2837" s="337"/>
      <c r="K2837" s="337"/>
      <c r="L2837" s="329"/>
      <c r="M2837" s="337"/>
      <c r="N2837" s="349"/>
      <c r="O2837" s="349"/>
      <c r="P2837" s="358"/>
    </row>
    <row r="2838" ht="27" customHeight="1" spans="1:16">
      <c r="A2838" s="361"/>
      <c r="B2838" s="294"/>
      <c r="C2838" s="337"/>
      <c r="D2838" s="337"/>
      <c r="E2838" s="337"/>
      <c r="F2838" s="337"/>
      <c r="G2838" s="356"/>
      <c r="H2838" s="337"/>
      <c r="I2838" s="337"/>
      <c r="J2838" s="337"/>
      <c r="K2838" s="337"/>
      <c r="L2838" s="334"/>
      <c r="M2838" s="337"/>
      <c r="N2838" s="349"/>
      <c r="O2838" s="349"/>
      <c r="P2838" s="357"/>
    </row>
    <row r="2839" ht="27" customHeight="1" spans="1:16">
      <c r="A2839" s="362"/>
      <c r="B2839" s="294"/>
      <c r="C2839" s="337"/>
      <c r="D2839" s="337"/>
      <c r="E2839" s="337"/>
      <c r="F2839" s="337"/>
      <c r="G2839" s="356"/>
      <c r="H2839" s="337"/>
      <c r="I2839" s="337"/>
      <c r="J2839" s="337"/>
      <c r="K2839" s="337"/>
      <c r="L2839" s="329"/>
      <c r="M2839" s="337"/>
      <c r="N2839" s="349"/>
      <c r="O2839" s="349"/>
      <c r="P2839" s="358"/>
    </row>
    <row r="2840" ht="27" customHeight="1" spans="1:16">
      <c r="A2840" s="361"/>
      <c r="B2840" s="294"/>
      <c r="C2840" s="337"/>
      <c r="D2840" s="337"/>
      <c r="E2840" s="337"/>
      <c r="F2840" s="337"/>
      <c r="G2840" s="356"/>
      <c r="H2840" s="337"/>
      <c r="I2840" s="337"/>
      <c r="J2840" s="337"/>
      <c r="K2840" s="337"/>
      <c r="L2840" s="334"/>
      <c r="M2840" s="337"/>
      <c r="N2840" s="349"/>
      <c r="O2840" s="349"/>
      <c r="P2840" s="357"/>
    </row>
    <row r="2841" ht="27" customHeight="1" spans="1:16">
      <c r="A2841" s="362"/>
      <c r="B2841" s="294"/>
      <c r="C2841" s="337"/>
      <c r="D2841" s="337"/>
      <c r="E2841" s="337"/>
      <c r="F2841" s="337"/>
      <c r="G2841" s="356"/>
      <c r="H2841" s="337"/>
      <c r="I2841" s="337"/>
      <c r="J2841" s="337"/>
      <c r="K2841" s="337"/>
      <c r="L2841" s="329"/>
      <c r="M2841" s="337"/>
      <c r="N2841" s="349"/>
      <c r="O2841" s="349"/>
      <c r="P2841" s="358"/>
    </row>
    <row r="2842" ht="27" customHeight="1" spans="1:16">
      <c r="A2842" s="361"/>
      <c r="B2842" s="294"/>
      <c r="C2842" s="337"/>
      <c r="D2842" s="337"/>
      <c r="E2842" s="337"/>
      <c r="F2842" s="337"/>
      <c r="G2842" s="356"/>
      <c r="H2842" s="337"/>
      <c r="I2842" s="337"/>
      <c r="J2842" s="337"/>
      <c r="K2842" s="337"/>
      <c r="L2842" s="334"/>
      <c r="M2842" s="337"/>
      <c r="N2842" s="349"/>
      <c r="O2842" s="349"/>
      <c r="P2842" s="357"/>
    </row>
    <row r="2843" ht="27" customHeight="1" spans="1:16">
      <c r="A2843" s="362"/>
      <c r="B2843" s="294"/>
      <c r="C2843" s="337"/>
      <c r="D2843" s="337"/>
      <c r="E2843" s="337"/>
      <c r="F2843" s="337"/>
      <c r="G2843" s="356"/>
      <c r="H2843" s="337"/>
      <c r="I2843" s="337"/>
      <c r="J2843" s="337"/>
      <c r="K2843" s="337"/>
      <c r="L2843" s="329"/>
      <c r="M2843" s="337"/>
      <c r="N2843" s="349"/>
      <c r="O2843" s="349"/>
      <c r="P2843" s="358"/>
    </row>
    <row r="2844" ht="27" customHeight="1" spans="1:16">
      <c r="A2844" s="361"/>
      <c r="B2844" s="294"/>
      <c r="C2844" s="337"/>
      <c r="D2844" s="337"/>
      <c r="E2844" s="337"/>
      <c r="F2844" s="337"/>
      <c r="G2844" s="356"/>
      <c r="H2844" s="337"/>
      <c r="I2844" s="337"/>
      <c r="J2844" s="337"/>
      <c r="K2844" s="337"/>
      <c r="L2844" s="334"/>
      <c r="M2844" s="337"/>
      <c r="N2844" s="349"/>
      <c r="O2844" s="349"/>
      <c r="P2844" s="357"/>
    </row>
    <row r="2845" ht="27" customHeight="1" spans="1:16">
      <c r="A2845" s="362"/>
      <c r="B2845" s="294"/>
      <c r="C2845" s="337"/>
      <c r="D2845" s="337"/>
      <c r="E2845" s="337"/>
      <c r="F2845" s="337"/>
      <c r="G2845" s="356"/>
      <c r="H2845" s="337"/>
      <c r="I2845" s="337"/>
      <c r="J2845" s="337"/>
      <c r="K2845" s="337"/>
      <c r="L2845" s="329"/>
      <c r="M2845" s="337"/>
      <c r="N2845" s="349"/>
      <c r="O2845" s="349"/>
      <c r="P2845" s="358"/>
    </row>
    <row r="2846" ht="27" customHeight="1" spans="1:16">
      <c r="A2846" s="361"/>
      <c r="B2846" s="294"/>
      <c r="C2846" s="337"/>
      <c r="D2846" s="337"/>
      <c r="E2846" s="337"/>
      <c r="F2846" s="337"/>
      <c r="G2846" s="356"/>
      <c r="H2846" s="337"/>
      <c r="I2846" s="337"/>
      <c r="J2846" s="337"/>
      <c r="K2846" s="337"/>
      <c r="L2846" s="334"/>
      <c r="M2846" s="337"/>
      <c r="N2846" s="349"/>
      <c r="O2846" s="349"/>
      <c r="P2846" s="357"/>
    </row>
    <row r="2847" ht="27" customHeight="1" spans="1:16">
      <c r="A2847" s="362"/>
      <c r="B2847" s="294"/>
      <c r="C2847" s="337"/>
      <c r="D2847" s="337"/>
      <c r="E2847" s="337"/>
      <c r="F2847" s="337"/>
      <c r="G2847" s="356"/>
      <c r="H2847" s="337"/>
      <c r="I2847" s="337"/>
      <c r="J2847" s="337"/>
      <c r="K2847" s="337"/>
      <c r="L2847" s="329"/>
      <c r="M2847" s="337"/>
      <c r="N2847" s="349"/>
      <c r="O2847" s="349"/>
      <c r="P2847" s="358"/>
    </row>
    <row r="2848" ht="27" customHeight="1" spans="1:16">
      <c r="A2848" s="361"/>
      <c r="B2848" s="294"/>
      <c r="C2848" s="337"/>
      <c r="D2848" s="337"/>
      <c r="E2848" s="337"/>
      <c r="F2848" s="337"/>
      <c r="G2848" s="356"/>
      <c r="H2848" s="337"/>
      <c r="I2848" s="337"/>
      <c r="J2848" s="337"/>
      <c r="K2848" s="337"/>
      <c r="L2848" s="334"/>
      <c r="M2848" s="337"/>
      <c r="N2848" s="349"/>
      <c r="O2848" s="349"/>
      <c r="P2848" s="357"/>
    </row>
    <row r="2849" ht="27" customHeight="1" spans="1:16">
      <c r="A2849" s="362"/>
      <c r="B2849" s="294"/>
      <c r="C2849" s="337"/>
      <c r="D2849" s="337"/>
      <c r="E2849" s="337"/>
      <c r="F2849" s="337"/>
      <c r="G2849" s="356"/>
      <c r="H2849" s="337"/>
      <c r="I2849" s="337"/>
      <c r="J2849" s="337"/>
      <c r="K2849" s="337"/>
      <c r="L2849" s="329"/>
      <c r="M2849" s="337"/>
      <c r="N2849" s="349"/>
      <c r="O2849" s="349"/>
      <c r="P2849" s="358"/>
    </row>
    <row r="2850" ht="27" customHeight="1" spans="1:16">
      <c r="A2850" s="361"/>
      <c r="B2850" s="294"/>
      <c r="C2850" s="337"/>
      <c r="D2850" s="337"/>
      <c r="E2850" s="337"/>
      <c r="F2850" s="337"/>
      <c r="G2850" s="356"/>
      <c r="H2850" s="337"/>
      <c r="I2850" s="337"/>
      <c r="J2850" s="337"/>
      <c r="K2850" s="337"/>
      <c r="L2850" s="334"/>
      <c r="M2850" s="337"/>
      <c r="N2850" s="349"/>
      <c r="O2850" s="349"/>
      <c r="P2850" s="357"/>
    </row>
    <row r="2851" ht="27" customHeight="1" spans="1:16">
      <c r="A2851" s="362"/>
      <c r="B2851" s="294"/>
      <c r="C2851" s="337"/>
      <c r="D2851" s="337"/>
      <c r="E2851" s="337"/>
      <c r="F2851" s="337"/>
      <c r="G2851" s="356"/>
      <c r="H2851" s="337"/>
      <c r="I2851" s="337"/>
      <c r="J2851" s="337"/>
      <c r="K2851" s="337"/>
      <c r="L2851" s="329"/>
      <c r="M2851" s="337"/>
      <c r="N2851" s="349"/>
      <c r="O2851" s="349"/>
      <c r="P2851" s="358"/>
    </row>
    <row r="2852" ht="27" customHeight="1" spans="1:16">
      <c r="A2852" s="361"/>
      <c r="B2852" s="294"/>
      <c r="C2852" s="337"/>
      <c r="D2852" s="337"/>
      <c r="E2852" s="337"/>
      <c r="F2852" s="337"/>
      <c r="G2852" s="356"/>
      <c r="H2852" s="337"/>
      <c r="I2852" s="337"/>
      <c r="J2852" s="337"/>
      <c r="K2852" s="337"/>
      <c r="L2852" s="334"/>
      <c r="M2852" s="337"/>
      <c r="N2852" s="349"/>
      <c r="O2852" s="349"/>
      <c r="P2852" s="357"/>
    </row>
    <row r="2853" ht="27" customHeight="1" spans="1:16">
      <c r="A2853" s="362"/>
      <c r="B2853" s="294"/>
      <c r="C2853" s="337"/>
      <c r="D2853" s="337"/>
      <c r="E2853" s="337"/>
      <c r="F2853" s="337"/>
      <c r="G2853" s="356"/>
      <c r="H2853" s="337"/>
      <c r="I2853" s="337"/>
      <c r="J2853" s="337"/>
      <c r="K2853" s="337"/>
      <c r="L2853" s="329"/>
      <c r="M2853" s="337"/>
      <c r="N2853" s="349"/>
      <c r="O2853" s="349"/>
      <c r="P2853" s="358"/>
    </row>
    <row r="2854" ht="27" customHeight="1" spans="1:16">
      <c r="A2854" s="361"/>
      <c r="B2854" s="294"/>
      <c r="C2854" s="337"/>
      <c r="D2854" s="337"/>
      <c r="E2854" s="337"/>
      <c r="F2854" s="337"/>
      <c r="G2854" s="356"/>
      <c r="H2854" s="337"/>
      <c r="I2854" s="337"/>
      <c r="J2854" s="337"/>
      <c r="K2854" s="337"/>
      <c r="L2854" s="334"/>
      <c r="M2854" s="337"/>
      <c r="N2854" s="349"/>
      <c r="O2854" s="349"/>
      <c r="P2854" s="357"/>
    </row>
    <row r="2855" ht="27" customHeight="1" spans="1:16">
      <c r="A2855" s="362"/>
      <c r="B2855" s="294"/>
      <c r="C2855" s="337"/>
      <c r="D2855" s="337"/>
      <c r="E2855" s="337"/>
      <c r="F2855" s="337"/>
      <c r="G2855" s="356"/>
      <c r="H2855" s="337"/>
      <c r="I2855" s="337"/>
      <c r="J2855" s="337"/>
      <c r="K2855" s="337"/>
      <c r="L2855" s="329"/>
      <c r="M2855" s="337"/>
      <c r="N2855" s="349"/>
      <c r="O2855" s="349"/>
      <c r="P2855" s="358"/>
    </row>
    <row r="2856" ht="27" customHeight="1" spans="1:16">
      <c r="A2856" s="361"/>
      <c r="B2856" s="294"/>
      <c r="C2856" s="337"/>
      <c r="D2856" s="337"/>
      <c r="E2856" s="337"/>
      <c r="F2856" s="337"/>
      <c r="G2856" s="356"/>
      <c r="H2856" s="337"/>
      <c r="I2856" s="337"/>
      <c r="J2856" s="337"/>
      <c r="K2856" s="337"/>
      <c r="L2856" s="334"/>
      <c r="M2856" s="337"/>
      <c r="N2856" s="349"/>
      <c r="O2856" s="349"/>
      <c r="P2856" s="357"/>
    </row>
    <row r="2857" ht="27" customHeight="1" spans="1:16">
      <c r="A2857" s="362"/>
      <c r="B2857" s="294"/>
      <c r="C2857" s="337"/>
      <c r="D2857" s="337"/>
      <c r="E2857" s="337"/>
      <c r="F2857" s="337"/>
      <c r="G2857" s="356"/>
      <c r="H2857" s="337"/>
      <c r="I2857" s="337"/>
      <c r="J2857" s="337"/>
      <c r="K2857" s="337"/>
      <c r="L2857" s="329"/>
      <c r="M2857" s="337"/>
      <c r="N2857" s="349"/>
      <c r="O2857" s="349"/>
      <c r="P2857" s="358"/>
    </row>
    <row r="2858" ht="27" customHeight="1" spans="1:16">
      <c r="A2858" s="361"/>
      <c r="B2858" s="294"/>
      <c r="C2858" s="337"/>
      <c r="D2858" s="337"/>
      <c r="E2858" s="337"/>
      <c r="F2858" s="337"/>
      <c r="G2858" s="356"/>
      <c r="H2858" s="337"/>
      <c r="I2858" s="337"/>
      <c r="J2858" s="337"/>
      <c r="K2858" s="337"/>
      <c r="L2858" s="334"/>
      <c r="M2858" s="337"/>
      <c r="N2858" s="349"/>
      <c r="O2858" s="349"/>
      <c r="P2858" s="357"/>
    </row>
    <row r="2859" ht="27" customHeight="1" spans="1:16">
      <c r="A2859" s="362"/>
      <c r="B2859" s="294"/>
      <c r="C2859" s="337"/>
      <c r="D2859" s="337"/>
      <c r="E2859" s="337"/>
      <c r="F2859" s="337"/>
      <c r="G2859" s="356"/>
      <c r="H2859" s="337"/>
      <c r="I2859" s="337"/>
      <c r="J2859" s="337"/>
      <c r="K2859" s="337"/>
      <c r="L2859" s="329"/>
      <c r="M2859" s="337"/>
      <c r="N2859" s="349"/>
      <c r="O2859" s="349"/>
      <c r="P2859" s="358"/>
    </row>
    <row r="2860" ht="27" customHeight="1" spans="1:16">
      <c r="A2860" s="361"/>
      <c r="B2860" s="294"/>
      <c r="C2860" s="337"/>
      <c r="D2860" s="337"/>
      <c r="E2860" s="337"/>
      <c r="F2860" s="337"/>
      <c r="G2860" s="356"/>
      <c r="H2860" s="337"/>
      <c r="I2860" s="337"/>
      <c r="J2860" s="337"/>
      <c r="K2860" s="337"/>
      <c r="L2860" s="334"/>
      <c r="M2860" s="337"/>
      <c r="N2860" s="349"/>
      <c r="O2860" s="349"/>
      <c r="P2860" s="357"/>
    </row>
    <row r="2861" ht="27" customHeight="1" spans="1:16">
      <c r="A2861" s="362"/>
      <c r="B2861" s="294"/>
      <c r="C2861" s="337"/>
      <c r="D2861" s="337"/>
      <c r="E2861" s="337"/>
      <c r="F2861" s="337"/>
      <c r="G2861" s="356"/>
      <c r="H2861" s="337"/>
      <c r="I2861" s="337"/>
      <c r="J2861" s="337"/>
      <c r="K2861" s="337"/>
      <c r="L2861" s="329"/>
      <c r="M2861" s="337"/>
      <c r="N2861" s="349"/>
      <c r="O2861" s="349"/>
      <c r="P2861" s="358"/>
    </row>
    <row r="2862" ht="27" customHeight="1" spans="1:16">
      <c r="A2862" s="361"/>
      <c r="B2862" s="294"/>
      <c r="C2862" s="337"/>
      <c r="D2862" s="337"/>
      <c r="E2862" s="337"/>
      <c r="F2862" s="337"/>
      <c r="G2862" s="356"/>
      <c r="H2862" s="337"/>
      <c r="I2862" s="337"/>
      <c r="J2862" s="337"/>
      <c r="K2862" s="337"/>
      <c r="L2862" s="334"/>
      <c r="M2862" s="337"/>
      <c r="N2862" s="349"/>
      <c r="O2862" s="349"/>
      <c r="P2862" s="357"/>
    </row>
    <row r="2863" ht="27" customHeight="1" spans="1:16">
      <c r="A2863" s="362"/>
      <c r="B2863" s="294"/>
      <c r="C2863" s="337"/>
      <c r="D2863" s="337"/>
      <c r="E2863" s="337"/>
      <c r="F2863" s="337"/>
      <c r="G2863" s="356"/>
      <c r="H2863" s="337"/>
      <c r="I2863" s="337"/>
      <c r="J2863" s="337"/>
      <c r="K2863" s="337"/>
      <c r="L2863" s="329"/>
      <c r="M2863" s="337"/>
      <c r="N2863" s="349"/>
      <c r="O2863" s="349"/>
      <c r="P2863" s="358"/>
    </row>
    <row r="2864" ht="27" customHeight="1" spans="1:16">
      <c r="A2864" s="361"/>
      <c r="B2864" s="294"/>
      <c r="C2864" s="337"/>
      <c r="D2864" s="337"/>
      <c r="E2864" s="337"/>
      <c r="F2864" s="337"/>
      <c r="G2864" s="356"/>
      <c r="H2864" s="337"/>
      <c r="I2864" s="337"/>
      <c r="J2864" s="337"/>
      <c r="K2864" s="337"/>
      <c r="L2864" s="334"/>
      <c r="M2864" s="337"/>
      <c r="N2864" s="349"/>
      <c r="O2864" s="349"/>
      <c r="P2864" s="357"/>
    </row>
    <row r="2865" ht="27" customHeight="1" spans="1:16">
      <c r="A2865" s="362"/>
      <c r="B2865" s="294"/>
      <c r="C2865" s="337"/>
      <c r="D2865" s="337"/>
      <c r="E2865" s="337"/>
      <c r="F2865" s="337"/>
      <c r="G2865" s="356"/>
      <c r="H2865" s="337"/>
      <c r="I2865" s="337"/>
      <c r="J2865" s="337"/>
      <c r="K2865" s="337"/>
      <c r="L2865" s="329"/>
      <c r="M2865" s="337"/>
      <c r="N2865" s="349"/>
      <c r="O2865" s="349"/>
      <c r="P2865" s="358"/>
    </row>
    <row r="2866" ht="27" customHeight="1" spans="1:16">
      <c r="A2866" s="361"/>
      <c r="B2866" s="294"/>
      <c r="C2866" s="337"/>
      <c r="D2866" s="337"/>
      <c r="E2866" s="337"/>
      <c r="F2866" s="337"/>
      <c r="G2866" s="356"/>
      <c r="H2866" s="337"/>
      <c r="I2866" s="337"/>
      <c r="J2866" s="337"/>
      <c r="K2866" s="337"/>
      <c r="L2866" s="334"/>
      <c r="M2866" s="337"/>
      <c r="N2866" s="349"/>
      <c r="O2866" s="349"/>
      <c r="P2866" s="357"/>
    </row>
    <row r="2867" ht="27" customHeight="1" spans="1:16">
      <c r="A2867" s="362"/>
      <c r="B2867" s="294"/>
      <c r="C2867" s="337"/>
      <c r="D2867" s="337"/>
      <c r="E2867" s="337"/>
      <c r="F2867" s="337"/>
      <c r="G2867" s="356"/>
      <c r="H2867" s="337"/>
      <c r="I2867" s="337"/>
      <c r="J2867" s="337"/>
      <c r="K2867" s="337"/>
      <c r="L2867" s="329"/>
      <c r="M2867" s="337"/>
      <c r="N2867" s="349"/>
      <c r="O2867" s="349"/>
      <c r="P2867" s="358"/>
    </row>
    <row r="2868" ht="27" customHeight="1" spans="1:16">
      <c r="A2868" s="361"/>
      <c r="B2868" s="294"/>
      <c r="C2868" s="337"/>
      <c r="D2868" s="337"/>
      <c r="E2868" s="337"/>
      <c r="F2868" s="337"/>
      <c r="G2868" s="356"/>
      <c r="H2868" s="337"/>
      <c r="I2868" s="337"/>
      <c r="J2868" s="337"/>
      <c r="K2868" s="337"/>
      <c r="L2868" s="334"/>
      <c r="M2868" s="337"/>
      <c r="N2868" s="349"/>
      <c r="O2868" s="349"/>
      <c r="P2868" s="357"/>
    </row>
    <row r="2869" ht="27" customHeight="1" spans="1:16">
      <c r="A2869" s="362"/>
      <c r="B2869" s="294"/>
      <c r="C2869" s="337"/>
      <c r="D2869" s="337"/>
      <c r="E2869" s="337"/>
      <c r="F2869" s="337"/>
      <c r="G2869" s="356"/>
      <c r="H2869" s="337"/>
      <c r="I2869" s="337"/>
      <c r="J2869" s="337"/>
      <c r="K2869" s="337"/>
      <c r="L2869" s="329"/>
      <c r="M2869" s="337"/>
      <c r="N2869" s="349"/>
      <c r="O2869" s="349"/>
      <c r="P2869" s="358"/>
    </row>
    <row r="2870" ht="27" customHeight="1" spans="1:16">
      <c r="A2870" s="361"/>
      <c r="B2870" s="294"/>
      <c r="C2870" s="337"/>
      <c r="D2870" s="337"/>
      <c r="E2870" s="337"/>
      <c r="F2870" s="337"/>
      <c r="G2870" s="356"/>
      <c r="H2870" s="337"/>
      <c r="I2870" s="337"/>
      <c r="J2870" s="337"/>
      <c r="K2870" s="337"/>
      <c r="L2870" s="334"/>
      <c r="M2870" s="337"/>
      <c r="N2870" s="349"/>
      <c r="O2870" s="349"/>
      <c r="P2870" s="357"/>
    </row>
    <row r="2871" ht="27" customHeight="1" spans="1:16">
      <c r="A2871" s="362"/>
      <c r="B2871" s="294"/>
      <c r="C2871" s="337"/>
      <c r="D2871" s="337"/>
      <c r="E2871" s="337"/>
      <c r="F2871" s="337"/>
      <c r="G2871" s="356"/>
      <c r="H2871" s="337"/>
      <c r="I2871" s="337"/>
      <c r="J2871" s="337"/>
      <c r="K2871" s="337"/>
      <c r="L2871" s="329"/>
      <c r="M2871" s="337"/>
      <c r="N2871" s="349"/>
      <c r="O2871" s="349"/>
      <c r="P2871" s="358"/>
    </row>
    <row r="2872" ht="27" customHeight="1" spans="1:16">
      <c r="A2872" s="361"/>
      <c r="B2872" s="294"/>
      <c r="C2872" s="337"/>
      <c r="D2872" s="337"/>
      <c r="E2872" s="337"/>
      <c r="F2872" s="337"/>
      <c r="G2872" s="356"/>
      <c r="H2872" s="337"/>
      <c r="I2872" s="337"/>
      <c r="J2872" s="337"/>
      <c r="K2872" s="337"/>
      <c r="L2872" s="334"/>
      <c r="M2872" s="337"/>
      <c r="N2872" s="349"/>
      <c r="O2872" s="349"/>
      <c r="P2872" s="357"/>
    </row>
    <row r="2873" ht="27" customHeight="1" spans="1:16">
      <c r="A2873" s="362"/>
      <c r="B2873" s="294"/>
      <c r="C2873" s="337"/>
      <c r="D2873" s="337"/>
      <c r="E2873" s="337"/>
      <c r="F2873" s="337"/>
      <c r="G2873" s="356"/>
      <c r="H2873" s="337"/>
      <c r="I2873" s="337"/>
      <c r="J2873" s="337"/>
      <c r="K2873" s="337"/>
      <c r="L2873" s="329"/>
      <c r="M2873" s="337"/>
      <c r="N2873" s="349"/>
      <c r="O2873" s="349"/>
      <c r="P2873" s="358"/>
    </row>
    <row r="2874" ht="27" customHeight="1" spans="1:16">
      <c r="A2874" s="361"/>
      <c r="B2874" s="294"/>
      <c r="C2874" s="337"/>
      <c r="D2874" s="337"/>
      <c r="E2874" s="337"/>
      <c r="F2874" s="337"/>
      <c r="G2874" s="356"/>
      <c r="H2874" s="337"/>
      <c r="I2874" s="337"/>
      <c r="J2874" s="337"/>
      <c r="K2874" s="337"/>
      <c r="L2874" s="334"/>
      <c r="M2874" s="337"/>
      <c r="N2874" s="349"/>
      <c r="O2874" s="349"/>
      <c r="P2874" s="357"/>
    </row>
    <row r="2875" ht="27" customHeight="1" spans="1:16">
      <c r="A2875" s="362"/>
      <c r="B2875" s="294"/>
      <c r="C2875" s="337"/>
      <c r="D2875" s="337"/>
      <c r="E2875" s="337"/>
      <c r="F2875" s="337"/>
      <c r="G2875" s="356"/>
      <c r="H2875" s="337"/>
      <c r="I2875" s="337"/>
      <c r="J2875" s="337"/>
      <c r="K2875" s="337"/>
      <c r="L2875" s="329"/>
      <c r="M2875" s="337"/>
      <c r="N2875" s="349"/>
      <c r="O2875" s="349"/>
      <c r="P2875" s="358"/>
    </row>
    <row r="2876" ht="27" customHeight="1" spans="1:16">
      <c r="A2876" s="361"/>
      <c r="B2876" s="294"/>
      <c r="C2876" s="337"/>
      <c r="D2876" s="337"/>
      <c r="E2876" s="337"/>
      <c r="F2876" s="337"/>
      <c r="G2876" s="356"/>
      <c r="H2876" s="337"/>
      <c r="I2876" s="337"/>
      <c r="J2876" s="337"/>
      <c r="K2876" s="337"/>
      <c r="L2876" s="334"/>
      <c r="M2876" s="337"/>
      <c r="N2876" s="349"/>
      <c r="O2876" s="349"/>
      <c r="P2876" s="357"/>
    </row>
    <row r="2877" ht="27" customHeight="1" spans="1:16">
      <c r="A2877" s="362"/>
      <c r="B2877" s="294"/>
      <c r="C2877" s="337"/>
      <c r="D2877" s="337"/>
      <c r="E2877" s="337"/>
      <c r="F2877" s="337"/>
      <c r="G2877" s="356"/>
      <c r="H2877" s="337"/>
      <c r="I2877" s="337"/>
      <c r="J2877" s="337"/>
      <c r="K2877" s="337"/>
      <c r="L2877" s="329"/>
      <c r="M2877" s="337"/>
      <c r="N2877" s="349"/>
      <c r="O2877" s="349"/>
      <c r="P2877" s="358"/>
    </row>
    <row r="2878" ht="27" customHeight="1" spans="1:16">
      <c r="A2878" s="361"/>
      <c r="B2878" s="294"/>
      <c r="C2878" s="337"/>
      <c r="D2878" s="337"/>
      <c r="E2878" s="337"/>
      <c r="F2878" s="337"/>
      <c r="G2878" s="356"/>
      <c r="H2878" s="337"/>
      <c r="I2878" s="337"/>
      <c r="J2878" s="337"/>
      <c r="K2878" s="337"/>
      <c r="L2878" s="334"/>
      <c r="M2878" s="337"/>
      <c r="N2878" s="349"/>
      <c r="O2878" s="349"/>
      <c r="P2878" s="357"/>
    </row>
    <row r="2879" ht="27" customHeight="1" spans="1:16">
      <c r="A2879" s="362"/>
      <c r="B2879" s="294"/>
      <c r="C2879" s="337"/>
      <c r="D2879" s="337"/>
      <c r="E2879" s="337"/>
      <c r="F2879" s="337"/>
      <c r="G2879" s="356"/>
      <c r="H2879" s="337"/>
      <c r="I2879" s="337"/>
      <c r="J2879" s="337"/>
      <c r="K2879" s="337"/>
      <c r="L2879" s="329"/>
      <c r="M2879" s="337"/>
      <c r="N2879" s="349"/>
      <c r="O2879" s="349"/>
      <c r="P2879" s="358"/>
    </row>
    <row r="2880" ht="27" customHeight="1" spans="1:16">
      <c r="A2880" s="361"/>
      <c r="B2880" s="294"/>
      <c r="C2880" s="337"/>
      <c r="D2880" s="337"/>
      <c r="E2880" s="337"/>
      <c r="F2880" s="337"/>
      <c r="G2880" s="356"/>
      <c r="H2880" s="337"/>
      <c r="I2880" s="337"/>
      <c r="J2880" s="337"/>
      <c r="K2880" s="337"/>
      <c r="L2880" s="334"/>
      <c r="M2880" s="337"/>
      <c r="N2880" s="349"/>
      <c r="O2880" s="349"/>
      <c r="P2880" s="357"/>
    </row>
    <row r="2881" ht="27" customHeight="1" spans="1:16">
      <c r="A2881" s="362"/>
      <c r="B2881" s="294"/>
      <c r="C2881" s="337"/>
      <c r="D2881" s="337"/>
      <c r="E2881" s="337"/>
      <c r="F2881" s="337"/>
      <c r="G2881" s="356"/>
      <c r="H2881" s="337"/>
      <c r="I2881" s="337"/>
      <c r="J2881" s="337"/>
      <c r="K2881" s="337"/>
      <c r="L2881" s="329"/>
      <c r="M2881" s="337"/>
      <c r="N2881" s="349"/>
      <c r="O2881" s="349"/>
      <c r="P2881" s="358"/>
    </row>
    <row r="2882" ht="27" customHeight="1" spans="1:16">
      <c r="A2882" s="361"/>
      <c r="B2882" s="294"/>
      <c r="C2882" s="337"/>
      <c r="D2882" s="337"/>
      <c r="E2882" s="337"/>
      <c r="F2882" s="337"/>
      <c r="G2882" s="356"/>
      <c r="H2882" s="337"/>
      <c r="I2882" s="337"/>
      <c r="J2882" s="337"/>
      <c r="K2882" s="337"/>
      <c r="L2882" s="334"/>
      <c r="M2882" s="337"/>
      <c r="N2882" s="349"/>
      <c r="O2882" s="349"/>
      <c r="P2882" s="357"/>
    </row>
    <row r="2883" ht="27" customHeight="1" spans="1:16">
      <c r="A2883" s="362"/>
      <c r="B2883" s="294"/>
      <c r="C2883" s="337"/>
      <c r="D2883" s="337"/>
      <c r="E2883" s="337"/>
      <c r="F2883" s="337"/>
      <c r="G2883" s="356"/>
      <c r="H2883" s="337"/>
      <c r="I2883" s="337"/>
      <c r="J2883" s="337"/>
      <c r="K2883" s="337"/>
      <c r="L2883" s="329"/>
      <c r="M2883" s="337"/>
      <c r="N2883" s="349"/>
      <c r="O2883" s="349"/>
      <c r="P2883" s="358"/>
    </row>
    <row r="2884" ht="27" customHeight="1" spans="1:16">
      <c r="A2884" s="361"/>
      <c r="B2884" s="294"/>
      <c r="C2884" s="337"/>
      <c r="D2884" s="337"/>
      <c r="E2884" s="337"/>
      <c r="F2884" s="337"/>
      <c r="G2884" s="356"/>
      <c r="H2884" s="337"/>
      <c r="I2884" s="337"/>
      <c r="J2884" s="337"/>
      <c r="K2884" s="337"/>
      <c r="L2884" s="334"/>
      <c r="M2884" s="337"/>
      <c r="N2884" s="349"/>
      <c r="O2884" s="349"/>
      <c r="P2884" s="357"/>
    </row>
    <row r="2885" ht="27" customHeight="1" spans="1:16">
      <c r="A2885" s="362"/>
      <c r="B2885" s="294"/>
      <c r="C2885" s="337"/>
      <c r="D2885" s="337"/>
      <c r="E2885" s="337"/>
      <c r="F2885" s="337"/>
      <c r="G2885" s="356"/>
      <c r="H2885" s="337"/>
      <c r="I2885" s="337"/>
      <c r="J2885" s="337"/>
      <c r="K2885" s="337"/>
      <c r="L2885" s="329"/>
      <c r="M2885" s="337"/>
      <c r="N2885" s="349"/>
      <c r="O2885" s="349"/>
      <c r="P2885" s="358"/>
    </row>
    <row r="2886" ht="27" customHeight="1" spans="1:16">
      <c r="A2886" s="361"/>
      <c r="B2886" s="294"/>
      <c r="C2886" s="337"/>
      <c r="D2886" s="337"/>
      <c r="E2886" s="337"/>
      <c r="F2886" s="337"/>
      <c r="G2886" s="356"/>
      <c r="H2886" s="337"/>
      <c r="I2886" s="337"/>
      <c r="J2886" s="337"/>
      <c r="K2886" s="337"/>
      <c r="L2886" s="334"/>
      <c r="M2886" s="337"/>
      <c r="N2886" s="349"/>
      <c r="O2886" s="349"/>
      <c r="P2886" s="357"/>
    </row>
    <row r="2887" ht="27" customHeight="1" spans="1:16">
      <c r="A2887" s="362"/>
      <c r="B2887" s="294"/>
      <c r="C2887" s="337"/>
      <c r="D2887" s="337"/>
      <c r="E2887" s="337"/>
      <c r="F2887" s="337"/>
      <c r="G2887" s="356"/>
      <c r="H2887" s="337"/>
      <c r="I2887" s="337"/>
      <c r="J2887" s="337"/>
      <c r="K2887" s="337"/>
      <c r="L2887" s="329"/>
      <c r="M2887" s="337"/>
      <c r="N2887" s="349"/>
      <c r="O2887" s="349"/>
      <c r="P2887" s="358"/>
    </row>
    <row r="2888" ht="27" customHeight="1" spans="1:16">
      <c r="A2888" s="361"/>
      <c r="B2888" s="294"/>
      <c r="C2888" s="337"/>
      <c r="D2888" s="337"/>
      <c r="E2888" s="337"/>
      <c r="F2888" s="337"/>
      <c r="G2888" s="356"/>
      <c r="H2888" s="337"/>
      <c r="I2888" s="337"/>
      <c r="J2888" s="337"/>
      <c r="K2888" s="337"/>
      <c r="L2888" s="334"/>
      <c r="M2888" s="337"/>
      <c r="N2888" s="349"/>
      <c r="O2888" s="349"/>
      <c r="P2888" s="357"/>
    </row>
    <row r="2889" ht="27" customHeight="1" spans="1:16">
      <c r="A2889" s="362"/>
      <c r="B2889" s="294"/>
      <c r="C2889" s="337"/>
      <c r="D2889" s="337"/>
      <c r="E2889" s="337"/>
      <c r="F2889" s="337"/>
      <c r="G2889" s="356"/>
      <c r="H2889" s="337"/>
      <c r="I2889" s="337"/>
      <c r="J2889" s="337"/>
      <c r="K2889" s="337"/>
      <c r="L2889" s="329"/>
      <c r="M2889" s="337"/>
      <c r="N2889" s="349"/>
      <c r="O2889" s="349"/>
      <c r="P2889" s="358"/>
    </row>
    <row r="2890" ht="27" customHeight="1" spans="1:16">
      <c r="A2890" s="361"/>
      <c r="B2890" s="294"/>
      <c r="C2890" s="337"/>
      <c r="D2890" s="337"/>
      <c r="E2890" s="337"/>
      <c r="F2890" s="337"/>
      <c r="G2890" s="356"/>
      <c r="H2890" s="337"/>
      <c r="I2890" s="337"/>
      <c r="J2890" s="337"/>
      <c r="K2890" s="337"/>
      <c r="L2890" s="334"/>
      <c r="M2890" s="337"/>
      <c r="N2890" s="349"/>
      <c r="O2890" s="349"/>
      <c r="P2890" s="357"/>
    </row>
    <row r="2891" ht="27" customHeight="1" spans="1:16">
      <c r="A2891" s="362"/>
      <c r="B2891" s="294"/>
      <c r="C2891" s="337"/>
      <c r="D2891" s="337"/>
      <c r="E2891" s="337"/>
      <c r="F2891" s="337"/>
      <c r="G2891" s="356"/>
      <c r="H2891" s="337"/>
      <c r="I2891" s="337"/>
      <c r="J2891" s="337"/>
      <c r="K2891" s="337"/>
      <c r="L2891" s="329"/>
      <c r="M2891" s="337"/>
      <c r="N2891" s="349"/>
      <c r="O2891" s="349"/>
      <c r="P2891" s="358"/>
    </row>
    <row r="2892" ht="27" customHeight="1" spans="1:16">
      <c r="A2892" s="361"/>
      <c r="B2892" s="294"/>
      <c r="C2892" s="337"/>
      <c r="D2892" s="337"/>
      <c r="E2892" s="337"/>
      <c r="F2892" s="337"/>
      <c r="G2892" s="356"/>
      <c r="H2892" s="337"/>
      <c r="I2892" s="337"/>
      <c r="J2892" s="337"/>
      <c r="K2892" s="337"/>
      <c r="L2892" s="334"/>
      <c r="M2892" s="337"/>
      <c r="N2892" s="349"/>
      <c r="O2892" s="349"/>
      <c r="P2892" s="357"/>
    </row>
    <row r="2893" ht="27" customHeight="1" spans="1:16">
      <c r="A2893" s="362"/>
      <c r="B2893" s="294"/>
      <c r="C2893" s="337"/>
      <c r="D2893" s="337"/>
      <c r="E2893" s="337"/>
      <c r="F2893" s="337"/>
      <c r="G2893" s="356"/>
      <c r="H2893" s="337"/>
      <c r="I2893" s="337"/>
      <c r="J2893" s="337"/>
      <c r="K2893" s="337"/>
      <c r="L2893" s="329"/>
      <c r="M2893" s="337"/>
      <c r="N2893" s="349"/>
      <c r="O2893" s="349"/>
      <c r="P2893" s="358"/>
    </row>
    <row r="2894" ht="27" customHeight="1" spans="1:16">
      <c r="A2894" s="361"/>
      <c r="B2894" s="294"/>
      <c r="C2894" s="337"/>
      <c r="D2894" s="337"/>
      <c r="E2894" s="337"/>
      <c r="F2894" s="337"/>
      <c r="G2894" s="356"/>
      <c r="H2894" s="337"/>
      <c r="I2894" s="337"/>
      <c r="J2894" s="337"/>
      <c r="K2894" s="337"/>
      <c r="L2894" s="334"/>
      <c r="M2894" s="337"/>
      <c r="N2894" s="349"/>
      <c r="O2894" s="349"/>
      <c r="P2894" s="357"/>
    </row>
    <row r="2895" ht="27" customHeight="1" spans="1:16">
      <c r="A2895" s="362"/>
      <c r="B2895" s="294"/>
      <c r="C2895" s="337"/>
      <c r="D2895" s="337"/>
      <c r="E2895" s="337"/>
      <c r="F2895" s="337"/>
      <c r="G2895" s="356"/>
      <c r="H2895" s="337"/>
      <c r="I2895" s="337"/>
      <c r="J2895" s="337"/>
      <c r="K2895" s="337"/>
      <c r="L2895" s="329"/>
      <c r="M2895" s="337"/>
      <c r="N2895" s="349"/>
      <c r="O2895" s="349"/>
      <c r="P2895" s="358"/>
    </row>
    <row r="2896" ht="27" customHeight="1" spans="1:16">
      <c r="A2896" s="361"/>
      <c r="B2896" s="294"/>
      <c r="C2896" s="337"/>
      <c r="D2896" s="337"/>
      <c r="E2896" s="337"/>
      <c r="F2896" s="337"/>
      <c r="G2896" s="356"/>
      <c r="H2896" s="337"/>
      <c r="I2896" s="337"/>
      <c r="J2896" s="337"/>
      <c r="K2896" s="337"/>
      <c r="L2896" s="334"/>
      <c r="M2896" s="337"/>
      <c r="N2896" s="349"/>
      <c r="O2896" s="349"/>
      <c r="P2896" s="357"/>
    </row>
    <row r="2897" ht="27" customHeight="1" spans="1:16">
      <c r="A2897" s="362"/>
      <c r="B2897" s="294"/>
      <c r="C2897" s="337"/>
      <c r="D2897" s="337"/>
      <c r="E2897" s="337"/>
      <c r="F2897" s="337"/>
      <c r="G2897" s="356"/>
      <c r="H2897" s="337"/>
      <c r="I2897" s="337"/>
      <c r="J2897" s="337"/>
      <c r="K2897" s="337"/>
      <c r="L2897" s="329"/>
      <c r="M2897" s="337"/>
      <c r="N2897" s="349"/>
      <c r="O2897" s="349"/>
      <c r="P2897" s="358"/>
    </row>
    <row r="2898" ht="27" customHeight="1" spans="1:16">
      <c r="A2898" s="361"/>
      <c r="B2898" s="294"/>
      <c r="C2898" s="337"/>
      <c r="D2898" s="337"/>
      <c r="E2898" s="337"/>
      <c r="F2898" s="337"/>
      <c r="G2898" s="356"/>
      <c r="H2898" s="337"/>
      <c r="I2898" s="337"/>
      <c r="J2898" s="337"/>
      <c r="K2898" s="337"/>
      <c r="L2898" s="334"/>
      <c r="M2898" s="337"/>
      <c r="N2898" s="349"/>
      <c r="O2898" s="349"/>
      <c r="P2898" s="357"/>
    </row>
    <row r="2899" ht="27" customHeight="1" spans="1:16">
      <c r="A2899" s="362"/>
      <c r="B2899" s="294"/>
      <c r="C2899" s="337"/>
      <c r="D2899" s="337"/>
      <c r="E2899" s="337"/>
      <c r="F2899" s="337"/>
      <c r="G2899" s="356"/>
      <c r="H2899" s="337"/>
      <c r="I2899" s="337"/>
      <c r="J2899" s="337"/>
      <c r="K2899" s="337"/>
      <c r="L2899" s="329"/>
      <c r="M2899" s="337"/>
      <c r="N2899" s="349"/>
      <c r="O2899" s="349"/>
      <c r="P2899" s="358"/>
    </row>
    <row r="2900" ht="27" customHeight="1" spans="1:16">
      <c r="A2900" s="361"/>
      <c r="B2900" s="294"/>
      <c r="C2900" s="337"/>
      <c r="D2900" s="337"/>
      <c r="E2900" s="337"/>
      <c r="F2900" s="337"/>
      <c r="G2900" s="356"/>
      <c r="H2900" s="337"/>
      <c r="I2900" s="337"/>
      <c r="J2900" s="337"/>
      <c r="K2900" s="337"/>
      <c r="L2900" s="334"/>
      <c r="M2900" s="337"/>
      <c r="N2900" s="349"/>
      <c r="O2900" s="349"/>
      <c r="P2900" s="357"/>
    </row>
    <row r="2901" ht="27" customHeight="1" spans="1:16">
      <c r="A2901" s="362"/>
      <c r="B2901" s="294"/>
      <c r="C2901" s="337"/>
      <c r="D2901" s="337"/>
      <c r="E2901" s="337"/>
      <c r="F2901" s="337"/>
      <c r="G2901" s="356"/>
      <c r="H2901" s="337"/>
      <c r="I2901" s="337"/>
      <c r="J2901" s="337"/>
      <c r="K2901" s="337"/>
      <c r="L2901" s="329"/>
      <c r="M2901" s="337"/>
      <c r="N2901" s="349"/>
      <c r="O2901" s="349"/>
      <c r="P2901" s="358"/>
    </row>
    <row r="2902" ht="27" customHeight="1" spans="1:16">
      <c r="A2902" s="361"/>
      <c r="B2902" s="294"/>
      <c r="C2902" s="337"/>
      <c r="D2902" s="337"/>
      <c r="E2902" s="337"/>
      <c r="F2902" s="337"/>
      <c r="G2902" s="356"/>
      <c r="H2902" s="337"/>
      <c r="I2902" s="337"/>
      <c r="J2902" s="337"/>
      <c r="K2902" s="337"/>
      <c r="L2902" s="334"/>
      <c r="M2902" s="337"/>
      <c r="N2902" s="349"/>
      <c r="O2902" s="349"/>
      <c r="P2902" s="357"/>
    </row>
    <row r="2903" ht="27" customHeight="1" spans="1:16">
      <c r="A2903" s="362"/>
      <c r="B2903" s="294"/>
      <c r="C2903" s="337"/>
      <c r="D2903" s="337"/>
      <c r="E2903" s="337"/>
      <c r="F2903" s="337"/>
      <c r="G2903" s="356"/>
      <c r="H2903" s="337"/>
      <c r="I2903" s="337"/>
      <c r="J2903" s="337"/>
      <c r="K2903" s="337"/>
      <c r="L2903" s="329"/>
      <c r="M2903" s="337"/>
      <c r="N2903" s="349"/>
      <c r="O2903" s="349"/>
      <c r="P2903" s="358"/>
    </row>
    <row r="2904" ht="27" customHeight="1" spans="1:16">
      <c r="A2904" s="361"/>
      <c r="B2904" s="294"/>
      <c r="C2904" s="337"/>
      <c r="D2904" s="337"/>
      <c r="E2904" s="337"/>
      <c r="F2904" s="337"/>
      <c r="G2904" s="356"/>
      <c r="H2904" s="337"/>
      <c r="I2904" s="337"/>
      <c r="J2904" s="337"/>
      <c r="K2904" s="337"/>
      <c r="L2904" s="334"/>
      <c r="M2904" s="337"/>
      <c r="N2904" s="349"/>
      <c r="O2904" s="349"/>
      <c r="P2904" s="357"/>
    </row>
    <row r="2905" ht="27" customHeight="1" spans="1:16">
      <c r="A2905" s="362"/>
      <c r="B2905" s="294"/>
      <c r="C2905" s="337"/>
      <c r="D2905" s="337"/>
      <c r="E2905" s="337"/>
      <c r="F2905" s="337"/>
      <c r="G2905" s="356"/>
      <c r="H2905" s="337"/>
      <c r="I2905" s="337"/>
      <c r="J2905" s="337"/>
      <c r="K2905" s="337"/>
      <c r="L2905" s="329"/>
      <c r="M2905" s="337"/>
      <c r="N2905" s="349"/>
      <c r="O2905" s="349"/>
      <c r="P2905" s="358"/>
    </row>
    <row r="2906" ht="27" customHeight="1" spans="1:16">
      <c r="A2906" s="361"/>
      <c r="B2906" s="294"/>
      <c r="C2906" s="337"/>
      <c r="D2906" s="337"/>
      <c r="E2906" s="337"/>
      <c r="F2906" s="337"/>
      <c r="G2906" s="356"/>
      <c r="H2906" s="337"/>
      <c r="I2906" s="337"/>
      <c r="J2906" s="337"/>
      <c r="K2906" s="337"/>
      <c r="L2906" s="334"/>
      <c r="M2906" s="337"/>
      <c r="N2906" s="349"/>
      <c r="O2906" s="349"/>
      <c r="P2906" s="357"/>
    </row>
    <row r="2907" ht="27" customHeight="1" spans="1:16">
      <c r="A2907" s="362"/>
      <c r="B2907" s="294"/>
      <c r="C2907" s="337"/>
      <c r="D2907" s="337"/>
      <c r="E2907" s="337"/>
      <c r="F2907" s="337"/>
      <c r="G2907" s="356"/>
      <c r="H2907" s="337"/>
      <c r="I2907" s="337"/>
      <c r="J2907" s="337"/>
      <c r="K2907" s="337"/>
      <c r="L2907" s="329"/>
      <c r="M2907" s="337"/>
      <c r="N2907" s="349"/>
      <c r="O2907" s="349"/>
      <c r="P2907" s="358"/>
    </row>
    <row r="2908" ht="27" customHeight="1" spans="1:16">
      <c r="A2908" s="361"/>
      <c r="B2908" s="294"/>
      <c r="C2908" s="337"/>
      <c r="D2908" s="337"/>
      <c r="E2908" s="337"/>
      <c r="F2908" s="337"/>
      <c r="G2908" s="356"/>
      <c r="H2908" s="337"/>
      <c r="I2908" s="337"/>
      <c r="J2908" s="337"/>
      <c r="K2908" s="337"/>
      <c r="L2908" s="334"/>
      <c r="M2908" s="337"/>
      <c r="N2908" s="349"/>
      <c r="O2908" s="349"/>
      <c r="P2908" s="357"/>
    </row>
    <row r="2909" ht="27" customHeight="1" spans="1:16">
      <c r="A2909" s="362"/>
      <c r="B2909" s="294"/>
      <c r="C2909" s="337"/>
      <c r="D2909" s="337"/>
      <c r="E2909" s="337"/>
      <c r="F2909" s="337"/>
      <c r="G2909" s="356"/>
      <c r="H2909" s="337"/>
      <c r="I2909" s="337"/>
      <c r="J2909" s="337"/>
      <c r="K2909" s="337"/>
      <c r="L2909" s="329"/>
      <c r="M2909" s="337"/>
      <c r="N2909" s="349"/>
      <c r="O2909" s="349"/>
      <c r="P2909" s="358"/>
    </row>
    <row r="2910" ht="27" customHeight="1" spans="1:16">
      <c r="A2910" s="361"/>
      <c r="B2910" s="294"/>
      <c r="C2910" s="337"/>
      <c r="D2910" s="337"/>
      <c r="E2910" s="337"/>
      <c r="F2910" s="337"/>
      <c r="G2910" s="356"/>
      <c r="H2910" s="337"/>
      <c r="I2910" s="337"/>
      <c r="J2910" s="337"/>
      <c r="K2910" s="337"/>
      <c r="L2910" s="334"/>
      <c r="M2910" s="337"/>
      <c r="N2910" s="349"/>
      <c r="O2910" s="349"/>
      <c r="P2910" s="357"/>
    </row>
    <row r="2911" ht="27" customHeight="1" spans="1:16">
      <c r="A2911" s="362"/>
      <c r="B2911" s="294"/>
      <c r="C2911" s="337"/>
      <c r="D2911" s="337"/>
      <c r="E2911" s="337"/>
      <c r="F2911" s="337"/>
      <c r="G2911" s="356"/>
      <c r="H2911" s="337"/>
      <c r="I2911" s="337"/>
      <c r="J2911" s="337"/>
      <c r="K2911" s="337"/>
      <c r="L2911" s="329"/>
      <c r="M2911" s="337"/>
      <c r="N2911" s="349"/>
      <c r="O2911" s="349"/>
      <c r="P2911" s="358"/>
    </row>
    <row r="2912" ht="27" customHeight="1" spans="1:16">
      <c r="A2912" s="361"/>
      <c r="B2912" s="294"/>
      <c r="C2912" s="337"/>
      <c r="D2912" s="337"/>
      <c r="E2912" s="337"/>
      <c r="F2912" s="337"/>
      <c r="G2912" s="356"/>
      <c r="H2912" s="337"/>
      <c r="I2912" s="337"/>
      <c r="J2912" s="337"/>
      <c r="K2912" s="337"/>
      <c r="L2912" s="334"/>
      <c r="M2912" s="337"/>
      <c r="N2912" s="349"/>
      <c r="O2912" s="349"/>
      <c r="P2912" s="357"/>
    </row>
    <row r="2913" ht="27" customHeight="1" spans="1:16">
      <c r="A2913" s="362"/>
      <c r="B2913" s="294"/>
      <c r="C2913" s="337"/>
      <c r="D2913" s="337"/>
      <c r="E2913" s="337"/>
      <c r="F2913" s="337"/>
      <c r="G2913" s="356"/>
      <c r="H2913" s="337"/>
      <c r="I2913" s="337"/>
      <c r="J2913" s="337"/>
      <c r="K2913" s="337"/>
      <c r="L2913" s="329"/>
      <c r="M2913" s="337"/>
      <c r="N2913" s="349"/>
      <c r="O2913" s="349"/>
      <c r="P2913" s="358"/>
    </row>
    <row r="2914" ht="27" customHeight="1" spans="1:16">
      <c r="A2914" s="361"/>
      <c r="B2914" s="294"/>
      <c r="C2914" s="337"/>
      <c r="D2914" s="337"/>
      <c r="E2914" s="337"/>
      <c r="F2914" s="337"/>
      <c r="G2914" s="356"/>
      <c r="H2914" s="337"/>
      <c r="I2914" s="337"/>
      <c r="J2914" s="337"/>
      <c r="K2914" s="337"/>
      <c r="L2914" s="334"/>
      <c r="M2914" s="337"/>
      <c r="N2914" s="349"/>
      <c r="O2914" s="349"/>
      <c r="P2914" s="357"/>
    </row>
    <row r="2915" ht="27" customHeight="1" spans="1:16">
      <c r="A2915" s="362"/>
      <c r="B2915" s="294"/>
      <c r="C2915" s="337"/>
      <c r="D2915" s="337"/>
      <c r="E2915" s="337"/>
      <c r="F2915" s="337"/>
      <c r="G2915" s="356"/>
      <c r="H2915" s="337"/>
      <c r="I2915" s="337"/>
      <c r="J2915" s="337"/>
      <c r="K2915" s="337"/>
      <c r="L2915" s="329"/>
      <c r="M2915" s="337"/>
      <c r="N2915" s="349"/>
      <c r="O2915" s="349"/>
      <c r="P2915" s="358"/>
    </row>
    <row r="2916" ht="27" customHeight="1" spans="1:16">
      <c r="A2916" s="361"/>
      <c r="B2916" s="294"/>
      <c r="C2916" s="337"/>
      <c r="D2916" s="337"/>
      <c r="E2916" s="337"/>
      <c r="F2916" s="337"/>
      <c r="G2916" s="356"/>
      <c r="H2916" s="337"/>
      <c r="I2916" s="337"/>
      <c r="J2916" s="337"/>
      <c r="K2916" s="337"/>
      <c r="L2916" s="334"/>
      <c r="M2916" s="337"/>
      <c r="N2916" s="349"/>
      <c r="O2916" s="349"/>
      <c r="P2916" s="357"/>
    </row>
    <row r="2917" ht="27" customHeight="1" spans="1:16">
      <c r="A2917" s="362"/>
      <c r="B2917" s="294"/>
      <c r="C2917" s="337"/>
      <c r="D2917" s="337"/>
      <c r="E2917" s="337"/>
      <c r="F2917" s="337"/>
      <c r="G2917" s="356"/>
      <c r="H2917" s="337"/>
      <c r="I2917" s="337"/>
      <c r="J2917" s="337"/>
      <c r="K2917" s="337"/>
      <c r="L2917" s="329"/>
      <c r="M2917" s="337"/>
      <c r="N2917" s="349"/>
      <c r="O2917" s="349"/>
      <c r="P2917" s="358"/>
    </row>
    <row r="2918" ht="27" customHeight="1" spans="1:16">
      <c r="A2918" s="361"/>
      <c r="B2918" s="294"/>
      <c r="C2918" s="337"/>
      <c r="D2918" s="337"/>
      <c r="E2918" s="337"/>
      <c r="F2918" s="337"/>
      <c r="G2918" s="356"/>
      <c r="H2918" s="337"/>
      <c r="I2918" s="337"/>
      <c r="J2918" s="337"/>
      <c r="K2918" s="337"/>
      <c r="L2918" s="334"/>
      <c r="M2918" s="337"/>
      <c r="N2918" s="349"/>
      <c r="O2918" s="349"/>
      <c r="P2918" s="357"/>
    </row>
    <row r="2919" ht="27" customHeight="1" spans="1:16">
      <c r="A2919" s="362"/>
      <c r="B2919" s="294"/>
      <c r="C2919" s="337"/>
      <c r="D2919" s="337"/>
      <c r="E2919" s="337"/>
      <c r="F2919" s="337"/>
      <c r="G2919" s="356"/>
      <c r="H2919" s="337"/>
      <c r="I2919" s="337"/>
      <c r="J2919" s="337"/>
      <c r="K2919" s="337"/>
      <c r="L2919" s="329"/>
      <c r="M2919" s="337"/>
      <c r="N2919" s="349"/>
      <c r="O2919" s="349"/>
      <c r="P2919" s="358"/>
    </row>
    <row r="2920" ht="27" customHeight="1" spans="1:16">
      <c r="A2920" s="361"/>
      <c r="B2920" s="294"/>
      <c r="C2920" s="337"/>
      <c r="D2920" s="337"/>
      <c r="E2920" s="337"/>
      <c r="F2920" s="337"/>
      <c r="G2920" s="356"/>
      <c r="H2920" s="337"/>
      <c r="I2920" s="337"/>
      <c r="J2920" s="337"/>
      <c r="K2920" s="337"/>
      <c r="L2920" s="334"/>
      <c r="M2920" s="337"/>
      <c r="N2920" s="349"/>
      <c r="O2920" s="349"/>
      <c r="P2920" s="357"/>
    </row>
    <row r="2921" ht="27" customHeight="1" spans="1:16">
      <c r="A2921" s="362"/>
      <c r="B2921" s="294"/>
      <c r="C2921" s="337"/>
      <c r="D2921" s="337"/>
      <c r="E2921" s="337"/>
      <c r="F2921" s="337"/>
      <c r="G2921" s="356"/>
      <c r="H2921" s="337"/>
      <c r="I2921" s="337"/>
      <c r="J2921" s="337"/>
      <c r="K2921" s="337"/>
      <c r="L2921" s="329"/>
      <c r="M2921" s="337"/>
      <c r="N2921" s="349"/>
      <c r="O2921" s="349"/>
      <c r="P2921" s="358"/>
    </row>
    <row r="2922" ht="27" customHeight="1" spans="1:16">
      <c r="A2922" s="361"/>
      <c r="B2922" s="294"/>
      <c r="C2922" s="337"/>
      <c r="D2922" s="337"/>
      <c r="E2922" s="337"/>
      <c r="F2922" s="337"/>
      <c r="G2922" s="356"/>
      <c r="H2922" s="337"/>
      <c r="I2922" s="337"/>
      <c r="J2922" s="337"/>
      <c r="K2922" s="337"/>
      <c r="L2922" s="334"/>
      <c r="M2922" s="337"/>
      <c r="N2922" s="349"/>
      <c r="O2922" s="349"/>
      <c r="P2922" s="357"/>
    </row>
    <row r="2923" ht="27" customHeight="1" spans="1:16">
      <c r="A2923" s="362"/>
      <c r="B2923" s="294"/>
      <c r="C2923" s="337"/>
      <c r="D2923" s="337"/>
      <c r="E2923" s="337"/>
      <c r="F2923" s="337"/>
      <c r="G2923" s="356"/>
      <c r="H2923" s="337"/>
      <c r="I2923" s="337"/>
      <c r="J2923" s="337"/>
      <c r="K2923" s="337"/>
      <c r="L2923" s="329"/>
      <c r="M2923" s="337"/>
      <c r="N2923" s="349"/>
      <c r="O2923" s="349"/>
      <c r="P2923" s="358"/>
    </row>
    <row r="2924" ht="27" customHeight="1" spans="1:16">
      <c r="A2924" s="361"/>
      <c r="B2924" s="294"/>
      <c r="C2924" s="337"/>
      <c r="D2924" s="337"/>
      <c r="E2924" s="337"/>
      <c r="F2924" s="337"/>
      <c r="G2924" s="356"/>
      <c r="H2924" s="337"/>
      <c r="I2924" s="337"/>
      <c r="J2924" s="337"/>
      <c r="K2924" s="337"/>
      <c r="L2924" s="334"/>
      <c r="M2924" s="337"/>
      <c r="N2924" s="349"/>
      <c r="O2924" s="349"/>
      <c r="P2924" s="357"/>
    </row>
    <row r="2925" ht="27" customHeight="1" spans="1:16">
      <c r="A2925" s="362"/>
      <c r="B2925" s="294"/>
      <c r="C2925" s="337"/>
      <c r="D2925" s="337"/>
      <c r="E2925" s="337"/>
      <c r="F2925" s="337"/>
      <c r="G2925" s="356"/>
      <c r="H2925" s="337"/>
      <c r="I2925" s="337"/>
      <c r="J2925" s="337"/>
      <c r="K2925" s="337"/>
      <c r="L2925" s="329"/>
      <c r="M2925" s="337"/>
      <c r="N2925" s="349"/>
      <c r="O2925" s="349"/>
      <c r="P2925" s="358"/>
    </row>
    <row r="2926" ht="27" customHeight="1" spans="1:16">
      <c r="A2926" s="361"/>
      <c r="B2926" s="294"/>
      <c r="C2926" s="337"/>
      <c r="D2926" s="337"/>
      <c r="E2926" s="337"/>
      <c r="F2926" s="337"/>
      <c r="G2926" s="356"/>
      <c r="H2926" s="337"/>
      <c r="I2926" s="337"/>
      <c r="J2926" s="337"/>
      <c r="K2926" s="337"/>
      <c r="L2926" s="334"/>
      <c r="M2926" s="337"/>
      <c r="N2926" s="349"/>
      <c r="O2926" s="349"/>
      <c r="P2926" s="357"/>
    </row>
    <row r="2927" ht="27" customHeight="1" spans="1:16">
      <c r="A2927" s="362"/>
      <c r="B2927" s="294"/>
      <c r="C2927" s="337"/>
      <c r="D2927" s="337"/>
      <c r="E2927" s="337"/>
      <c r="F2927" s="337"/>
      <c r="G2927" s="356"/>
      <c r="H2927" s="337"/>
      <c r="I2927" s="337"/>
      <c r="J2927" s="337"/>
      <c r="K2927" s="337"/>
      <c r="L2927" s="329"/>
      <c r="M2927" s="337"/>
      <c r="N2927" s="349"/>
      <c r="O2927" s="349"/>
      <c r="P2927" s="358"/>
    </row>
    <row r="2928" ht="27" customHeight="1" spans="1:16">
      <c r="A2928" s="361"/>
      <c r="B2928" s="294"/>
      <c r="C2928" s="337"/>
      <c r="D2928" s="337"/>
      <c r="E2928" s="337"/>
      <c r="F2928" s="337"/>
      <c r="G2928" s="356"/>
      <c r="H2928" s="337"/>
      <c r="I2928" s="337"/>
      <c r="J2928" s="337"/>
      <c r="K2928" s="337"/>
      <c r="L2928" s="334"/>
      <c r="M2928" s="337"/>
      <c r="N2928" s="349"/>
      <c r="O2928" s="349"/>
      <c r="P2928" s="357"/>
    </row>
    <row r="2929" ht="27" customHeight="1" spans="1:16">
      <c r="A2929" s="362"/>
      <c r="B2929" s="294"/>
      <c r="C2929" s="337"/>
      <c r="D2929" s="337"/>
      <c r="E2929" s="337"/>
      <c r="F2929" s="337"/>
      <c r="G2929" s="356"/>
      <c r="H2929" s="337"/>
      <c r="I2929" s="337"/>
      <c r="J2929" s="337"/>
      <c r="K2929" s="337"/>
      <c r="L2929" s="329"/>
      <c r="M2929" s="337"/>
      <c r="N2929" s="349"/>
      <c r="O2929" s="349"/>
      <c r="P2929" s="358"/>
    </row>
    <row r="2930" ht="27" customHeight="1" spans="1:16">
      <c r="A2930" s="361"/>
      <c r="B2930" s="294"/>
      <c r="C2930" s="337"/>
      <c r="D2930" s="337"/>
      <c r="E2930" s="337"/>
      <c r="F2930" s="337"/>
      <c r="G2930" s="356"/>
      <c r="H2930" s="337"/>
      <c r="I2930" s="337"/>
      <c r="J2930" s="337"/>
      <c r="K2930" s="337"/>
      <c r="L2930" s="334"/>
      <c r="M2930" s="337"/>
      <c r="N2930" s="349"/>
      <c r="O2930" s="349"/>
      <c r="P2930" s="357"/>
    </row>
    <row r="2931" ht="27" customHeight="1" spans="1:16">
      <c r="A2931" s="362"/>
      <c r="B2931" s="294"/>
      <c r="C2931" s="337"/>
      <c r="D2931" s="337"/>
      <c r="E2931" s="337"/>
      <c r="F2931" s="337"/>
      <c r="G2931" s="356"/>
      <c r="H2931" s="337"/>
      <c r="I2931" s="337"/>
      <c r="J2931" s="337"/>
      <c r="K2931" s="337"/>
      <c r="L2931" s="329"/>
      <c r="M2931" s="337"/>
      <c r="N2931" s="349"/>
      <c r="O2931" s="349"/>
      <c r="P2931" s="358"/>
    </row>
    <row r="2932" ht="27" customHeight="1" spans="1:16">
      <c r="A2932" s="361"/>
      <c r="B2932" s="294"/>
      <c r="C2932" s="337"/>
      <c r="D2932" s="337"/>
      <c r="E2932" s="337"/>
      <c r="F2932" s="337"/>
      <c r="G2932" s="356"/>
      <c r="H2932" s="337"/>
      <c r="I2932" s="337"/>
      <c r="J2932" s="337"/>
      <c r="K2932" s="337"/>
      <c r="L2932" s="334"/>
      <c r="M2932" s="337"/>
      <c r="N2932" s="349"/>
      <c r="O2932" s="349"/>
      <c r="P2932" s="357"/>
    </row>
    <row r="2933" ht="27" customHeight="1" spans="1:16">
      <c r="A2933" s="362"/>
      <c r="B2933" s="294"/>
      <c r="C2933" s="337"/>
      <c r="D2933" s="337"/>
      <c r="E2933" s="337"/>
      <c r="F2933" s="337"/>
      <c r="G2933" s="356"/>
      <c r="H2933" s="337"/>
      <c r="I2933" s="337"/>
      <c r="J2933" s="337"/>
      <c r="K2933" s="337"/>
      <c r="L2933" s="329"/>
      <c r="M2933" s="337"/>
      <c r="N2933" s="349"/>
      <c r="O2933" s="349"/>
      <c r="P2933" s="358"/>
    </row>
    <row r="2934" ht="27" customHeight="1" spans="1:16">
      <c r="A2934" s="361"/>
      <c r="B2934" s="294"/>
      <c r="C2934" s="337"/>
      <c r="D2934" s="337"/>
      <c r="E2934" s="337"/>
      <c r="F2934" s="337"/>
      <c r="G2934" s="356"/>
      <c r="H2934" s="337"/>
      <c r="I2934" s="337"/>
      <c r="J2934" s="337"/>
      <c r="K2934" s="337"/>
      <c r="L2934" s="334"/>
      <c r="M2934" s="337"/>
      <c r="N2934" s="349"/>
      <c r="O2934" s="349"/>
      <c r="P2934" s="357"/>
    </row>
    <row r="2935" ht="27" customHeight="1" spans="1:16">
      <c r="A2935" s="362"/>
      <c r="B2935" s="294"/>
      <c r="C2935" s="337"/>
      <c r="D2935" s="337"/>
      <c r="E2935" s="337"/>
      <c r="F2935" s="337"/>
      <c r="G2935" s="356"/>
      <c r="H2935" s="337"/>
      <c r="I2935" s="337"/>
      <c r="J2935" s="337"/>
      <c r="K2935" s="337"/>
      <c r="L2935" s="329"/>
      <c r="M2935" s="337"/>
      <c r="N2935" s="349"/>
      <c r="O2935" s="349"/>
      <c r="P2935" s="358"/>
    </row>
    <row r="2936" ht="27" customHeight="1" spans="1:16">
      <c r="A2936" s="361"/>
      <c r="B2936" s="294"/>
      <c r="C2936" s="337"/>
      <c r="D2936" s="337"/>
      <c r="E2936" s="337"/>
      <c r="F2936" s="337"/>
      <c r="G2936" s="356"/>
      <c r="H2936" s="337"/>
      <c r="I2936" s="337"/>
      <c r="J2936" s="337"/>
      <c r="K2936" s="337"/>
      <c r="L2936" s="334"/>
      <c r="M2936" s="337"/>
      <c r="N2936" s="349"/>
      <c r="O2936" s="349"/>
      <c r="P2936" s="357"/>
    </row>
    <row r="2937" ht="27" customHeight="1" spans="1:16">
      <c r="A2937" s="362"/>
      <c r="B2937" s="294"/>
      <c r="C2937" s="337"/>
      <c r="D2937" s="337"/>
      <c r="E2937" s="337"/>
      <c r="F2937" s="337"/>
      <c r="G2937" s="356"/>
      <c r="H2937" s="337"/>
      <c r="I2937" s="337"/>
      <c r="J2937" s="337"/>
      <c r="K2937" s="337"/>
      <c r="L2937" s="329"/>
      <c r="M2937" s="337"/>
      <c r="N2937" s="349"/>
      <c r="O2937" s="349"/>
      <c r="P2937" s="358"/>
    </row>
    <row r="2938" ht="27" customHeight="1" spans="1:16">
      <c r="A2938" s="361"/>
      <c r="B2938" s="294"/>
      <c r="C2938" s="337"/>
      <c r="D2938" s="337"/>
      <c r="E2938" s="337"/>
      <c r="F2938" s="337"/>
      <c r="G2938" s="356"/>
      <c r="H2938" s="337"/>
      <c r="I2938" s="337"/>
      <c r="J2938" s="337"/>
      <c r="K2938" s="337"/>
      <c r="L2938" s="334"/>
      <c r="M2938" s="337"/>
      <c r="N2938" s="349"/>
      <c r="O2938" s="349"/>
      <c r="P2938" s="357"/>
    </row>
    <row r="2939" ht="27" customHeight="1" spans="1:16">
      <c r="A2939" s="362"/>
      <c r="B2939" s="294"/>
      <c r="C2939" s="337"/>
      <c r="D2939" s="337"/>
      <c r="E2939" s="337"/>
      <c r="F2939" s="337"/>
      <c r="G2939" s="356"/>
      <c r="H2939" s="337"/>
      <c r="I2939" s="337"/>
      <c r="J2939" s="337"/>
      <c r="K2939" s="337"/>
      <c r="L2939" s="329"/>
      <c r="M2939" s="337"/>
      <c r="N2939" s="349"/>
      <c r="O2939" s="349"/>
      <c r="P2939" s="358"/>
    </row>
    <row r="2940" ht="27" customHeight="1" spans="1:16">
      <c r="A2940" s="361"/>
      <c r="B2940" s="294"/>
      <c r="C2940" s="337"/>
      <c r="D2940" s="337"/>
      <c r="E2940" s="337"/>
      <c r="F2940" s="337"/>
      <c r="G2940" s="356"/>
      <c r="H2940" s="337"/>
      <c r="I2940" s="337"/>
      <c r="J2940" s="337"/>
      <c r="K2940" s="337"/>
      <c r="L2940" s="334"/>
      <c r="M2940" s="337"/>
      <c r="N2940" s="349"/>
      <c r="O2940" s="349"/>
      <c r="P2940" s="357"/>
    </row>
    <row r="2941" ht="27" customHeight="1" spans="1:16">
      <c r="A2941" s="362"/>
      <c r="B2941" s="294"/>
      <c r="C2941" s="337"/>
      <c r="D2941" s="337"/>
      <c r="E2941" s="337"/>
      <c r="F2941" s="337"/>
      <c r="G2941" s="356"/>
      <c r="H2941" s="337"/>
      <c r="I2941" s="337"/>
      <c r="J2941" s="337"/>
      <c r="K2941" s="337"/>
      <c r="L2941" s="329"/>
      <c r="M2941" s="337"/>
      <c r="N2941" s="349"/>
      <c r="O2941" s="349"/>
      <c r="P2941" s="358"/>
    </row>
    <row r="2942" ht="27" customHeight="1" spans="1:16">
      <c r="A2942" s="361"/>
      <c r="B2942" s="294"/>
      <c r="C2942" s="337"/>
      <c r="D2942" s="337"/>
      <c r="E2942" s="337"/>
      <c r="F2942" s="337"/>
      <c r="G2942" s="356"/>
      <c r="H2942" s="337"/>
      <c r="I2942" s="337"/>
      <c r="J2942" s="337"/>
      <c r="K2942" s="337"/>
      <c r="L2942" s="334"/>
      <c r="M2942" s="337"/>
      <c r="N2942" s="349"/>
      <c r="O2942" s="349"/>
      <c r="P2942" s="357"/>
    </row>
    <row r="2943" ht="27" customHeight="1" spans="1:16">
      <c r="A2943" s="362"/>
      <c r="B2943" s="294"/>
      <c r="C2943" s="337"/>
      <c r="D2943" s="337"/>
      <c r="E2943" s="337"/>
      <c r="F2943" s="337"/>
      <c r="G2943" s="356"/>
      <c r="H2943" s="337"/>
      <c r="I2943" s="337"/>
      <c r="J2943" s="337"/>
      <c r="K2943" s="337"/>
      <c r="L2943" s="329"/>
      <c r="M2943" s="337"/>
      <c r="N2943" s="349"/>
      <c r="O2943" s="349"/>
      <c r="P2943" s="358"/>
    </row>
    <row r="2944" ht="27" customHeight="1" spans="1:16">
      <c r="A2944" s="361"/>
      <c r="B2944" s="294"/>
      <c r="C2944" s="337"/>
      <c r="D2944" s="337"/>
      <c r="E2944" s="337"/>
      <c r="F2944" s="337"/>
      <c r="G2944" s="356"/>
      <c r="H2944" s="337"/>
      <c r="I2944" s="337"/>
      <c r="J2944" s="337"/>
      <c r="K2944" s="337"/>
      <c r="L2944" s="334"/>
      <c r="M2944" s="337"/>
      <c r="N2944" s="349"/>
      <c r="O2944" s="349"/>
      <c r="P2944" s="357"/>
    </row>
    <row r="2945" ht="27" customHeight="1" spans="1:16">
      <c r="A2945" s="362"/>
      <c r="B2945" s="294"/>
      <c r="C2945" s="337"/>
      <c r="D2945" s="337"/>
      <c r="E2945" s="337"/>
      <c r="F2945" s="337"/>
      <c r="G2945" s="356"/>
      <c r="H2945" s="337"/>
      <c r="I2945" s="337"/>
      <c r="J2945" s="337"/>
      <c r="K2945" s="337"/>
      <c r="L2945" s="329"/>
      <c r="M2945" s="337"/>
      <c r="N2945" s="349"/>
      <c r="O2945" s="349"/>
      <c r="P2945" s="358"/>
    </row>
    <row r="2946" ht="27" customHeight="1" spans="1:16">
      <c r="A2946" s="361"/>
      <c r="B2946" s="294"/>
      <c r="C2946" s="337"/>
      <c r="D2946" s="337"/>
      <c r="E2946" s="337"/>
      <c r="F2946" s="337"/>
      <c r="G2946" s="356"/>
      <c r="H2946" s="337"/>
      <c r="I2946" s="337"/>
      <c r="J2946" s="337"/>
      <c r="K2946" s="337"/>
      <c r="L2946" s="334"/>
      <c r="M2946" s="337"/>
      <c r="N2946" s="349"/>
      <c r="O2946" s="349"/>
      <c r="P2946" s="357"/>
    </row>
    <row r="2947" ht="27" customHeight="1" spans="1:16">
      <c r="A2947" s="362"/>
      <c r="B2947" s="294"/>
      <c r="C2947" s="337"/>
      <c r="D2947" s="337"/>
      <c r="E2947" s="337"/>
      <c r="F2947" s="337"/>
      <c r="G2947" s="356"/>
      <c r="H2947" s="337"/>
      <c r="I2947" s="337"/>
      <c r="J2947" s="337"/>
      <c r="K2947" s="337"/>
      <c r="L2947" s="329"/>
      <c r="M2947" s="337"/>
      <c r="N2947" s="349"/>
      <c r="O2947" s="349"/>
      <c r="P2947" s="358"/>
    </row>
    <row r="2948" ht="27" customHeight="1" spans="1:16">
      <c r="A2948" s="361"/>
      <c r="B2948" s="294"/>
      <c r="C2948" s="337"/>
      <c r="D2948" s="337"/>
      <c r="E2948" s="337"/>
      <c r="F2948" s="337"/>
      <c r="G2948" s="356"/>
      <c r="H2948" s="337"/>
      <c r="I2948" s="337"/>
      <c r="J2948" s="337"/>
      <c r="K2948" s="337"/>
      <c r="L2948" s="334"/>
      <c r="M2948" s="337"/>
      <c r="N2948" s="349"/>
      <c r="O2948" s="349"/>
      <c r="P2948" s="357"/>
    </row>
    <row r="2949" ht="27" customHeight="1" spans="1:16">
      <c r="A2949" s="362"/>
      <c r="B2949" s="294"/>
      <c r="C2949" s="337"/>
      <c r="D2949" s="337"/>
      <c r="E2949" s="337"/>
      <c r="F2949" s="337"/>
      <c r="G2949" s="356"/>
      <c r="H2949" s="337"/>
      <c r="I2949" s="337"/>
      <c r="J2949" s="337"/>
      <c r="K2949" s="337"/>
      <c r="L2949" s="329"/>
      <c r="M2949" s="337"/>
      <c r="N2949" s="349"/>
      <c r="O2949" s="349"/>
      <c r="P2949" s="358"/>
    </row>
    <row r="2950" ht="27" customHeight="1" spans="1:16">
      <c r="A2950" s="361"/>
      <c r="B2950" s="294"/>
      <c r="C2950" s="337"/>
      <c r="D2950" s="337"/>
      <c r="E2950" s="337"/>
      <c r="F2950" s="337"/>
      <c r="G2950" s="356"/>
      <c r="H2950" s="337"/>
      <c r="I2950" s="337"/>
      <c r="J2950" s="337"/>
      <c r="K2950" s="337"/>
      <c r="L2950" s="334"/>
      <c r="M2950" s="337"/>
      <c r="N2950" s="349"/>
      <c r="O2950" s="349"/>
      <c r="P2950" s="357"/>
    </row>
    <row r="2951" ht="27" customHeight="1" spans="1:16">
      <c r="A2951" s="362"/>
      <c r="B2951" s="294"/>
      <c r="C2951" s="337"/>
      <c r="D2951" s="337"/>
      <c r="E2951" s="337"/>
      <c r="F2951" s="337"/>
      <c r="G2951" s="356"/>
      <c r="H2951" s="337"/>
      <c r="I2951" s="337"/>
      <c r="J2951" s="337"/>
      <c r="K2951" s="337"/>
      <c r="L2951" s="329"/>
      <c r="M2951" s="337"/>
      <c r="N2951" s="349"/>
      <c r="O2951" s="349"/>
      <c r="P2951" s="358"/>
    </row>
    <row r="2952" ht="27" customHeight="1" spans="1:16">
      <c r="A2952" s="361"/>
      <c r="B2952" s="294"/>
      <c r="C2952" s="337"/>
      <c r="D2952" s="337"/>
      <c r="E2952" s="337"/>
      <c r="F2952" s="337"/>
      <c r="G2952" s="356"/>
      <c r="H2952" s="337"/>
      <c r="I2952" s="337"/>
      <c r="J2952" s="337"/>
      <c r="K2952" s="337"/>
      <c r="L2952" s="334"/>
      <c r="M2952" s="337"/>
      <c r="N2952" s="349"/>
      <c r="O2952" s="349"/>
      <c r="P2952" s="357"/>
    </row>
    <row r="2953" ht="27" customHeight="1" spans="1:16">
      <c r="A2953" s="362"/>
      <c r="B2953" s="294"/>
      <c r="C2953" s="337"/>
      <c r="D2953" s="337"/>
      <c r="E2953" s="337"/>
      <c r="F2953" s="337"/>
      <c r="G2953" s="356"/>
      <c r="H2953" s="337"/>
      <c r="I2953" s="337"/>
      <c r="J2953" s="337"/>
      <c r="K2953" s="337"/>
      <c r="L2953" s="329"/>
      <c r="M2953" s="337"/>
      <c r="N2953" s="349"/>
      <c r="O2953" s="349"/>
      <c r="P2953" s="358"/>
    </row>
    <row r="2954" ht="27" customHeight="1" spans="1:16">
      <c r="A2954" s="361"/>
      <c r="B2954" s="294"/>
      <c r="C2954" s="337"/>
      <c r="D2954" s="337"/>
      <c r="E2954" s="337"/>
      <c r="F2954" s="337"/>
      <c r="G2954" s="356"/>
      <c r="H2954" s="337"/>
      <c r="I2954" s="337"/>
      <c r="J2954" s="337"/>
      <c r="K2954" s="337"/>
      <c r="L2954" s="334"/>
      <c r="M2954" s="337"/>
      <c r="N2954" s="349"/>
      <c r="O2954" s="349"/>
      <c r="P2954" s="357"/>
    </row>
    <row r="2955" ht="27" customHeight="1" spans="1:16">
      <c r="A2955" s="362"/>
      <c r="B2955" s="294"/>
      <c r="C2955" s="337"/>
      <c r="D2955" s="337"/>
      <c r="E2955" s="337"/>
      <c r="F2955" s="337"/>
      <c r="G2955" s="356"/>
      <c r="H2955" s="337"/>
      <c r="I2955" s="337"/>
      <c r="J2955" s="337"/>
      <c r="K2955" s="337"/>
      <c r="L2955" s="329"/>
      <c r="M2955" s="337"/>
      <c r="N2955" s="349"/>
      <c r="O2955" s="349"/>
      <c r="P2955" s="358"/>
    </row>
    <row r="2956" ht="27" customHeight="1" spans="1:16">
      <c r="A2956" s="361"/>
      <c r="B2956" s="294"/>
      <c r="C2956" s="337"/>
      <c r="D2956" s="337"/>
      <c r="E2956" s="337"/>
      <c r="F2956" s="337"/>
      <c r="G2956" s="356"/>
      <c r="H2956" s="337"/>
      <c r="I2956" s="337"/>
      <c r="J2956" s="337"/>
      <c r="K2956" s="337"/>
      <c r="L2956" s="334"/>
      <c r="M2956" s="337"/>
      <c r="N2956" s="349"/>
      <c r="O2956" s="349"/>
      <c r="P2956" s="357"/>
    </row>
    <row r="2957" ht="27" customHeight="1" spans="1:16">
      <c r="A2957" s="362"/>
      <c r="B2957" s="294"/>
      <c r="C2957" s="337"/>
      <c r="D2957" s="337"/>
      <c r="E2957" s="337"/>
      <c r="F2957" s="337"/>
      <c r="G2957" s="356"/>
      <c r="H2957" s="337"/>
      <c r="I2957" s="337"/>
      <c r="J2957" s="337"/>
      <c r="K2957" s="337"/>
      <c r="L2957" s="329"/>
      <c r="M2957" s="337"/>
      <c r="N2957" s="349"/>
      <c r="O2957" s="349"/>
      <c r="P2957" s="358"/>
    </row>
    <row r="2958" ht="27" customHeight="1" spans="1:16">
      <c r="A2958" s="361"/>
      <c r="B2958" s="294"/>
      <c r="C2958" s="337"/>
      <c r="D2958" s="337"/>
      <c r="E2958" s="337"/>
      <c r="F2958" s="337"/>
      <c r="G2958" s="356"/>
      <c r="H2958" s="337"/>
      <c r="I2958" s="337"/>
      <c r="J2958" s="337"/>
      <c r="K2958" s="337"/>
      <c r="L2958" s="334"/>
      <c r="M2958" s="337"/>
      <c r="N2958" s="349"/>
      <c r="O2958" s="349"/>
      <c r="P2958" s="357"/>
    </row>
    <row r="2959" ht="27" customHeight="1" spans="1:16">
      <c r="A2959" s="362"/>
      <c r="B2959" s="294"/>
      <c r="C2959" s="337"/>
      <c r="D2959" s="337"/>
      <c r="E2959" s="337"/>
      <c r="F2959" s="337"/>
      <c r="G2959" s="356"/>
      <c r="H2959" s="337"/>
      <c r="I2959" s="337"/>
      <c r="J2959" s="337"/>
      <c r="K2959" s="337"/>
      <c r="L2959" s="329"/>
      <c r="M2959" s="337"/>
      <c r="N2959" s="349"/>
      <c r="O2959" s="349"/>
      <c r="P2959" s="358"/>
    </row>
    <row r="2960" ht="27" customHeight="1" spans="1:16">
      <c r="A2960" s="361"/>
      <c r="B2960" s="294"/>
      <c r="C2960" s="337"/>
      <c r="D2960" s="337"/>
      <c r="E2960" s="337"/>
      <c r="F2960" s="337"/>
      <c r="G2960" s="356"/>
      <c r="H2960" s="337"/>
      <c r="I2960" s="337"/>
      <c r="J2960" s="337"/>
      <c r="K2960" s="337"/>
      <c r="L2960" s="334"/>
      <c r="M2960" s="337"/>
      <c r="N2960" s="349"/>
      <c r="O2960" s="349"/>
      <c r="P2960" s="357"/>
    </row>
    <row r="2961" ht="27" customHeight="1" spans="1:16">
      <c r="A2961" s="362"/>
      <c r="B2961" s="294"/>
      <c r="C2961" s="337"/>
      <c r="D2961" s="337"/>
      <c r="E2961" s="337"/>
      <c r="F2961" s="337"/>
      <c r="G2961" s="356"/>
      <c r="H2961" s="337"/>
      <c r="I2961" s="337"/>
      <c r="J2961" s="337"/>
      <c r="K2961" s="337"/>
      <c r="L2961" s="329"/>
      <c r="M2961" s="337"/>
      <c r="N2961" s="349"/>
      <c r="O2961" s="349"/>
      <c r="P2961" s="358"/>
    </row>
    <row r="2962" ht="27" customHeight="1" spans="1:16">
      <c r="A2962" s="361"/>
      <c r="B2962" s="294"/>
      <c r="C2962" s="337"/>
      <c r="D2962" s="337"/>
      <c r="E2962" s="337"/>
      <c r="F2962" s="337"/>
      <c r="G2962" s="356"/>
      <c r="H2962" s="337"/>
      <c r="I2962" s="337"/>
      <c r="J2962" s="337"/>
      <c r="K2962" s="337"/>
      <c r="L2962" s="334"/>
      <c r="M2962" s="337"/>
      <c r="N2962" s="349"/>
      <c r="O2962" s="349"/>
      <c r="P2962" s="357"/>
    </row>
    <row r="2963" ht="27" customHeight="1" spans="1:16">
      <c r="A2963" s="362"/>
      <c r="B2963" s="294"/>
      <c r="C2963" s="337"/>
      <c r="D2963" s="337"/>
      <c r="E2963" s="337"/>
      <c r="F2963" s="337"/>
      <c r="G2963" s="356"/>
      <c r="H2963" s="337"/>
      <c r="I2963" s="337"/>
      <c r="J2963" s="337"/>
      <c r="K2963" s="337"/>
      <c r="L2963" s="329"/>
      <c r="M2963" s="337"/>
      <c r="N2963" s="349"/>
      <c r="O2963" s="349"/>
      <c r="P2963" s="358"/>
    </row>
    <row r="2964" ht="27" customHeight="1" spans="1:16">
      <c r="A2964" s="361"/>
      <c r="B2964" s="294"/>
      <c r="C2964" s="337"/>
      <c r="D2964" s="337"/>
      <c r="E2964" s="337"/>
      <c r="F2964" s="337"/>
      <c r="G2964" s="356"/>
      <c r="H2964" s="337"/>
      <c r="I2964" s="337"/>
      <c r="J2964" s="337"/>
      <c r="K2964" s="337"/>
      <c r="L2964" s="334"/>
      <c r="M2964" s="337"/>
      <c r="N2964" s="349"/>
      <c r="O2964" s="349"/>
      <c r="P2964" s="357"/>
    </row>
    <row r="2965" ht="27" customHeight="1" spans="1:16">
      <c r="A2965" s="362"/>
      <c r="B2965" s="294"/>
      <c r="C2965" s="337"/>
      <c r="D2965" s="337"/>
      <c r="E2965" s="337"/>
      <c r="F2965" s="337"/>
      <c r="G2965" s="356"/>
      <c r="H2965" s="337"/>
      <c r="I2965" s="337"/>
      <c r="J2965" s="337"/>
      <c r="K2965" s="337"/>
      <c r="L2965" s="329"/>
      <c r="M2965" s="337"/>
      <c r="N2965" s="349"/>
      <c r="O2965" s="349"/>
      <c r="P2965" s="358"/>
    </row>
    <row r="2966" ht="27" customHeight="1" spans="1:16">
      <c r="A2966" s="361"/>
      <c r="B2966" s="294"/>
      <c r="C2966" s="337"/>
      <c r="D2966" s="337"/>
      <c r="E2966" s="337"/>
      <c r="F2966" s="337"/>
      <c r="G2966" s="356"/>
      <c r="H2966" s="337"/>
      <c r="I2966" s="337"/>
      <c r="J2966" s="337"/>
      <c r="K2966" s="337"/>
      <c r="L2966" s="334"/>
      <c r="M2966" s="337"/>
      <c r="N2966" s="349"/>
      <c r="O2966" s="349"/>
      <c r="P2966" s="357"/>
    </row>
    <row r="2967" ht="27" customHeight="1" spans="1:16">
      <c r="A2967" s="362"/>
      <c r="B2967" s="294"/>
      <c r="C2967" s="337"/>
      <c r="D2967" s="337"/>
      <c r="E2967" s="337"/>
      <c r="F2967" s="337"/>
      <c r="G2967" s="356"/>
      <c r="H2967" s="337"/>
      <c r="I2967" s="337"/>
      <c r="J2967" s="337"/>
      <c r="K2967" s="337"/>
      <c r="L2967" s="329"/>
      <c r="M2967" s="337"/>
      <c r="N2967" s="349"/>
      <c r="O2967" s="349"/>
      <c r="P2967" s="358"/>
    </row>
    <row r="2968" ht="27" customHeight="1" spans="1:16">
      <c r="A2968" s="361"/>
      <c r="B2968" s="294"/>
      <c r="C2968" s="337"/>
      <c r="D2968" s="337"/>
      <c r="E2968" s="337"/>
      <c r="F2968" s="337"/>
      <c r="G2968" s="356"/>
      <c r="H2968" s="337"/>
      <c r="I2968" s="337"/>
      <c r="J2968" s="337"/>
      <c r="K2968" s="337"/>
      <c r="L2968" s="334"/>
      <c r="M2968" s="337"/>
      <c r="N2968" s="349"/>
      <c r="O2968" s="349"/>
      <c r="P2968" s="357"/>
    </row>
    <row r="2969" ht="27" customHeight="1" spans="1:16">
      <c r="A2969" s="362"/>
      <c r="B2969" s="294"/>
      <c r="C2969" s="337"/>
      <c r="D2969" s="337"/>
      <c r="E2969" s="337"/>
      <c r="F2969" s="337"/>
      <c r="G2969" s="356"/>
      <c r="H2969" s="337"/>
      <c r="I2969" s="337"/>
      <c r="J2969" s="337"/>
      <c r="K2969" s="337"/>
      <c r="L2969" s="329"/>
      <c r="M2969" s="337"/>
      <c r="N2969" s="349"/>
      <c r="O2969" s="349"/>
      <c r="P2969" s="358"/>
    </row>
    <row r="2970" ht="27" customHeight="1" spans="1:16">
      <c r="A2970" s="361"/>
      <c r="B2970" s="294"/>
      <c r="C2970" s="337"/>
      <c r="D2970" s="337"/>
      <c r="E2970" s="337"/>
      <c r="F2970" s="337"/>
      <c r="G2970" s="356"/>
      <c r="H2970" s="337"/>
      <c r="I2970" s="337"/>
      <c r="J2970" s="337"/>
      <c r="K2970" s="337"/>
      <c r="L2970" s="334"/>
      <c r="M2970" s="337"/>
      <c r="N2970" s="349"/>
      <c r="O2970" s="349"/>
      <c r="P2970" s="357"/>
    </row>
    <row r="2971" ht="27" customHeight="1" spans="1:16">
      <c r="A2971" s="362"/>
      <c r="B2971" s="294"/>
      <c r="C2971" s="337"/>
      <c r="D2971" s="337"/>
      <c r="E2971" s="337"/>
      <c r="F2971" s="337"/>
      <c r="G2971" s="356"/>
      <c r="H2971" s="337"/>
      <c r="I2971" s="337"/>
      <c r="J2971" s="337"/>
      <c r="K2971" s="337"/>
      <c r="L2971" s="329"/>
      <c r="M2971" s="337"/>
      <c r="N2971" s="349"/>
      <c r="O2971" s="349"/>
      <c r="P2971" s="358"/>
    </row>
    <row r="2972" ht="27" customHeight="1" spans="1:16">
      <c r="A2972" s="361"/>
      <c r="B2972" s="294"/>
      <c r="C2972" s="337"/>
      <c r="D2972" s="337"/>
      <c r="E2972" s="337"/>
      <c r="F2972" s="337"/>
      <c r="G2972" s="356"/>
      <c r="H2972" s="337"/>
      <c r="I2972" s="337"/>
      <c r="J2972" s="337"/>
      <c r="K2972" s="337"/>
      <c r="L2972" s="334"/>
      <c r="M2972" s="337"/>
      <c r="N2972" s="349"/>
      <c r="O2972" s="349"/>
      <c r="P2972" s="357"/>
    </row>
    <row r="2973" ht="27" customHeight="1" spans="1:16">
      <c r="A2973" s="362"/>
      <c r="B2973" s="294"/>
      <c r="C2973" s="337"/>
      <c r="D2973" s="337"/>
      <c r="E2973" s="337"/>
      <c r="F2973" s="337"/>
      <c r="G2973" s="356"/>
      <c r="H2973" s="337"/>
      <c r="I2973" s="337"/>
      <c r="J2973" s="337"/>
      <c r="K2973" s="337"/>
      <c r="L2973" s="329"/>
      <c r="M2973" s="337"/>
      <c r="N2973" s="349"/>
      <c r="O2973" s="349"/>
      <c r="P2973" s="358"/>
    </row>
    <row r="2974" ht="27" customHeight="1" spans="1:16">
      <c r="A2974" s="361"/>
      <c r="B2974" s="294"/>
      <c r="C2974" s="337"/>
      <c r="D2974" s="337"/>
      <c r="E2974" s="337"/>
      <c r="F2974" s="337"/>
      <c r="G2974" s="356"/>
      <c r="H2974" s="337"/>
      <c r="I2974" s="337"/>
      <c r="J2974" s="337"/>
      <c r="K2974" s="337"/>
      <c r="L2974" s="334"/>
      <c r="M2974" s="337"/>
      <c r="N2974" s="349"/>
      <c r="O2974" s="349"/>
      <c r="P2974" s="357"/>
    </row>
    <row r="2975" ht="27" customHeight="1" spans="1:16">
      <c r="A2975" s="362"/>
      <c r="B2975" s="294"/>
      <c r="C2975" s="337"/>
      <c r="D2975" s="337"/>
      <c r="E2975" s="337"/>
      <c r="F2975" s="337"/>
      <c r="G2975" s="356"/>
      <c r="H2975" s="337"/>
      <c r="I2975" s="337"/>
      <c r="J2975" s="337"/>
      <c r="K2975" s="337"/>
      <c r="L2975" s="329"/>
      <c r="M2975" s="337"/>
      <c r="N2975" s="349"/>
      <c r="O2975" s="349"/>
      <c r="P2975" s="358"/>
    </row>
    <row r="2976" ht="27" customHeight="1" spans="1:16">
      <c r="A2976" s="361"/>
      <c r="B2976" s="294"/>
      <c r="C2976" s="337"/>
      <c r="D2976" s="337"/>
      <c r="E2976" s="337"/>
      <c r="F2976" s="337"/>
      <c r="G2976" s="356"/>
      <c r="H2976" s="337"/>
      <c r="I2976" s="337"/>
      <c r="J2976" s="337"/>
      <c r="K2976" s="337"/>
      <c r="L2976" s="334"/>
      <c r="M2976" s="337"/>
      <c r="N2976" s="349"/>
      <c r="O2976" s="349"/>
      <c r="P2976" s="357"/>
    </row>
    <row r="2977" ht="27" customHeight="1" spans="1:16">
      <c r="A2977" s="362"/>
      <c r="B2977" s="294"/>
      <c r="C2977" s="337"/>
      <c r="D2977" s="337"/>
      <c r="E2977" s="337"/>
      <c r="F2977" s="337"/>
      <c r="G2977" s="356"/>
      <c r="H2977" s="337"/>
      <c r="I2977" s="337"/>
      <c r="J2977" s="337"/>
      <c r="K2977" s="337"/>
      <c r="L2977" s="329"/>
      <c r="M2977" s="337"/>
      <c r="N2977" s="349"/>
      <c r="O2977" s="349"/>
      <c r="P2977" s="358"/>
    </row>
    <row r="2978" ht="27" customHeight="1" spans="1:16">
      <c r="A2978" s="361"/>
      <c r="B2978" s="294"/>
      <c r="C2978" s="337"/>
      <c r="D2978" s="337"/>
      <c r="E2978" s="337"/>
      <c r="F2978" s="337"/>
      <c r="G2978" s="356"/>
      <c r="H2978" s="337"/>
      <c r="I2978" s="337"/>
      <c r="J2978" s="337"/>
      <c r="K2978" s="337"/>
      <c r="L2978" s="334"/>
      <c r="M2978" s="337"/>
      <c r="N2978" s="349"/>
      <c r="O2978" s="349"/>
      <c r="P2978" s="357"/>
    </row>
    <row r="2979" ht="27" customHeight="1" spans="1:16">
      <c r="A2979" s="362"/>
      <c r="B2979" s="294"/>
      <c r="C2979" s="337"/>
      <c r="D2979" s="337"/>
      <c r="E2979" s="337"/>
      <c r="F2979" s="337"/>
      <c r="G2979" s="356"/>
      <c r="H2979" s="337"/>
      <c r="I2979" s="337"/>
      <c r="J2979" s="337"/>
      <c r="K2979" s="337"/>
      <c r="L2979" s="329"/>
      <c r="M2979" s="337"/>
      <c r="N2979" s="349"/>
      <c r="O2979" s="349"/>
      <c r="P2979" s="358"/>
    </row>
    <row r="2980" ht="27" customHeight="1" spans="1:16">
      <c r="A2980" s="361"/>
      <c r="B2980" s="294"/>
      <c r="C2980" s="337"/>
      <c r="D2980" s="337"/>
      <c r="E2980" s="337"/>
      <c r="F2980" s="337"/>
      <c r="G2980" s="356"/>
      <c r="H2980" s="337"/>
      <c r="I2980" s="337"/>
      <c r="J2980" s="337"/>
      <c r="K2980" s="337"/>
      <c r="L2980" s="334"/>
      <c r="M2980" s="337"/>
      <c r="N2980" s="349"/>
      <c r="O2980" s="349"/>
      <c r="P2980" s="357"/>
    </row>
    <row r="2981" ht="27" customHeight="1" spans="1:16">
      <c r="A2981" s="362"/>
      <c r="B2981" s="294"/>
      <c r="C2981" s="337"/>
      <c r="D2981" s="337"/>
      <c r="E2981" s="337"/>
      <c r="F2981" s="337"/>
      <c r="G2981" s="356"/>
      <c r="H2981" s="337"/>
      <c r="I2981" s="337"/>
      <c r="J2981" s="337"/>
      <c r="K2981" s="337"/>
      <c r="L2981" s="329"/>
      <c r="M2981" s="337"/>
      <c r="N2981" s="349"/>
      <c r="O2981" s="349"/>
      <c r="P2981" s="358"/>
    </row>
    <row r="2982" ht="27" customHeight="1" spans="1:16">
      <c r="A2982" s="361"/>
      <c r="B2982" s="294"/>
      <c r="C2982" s="337"/>
      <c r="D2982" s="337"/>
      <c r="E2982" s="337"/>
      <c r="F2982" s="337"/>
      <c r="G2982" s="356"/>
      <c r="H2982" s="337"/>
      <c r="I2982" s="337"/>
      <c r="J2982" s="337"/>
      <c r="K2982" s="337"/>
      <c r="L2982" s="334"/>
      <c r="M2982" s="337"/>
      <c r="N2982" s="349"/>
      <c r="O2982" s="349"/>
      <c r="P2982" s="357"/>
    </row>
    <row r="2983" ht="27" customHeight="1" spans="1:16">
      <c r="A2983" s="362"/>
      <c r="B2983" s="294"/>
      <c r="C2983" s="337"/>
      <c r="D2983" s="337"/>
      <c r="E2983" s="337"/>
      <c r="F2983" s="337"/>
      <c r="G2983" s="356"/>
      <c r="H2983" s="337"/>
      <c r="I2983" s="337"/>
      <c r="J2983" s="337"/>
      <c r="K2983" s="337"/>
      <c r="L2983" s="329"/>
      <c r="M2983" s="337"/>
      <c r="N2983" s="349"/>
      <c r="O2983" s="349"/>
      <c r="P2983" s="358"/>
    </row>
    <row r="2984" ht="27" customHeight="1" spans="1:16">
      <c r="A2984" s="361"/>
      <c r="B2984" s="294"/>
      <c r="C2984" s="337"/>
      <c r="D2984" s="337"/>
      <c r="E2984" s="337"/>
      <c r="F2984" s="337"/>
      <c r="G2984" s="356"/>
      <c r="H2984" s="337"/>
      <c r="I2984" s="337"/>
      <c r="J2984" s="337"/>
      <c r="K2984" s="337"/>
      <c r="L2984" s="334"/>
      <c r="M2984" s="337"/>
      <c r="N2984" s="349"/>
      <c r="O2984" s="349"/>
      <c r="P2984" s="357"/>
    </row>
    <row r="2985" ht="27" customHeight="1" spans="1:16">
      <c r="A2985" s="362"/>
      <c r="B2985" s="294"/>
      <c r="C2985" s="337"/>
      <c r="D2985" s="337"/>
      <c r="E2985" s="337"/>
      <c r="F2985" s="337"/>
      <c r="G2985" s="356"/>
      <c r="H2985" s="337"/>
      <c r="I2985" s="337"/>
      <c r="J2985" s="337"/>
      <c r="K2985" s="337"/>
      <c r="L2985" s="329"/>
      <c r="M2985" s="337"/>
      <c r="N2985" s="349"/>
      <c r="O2985" s="349"/>
      <c r="P2985" s="358"/>
    </row>
    <row r="2986" ht="27" customHeight="1" spans="1:16">
      <c r="A2986" s="361"/>
      <c r="B2986" s="294"/>
      <c r="C2986" s="337"/>
      <c r="D2986" s="337"/>
      <c r="E2986" s="337"/>
      <c r="F2986" s="337"/>
      <c r="G2986" s="356"/>
      <c r="H2986" s="337"/>
      <c r="I2986" s="337"/>
      <c r="J2986" s="337"/>
      <c r="K2986" s="337"/>
      <c r="L2986" s="334"/>
      <c r="M2986" s="337"/>
      <c r="N2986" s="349"/>
      <c r="O2986" s="349"/>
      <c r="P2986" s="357"/>
    </row>
    <row r="2987" ht="27" customHeight="1" spans="1:16">
      <c r="A2987" s="362"/>
      <c r="B2987" s="294"/>
      <c r="C2987" s="337"/>
      <c r="D2987" s="337"/>
      <c r="E2987" s="337"/>
      <c r="F2987" s="337"/>
      <c r="G2987" s="356"/>
      <c r="H2987" s="337"/>
      <c r="I2987" s="337"/>
      <c r="J2987" s="337"/>
      <c r="K2987" s="337"/>
      <c r="L2987" s="329"/>
      <c r="M2987" s="337"/>
      <c r="N2987" s="349"/>
      <c r="O2987" s="349"/>
      <c r="P2987" s="358"/>
    </row>
    <row r="2988" ht="27" customHeight="1" spans="1:16">
      <c r="A2988" s="361"/>
      <c r="B2988" s="294"/>
      <c r="C2988" s="337"/>
      <c r="D2988" s="337"/>
      <c r="E2988" s="337"/>
      <c r="F2988" s="337"/>
      <c r="G2988" s="356"/>
      <c r="H2988" s="337"/>
      <c r="I2988" s="337"/>
      <c r="J2988" s="337"/>
      <c r="K2988" s="337"/>
      <c r="L2988" s="334"/>
      <c r="M2988" s="337"/>
      <c r="N2988" s="349"/>
      <c r="O2988" s="349"/>
      <c r="P2988" s="357"/>
    </row>
    <row r="2989" ht="27" customHeight="1" spans="1:16">
      <c r="A2989" s="362"/>
      <c r="B2989" s="294"/>
      <c r="C2989" s="337"/>
      <c r="D2989" s="337"/>
      <c r="E2989" s="337"/>
      <c r="F2989" s="337"/>
      <c r="G2989" s="356"/>
      <c r="H2989" s="337"/>
      <c r="I2989" s="337"/>
      <c r="J2989" s="337"/>
      <c r="K2989" s="337"/>
      <c r="L2989" s="329"/>
      <c r="M2989" s="337"/>
      <c r="N2989" s="349"/>
      <c r="O2989" s="349"/>
      <c r="P2989" s="358"/>
    </row>
    <row r="2990" ht="27" customHeight="1" spans="1:16">
      <c r="A2990" s="361"/>
      <c r="B2990" s="294"/>
      <c r="C2990" s="337"/>
      <c r="D2990" s="337"/>
      <c r="E2990" s="337"/>
      <c r="F2990" s="337"/>
      <c r="G2990" s="356"/>
      <c r="H2990" s="337"/>
      <c r="I2990" s="337"/>
      <c r="J2990" s="337"/>
      <c r="K2990" s="337"/>
      <c r="L2990" s="334"/>
      <c r="M2990" s="337"/>
      <c r="N2990" s="349"/>
      <c r="O2990" s="349"/>
      <c r="P2990" s="357"/>
    </row>
    <row r="2991" ht="27" customHeight="1" spans="1:16">
      <c r="A2991" s="362"/>
      <c r="B2991" s="294"/>
      <c r="C2991" s="337"/>
      <c r="D2991" s="337"/>
      <c r="E2991" s="337"/>
      <c r="F2991" s="337"/>
      <c r="G2991" s="356"/>
      <c r="H2991" s="337"/>
      <c r="I2991" s="337"/>
      <c r="J2991" s="337"/>
      <c r="K2991" s="337"/>
      <c r="L2991" s="329"/>
      <c r="M2991" s="337"/>
      <c r="N2991" s="349"/>
      <c r="O2991" s="349"/>
      <c r="P2991" s="358"/>
    </row>
    <row r="2992" ht="27" customHeight="1" spans="1:16">
      <c r="A2992" s="361"/>
      <c r="B2992" s="294"/>
      <c r="C2992" s="337"/>
      <c r="D2992" s="337"/>
      <c r="E2992" s="337"/>
      <c r="F2992" s="337"/>
      <c r="G2992" s="356"/>
      <c r="H2992" s="337"/>
      <c r="I2992" s="337"/>
      <c r="J2992" s="337"/>
      <c r="K2992" s="337"/>
      <c r="L2992" s="334"/>
      <c r="M2992" s="337"/>
      <c r="N2992" s="349"/>
      <c r="O2992" s="349"/>
      <c r="P2992" s="357"/>
    </row>
    <row r="2993" ht="27" customHeight="1" spans="1:16">
      <c r="A2993" s="362"/>
      <c r="B2993" s="294"/>
      <c r="C2993" s="337"/>
      <c r="D2993" s="337"/>
      <c r="E2993" s="337"/>
      <c r="F2993" s="337"/>
      <c r="G2993" s="356"/>
      <c r="H2993" s="337"/>
      <c r="I2993" s="337"/>
      <c r="J2993" s="337"/>
      <c r="K2993" s="337"/>
      <c r="L2993" s="329"/>
      <c r="M2993" s="337"/>
      <c r="N2993" s="349"/>
      <c r="O2993" s="349"/>
      <c r="P2993" s="358"/>
    </row>
    <row r="2994" ht="27" customHeight="1" spans="1:16">
      <c r="A2994" s="361"/>
      <c r="B2994" s="294"/>
      <c r="C2994" s="337"/>
      <c r="D2994" s="337"/>
      <c r="E2994" s="337"/>
      <c r="F2994" s="337"/>
      <c r="G2994" s="356"/>
      <c r="H2994" s="337"/>
      <c r="I2994" s="337"/>
      <c r="J2994" s="337"/>
      <c r="K2994" s="337"/>
      <c r="L2994" s="334"/>
      <c r="M2994" s="337"/>
      <c r="N2994" s="349"/>
      <c r="O2994" s="349"/>
      <c r="P2994" s="357"/>
    </row>
    <row r="2995" ht="27" customHeight="1" spans="1:16">
      <c r="A2995" s="362"/>
      <c r="B2995" s="294"/>
      <c r="C2995" s="337"/>
      <c r="D2995" s="337"/>
      <c r="E2995" s="337"/>
      <c r="F2995" s="337"/>
      <c r="G2995" s="356"/>
      <c r="H2995" s="337"/>
      <c r="I2995" s="337"/>
      <c r="J2995" s="337"/>
      <c r="K2995" s="337"/>
      <c r="L2995" s="329"/>
      <c r="M2995" s="337"/>
      <c r="N2995" s="349"/>
      <c r="O2995" s="349"/>
      <c r="P2995" s="358"/>
    </row>
    <row r="2996" ht="27" customHeight="1" spans="1:16">
      <c r="A2996" s="361"/>
      <c r="B2996" s="294"/>
      <c r="C2996" s="337"/>
      <c r="D2996" s="337"/>
      <c r="E2996" s="337"/>
      <c r="F2996" s="337"/>
      <c r="G2996" s="356"/>
      <c r="H2996" s="337"/>
      <c r="I2996" s="337"/>
      <c r="J2996" s="337"/>
      <c r="K2996" s="337"/>
      <c r="L2996" s="334"/>
      <c r="M2996" s="337"/>
      <c r="N2996" s="349"/>
      <c r="O2996" s="349"/>
      <c r="P2996" s="357"/>
    </row>
    <row r="2997" ht="27" customHeight="1" spans="1:16">
      <c r="A2997" s="362"/>
      <c r="B2997" s="294"/>
      <c r="C2997" s="337"/>
      <c r="D2997" s="337"/>
      <c r="E2997" s="337"/>
      <c r="F2997" s="337"/>
      <c r="G2997" s="356"/>
      <c r="H2997" s="337"/>
      <c r="I2997" s="337"/>
      <c r="J2997" s="337"/>
      <c r="K2997" s="337"/>
      <c r="L2997" s="329"/>
      <c r="M2997" s="337"/>
      <c r="N2997" s="349"/>
      <c r="O2997" s="349"/>
      <c r="P2997" s="358"/>
    </row>
    <row r="2998" ht="27" customHeight="1" spans="1:16">
      <c r="A2998" s="361"/>
      <c r="B2998" s="294"/>
      <c r="C2998" s="337"/>
      <c r="D2998" s="337"/>
      <c r="E2998" s="337"/>
      <c r="F2998" s="337"/>
      <c r="G2998" s="356"/>
      <c r="H2998" s="337"/>
      <c r="I2998" s="337"/>
      <c r="J2998" s="337"/>
      <c r="K2998" s="337"/>
      <c r="L2998" s="334"/>
      <c r="M2998" s="337"/>
      <c r="N2998" s="349"/>
      <c r="O2998" s="349"/>
      <c r="P2998" s="357"/>
    </row>
    <row r="2999" ht="27" customHeight="1" spans="1:16">
      <c r="A2999" s="362"/>
      <c r="B2999" s="294"/>
      <c r="C2999" s="337"/>
      <c r="D2999" s="337"/>
      <c r="E2999" s="337"/>
      <c r="F2999" s="337"/>
      <c r="G2999" s="356"/>
      <c r="H2999" s="337"/>
      <c r="I2999" s="337"/>
      <c r="J2999" s="337"/>
      <c r="K2999" s="337"/>
      <c r="L2999" s="329"/>
      <c r="M2999" s="337"/>
      <c r="N2999" s="349"/>
      <c r="O2999" s="349"/>
      <c r="P2999" s="358"/>
    </row>
    <row r="3000" ht="27" customHeight="1" spans="1:16">
      <c r="A3000" s="361"/>
      <c r="B3000" s="294"/>
      <c r="C3000" s="337"/>
      <c r="D3000" s="337"/>
      <c r="E3000" s="337"/>
      <c r="F3000" s="337"/>
      <c r="G3000" s="356"/>
      <c r="H3000" s="337"/>
      <c r="I3000" s="337"/>
      <c r="J3000" s="337"/>
      <c r="K3000" s="337"/>
      <c r="L3000" s="334"/>
      <c r="M3000" s="337"/>
      <c r="N3000" s="349"/>
      <c r="O3000" s="349"/>
      <c r="P3000" s="357"/>
    </row>
    <row r="3001" ht="27" customHeight="1" spans="1:16">
      <c r="A3001" s="362"/>
      <c r="B3001" s="294"/>
      <c r="C3001" s="337"/>
      <c r="D3001" s="337"/>
      <c r="E3001" s="337"/>
      <c r="F3001" s="337"/>
      <c r="G3001" s="356"/>
      <c r="H3001" s="337"/>
      <c r="I3001" s="337"/>
      <c r="J3001" s="337"/>
      <c r="K3001" s="337"/>
      <c r="L3001" s="329"/>
      <c r="M3001" s="337"/>
      <c r="N3001" s="349"/>
      <c r="O3001" s="349"/>
      <c r="P3001" s="358"/>
    </row>
    <row r="3002" ht="27" customHeight="1" spans="1:16">
      <c r="A3002" s="361"/>
      <c r="B3002" s="294"/>
      <c r="C3002" s="337"/>
      <c r="D3002" s="337"/>
      <c r="E3002" s="337"/>
      <c r="F3002" s="337"/>
      <c r="G3002" s="356"/>
      <c r="H3002" s="337"/>
      <c r="I3002" s="337"/>
      <c r="J3002" s="337"/>
      <c r="K3002" s="337"/>
      <c r="L3002" s="334"/>
      <c r="M3002" s="337"/>
      <c r="N3002" s="349"/>
      <c r="O3002" s="349"/>
      <c r="P3002" s="357"/>
    </row>
    <row r="3003" ht="27" customHeight="1" spans="1:16">
      <c r="A3003" s="362"/>
      <c r="B3003" s="294"/>
      <c r="C3003" s="337"/>
      <c r="D3003" s="337"/>
      <c r="E3003" s="337"/>
      <c r="F3003" s="337"/>
      <c r="G3003" s="356"/>
      <c r="H3003" s="337"/>
      <c r="I3003" s="337"/>
      <c r="J3003" s="337"/>
      <c r="K3003" s="337"/>
      <c r="L3003" s="329"/>
      <c r="M3003" s="337"/>
      <c r="N3003" s="349"/>
      <c r="O3003" s="349"/>
      <c r="P3003" s="358"/>
    </row>
    <row r="3004" ht="27" customHeight="1" spans="1:16">
      <c r="A3004" s="361"/>
      <c r="B3004" s="294"/>
      <c r="C3004" s="337"/>
      <c r="D3004" s="337"/>
      <c r="E3004" s="337"/>
      <c r="F3004" s="337"/>
      <c r="G3004" s="356"/>
      <c r="H3004" s="337"/>
      <c r="I3004" s="337"/>
      <c r="J3004" s="337"/>
      <c r="K3004" s="337"/>
      <c r="L3004" s="334"/>
      <c r="M3004" s="337"/>
      <c r="N3004" s="349"/>
      <c r="O3004" s="349"/>
      <c r="P3004" s="357"/>
    </row>
    <row r="3005" ht="27" customHeight="1" spans="1:16">
      <c r="A3005" s="362"/>
      <c r="B3005" s="294"/>
      <c r="C3005" s="337"/>
      <c r="D3005" s="337"/>
      <c r="E3005" s="337"/>
      <c r="F3005" s="337"/>
      <c r="G3005" s="356"/>
      <c r="H3005" s="337"/>
      <c r="I3005" s="337"/>
      <c r="J3005" s="337"/>
      <c r="K3005" s="337"/>
      <c r="L3005" s="329"/>
      <c r="M3005" s="337"/>
      <c r="N3005" s="349"/>
      <c r="O3005" s="349"/>
      <c r="P3005" s="358"/>
    </row>
    <row r="3006" ht="27" customHeight="1" spans="1:16">
      <c r="A3006" s="361"/>
      <c r="B3006" s="294"/>
      <c r="C3006" s="337"/>
      <c r="D3006" s="337"/>
      <c r="E3006" s="337"/>
      <c r="F3006" s="337"/>
      <c r="G3006" s="356"/>
      <c r="H3006" s="337"/>
      <c r="I3006" s="337"/>
      <c r="J3006" s="337"/>
      <c r="K3006" s="337"/>
      <c r="L3006" s="334"/>
      <c r="M3006" s="337"/>
      <c r="N3006" s="349"/>
      <c r="O3006" s="349"/>
      <c r="P3006" s="357"/>
    </row>
    <row r="3007" ht="27" customHeight="1" spans="1:16">
      <c r="A3007" s="362"/>
      <c r="B3007" s="294"/>
      <c r="C3007" s="337"/>
      <c r="D3007" s="337"/>
      <c r="E3007" s="337"/>
      <c r="F3007" s="337"/>
      <c r="G3007" s="356"/>
      <c r="H3007" s="337"/>
      <c r="I3007" s="337"/>
      <c r="J3007" s="337"/>
      <c r="K3007" s="337"/>
      <c r="L3007" s="329"/>
      <c r="M3007" s="337"/>
      <c r="N3007" s="349"/>
      <c r="O3007" s="349"/>
      <c r="P3007" s="358"/>
    </row>
    <row r="3008" ht="27" customHeight="1" spans="1:16">
      <c r="A3008" s="361"/>
      <c r="B3008" s="294"/>
      <c r="C3008" s="337"/>
      <c r="D3008" s="337"/>
      <c r="E3008" s="337"/>
      <c r="F3008" s="337"/>
      <c r="G3008" s="356"/>
      <c r="H3008" s="337"/>
      <c r="I3008" s="337"/>
      <c r="J3008" s="337"/>
      <c r="K3008" s="337"/>
      <c r="L3008" s="334"/>
      <c r="M3008" s="337"/>
      <c r="N3008" s="349"/>
      <c r="O3008" s="349"/>
      <c r="P3008" s="357"/>
    </row>
    <row r="3009" ht="27" customHeight="1" spans="1:16">
      <c r="A3009" s="362"/>
      <c r="B3009" s="294"/>
      <c r="C3009" s="337"/>
      <c r="D3009" s="337"/>
      <c r="E3009" s="337"/>
      <c r="F3009" s="337"/>
      <c r="G3009" s="356"/>
      <c r="H3009" s="337"/>
      <c r="I3009" s="337"/>
      <c r="J3009" s="337"/>
      <c r="K3009" s="337"/>
      <c r="L3009" s="329"/>
      <c r="M3009" s="337"/>
      <c r="N3009" s="349"/>
      <c r="O3009" s="349"/>
      <c r="P3009" s="358"/>
    </row>
    <row r="3010" ht="27" customHeight="1" spans="1:16">
      <c r="A3010" s="361"/>
      <c r="B3010" s="294"/>
      <c r="C3010" s="337"/>
      <c r="D3010" s="337"/>
      <c r="E3010" s="337"/>
      <c r="F3010" s="337"/>
      <c r="G3010" s="356"/>
      <c r="H3010" s="337"/>
      <c r="I3010" s="337"/>
      <c r="J3010" s="337"/>
      <c r="K3010" s="337"/>
      <c r="L3010" s="334"/>
      <c r="M3010" s="337"/>
      <c r="N3010" s="349"/>
      <c r="O3010" s="349"/>
      <c r="P3010" s="357"/>
    </row>
    <row r="3011" ht="27" customHeight="1" spans="1:16">
      <c r="A3011" s="362"/>
      <c r="B3011" s="294"/>
      <c r="C3011" s="337"/>
      <c r="D3011" s="337"/>
      <c r="E3011" s="337"/>
      <c r="F3011" s="337"/>
      <c r="G3011" s="356"/>
      <c r="H3011" s="337"/>
      <c r="I3011" s="337"/>
      <c r="J3011" s="337"/>
      <c r="K3011" s="337"/>
      <c r="L3011" s="329"/>
      <c r="M3011" s="337"/>
      <c r="N3011" s="349"/>
      <c r="O3011" s="349"/>
      <c r="P3011" s="358"/>
    </row>
    <row r="3012" ht="27" customHeight="1" spans="1:16">
      <c r="A3012" s="361"/>
      <c r="B3012" s="294"/>
      <c r="C3012" s="337"/>
      <c r="D3012" s="337"/>
      <c r="E3012" s="337"/>
      <c r="F3012" s="337"/>
      <c r="G3012" s="356"/>
      <c r="H3012" s="337"/>
      <c r="I3012" s="337"/>
      <c r="J3012" s="337"/>
      <c r="K3012" s="337"/>
      <c r="L3012" s="334"/>
      <c r="M3012" s="337"/>
      <c r="N3012" s="349"/>
      <c r="O3012" s="349"/>
      <c r="P3012" s="357"/>
    </row>
    <row r="3013" ht="27" customHeight="1" spans="1:16">
      <c r="A3013" s="362"/>
      <c r="B3013" s="294"/>
      <c r="C3013" s="337"/>
      <c r="D3013" s="337"/>
      <c r="E3013" s="337"/>
      <c r="F3013" s="337"/>
      <c r="G3013" s="356"/>
      <c r="H3013" s="337"/>
      <c r="I3013" s="337"/>
      <c r="J3013" s="337"/>
      <c r="K3013" s="337"/>
      <c r="L3013" s="329"/>
      <c r="M3013" s="337"/>
      <c r="N3013" s="349"/>
      <c r="O3013" s="349"/>
      <c r="P3013" s="358"/>
    </row>
    <row r="3014" ht="27" customHeight="1" spans="1:16">
      <c r="A3014" s="361"/>
      <c r="B3014" s="294"/>
      <c r="C3014" s="337"/>
      <c r="D3014" s="337"/>
      <c r="E3014" s="337"/>
      <c r="F3014" s="337"/>
      <c r="G3014" s="356"/>
      <c r="H3014" s="337"/>
      <c r="I3014" s="337"/>
      <c r="J3014" s="337"/>
      <c r="K3014" s="337"/>
      <c r="L3014" s="334"/>
      <c r="M3014" s="337"/>
      <c r="N3014" s="349"/>
      <c r="O3014" s="349"/>
      <c r="P3014" s="357"/>
    </row>
    <row r="3015" ht="27" customHeight="1" spans="1:16">
      <c r="A3015" s="362"/>
      <c r="B3015" s="294"/>
      <c r="C3015" s="337"/>
      <c r="D3015" s="337"/>
      <c r="E3015" s="337"/>
      <c r="F3015" s="337"/>
      <c r="G3015" s="356"/>
      <c r="H3015" s="337"/>
      <c r="I3015" s="337"/>
      <c r="J3015" s="337"/>
      <c r="K3015" s="337"/>
      <c r="L3015" s="329"/>
      <c r="M3015" s="337"/>
      <c r="N3015" s="349"/>
      <c r="O3015" s="349"/>
      <c r="P3015" s="358"/>
    </row>
    <row r="3016" ht="27" customHeight="1" spans="1:16">
      <c r="A3016" s="361"/>
      <c r="B3016" s="294"/>
      <c r="C3016" s="337"/>
      <c r="D3016" s="337"/>
      <c r="E3016" s="337"/>
      <c r="F3016" s="337"/>
      <c r="G3016" s="356"/>
      <c r="H3016" s="337"/>
      <c r="I3016" s="337"/>
      <c r="J3016" s="337"/>
      <c r="K3016" s="337"/>
      <c r="L3016" s="334"/>
      <c r="M3016" s="337"/>
      <c r="N3016" s="349"/>
      <c r="O3016" s="349"/>
      <c r="P3016" s="357"/>
    </row>
    <row r="3017" ht="27" customHeight="1" spans="1:16">
      <c r="A3017" s="362"/>
      <c r="B3017" s="294"/>
      <c r="C3017" s="337"/>
      <c r="D3017" s="337"/>
      <c r="E3017" s="337"/>
      <c r="F3017" s="337"/>
      <c r="G3017" s="356"/>
      <c r="H3017" s="337"/>
      <c r="I3017" s="337"/>
      <c r="J3017" s="337"/>
      <c r="K3017" s="337"/>
      <c r="L3017" s="329"/>
      <c r="M3017" s="337"/>
      <c r="N3017" s="349"/>
      <c r="O3017" s="349"/>
      <c r="P3017" s="358"/>
    </row>
    <row r="3018" ht="27" customHeight="1" spans="1:16">
      <c r="A3018" s="361"/>
      <c r="B3018" s="294"/>
      <c r="C3018" s="337"/>
      <c r="D3018" s="337"/>
      <c r="E3018" s="337"/>
      <c r="F3018" s="337"/>
      <c r="G3018" s="356"/>
      <c r="H3018" s="337"/>
      <c r="I3018" s="337"/>
      <c r="J3018" s="337"/>
      <c r="K3018" s="337"/>
      <c r="L3018" s="334"/>
      <c r="M3018" s="337"/>
      <c r="N3018" s="349"/>
      <c r="O3018" s="349"/>
      <c r="P3018" s="357"/>
    </row>
    <row r="3019" ht="27" customHeight="1" spans="1:16">
      <c r="A3019" s="362"/>
      <c r="B3019" s="294"/>
      <c r="C3019" s="337"/>
      <c r="D3019" s="337"/>
      <c r="E3019" s="337"/>
      <c r="F3019" s="337"/>
      <c r="G3019" s="356"/>
      <c r="H3019" s="337"/>
      <c r="I3019" s="337"/>
      <c r="J3019" s="337"/>
      <c r="K3019" s="337"/>
      <c r="L3019" s="329"/>
      <c r="M3019" s="337"/>
      <c r="N3019" s="349"/>
      <c r="O3019" s="349"/>
      <c r="P3019" s="358"/>
    </row>
    <row r="3020" ht="27" customHeight="1" spans="1:16">
      <c r="A3020" s="361"/>
      <c r="B3020" s="294"/>
      <c r="C3020" s="337"/>
      <c r="D3020" s="337"/>
      <c r="E3020" s="337"/>
      <c r="F3020" s="337"/>
      <c r="G3020" s="356"/>
      <c r="H3020" s="337"/>
      <c r="I3020" s="337"/>
      <c r="J3020" s="337"/>
      <c r="K3020" s="337"/>
      <c r="L3020" s="334"/>
      <c r="M3020" s="337"/>
      <c r="N3020" s="349"/>
      <c r="O3020" s="349"/>
      <c r="P3020" s="357"/>
    </row>
    <row r="3021" ht="27" customHeight="1" spans="1:16">
      <c r="A3021" s="362"/>
      <c r="B3021" s="294"/>
      <c r="C3021" s="337"/>
      <c r="D3021" s="337"/>
      <c r="E3021" s="337"/>
      <c r="F3021" s="337"/>
      <c r="G3021" s="356"/>
      <c r="H3021" s="337"/>
      <c r="I3021" s="337"/>
      <c r="J3021" s="337"/>
      <c r="K3021" s="337"/>
      <c r="L3021" s="329"/>
      <c r="M3021" s="337"/>
      <c r="N3021" s="349"/>
      <c r="O3021" s="349"/>
      <c r="P3021" s="358"/>
    </row>
    <row r="3022" ht="27" customHeight="1" spans="1:16">
      <c r="A3022" s="361"/>
      <c r="B3022" s="294"/>
      <c r="C3022" s="337"/>
      <c r="D3022" s="337"/>
      <c r="E3022" s="337"/>
      <c r="F3022" s="337"/>
      <c r="G3022" s="356"/>
      <c r="H3022" s="337"/>
      <c r="I3022" s="337"/>
      <c r="J3022" s="337"/>
      <c r="K3022" s="337"/>
      <c r="L3022" s="334"/>
      <c r="M3022" s="337"/>
      <c r="N3022" s="349"/>
      <c r="O3022" s="349"/>
      <c r="P3022" s="357"/>
    </row>
    <row r="3023" ht="27" customHeight="1" spans="1:16">
      <c r="A3023" s="362"/>
      <c r="B3023" s="294"/>
      <c r="C3023" s="337"/>
      <c r="D3023" s="337"/>
      <c r="E3023" s="337"/>
      <c r="F3023" s="337"/>
      <c r="G3023" s="356"/>
      <c r="H3023" s="337"/>
      <c r="I3023" s="337"/>
      <c r="J3023" s="337"/>
      <c r="K3023" s="337"/>
      <c r="L3023" s="329"/>
      <c r="M3023" s="337"/>
      <c r="N3023" s="349"/>
      <c r="O3023" s="349"/>
      <c r="P3023" s="358"/>
    </row>
    <row r="3024" ht="27" customHeight="1" spans="1:16">
      <c r="A3024" s="361"/>
      <c r="B3024" s="294"/>
      <c r="C3024" s="337"/>
      <c r="D3024" s="337"/>
      <c r="E3024" s="337"/>
      <c r="F3024" s="337"/>
      <c r="G3024" s="356"/>
      <c r="H3024" s="337"/>
      <c r="I3024" s="337"/>
      <c r="J3024" s="337"/>
      <c r="K3024" s="337"/>
      <c r="L3024" s="334"/>
      <c r="M3024" s="337"/>
      <c r="N3024" s="349"/>
      <c r="O3024" s="349"/>
      <c r="P3024" s="357"/>
    </row>
    <row r="3025" ht="27" customHeight="1" spans="1:16">
      <c r="A3025" s="362"/>
      <c r="B3025" s="294"/>
      <c r="C3025" s="337"/>
      <c r="D3025" s="337"/>
      <c r="E3025" s="337"/>
      <c r="F3025" s="337"/>
      <c r="G3025" s="356"/>
      <c r="H3025" s="337"/>
      <c r="I3025" s="337"/>
      <c r="J3025" s="337"/>
      <c r="K3025" s="337"/>
      <c r="L3025" s="329"/>
      <c r="M3025" s="337"/>
      <c r="N3025" s="349"/>
      <c r="O3025" s="349"/>
      <c r="P3025" s="358"/>
    </row>
    <row r="3026" ht="27" customHeight="1" spans="1:16">
      <c r="A3026" s="361"/>
      <c r="B3026" s="294"/>
      <c r="C3026" s="337"/>
      <c r="D3026" s="337"/>
      <c r="E3026" s="337"/>
      <c r="F3026" s="337"/>
      <c r="G3026" s="356"/>
      <c r="H3026" s="337"/>
      <c r="I3026" s="337"/>
      <c r="J3026" s="337"/>
      <c r="K3026" s="337"/>
      <c r="L3026" s="334"/>
      <c r="M3026" s="337"/>
      <c r="N3026" s="349"/>
      <c r="O3026" s="349"/>
      <c r="P3026" s="357"/>
    </row>
    <row r="3027" ht="27" customHeight="1" spans="1:16">
      <c r="A3027" s="362"/>
      <c r="B3027" s="294"/>
      <c r="C3027" s="337"/>
      <c r="D3027" s="337"/>
      <c r="E3027" s="337"/>
      <c r="F3027" s="337"/>
      <c r="G3027" s="356"/>
      <c r="H3027" s="337"/>
      <c r="I3027" s="337"/>
      <c r="J3027" s="337"/>
      <c r="K3027" s="337"/>
      <c r="L3027" s="329"/>
      <c r="M3027" s="337"/>
      <c r="N3027" s="349"/>
      <c r="O3027" s="349"/>
      <c r="P3027" s="358"/>
    </row>
    <row r="3028" ht="27" customHeight="1" spans="1:16">
      <c r="A3028" s="361"/>
      <c r="B3028" s="294"/>
      <c r="C3028" s="337"/>
      <c r="D3028" s="337"/>
      <c r="E3028" s="337"/>
      <c r="F3028" s="337"/>
      <c r="G3028" s="356"/>
      <c r="H3028" s="337"/>
      <c r="I3028" s="337"/>
      <c r="J3028" s="337"/>
      <c r="K3028" s="337"/>
      <c r="L3028" s="334"/>
      <c r="M3028" s="337"/>
      <c r="N3028" s="349"/>
      <c r="O3028" s="349"/>
      <c r="P3028" s="357"/>
    </row>
    <row r="3029" ht="27" customHeight="1" spans="1:16">
      <c r="A3029" s="362"/>
      <c r="B3029" s="294"/>
      <c r="C3029" s="337"/>
      <c r="D3029" s="337"/>
      <c r="E3029" s="337"/>
      <c r="F3029" s="337"/>
      <c r="G3029" s="356"/>
      <c r="H3029" s="337"/>
      <c r="I3029" s="337"/>
      <c r="J3029" s="337"/>
      <c r="K3029" s="337"/>
      <c r="L3029" s="329"/>
      <c r="M3029" s="337"/>
      <c r="N3029" s="349"/>
      <c r="O3029" s="349"/>
      <c r="P3029" s="358"/>
    </row>
    <row r="3030" ht="27" customHeight="1" spans="1:16">
      <c r="A3030" s="361"/>
      <c r="B3030" s="294"/>
      <c r="C3030" s="337"/>
      <c r="D3030" s="337"/>
      <c r="E3030" s="337"/>
      <c r="F3030" s="337"/>
      <c r="G3030" s="356"/>
      <c r="H3030" s="337"/>
      <c r="I3030" s="337"/>
      <c r="J3030" s="337"/>
      <c r="K3030" s="337"/>
      <c r="L3030" s="334"/>
      <c r="M3030" s="337"/>
      <c r="N3030" s="349"/>
      <c r="O3030" s="349"/>
      <c r="P3030" s="357"/>
    </row>
    <row r="3031" ht="27" customHeight="1" spans="1:16">
      <c r="A3031" s="362"/>
      <c r="B3031" s="294"/>
      <c r="C3031" s="337"/>
      <c r="D3031" s="337"/>
      <c r="E3031" s="337"/>
      <c r="F3031" s="337"/>
      <c r="G3031" s="356"/>
      <c r="H3031" s="337"/>
      <c r="I3031" s="337"/>
      <c r="J3031" s="337"/>
      <c r="K3031" s="337"/>
      <c r="L3031" s="329"/>
      <c r="M3031" s="337"/>
      <c r="N3031" s="349"/>
      <c r="O3031" s="349"/>
      <c r="P3031" s="358"/>
    </row>
    <row r="3032" ht="27" customHeight="1" spans="1:16">
      <c r="A3032" s="361"/>
      <c r="B3032" s="294"/>
      <c r="C3032" s="337"/>
      <c r="D3032" s="337"/>
      <c r="E3032" s="337"/>
      <c r="F3032" s="337"/>
      <c r="G3032" s="356"/>
      <c r="H3032" s="337"/>
      <c r="I3032" s="337"/>
      <c r="J3032" s="337"/>
      <c r="K3032" s="337"/>
      <c r="L3032" s="334"/>
      <c r="M3032" s="337"/>
      <c r="N3032" s="349"/>
      <c r="O3032" s="349"/>
      <c r="P3032" s="357"/>
    </row>
    <row r="3033" ht="27" customHeight="1" spans="1:16">
      <c r="A3033" s="362"/>
      <c r="B3033" s="294"/>
      <c r="C3033" s="337"/>
      <c r="D3033" s="337"/>
      <c r="E3033" s="337"/>
      <c r="F3033" s="337"/>
      <c r="G3033" s="356"/>
      <c r="H3033" s="337"/>
      <c r="I3033" s="337"/>
      <c r="J3033" s="337"/>
      <c r="K3033" s="337"/>
      <c r="L3033" s="329"/>
      <c r="M3033" s="337"/>
      <c r="N3033" s="349"/>
      <c r="O3033" s="349"/>
      <c r="P3033" s="358"/>
    </row>
    <row r="3034" ht="27" customHeight="1" spans="1:16">
      <c r="A3034" s="361"/>
      <c r="B3034" s="294"/>
      <c r="C3034" s="337"/>
      <c r="D3034" s="337"/>
      <c r="E3034" s="337"/>
      <c r="F3034" s="337"/>
      <c r="G3034" s="356"/>
      <c r="H3034" s="337"/>
      <c r="I3034" s="337"/>
      <c r="J3034" s="337"/>
      <c r="K3034" s="337"/>
      <c r="L3034" s="334"/>
      <c r="M3034" s="337"/>
      <c r="N3034" s="349"/>
      <c r="O3034" s="349"/>
      <c r="P3034" s="357"/>
    </row>
    <row r="3035" ht="27" customHeight="1" spans="1:16">
      <c r="A3035" s="362"/>
      <c r="B3035" s="294"/>
      <c r="C3035" s="337"/>
      <c r="D3035" s="337"/>
      <c r="E3035" s="337"/>
      <c r="F3035" s="337"/>
      <c r="G3035" s="356"/>
      <c r="H3035" s="337"/>
      <c r="I3035" s="337"/>
      <c r="J3035" s="337"/>
      <c r="K3035" s="337"/>
      <c r="L3035" s="329"/>
      <c r="M3035" s="337"/>
      <c r="N3035" s="349"/>
      <c r="O3035" s="349"/>
      <c r="P3035" s="358"/>
    </row>
    <row r="3036" ht="27" customHeight="1" spans="1:16">
      <c r="A3036" s="361"/>
      <c r="B3036" s="294"/>
      <c r="C3036" s="337"/>
      <c r="D3036" s="337"/>
      <c r="E3036" s="337"/>
      <c r="F3036" s="337"/>
      <c r="G3036" s="356"/>
      <c r="H3036" s="337"/>
      <c r="I3036" s="337"/>
      <c r="J3036" s="337"/>
      <c r="K3036" s="337"/>
      <c r="L3036" s="334"/>
      <c r="M3036" s="337"/>
      <c r="N3036" s="349"/>
      <c r="O3036" s="349"/>
      <c r="P3036" s="357"/>
    </row>
    <row r="3037" ht="27" customHeight="1" spans="1:16">
      <c r="A3037" s="362"/>
      <c r="B3037" s="294"/>
      <c r="C3037" s="337"/>
      <c r="D3037" s="337"/>
      <c r="E3037" s="337"/>
      <c r="F3037" s="337"/>
      <c r="G3037" s="356"/>
      <c r="H3037" s="337"/>
      <c r="I3037" s="337"/>
      <c r="J3037" s="337"/>
      <c r="K3037" s="337"/>
      <c r="L3037" s="329"/>
      <c r="M3037" s="337"/>
      <c r="N3037" s="349"/>
      <c r="O3037" s="349"/>
      <c r="P3037" s="358"/>
    </row>
    <row r="3038" ht="27" customHeight="1" spans="1:16">
      <c r="A3038" s="361"/>
      <c r="B3038" s="294"/>
      <c r="C3038" s="337"/>
      <c r="D3038" s="337"/>
      <c r="E3038" s="337"/>
      <c r="F3038" s="337"/>
      <c r="G3038" s="356"/>
      <c r="H3038" s="337"/>
      <c r="I3038" s="337"/>
      <c r="J3038" s="337"/>
      <c r="K3038" s="337"/>
      <c r="L3038" s="334"/>
      <c r="M3038" s="337"/>
      <c r="N3038" s="349"/>
      <c r="O3038" s="349"/>
      <c r="P3038" s="357"/>
    </row>
    <row r="3039" ht="27" customHeight="1" spans="1:16">
      <c r="A3039" s="362"/>
      <c r="B3039" s="294"/>
      <c r="C3039" s="337"/>
      <c r="D3039" s="337"/>
      <c r="E3039" s="337"/>
      <c r="F3039" s="337"/>
      <c r="G3039" s="356"/>
      <c r="H3039" s="337"/>
      <c r="I3039" s="337"/>
      <c r="J3039" s="337"/>
      <c r="K3039" s="337"/>
      <c r="L3039" s="329"/>
      <c r="M3039" s="337"/>
      <c r="N3039" s="349"/>
      <c r="O3039" s="349"/>
      <c r="P3039" s="358"/>
    </row>
    <row r="3040" ht="27" customHeight="1" spans="1:16">
      <c r="A3040" s="361"/>
      <c r="B3040" s="294"/>
      <c r="C3040" s="337"/>
      <c r="D3040" s="337"/>
      <c r="E3040" s="337"/>
      <c r="F3040" s="337"/>
      <c r="G3040" s="356"/>
      <c r="H3040" s="337"/>
      <c r="I3040" s="337"/>
      <c r="J3040" s="337"/>
      <c r="K3040" s="337"/>
      <c r="L3040" s="334"/>
      <c r="M3040" s="337"/>
      <c r="N3040" s="349"/>
      <c r="O3040" s="349"/>
      <c r="P3040" s="357"/>
    </row>
    <row r="3041" ht="27" customHeight="1" spans="1:16">
      <c r="A3041" s="362"/>
      <c r="B3041" s="294"/>
      <c r="C3041" s="337"/>
      <c r="D3041" s="337"/>
      <c r="E3041" s="337"/>
      <c r="F3041" s="337"/>
      <c r="G3041" s="356"/>
      <c r="H3041" s="337"/>
      <c r="I3041" s="337"/>
      <c r="J3041" s="337"/>
      <c r="K3041" s="337"/>
      <c r="L3041" s="329"/>
      <c r="M3041" s="337"/>
      <c r="N3041" s="349"/>
      <c r="O3041" s="349"/>
      <c r="P3041" s="358"/>
    </row>
    <row r="3042" ht="27" customHeight="1" spans="1:16">
      <c r="A3042" s="361"/>
      <c r="B3042" s="294"/>
      <c r="C3042" s="337"/>
      <c r="D3042" s="337"/>
      <c r="E3042" s="337"/>
      <c r="F3042" s="337"/>
      <c r="G3042" s="356"/>
      <c r="H3042" s="337"/>
      <c r="I3042" s="337"/>
      <c r="J3042" s="337"/>
      <c r="K3042" s="337"/>
      <c r="L3042" s="334"/>
      <c r="M3042" s="337"/>
      <c r="N3042" s="349"/>
      <c r="O3042" s="349"/>
      <c r="P3042" s="357"/>
    </row>
    <row r="3043" ht="27" customHeight="1" spans="1:16">
      <c r="A3043" s="362"/>
      <c r="B3043" s="294"/>
      <c r="C3043" s="337"/>
      <c r="D3043" s="337"/>
      <c r="E3043" s="337"/>
      <c r="F3043" s="337"/>
      <c r="G3043" s="356"/>
      <c r="H3043" s="337"/>
      <c r="I3043" s="337"/>
      <c r="J3043" s="337"/>
      <c r="K3043" s="337"/>
      <c r="L3043" s="329"/>
      <c r="M3043" s="337"/>
      <c r="N3043" s="349"/>
      <c r="O3043" s="349"/>
      <c r="P3043" s="358"/>
    </row>
    <row r="3044" ht="27" customHeight="1" spans="1:16">
      <c r="A3044" s="361"/>
      <c r="B3044" s="294"/>
      <c r="C3044" s="337"/>
      <c r="D3044" s="337"/>
      <c r="E3044" s="337"/>
      <c r="F3044" s="337"/>
      <c r="G3044" s="356"/>
      <c r="H3044" s="337"/>
      <c r="I3044" s="337"/>
      <c r="J3044" s="337"/>
      <c r="K3044" s="337"/>
      <c r="L3044" s="334"/>
      <c r="M3044" s="337"/>
      <c r="N3044" s="349"/>
      <c r="O3044" s="349"/>
      <c r="P3044" s="357"/>
    </row>
    <row r="3045" ht="27" customHeight="1" spans="1:16">
      <c r="A3045" s="362"/>
      <c r="B3045" s="294"/>
      <c r="C3045" s="337"/>
      <c r="D3045" s="337"/>
      <c r="E3045" s="337"/>
      <c r="F3045" s="337"/>
      <c r="G3045" s="356"/>
      <c r="H3045" s="337"/>
      <c r="I3045" s="337"/>
      <c r="J3045" s="337"/>
      <c r="K3045" s="337"/>
      <c r="L3045" s="329"/>
      <c r="M3045" s="337"/>
      <c r="N3045" s="349"/>
      <c r="O3045" s="349"/>
      <c r="P3045" s="358"/>
    </row>
    <row r="3046" ht="27" customHeight="1" spans="1:16">
      <c r="A3046" s="361"/>
      <c r="B3046" s="294"/>
      <c r="C3046" s="337"/>
      <c r="D3046" s="337"/>
      <c r="E3046" s="337"/>
      <c r="F3046" s="337"/>
      <c r="G3046" s="356"/>
      <c r="H3046" s="337"/>
      <c r="I3046" s="337"/>
      <c r="J3046" s="337"/>
      <c r="K3046" s="337"/>
      <c r="L3046" s="334"/>
      <c r="M3046" s="337"/>
      <c r="N3046" s="349"/>
      <c r="O3046" s="349"/>
      <c r="P3046" s="357"/>
    </row>
    <row r="3047" ht="27" customHeight="1" spans="1:16">
      <c r="A3047" s="362"/>
      <c r="B3047" s="294"/>
      <c r="C3047" s="337"/>
      <c r="D3047" s="337"/>
      <c r="E3047" s="337"/>
      <c r="F3047" s="337"/>
      <c r="G3047" s="356"/>
      <c r="H3047" s="337"/>
      <c r="I3047" s="337"/>
      <c r="J3047" s="337"/>
      <c r="K3047" s="337"/>
      <c r="L3047" s="329"/>
      <c r="M3047" s="337"/>
      <c r="N3047" s="349"/>
      <c r="O3047" s="349"/>
      <c r="P3047" s="358"/>
    </row>
    <row r="3048" ht="27" customHeight="1" spans="1:16">
      <c r="A3048" s="361"/>
      <c r="B3048" s="294"/>
      <c r="C3048" s="337"/>
      <c r="D3048" s="337"/>
      <c r="E3048" s="337"/>
      <c r="F3048" s="337"/>
      <c r="G3048" s="356"/>
      <c r="H3048" s="337"/>
      <c r="I3048" s="337"/>
      <c r="J3048" s="337"/>
      <c r="K3048" s="337"/>
      <c r="L3048" s="334"/>
      <c r="M3048" s="337"/>
      <c r="N3048" s="349"/>
      <c r="O3048" s="349"/>
      <c r="P3048" s="357"/>
    </row>
    <row r="3049" ht="27" customHeight="1" spans="1:16">
      <c r="A3049" s="362"/>
      <c r="B3049" s="294"/>
      <c r="C3049" s="337"/>
      <c r="D3049" s="337"/>
      <c r="E3049" s="337"/>
      <c r="F3049" s="337"/>
      <c r="G3049" s="356"/>
      <c r="H3049" s="337"/>
      <c r="I3049" s="337"/>
      <c r="J3049" s="337"/>
      <c r="K3049" s="337"/>
      <c r="L3049" s="329"/>
      <c r="M3049" s="337"/>
      <c r="N3049" s="349"/>
      <c r="O3049" s="349"/>
      <c r="P3049" s="358"/>
    </row>
    <row r="3050" ht="27" customHeight="1" spans="1:16">
      <c r="A3050" s="361"/>
      <c r="B3050" s="294"/>
      <c r="C3050" s="337"/>
      <c r="D3050" s="337"/>
      <c r="E3050" s="337"/>
      <c r="F3050" s="337"/>
      <c r="G3050" s="356"/>
      <c r="H3050" s="337"/>
      <c r="I3050" s="337"/>
      <c r="J3050" s="337"/>
      <c r="K3050" s="337"/>
      <c r="L3050" s="334"/>
      <c r="M3050" s="337"/>
      <c r="N3050" s="349"/>
      <c r="O3050" s="349"/>
      <c r="P3050" s="357"/>
    </row>
    <row r="3051" ht="27" customHeight="1" spans="1:16">
      <c r="A3051" s="362"/>
      <c r="B3051" s="294"/>
      <c r="C3051" s="337"/>
      <c r="D3051" s="337"/>
      <c r="E3051" s="337"/>
      <c r="F3051" s="337"/>
      <c r="G3051" s="356"/>
      <c r="H3051" s="337"/>
      <c r="I3051" s="337"/>
      <c r="J3051" s="337"/>
      <c r="K3051" s="337"/>
      <c r="L3051" s="329"/>
      <c r="M3051" s="337"/>
      <c r="N3051" s="349"/>
      <c r="O3051" s="349"/>
      <c r="P3051" s="358"/>
    </row>
    <row r="3052" ht="27" customHeight="1" spans="1:16">
      <c r="A3052" s="361"/>
      <c r="B3052" s="294"/>
      <c r="C3052" s="337"/>
      <c r="D3052" s="337"/>
      <c r="E3052" s="337"/>
      <c r="F3052" s="337"/>
      <c r="G3052" s="356"/>
      <c r="H3052" s="337"/>
      <c r="I3052" s="337"/>
      <c r="J3052" s="337"/>
      <c r="K3052" s="337"/>
      <c r="L3052" s="334"/>
      <c r="M3052" s="337"/>
      <c r="N3052" s="349"/>
      <c r="O3052" s="349"/>
      <c r="P3052" s="357"/>
    </row>
    <row r="3053" ht="27" customHeight="1" spans="1:16">
      <c r="A3053" s="362"/>
      <c r="B3053" s="294"/>
      <c r="C3053" s="337"/>
      <c r="D3053" s="337"/>
      <c r="E3053" s="337"/>
      <c r="F3053" s="337"/>
      <c r="G3053" s="356"/>
      <c r="H3053" s="337"/>
      <c r="I3053" s="337"/>
      <c r="J3053" s="337"/>
      <c r="K3053" s="337"/>
      <c r="L3053" s="329"/>
      <c r="M3053" s="337"/>
      <c r="N3053" s="349"/>
      <c r="O3053" s="349"/>
      <c r="P3053" s="358"/>
    </row>
    <row r="3054" ht="27" customHeight="1" spans="1:16">
      <c r="A3054" s="361"/>
      <c r="B3054" s="294"/>
      <c r="C3054" s="337"/>
      <c r="D3054" s="337"/>
      <c r="E3054" s="337"/>
      <c r="F3054" s="337"/>
      <c r="G3054" s="356"/>
      <c r="H3054" s="337"/>
      <c r="I3054" s="337"/>
      <c r="J3054" s="337"/>
      <c r="K3054" s="337"/>
      <c r="L3054" s="334"/>
      <c r="M3054" s="337"/>
      <c r="N3054" s="349"/>
      <c r="O3054" s="349"/>
      <c r="P3054" s="357"/>
    </row>
    <row r="3055" ht="27" customHeight="1" spans="1:16">
      <c r="A3055" s="362"/>
      <c r="B3055" s="294"/>
      <c r="C3055" s="337"/>
      <c r="D3055" s="337"/>
      <c r="E3055" s="337"/>
      <c r="F3055" s="337"/>
      <c r="G3055" s="356"/>
      <c r="H3055" s="337"/>
      <c r="I3055" s="337"/>
      <c r="J3055" s="337"/>
      <c r="K3055" s="337"/>
      <c r="L3055" s="329"/>
      <c r="M3055" s="337"/>
      <c r="N3055" s="349"/>
      <c r="O3055" s="349"/>
      <c r="P3055" s="358"/>
    </row>
    <row r="3056" ht="27" customHeight="1" spans="1:16">
      <c r="A3056" s="361"/>
      <c r="B3056" s="294"/>
      <c r="C3056" s="337"/>
      <c r="D3056" s="337"/>
      <c r="E3056" s="337"/>
      <c r="F3056" s="337"/>
      <c r="G3056" s="356"/>
      <c r="H3056" s="337"/>
      <c r="I3056" s="337"/>
      <c r="J3056" s="337"/>
      <c r="K3056" s="337"/>
      <c r="L3056" s="334"/>
      <c r="M3056" s="337"/>
      <c r="N3056" s="349"/>
      <c r="O3056" s="349"/>
      <c r="P3056" s="357"/>
    </row>
    <row r="3057" ht="27" customHeight="1" spans="1:16">
      <c r="A3057" s="362"/>
      <c r="B3057" s="294"/>
      <c r="C3057" s="337"/>
      <c r="D3057" s="337"/>
      <c r="E3057" s="337"/>
      <c r="F3057" s="337"/>
      <c r="G3057" s="356"/>
      <c r="H3057" s="337"/>
      <c r="I3057" s="337"/>
      <c r="J3057" s="337"/>
      <c r="K3057" s="337"/>
      <c r="L3057" s="329"/>
      <c r="M3057" s="337"/>
      <c r="N3057" s="349"/>
      <c r="O3057" s="349"/>
      <c r="P3057" s="358"/>
    </row>
    <row r="3058" ht="27" customHeight="1" spans="1:16">
      <c r="A3058" s="361"/>
      <c r="B3058" s="294"/>
      <c r="C3058" s="337"/>
      <c r="D3058" s="337"/>
      <c r="E3058" s="337"/>
      <c r="F3058" s="337"/>
      <c r="G3058" s="356"/>
      <c r="H3058" s="337"/>
      <c r="I3058" s="337"/>
      <c r="J3058" s="337"/>
      <c r="K3058" s="337"/>
      <c r="L3058" s="334"/>
      <c r="M3058" s="337"/>
      <c r="N3058" s="349"/>
      <c r="O3058" s="349"/>
      <c r="P3058" s="357"/>
    </row>
    <row r="3059" ht="27" customHeight="1" spans="1:16">
      <c r="A3059" s="362"/>
      <c r="B3059" s="294"/>
      <c r="C3059" s="337"/>
      <c r="D3059" s="337"/>
      <c r="E3059" s="337"/>
      <c r="F3059" s="337"/>
      <c r="G3059" s="356"/>
      <c r="H3059" s="337"/>
      <c r="I3059" s="337"/>
      <c r="J3059" s="337"/>
      <c r="K3059" s="337"/>
      <c r="L3059" s="329"/>
      <c r="M3059" s="337"/>
      <c r="N3059" s="349"/>
      <c r="O3059" s="349"/>
      <c r="P3059" s="358"/>
    </row>
    <row r="3060" ht="27" customHeight="1" spans="1:16">
      <c r="A3060" s="361"/>
      <c r="B3060" s="294"/>
      <c r="C3060" s="337"/>
      <c r="D3060" s="337"/>
      <c r="E3060" s="337"/>
      <c r="F3060" s="337"/>
      <c r="G3060" s="356"/>
      <c r="H3060" s="337"/>
      <c r="I3060" s="337"/>
      <c r="J3060" s="337"/>
      <c r="K3060" s="337"/>
      <c r="L3060" s="334"/>
      <c r="M3060" s="337"/>
      <c r="N3060" s="349"/>
      <c r="O3060" s="349"/>
      <c r="P3060" s="357"/>
    </row>
    <row r="3061" ht="27" customHeight="1" spans="1:16">
      <c r="A3061" s="362"/>
      <c r="B3061" s="294"/>
      <c r="C3061" s="337"/>
      <c r="D3061" s="337"/>
      <c r="E3061" s="337"/>
      <c r="F3061" s="337"/>
      <c r="G3061" s="356"/>
      <c r="H3061" s="337"/>
      <c r="I3061" s="337"/>
      <c r="J3061" s="337"/>
      <c r="K3061" s="337"/>
      <c r="L3061" s="329"/>
      <c r="M3061" s="337"/>
      <c r="N3061" s="349"/>
      <c r="O3061" s="349"/>
      <c r="P3061" s="358"/>
    </row>
    <row r="3062" ht="27" customHeight="1" spans="1:16">
      <c r="A3062" s="361"/>
      <c r="B3062" s="294"/>
      <c r="C3062" s="337"/>
      <c r="D3062" s="337"/>
      <c r="E3062" s="337"/>
      <c r="F3062" s="337"/>
      <c r="G3062" s="356"/>
      <c r="H3062" s="337"/>
      <c r="I3062" s="337"/>
      <c r="J3062" s="337"/>
      <c r="K3062" s="337"/>
      <c r="L3062" s="334"/>
      <c r="M3062" s="337"/>
      <c r="N3062" s="349"/>
      <c r="O3062" s="349"/>
      <c r="P3062" s="357"/>
    </row>
    <row r="3063" ht="27" customHeight="1" spans="1:16">
      <c r="A3063" s="362"/>
      <c r="B3063" s="294"/>
      <c r="C3063" s="337"/>
      <c r="D3063" s="337"/>
      <c r="E3063" s="337"/>
      <c r="F3063" s="337"/>
      <c r="G3063" s="356"/>
      <c r="H3063" s="337"/>
      <c r="I3063" s="337"/>
      <c r="J3063" s="337"/>
      <c r="K3063" s="337"/>
      <c r="L3063" s="329"/>
      <c r="M3063" s="337"/>
      <c r="N3063" s="349"/>
      <c r="O3063" s="349"/>
      <c r="P3063" s="358"/>
    </row>
    <row r="3064" ht="27" customHeight="1" spans="1:16">
      <c r="A3064" s="361"/>
      <c r="B3064" s="294"/>
      <c r="C3064" s="337"/>
      <c r="D3064" s="337"/>
      <c r="E3064" s="337"/>
      <c r="F3064" s="337"/>
      <c r="G3064" s="356"/>
      <c r="H3064" s="337"/>
      <c r="I3064" s="337"/>
      <c r="J3064" s="337"/>
      <c r="K3064" s="337"/>
      <c r="L3064" s="334"/>
      <c r="M3064" s="337"/>
      <c r="N3064" s="349"/>
      <c r="O3064" s="349"/>
      <c r="P3064" s="357"/>
    </row>
    <row r="3065" ht="27" customHeight="1" spans="1:16">
      <c r="A3065" s="362"/>
      <c r="B3065" s="294"/>
      <c r="C3065" s="337"/>
      <c r="D3065" s="337"/>
      <c r="E3065" s="337"/>
      <c r="F3065" s="337"/>
      <c r="G3065" s="356"/>
      <c r="H3065" s="337"/>
      <c r="I3065" s="337"/>
      <c r="J3065" s="337"/>
      <c r="K3065" s="337"/>
      <c r="L3065" s="329"/>
      <c r="M3065" s="337"/>
      <c r="N3065" s="349"/>
      <c r="O3065" s="349"/>
      <c r="P3065" s="358"/>
    </row>
    <row r="3066" ht="27" customHeight="1" spans="1:16">
      <c r="A3066" s="361"/>
      <c r="B3066" s="294"/>
      <c r="C3066" s="337"/>
      <c r="D3066" s="337"/>
      <c r="E3066" s="337"/>
      <c r="F3066" s="337"/>
      <c r="G3066" s="356"/>
      <c r="H3066" s="337"/>
      <c r="I3066" s="337"/>
      <c r="J3066" s="337"/>
      <c r="K3066" s="337"/>
      <c r="L3066" s="334"/>
      <c r="M3066" s="337"/>
      <c r="N3066" s="349"/>
      <c r="O3066" s="349"/>
      <c r="P3066" s="357"/>
    </row>
    <row r="3067" ht="27" customHeight="1" spans="1:16">
      <c r="A3067" s="362"/>
      <c r="B3067" s="294"/>
      <c r="C3067" s="337"/>
      <c r="D3067" s="337"/>
      <c r="E3067" s="337"/>
      <c r="F3067" s="337"/>
      <c r="G3067" s="356"/>
      <c r="H3067" s="337"/>
      <c r="I3067" s="337"/>
      <c r="J3067" s="337"/>
      <c r="K3067" s="337"/>
      <c r="L3067" s="329"/>
      <c r="M3067" s="337"/>
      <c r="N3067" s="349"/>
      <c r="O3067" s="349"/>
      <c r="P3067" s="358"/>
    </row>
    <row r="3068" ht="27" customHeight="1" spans="1:16">
      <c r="A3068" s="361"/>
      <c r="B3068" s="294"/>
      <c r="C3068" s="337"/>
      <c r="D3068" s="337"/>
      <c r="E3068" s="337"/>
      <c r="F3068" s="337"/>
      <c r="G3068" s="356"/>
      <c r="H3068" s="337"/>
      <c r="I3068" s="337"/>
      <c r="J3068" s="337"/>
      <c r="K3068" s="337"/>
      <c r="L3068" s="334"/>
      <c r="M3068" s="337"/>
      <c r="N3068" s="349"/>
      <c r="O3068" s="349"/>
      <c r="P3068" s="357"/>
    </row>
    <row r="3069" ht="27" customHeight="1" spans="1:16">
      <c r="A3069" s="362"/>
      <c r="B3069" s="294"/>
      <c r="C3069" s="337"/>
      <c r="D3069" s="337"/>
      <c r="E3069" s="337"/>
      <c r="F3069" s="337"/>
      <c r="G3069" s="356"/>
      <c r="H3069" s="337"/>
      <c r="I3069" s="337"/>
      <c r="J3069" s="337"/>
      <c r="K3069" s="337"/>
      <c r="L3069" s="329"/>
      <c r="M3069" s="337"/>
      <c r="N3069" s="349"/>
      <c r="O3069" s="349"/>
      <c r="P3069" s="358"/>
    </row>
    <row r="3070" ht="27" customHeight="1" spans="1:16">
      <c r="A3070" s="361"/>
      <c r="B3070" s="294"/>
      <c r="C3070" s="337"/>
      <c r="D3070" s="337"/>
      <c r="E3070" s="337"/>
      <c r="F3070" s="337"/>
      <c r="G3070" s="356"/>
      <c r="H3070" s="337"/>
      <c r="I3070" s="337"/>
      <c r="J3070" s="337"/>
      <c r="K3070" s="337"/>
      <c r="L3070" s="334"/>
      <c r="M3070" s="337"/>
      <c r="N3070" s="349"/>
      <c r="O3070" s="349"/>
      <c r="P3070" s="357"/>
    </row>
    <row r="3071" ht="27" customHeight="1" spans="1:16">
      <c r="A3071" s="362"/>
      <c r="B3071" s="294"/>
      <c r="C3071" s="337"/>
      <c r="D3071" s="337"/>
      <c r="E3071" s="337"/>
      <c r="F3071" s="337"/>
      <c r="G3071" s="356"/>
      <c r="H3071" s="337"/>
      <c r="I3071" s="337"/>
      <c r="J3071" s="337"/>
      <c r="K3071" s="337"/>
      <c r="L3071" s="329"/>
      <c r="M3071" s="337"/>
      <c r="N3071" s="349"/>
      <c r="O3071" s="349"/>
      <c r="P3071" s="358"/>
    </row>
    <row r="3072" ht="27" customHeight="1" spans="1:16">
      <c r="A3072" s="361"/>
      <c r="B3072" s="294"/>
      <c r="C3072" s="337"/>
      <c r="D3072" s="337"/>
      <c r="E3072" s="337"/>
      <c r="F3072" s="337"/>
      <c r="G3072" s="356"/>
      <c r="H3072" s="337"/>
      <c r="I3072" s="337"/>
      <c r="J3072" s="337"/>
      <c r="K3072" s="337"/>
      <c r="L3072" s="334"/>
      <c r="M3072" s="337"/>
      <c r="N3072" s="349"/>
      <c r="O3072" s="349"/>
      <c r="P3072" s="357"/>
    </row>
    <row r="3073" ht="27" customHeight="1" spans="1:16">
      <c r="A3073" s="362"/>
      <c r="B3073" s="294"/>
      <c r="C3073" s="337"/>
      <c r="D3073" s="337"/>
      <c r="E3073" s="337"/>
      <c r="F3073" s="337"/>
      <c r="G3073" s="356"/>
      <c r="H3073" s="337"/>
      <c r="I3073" s="337"/>
      <c r="J3073" s="337"/>
      <c r="K3073" s="337"/>
      <c r="L3073" s="329"/>
      <c r="M3073" s="337"/>
      <c r="N3073" s="349"/>
      <c r="O3073" s="349"/>
      <c r="P3073" s="358"/>
    </row>
    <row r="3074" ht="27" customHeight="1" spans="1:16">
      <c r="A3074" s="361"/>
      <c r="B3074" s="294"/>
      <c r="C3074" s="337"/>
      <c r="D3074" s="337"/>
      <c r="E3074" s="337"/>
      <c r="F3074" s="337"/>
      <c r="G3074" s="356"/>
      <c r="H3074" s="337"/>
      <c r="I3074" s="337"/>
      <c r="J3074" s="337"/>
      <c r="K3074" s="337"/>
      <c r="L3074" s="334"/>
      <c r="M3074" s="337"/>
      <c r="N3074" s="349"/>
      <c r="O3074" s="349"/>
      <c r="P3074" s="357"/>
    </row>
    <row r="3075" ht="27" customHeight="1" spans="1:16">
      <c r="A3075" s="362"/>
      <c r="B3075" s="294"/>
      <c r="C3075" s="337"/>
      <c r="D3075" s="337"/>
      <c r="E3075" s="337"/>
      <c r="F3075" s="337"/>
      <c r="G3075" s="356"/>
      <c r="H3075" s="337"/>
      <c r="I3075" s="337"/>
      <c r="J3075" s="337"/>
      <c r="K3075" s="337"/>
      <c r="L3075" s="329"/>
      <c r="M3075" s="337"/>
      <c r="N3075" s="349"/>
      <c r="O3075" s="349"/>
      <c r="P3075" s="358"/>
    </row>
    <row r="3076" ht="27" customHeight="1" spans="1:16">
      <c r="A3076" s="361"/>
      <c r="B3076" s="294"/>
      <c r="C3076" s="337"/>
      <c r="D3076" s="337"/>
      <c r="E3076" s="337"/>
      <c r="F3076" s="337"/>
      <c r="G3076" s="356"/>
      <c r="H3076" s="337"/>
      <c r="I3076" s="337"/>
      <c r="J3076" s="337"/>
      <c r="K3076" s="337"/>
      <c r="L3076" s="334"/>
      <c r="M3076" s="337"/>
      <c r="N3076" s="349"/>
      <c r="O3076" s="349"/>
      <c r="P3076" s="357"/>
    </row>
    <row r="3077" ht="27" customHeight="1" spans="1:16">
      <c r="A3077" s="362"/>
      <c r="B3077" s="294"/>
      <c r="C3077" s="337"/>
      <c r="D3077" s="337"/>
      <c r="E3077" s="337"/>
      <c r="F3077" s="337"/>
      <c r="G3077" s="356"/>
      <c r="H3077" s="337"/>
      <c r="I3077" s="337"/>
      <c r="J3077" s="337"/>
      <c r="K3077" s="337"/>
      <c r="L3077" s="329"/>
      <c r="M3077" s="337"/>
      <c r="N3077" s="349"/>
      <c r="O3077" s="349"/>
      <c r="P3077" s="358"/>
    </row>
    <row r="3078" ht="27" customHeight="1" spans="1:16">
      <c r="A3078" s="361"/>
      <c r="B3078" s="294"/>
      <c r="C3078" s="337"/>
      <c r="D3078" s="337"/>
      <c r="E3078" s="337"/>
      <c r="F3078" s="337"/>
      <c r="G3078" s="356"/>
      <c r="H3078" s="337"/>
      <c r="I3078" s="337"/>
      <c r="J3078" s="337"/>
      <c r="K3078" s="337"/>
      <c r="L3078" s="334"/>
      <c r="M3078" s="337"/>
      <c r="N3078" s="349"/>
      <c r="O3078" s="349"/>
      <c r="P3078" s="357"/>
    </row>
    <row r="3079" ht="27" customHeight="1" spans="1:16">
      <c r="A3079" s="362"/>
      <c r="B3079" s="294"/>
      <c r="C3079" s="337"/>
      <c r="D3079" s="337"/>
      <c r="E3079" s="337"/>
      <c r="F3079" s="337"/>
      <c r="G3079" s="356"/>
      <c r="H3079" s="337"/>
      <c r="I3079" s="337"/>
      <c r="J3079" s="337"/>
      <c r="K3079" s="337"/>
      <c r="L3079" s="329"/>
      <c r="M3079" s="337"/>
      <c r="N3079" s="349"/>
      <c r="O3079" s="349"/>
      <c r="P3079" s="358"/>
    </row>
    <row r="3080" ht="27" customHeight="1" spans="1:16">
      <c r="A3080" s="361"/>
      <c r="B3080" s="294"/>
      <c r="C3080" s="337"/>
      <c r="D3080" s="337"/>
      <c r="E3080" s="337"/>
      <c r="F3080" s="337"/>
      <c r="G3080" s="356"/>
      <c r="H3080" s="337"/>
      <c r="I3080" s="337"/>
      <c r="J3080" s="337"/>
      <c r="K3080" s="337"/>
      <c r="L3080" s="334"/>
      <c r="M3080" s="337"/>
      <c r="N3080" s="349"/>
      <c r="O3080" s="349"/>
      <c r="P3080" s="357"/>
    </row>
    <row r="3081" ht="27" customHeight="1" spans="1:16">
      <c r="A3081" s="362"/>
      <c r="B3081" s="294"/>
      <c r="C3081" s="337"/>
      <c r="D3081" s="337"/>
      <c r="E3081" s="337"/>
      <c r="F3081" s="337"/>
      <c r="G3081" s="356"/>
      <c r="H3081" s="337"/>
      <c r="I3081" s="337"/>
      <c r="J3081" s="337"/>
      <c r="K3081" s="337"/>
      <c r="L3081" s="329"/>
      <c r="M3081" s="337"/>
      <c r="N3081" s="349"/>
      <c r="O3081" s="349"/>
      <c r="P3081" s="358"/>
    </row>
    <row r="3082" ht="27" customHeight="1" spans="1:16">
      <c r="A3082" s="361"/>
      <c r="B3082" s="294"/>
      <c r="C3082" s="337"/>
      <c r="D3082" s="337"/>
      <c r="E3082" s="337"/>
      <c r="F3082" s="337"/>
      <c r="G3082" s="356"/>
      <c r="H3082" s="337"/>
      <c r="I3082" s="337"/>
      <c r="J3082" s="337"/>
      <c r="K3082" s="337"/>
      <c r="L3082" s="334"/>
      <c r="M3082" s="337"/>
      <c r="N3082" s="349"/>
      <c r="O3082" s="349"/>
      <c r="P3082" s="357"/>
    </row>
    <row r="3083" ht="27" customHeight="1" spans="1:16">
      <c r="A3083" s="362"/>
      <c r="B3083" s="294"/>
      <c r="C3083" s="337"/>
      <c r="D3083" s="337"/>
      <c r="E3083" s="337"/>
      <c r="F3083" s="337"/>
      <c r="G3083" s="356"/>
      <c r="H3083" s="337"/>
      <c r="I3083" s="337"/>
      <c r="J3083" s="337"/>
      <c r="K3083" s="337"/>
      <c r="L3083" s="329"/>
      <c r="M3083" s="337"/>
      <c r="N3083" s="349"/>
      <c r="O3083" s="349"/>
      <c r="P3083" s="358"/>
    </row>
    <row r="3084" ht="27" customHeight="1" spans="1:16">
      <c r="A3084" s="361"/>
      <c r="B3084" s="294"/>
      <c r="C3084" s="337"/>
      <c r="D3084" s="337"/>
      <c r="E3084" s="337"/>
      <c r="F3084" s="337"/>
      <c r="G3084" s="356"/>
      <c r="H3084" s="337"/>
      <c r="I3084" s="337"/>
      <c r="J3084" s="337"/>
      <c r="K3084" s="337"/>
      <c r="L3084" s="334"/>
      <c r="M3084" s="337"/>
      <c r="N3084" s="349"/>
      <c r="O3084" s="349"/>
      <c r="P3084" s="357"/>
    </row>
    <row r="3085" ht="27" customHeight="1" spans="1:16">
      <c r="A3085" s="362"/>
      <c r="B3085" s="294"/>
      <c r="C3085" s="337"/>
      <c r="D3085" s="337"/>
      <c r="E3085" s="337"/>
      <c r="F3085" s="337"/>
      <c r="G3085" s="356"/>
      <c r="H3085" s="337"/>
      <c r="I3085" s="337"/>
      <c r="J3085" s="337"/>
      <c r="K3085" s="337"/>
      <c r="L3085" s="329"/>
      <c r="M3085" s="337"/>
      <c r="N3085" s="349"/>
      <c r="O3085" s="349"/>
      <c r="P3085" s="358"/>
    </row>
    <row r="3086" ht="27" customHeight="1" spans="1:16">
      <c r="A3086" s="361"/>
      <c r="B3086" s="294"/>
      <c r="C3086" s="337"/>
      <c r="D3086" s="337"/>
      <c r="E3086" s="337"/>
      <c r="F3086" s="337"/>
      <c r="G3086" s="356"/>
      <c r="H3086" s="337"/>
      <c r="I3086" s="337"/>
      <c r="J3086" s="337"/>
      <c r="K3086" s="337"/>
      <c r="L3086" s="334"/>
      <c r="M3086" s="337"/>
      <c r="N3086" s="349"/>
      <c r="O3086" s="349"/>
      <c r="P3086" s="357"/>
    </row>
    <row r="3087" ht="27" customHeight="1" spans="1:16">
      <c r="A3087" s="362"/>
      <c r="B3087" s="294"/>
      <c r="C3087" s="337"/>
      <c r="D3087" s="337"/>
      <c r="E3087" s="337"/>
      <c r="F3087" s="337"/>
      <c r="G3087" s="356"/>
      <c r="H3087" s="337"/>
      <c r="I3087" s="337"/>
      <c r="J3087" s="337"/>
      <c r="K3087" s="337"/>
      <c r="L3087" s="329"/>
      <c r="M3087" s="337"/>
      <c r="N3087" s="349"/>
      <c r="O3087" s="349"/>
      <c r="P3087" s="358"/>
    </row>
    <row r="3088" ht="27" customHeight="1" spans="1:16">
      <c r="A3088" s="361"/>
      <c r="B3088" s="294"/>
      <c r="C3088" s="337"/>
      <c r="D3088" s="337"/>
      <c r="E3088" s="337"/>
      <c r="F3088" s="337"/>
      <c r="G3088" s="356"/>
      <c r="H3088" s="337"/>
      <c r="I3088" s="337"/>
      <c r="J3088" s="337"/>
      <c r="K3088" s="337"/>
      <c r="L3088" s="334"/>
      <c r="M3088" s="337"/>
      <c r="N3088" s="349"/>
      <c r="O3088" s="349"/>
      <c r="P3088" s="357"/>
    </row>
    <row r="3089" ht="27" customHeight="1" spans="1:16">
      <c r="A3089" s="362"/>
      <c r="B3089" s="294"/>
      <c r="C3089" s="337"/>
      <c r="D3089" s="337"/>
      <c r="E3089" s="337"/>
      <c r="F3089" s="337"/>
      <c r="G3089" s="356"/>
      <c r="H3089" s="337"/>
      <c r="I3089" s="337"/>
      <c r="J3089" s="337"/>
      <c r="K3089" s="337"/>
      <c r="L3089" s="329"/>
      <c r="M3089" s="337"/>
      <c r="N3089" s="349"/>
      <c r="O3089" s="349"/>
      <c r="P3089" s="358"/>
    </row>
    <row r="3090" ht="27" customHeight="1" spans="1:16">
      <c r="A3090" s="361"/>
      <c r="B3090" s="294"/>
      <c r="C3090" s="337"/>
      <c r="D3090" s="337"/>
      <c r="E3090" s="337"/>
      <c r="F3090" s="337"/>
      <c r="G3090" s="356"/>
      <c r="H3090" s="337"/>
      <c r="I3090" s="337"/>
      <c r="J3090" s="337"/>
      <c r="K3090" s="337"/>
      <c r="L3090" s="334"/>
      <c r="M3090" s="337"/>
      <c r="N3090" s="349"/>
      <c r="O3090" s="349"/>
      <c r="P3090" s="357"/>
    </row>
    <row r="3091" ht="27" customHeight="1" spans="1:16">
      <c r="A3091" s="362"/>
      <c r="B3091" s="294"/>
      <c r="C3091" s="337"/>
      <c r="D3091" s="337"/>
      <c r="E3091" s="337"/>
      <c r="F3091" s="337"/>
      <c r="G3091" s="356"/>
      <c r="H3091" s="337"/>
      <c r="I3091" s="337"/>
      <c r="J3091" s="337"/>
      <c r="K3091" s="337"/>
      <c r="L3091" s="329"/>
      <c r="M3091" s="337"/>
      <c r="N3091" s="349"/>
      <c r="O3091" s="349"/>
      <c r="P3091" s="358"/>
    </row>
    <row r="3092" ht="27" customHeight="1" spans="1:16">
      <c r="A3092" s="361"/>
      <c r="B3092" s="294"/>
      <c r="C3092" s="337"/>
      <c r="D3092" s="337"/>
      <c r="E3092" s="337"/>
      <c r="F3092" s="337"/>
      <c r="G3092" s="356"/>
      <c r="H3092" s="337"/>
      <c r="I3092" s="337"/>
      <c r="J3092" s="337"/>
      <c r="K3092" s="337"/>
      <c r="L3092" s="334"/>
      <c r="M3092" s="337"/>
      <c r="N3092" s="349"/>
      <c r="O3092" s="349"/>
      <c r="P3092" s="357"/>
    </row>
    <row r="3093" ht="27" customHeight="1" spans="1:16">
      <c r="A3093" s="362"/>
      <c r="B3093" s="294"/>
      <c r="C3093" s="337"/>
      <c r="D3093" s="337"/>
      <c r="E3093" s="337"/>
      <c r="F3093" s="337"/>
      <c r="G3093" s="356"/>
      <c r="H3093" s="337"/>
      <c r="I3093" s="337"/>
      <c r="J3093" s="337"/>
      <c r="K3093" s="337"/>
      <c r="L3093" s="329"/>
      <c r="M3093" s="337"/>
      <c r="N3093" s="349"/>
      <c r="O3093" s="349"/>
      <c r="P3093" s="358"/>
    </row>
    <row r="3094" ht="27" customHeight="1" spans="1:16">
      <c r="A3094" s="361"/>
      <c r="B3094" s="294"/>
      <c r="C3094" s="337"/>
      <c r="D3094" s="337"/>
      <c r="E3094" s="337"/>
      <c r="F3094" s="337"/>
      <c r="G3094" s="356"/>
      <c r="H3094" s="337"/>
      <c r="I3094" s="337"/>
      <c r="J3094" s="337"/>
      <c r="K3094" s="337"/>
      <c r="L3094" s="334"/>
      <c r="M3094" s="337"/>
      <c r="N3094" s="349"/>
      <c r="O3094" s="349"/>
      <c r="P3094" s="357"/>
    </row>
    <row r="3095" ht="27" customHeight="1" spans="1:16">
      <c r="A3095" s="362"/>
      <c r="B3095" s="294"/>
      <c r="C3095" s="337"/>
      <c r="D3095" s="337"/>
      <c r="E3095" s="337"/>
      <c r="F3095" s="337"/>
      <c r="G3095" s="356"/>
      <c r="H3095" s="337"/>
      <c r="I3095" s="337"/>
      <c r="J3095" s="337"/>
      <c r="K3095" s="337"/>
      <c r="L3095" s="329"/>
      <c r="M3095" s="337"/>
      <c r="N3095" s="349"/>
      <c r="O3095" s="349"/>
      <c r="P3095" s="358"/>
    </row>
    <row r="3096" ht="27" customHeight="1" spans="1:16">
      <c r="A3096" s="361"/>
      <c r="B3096" s="294"/>
      <c r="C3096" s="337"/>
      <c r="D3096" s="337"/>
      <c r="E3096" s="337"/>
      <c r="F3096" s="337"/>
      <c r="G3096" s="356"/>
      <c r="H3096" s="337"/>
      <c r="I3096" s="337"/>
      <c r="J3096" s="337"/>
      <c r="K3096" s="337"/>
      <c r="L3096" s="334"/>
      <c r="M3096" s="337"/>
      <c r="N3096" s="349"/>
      <c r="O3096" s="349"/>
      <c r="P3096" s="357"/>
    </row>
    <row r="3097" ht="27" customHeight="1" spans="1:16">
      <c r="A3097" s="362"/>
      <c r="B3097" s="294"/>
      <c r="C3097" s="337"/>
      <c r="D3097" s="337"/>
      <c r="E3097" s="337"/>
      <c r="F3097" s="337"/>
      <c r="G3097" s="356"/>
      <c r="H3097" s="337"/>
      <c r="I3097" s="337"/>
      <c r="J3097" s="337"/>
      <c r="K3097" s="337"/>
      <c r="L3097" s="329"/>
      <c r="M3097" s="337"/>
      <c r="N3097" s="349"/>
      <c r="O3097" s="349"/>
      <c r="P3097" s="358"/>
    </row>
    <row r="3098" ht="27" customHeight="1" spans="1:16">
      <c r="A3098" s="361"/>
      <c r="B3098" s="294"/>
      <c r="C3098" s="337"/>
      <c r="D3098" s="337"/>
      <c r="E3098" s="337"/>
      <c r="F3098" s="337"/>
      <c r="G3098" s="356"/>
      <c r="H3098" s="337"/>
      <c r="I3098" s="337"/>
      <c r="J3098" s="337"/>
      <c r="K3098" s="337"/>
      <c r="L3098" s="334"/>
      <c r="M3098" s="337"/>
      <c r="N3098" s="349"/>
      <c r="O3098" s="349"/>
      <c r="P3098" s="357"/>
    </row>
    <row r="3099" ht="27" customHeight="1" spans="1:16">
      <c r="A3099" s="362"/>
      <c r="B3099" s="294"/>
      <c r="C3099" s="337"/>
      <c r="D3099" s="337"/>
      <c r="E3099" s="337"/>
      <c r="F3099" s="337"/>
      <c r="G3099" s="356"/>
      <c r="H3099" s="337"/>
      <c r="I3099" s="337"/>
      <c r="J3099" s="337"/>
      <c r="K3099" s="337"/>
      <c r="L3099" s="329"/>
      <c r="M3099" s="337"/>
      <c r="N3099" s="349"/>
      <c r="O3099" s="349"/>
      <c r="P3099" s="358"/>
    </row>
    <row r="3100" ht="27" customHeight="1" spans="1:16">
      <c r="A3100" s="361"/>
      <c r="B3100" s="294"/>
      <c r="C3100" s="337"/>
      <c r="D3100" s="337"/>
      <c r="E3100" s="337"/>
      <c r="F3100" s="337"/>
      <c r="G3100" s="356"/>
      <c r="H3100" s="337"/>
      <c r="I3100" s="337"/>
      <c r="J3100" s="337"/>
      <c r="K3100" s="337"/>
      <c r="L3100" s="334"/>
      <c r="M3100" s="337"/>
      <c r="N3100" s="349"/>
      <c r="O3100" s="349"/>
      <c r="P3100" s="357"/>
    </row>
    <row r="3101" ht="27" customHeight="1" spans="1:16">
      <c r="A3101" s="362"/>
      <c r="B3101" s="294"/>
      <c r="C3101" s="337"/>
      <c r="D3101" s="337"/>
      <c r="E3101" s="337"/>
      <c r="F3101" s="337"/>
      <c r="G3101" s="356"/>
      <c r="H3101" s="337"/>
      <c r="I3101" s="337"/>
      <c r="J3101" s="337"/>
      <c r="K3101" s="337"/>
      <c r="L3101" s="329"/>
      <c r="M3101" s="337"/>
      <c r="N3101" s="349"/>
      <c r="O3101" s="349"/>
      <c r="P3101" s="358"/>
    </row>
    <row r="3102" ht="27" customHeight="1" spans="1:16">
      <c r="A3102" s="361"/>
      <c r="B3102" s="294"/>
      <c r="C3102" s="337"/>
      <c r="D3102" s="337"/>
      <c r="E3102" s="337"/>
      <c r="F3102" s="337"/>
      <c r="G3102" s="356"/>
      <c r="H3102" s="337"/>
      <c r="I3102" s="337"/>
      <c r="J3102" s="337"/>
      <c r="K3102" s="337"/>
      <c r="L3102" s="334"/>
      <c r="M3102" s="337"/>
      <c r="N3102" s="349"/>
      <c r="O3102" s="349"/>
      <c r="P3102" s="357"/>
    </row>
    <row r="3103" ht="27" customHeight="1" spans="1:16">
      <c r="A3103" s="362"/>
      <c r="B3103" s="294"/>
      <c r="C3103" s="337"/>
      <c r="D3103" s="337"/>
      <c r="E3103" s="337"/>
      <c r="F3103" s="337"/>
      <c r="G3103" s="356"/>
      <c r="H3103" s="337"/>
      <c r="I3103" s="337"/>
      <c r="J3103" s="337"/>
      <c r="K3103" s="337"/>
      <c r="L3103" s="329"/>
      <c r="M3103" s="337"/>
      <c r="N3103" s="349"/>
      <c r="O3103" s="349"/>
      <c r="P3103" s="358"/>
    </row>
    <row r="3104" ht="27" customHeight="1" spans="1:16">
      <c r="A3104" s="361"/>
      <c r="B3104" s="294"/>
      <c r="C3104" s="337"/>
      <c r="D3104" s="337"/>
      <c r="E3104" s="337"/>
      <c r="F3104" s="337"/>
      <c r="G3104" s="356"/>
      <c r="H3104" s="337"/>
      <c r="I3104" s="337"/>
      <c r="J3104" s="337"/>
      <c r="K3104" s="337"/>
      <c r="L3104" s="334"/>
      <c r="M3104" s="337"/>
      <c r="N3104" s="349"/>
      <c r="O3104" s="349"/>
      <c r="P3104" s="357"/>
    </row>
    <row r="3105" ht="27" customHeight="1" spans="1:16">
      <c r="A3105" s="362"/>
      <c r="B3105" s="294"/>
      <c r="C3105" s="337"/>
      <c r="D3105" s="337"/>
      <c r="E3105" s="337"/>
      <c r="F3105" s="337"/>
      <c r="G3105" s="356"/>
      <c r="H3105" s="337"/>
      <c r="I3105" s="337"/>
      <c r="J3105" s="337"/>
      <c r="K3105" s="337"/>
      <c r="L3105" s="329"/>
      <c r="M3105" s="337"/>
      <c r="N3105" s="349"/>
      <c r="O3105" s="349"/>
      <c r="P3105" s="358"/>
    </row>
    <row r="3106" ht="27" customHeight="1" spans="1:16">
      <c r="A3106" s="361"/>
      <c r="B3106" s="294"/>
      <c r="C3106" s="337"/>
      <c r="D3106" s="337"/>
      <c r="E3106" s="337"/>
      <c r="F3106" s="337"/>
      <c r="G3106" s="356"/>
      <c r="H3106" s="337"/>
      <c r="I3106" s="337"/>
      <c r="J3106" s="337"/>
      <c r="K3106" s="337"/>
      <c r="L3106" s="334"/>
      <c r="M3106" s="337"/>
      <c r="N3106" s="349"/>
      <c r="O3106" s="349"/>
      <c r="P3106" s="357"/>
    </row>
    <row r="3107" ht="27" customHeight="1" spans="1:16">
      <c r="A3107" s="362"/>
      <c r="B3107" s="294"/>
      <c r="C3107" s="337"/>
      <c r="D3107" s="337"/>
      <c r="E3107" s="337"/>
      <c r="F3107" s="337"/>
      <c r="G3107" s="356"/>
      <c r="H3107" s="337"/>
      <c r="I3107" s="337"/>
      <c r="J3107" s="337"/>
      <c r="K3107" s="337"/>
      <c r="L3107" s="329"/>
      <c r="M3107" s="337"/>
      <c r="N3107" s="349"/>
      <c r="O3107" s="349"/>
      <c r="P3107" s="358"/>
    </row>
    <row r="3108" ht="27" customHeight="1" spans="1:16">
      <c r="A3108" s="361"/>
      <c r="B3108" s="294"/>
      <c r="C3108" s="337"/>
      <c r="D3108" s="337"/>
      <c r="E3108" s="337"/>
      <c r="F3108" s="337"/>
      <c r="G3108" s="356"/>
      <c r="H3108" s="337"/>
      <c r="I3108" s="337"/>
      <c r="J3108" s="337"/>
      <c r="K3108" s="337"/>
      <c r="L3108" s="334"/>
      <c r="M3108" s="337"/>
      <c r="N3108" s="349"/>
      <c r="O3108" s="349"/>
      <c r="P3108" s="357"/>
    </row>
    <row r="3109" ht="27" customHeight="1" spans="1:16">
      <c r="A3109" s="362"/>
      <c r="B3109" s="294"/>
      <c r="C3109" s="337"/>
      <c r="D3109" s="337"/>
      <c r="E3109" s="337"/>
      <c r="F3109" s="337"/>
      <c r="G3109" s="356"/>
      <c r="H3109" s="337"/>
      <c r="I3109" s="337"/>
      <c r="J3109" s="337"/>
      <c r="K3109" s="337"/>
      <c r="L3109" s="329"/>
      <c r="M3109" s="337"/>
      <c r="N3109" s="349"/>
      <c r="O3109" s="349"/>
      <c r="P3109" s="358"/>
    </row>
    <row r="3110" ht="27" customHeight="1" spans="1:16">
      <c r="A3110" s="361"/>
      <c r="B3110" s="294"/>
      <c r="C3110" s="337"/>
      <c r="D3110" s="337"/>
      <c r="E3110" s="337"/>
      <c r="F3110" s="337"/>
      <c r="G3110" s="356"/>
      <c r="H3110" s="337"/>
      <c r="I3110" s="337"/>
      <c r="J3110" s="337"/>
      <c r="K3110" s="337"/>
      <c r="L3110" s="334"/>
      <c r="M3110" s="337"/>
      <c r="N3110" s="349"/>
      <c r="O3110" s="349"/>
      <c r="P3110" s="357"/>
    </row>
    <row r="3111" ht="27" customHeight="1" spans="1:16">
      <c r="A3111" s="362"/>
      <c r="B3111" s="294"/>
      <c r="C3111" s="337"/>
      <c r="D3111" s="337"/>
      <c r="E3111" s="337"/>
      <c r="F3111" s="337"/>
      <c r="G3111" s="356"/>
      <c r="H3111" s="337"/>
      <c r="I3111" s="337"/>
      <c r="J3111" s="337"/>
      <c r="K3111" s="337"/>
      <c r="L3111" s="329"/>
      <c r="M3111" s="337"/>
      <c r="N3111" s="349"/>
      <c r="O3111" s="349"/>
      <c r="P3111" s="358"/>
    </row>
    <row r="3112" ht="27" customHeight="1" spans="1:16">
      <c r="A3112" s="361"/>
      <c r="B3112" s="294"/>
      <c r="C3112" s="337"/>
      <c r="D3112" s="337"/>
      <c r="E3112" s="337"/>
      <c r="F3112" s="337"/>
      <c r="G3112" s="356"/>
      <c r="H3112" s="337"/>
      <c r="I3112" s="337"/>
      <c r="J3112" s="337"/>
      <c r="K3112" s="337"/>
      <c r="L3112" s="334"/>
      <c r="M3112" s="337"/>
      <c r="N3112" s="349"/>
      <c r="O3112" s="349"/>
      <c r="P3112" s="357"/>
    </row>
    <row r="3113" ht="27" customHeight="1" spans="1:16">
      <c r="A3113" s="362"/>
      <c r="B3113" s="294"/>
      <c r="C3113" s="337"/>
      <c r="D3113" s="337"/>
      <c r="E3113" s="337"/>
      <c r="F3113" s="337"/>
      <c r="G3113" s="356"/>
      <c r="H3113" s="337"/>
      <c r="I3113" s="337"/>
      <c r="J3113" s="337"/>
      <c r="K3113" s="337"/>
      <c r="L3113" s="329"/>
      <c r="M3113" s="337"/>
      <c r="N3113" s="349"/>
      <c r="O3113" s="349"/>
      <c r="P3113" s="358"/>
    </row>
    <row r="3114" ht="27" customHeight="1" spans="1:16">
      <c r="A3114" s="361"/>
      <c r="B3114" s="294"/>
      <c r="C3114" s="337"/>
      <c r="D3114" s="337"/>
      <c r="E3114" s="337"/>
      <c r="F3114" s="337"/>
      <c r="G3114" s="356"/>
      <c r="H3114" s="337"/>
      <c r="I3114" s="337"/>
      <c r="J3114" s="337"/>
      <c r="K3114" s="337"/>
      <c r="L3114" s="334"/>
      <c r="M3114" s="337"/>
      <c r="N3114" s="349"/>
      <c r="O3114" s="349"/>
      <c r="P3114" s="357"/>
    </row>
    <row r="3115" ht="27" customHeight="1" spans="1:16">
      <c r="A3115" s="362"/>
      <c r="B3115" s="294"/>
      <c r="C3115" s="337"/>
      <c r="D3115" s="337"/>
      <c r="E3115" s="337"/>
      <c r="F3115" s="337"/>
      <c r="G3115" s="356"/>
      <c r="H3115" s="337"/>
      <c r="I3115" s="337"/>
      <c r="J3115" s="337"/>
      <c r="K3115" s="337"/>
      <c r="L3115" s="329"/>
      <c r="M3115" s="337"/>
      <c r="N3115" s="349"/>
      <c r="O3115" s="349"/>
      <c r="P3115" s="358"/>
    </row>
    <row r="3116" ht="27" customHeight="1" spans="1:16">
      <c r="A3116" s="361"/>
      <c r="B3116" s="294"/>
      <c r="C3116" s="337"/>
      <c r="D3116" s="337"/>
      <c r="E3116" s="337"/>
      <c r="F3116" s="337"/>
      <c r="G3116" s="356"/>
      <c r="H3116" s="337"/>
      <c r="I3116" s="337"/>
      <c r="J3116" s="337"/>
      <c r="K3116" s="337"/>
      <c r="L3116" s="334"/>
      <c r="M3116" s="337"/>
      <c r="N3116" s="349"/>
      <c r="O3116" s="349"/>
      <c r="P3116" s="357"/>
    </row>
    <row r="3117" ht="27" customHeight="1" spans="1:16">
      <c r="A3117" s="362"/>
      <c r="B3117" s="294"/>
      <c r="C3117" s="337"/>
      <c r="D3117" s="337"/>
      <c r="E3117" s="337"/>
      <c r="F3117" s="337"/>
      <c r="G3117" s="356"/>
      <c r="H3117" s="337"/>
      <c r="I3117" s="337"/>
      <c r="J3117" s="337"/>
      <c r="K3117" s="337"/>
      <c r="L3117" s="329"/>
      <c r="M3117" s="337"/>
      <c r="N3117" s="349"/>
      <c r="O3117" s="349"/>
      <c r="P3117" s="358"/>
    </row>
    <row r="3118" ht="27" customHeight="1" spans="1:16">
      <c r="A3118" s="361"/>
      <c r="B3118" s="294"/>
      <c r="C3118" s="337"/>
      <c r="D3118" s="337"/>
      <c r="E3118" s="337"/>
      <c r="F3118" s="337"/>
      <c r="G3118" s="356"/>
      <c r="H3118" s="337"/>
      <c r="I3118" s="337"/>
      <c r="J3118" s="337"/>
      <c r="K3118" s="337"/>
      <c r="L3118" s="334"/>
      <c r="M3118" s="337"/>
      <c r="N3118" s="349"/>
      <c r="O3118" s="349"/>
      <c r="P3118" s="357"/>
    </row>
    <row r="3119" ht="27" customHeight="1" spans="1:16">
      <c r="A3119" s="362"/>
      <c r="B3119" s="294"/>
      <c r="C3119" s="337"/>
      <c r="D3119" s="337"/>
      <c r="E3119" s="337"/>
      <c r="F3119" s="337"/>
      <c r="G3119" s="356"/>
      <c r="H3119" s="337"/>
      <c r="I3119" s="337"/>
      <c r="J3119" s="337"/>
      <c r="K3119" s="337"/>
      <c r="L3119" s="329"/>
      <c r="M3119" s="337"/>
      <c r="N3119" s="349"/>
      <c r="O3119" s="349"/>
      <c r="P3119" s="358"/>
    </row>
    <row r="3120" ht="27" customHeight="1" spans="1:16">
      <c r="A3120" s="361"/>
      <c r="B3120" s="294"/>
      <c r="C3120" s="337"/>
      <c r="D3120" s="337"/>
      <c r="E3120" s="337"/>
      <c r="F3120" s="337"/>
      <c r="G3120" s="356"/>
      <c r="H3120" s="337"/>
      <c r="I3120" s="337"/>
      <c r="J3120" s="337"/>
      <c r="K3120" s="337"/>
      <c r="L3120" s="334"/>
      <c r="M3120" s="337"/>
      <c r="N3120" s="349"/>
      <c r="O3120" s="349"/>
      <c r="P3120" s="357"/>
    </row>
    <row r="3121" ht="27" customHeight="1" spans="1:16">
      <c r="A3121" s="362"/>
      <c r="B3121" s="294"/>
      <c r="C3121" s="337"/>
      <c r="D3121" s="337"/>
      <c r="E3121" s="337"/>
      <c r="F3121" s="337"/>
      <c r="G3121" s="356"/>
      <c r="H3121" s="337"/>
      <c r="I3121" s="337"/>
      <c r="J3121" s="337"/>
      <c r="K3121" s="337"/>
      <c r="L3121" s="329"/>
      <c r="M3121" s="337"/>
      <c r="N3121" s="349"/>
      <c r="O3121" s="349"/>
      <c r="P3121" s="358"/>
    </row>
    <row r="3122" ht="27" customHeight="1" spans="1:16">
      <c r="A3122" s="361"/>
      <c r="B3122" s="294"/>
      <c r="C3122" s="337"/>
      <c r="D3122" s="337"/>
      <c r="E3122" s="337"/>
      <c r="F3122" s="337"/>
      <c r="G3122" s="356"/>
      <c r="H3122" s="337"/>
      <c r="I3122" s="337"/>
      <c r="J3122" s="337"/>
      <c r="K3122" s="337"/>
      <c r="L3122" s="334"/>
      <c r="M3122" s="337"/>
      <c r="N3122" s="349"/>
      <c r="O3122" s="349"/>
      <c r="P3122" s="357"/>
    </row>
    <row r="3123" ht="27" customHeight="1" spans="1:16">
      <c r="A3123" s="362"/>
      <c r="B3123" s="294"/>
      <c r="C3123" s="337"/>
      <c r="D3123" s="337"/>
      <c r="E3123" s="337"/>
      <c r="F3123" s="337"/>
      <c r="G3123" s="356"/>
      <c r="H3123" s="337"/>
      <c r="I3123" s="337"/>
      <c r="J3123" s="337"/>
      <c r="K3123" s="337"/>
      <c r="L3123" s="329"/>
      <c r="M3123" s="337"/>
      <c r="N3123" s="349"/>
      <c r="O3123" s="349"/>
      <c r="P3123" s="358"/>
    </row>
    <row r="3124" ht="27" customHeight="1" spans="1:16">
      <c r="A3124" s="361"/>
      <c r="B3124" s="294"/>
      <c r="C3124" s="337"/>
      <c r="D3124" s="337"/>
      <c r="E3124" s="337"/>
      <c r="F3124" s="337"/>
      <c r="G3124" s="356"/>
      <c r="H3124" s="337"/>
      <c r="I3124" s="337"/>
      <c r="J3124" s="337"/>
      <c r="K3124" s="337"/>
      <c r="L3124" s="334"/>
      <c r="M3124" s="337"/>
      <c r="N3124" s="349"/>
      <c r="O3124" s="349"/>
      <c r="P3124" s="357"/>
    </row>
    <row r="3125" ht="27" customHeight="1" spans="1:16">
      <c r="A3125" s="362"/>
      <c r="B3125" s="294"/>
      <c r="C3125" s="337"/>
      <c r="D3125" s="337"/>
      <c r="E3125" s="337"/>
      <c r="F3125" s="337"/>
      <c r="G3125" s="356"/>
      <c r="H3125" s="337"/>
      <c r="I3125" s="337"/>
      <c r="J3125" s="337"/>
      <c r="K3125" s="337"/>
      <c r="L3125" s="329"/>
      <c r="M3125" s="337"/>
      <c r="N3125" s="349"/>
      <c r="O3125" s="349"/>
      <c r="P3125" s="358"/>
    </row>
    <row r="3126" ht="27" customHeight="1" spans="1:16">
      <c r="A3126" s="361"/>
      <c r="B3126" s="294"/>
      <c r="C3126" s="337"/>
      <c r="D3126" s="337"/>
      <c r="E3126" s="337"/>
      <c r="F3126" s="337"/>
      <c r="G3126" s="356"/>
      <c r="H3126" s="337"/>
      <c r="I3126" s="337"/>
      <c r="J3126" s="337"/>
      <c r="K3126" s="337"/>
      <c r="L3126" s="334"/>
      <c r="M3126" s="337"/>
      <c r="N3126" s="349"/>
      <c r="O3126" s="349"/>
      <c r="P3126" s="357"/>
    </row>
    <row r="3127" ht="27" customHeight="1" spans="1:16">
      <c r="A3127" s="362"/>
      <c r="B3127" s="294"/>
      <c r="C3127" s="337"/>
      <c r="D3127" s="337"/>
      <c r="E3127" s="337"/>
      <c r="F3127" s="337"/>
      <c r="G3127" s="356"/>
      <c r="H3127" s="337"/>
      <c r="I3127" s="337"/>
      <c r="J3127" s="337"/>
      <c r="K3127" s="337"/>
      <c r="L3127" s="329"/>
      <c r="M3127" s="337"/>
      <c r="N3127" s="349"/>
      <c r="O3127" s="349"/>
      <c r="P3127" s="358"/>
    </row>
    <row r="3128" ht="27" customHeight="1" spans="1:16">
      <c r="A3128" s="361"/>
      <c r="B3128" s="294"/>
      <c r="C3128" s="337"/>
      <c r="D3128" s="337"/>
      <c r="E3128" s="337"/>
      <c r="F3128" s="337"/>
      <c r="G3128" s="356"/>
      <c r="H3128" s="337"/>
      <c r="I3128" s="337"/>
      <c r="J3128" s="337"/>
      <c r="K3128" s="337"/>
      <c r="L3128" s="334"/>
      <c r="M3128" s="337"/>
      <c r="N3128" s="349"/>
      <c r="O3128" s="349"/>
      <c r="P3128" s="357"/>
    </row>
    <row r="3129" ht="27" customHeight="1" spans="1:16">
      <c r="A3129" s="362"/>
      <c r="B3129" s="294"/>
      <c r="C3129" s="337"/>
      <c r="D3129" s="337"/>
      <c r="E3129" s="337"/>
      <c r="F3129" s="337"/>
      <c r="G3129" s="356"/>
      <c r="H3129" s="337"/>
      <c r="I3129" s="337"/>
      <c r="J3129" s="337"/>
      <c r="K3129" s="337"/>
      <c r="L3129" s="329"/>
      <c r="M3129" s="337"/>
      <c r="N3129" s="349"/>
      <c r="O3129" s="349"/>
      <c r="P3129" s="358"/>
    </row>
    <row r="3130" ht="27" customHeight="1" spans="1:16">
      <c r="A3130" s="361"/>
      <c r="B3130" s="294"/>
      <c r="C3130" s="337"/>
      <c r="D3130" s="337"/>
      <c r="E3130" s="337"/>
      <c r="F3130" s="337"/>
      <c r="G3130" s="356"/>
      <c r="H3130" s="337"/>
      <c r="I3130" s="337"/>
      <c r="J3130" s="337"/>
      <c r="K3130" s="337"/>
      <c r="L3130" s="334"/>
      <c r="M3130" s="337"/>
      <c r="N3130" s="349"/>
      <c r="O3130" s="349"/>
      <c r="P3130" s="357"/>
    </row>
    <row r="3131" ht="27" customHeight="1" spans="1:16">
      <c r="A3131" s="362"/>
      <c r="B3131" s="294"/>
      <c r="C3131" s="337"/>
      <c r="D3131" s="337"/>
      <c r="E3131" s="337"/>
      <c r="F3131" s="337"/>
      <c r="G3131" s="356"/>
      <c r="H3131" s="337"/>
      <c r="I3131" s="337"/>
      <c r="J3131" s="337"/>
      <c r="K3131" s="337"/>
      <c r="L3131" s="329"/>
      <c r="M3131" s="337"/>
      <c r="N3131" s="349"/>
      <c r="O3131" s="349"/>
      <c r="P3131" s="358"/>
    </row>
    <row r="3132" ht="27" customHeight="1" spans="1:16">
      <c r="A3132" s="361"/>
      <c r="B3132" s="294"/>
      <c r="C3132" s="337"/>
      <c r="D3132" s="337"/>
      <c r="E3132" s="337"/>
      <c r="F3132" s="337"/>
      <c r="G3132" s="356"/>
      <c r="H3132" s="337"/>
      <c r="I3132" s="337"/>
      <c r="J3132" s="337"/>
      <c r="K3132" s="337"/>
      <c r="L3132" s="334"/>
      <c r="M3132" s="337"/>
      <c r="N3132" s="349"/>
      <c r="O3132" s="349"/>
      <c r="P3132" s="357"/>
    </row>
    <row r="3133" ht="27" customHeight="1" spans="1:16">
      <c r="A3133" s="362"/>
      <c r="B3133" s="294"/>
      <c r="C3133" s="337"/>
      <c r="D3133" s="337"/>
      <c r="E3133" s="337"/>
      <c r="F3133" s="337"/>
      <c r="G3133" s="356"/>
      <c r="H3133" s="337"/>
      <c r="I3133" s="337"/>
      <c r="J3133" s="337"/>
      <c r="K3133" s="337"/>
      <c r="L3133" s="329"/>
      <c r="M3133" s="337"/>
      <c r="N3133" s="349"/>
      <c r="O3133" s="349"/>
      <c r="P3133" s="358"/>
    </row>
    <row r="3134" ht="27" customHeight="1" spans="1:16">
      <c r="A3134" s="361"/>
      <c r="B3134" s="294"/>
      <c r="C3134" s="337"/>
      <c r="D3134" s="337"/>
      <c r="E3134" s="337"/>
      <c r="F3134" s="337"/>
      <c r="G3134" s="356"/>
      <c r="H3134" s="337"/>
      <c r="I3134" s="337"/>
      <c r="J3134" s="337"/>
      <c r="K3134" s="337"/>
      <c r="L3134" s="334"/>
      <c r="M3134" s="337"/>
      <c r="N3134" s="349"/>
      <c r="O3134" s="349"/>
      <c r="P3134" s="357"/>
    </row>
    <row r="3135" ht="27" customHeight="1" spans="1:16">
      <c r="A3135" s="362"/>
      <c r="B3135" s="294"/>
      <c r="C3135" s="337"/>
      <c r="D3135" s="337"/>
      <c r="E3135" s="337"/>
      <c r="F3135" s="337"/>
      <c r="G3135" s="356"/>
      <c r="H3135" s="337"/>
      <c r="I3135" s="337"/>
      <c r="J3135" s="337"/>
      <c r="K3135" s="337"/>
      <c r="L3135" s="329"/>
      <c r="M3135" s="337"/>
      <c r="N3135" s="349"/>
      <c r="O3135" s="349"/>
      <c r="P3135" s="358"/>
    </row>
    <row r="3136" ht="27" customHeight="1" spans="1:16">
      <c r="A3136" s="361"/>
      <c r="B3136" s="294"/>
      <c r="C3136" s="337"/>
      <c r="D3136" s="337"/>
      <c r="E3136" s="337"/>
      <c r="F3136" s="337"/>
      <c r="G3136" s="356"/>
      <c r="H3136" s="337"/>
      <c r="I3136" s="337"/>
      <c r="J3136" s="337"/>
      <c r="K3136" s="337"/>
      <c r="L3136" s="334"/>
      <c r="M3136" s="337"/>
      <c r="N3136" s="349"/>
      <c r="O3136" s="349"/>
      <c r="P3136" s="357"/>
    </row>
    <row r="3137" ht="27" customHeight="1" spans="1:16">
      <c r="A3137" s="362"/>
      <c r="B3137" s="294"/>
      <c r="C3137" s="337"/>
      <c r="D3137" s="337"/>
      <c r="E3137" s="337"/>
      <c r="F3137" s="337"/>
      <c r="G3137" s="356"/>
      <c r="H3137" s="337"/>
      <c r="I3137" s="337"/>
      <c r="J3137" s="337"/>
      <c r="K3137" s="337"/>
      <c r="L3137" s="329"/>
      <c r="M3137" s="337"/>
      <c r="N3137" s="349"/>
      <c r="O3137" s="349"/>
      <c r="P3137" s="358"/>
    </row>
    <row r="3138" ht="27" customHeight="1" spans="1:16">
      <c r="A3138" s="361"/>
      <c r="B3138" s="294"/>
      <c r="C3138" s="337"/>
      <c r="D3138" s="337"/>
      <c r="E3138" s="337"/>
      <c r="F3138" s="337"/>
      <c r="G3138" s="356"/>
      <c r="H3138" s="337"/>
      <c r="I3138" s="337"/>
      <c r="J3138" s="337"/>
      <c r="K3138" s="337"/>
      <c r="L3138" s="334"/>
      <c r="M3138" s="337"/>
      <c r="N3138" s="349"/>
      <c r="O3138" s="349"/>
      <c r="P3138" s="357"/>
    </row>
    <row r="3139" ht="27" customHeight="1" spans="1:16">
      <c r="A3139" s="362"/>
      <c r="B3139" s="294"/>
      <c r="C3139" s="337"/>
      <c r="D3139" s="337"/>
      <c r="E3139" s="337"/>
      <c r="F3139" s="337"/>
      <c r="G3139" s="356"/>
      <c r="H3139" s="337"/>
      <c r="I3139" s="337"/>
      <c r="J3139" s="337"/>
      <c r="K3139" s="337"/>
      <c r="L3139" s="329"/>
      <c r="M3139" s="337"/>
      <c r="N3139" s="349"/>
      <c r="O3139" s="349"/>
      <c r="P3139" s="358"/>
    </row>
    <row r="3140" ht="27" customHeight="1" spans="1:16">
      <c r="A3140" s="361"/>
      <c r="B3140" s="294"/>
      <c r="C3140" s="337"/>
      <c r="D3140" s="337"/>
      <c r="E3140" s="337"/>
      <c r="F3140" s="337"/>
      <c r="G3140" s="356"/>
      <c r="H3140" s="337"/>
      <c r="I3140" s="337"/>
      <c r="J3140" s="337"/>
      <c r="K3140" s="337"/>
      <c r="L3140" s="334"/>
      <c r="M3140" s="337"/>
      <c r="N3140" s="349"/>
      <c r="O3140" s="349"/>
      <c r="P3140" s="357"/>
    </row>
    <row r="3141" ht="27" customHeight="1" spans="1:16">
      <c r="A3141" s="362"/>
      <c r="B3141" s="294"/>
      <c r="C3141" s="337"/>
      <c r="D3141" s="337"/>
      <c r="E3141" s="337"/>
      <c r="F3141" s="337"/>
      <c r="G3141" s="356"/>
      <c r="H3141" s="337"/>
      <c r="I3141" s="337"/>
      <c r="J3141" s="337"/>
      <c r="K3141" s="337"/>
      <c r="L3141" s="329"/>
      <c r="M3141" s="337"/>
      <c r="N3141" s="349"/>
      <c r="O3141" s="349"/>
      <c r="P3141" s="358"/>
    </row>
    <row r="3142" ht="27" customHeight="1" spans="1:16">
      <c r="A3142" s="361"/>
      <c r="B3142" s="294"/>
      <c r="C3142" s="337"/>
      <c r="D3142" s="337"/>
      <c r="E3142" s="337"/>
      <c r="F3142" s="337"/>
      <c r="G3142" s="356"/>
      <c r="H3142" s="337"/>
      <c r="I3142" s="337"/>
      <c r="J3142" s="337"/>
      <c r="K3142" s="337"/>
      <c r="L3142" s="334"/>
      <c r="M3142" s="337"/>
      <c r="N3142" s="349"/>
      <c r="O3142" s="349"/>
      <c r="P3142" s="357"/>
    </row>
    <row r="3143" ht="27" customHeight="1" spans="1:16">
      <c r="A3143" s="362"/>
      <c r="B3143" s="294"/>
      <c r="C3143" s="337"/>
      <c r="D3143" s="337"/>
      <c r="E3143" s="337"/>
      <c r="F3143" s="337"/>
      <c r="G3143" s="356"/>
      <c r="H3143" s="337"/>
      <c r="I3143" s="337"/>
      <c r="J3143" s="337"/>
      <c r="K3143" s="337"/>
      <c r="L3143" s="329"/>
      <c r="M3143" s="337"/>
      <c r="N3143" s="349"/>
      <c r="O3143" s="349"/>
      <c r="P3143" s="358"/>
    </row>
    <row r="3144" ht="27" customHeight="1" spans="1:16">
      <c r="A3144" s="361"/>
      <c r="B3144" s="294"/>
      <c r="C3144" s="337"/>
      <c r="D3144" s="337"/>
      <c r="E3144" s="337"/>
      <c r="F3144" s="337"/>
      <c r="G3144" s="356"/>
      <c r="H3144" s="337"/>
      <c r="I3144" s="337"/>
      <c r="J3144" s="337"/>
      <c r="K3144" s="337"/>
      <c r="L3144" s="334"/>
      <c r="M3144" s="337"/>
      <c r="N3144" s="349"/>
      <c r="O3144" s="349"/>
      <c r="P3144" s="357"/>
    </row>
    <row r="3145" ht="27" customHeight="1" spans="1:16">
      <c r="A3145" s="362"/>
      <c r="B3145" s="294"/>
      <c r="C3145" s="337"/>
      <c r="D3145" s="337"/>
      <c r="E3145" s="337"/>
      <c r="F3145" s="337"/>
      <c r="G3145" s="356"/>
      <c r="H3145" s="337"/>
      <c r="I3145" s="337"/>
      <c r="J3145" s="337"/>
      <c r="K3145" s="337"/>
      <c r="L3145" s="329"/>
      <c r="M3145" s="337"/>
      <c r="N3145" s="349"/>
      <c r="O3145" s="349"/>
      <c r="P3145" s="358"/>
    </row>
    <row r="3146" ht="27" customHeight="1" spans="1:16">
      <c r="A3146" s="361"/>
      <c r="B3146" s="294"/>
      <c r="C3146" s="337"/>
      <c r="D3146" s="337"/>
      <c r="E3146" s="337"/>
      <c r="F3146" s="337"/>
      <c r="G3146" s="356"/>
      <c r="H3146" s="337"/>
      <c r="I3146" s="337"/>
      <c r="J3146" s="337"/>
      <c r="K3146" s="337"/>
      <c r="L3146" s="334"/>
      <c r="M3146" s="337"/>
      <c r="N3146" s="349"/>
      <c r="O3146" s="349"/>
      <c r="P3146" s="357"/>
    </row>
    <row r="3147" ht="27" customHeight="1" spans="1:16">
      <c r="A3147" s="362"/>
      <c r="B3147" s="294"/>
      <c r="C3147" s="337"/>
      <c r="D3147" s="337"/>
      <c r="E3147" s="337"/>
      <c r="F3147" s="337"/>
      <c r="G3147" s="356"/>
      <c r="H3147" s="337"/>
      <c r="I3147" s="337"/>
      <c r="J3147" s="337"/>
      <c r="K3147" s="337"/>
      <c r="L3147" s="329"/>
      <c r="M3147" s="337"/>
      <c r="N3147" s="349"/>
      <c r="O3147" s="349"/>
      <c r="P3147" s="358"/>
    </row>
    <row r="3148" ht="27" customHeight="1" spans="1:16">
      <c r="A3148" s="361"/>
      <c r="B3148" s="294"/>
      <c r="C3148" s="337"/>
      <c r="D3148" s="337"/>
      <c r="E3148" s="337"/>
      <c r="F3148" s="337"/>
      <c r="G3148" s="356"/>
      <c r="H3148" s="337"/>
      <c r="I3148" s="337"/>
      <c r="J3148" s="337"/>
      <c r="K3148" s="337"/>
      <c r="L3148" s="334"/>
      <c r="M3148" s="337"/>
      <c r="N3148" s="349"/>
      <c r="O3148" s="349"/>
      <c r="P3148" s="357"/>
    </row>
    <row r="3149" ht="27" customHeight="1" spans="1:16">
      <c r="A3149" s="362"/>
      <c r="B3149" s="294"/>
      <c r="C3149" s="337"/>
      <c r="D3149" s="337"/>
      <c r="E3149" s="337"/>
      <c r="F3149" s="337"/>
      <c r="G3149" s="356"/>
      <c r="H3149" s="337"/>
      <c r="I3149" s="337"/>
      <c r="J3149" s="337"/>
      <c r="K3149" s="337"/>
      <c r="L3149" s="329"/>
      <c r="M3149" s="337"/>
      <c r="N3149" s="349"/>
      <c r="O3149" s="349"/>
      <c r="P3149" s="358"/>
    </row>
    <row r="3150" ht="27" customHeight="1" spans="1:16">
      <c r="A3150" s="361"/>
      <c r="B3150" s="294"/>
      <c r="C3150" s="337"/>
      <c r="D3150" s="337"/>
      <c r="E3150" s="337"/>
      <c r="F3150" s="337"/>
      <c r="G3150" s="356"/>
      <c r="H3150" s="337"/>
      <c r="I3150" s="337"/>
      <c r="J3150" s="337"/>
      <c r="K3150" s="337"/>
      <c r="L3150" s="334"/>
      <c r="M3150" s="337"/>
      <c r="N3150" s="349"/>
      <c r="O3150" s="349"/>
      <c r="P3150" s="357"/>
    </row>
    <row r="3151" ht="27" customHeight="1" spans="1:16">
      <c r="A3151" s="362"/>
      <c r="B3151" s="294"/>
      <c r="C3151" s="337"/>
      <c r="D3151" s="337"/>
      <c r="E3151" s="337"/>
      <c r="F3151" s="337"/>
      <c r="G3151" s="356"/>
      <c r="H3151" s="337"/>
      <c r="I3151" s="337"/>
      <c r="J3151" s="337"/>
      <c r="K3151" s="337"/>
      <c r="L3151" s="329"/>
      <c r="M3151" s="337"/>
      <c r="N3151" s="349"/>
      <c r="O3151" s="349"/>
      <c r="P3151" s="358"/>
    </row>
    <row r="3152" ht="27" customHeight="1" spans="1:16">
      <c r="A3152" s="361"/>
      <c r="B3152" s="294"/>
      <c r="C3152" s="337"/>
      <c r="D3152" s="337"/>
      <c r="E3152" s="337"/>
      <c r="F3152" s="337"/>
      <c r="G3152" s="356"/>
      <c r="H3152" s="337"/>
      <c r="I3152" s="337"/>
      <c r="J3152" s="337"/>
      <c r="K3152" s="337"/>
      <c r="L3152" s="334"/>
      <c r="M3152" s="337"/>
      <c r="N3152" s="349"/>
      <c r="O3152" s="349"/>
      <c r="P3152" s="357"/>
    </row>
    <row r="3153" ht="27" customHeight="1" spans="1:16">
      <c r="A3153" s="362"/>
      <c r="B3153" s="294"/>
      <c r="C3153" s="337"/>
      <c r="D3153" s="337"/>
      <c r="E3153" s="337"/>
      <c r="F3153" s="337"/>
      <c r="G3153" s="356"/>
      <c r="H3153" s="337"/>
      <c r="I3153" s="337"/>
      <c r="J3153" s="337"/>
      <c r="K3153" s="337"/>
      <c r="L3153" s="329"/>
      <c r="M3153" s="337"/>
      <c r="N3153" s="349"/>
      <c r="O3153" s="349"/>
      <c r="P3153" s="358"/>
    </row>
    <row r="3154" ht="27" customHeight="1" spans="1:16">
      <c r="A3154" s="361"/>
      <c r="B3154" s="294"/>
      <c r="C3154" s="337"/>
      <c r="D3154" s="337"/>
      <c r="E3154" s="337"/>
      <c r="F3154" s="337"/>
      <c r="G3154" s="356"/>
      <c r="H3154" s="337"/>
      <c r="I3154" s="337"/>
      <c r="J3154" s="337"/>
      <c r="K3154" s="337"/>
      <c r="L3154" s="334"/>
      <c r="M3154" s="337"/>
      <c r="N3154" s="349"/>
      <c r="O3154" s="349"/>
      <c r="P3154" s="357"/>
    </row>
    <row r="3155" ht="27" customHeight="1" spans="1:16">
      <c r="A3155" s="362"/>
      <c r="B3155" s="294"/>
      <c r="C3155" s="337"/>
      <c r="D3155" s="337"/>
      <c r="E3155" s="337"/>
      <c r="F3155" s="337"/>
      <c r="G3155" s="356"/>
      <c r="H3155" s="337"/>
      <c r="I3155" s="337"/>
      <c r="J3155" s="337"/>
      <c r="K3155" s="337"/>
      <c r="L3155" s="329"/>
      <c r="M3155" s="337"/>
      <c r="N3155" s="349"/>
      <c r="O3155" s="349"/>
      <c r="P3155" s="358"/>
    </row>
    <row r="3156" ht="27" customHeight="1" spans="1:16">
      <c r="A3156" s="361"/>
      <c r="B3156" s="294"/>
      <c r="C3156" s="337"/>
      <c r="D3156" s="337"/>
      <c r="E3156" s="337"/>
      <c r="F3156" s="337"/>
      <c r="G3156" s="356"/>
      <c r="H3156" s="337"/>
      <c r="I3156" s="337"/>
      <c r="J3156" s="337"/>
      <c r="K3156" s="337"/>
      <c r="L3156" s="334"/>
      <c r="M3156" s="337"/>
      <c r="N3156" s="349"/>
      <c r="O3156" s="349"/>
      <c r="P3156" s="357"/>
    </row>
    <row r="3157" ht="27" customHeight="1" spans="1:16">
      <c r="A3157" s="362"/>
      <c r="B3157" s="294"/>
      <c r="C3157" s="337"/>
      <c r="D3157" s="337"/>
      <c r="E3157" s="337"/>
      <c r="F3157" s="337"/>
      <c r="G3157" s="356"/>
      <c r="H3157" s="337"/>
      <c r="I3157" s="337"/>
      <c r="J3157" s="337"/>
      <c r="K3157" s="337"/>
      <c r="L3157" s="329"/>
      <c r="M3157" s="337"/>
      <c r="N3157" s="349"/>
      <c r="O3157" s="349"/>
      <c r="P3157" s="358"/>
    </row>
    <row r="3158" ht="27" customHeight="1" spans="1:16">
      <c r="A3158" s="361"/>
      <c r="B3158" s="294"/>
      <c r="C3158" s="337"/>
      <c r="D3158" s="337"/>
      <c r="E3158" s="337"/>
      <c r="F3158" s="337"/>
      <c r="G3158" s="356"/>
      <c r="H3158" s="337"/>
      <c r="I3158" s="337"/>
      <c r="J3158" s="337"/>
      <c r="K3158" s="337"/>
      <c r="L3158" s="334"/>
      <c r="M3158" s="337"/>
      <c r="N3158" s="349"/>
      <c r="O3158" s="349"/>
      <c r="P3158" s="357"/>
    </row>
    <row r="3159" ht="27" customHeight="1" spans="1:16">
      <c r="A3159" s="362"/>
      <c r="B3159" s="294"/>
      <c r="C3159" s="337"/>
      <c r="D3159" s="337"/>
      <c r="E3159" s="337"/>
      <c r="F3159" s="337"/>
      <c r="G3159" s="356"/>
      <c r="H3159" s="337"/>
      <c r="I3159" s="337"/>
      <c r="J3159" s="337"/>
      <c r="K3159" s="337"/>
      <c r="L3159" s="329"/>
      <c r="M3159" s="337"/>
      <c r="N3159" s="349"/>
      <c r="O3159" s="349"/>
      <c r="P3159" s="358"/>
    </row>
    <row r="3160" ht="27" customHeight="1" spans="1:16">
      <c r="A3160" s="361"/>
      <c r="B3160" s="294"/>
      <c r="C3160" s="337"/>
      <c r="D3160" s="337"/>
      <c r="E3160" s="337"/>
      <c r="F3160" s="337"/>
      <c r="G3160" s="356"/>
      <c r="H3160" s="337"/>
      <c r="I3160" s="337"/>
      <c r="J3160" s="337"/>
      <c r="K3160" s="337"/>
      <c r="L3160" s="334"/>
      <c r="M3160" s="337"/>
      <c r="N3160" s="349"/>
      <c r="O3160" s="349"/>
      <c r="P3160" s="357"/>
    </row>
    <row r="3161" ht="27" customHeight="1" spans="1:16">
      <c r="A3161" s="362"/>
      <c r="B3161" s="294"/>
      <c r="C3161" s="337"/>
      <c r="D3161" s="337"/>
      <c r="E3161" s="337"/>
      <c r="F3161" s="337"/>
      <c r="G3161" s="356"/>
      <c r="H3161" s="337"/>
      <c r="I3161" s="337"/>
      <c r="J3161" s="337"/>
      <c r="K3161" s="337"/>
      <c r="L3161" s="329"/>
      <c r="M3161" s="337"/>
      <c r="N3161" s="349"/>
      <c r="O3161" s="349"/>
      <c r="P3161" s="358"/>
    </row>
    <row r="3162" ht="27" customHeight="1" spans="1:16">
      <c r="A3162" s="361"/>
      <c r="B3162" s="294"/>
      <c r="C3162" s="337"/>
      <c r="D3162" s="337"/>
      <c r="E3162" s="337"/>
      <c r="F3162" s="337"/>
      <c r="G3162" s="356"/>
      <c r="H3162" s="337"/>
      <c r="I3162" s="337"/>
      <c r="J3162" s="337"/>
      <c r="K3162" s="337"/>
      <c r="L3162" s="334"/>
      <c r="M3162" s="337"/>
      <c r="N3162" s="349"/>
      <c r="O3162" s="349"/>
      <c r="P3162" s="357"/>
    </row>
    <row r="3163" ht="27" customHeight="1" spans="1:16">
      <c r="A3163" s="362"/>
      <c r="B3163" s="294"/>
      <c r="C3163" s="337"/>
      <c r="D3163" s="337"/>
      <c r="E3163" s="337"/>
      <c r="F3163" s="337"/>
      <c r="G3163" s="356"/>
      <c r="H3163" s="337"/>
      <c r="I3163" s="337"/>
      <c r="J3163" s="337"/>
      <c r="K3163" s="337"/>
      <c r="L3163" s="329"/>
      <c r="M3163" s="337"/>
      <c r="N3163" s="349"/>
      <c r="O3163" s="349"/>
      <c r="P3163" s="358"/>
    </row>
    <row r="3164" ht="27" customHeight="1" spans="1:16">
      <c r="A3164" s="361"/>
      <c r="B3164" s="294"/>
      <c r="C3164" s="337"/>
      <c r="D3164" s="337"/>
      <c r="E3164" s="337"/>
      <c r="F3164" s="337"/>
      <c r="G3164" s="356"/>
      <c r="H3164" s="337"/>
      <c r="I3164" s="337"/>
      <c r="J3164" s="337"/>
      <c r="K3164" s="337"/>
      <c r="L3164" s="334"/>
      <c r="M3164" s="337"/>
      <c r="N3164" s="349"/>
      <c r="O3164" s="349"/>
      <c r="P3164" s="357"/>
    </row>
    <row r="3165" ht="27" customHeight="1" spans="1:16">
      <c r="A3165" s="362"/>
      <c r="B3165" s="294"/>
      <c r="C3165" s="337"/>
      <c r="D3165" s="337"/>
      <c r="E3165" s="337"/>
      <c r="F3165" s="337"/>
      <c r="G3165" s="356"/>
      <c r="H3165" s="337"/>
      <c r="I3165" s="337"/>
      <c r="J3165" s="337"/>
      <c r="K3165" s="337"/>
      <c r="L3165" s="329"/>
      <c r="M3165" s="337"/>
      <c r="N3165" s="349"/>
      <c r="O3165" s="349"/>
      <c r="P3165" s="358"/>
    </row>
    <row r="3166" ht="27" customHeight="1" spans="1:16">
      <c r="A3166" s="361"/>
      <c r="B3166" s="294"/>
      <c r="C3166" s="337"/>
      <c r="D3166" s="337"/>
      <c r="E3166" s="337"/>
      <c r="F3166" s="337"/>
      <c r="G3166" s="356"/>
      <c r="H3166" s="337"/>
      <c r="I3166" s="337"/>
      <c r="J3166" s="337"/>
      <c r="K3166" s="337"/>
      <c r="L3166" s="334"/>
      <c r="M3166" s="337"/>
      <c r="N3166" s="349"/>
      <c r="O3166" s="349"/>
      <c r="P3166" s="357"/>
    </row>
    <row r="3167" ht="27" customHeight="1" spans="1:16">
      <c r="A3167" s="362"/>
      <c r="B3167" s="294"/>
      <c r="C3167" s="337"/>
      <c r="D3167" s="337"/>
      <c r="E3167" s="337"/>
      <c r="F3167" s="337"/>
      <c r="G3167" s="356"/>
      <c r="H3167" s="337"/>
      <c r="I3167" s="337"/>
      <c r="J3167" s="337"/>
      <c r="K3167" s="337"/>
      <c r="L3167" s="329"/>
      <c r="M3167" s="337"/>
      <c r="N3167" s="349"/>
      <c r="O3167" s="349"/>
      <c r="P3167" s="358"/>
    </row>
    <row r="3168" ht="27" customHeight="1" spans="1:16">
      <c r="A3168" s="361"/>
      <c r="B3168" s="294"/>
      <c r="C3168" s="337"/>
      <c r="D3168" s="337"/>
      <c r="E3168" s="337"/>
      <c r="F3168" s="337"/>
      <c r="G3168" s="356"/>
      <c r="H3168" s="337"/>
      <c r="I3168" s="337"/>
      <c r="J3168" s="337"/>
      <c r="K3168" s="337"/>
      <c r="L3168" s="334"/>
      <c r="M3168" s="337"/>
      <c r="N3168" s="349"/>
      <c r="O3168" s="349"/>
      <c r="P3168" s="357"/>
    </row>
    <row r="3169" ht="27" customHeight="1" spans="1:16">
      <c r="A3169" s="362"/>
      <c r="B3169" s="294"/>
      <c r="C3169" s="337"/>
      <c r="D3169" s="337"/>
      <c r="E3169" s="337"/>
      <c r="F3169" s="337"/>
      <c r="G3169" s="356"/>
      <c r="H3169" s="337"/>
      <c r="I3169" s="337"/>
      <c r="J3169" s="337"/>
      <c r="K3169" s="337"/>
      <c r="L3169" s="329"/>
      <c r="M3169" s="337"/>
      <c r="N3169" s="349"/>
      <c r="O3169" s="349"/>
      <c r="P3169" s="358"/>
    </row>
    <row r="3170" ht="27" customHeight="1" spans="1:16">
      <c r="A3170" s="361"/>
      <c r="B3170" s="294"/>
      <c r="C3170" s="337"/>
      <c r="D3170" s="337"/>
      <c r="E3170" s="337"/>
      <c r="F3170" s="337"/>
      <c r="G3170" s="356"/>
      <c r="H3170" s="337"/>
      <c r="I3170" s="337"/>
      <c r="J3170" s="337"/>
      <c r="K3170" s="337"/>
      <c r="L3170" s="334"/>
      <c r="M3170" s="337"/>
      <c r="N3170" s="349"/>
      <c r="O3170" s="349"/>
      <c r="P3170" s="357"/>
    </row>
    <row r="3171" ht="27" customHeight="1" spans="1:16">
      <c r="A3171" s="362"/>
      <c r="B3171" s="294"/>
      <c r="C3171" s="337"/>
      <c r="D3171" s="337"/>
      <c r="E3171" s="337"/>
      <c r="F3171" s="337"/>
      <c r="G3171" s="356"/>
      <c r="H3171" s="337"/>
      <c r="I3171" s="337"/>
      <c r="J3171" s="337"/>
      <c r="K3171" s="337"/>
      <c r="L3171" s="329"/>
      <c r="M3171" s="337"/>
      <c r="N3171" s="349"/>
      <c r="O3171" s="349"/>
      <c r="P3171" s="358"/>
    </row>
    <row r="3172" ht="27" customHeight="1" spans="1:16">
      <c r="A3172" s="361"/>
      <c r="B3172" s="294"/>
      <c r="C3172" s="337"/>
      <c r="D3172" s="337"/>
      <c r="E3172" s="337"/>
      <c r="F3172" s="337"/>
      <c r="G3172" s="356"/>
      <c r="H3172" s="337"/>
      <c r="I3172" s="337"/>
      <c r="J3172" s="337"/>
      <c r="K3172" s="337"/>
      <c r="L3172" s="334"/>
      <c r="M3172" s="337"/>
      <c r="N3172" s="349"/>
      <c r="O3172" s="349"/>
      <c r="P3172" s="357"/>
    </row>
    <row r="3173" ht="27" customHeight="1" spans="1:16">
      <c r="A3173" s="362"/>
      <c r="B3173" s="294"/>
      <c r="C3173" s="337"/>
      <c r="D3173" s="337"/>
      <c r="E3173" s="337"/>
      <c r="F3173" s="337"/>
      <c r="G3173" s="356"/>
      <c r="H3173" s="337"/>
      <c r="I3173" s="337"/>
      <c r="J3173" s="337"/>
      <c r="K3173" s="337"/>
      <c r="L3173" s="329"/>
      <c r="M3173" s="337"/>
      <c r="N3173" s="349"/>
      <c r="O3173" s="349"/>
      <c r="P3173" s="358"/>
    </row>
    <row r="3174" ht="27" customHeight="1" spans="1:16">
      <c r="A3174" s="361"/>
      <c r="B3174" s="294"/>
      <c r="C3174" s="337"/>
      <c r="D3174" s="337"/>
      <c r="E3174" s="337"/>
      <c r="F3174" s="337"/>
      <c r="G3174" s="356"/>
      <c r="H3174" s="337"/>
      <c r="I3174" s="337"/>
      <c r="J3174" s="337"/>
      <c r="K3174" s="337"/>
      <c r="L3174" s="334"/>
      <c r="M3174" s="337"/>
      <c r="N3174" s="349"/>
      <c r="O3174" s="349"/>
      <c r="P3174" s="357"/>
    </row>
    <row r="3175" ht="27" customHeight="1" spans="1:16">
      <c r="A3175" s="362"/>
      <c r="B3175" s="294"/>
      <c r="C3175" s="337"/>
      <c r="D3175" s="337"/>
      <c r="E3175" s="337"/>
      <c r="F3175" s="337"/>
      <c r="G3175" s="356"/>
      <c r="H3175" s="337"/>
      <c r="I3175" s="337"/>
      <c r="J3175" s="337"/>
      <c r="K3175" s="337"/>
      <c r="L3175" s="329"/>
      <c r="M3175" s="337"/>
      <c r="N3175" s="349"/>
      <c r="O3175" s="349"/>
      <c r="P3175" s="358"/>
    </row>
    <row r="3176" ht="27" customHeight="1" spans="1:16">
      <c r="A3176" s="361"/>
      <c r="B3176" s="294"/>
      <c r="C3176" s="337"/>
      <c r="D3176" s="337"/>
      <c r="E3176" s="337"/>
      <c r="F3176" s="337"/>
      <c r="G3176" s="356"/>
      <c r="H3176" s="337"/>
      <c r="I3176" s="337"/>
      <c r="J3176" s="337"/>
      <c r="K3176" s="337"/>
      <c r="L3176" s="334"/>
      <c r="M3176" s="337"/>
      <c r="N3176" s="349"/>
      <c r="O3176" s="349"/>
      <c r="P3176" s="357"/>
    </row>
    <row r="3177" ht="27" customHeight="1" spans="1:16">
      <c r="A3177" s="362"/>
      <c r="B3177" s="294"/>
      <c r="C3177" s="337"/>
      <c r="D3177" s="337"/>
      <c r="E3177" s="337"/>
      <c r="F3177" s="337"/>
      <c r="G3177" s="356"/>
      <c r="H3177" s="337"/>
      <c r="I3177" s="337"/>
      <c r="J3177" s="337"/>
      <c r="K3177" s="337"/>
      <c r="L3177" s="329"/>
      <c r="M3177" s="337"/>
      <c r="N3177" s="349"/>
      <c r="O3177" s="349"/>
      <c r="P3177" s="358"/>
    </row>
    <row r="3178" ht="27" customHeight="1" spans="1:16">
      <c r="A3178" s="361"/>
      <c r="B3178" s="294"/>
      <c r="C3178" s="337"/>
      <c r="D3178" s="337"/>
      <c r="E3178" s="337"/>
      <c r="F3178" s="337"/>
      <c r="G3178" s="356"/>
      <c r="H3178" s="337"/>
      <c r="I3178" s="337"/>
      <c r="J3178" s="337"/>
      <c r="K3178" s="337"/>
      <c r="L3178" s="334"/>
      <c r="M3178" s="337"/>
      <c r="N3178" s="349"/>
      <c r="O3178" s="349"/>
      <c r="P3178" s="357"/>
    </row>
    <row r="3179" ht="27" customHeight="1" spans="1:16">
      <c r="A3179" s="362"/>
      <c r="B3179" s="294"/>
      <c r="C3179" s="337"/>
      <c r="D3179" s="337"/>
      <c r="E3179" s="337"/>
      <c r="F3179" s="337"/>
      <c r="G3179" s="356"/>
      <c r="H3179" s="337"/>
      <c r="I3179" s="337"/>
      <c r="J3179" s="337"/>
      <c r="K3179" s="337"/>
      <c r="L3179" s="329"/>
      <c r="M3179" s="337"/>
      <c r="N3179" s="349"/>
      <c r="O3179" s="349"/>
      <c r="P3179" s="358"/>
    </row>
    <row r="3180" ht="27" customHeight="1" spans="1:16">
      <c r="A3180" s="361"/>
      <c r="B3180" s="294"/>
      <c r="C3180" s="337"/>
      <c r="D3180" s="337"/>
      <c r="E3180" s="337"/>
      <c r="F3180" s="337"/>
      <c r="G3180" s="356"/>
      <c r="H3180" s="337"/>
      <c r="I3180" s="337"/>
      <c r="J3180" s="337"/>
      <c r="K3180" s="337"/>
      <c r="L3180" s="334"/>
      <c r="M3180" s="337"/>
      <c r="N3180" s="349"/>
      <c r="O3180" s="349"/>
      <c r="P3180" s="357"/>
    </row>
    <row r="3181" ht="27" customHeight="1" spans="1:16">
      <c r="A3181" s="362"/>
      <c r="B3181" s="294"/>
      <c r="C3181" s="337"/>
      <c r="D3181" s="337"/>
      <c r="E3181" s="337"/>
      <c r="F3181" s="337"/>
      <c r="G3181" s="356"/>
      <c r="H3181" s="337"/>
      <c r="I3181" s="337"/>
      <c r="J3181" s="337"/>
      <c r="K3181" s="337"/>
      <c r="L3181" s="329"/>
      <c r="M3181" s="337"/>
      <c r="N3181" s="349"/>
      <c r="O3181" s="349"/>
      <c r="P3181" s="358"/>
    </row>
    <row r="3182" ht="27" customHeight="1" spans="1:16">
      <c r="A3182" s="361"/>
      <c r="B3182" s="294"/>
      <c r="C3182" s="337"/>
      <c r="D3182" s="337"/>
      <c r="E3182" s="337"/>
      <c r="F3182" s="337"/>
      <c r="G3182" s="356"/>
      <c r="H3182" s="337"/>
      <c r="I3182" s="337"/>
      <c r="J3182" s="337"/>
      <c r="K3182" s="337"/>
      <c r="L3182" s="334"/>
      <c r="M3182" s="337"/>
      <c r="N3182" s="349"/>
      <c r="O3182" s="349"/>
      <c r="P3182" s="357"/>
    </row>
    <row r="3183" ht="27" customHeight="1" spans="1:16">
      <c r="A3183" s="362"/>
      <c r="B3183" s="294"/>
      <c r="C3183" s="337"/>
      <c r="D3183" s="337"/>
      <c r="E3183" s="337"/>
      <c r="F3183" s="337"/>
      <c r="G3183" s="356"/>
      <c r="H3183" s="337"/>
      <c r="I3183" s="337"/>
      <c r="J3183" s="337"/>
      <c r="K3183" s="337"/>
      <c r="L3183" s="329"/>
      <c r="M3183" s="337"/>
      <c r="N3183" s="349"/>
      <c r="O3183" s="349"/>
      <c r="P3183" s="358"/>
    </row>
    <row r="3184" ht="27" customHeight="1" spans="1:16">
      <c r="A3184" s="361"/>
      <c r="B3184" s="294"/>
      <c r="C3184" s="337"/>
      <c r="D3184" s="337"/>
      <c r="E3184" s="337"/>
      <c r="F3184" s="337"/>
      <c r="G3184" s="356"/>
      <c r="H3184" s="337"/>
      <c r="I3184" s="337"/>
      <c r="J3184" s="337"/>
      <c r="K3184" s="337"/>
      <c r="L3184" s="334"/>
      <c r="M3184" s="337"/>
      <c r="N3184" s="349"/>
      <c r="O3184" s="349"/>
      <c r="P3184" s="357"/>
    </row>
    <row r="3185" ht="27" customHeight="1" spans="1:16">
      <c r="A3185" s="362"/>
      <c r="B3185" s="294"/>
      <c r="C3185" s="337"/>
      <c r="D3185" s="337"/>
      <c r="E3185" s="337"/>
      <c r="F3185" s="337"/>
      <c r="G3185" s="356"/>
      <c r="H3185" s="337"/>
      <c r="I3185" s="337"/>
      <c r="J3185" s="337"/>
      <c r="K3185" s="337"/>
      <c r="L3185" s="329"/>
      <c r="M3185" s="337"/>
      <c r="N3185" s="349"/>
      <c r="O3185" s="349"/>
      <c r="P3185" s="358"/>
    </row>
    <row r="3186" ht="27" customHeight="1" spans="1:16">
      <c r="A3186" s="361"/>
      <c r="B3186" s="294"/>
      <c r="C3186" s="337"/>
      <c r="D3186" s="337"/>
      <c r="E3186" s="337"/>
      <c r="F3186" s="337"/>
      <c r="G3186" s="356"/>
      <c r="H3186" s="337"/>
      <c r="I3186" s="337"/>
      <c r="J3186" s="337"/>
      <c r="K3186" s="337"/>
      <c r="L3186" s="334"/>
      <c r="M3186" s="337"/>
      <c r="N3186" s="349"/>
      <c r="O3186" s="349"/>
      <c r="P3186" s="357"/>
    </row>
    <row r="3187" ht="27" customHeight="1" spans="1:16">
      <c r="A3187" s="362"/>
      <c r="B3187" s="294"/>
      <c r="C3187" s="337"/>
      <c r="D3187" s="337"/>
      <c r="E3187" s="337"/>
      <c r="F3187" s="337"/>
      <c r="G3187" s="356"/>
      <c r="H3187" s="337"/>
      <c r="I3187" s="337"/>
      <c r="J3187" s="337"/>
      <c r="K3187" s="337"/>
      <c r="L3187" s="329"/>
      <c r="M3187" s="337"/>
      <c r="N3187" s="349"/>
      <c r="O3187" s="349"/>
      <c r="P3187" s="358"/>
    </row>
    <row r="3188" ht="27" customHeight="1" spans="1:16">
      <c r="A3188" s="361"/>
      <c r="B3188" s="294"/>
      <c r="C3188" s="337"/>
      <c r="D3188" s="337"/>
      <c r="E3188" s="337"/>
      <c r="F3188" s="337"/>
      <c r="G3188" s="356"/>
      <c r="H3188" s="337"/>
      <c r="I3188" s="337"/>
      <c r="J3188" s="337"/>
      <c r="K3188" s="337"/>
      <c r="L3188" s="334"/>
      <c r="M3188" s="337"/>
      <c r="N3188" s="349"/>
      <c r="O3188" s="349"/>
      <c r="P3188" s="357"/>
    </row>
    <row r="3189" ht="27" customHeight="1" spans="1:16">
      <c r="A3189" s="362"/>
      <c r="B3189" s="294"/>
      <c r="C3189" s="337"/>
      <c r="D3189" s="337"/>
      <c r="E3189" s="337"/>
      <c r="F3189" s="337"/>
      <c r="G3189" s="356"/>
      <c r="H3189" s="337"/>
      <c r="I3189" s="337"/>
      <c r="J3189" s="337"/>
      <c r="K3189" s="337"/>
      <c r="L3189" s="329"/>
      <c r="M3189" s="337"/>
      <c r="N3189" s="349"/>
      <c r="O3189" s="349"/>
      <c r="P3189" s="358"/>
    </row>
    <row r="3190" ht="27" customHeight="1" spans="1:16">
      <c r="A3190" s="361"/>
      <c r="B3190" s="294"/>
      <c r="C3190" s="337"/>
      <c r="D3190" s="337"/>
      <c r="E3190" s="337"/>
      <c r="F3190" s="337"/>
      <c r="G3190" s="356"/>
      <c r="H3190" s="337"/>
      <c r="I3190" s="337"/>
      <c r="J3190" s="337"/>
      <c r="K3190" s="337"/>
      <c r="L3190" s="334"/>
      <c r="M3190" s="337"/>
      <c r="N3190" s="349"/>
      <c r="O3190" s="349"/>
      <c r="P3190" s="357"/>
    </row>
    <row r="3191" ht="27" customHeight="1" spans="1:16">
      <c r="A3191" s="362"/>
      <c r="B3191" s="294"/>
      <c r="C3191" s="337"/>
      <c r="D3191" s="337"/>
      <c r="E3191" s="337"/>
      <c r="F3191" s="337"/>
      <c r="G3191" s="356"/>
      <c r="H3191" s="337"/>
      <c r="I3191" s="337"/>
      <c r="J3191" s="337"/>
      <c r="K3191" s="337"/>
      <c r="L3191" s="329"/>
      <c r="M3191" s="337"/>
      <c r="N3191" s="349"/>
      <c r="O3191" s="349"/>
      <c r="P3191" s="358"/>
    </row>
    <row r="3192" ht="27" customHeight="1" spans="1:16">
      <c r="A3192" s="361"/>
      <c r="B3192" s="294"/>
      <c r="C3192" s="337"/>
      <c r="D3192" s="337"/>
      <c r="E3192" s="337"/>
      <c r="F3192" s="337"/>
      <c r="G3192" s="356"/>
      <c r="H3192" s="337"/>
      <c r="I3192" s="337"/>
      <c r="J3192" s="337"/>
      <c r="K3192" s="337"/>
      <c r="L3192" s="334"/>
      <c r="M3192" s="337"/>
      <c r="N3192" s="349"/>
      <c r="O3192" s="349"/>
      <c r="P3192" s="357"/>
    </row>
    <row r="3193" ht="27" customHeight="1" spans="1:16">
      <c r="A3193" s="362"/>
      <c r="B3193" s="294"/>
      <c r="C3193" s="337"/>
      <c r="D3193" s="337"/>
      <c r="E3193" s="337"/>
      <c r="F3193" s="337"/>
      <c r="G3193" s="356"/>
      <c r="H3193" s="337"/>
      <c r="I3193" s="337"/>
      <c r="J3193" s="337"/>
      <c r="K3193" s="337"/>
      <c r="L3193" s="329"/>
      <c r="M3193" s="337"/>
      <c r="N3193" s="349"/>
      <c r="O3193" s="349"/>
      <c r="P3193" s="358"/>
    </row>
    <row r="3194" ht="27" customHeight="1" spans="1:16">
      <c r="A3194" s="361"/>
      <c r="B3194" s="294"/>
      <c r="C3194" s="337"/>
      <c r="D3194" s="337"/>
      <c r="E3194" s="337"/>
      <c r="F3194" s="337"/>
      <c r="G3194" s="356"/>
      <c r="H3194" s="337"/>
      <c r="I3194" s="337"/>
      <c r="J3194" s="337"/>
      <c r="K3194" s="337"/>
      <c r="L3194" s="334"/>
      <c r="M3194" s="337"/>
      <c r="N3194" s="349"/>
      <c r="O3194" s="349"/>
      <c r="P3194" s="357"/>
    </row>
    <row r="3195" ht="27" customHeight="1" spans="1:16">
      <c r="A3195" s="362"/>
      <c r="B3195" s="294"/>
      <c r="C3195" s="337"/>
      <c r="D3195" s="337"/>
      <c r="E3195" s="337"/>
      <c r="F3195" s="337"/>
      <c r="G3195" s="356"/>
      <c r="H3195" s="337"/>
      <c r="I3195" s="337"/>
      <c r="J3195" s="337"/>
      <c r="K3195" s="337"/>
      <c r="L3195" s="329"/>
      <c r="M3195" s="337"/>
      <c r="N3195" s="349"/>
      <c r="O3195" s="349"/>
      <c r="P3195" s="358"/>
    </row>
    <row r="3196" ht="27" customHeight="1" spans="1:16">
      <c r="A3196" s="361"/>
      <c r="B3196" s="294"/>
      <c r="C3196" s="337"/>
      <c r="D3196" s="337"/>
      <c r="E3196" s="337"/>
      <c r="F3196" s="337"/>
      <c r="G3196" s="356"/>
      <c r="H3196" s="337"/>
      <c r="I3196" s="337"/>
      <c r="J3196" s="337"/>
      <c r="K3196" s="337"/>
      <c r="L3196" s="334"/>
      <c r="M3196" s="337"/>
      <c r="N3196" s="349"/>
      <c r="O3196" s="349"/>
      <c r="P3196" s="357"/>
    </row>
    <row r="3197" ht="27" customHeight="1" spans="1:16">
      <c r="A3197" s="362"/>
      <c r="B3197" s="294"/>
      <c r="C3197" s="337"/>
      <c r="D3197" s="337"/>
      <c r="E3197" s="337"/>
      <c r="F3197" s="337"/>
      <c r="G3197" s="356"/>
      <c r="H3197" s="337"/>
      <c r="I3197" s="337"/>
      <c r="J3197" s="337"/>
      <c r="K3197" s="337"/>
      <c r="L3197" s="329"/>
      <c r="M3197" s="337"/>
      <c r="N3197" s="349"/>
      <c r="O3197" s="349"/>
      <c r="P3197" s="358"/>
    </row>
    <row r="3198" ht="27" customHeight="1" spans="1:16">
      <c r="A3198" s="361"/>
      <c r="B3198" s="294"/>
      <c r="C3198" s="337"/>
      <c r="D3198" s="337"/>
      <c r="E3198" s="337"/>
      <c r="F3198" s="337"/>
      <c r="G3198" s="356"/>
      <c r="H3198" s="337"/>
      <c r="I3198" s="337"/>
      <c r="J3198" s="337"/>
      <c r="K3198" s="337"/>
      <c r="L3198" s="334"/>
      <c r="M3198" s="337"/>
      <c r="N3198" s="349"/>
      <c r="O3198" s="349"/>
      <c r="P3198" s="357"/>
    </row>
    <row r="3199" ht="26.25" customHeight="1" spans="1:16">
      <c r="A3199" s="362"/>
      <c r="B3199" s="294"/>
      <c r="C3199" s="337"/>
      <c r="D3199" s="337"/>
      <c r="E3199" s="337"/>
      <c r="F3199" s="337"/>
      <c r="G3199" s="356"/>
      <c r="H3199" s="337"/>
      <c r="I3199" s="337"/>
      <c r="J3199" s="337"/>
      <c r="K3199" s="337"/>
      <c r="L3199" s="329"/>
      <c r="M3199" s="337"/>
      <c r="N3199" s="349"/>
      <c r="O3199" s="349"/>
      <c r="P3199" s="358"/>
    </row>
  </sheetData>
  <mergeCells count="4">
    <mergeCell ref="L1:M1"/>
    <mergeCell ref="L2:M2"/>
    <mergeCell ref="C11:D11"/>
    <mergeCell ref="D13:E13"/>
  </mergeCells>
  <conditionalFormatting sqref="H13:J13">
    <cfRule type="colorScale" priority="102">
      <colorScale>
        <cfvo type="num" val="0"/>
        <cfvo type="num" val="1"/>
        <color theme="9" tint="0.599993896298105"/>
        <color rgb="FFFF0000"/>
      </colorScale>
    </cfRule>
  </conditionalFormatting>
  <conditionalFormatting sqref="D1197">
    <cfRule type="expression" dxfId="1" priority="31">
      <formula>ROW()=CELL("row")</formula>
    </cfRule>
  </conditionalFormatting>
  <conditionalFormatting sqref="F1197">
    <cfRule type="expression" dxfId="1" priority="30">
      <formula>ROW()=CELL("row")</formula>
    </cfRule>
  </conditionalFormatting>
  <conditionalFormatting sqref="B481:B486">
    <cfRule type="expression" dxfId="1" priority="11">
      <formula>ROW()=CELL("row")</formula>
    </cfRule>
    <cfRule type="expression" dxfId="0" priority="12">
      <formula>ROW()=CELL("row")</formula>
    </cfRule>
  </conditionalFormatting>
  <conditionalFormatting sqref="B562:B593">
    <cfRule type="expression" dxfId="1" priority="5">
      <formula>ROW()=CELL("row")</formula>
    </cfRule>
    <cfRule type="expression" dxfId="0" priority="6">
      <formula>ROW()=CELL("row")</formula>
    </cfRule>
  </conditionalFormatting>
  <conditionalFormatting sqref="F583:F627">
    <cfRule type="expression" dxfId="0" priority="8">
      <formula>ROW()=CELL("row")</formula>
    </cfRule>
    <cfRule type="expression" dxfId="1" priority="7">
      <formula>ROW()=CELL("row")</formula>
    </cfRule>
  </conditionalFormatting>
  <conditionalFormatting sqref="F917:F927">
    <cfRule type="expression" dxfId="1" priority="43">
      <formula>ROW()=CELL("row")</formula>
    </cfRule>
    <cfRule type="expression" dxfId="0" priority="44">
      <formula>ROW()=CELL("row")</formula>
    </cfRule>
  </conditionalFormatting>
  <conditionalFormatting sqref="F981:F995">
    <cfRule type="expression" dxfId="1" priority="41">
      <formula>ROW()=CELL("row")</formula>
    </cfRule>
    <cfRule type="expression" dxfId="0" priority="42">
      <formula>ROW()=CELL("row")</formula>
    </cfRule>
  </conditionalFormatting>
  <conditionalFormatting sqref="F1166:F1169">
    <cfRule type="expression" dxfId="1" priority="35">
      <formula>ROW()=CELL("row")</formula>
    </cfRule>
  </conditionalFormatting>
  <conditionalFormatting sqref="F1168:F1169">
    <cfRule type="expression" dxfId="0" priority="36">
      <formula>ROW()=CELL("row")</formula>
    </cfRule>
  </conditionalFormatting>
  <conditionalFormatting sqref="F1353:F1355">
    <cfRule type="expression" dxfId="0" priority="20">
      <formula>ROW()=CELL("row")</formula>
    </cfRule>
    <cfRule type="expression" dxfId="1" priority="19">
      <formula>ROW()=CELL("row")</formula>
    </cfRule>
  </conditionalFormatting>
  <conditionalFormatting sqref="F1493:F1497">
    <cfRule type="expression" dxfId="0" priority="16">
      <formula>ROW()=CELL("row")</formula>
    </cfRule>
    <cfRule type="expression" dxfId="1" priority="15">
      <formula>ROW()=CELL("row")</formula>
    </cfRule>
  </conditionalFormatting>
  <conditionalFormatting sqref="F1753:F1770">
    <cfRule type="expression" dxfId="1" priority="91">
      <formula>ROW()=CELL("row")</formula>
    </cfRule>
    <cfRule type="expression" dxfId="0" priority="92">
      <formula>ROW()=CELL("row")</formula>
    </cfRule>
  </conditionalFormatting>
  <conditionalFormatting sqref="F2038:F2055">
    <cfRule type="expression" dxfId="0" priority="88">
      <formula>ROW()=CELL("row")</formula>
    </cfRule>
    <cfRule type="expression" dxfId="1" priority="87">
      <formula>ROW()=CELL("row")</formula>
    </cfRule>
  </conditionalFormatting>
  <conditionalFormatting sqref="F2275:F2291">
    <cfRule type="expression" dxfId="1" priority="77">
      <formula>ROW()=CELL("row")</formula>
    </cfRule>
    <cfRule type="expression" dxfId="0" priority="78">
      <formula>ROW()=CELL("row")</formula>
    </cfRule>
  </conditionalFormatting>
  <conditionalFormatting sqref="F2512:F2516">
    <cfRule type="expression" dxfId="1" priority="69">
      <formula>ROW()=CELL("row")</formula>
    </cfRule>
    <cfRule type="expression" dxfId="0" priority="70">
      <formula>ROW()=CELL("row")</formula>
    </cfRule>
  </conditionalFormatting>
  <conditionalFormatting sqref="F2521:F2536">
    <cfRule type="expression" dxfId="1" priority="67">
      <formula>ROW()=CELL("row")</formula>
    </cfRule>
    <cfRule type="expression" dxfId="0" priority="68">
      <formula>ROW()=CELL("row")</formula>
    </cfRule>
  </conditionalFormatting>
  <conditionalFormatting sqref="F2577:F2587">
    <cfRule type="expression" dxfId="0" priority="64">
      <formula>ROW()=CELL("row")</formula>
    </cfRule>
    <cfRule type="expression" dxfId="1" priority="63">
      <formula>ROW()=CELL("row")</formula>
    </cfRule>
  </conditionalFormatting>
  <conditionalFormatting sqref="F2587:F2588">
    <cfRule type="expression" dxfId="0" priority="66">
      <formula>ROW()=CELL("row")</formula>
    </cfRule>
    <cfRule type="expression" dxfId="1" priority="65">
      <formula>ROW()=CELL("row")</formula>
    </cfRule>
  </conditionalFormatting>
  <conditionalFormatting sqref="F2657:F2670">
    <cfRule type="expression" dxfId="0" priority="58">
      <formula>ROW()=CELL("row")</formula>
    </cfRule>
  </conditionalFormatting>
  <conditionalFormatting sqref="F2660:F2670">
    <cfRule type="expression" dxfId="1" priority="57">
      <formula>ROW()=CELL("row")</formula>
    </cfRule>
  </conditionalFormatting>
  <conditionalFormatting sqref="F2670:F2671">
    <cfRule type="expression" dxfId="1" priority="59">
      <formula>ROW()=CELL("row")</formula>
    </cfRule>
    <cfRule type="expression" dxfId="0" priority="60">
      <formula>ROW()=CELL("row")</formula>
    </cfRule>
  </conditionalFormatting>
  <conditionalFormatting sqref="F2766:F2793">
    <cfRule type="expression" dxfId="1" priority="71">
      <formula>ROW()=CELL("row")</formula>
    </cfRule>
    <cfRule type="expression" dxfId="0" priority="72">
      <formula>ROW()=CELL("row")</formula>
    </cfRule>
  </conditionalFormatting>
  <conditionalFormatting sqref="F9971:F9973">
    <cfRule type="expression" dxfId="0" priority="98">
      <formula>ROW()=CELL("row")</formula>
    </cfRule>
    <cfRule type="expression" dxfId="1" priority="97">
      <formula>ROW()=CELL("row")</formula>
    </cfRule>
  </conditionalFormatting>
  <conditionalFormatting sqref="G658:G666">
    <cfRule type="expression" dxfId="1" priority="1">
      <formula>ROW()=CELL("row")</formula>
    </cfRule>
    <cfRule type="expression" dxfId="0" priority="2">
      <formula>ROW()=CELL("row")</formula>
    </cfRule>
  </conditionalFormatting>
  <conditionalFormatting sqref="H898:H912">
    <cfRule type="expression" dxfId="0" priority="48">
      <formula>ROW()=CELL("row")</formula>
    </cfRule>
    <cfRule type="expression" dxfId="1" priority="47">
      <formula>ROW()=CELL("row")</formula>
    </cfRule>
  </conditionalFormatting>
  <conditionalFormatting sqref="H1324:H1325">
    <cfRule type="expression" dxfId="1" priority="24">
      <formula>ROW()=CELL("row")</formula>
    </cfRule>
  </conditionalFormatting>
  <conditionalFormatting sqref="$A1:$XFD1 A2:L2 $A3:$XFD10 A11:C11 $A12:$XFD14 A15:A12291 A12292:P1048576 B430:G433 B434:F480 B825:K896 B1179:F1201 B1850:K1982 C1310:K1325 C1771:F1849 C2517:F2517 C2672:K2696 C2698:F2765 D785:K787 D913:H916 D928:K929 D977:K980 D2538:K2539 E11:XFD11 E788:K788 E898:G899 E917:H917 E981:K981 E1166:F1167 E1170:F1178 E1492:F1492 F2537:K2537 F2574:H2576 G1334:K1355 G1492:K1849 G2698:K3452 G9971:G12291 H3453:L5385 L21:L3452 M16:M5385 N2:XFD2 N553:O3452 N3453:N5385 O15:XFD59 O60:O552 O3453:P12291 P60:XFD3452 Q3453:XFD1048576">
    <cfRule type="expression" dxfId="0" priority="101">
      <formula>ROW()=CELL("row")</formula>
    </cfRule>
  </conditionalFormatting>
  <conditionalFormatting sqref="$A1:$XFD10 A11:C11 A12292:P1048576 E11:XFD11 O15:XFD59">
    <cfRule type="expression" dxfId="1" priority="99">
      <formula>ROW()=CELL("row")</formula>
    </cfRule>
  </conditionalFormatting>
  <conditionalFormatting sqref="A2:L2 C2517:F2517 E1170:F1178 G9971:G12291 N2:XFD2">
    <cfRule type="expression" dxfId="1" priority="100">
      <formula>ROW()=CELL("row")</formula>
    </cfRule>
  </conditionalFormatting>
  <conditionalFormatting sqref="$A12:$XFD14 A15:A12291 B430:F480 B825:K896 B1204:K1260 B1850:K1982 C1310:K1325 C1514:F1532 C1771:F1849 C2672:K2696 C2698:K2765 D785:K787 D913:H916 D928:K929 D977:K980 D2538:K2539 E788:K788 E898:G899 E917:H917 E981:K981 E1492:F1492 F481:F511 F512:K513 F1343 F1420:H1420 F2537:K2537 F2574:H2576 F2657:H2659 G1334:K1355 G1492:K1849 G2660:H2671 G2766:K3452 H3453:P12291 L21:L3452 M16:M3452 N553:O3452 O60:O552 P60:XFD3452 Q3453:XFD1048576">
    <cfRule type="expression" dxfId="1" priority="22">
      <formula>ROW()=CELL("row")</formula>
    </cfRule>
  </conditionalFormatting>
  <conditionalFormatting sqref="B15:B46 B514:K561 B667:H667 B668:K784 B932:K976 B1326:K1333 B1356:K1373 B2697:K2697 C562:G569 C808:K824 C1374:K1469 C2540:K2573 C2593:K2656 E897:K897 F789:K807 F900:G912 F930:K931 F1261:K1309 F1470:K1491 G30:G36 G571:K657 G982:K1203 H32:K36 I666:K667 N15:N552">
    <cfRule type="expression" dxfId="0" priority="46">
      <formula>ROW()=CELL("row")</formula>
    </cfRule>
    <cfRule type="expression" dxfId="1" priority="45">
      <formula>ROW()=CELL("row")</formula>
    </cfRule>
  </conditionalFormatting>
  <conditionalFormatting sqref="B15:F429 B1983:F2037 B2443:F2511 C2056:F2172 C2198:F2203 C2437:F2442 D1334:F1352 D2292:F2293 E2173:F2197 E2425:F2436 F2410:F2424 G15:M15 G16:K27 G28:J28 G29:K31 G3453:G9973 L16:L19">
    <cfRule type="expression" dxfId="1" priority="85">
      <formula>ROW()=CELL("row")</formula>
    </cfRule>
  </conditionalFormatting>
  <conditionalFormatting sqref="B15:F429 B1983:F2037 B2443:F2511 C2056:F2172 C2198:F2203 C2437:F2442 D1334:F1352 D2292:F2293 E2173:F2197 E2425:F2436 F484:K489 F509:K513 F2410:F2424 G15:M15 G16:K27 G28:J28 G29:K31 G3453:G9973 L16:L19">
    <cfRule type="expression" dxfId="0" priority="86">
      <formula>ROW()=CELL("row")</formula>
    </cfRule>
  </conditionalFormatting>
  <conditionalFormatting sqref="G37:K483">
    <cfRule type="expression" dxfId="0" priority="53">
      <formula>ROW()=CELL("row")</formula>
    </cfRule>
  </conditionalFormatting>
  <conditionalFormatting sqref="G37:K511">
    <cfRule type="expression" dxfId="1" priority="9">
      <formula>ROW()=CELL("row")</formula>
    </cfRule>
  </conditionalFormatting>
  <conditionalFormatting sqref="B482:E513 C481:E481">
    <cfRule type="expression" dxfId="1" priority="55">
      <formula>ROW()=CELL("row")</formula>
    </cfRule>
    <cfRule type="expression" dxfId="0" priority="56">
      <formula>ROW()=CELL("row")</formula>
    </cfRule>
  </conditionalFormatting>
  <conditionalFormatting sqref="F481:F483 F490:F511">
    <cfRule type="expression" dxfId="0" priority="54">
      <formula>ROW()=CELL("row")</formula>
    </cfRule>
  </conditionalFormatting>
  <conditionalFormatting sqref="G490:K508">
    <cfRule type="expression" dxfId="0" priority="10">
      <formula>ROW()=CELL("row")</formula>
    </cfRule>
  </conditionalFormatting>
  <conditionalFormatting sqref="B594:E627 B658:B675 C570:F582 C583:E593 G570:H570 H562:K567 H568:H569 H658:K665 H666 I568:K570">
    <cfRule type="expression" dxfId="1" priority="49">
      <formula>ROW()=CELL("row")</formula>
    </cfRule>
  </conditionalFormatting>
  <conditionalFormatting sqref="B594:E627 B657:F666 B667:B675 C570:F582 C583:E593 G570:H570 H562:K567 H568:H569 H658:K665 H666 I568:K570">
    <cfRule type="expression" dxfId="0" priority="50">
      <formula>ROW()=CELL("row")</formula>
    </cfRule>
  </conditionalFormatting>
  <conditionalFormatting sqref="B628:F656">
    <cfRule type="expression" dxfId="0" priority="4">
      <formula>ROW()=CELL("row")</formula>
    </cfRule>
  </conditionalFormatting>
  <conditionalFormatting sqref="B628:F666">
    <cfRule type="expression" dxfId="1" priority="3">
      <formula>ROW()=CELL("row")</formula>
    </cfRule>
  </conditionalFormatting>
  <conditionalFormatting sqref="B785:C801 B802:E804 B805:B824 B897:C902 B903:D904 B905:E912 B913:C930 B931:E931 B977:C994 B995:E995 C805:E807 D788:D789 D790:E801 D917:D927 D930:E930 D981:D994 E789 E900:E904 E918:E927 E982:E994 G918:K927 I898:K917">
    <cfRule type="expression" dxfId="0" priority="52">
      <formula>ROW()=CELL("row")</formula>
    </cfRule>
    <cfRule type="expression" dxfId="1" priority="51">
      <formula>ROW()=CELL("row")</formula>
    </cfRule>
  </conditionalFormatting>
  <conditionalFormatting sqref="B996:F1165">
    <cfRule type="expression" dxfId="1" priority="33">
      <formula>ROW()=CELL("row")</formula>
    </cfRule>
    <cfRule type="expression" dxfId="0" priority="34">
      <formula>ROW()=CELL("row")</formula>
    </cfRule>
  </conditionalFormatting>
  <conditionalFormatting sqref="B1166:D1178 B1204:K1260 B1261:E1261 B1262:B1325 E1168:E1169">
    <cfRule type="expression" dxfId="0" priority="39">
      <formula>ROW()=CELL("row")</formula>
    </cfRule>
  </conditionalFormatting>
  <conditionalFormatting sqref="B1166:D1178 B1261:E1261 B1262:B1325 E1168:E1169">
    <cfRule type="expression" dxfId="1" priority="37">
      <formula>ROW()=CELL("row")</formula>
    </cfRule>
  </conditionalFormatting>
  <conditionalFormatting sqref="B1166:B1168 D1166:F1167">
    <cfRule type="expression" dxfId="1" priority="38">
      <formula>ROW()=CELL("row")</formula>
    </cfRule>
  </conditionalFormatting>
  <conditionalFormatting sqref="B1179:F1203">
    <cfRule type="expression" dxfId="1" priority="28">
      <formula>ROW()=CELL("row")</formula>
    </cfRule>
  </conditionalFormatting>
  <conditionalFormatting sqref="D1200:D1201 F1200">
    <cfRule type="expression" dxfId="1" priority="32">
      <formula>ROW()=CELL("row")</formula>
    </cfRule>
  </conditionalFormatting>
  <conditionalFormatting sqref="B1202:F1203">
    <cfRule type="expression" dxfId="0" priority="29">
      <formula>ROW()=CELL("row")</formula>
    </cfRule>
  </conditionalFormatting>
  <conditionalFormatting sqref="D1256:E1256 D1257:D1258">
    <cfRule type="expression" dxfId="1" priority="27">
      <formula>ROW()=CELL("row")</formula>
    </cfRule>
  </conditionalFormatting>
  <conditionalFormatting sqref="C1262:E1309">
    <cfRule type="expression" dxfId="1" priority="25">
      <formula>ROW()=CELL("row")</formula>
    </cfRule>
    <cfRule type="expression" dxfId="0" priority="26">
      <formula>ROW()=CELL("row")</formula>
    </cfRule>
  </conditionalFormatting>
  <conditionalFormatting sqref="B1334:C1354 B1355:E1355 B1374:B1477 B1478:C1496 B1497:E1497 B1498:B1532 C1470:E1470 C1471:C1477 D1471:E1481 D1482:D1496 E1482:E1491 E1493:E1496">
    <cfRule type="expression" dxfId="1" priority="21">
      <formula>ROW()=CELL("row")</formula>
    </cfRule>
  </conditionalFormatting>
  <conditionalFormatting sqref="B1334:C1354 B1355:E1355 B1374:B1477 B1478:C1496 B1497:E1497 B1498:C1513 C1470:E1470 C1471:C1477 D1471:E1481 D1482:D1496 E1482:E1491 E1493:E1496">
    <cfRule type="expression" dxfId="0" priority="23">
      <formula>ROW()=CELL("row")</formula>
    </cfRule>
  </conditionalFormatting>
  <conditionalFormatting sqref="D1353:E1354">
    <cfRule type="expression" dxfId="1" priority="17">
      <formula>ROW()=CELL("row")</formula>
    </cfRule>
    <cfRule type="expression" dxfId="0" priority="18">
      <formula>ROW()=CELL("row")</formula>
    </cfRule>
  </conditionalFormatting>
  <conditionalFormatting sqref="B1498:F1513">
    <cfRule type="expression" dxfId="1" priority="13">
      <formula>ROW()=CELL("row")</formula>
    </cfRule>
  </conditionalFormatting>
  <conditionalFormatting sqref="D1498:F1513">
    <cfRule type="expression" dxfId="0" priority="14">
      <formula>ROW()=CELL("row")</formula>
    </cfRule>
  </conditionalFormatting>
  <conditionalFormatting sqref="B1514:F1752">
    <cfRule type="expression" dxfId="0" priority="84">
      <formula>ROW()=CELL("row")</formula>
    </cfRule>
  </conditionalFormatting>
  <conditionalFormatting sqref="B1533:F1752">
    <cfRule type="expression" dxfId="1" priority="83">
      <formula>ROW()=CELL("row")</formula>
    </cfRule>
  </conditionalFormatting>
  <conditionalFormatting sqref="B1753:E1759 B1760:B1849 C1760:E1770 F2011:F2013">
    <cfRule type="expression" dxfId="0" priority="94">
      <formula>ROW()=CELL("row")</formula>
    </cfRule>
    <cfRule type="expression" dxfId="1" priority="93">
      <formula>ROW()=CELL("row")</formula>
    </cfRule>
  </conditionalFormatting>
  <conditionalFormatting sqref="B2512:E2513 B2514:B2696 B2698:B2813 C2514:E2516 C2518:C2539 C2574:E2592 C2657:E2671 C2766:E2813 D2518:F2520 D2521:E2537 F2784:F2813 G1983:K2536 G2577:H2588 I2574:K2588 I2657:K2671">
    <cfRule type="expression" dxfId="1" priority="73">
      <formula>ROW()=CELL("row")</formula>
    </cfRule>
  </conditionalFormatting>
  <conditionalFormatting sqref="B2512:E2513 B2514:B2696 B2698:B2813 C2514:E2516 C2518:C2539 C2574:E2592 C2657:E2671 C2766:E2813 D2518:F2520 D2521:E2537 F2784:F2813 G1983:K2536 G2577:H2588 G2657:K2671 I2574:K2588">
    <cfRule type="expression" dxfId="0" priority="74">
      <formula>ROW()=CELL("row")</formula>
    </cfRule>
  </conditionalFormatting>
  <conditionalFormatting sqref="B2038:E2044 B2045:B2182 B2183:D2187 B2188:B2203 C2045:E2055 C2173:D2182 C2188:D2197">
    <cfRule type="expression" dxfId="1" priority="89">
      <formula>ROW()=CELL("row")</formula>
    </cfRule>
    <cfRule type="expression" dxfId="0" priority="90">
      <formula>ROW()=CELL("row")</formula>
    </cfRule>
  </conditionalFormatting>
  <conditionalFormatting sqref="B2204:F2274">
    <cfRule type="expression" dxfId="1" priority="79">
      <formula>ROW()=CELL("row")</formula>
    </cfRule>
    <cfRule type="expression" dxfId="0" priority="80">
      <formula>ROW()=CELL("row")</formula>
    </cfRule>
  </conditionalFormatting>
  <conditionalFormatting sqref="B2275:E2280 B2281:C2293 B2294:B2425 B2426:D2426 B2427:B2442 C2410:E2410 C2411:C2425 C2427:D2436 D2281:E2291 D2411:E2411 D2412:D2425 E2412:E2424">
    <cfRule type="expression" dxfId="1" priority="81">
      <formula>ROW()=CELL("row")</formula>
    </cfRule>
    <cfRule type="expression" dxfId="0" priority="82">
      <formula>ROW()=CELL("row")</formula>
    </cfRule>
  </conditionalFormatting>
  <conditionalFormatting sqref="C2294:F2409">
    <cfRule type="expression" dxfId="1" priority="75">
      <formula>ROW()=CELL("row")</formula>
    </cfRule>
    <cfRule type="expression" dxfId="0" priority="76">
      <formula>ROW()=CELL("row")</formula>
    </cfRule>
  </conditionalFormatting>
  <conditionalFormatting sqref="F2589:K2592">
    <cfRule type="expression" dxfId="0" priority="62">
      <formula>ROW()=CELL("row")</formula>
    </cfRule>
    <cfRule type="expression" dxfId="1" priority="61">
      <formula>ROW()=CELL("row")</formula>
    </cfRule>
  </conditionalFormatting>
  <conditionalFormatting sqref="B2814:F12291">
    <cfRule type="expression" dxfId="0" priority="96">
      <formula>ROW()=CELL("row")</formula>
    </cfRule>
    <cfRule type="expression" dxfId="1" priority="95">
      <formula>ROW()=CELL("row")</formula>
    </cfRule>
  </conditionalFormatting>
  <conditionalFormatting sqref="H5386:N12291">
    <cfRule type="expression" dxfId="0" priority="40">
      <formula>ROW()=CELL("row")</formula>
    </cfRule>
  </conditionalFormatting>
  <dataValidations count="7">
    <dataValidation type="list" showInputMessage="1" showErrorMessage="1" sqref="D15:D2706">
      <formula1>data!$F$2:$F$28</formula1>
    </dataValidation>
    <dataValidation type="list" showInputMessage="1" showErrorMessage="1" sqref="H15:H3452 I3453:I12291">
      <formula1>data!$L$2:$L$27</formula1>
    </dataValidation>
    <dataValidation type="list" showInputMessage="1" showErrorMessage="1" sqref="I14:I688">
      <formula1>data!$Y$2:$Y$22</formula1>
    </dataValidation>
    <dataValidation type="list" showInputMessage="1" showErrorMessage="1" sqref="J15:J1535">
      <formula1>data!$H$2:$H$27</formula1>
    </dataValidation>
    <dataValidation type="list" showInputMessage="1" showErrorMessage="1" sqref="K15:K27 K29:K3452 L3453:L4622">
      <formula1>data!$J$2:$J$27</formula1>
    </dataValidation>
    <dataValidation type="list" showInputMessage="1" showErrorMessage="1" sqref="L15:L19 L21:L3452 M3453:M5385">
      <formula1>data!$O$2:$O$27</formula1>
    </dataValidation>
    <dataValidation type="list" showInputMessage="1" showErrorMessage="1" sqref="M16:M3452 N3453:N12291">
      <formula1>data!$U$2:$U$4</formula1>
    </dataValidation>
  </dataValidations>
  <hyperlinks>
    <hyperlink ref="F7" location="'Home page'!A1" display="Home page"/>
    <hyperlink ref="F8" location="data!A1" display="data"/>
    <hyperlink ref="F9" location="summary_omar!A1" display="SUMMARY '"/>
  </hyperlinks>
  <pageMargins left="0.7" right="0.7" top="0.75" bottom="0.75" header="0.3" footer="0.3"/>
  <pageSetup paperSize="1" scale="18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R12299"/>
  <sheetViews>
    <sheetView zoomScale="40" zoomScaleNormal="40" zoomScaleSheetLayoutView="39" topLeftCell="A1107" workbookViewId="0">
      <selection activeCell="I1137" sqref="I1137"/>
    </sheetView>
  </sheetViews>
  <sheetFormatPr defaultColWidth="8.82857142857143" defaultRowHeight="23.25"/>
  <cols>
    <col min="1" max="1" width="11.0285714285714" style="140" customWidth="1"/>
    <col min="2" max="2" width="22.4380952380952" style="140" customWidth="1"/>
    <col min="3" max="3" width="21.3238095238095" style="140" customWidth="1"/>
    <col min="4" max="4" width="30.5238095238095" style="140" customWidth="1"/>
    <col min="5" max="5" width="28.4380952380952" style="140" customWidth="1"/>
    <col min="6" max="6" width="128.238095238095" style="140" customWidth="1"/>
    <col min="7" max="7" width="31.752380952381" style="140" customWidth="1"/>
    <col min="8" max="8" width="35.1809523809524" style="314" customWidth="1"/>
    <col min="9" max="9" width="28.4380952380952" style="140" customWidth="1"/>
    <col min="10" max="11" width="38.7428571428571" style="140" customWidth="1"/>
    <col min="12" max="12" width="28.4380952380952" style="140" customWidth="1"/>
    <col min="13" max="13" width="21.3238095238095" style="140" customWidth="1"/>
    <col min="14" max="14" width="23.047619047619" style="140" customWidth="1"/>
    <col min="15" max="15" width="22.552380952381" style="140" customWidth="1"/>
    <col min="16" max="16" width="14.8285714285714" style="140" customWidth="1"/>
    <col min="17" max="17" width="20.4761904761905" style="140" customWidth="1"/>
    <col min="18" max="18" width="15.447619047619" style="140" customWidth="1"/>
    <col min="19" max="19" width="19.6095238095238" style="140" customWidth="1"/>
    <col min="20" max="20" width="18.1428571428571" style="140" customWidth="1"/>
    <col min="21" max="21" width="16.7904761904762" style="140" customWidth="1"/>
    <col min="22" max="22" width="18.1428571428571" style="140" customWidth="1"/>
    <col min="23" max="16384" width="8.82857142857143" style="140" customWidth="1"/>
  </cols>
  <sheetData>
    <row r="1" ht="23.45" customHeight="1" spans="2:13">
      <c r="B1" s="315"/>
      <c r="C1" s="315"/>
      <c r="F1" s="316"/>
      <c r="G1" s="316"/>
      <c r="H1" s="316"/>
      <c r="M1" s="318">
        <f ca="1">TODAY()</f>
        <v>45873</v>
      </c>
    </row>
    <row r="2" ht="22.9" customHeight="1" spans="2:8">
      <c r="B2" s="315"/>
      <c r="E2" s="31"/>
      <c r="F2" s="316"/>
      <c r="G2" s="316"/>
      <c r="H2" s="316"/>
    </row>
    <row r="3" spans="8:13">
      <c r="H3" s="140"/>
      <c r="M3" s="342"/>
    </row>
    <row r="4" spans="8:13">
      <c r="H4" s="140"/>
      <c r="M4" s="342"/>
    </row>
    <row r="5" spans="8:13">
      <c r="H5" s="140"/>
      <c r="M5" s="342"/>
    </row>
    <row r="6" ht="45" customHeight="1" spans="8:13">
      <c r="H6" s="140"/>
      <c r="M6" s="342"/>
    </row>
    <row r="7" ht="45" customHeight="1" spans="4:13">
      <c r="D7" s="317"/>
      <c r="F7" s="255" t="s">
        <v>0</v>
      </c>
      <c r="H7" s="140">
        <v>6</v>
      </c>
      <c r="M7" s="342"/>
    </row>
    <row r="8" ht="45" customHeight="1" spans="6:13">
      <c r="F8" s="255" t="s">
        <v>1</v>
      </c>
      <c r="H8" s="140"/>
      <c r="M8" s="342"/>
    </row>
    <row r="9" ht="45" customHeight="1" spans="4:13">
      <c r="D9" s="317"/>
      <c r="F9" s="255" t="s">
        <v>2</v>
      </c>
      <c r="H9" s="140"/>
      <c r="M9" s="342"/>
    </row>
    <row r="10" ht="45" customHeight="1" spans="8:13">
      <c r="H10" s="140"/>
      <c r="M10" s="342"/>
    </row>
    <row r="11" ht="45" customHeight="1" spans="3:13">
      <c r="C11" s="318"/>
      <c r="H11" s="140"/>
      <c r="M11" s="342"/>
    </row>
    <row r="12" ht="5.45" customHeight="1" spans="8:13">
      <c r="H12" s="140"/>
      <c r="M12" s="342"/>
    </row>
    <row r="13" ht="54.6" customHeight="1" spans="4:15">
      <c r="D13" s="319" t="s">
        <v>3</v>
      </c>
      <c r="E13" s="320"/>
      <c r="F13" s="321" t="s">
        <v>4</v>
      </c>
      <c r="G13" s="322">
        <f>SUBTOTAL(9,daily!$G$15:$G$12299)</f>
        <v>1859614.47999998</v>
      </c>
      <c r="H13" s="323" t="str">
        <f>IF(B1=0,"قيد متزن","قيد غير متزن")</f>
        <v>قيد متزن</v>
      </c>
      <c r="I13" s="343" t="str">
        <f>IF(C1=0,"قيد متزن","قيد غير متزن")</f>
        <v>قيد متزن</v>
      </c>
      <c r="J13" s="344"/>
      <c r="K13" s="345" t="str">
        <f>IF(B2=0,"قيد متزن","قيد غير متزن")</f>
        <v>قيد متزن</v>
      </c>
      <c r="L13" s="140" t="s">
        <v>5</v>
      </c>
      <c r="O13" s="318">
        <f ca="1">TODAY()</f>
        <v>45873</v>
      </c>
    </row>
    <row r="14" ht="40.15" customHeight="1" spans="1:17">
      <c r="A14" s="324" t="s">
        <v>6</v>
      </c>
      <c r="B14" s="325" t="s">
        <v>7</v>
      </c>
      <c r="C14" s="326" t="s">
        <v>8</v>
      </c>
      <c r="D14" s="327" t="s">
        <v>9</v>
      </c>
      <c r="E14" s="327" t="s">
        <v>10</v>
      </c>
      <c r="F14" s="327" t="s">
        <v>11</v>
      </c>
      <c r="G14" s="327" t="s">
        <v>12</v>
      </c>
      <c r="H14" s="327" t="s">
        <v>13</v>
      </c>
      <c r="I14" s="327" t="s">
        <v>14</v>
      </c>
      <c r="J14" s="327" t="s">
        <v>15</v>
      </c>
      <c r="K14" s="327" t="s">
        <v>16</v>
      </c>
      <c r="L14" s="346" t="s">
        <v>17</v>
      </c>
      <c r="M14" s="327" t="s">
        <v>18</v>
      </c>
      <c r="N14" s="327" t="s">
        <v>19</v>
      </c>
      <c r="O14" s="327" t="s">
        <v>20</v>
      </c>
      <c r="P14" s="326" t="s">
        <v>21</v>
      </c>
      <c r="Q14" s="353" t="s">
        <v>22</v>
      </c>
    </row>
    <row r="15" s="313" customFormat="1" ht="81" customHeight="1" spans="1:18">
      <c r="A15" s="328">
        <v>1</v>
      </c>
      <c r="B15" s="294">
        <v>45743</v>
      </c>
      <c r="C15" s="329"/>
      <c r="D15" s="329" t="s">
        <v>19</v>
      </c>
      <c r="E15" s="329"/>
      <c r="F15" s="330" t="s">
        <v>513</v>
      </c>
      <c r="G15" s="331">
        <v>2286</v>
      </c>
      <c r="H15" s="332"/>
      <c r="I15" s="329" t="s">
        <v>514</v>
      </c>
      <c r="J15" s="329"/>
      <c r="K15" s="329"/>
      <c r="L15" s="329"/>
      <c r="M15" s="329"/>
      <c r="N15" s="329" t="s">
        <v>515</v>
      </c>
      <c r="O15" s="329"/>
      <c r="P15" s="347" t="str">
        <f>TEXT(daily!$B15,"mmmm")</f>
        <v>March</v>
      </c>
      <c r="Q15" s="354"/>
      <c r="R15" s="313" t="str">
        <f t="shared" ref="R15:R78" si="0">TEXT(B15,"yyyy")</f>
        <v>2025</v>
      </c>
    </row>
    <row r="16" s="313" customFormat="1" ht="35.1" customHeight="1" spans="1:18">
      <c r="A16" s="328">
        <v>2</v>
      </c>
      <c r="B16" s="294">
        <v>45743</v>
      </c>
      <c r="C16" s="333"/>
      <c r="D16" s="334" t="s">
        <v>668</v>
      </c>
      <c r="E16" s="333"/>
      <c r="F16" s="333" t="s">
        <v>91</v>
      </c>
      <c r="G16" s="335">
        <v>61</v>
      </c>
      <c r="H16" s="336"/>
      <c r="I16" s="333" t="s">
        <v>517</v>
      </c>
      <c r="J16" s="333"/>
      <c r="K16" s="333" t="s">
        <v>91</v>
      </c>
      <c r="L16" s="333"/>
      <c r="M16" s="334"/>
      <c r="N16" s="334"/>
      <c r="O16" s="333"/>
      <c r="P16" s="348" t="str">
        <f>TEXT(daily!$B16,"mmmm")</f>
        <v>March</v>
      </c>
      <c r="Q16" s="355"/>
      <c r="R16" s="313" t="str">
        <f t="shared" si="0"/>
        <v>2025</v>
      </c>
    </row>
    <row r="17" s="313" customFormat="1" ht="35.1" customHeight="1" spans="1:18">
      <c r="A17" s="328">
        <v>3</v>
      </c>
      <c r="B17" s="294">
        <v>45743</v>
      </c>
      <c r="C17" s="337"/>
      <c r="D17" s="338" t="s">
        <v>518</v>
      </c>
      <c r="E17" s="337"/>
      <c r="F17" s="337" t="s">
        <v>519</v>
      </c>
      <c r="G17" s="339">
        <v>301</v>
      </c>
      <c r="H17" s="340"/>
      <c r="I17" s="337" t="s">
        <v>514</v>
      </c>
      <c r="J17" s="337"/>
      <c r="K17" s="337"/>
      <c r="L17" s="337"/>
      <c r="M17" s="329"/>
      <c r="N17" s="329"/>
      <c r="O17" s="337"/>
      <c r="P17" s="349" t="str">
        <f>TEXT(daily!$B17,"mmmm")</f>
        <v>March</v>
      </c>
      <c r="R17" s="313" t="str">
        <f t="shared" si="0"/>
        <v>2025</v>
      </c>
    </row>
    <row r="18" s="313" customFormat="1" ht="35.1" customHeight="1" spans="1:18">
      <c r="A18" s="328">
        <v>4</v>
      </c>
      <c r="B18" s="294">
        <v>45743</v>
      </c>
      <c r="C18" s="337"/>
      <c r="D18" s="338" t="s">
        <v>520</v>
      </c>
      <c r="E18" s="337"/>
      <c r="F18" s="337" t="s">
        <v>521</v>
      </c>
      <c r="G18" s="339">
        <v>511</v>
      </c>
      <c r="H18" s="340"/>
      <c r="I18" s="337" t="s">
        <v>522</v>
      </c>
      <c r="J18" s="337"/>
      <c r="K18" s="337"/>
      <c r="L18" s="337"/>
      <c r="M18" s="334"/>
      <c r="N18" s="334"/>
      <c r="O18" s="337"/>
      <c r="P18" s="349" t="str">
        <f>TEXT(daily!$B18,"mmmm")</f>
        <v>March</v>
      </c>
      <c r="R18" s="313" t="str">
        <f t="shared" si="0"/>
        <v>2025</v>
      </c>
    </row>
    <row r="19" s="313" customFormat="1" ht="35.1" customHeight="1" spans="1:18">
      <c r="A19" s="328">
        <v>5</v>
      </c>
      <c r="B19" s="294">
        <v>45743</v>
      </c>
      <c r="C19" s="337"/>
      <c r="D19" s="338" t="s">
        <v>17</v>
      </c>
      <c r="E19" s="337"/>
      <c r="F19" s="337" t="s">
        <v>26</v>
      </c>
      <c r="G19" s="339">
        <v>80</v>
      </c>
      <c r="H19" s="340"/>
      <c r="I19" s="337" t="s">
        <v>522</v>
      </c>
      <c r="J19" s="337"/>
      <c r="K19" s="337"/>
      <c r="L19" s="337"/>
      <c r="M19" s="329"/>
      <c r="N19" s="329"/>
      <c r="O19" s="337"/>
      <c r="P19" s="349" t="str">
        <f>TEXT(daily!$B19,"mmmm")</f>
        <v>March</v>
      </c>
      <c r="Q19" s="313" t="s">
        <v>26</v>
      </c>
      <c r="R19" s="313" t="str">
        <f t="shared" si="0"/>
        <v>2025</v>
      </c>
    </row>
    <row r="20" s="313" customFormat="1" ht="35.1" customHeight="1" spans="1:18">
      <c r="A20" s="328">
        <v>6</v>
      </c>
      <c r="B20" s="294">
        <v>45743</v>
      </c>
      <c r="C20" s="337"/>
      <c r="D20" s="337" t="s">
        <v>19</v>
      </c>
      <c r="E20" s="337"/>
      <c r="F20" s="337" t="s">
        <v>523</v>
      </c>
      <c r="G20" s="339">
        <v>15060</v>
      </c>
      <c r="H20" s="340"/>
      <c r="I20" s="337" t="s">
        <v>522</v>
      </c>
      <c r="J20" s="337"/>
      <c r="K20" s="337"/>
      <c r="L20" s="337"/>
      <c r="M20" s="350"/>
      <c r="N20" s="351" t="s">
        <v>481</v>
      </c>
      <c r="O20" s="337"/>
      <c r="P20" s="349" t="str">
        <f>TEXT(daily!$B20,"mmmm")</f>
        <v>March</v>
      </c>
      <c r="R20" s="313" t="str">
        <f t="shared" si="0"/>
        <v>2025</v>
      </c>
    </row>
    <row r="21" s="313" customFormat="1" ht="35.1" customHeight="1" spans="1:18">
      <c r="A21" s="328">
        <v>7</v>
      </c>
      <c r="B21" s="294">
        <v>45743</v>
      </c>
      <c r="C21" s="337"/>
      <c r="D21" s="337" t="s">
        <v>19</v>
      </c>
      <c r="E21" s="337"/>
      <c r="F21" s="337" t="s">
        <v>524</v>
      </c>
      <c r="G21" s="339">
        <v>4250</v>
      </c>
      <c r="H21" s="340"/>
      <c r="I21" s="337" t="s">
        <v>522</v>
      </c>
      <c r="J21" s="337"/>
      <c r="K21" s="337"/>
      <c r="L21" s="337"/>
      <c r="M21" s="329"/>
      <c r="N21" s="329" t="s">
        <v>525</v>
      </c>
      <c r="O21" s="337"/>
      <c r="P21" s="349" t="str">
        <f>TEXT(daily!$B21,"mmmm")</f>
        <v>March</v>
      </c>
      <c r="R21" s="313" t="str">
        <f t="shared" si="0"/>
        <v>2025</v>
      </c>
    </row>
    <row r="22" s="313" customFormat="1" ht="51" customHeight="1" spans="1:18">
      <c r="A22" s="328">
        <v>8</v>
      </c>
      <c r="B22" s="294">
        <v>45743</v>
      </c>
      <c r="C22" s="337"/>
      <c r="D22" s="337" t="s">
        <v>19</v>
      </c>
      <c r="E22" s="337"/>
      <c r="F22" s="337" t="s">
        <v>526</v>
      </c>
      <c r="G22" s="339">
        <v>4400</v>
      </c>
      <c r="H22" s="340"/>
      <c r="I22" s="337" t="s">
        <v>522</v>
      </c>
      <c r="J22" s="337"/>
      <c r="K22" s="337"/>
      <c r="L22" s="337"/>
      <c r="M22" s="334"/>
      <c r="N22" s="334" t="s">
        <v>443</v>
      </c>
      <c r="O22" s="337"/>
      <c r="P22" s="349" t="str">
        <f>TEXT(daily!$B22,"mmmm")</f>
        <v>March</v>
      </c>
      <c r="R22" s="313" t="str">
        <f t="shared" si="0"/>
        <v>2025</v>
      </c>
    </row>
    <row r="23" s="313" customFormat="1" ht="35.1" customHeight="1" spans="1:18">
      <c r="A23" s="328">
        <v>9</v>
      </c>
      <c r="B23" s="294">
        <v>45743</v>
      </c>
      <c r="C23" s="337"/>
      <c r="D23" s="337" t="s">
        <v>19</v>
      </c>
      <c r="E23" s="337"/>
      <c r="F23" s="337" t="s">
        <v>527</v>
      </c>
      <c r="G23" s="339">
        <v>6200</v>
      </c>
      <c r="H23" s="340"/>
      <c r="I23" s="337" t="s">
        <v>522</v>
      </c>
      <c r="J23" s="337"/>
      <c r="K23" s="337"/>
      <c r="L23" s="337"/>
      <c r="M23" s="329"/>
      <c r="N23" s="329" t="s">
        <v>528</v>
      </c>
      <c r="O23" s="337"/>
      <c r="P23" s="349" t="str">
        <f>TEXT(daily!$B23,"mmmm")</f>
        <v>March</v>
      </c>
      <c r="R23" s="313" t="str">
        <f t="shared" si="0"/>
        <v>2025</v>
      </c>
    </row>
    <row r="24" s="313" customFormat="1" ht="35.1" customHeight="1" spans="1:18">
      <c r="A24" s="328">
        <v>10</v>
      </c>
      <c r="B24" s="294">
        <v>45743</v>
      </c>
      <c r="C24" s="337"/>
      <c r="D24" s="337" t="s">
        <v>520</v>
      </c>
      <c r="E24" s="337"/>
      <c r="F24" s="337" t="s">
        <v>17</v>
      </c>
      <c r="G24" s="339">
        <v>23901</v>
      </c>
      <c r="H24" s="340"/>
      <c r="I24" s="337" t="s">
        <v>522</v>
      </c>
      <c r="J24" s="337"/>
      <c r="K24" s="337"/>
      <c r="L24" s="337"/>
      <c r="M24" s="334"/>
      <c r="N24" s="334"/>
      <c r="O24" s="337"/>
      <c r="P24" s="349" t="str">
        <f>TEXT(daily!$B24,"mmmm")</f>
        <v>March</v>
      </c>
      <c r="R24" s="313" t="str">
        <f t="shared" si="0"/>
        <v>2025</v>
      </c>
    </row>
    <row r="25" s="313" customFormat="1" ht="57.75" customHeight="1" spans="1:18">
      <c r="A25" s="328">
        <v>11</v>
      </c>
      <c r="B25" s="294">
        <v>45743</v>
      </c>
      <c r="C25" s="337"/>
      <c r="D25" s="337" t="s">
        <v>518</v>
      </c>
      <c r="E25" s="337"/>
      <c r="F25" s="337" t="s">
        <v>529</v>
      </c>
      <c r="G25" s="339">
        <v>3240</v>
      </c>
      <c r="H25" s="340"/>
      <c r="I25" s="337" t="s">
        <v>522</v>
      </c>
      <c r="J25" s="337"/>
      <c r="K25" s="337"/>
      <c r="L25" s="337"/>
      <c r="M25" s="329"/>
      <c r="N25" s="329"/>
      <c r="O25" s="337"/>
      <c r="P25" s="349" t="str">
        <f>TEXT(daily!$B25,"mmmm")</f>
        <v>March</v>
      </c>
      <c r="R25" s="313" t="str">
        <f t="shared" si="0"/>
        <v>2025</v>
      </c>
    </row>
    <row r="26" s="313" customFormat="1" ht="35.1" customHeight="1" spans="1:18">
      <c r="A26" s="328">
        <v>12</v>
      </c>
      <c r="B26" s="294">
        <v>45743</v>
      </c>
      <c r="C26" s="337"/>
      <c r="D26" s="337" t="s">
        <v>668</v>
      </c>
      <c r="E26" s="337"/>
      <c r="F26" s="337" t="s">
        <v>530</v>
      </c>
      <c r="G26" s="339">
        <v>60</v>
      </c>
      <c r="H26" s="340"/>
      <c r="I26" s="337" t="s">
        <v>531</v>
      </c>
      <c r="J26" s="337"/>
      <c r="K26" s="337"/>
      <c r="L26" s="337"/>
      <c r="M26" s="334"/>
      <c r="N26" s="334"/>
      <c r="O26" s="337"/>
      <c r="P26" s="349" t="str">
        <f>TEXT(daily!$B26,"mmmm")</f>
        <v>March</v>
      </c>
      <c r="R26" s="313" t="str">
        <f t="shared" si="0"/>
        <v>2025</v>
      </c>
    </row>
    <row r="27" s="313" customFormat="1" ht="35.1" customHeight="1" spans="1:18">
      <c r="A27" s="328">
        <v>13</v>
      </c>
      <c r="B27" s="294">
        <v>45743</v>
      </c>
      <c r="C27" s="337"/>
      <c r="D27" s="337" t="s">
        <v>517</v>
      </c>
      <c r="E27" s="337"/>
      <c r="F27" s="337" t="s">
        <v>186</v>
      </c>
      <c r="G27" s="339">
        <v>1200</v>
      </c>
      <c r="H27" s="340"/>
      <c r="I27" s="337" t="s">
        <v>517</v>
      </c>
      <c r="J27" s="337"/>
      <c r="K27" s="337"/>
      <c r="L27" s="337"/>
      <c r="M27" s="329"/>
      <c r="N27" s="329"/>
      <c r="O27" s="337"/>
      <c r="P27" s="349" t="str">
        <f>TEXT(daily!$B27,"mmmm")</f>
        <v>March</v>
      </c>
      <c r="R27" s="313" t="str">
        <f t="shared" si="0"/>
        <v>2025</v>
      </c>
    </row>
    <row r="28" s="313" customFormat="1" ht="35.1" customHeight="1" spans="1:18">
      <c r="A28" s="328">
        <v>14</v>
      </c>
      <c r="B28" s="294">
        <v>45743</v>
      </c>
      <c r="C28" s="337"/>
      <c r="D28" s="337" t="s">
        <v>17</v>
      </c>
      <c r="E28" s="337"/>
      <c r="F28" s="337" t="s">
        <v>332</v>
      </c>
      <c r="G28" s="339">
        <v>9000</v>
      </c>
      <c r="H28" s="340"/>
      <c r="I28" s="337" t="s">
        <v>522</v>
      </c>
      <c r="J28" s="337"/>
      <c r="K28" s="337"/>
      <c r="L28" s="350"/>
      <c r="M28" s="351"/>
      <c r="N28" s="334"/>
      <c r="O28" s="337"/>
      <c r="P28" s="349" t="str">
        <f>TEXT(daily!$B28,"mmmm")</f>
        <v>March</v>
      </c>
      <c r="Q28" s="313" t="s">
        <v>332</v>
      </c>
      <c r="R28" s="313" t="str">
        <f t="shared" si="0"/>
        <v>2025</v>
      </c>
    </row>
    <row r="29" s="313" customFormat="1" ht="35.1" customHeight="1" spans="1:18">
      <c r="A29" s="328">
        <v>15</v>
      </c>
      <c r="B29" s="294">
        <v>45743</v>
      </c>
      <c r="C29" s="337"/>
      <c r="D29" s="337" t="s">
        <v>518</v>
      </c>
      <c r="E29" s="337"/>
      <c r="F29" s="337" t="s">
        <v>461</v>
      </c>
      <c r="G29" s="339">
        <v>1000</v>
      </c>
      <c r="H29" s="340"/>
      <c r="I29" s="337" t="s">
        <v>522</v>
      </c>
      <c r="J29" s="337"/>
      <c r="K29" s="337"/>
      <c r="L29" s="352"/>
      <c r="M29" s="329"/>
      <c r="N29" s="329"/>
      <c r="O29" s="337"/>
      <c r="P29" s="349" t="str">
        <f>TEXT(daily!$B29,"mmmm")</f>
        <v>March</v>
      </c>
      <c r="R29" s="313" t="str">
        <f t="shared" si="0"/>
        <v>2025</v>
      </c>
    </row>
    <row r="30" s="313" customFormat="1" ht="35.1" customHeight="1" spans="1:18">
      <c r="A30" s="328">
        <v>16</v>
      </c>
      <c r="B30" s="294">
        <v>45743</v>
      </c>
      <c r="C30" s="337"/>
      <c r="D30" s="337" t="s">
        <v>993</v>
      </c>
      <c r="E30" s="337"/>
      <c r="F30" s="337" t="s">
        <v>533</v>
      </c>
      <c r="G30" s="339">
        <v>750</v>
      </c>
      <c r="H30" s="340"/>
      <c r="I30" s="337" t="s">
        <v>522</v>
      </c>
      <c r="J30" s="337"/>
      <c r="K30" s="337"/>
      <c r="L30" s="337"/>
      <c r="M30" s="334"/>
      <c r="N30" s="334"/>
      <c r="O30" s="337"/>
      <c r="P30" s="349" t="str">
        <f>TEXT(daily!$B30,"mmmm")</f>
        <v>March</v>
      </c>
      <c r="R30" s="313" t="str">
        <f t="shared" si="0"/>
        <v>2025</v>
      </c>
    </row>
    <row r="31" s="313" customFormat="1" ht="35.1" customHeight="1" spans="1:18">
      <c r="A31" s="328">
        <v>17</v>
      </c>
      <c r="B31" s="294">
        <v>45743</v>
      </c>
      <c r="C31" s="337"/>
      <c r="D31" s="337" t="s">
        <v>17</v>
      </c>
      <c r="E31" s="337"/>
      <c r="F31" s="337" t="s">
        <v>534</v>
      </c>
      <c r="G31" s="339">
        <v>9000</v>
      </c>
      <c r="H31" s="340"/>
      <c r="I31" s="337" t="s">
        <v>522</v>
      </c>
      <c r="J31" s="337"/>
      <c r="K31" s="337"/>
      <c r="L31" s="337"/>
      <c r="M31" s="329"/>
      <c r="N31" s="329"/>
      <c r="O31" s="337"/>
      <c r="P31" s="349" t="str">
        <f>TEXT(daily!$B31,"mmmm")</f>
        <v>March</v>
      </c>
      <c r="Q31" s="313" t="s">
        <v>535</v>
      </c>
      <c r="R31" s="313" t="str">
        <f t="shared" si="0"/>
        <v>2025</v>
      </c>
    </row>
    <row r="32" s="313" customFormat="1" ht="35.1" customHeight="1" spans="1:18">
      <c r="A32" s="328">
        <v>18</v>
      </c>
      <c r="B32" s="294">
        <v>45743</v>
      </c>
      <c r="C32" s="337"/>
      <c r="D32" s="337" t="s">
        <v>20</v>
      </c>
      <c r="E32" s="337"/>
      <c r="F32" s="337" t="s">
        <v>20</v>
      </c>
      <c r="G32" s="339">
        <v>20000</v>
      </c>
      <c r="H32" s="340"/>
      <c r="I32" s="337" t="s">
        <v>531</v>
      </c>
      <c r="J32" s="337"/>
      <c r="K32" s="337"/>
      <c r="L32" s="337"/>
      <c r="M32" s="334"/>
      <c r="N32" s="334"/>
      <c r="O32" s="337" t="s">
        <v>536</v>
      </c>
      <c r="P32" s="349" t="str">
        <f>TEXT(daily!$B32,"mmmm")</f>
        <v>March</v>
      </c>
      <c r="R32" s="313" t="str">
        <f t="shared" si="0"/>
        <v>2025</v>
      </c>
    </row>
    <row r="33" s="313" customFormat="1" ht="35.1" customHeight="1" spans="1:18">
      <c r="A33" s="328">
        <v>19</v>
      </c>
      <c r="B33" s="294">
        <v>45743</v>
      </c>
      <c r="C33" s="337"/>
      <c r="D33" s="337" t="s">
        <v>520</v>
      </c>
      <c r="E33" s="337"/>
      <c r="F33" s="337" t="s">
        <v>18</v>
      </c>
      <c r="G33" s="339">
        <v>205</v>
      </c>
      <c r="H33" s="340"/>
      <c r="I33" s="337" t="s">
        <v>522</v>
      </c>
      <c r="J33" s="337"/>
      <c r="K33" s="337"/>
      <c r="L33" s="337"/>
      <c r="M33" s="329"/>
      <c r="N33" s="329"/>
      <c r="O33" s="337"/>
      <c r="P33" s="349" t="str">
        <f>TEXT(daily!$B33,"mmmm")</f>
        <v>March</v>
      </c>
      <c r="R33" s="313" t="str">
        <f t="shared" si="0"/>
        <v>2025</v>
      </c>
    </row>
    <row r="34" s="313" customFormat="1" ht="30.75" customHeight="1" spans="1:18">
      <c r="A34" s="328">
        <v>20</v>
      </c>
      <c r="B34" s="294">
        <v>45743</v>
      </c>
      <c r="C34" s="337"/>
      <c r="D34" s="337" t="s">
        <v>994</v>
      </c>
      <c r="E34" s="337"/>
      <c r="F34" s="337" t="s">
        <v>537</v>
      </c>
      <c r="G34" s="339">
        <v>6000</v>
      </c>
      <c r="H34" s="340"/>
      <c r="I34" s="337" t="s">
        <v>517</v>
      </c>
      <c r="J34" s="337"/>
      <c r="K34" s="337"/>
      <c r="L34" s="337"/>
      <c r="M34" s="334"/>
      <c r="N34" s="334"/>
      <c r="O34" s="337"/>
      <c r="P34" s="349" t="str">
        <f>TEXT(daily!$B34,"mmmm")</f>
        <v>March</v>
      </c>
      <c r="R34" s="313" t="str">
        <f t="shared" si="0"/>
        <v>2025</v>
      </c>
    </row>
    <row r="35" s="313" customFormat="1" ht="35.1" customHeight="1" spans="1:18">
      <c r="A35" s="328">
        <v>21</v>
      </c>
      <c r="B35" s="294">
        <v>45743</v>
      </c>
      <c r="C35" s="337"/>
      <c r="D35" s="341" t="s">
        <v>520</v>
      </c>
      <c r="E35" s="337"/>
      <c r="F35" s="337" t="s">
        <v>538</v>
      </c>
      <c r="G35" s="339">
        <v>1000</v>
      </c>
      <c r="H35" s="340"/>
      <c r="I35" s="337" t="s">
        <v>522</v>
      </c>
      <c r="J35" s="337"/>
      <c r="K35" s="337"/>
      <c r="L35" s="337"/>
      <c r="M35" s="329"/>
      <c r="N35" s="329"/>
      <c r="O35" s="337"/>
      <c r="P35" s="349" t="str">
        <f>TEXT(daily!$B35,"mmmm")</f>
        <v>March</v>
      </c>
      <c r="R35" s="313" t="str">
        <f t="shared" si="0"/>
        <v>2025</v>
      </c>
    </row>
    <row r="36" s="313" customFormat="1" ht="35.1" customHeight="1" spans="1:18">
      <c r="A36" s="328">
        <v>22</v>
      </c>
      <c r="B36" s="294">
        <v>45743</v>
      </c>
      <c r="C36" s="337"/>
      <c r="D36" s="337" t="s">
        <v>17</v>
      </c>
      <c r="E36" s="337"/>
      <c r="F36" s="337" t="s">
        <v>539</v>
      </c>
      <c r="G36" s="339">
        <v>1843</v>
      </c>
      <c r="H36" s="340"/>
      <c r="I36" s="337" t="s">
        <v>522</v>
      </c>
      <c r="J36" s="337"/>
      <c r="K36" s="337"/>
      <c r="L36" s="337"/>
      <c r="M36" s="334"/>
      <c r="N36" s="334"/>
      <c r="O36" s="337"/>
      <c r="P36" s="349" t="str">
        <f>TEXT(daily!$B36,"mmmm")</f>
        <v>March</v>
      </c>
      <c r="Q36" s="313" t="s">
        <v>332</v>
      </c>
      <c r="R36" s="313" t="str">
        <f t="shared" si="0"/>
        <v>2025</v>
      </c>
    </row>
    <row r="37" s="313" customFormat="1" ht="27" customHeight="1" spans="1:18">
      <c r="A37" s="328">
        <v>23</v>
      </c>
      <c r="B37" s="294">
        <v>45743</v>
      </c>
      <c r="C37" s="337"/>
      <c r="D37" s="341" t="s">
        <v>17</v>
      </c>
      <c r="E37" s="337"/>
      <c r="F37" s="337" t="s">
        <v>540</v>
      </c>
      <c r="G37" s="339">
        <f>2500+300</f>
        <v>2800</v>
      </c>
      <c r="H37" s="340"/>
      <c r="I37" s="337" t="s">
        <v>522</v>
      </c>
      <c r="J37" s="337"/>
      <c r="K37" s="337"/>
      <c r="L37" s="337"/>
      <c r="M37" s="329"/>
      <c r="N37" s="329"/>
      <c r="O37" s="337"/>
      <c r="P37" s="349" t="str">
        <f>TEXT(daily!$B37,"mmmm")</f>
        <v>March</v>
      </c>
      <c r="Q37" s="313" t="s">
        <v>139</v>
      </c>
      <c r="R37" s="313" t="str">
        <f t="shared" si="0"/>
        <v>2025</v>
      </c>
    </row>
    <row r="38" s="313" customFormat="1" ht="35.1" customHeight="1" spans="1:18">
      <c r="A38" s="328">
        <v>24</v>
      </c>
      <c r="B38" s="294">
        <v>45743</v>
      </c>
      <c r="C38" s="337"/>
      <c r="D38" s="337" t="s">
        <v>518</v>
      </c>
      <c r="E38" s="337"/>
      <c r="F38" s="337" t="s">
        <v>541</v>
      </c>
      <c r="G38" s="339">
        <v>500</v>
      </c>
      <c r="H38" s="340"/>
      <c r="I38" s="337" t="s">
        <v>471</v>
      </c>
      <c r="J38" s="337"/>
      <c r="K38" s="337"/>
      <c r="L38" s="337"/>
      <c r="M38" s="334"/>
      <c r="N38" s="334"/>
      <c r="O38" s="337"/>
      <c r="P38" s="349" t="str">
        <f>TEXT(daily!$B38,"mmmm")</f>
        <v>March</v>
      </c>
      <c r="R38" s="313" t="str">
        <f t="shared" si="0"/>
        <v>2025</v>
      </c>
    </row>
    <row r="39" s="313" customFormat="1" ht="30.75" customHeight="1" spans="1:18">
      <c r="A39" s="328">
        <v>25</v>
      </c>
      <c r="B39" s="294">
        <v>45743</v>
      </c>
      <c r="C39" s="337"/>
      <c r="D39" s="337" t="s">
        <v>377</v>
      </c>
      <c r="E39" s="337"/>
      <c r="F39" s="337" t="s">
        <v>542</v>
      </c>
      <c r="G39" s="339">
        <v>150</v>
      </c>
      <c r="H39" s="340"/>
      <c r="I39" s="337" t="s">
        <v>522</v>
      </c>
      <c r="J39" s="337"/>
      <c r="K39" s="337"/>
      <c r="L39" s="337"/>
      <c r="M39" s="329"/>
      <c r="N39" s="329"/>
      <c r="O39" s="337"/>
      <c r="P39" s="349" t="str">
        <f>TEXT(daily!$B39,"mmmm")</f>
        <v>March</v>
      </c>
      <c r="R39" s="313" t="str">
        <f t="shared" si="0"/>
        <v>2025</v>
      </c>
    </row>
    <row r="40" s="313" customFormat="1" ht="35.1" customHeight="1" spans="1:18">
      <c r="A40" s="328">
        <v>26</v>
      </c>
      <c r="B40" s="294">
        <v>45743</v>
      </c>
      <c r="C40" s="337"/>
      <c r="D40" s="337" t="s">
        <v>17</v>
      </c>
      <c r="E40" s="337"/>
      <c r="F40" s="337" t="s">
        <v>543</v>
      </c>
      <c r="G40" s="339">
        <v>250</v>
      </c>
      <c r="H40" s="340"/>
      <c r="I40" s="337" t="s">
        <v>522</v>
      </c>
      <c r="J40" s="337"/>
      <c r="K40" s="337"/>
      <c r="L40" s="337"/>
      <c r="M40" s="334"/>
      <c r="N40" s="334"/>
      <c r="O40" s="337"/>
      <c r="P40" s="349" t="str">
        <f>TEXT(daily!$B40,"mmmm")</f>
        <v>March</v>
      </c>
      <c r="Q40" s="313" t="s">
        <v>26</v>
      </c>
      <c r="R40" s="313" t="str">
        <f t="shared" si="0"/>
        <v>2025</v>
      </c>
    </row>
    <row r="41" s="313" customFormat="1" ht="35.1" customHeight="1" spans="1:18">
      <c r="A41" s="328">
        <v>27</v>
      </c>
      <c r="B41" s="294">
        <v>45743</v>
      </c>
      <c r="C41" s="337"/>
      <c r="D41" s="337" t="s">
        <v>668</v>
      </c>
      <c r="E41" s="337"/>
      <c r="F41" s="337" t="s">
        <v>530</v>
      </c>
      <c r="G41" s="339">
        <v>19</v>
      </c>
      <c r="H41" s="340"/>
      <c r="I41" s="337" t="s">
        <v>531</v>
      </c>
      <c r="J41" s="337"/>
      <c r="K41" s="337"/>
      <c r="L41" s="337"/>
      <c r="M41" s="329"/>
      <c r="N41" s="329"/>
      <c r="O41" s="337"/>
      <c r="P41" s="349" t="str">
        <f>TEXT(daily!$B41,"mmmm")</f>
        <v>March</v>
      </c>
      <c r="R41" s="313" t="str">
        <f t="shared" si="0"/>
        <v>2025</v>
      </c>
    </row>
    <row r="42" s="313" customFormat="1" ht="35.1" customHeight="1" spans="1:18">
      <c r="A42" s="328">
        <v>28</v>
      </c>
      <c r="B42" s="294">
        <v>45743</v>
      </c>
      <c r="C42" s="337"/>
      <c r="D42" s="337" t="s">
        <v>517</v>
      </c>
      <c r="E42" s="337"/>
      <c r="F42" s="337" t="s">
        <v>544</v>
      </c>
      <c r="G42" s="339">
        <v>5000</v>
      </c>
      <c r="H42" s="340"/>
      <c r="I42" s="337" t="s">
        <v>517</v>
      </c>
      <c r="J42" s="337"/>
      <c r="K42" s="337"/>
      <c r="L42" s="337"/>
      <c r="M42" s="334"/>
      <c r="N42" s="334"/>
      <c r="O42" s="337"/>
      <c r="P42" s="349" t="str">
        <f>TEXT(daily!$B42,"mmmm")</f>
        <v>March</v>
      </c>
      <c r="R42" s="313" t="str">
        <f t="shared" si="0"/>
        <v>2025</v>
      </c>
    </row>
    <row r="43" s="313" customFormat="1" ht="35.1" customHeight="1" spans="1:18">
      <c r="A43" s="328">
        <v>29</v>
      </c>
      <c r="B43" s="294">
        <v>45743</v>
      </c>
      <c r="C43" s="337"/>
      <c r="D43" s="337" t="s">
        <v>377</v>
      </c>
      <c r="E43" s="337"/>
      <c r="F43" s="337" t="s">
        <v>545</v>
      </c>
      <c r="G43" s="339">
        <v>500</v>
      </c>
      <c r="H43" s="340"/>
      <c r="I43" s="337" t="s">
        <v>514</v>
      </c>
      <c r="J43" s="337"/>
      <c r="K43" s="337"/>
      <c r="L43" s="337"/>
      <c r="M43" s="329"/>
      <c r="N43" s="329"/>
      <c r="O43" s="337"/>
      <c r="P43" s="349" t="str">
        <f>TEXT(daily!$B43,"mmmm")</f>
        <v>March</v>
      </c>
      <c r="R43" s="313" t="str">
        <f t="shared" si="0"/>
        <v>2025</v>
      </c>
    </row>
    <row r="44" s="313" customFormat="1" ht="35.1" customHeight="1" spans="1:18">
      <c r="A44" s="328">
        <v>30</v>
      </c>
      <c r="B44" s="294">
        <v>45743</v>
      </c>
      <c r="C44" s="337"/>
      <c r="D44" s="337" t="s">
        <v>546</v>
      </c>
      <c r="E44" s="337"/>
      <c r="F44" s="337" t="s">
        <v>547</v>
      </c>
      <c r="G44" s="339">
        <v>2378</v>
      </c>
      <c r="H44" s="340"/>
      <c r="I44" s="337" t="s">
        <v>522</v>
      </c>
      <c r="J44" s="337"/>
      <c r="K44" s="337"/>
      <c r="L44" s="337"/>
      <c r="M44" s="334"/>
      <c r="N44" s="334"/>
      <c r="O44" s="337"/>
      <c r="P44" s="349" t="str">
        <f>TEXT(daily!$B44,"mmmm")</f>
        <v>March</v>
      </c>
      <c r="R44" s="313" t="str">
        <f t="shared" si="0"/>
        <v>2025</v>
      </c>
    </row>
    <row r="45" s="313" customFormat="1" ht="35.1" customHeight="1" spans="1:18">
      <c r="A45" s="328">
        <v>31</v>
      </c>
      <c r="B45" s="294">
        <v>45753</v>
      </c>
      <c r="C45" s="337"/>
      <c r="D45" s="337" t="s">
        <v>520</v>
      </c>
      <c r="E45" s="337"/>
      <c r="F45" s="337" t="s">
        <v>548</v>
      </c>
      <c r="G45" s="339">
        <v>200</v>
      </c>
      <c r="H45" s="340"/>
      <c r="I45" s="337" t="s">
        <v>522</v>
      </c>
      <c r="J45" s="337"/>
      <c r="K45" s="337"/>
      <c r="L45" s="337"/>
      <c r="M45" s="329"/>
      <c r="N45" s="329"/>
      <c r="O45" s="337"/>
      <c r="P45" s="349" t="str">
        <f>TEXT(daily!$B45,"mmmm")</f>
        <v>April</v>
      </c>
      <c r="R45" s="313" t="str">
        <f t="shared" si="0"/>
        <v>2025</v>
      </c>
    </row>
    <row r="46" s="313" customFormat="1" ht="33" customHeight="1" spans="1:18">
      <c r="A46" s="328">
        <v>32</v>
      </c>
      <c r="B46" s="294">
        <v>45753</v>
      </c>
      <c r="C46" s="337"/>
      <c r="D46" s="337" t="s">
        <v>520</v>
      </c>
      <c r="E46" s="337"/>
      <c r="F46" s="337" t="s">
        <v>549</v>
      </c>
      <c r="G46" s="339">
        <v>100</v>
      </c>
      <c r="H46" s="340"/>
      <c r="I46" s="337" t="s">
        <v>522</v>
      </c>
      <c r="J46" s="337"/>
      <c r="K46" s="337"/>
      <c r="L46" s="337"/>
      <c r="M46" s="334"/>
      <c r="N46" s="334"/>
      <c r="O46" s="337"/>
      <c r="P46" s="349" t="str">
        <f>TEXT(daily!$B46,"mmmm")</f>
        <v>April</v>
      </c>
      <c r="R46" s="313" t="str">
        <f t="shared" si="0"/>
        <v>2025</v>
      </c>
    </row>
    <row r="47" s="313" customFormat="1" ht="35.1" customHeight="1" spans="1:18">
      <c r="A47" s="328">
        <v>33</v>
      </c>
      <c r="B47" s="294">
        <v>45743</v>
      </c>
      <c r="C47" s="337"/>
      <c r="D47" s="337" t="s">
        <v>17</v>
      </c>
      <c r="E47" s="337"/>
      <c r="F47" s="337" t="s">
        <v>550</v>
      </c>
      <c r="G47" s="339">
        <v>50</v>
      </c>
      <c r="H47" s="340"/>
      <c r="I47" s="337" t="s">
        <v>522</v>
      </c>
      <c r="J47" s="337"/>
      <c r="K47" s="337"/>
      <c r="L47" s="337"/>
      <c r="M47" s="329"/>
      <c r="N47" s="329"/>
      <c r="O47" s="337"/>
      <c r="P47" s="349" t="str">
        <f>TEXT(daily!$B47,"mmmm")</f>
        <v>March</v>
      </c>
      <c r="Q47" s="313" t="s">
        <v>139</v>
      </c>
      <c r="R47" s="313" t="str">
        <f t="shared" si="0"/>
        <v>2025</v>
      </c>
    </row>
    <row r="48" s="313" customFormat="1" ht="52.5" customHeight="1" spans="1:18">
      <c r="A48" s="328">
        <v>34</v>
      </c>
      <c r="B48" s="294">
        <v>45753</v>
      </c>
      <c r="C48" s="337"/>
      <c r="D48" s="337" t="s">
        <v>518</v>
      </c>
      <c r="E48" s="337"/>
      <c r="F48" s="341" t="s">
        <v>551</v>
      </c>
      <c r="G48" s="339">
        <v>1100</v>
      </c>
      <c r="H48" s="340"/>
      <c r="I48" s="337" t="s">
        <v>522</v>
      </c>
      <c r="J48" s="337"/>
      <c r="K48" s="337"/>
      <c r="L48" s="337"/>
      <c r="M48" s="337" t="s">
        <v>995</v>
      </c>
      <c r="N48" s="334"/>
      <c r="O48" s="337"/>
      <c r="P48" s="349" t="str">
        <f>TEXT(daily!$B48,"mmmm")</f>
        <v>April</v>
      </c>
      <c r="R48" s="313" t="str">
        <f t="shared" si="0"/>
        <v>2025</v>
      </c>
    </row>
    <row r="49" s="313" customFormat="1" ht="51" customHeight="1" spans="1:18">
      <c r="A49" s="328">
        <v>35</v>
      </c>
      <c r="B49" s="294">
        <v>45753</v>
      </c>
      <c r="C49" s="337"/>
      <c r="D49" s="337" t="s">
        <v>520</v>
      </c>
      <c r="E49" s="337"/>
      <c r="F49" s="341" t="s">
        <v>552</v>
      </c>
      <c r="G49" s="339">
        <v>550</v>
      </c>
      <c r="H49" s="340"/>
      <c r="I49" s="337" t="s">
        <v>522</v>
      </c>
      <c r="J49" s="337"/>
      <c r="K49" s="337"/>
      <c r="L49" s="337"/>
      <c r="M49" s="329"/>
      <c r="N49" s="329"/>
      <c r="O49" s="337"/>
      <c r="P49" s="349" t="str">
        <f>TEXT(daily!$B49,"mmmm")</f>
        <v>April</v>
      </c>
      <c r="R49" s="313" t="str">
        <f t="shared" si="0"/>
        <v>2025</v>
      </c>
    </row>
    <row r="50" s="313" customFormat="1" ht="35.1" customHeight="1" spans="1:18">
      <c r="A50" s="328">
        <v>36</v>
      </c>
      <c r="B50" s="294">
        <v>45753</v>
      </c>
      <c r="C50" s="337"/>
      <c r="D50" s="337" t="s">
        <v>518</v>
      </c>
      <c r="E50" s="337"/>
      <c r="F50" s="337" t="s">
        <v>487</v>
      </c>
      <c r="G50" s="339">
        <v>100</v>
      </c>
      <c r="H50" s="340"/>
      <c r="I50" s="337" t="s">
        <v>522</v>
      </c>
      <c r="J50" s="337"/>
      <c r="K50" s="337"/>
      <c r="L50" s="337"/>
      <c r="M50" s="334"/>
      <c r="N50" s="334"/>
      <c r="O50" s="337"/>
      <c r="P50" s="349" t="str">
        <f>TEXT(daily!$B50,"mmmm")</f>
        <v>April</v>
      </c>
      <c r="R50" s="313" t="str">
        <f t="shared" si="0"/>
        <v>2025</v>
      </c>
    </row>
    <row r="51" s="313" customFormat="1" ht="35.1" customHeight="1" spans="1:18">
      <c r="A51" s="328">
        <v>37</v>
      </c>
      <c r="B51" s="294">
        <v>45753</v>
      </c>
      <c r="C51" s="337"/>
      <c r="D51" s="337" t="s">
        <v>520</v>
      </c>
      <c r="E51" s="337"/>
      <c r="F51" s="337" t="s">
        <v>549</v>
      </c>
      <c r="G51" s="339">
        <f>450+400</f>
        <v>850</v>
      </c>
      <c r="H51" s="340"/>
      <c r="I51" s="337" t="s">
        <v>522</v>
      </c>
      <c r="J51" s="337"/>
      <c r="K51" s="337"/>
      <c r="L51" s="337"/>
      <c r="M51" s="329"/>
      <c r="N51" s="329"/>
      <c r="O51" s="337"/>
      <c r="P51" s="349" t="str">
        <f>TEXT(daily!$B51,"mmmm")</f>
        <v>April</v>
      </c>
      <c r="R51" s="313" t="str">
        <f t="shared" si="0"/>
        <v>2025</v>
      </c>
    </row>
    <row r="52" s="313" customFormat="1" ht="35.1" customHeight="1" spans="1:18">
      <c r="A52" s="328">
        <v>38</v>
      </c>
      <c r="B52" s="294">
        <v>45753</v>
      </c>
      <c r="C52" s="337"/>
      <c r="D52" s="337" t="s">
        <v>517</v>
      </c>
      <c r="E52" s="337"/>
      <c r="F52" s="337" t="s">
        <v>186</v>
      </c>
      <c r="G52" s="339">
        <v>200</v>
      </c>
      <c r="H52" s="340"/>
      <c r="I52" s="337" t="s">
        <v>517</v>
      </c>
      <c r="J52" s="337"/>
      <c r="K52" s="337"/>
      <c r="L52" s="337"/>
      <c r="M52" s="334"/>
      <c r="N52" s="334"/>
      <c r="O52" s="337"/>
      <c r="P52" s="349" t="str">
        <f>TEXT(daily!$B52,"mmmm")</f>
        <v>April</v>
      </c>
      <c r="R52" s="313" t="str">
        <f t="shared" si="0"/>
        <v>2025</v>
      </c>
    </row>
    <row r="53" s="313" customFormat="1" ht="35.1" customHeight="1" spans="1:18">
      <c r="A53" s="328">
        <v>39</v>
      </c>
      <c r="B53" s="294">
        <v>45754</v>
      </c>
      <c r="C53" s="337"/>
      <c r="D53" s="337" t="s">
        <v>19</v>
      </c>
      <c r="E53" s="337"/>
      <c r="F53" s="337" t="s">
        <v>553</v>
      </c>
      <c r="G53" s="339">
        <v>1195</v>
      </c>
      <c r="H53" s="340"/>
      <c r="I53" s="337" t="s">
        <v>514</v>
      </c>
      <c r="J53" s="337"/>
      <c r="K53" s="337"/>
      <c r="L53" s="337"/>
      <c r="M53" s="329"/>
      <c r="N53" s="329" t="s">
        <v>554</v>
      </c>
      <c r="O53" s="337"/>
      <c r="P53" s="349" t="str">
        <f>TEXT(daily!$B53,"mmmm")</f>
        <v>April</v>
      </c>
      <c r="R53" s="313" t="str">
        <f t="shared" si="0"/>
        <v>2025</v>
      </c>
    </row>
    <row r="54" s="313" customFormat="1" ht="35.1" customHeight="1" spans="1:18">
      <c r="A54" s="328">
        <v>40</v>
      </c>
      <c r="B54" s="294">
        <v>45754</v>
      </c>
      <c r="C54" s="337"/>
      <c r="D54" s="337" t="s">
        <v>518</v>
      </c>
      <c r="E54" s="337"/>
      <c r="F54" s="337" t="s">
        <v>487</v>
      </c>
      <c r="G54" s="339">
        <v>960</v>
      </c>
      <c r="H54" s="340"/>
      <c r="I54" s="337" t="s">
        <v>471</v>
      </c>
      <c r="J54" s="337"/>
      <c r="K54" s="337"/>
      <c r="L54" s="337"/>
      <c r="M54" s="334"/>
      <c r="N54" s="334"/>
      <c r="O54" s="337"/>
      <c r="P54" s="349" t="str">
        <f>TEXT(daily!$B54,"mmmm")</f>
        <v>April</v>
      </c>
      <c r="R54" s="313" t="str">
        <f t="shared" si="0"/>
        <v>2025</v>
      </c>
    </row>
    <row r="55" s="313" customFormat="1" ht="35.1" customHeight="1" spans="1:18">
      <c r="A55" s="328">
        <v>41</v>
      </c>
      <c r="B55" s="294">
        <v>45754</v>
      </c>
      <c r="C55" s="337"/>
      <c r="D55" s="337" t="s">
        <v>518</v>
      </c>
      <c r="E55" s="337"/>
      <c r="F55" s="337" t="s">
        <v>555</v>
      </c>
      <c r="G55" s="339">
        <f>1130-960</f>
        <v>170</v>
      </c>
      <c r="H55" s="340"/>
      <c r="I55" s="337" t="s">
        <v>471</v>
      </c>
      <c r="J55" s="337"/>
      <c r="K55" s="337"/>
      <c r="L55" s="337"/>
      <c r="M55" s="329"/>
      <c r="N55" s="329"/>
      <c r="O55" s="337"/>
      <c r="P55" s="349" t="str">
        <f>TEXT(daily!$B55,"mmmm")</f>
        <v>April</v>
      </c>
      <c r="R55" s="313" t="str">
        <f t="shared" si="0"/>
        <v>2025</v>
      </c>
    </row>
    <row r="56" s="313" customFormat="1" ht="35.1" customHeight="1" spans="1:18">
      <c r="A56" s="328">
        <v>42</v>
      </c>
      <c r="B56" s="294">
        <v>45754</v>
      </c>
      <c r="C56" s="337"/>
      <c r="D56" s="337" t="s">
        <v>518</v>
      </c>
      <c r="E56" s="337"/>
      <c r="F56" s="337" t="s">
        <v>556</v>
      </c>
      <c r="G56" s="339">
        <v>160</v>
      </c>
      <c r="H56" s="340"/>
      <c r="I56" s="337" t="s">
        <v>471</v>
      </c>
      <c r="J56" s="337"/>
      <c r="K56" s="337"/>
      <c r="L56" s="337"/>
      <c r="M56" s="334"/>
      <c r="N56" s="334"/>
      <c r="O56" s="337"/>
      <c r="P56" s="349" t="str">
        <f>TEXT(daily!$B56,"mmmm")</f>
        <v>April</v>
      </c>
      <c r="R56" s="313" t="str">
        <f t="shared" si="0"/>
        <v>2025</v>
      </c>
    </row>
    <row r="57" s="313" customFormat="1" ht="35.1" customHeight="1" spans="1:18">
      <c r="A57" s="328">
        <v>43</v>
      </c>
      <c r="B57" s="294">
        <v>45754</v>
      </c>
      <c r="C57" s="337"/>
      <c r="D57" s="337" t="s">
        <v>377</v>
      </c>
      <c r="E57" s="337"/>
      <c r="F57" s="337" t="s">
        <v>557</v>
      </c>
      <c r="G57" s="339">
        <v>705</v>
      </c>
      <c r="H57" s="340"/>
      <c r="I57" s="337" t="s">
        <v>514</v>
      </c>
      <c r="J57" s="337"/>
      <c r="K57" s="337"/>
      <c r="L57" s="337"/>
      <c r="M57" s="329"/>
      <c r="N57" s="329"/>
      <c r="O57" s="337"/>
      <c r="P57" s="349" t="str">
        <f>TEXT(daily!$B57,"mmmm")</f>
        <v>April</v>
      </c>
      <c r="R57" s="313" t="str">
        <f t="shared" si="0"/>
        <v>2025</v>
      </c>
    </row>
    <row r="58" s="313" customFormat="1" ht="35.1" customHeight="1" spans="1:18">
      <c r="A58" s="328">
        <v>44</v>
      </c>
      <c r="B58" s="294">
        <v>45754</v>
      </c>
      <c r="C58" s="337"/>
      <c r="D58" s="337" t="s">
        <v>19</v>
      </c>
      <c r="E58" s="337"/>
      <c r="F58" s="337" t="s">
        <v>558</v>
      </c>
      <c r="G58" s="339">
        <v>14000</v>
      </c>
      <c r="H58" s="340"/>
      <c r="I58" s="337" t="s">
        <v>531</v>
      </c>
      <c r="J58" s="337"/>
      <c r="K58" s="337"/>
      <c r="L58" s="337"/>
      <c r="M58" s="334"/>
      <c r="N58" s="334" t="s">
        <v>528</v>
      </c>
      <c r="O58" s="337"/>
      <c r="P58" s="349" t="str">
        <f>TEXT(daily!$B58,"mmmm")</f>
        <v>April</v>
      </c>
      <c r="R58" s="313" t="str">
        <f t="shared" si="0"/>
        <v>2025</v>
      </c>
    </row>
    <row r="59" s="313" customFormat="1" ht="35.1" customHeight="1" spans="1:18">
      <c r="A59" s="328">
        <v>45</v>
      </c>
      <c r="B59" s="294">
        <v>45754</v>
      </c>
      <c r="C59" s="337"/>
      <c r="D59" s="337" t="s">
        <v>19</v>
      </c>
      <c r="E59" s="337"/>
      <c r="F59" s="337" t="s">
        <v>559</v>
      </c>
      <c r="G59" s="339">
        <f>15350-14000</f>
        <v>1350</v>
      </c>
      <c r="H59" s="340"/>
      <c r="I59" s="337" t="s">
        <v>514</v>
      </c>
      <c r="J59" s="337"/>
      <c r="K59" s="337"/>
      <c r="L59" s="337"/>
      <c r="M59" s="329"/>
      <c r="N59" s="329" t="s">
        <v>528</v>
      </c>
      <c r="O59" s="337"/>
      <c r="P59" s="349" t="str">
        <f>TEXT(daily!$B59,"mmmm")</f>
        <v>April</v>
      </c>
      <c r="R59" s="313" t="str">
        <f t="shared" si="0"/>
        <v>2025</v>
      </c>
    </row>
    <row r="60" s="313" customFormat="1" ht="35.1" customHeight="1" spans="1:18">
      <c r="A60" s="328">
        <v>46</v>
      </c>
      <c r="B60" s="294">
        <v>45754</v>
      </c>
      <c r="C60" s="337"/>
      <c r="D60" s="337" t="s">
        <v>17</v>
      </c>
      <c r="E60" s="337"/>
      <c r="F60" s="337" t="s">
        <v>560</v>
      </c>
      <c r="G60" s="339">
        <v>2150</v>
      </c>
      <c r="H60" s="340"/>
      <c r="I60" s="337" t="s">
        <v>531</v>
      </c>
      <c r="J60" s="337"/>
      <c r="K60" s="337"/>
      <c r="L60" s="337"/>
      <c r="M60" s="334"/>
      <c r="N60" s="334"/>
      <c r="O60" s="337"/>
      <c r="P60" s="349" t="str">
        <f>TEXT(daily!$B60,"mmmm")</f>
        <v>April</v>
      </c>
      <c r="Q60" s="313" t="s">
        <v>535</v>
      </c>
      <c r="R60" s="313" t="str">
        <f t="shared" si="0"/>
        <v>2025</v>
      </c>
    </row>
    <row r="61" s="313" customFormat="1" ht="35.1" customHeight="1" spans="1:18">
      <c r="A61" s="328">
        <v>47</v>
      </c>
      <c r="B61" s="294">
        <v>45754</v>
      </c>
      <c r="C61" s="337"/>
      <c r="D61" s="337" t="s">
        <v>17</v>
      </c>
      <c r="E61" s="337"/>
      <c r="F61" s="337" t="s">
        <v>561</v>
      </c>
      <c r="G61" s="339">
        <v>100</v>
      </c>
      <c r="H61" s="340"/>
      <c r="I61" s="337" t="s">
        <v>531</v>
      </c>
      <c r="J61" s="337"/>
      <c r="K61" s="337"/>
      <c r="L61" s="337"/>
      <c r="M61" s="329"/>
      <c r="N61" s="329"/>
      <c r="O61" s="337"/>
      <c r="P61" s="349" t="str">
        <f>TEXT(daily!$B61,"mmmm")</f>
        <v>April</v>
      </c>
      <c r="Q61" s="313" t="s">
        <v>69</v>
      </c>
      <c r="R61" s="313" t="str">
        <f t="shared" si="0"/>
        <v>2025</v>
      </c>
    </row>
    <row r="62" s="313" customFormat="1" ht="56.25" customHeight="1" spans="1:18">
      <c r="A62" s="328">
        <v>48</v>
      </c>
      <c r="B62" s="294">
        <v>45754</v>
      </c>
      <c r="C62" s="337"/>
      <c r="D62" s="337" t="s">
        <v>17</v>
      </c>
      <c r="E62" s="337"/>
      <c r="F62" s="337" t="s">
        <v>240</v>
      </c>
      <c r="G62" s="339">
        <v>400</v>
      </c>
      <c r="H62" s="340"/>
      <c r="I62" s="337" t="s">
        <v>471</v>
      </c>
      <c r="J62" s="337"/>
      <c r="K62" s="337"/>
      <c r="L62" s="337"/>
      <c r="M62" s="334"/>
      <c r="N62" s="334"/>
      <c r="O62" s="337"/>
      <c r="P62" s="349" t="str">
        <f>TEXT(daily!$B62,"mmmm")</f>
        <v>April</v>
      </c>
      <c r="Q62" s="313" t="s">
        <v>69</v>
      </c>
      <c r="R62" s="313" t="str">
        <f t="shared" si="0"/>
        <v>2025</v>
      </c>
    </row>
    <row r="63" s="313" customFormat="1" ht="66" customHeight="1" spans="1:18">
      <c r="A63" s="328">
        <v>49</v>
      </c>
      <c r="B63" s="294">
        <v>45754</v>
      </c>
      <c r="C63" s="337"/>
      <c r="D63" s="337" t="s">
        <v>17</v>
      </c>
      <c r="E63" s="337"/>
      <c r="F63" s="337" t="s">
        <v>562</v>
      </c>
      <c r="G63" s="339">
        <v>500</v>
      </c>
      <c r="H63" s="340"/>
      <c r="I63" s="337" t="s">
        <v>531</v>
      </c>
      <c r="J63" s="337"/>
      <c r="K63" s="337"/>
      <c r="L63" s="337"/>
      <c r="M63" s="329"/>
      <c r="N63" s="329"/>
      <c r="O63" s="337"/>
      <c r="P63" s="349" t="str">
        <f>TEXT(daily!$B63,"mmmm")</f>
        <v>April</v>
      </c>
      <c r="Q63" s="313" t="s">
        <v>139</v>
      </c>
      <c r="R63" s="313" t="str">
        <f t="shared" si="0"/>
        <v>2025</v>
      </c>
    </row>
    <row r="64" s="313" customFormat="1" ht="35.1" customHeight="1" spans="1:18">
      <c r="A64" s="328">
        <v>50</v>
      </c>
      <c r="B64" s="294">
        <v>45754</v>
      </c>
      <c r="C64" s="337"/>
      <c r="D64" s="337" t="s">
        <v>517</v>
      </c>
      <c r="E64" s="337"/>
      <c r="F64" s="337" t="s">
        <v>186</v>
      </c>
      <c r="G64" s="339">
        <v>615</v>
      </c>
      <c r="H64" s="340"/>
      <c r="I64" s="337" t="s">
        <v>517</v>
      </c>
      <c r="J64" s="337"/>
      <c r="K64" s="337"/>
      <c r="L64" s="337"/>
      <c r="M64" s="334"/>
      <c r="N64" s="334"/>
      <c r="O64" s="337"/>
      <c r="P64" s="349" t="str">
        <f>TEXT(daily!$B64,"mmmm")</f>
        <v>April</v>
      </c>
      <c r="R64" s="313" t="str">
        <f t="shared" si="0"/>
        <v>2025</v>
      </c>
    </row>
    <row r="65" s="313" customFormat="1" ht="35.1" customHeight="1" spans="1:18">
      <c r="A65" s="328">
        <v>51</v>
      </c>
      <c r="B65" s="294">
        <v>45755</v>
      </c>
      <c r="C65" s="337"/>
      <c r="D65" s="337" t="s">
        <v>17</v>
      </c>
      <c r="E65" s="337"/>
      <c r="F65" s="337" t="s">
        <v>562</v>
      </c>
      <c r="G65" s="339">
        <v>200</v>
      </c>
      <c r="H65" s="340"/>
      <c r="I65" s="337" t="s">
        <v>531</v>
      </c>
      <c r="J65" s="337"/>
      <c r="K65" s="337"/>
      <c r="L65" s="337"/>
      <c r="M65" s="329"/>
      <c r="N65" s="329"/>
      <c r="O65" s="337"/>
      <c r="P65" s="349" t="str">
        <f>TEXT(daily!$B65,"mmmm")</f>
        <v>April</v>
      </c>
      <c r="Q65" s="313" t="s">
        <v>139</v>
      </c>
      <c r="R65" s="313" t="str">
        <f t="shared" si="0"/>
        <v>2025</v>
      </c>
    </row>
    <row r="66" s="313" customFormat="1" ht="35.1" customHeight="1" spans="1:18">
      <c r="A66" s="328">
        <v>52</v>
      </c>
      <c r="B66" s="294">
        <v>45755</v>
      </c>
      <c r="C66" s="337"/>
      <c r="D66" s="337" t="s">
        <v>17</v>
      </c>
      <c r="E66" s="337"/>
      <c r="F66" s="337" t="s">
        <v>563</v>
      </c>
      <c r="G66" s="339">
        <v>200</v>
      </c>
      <c r="H66" s="340"/>
      <c r="I66" s="337" t="s">
        <v>531</v>
      </c>
      <c r="J66" s="337"/>
      <c r="K66" s="337"/>
      <c r="L66" s="337"/>
      <c r="M66" s="334"/>
      <c r="N66" s="334"/>
      <c r="O66" s="337"/>
      <c r="P66" s="349" t="str">
        <f>TEXT(daily!$B66,"mmmm")</f>
        <v>April</v>
      </c>
      <c r="Q66" s="313" t="s">
        <v>429</v>
      </c>
      <c r="R66" s="313" t="str">
        <f t="shared" si="0"/>
        <v>2025</v>
      </c>
    </row>
    <row r="67" s="313" customFormat="1" ht="35.1" customHeight="1" spans="1:18">
      <c r="A67" s="328">
        <v>53</v>
      </c>
      <c r="B67" s="294">
        <v>45755</v>
      </c>
      <c r="C67" s="337"/>
      <c r="D67" s="337" t="s">
        <v>518</v>
      </c>
      <c r="E67" s="337"/>
      <c r="F67" s="337" t="s">
        <v>292</v>
      </c>
      <c r="G67" s="339">
        <v>1369</v>
      </c>
      <c r="H67" s="340"/>
      <c r="I67" s="337" t="s">
        <v>531</v>
      </c>
      <c r="J67" s="337"/>
      <c r="K67" s="337"/>
      <c r="L67" s="337"/>
      <c r="M67" s="329"/>
      <c r="N67" s="329"/>
      <c r="O67" s="337"/>
      <c r="P67" s="349" t="str">
        <f>TEXT(daily!$B67,"mmmm")</f>
        <v>April</v>
      </c>
      <c r="R67" s="313" t="str">
        <f t="shared" si="0"/>
        <v>2025</v>
      </c>
    </row>
    <row r="68" s="313" customFormat="1" ht="35.1" customHeight="1" spans="1:18">
      <c r="A68" s="328">
        <v>54</v>
      </c>
      <c r="B68" s="294">
        <v>45755</v>
      </c>
      <c r="C68" s="337"/>
      <c r="D68" s="337" t="s">
        <v>20</v>
      </c>
      <c r="E68" s="337"/>
      <c r="F68" s="337" t="s">
        <v>448</v>
      </c>
      <c r="G68" s="339">
        <v>10800</v>
      </c>
      <c r="H68" s="340"/>
      <c r="I68" s="337" t="s">
        <v>517</v>
      </c>
      <c r="J68" s="337"/>
      <c r="K68" s="337"/>
      <c r="L68" s="337"/>
      <c r="M68" s="334"/>
      <c r="N68" s="334"/>
      <c r="O68" s="337" t="s">
        <v>564</v>
      </c>
      <c r="P68" s="349" t="str">
        <f>TEXT(daily!$B68,"mmmm")</f>
        <v>April</v>
      </c>
      <c r="R68" s="313" t="str">
        <f t="shared" si="0"/>
        <v>2025</v>
      </c>
    </row>
    <row r="69" s="313" customFormat="1" ht="35.1" customHeight="1" spans="1:18">
      <c r="A69" s="328">
        <v>55</v>
      </c>
      <c r="B69" s="294">
        <v>45755</v>
      </c>
      <c r="C69" s="337"/>
      <c r="D69" s="337" t="s">
        <v>377</v>
      </c>
      <c r="E69" s="337"/>
      <c r="F69" s="337" t="s">
        <v>565</v>
      </c>
      <c r="G69" s="339">
        <v>176</v>
      </c>
      <c r="H69" s="340"/>
      <c r="I69" s="337" t="s">
        <v>531</v>
      </c>
      <c r="J69" s="337"/>
      <c r="K69" s="337"/>
      <c r="L69" s="337"/>
      <c r="M69" s="329"/>
      <c r="N69" s="329"/>
      <c r="O69" s="337"/>
      <c r="P69" s="349" t="str">
        <f>TEXT(daily!$B69,"mmmm")</f>
        <v>April</v>
      </c>
      <c r="R69" s="313" t="str">
        <f t="shared" si="0"/>
        <v>2025</v>
      </c>
    </row>
    <row r="70" s="313" customFormat="1" ht="35.1" customHeight="1" spans="1:18">
      <c r="A70" s="328">
        <v>56</v>
      </c>
      <c r="B70" s="294">
        <v>45755</v>
      </c>
      <c r="C70" s="337"/>
      <c r="D70" s="337" t="s">
        <v>377</v>
      </c>
      <c r="E70" s="337"/>
      <c r="F70" s="337" t="s">
        <v>566</v>
      </c>
      <c r="G70" s="339">
        <v>55</v>
      </c>
      <c r="H70" s="340"/>
      <c r="I70" s="337" t="s">
        <v>531</v>
      </c>
      <c r="J70" s="337"/>
      <c r="K70" s="337"/>
      <c r="L70" s="337"/>
      <c r="M70" s="334"/>
      <c r="N70" s="334"/>
      <c r="O70" s="337"/>
      <c r="P70" s="349" t="str">
        <f>TEXT(daily!$B70,"mmmm")</f>
        <v>April</v>
      </c>
      <c r="R70" s="313" t="str">
        <f t="shared" si="0"/>
        <v>2025</v>
      </c>
    </row>
    <row r="71" s="313" customFormat="1" ht="35.1" customHeight="1" spans="1:18">
      <c r="A71" s="328">
        <v>57</v>
      </c>
      <c r="B71" s="294">
        <v>45755</v>
      </c>
      <c r="C71" s="337"/>
      <c r="D71" s="337" t="s">
        <v>518</v>
      </c>
      <c r="E71" s="337"/>
      <c r="F71" s="337" t="s">
        <v>567</v>
      </c>
      <c r="G71" s="339">
        <v>55</v>
      </c>
      <c r="H71" s="340"/>
      <c r="I71" s="337" t="s">
        <v>531</v>
      </c>
      <c r="J71" s="337"/>
      <c r="K71" s="337"/>
      <c r="L71" s="337"/>
      <c r="M71" s="329"/>
      <c r="N71" s="329"/>
      <c r="O71" s="337"/>
      <c r="P71" s="349" t="str">
        <f>TEXT(daily!$B71,"mmmm")</f>
        <v>April</v>
      </c>
      <c r="R71" s="313" t="str">
        <f t="shared" si="0"/>
        <v>2025</v>
      </c>
    </row>
    <row r="72" s="313" customFormat="1" ht="35.1" customHeight="1" spans="1:18">
      <c r="A72" s="328">
        <v>58</v>
      </c>
      <c r="B72" s="294">
        <v>45755</v>
      </c>
      <c r="C72" s="337"/>
      <c r="D72" s="337" t="s">
        <v>668</v>
      </c>
      <c r="E72" s="337"/>
      <c r="F72" s="341" t="s">
        <v>442</v>
      </c>
      <c r="G72" s="339">
        <v>35</v>
      </c>
      <c r="H72" s="340"/>
      <c r="I72" s="337" t="s">
        <v>531</v>
      </c>
      <c r="J72" s="337"/>
      <c r="K72" s="337"/>
      <c r="L72" s="337"/>
      <c r="M72" s="334"/>
      <c r="N72" s="334"/>
      <c r="O72" s="337"/>
      <c r="P72" s="349" t="str">
        <f>TEXT(daily!$B72,"mmmm")</f>
        <v>April</v>
      </c>
      <c r="R72" s="313" t="str">
        <f t="shared" si="0"/>
        <v>2025</v>
      </c>
    </row>
    <row r="73" s="313" customFormat="1" ht="35.1" customHeight="1" spans="1:18">
      <c r="A73" s="328">
        <v>59</v>
      </c>
      <c r="B73" s="294">
        <v>45755</v>
      </c>
      <c r="C73" s="337"/>
      <c r="D73" s="337" t="s">
        <v>518</v>
      </c>
      <c r="E73" s="337"/>
      <c r="F73" s="337" t="s">
        <v>568</v>
      </c>
      <c r="G73" s="339">
        <v>120</v>
      </c>
      <c r="H73" s="340"/>
      <c r="I73" s="337" t="s">
        <v>514</v>
      </c>
      <c r="J73" s="337"/>
      <c r="K73" s="337"/>
      <c r="L73" s="337"/>
      <c r="M73" s="329"/>
      <c r="N73" s="329"/>
      <c r="O73" s="337"/>
      <c r="P73" s="349" t="str">
        <f>TEXT(daily!$B73,"mmmm")</f>
        <v>April</v>
      </c>
      <c r="R73" s="313" t="str">
        <f t="shared" si="0"/>
        <v>2025</v>
      </c>
    </row>
    <row r="74" s="313" customFormat="1" ht="35.1" customHeight="1" spans="1:18">
      <c r="A74" s="328">
        <v>60</v>
      </c>
      <c r="B74" s="294">
        <v>45755</v>
      </c>
      <c r="C74" s="337"/>
      <c r="D74" s="337" t="s">
        <v>377</v>
      </c>
      <c r="E74" s="337"/>
      <c r="F74" s="337" t="s">
        <v>569</v>
      </c>
      <c r="G74" s="339">
        <v>400</v>
      </c>
      <c r="H74" s="340"/>
      <c r="I74" s="337" t="s">
        <v>514</v>
      </c>
      <c r="J74" s="337"/>
      <c r="K74" s="337"/>
      <c r="L74" s="337"/>
      <c r="M74" s="334"/>
      <c r="N74" s="334"/>
      <c r="O74" s="337"/>
      <c r="P74" s="349" t="str">
        <f>TEXT(daily!$B74,"mmmm")</f>
        <v>April</v>
      </c>
      <c r="R74" s="313" t="str">
        <f t="shared" si="0"/>
        <v>2025</v>
      </c>
    </row>
    <row r="75" s="313" customFormat="1" ht="35.1" customHeight="1" spans="1:18">
      <c r="A75" s="328">
        <v>61</v>
      </c>
      <c r="B75" s="294">
        <v>45755</v>
      </c>
      <c r="C75" s="337"/>
      <c r="D75" s="337" t="s">
        <v>520</v>
      </c>
      <c r="E75" s="337"/>
      <c r="F75" s="337" t="s">
        <v>402</v>
      </c>
      <c r="G75" s="339">
        <v>200</v>
      </c>
      <c r="H75" s="340"/>
      <c r="I75" s="337" t="s">
        <v>514</v>
      </c>
      <c r="J75" s="337"/>
      <c r="K75" s="337"/>
      <c r="L75" s="337"/>
      <c r="M75" s="329"/>
      <c r="N75" s="329"/>
      <c r="O75" s="337"/>
      <c r="P75" s="349" t="str">
        <f>TEXT(daily!$B75,"mmmm")</f>
        <v>April</v>
      </c>
      <c r="R75" s="313" t="str">
        <f t="shared" si="0"/>
        <v>2025</v>
      </c>
    </row>
    <row r="76" s="313" customFormat="1" ht="57.75" customHeight="1" spans="1:18">
      <c r="A76" s="328">
        <v>62</v>
      </c>
      <c r="B76" s="294">
        <v>45755</v>
      </c>
      <c r="C76" s="337"/>
      <c r="D76" s="337" t="s">
        <v>17</v>
      </c>
      <c r="E76" s="337"/>
      <c r="F76" s="337" t="s">
        <v>240</v>
      </c>
      <c r="G76" s="339">
        <v>200</v>
      </c>
      <c r="H76" s="340"/>
      <c r="I76" s="337" t="s">
        <v>471</v>
      </c>
      <c r="J76" s="337"/>
      <c r="K76" s="337"/>
      <c r="L76" s="337"/>
      <c r="M76" s="334"/>
      <c r="N76" s="334"/>
      <c r="O76" s="337"/>
      <c r="P76" s="349" t="str">
        <f>TEXT(daily!$B76,"mmmm")</f>
        <v>April</v>
      </c>
      <c r="Q76" s="313" t="s">
        <v>69</v>
      </c>
      <c r="R76" s="313" t="str">
        <f t="shared" si="0"/>
        <v>2025</v>
      </c>
    </row>
    <row r="77" s="313" customFormat="1" ht="35.1" customHeight="1" spans="1:18">
      <c r="A77" s="328">
        <v>63</v>
      </c>
      <c r="B77" s="294">
        <v>45755</v>
      </c>
      <c r="C77" s="337"/>
      <c r="D77" s="337" t="s">
        <v>517</v>
      </c>
      <c r="E77" s="337"/>
      <c r="F77" s="337" t="s">
        <v>570</v>
      </c>
      <c r="G77" s="339">
        <v>150</v>
      </c>
      <c r="H77" s="340"/>
      <c r="I77" s="337" t="s">
        <v>517</v>
      </c>
      <c r="J77" s="337"/>
      <c r="K77" s="337"/>
      <c r="L77" s="337"/>
      <c r="M77" s="329"/>
      <c r="N77" s="329"/>
      <c r="O77" s="337"/>
      <c r="P77" s="349" t="str">
        <f>TEXT(daily!$B77,"mmmm")</f>
        <v>April</v>
      </c>
      <c r="R77" s="313" t="str">
        <f t="shared" si="0"/>
        <v>2025</v>
      </c>
    </row>
    <row r="78" s="313" customFormat="1" ht="35.1" customHeight="1" spans="1:18">
      <c r="A78" s="328">
        <v>64</v>
      </c>
      <c r="B78" s="294">
        <v>45755</v>
      </c>
      <c r="C78" s="337"/>
      <c r="D78" s="337" t="s">
        <v>520</v>
      </c>
      <c r="E78" s="337"/>
      <c r="F78" s="337" t="s">
        <v>215</v>
      </c>
      <c r="G78" s="339">
        <v>500</v>
      </c>
      <c r="H78" s="340"/>
      <c r="I78" s="337" t="s">
        <v>514</v>
      </c>
      <c r="J78" s="337"/>
      <c r="K78" s="337"/>
      <c r="L78" s="337"/>
      <c r="M78" s="334"/>
      <c r="N78" s="334"/>
      <c r="O78" s="337"/>
      <c r="P78" s="349" t="str">
        <f>TEXT(daily!$B78,"mmmm")</f>
        <v>April</v>
      </c>
      <c r="R78" s="313" t="str">
        <f t="shared" si="0"/>
        <v>2025</v>
      </c>
    </row>
    <row r="79" s="313" customFormat="1" ht="35.1" customHeight="1" spans="1:18">
      <c r="A79" s="328">
        <v>65</v>
      </c>
      <c r="B79" s="294">
        <v>45755</v>
      </c>
      <c r="C79" s="337"/>
      <c r="D79" s="337" t="s">
        <v>377</v>
      </c>
      <c r="E79" s="337"/>
      <c r="F79" s="337" t="s">
        <v>49</v>
      </c>
      <c r="G79" s="339">
        <v>800</v>
      </c>
      <c r="H79" s="340"/>
      <c r="I79" s="337" t="s">
        <v>531</v>
      </c>
      <c r="J79" s="337"/>
      <c r="K79" s="337"/>
      <c r="L79" s="337"/>
      <c r="M79" s="329"/>
      <c r="N79" s="329"/>
      <c r="O79" s="337"/>
      <c r="P79" s="349" t="str">
        <f>TEXT(daily!$B79,"mmmm")</f>
        <v>April</v>
      </c>
      <c r="R79" s="313" t="str">
        <f t="shared" ref="R79:R142" si="1">TEXT(B79,"yyyy")</f>
        <v>2025</v>
      </c>
    </row>
    <row r="80" s="313" customFormat="1" ht="35.1" customHeight="1" spans="1:18">
      <c r="A80" s="328">
        <v>66</v>
      </c>
      <c r="B80" s="294">
        <v>45755</v>
      </c>
      <c r="C80" s="337"/>
      <c r="D80" s="337" t="s">
        <v>517</v>
      </c>
      <c r="E80" s="337"/>
      <c r="F80" s="337" t="s">
        <v>301</v>
      </c>
      <c r="G80" s="339">
        <v>150</v>
      </c>
      <c r="H80" s="340"/>
      <c r="I80" s="337" t="s">
        <v>517</v>
      </c>
      <c r="J80" s="337"/>
      <c r="K80" s="337"/>
      <c r="L80" s="337"/>
      <c r="M80" s="334"/>
      <c r="N80" s="334"/>
      <c r="O80" s="337"/>
      <c r="P80" s="349" t="str">
        <f>TEXT(daily!$B80,"mmmm")</f>
        <v>April</v>
      </c>
      <c r="R80" s="313" t="str">
        <f t="shared" si="1"/>
        <v>2025</v>
      </c>
    </row>
    <row r="81" s="313" customFormat="1" ht="35.1" customHeight="1" spans="1:18">
      <c r="A81" s="328">
        <v>67</v>
      </c>
      <c r="B81" s="294">
        <v>45756</v>
      </c>
      <c r="C81" s="337"/>
      <c r="D81" s="337" t="s">
        <v>377</v>
      </c>
      <c r="E81" s="337"/>
      <c r="F81" s="337" t="s">
        <v>566</v>
      </c>
      <c r="G81" s="339">
        <v>50</v>
      </c>
      <c r="H81" s="340"/>
      <c r="I81" s="337" t="s">
        <v>531</v>
      </c>
      <c r="J81" s="337"/>
      <c r="K81" s="337"/>
      <c r="L81" s="337"/>
      <c r="M81" s="329"/>
      <c r="N81" s="329"/>
      <c r="O81" s="337"/>
      <c r="P81" s="349" t="str">
        <f>TEXT(daily!$B81,"mmmm")</f>
        <v>April</v>
      </c>
      <c r="R81" s="313" t="str">
        <f t="shared" si="1"/>
        <v>2025</v>
      </c>
    </row>
    <row r="82" s="313" customFormat="1" ht="35.1" customHeight="1" spans="1:18">
      <c r="A82" s="328">
        <v>68</v>
      </c>
      <c r="B82" s="294">
        <v>45756</v>
      </c>
      <c r="C82" s="337"/>
      <c r="D82" s="337" t="s">
        <v>996</v>
      </c>
      <c r="E82" s="337"/>
      <c r="F82" s="337" t="s">
        <v>381</v>
      </c>
      <c r="G82" s="339">
        <v>45</v>
      </c>
      <c r="H82" s="340"/>
      <c r="I82" s="337" t="s">
        <v>531</v>
      </c>
      <c r="J82" s="337"/>
      <c r="K82" s="337"/>
      <c r="L82" s="337"/>
      <c r="M82" s="334"/>
      <c r="N82" s="334"/>
      <c r="O82" s="337"/>
      <c r="P82" s="349" t="str">
        <f>TEXT(daily!$B82,"mmmm")</f>
        <v>April</v>
      </c>
      <c r="R82" s="313" t="str">
        <f t="shared" si="1"/>
        <v>2025</v>
      </c>
    </row>
    <row r="83" s="313" customFormat="1" ht="35.1" customHeight="1" spans="1:18">
      <c r="A83" s="328">
        <v>69</v>
      </c>
      <c r="B83" s="294">
        <v>45756</v>
      </c>
      <c r="C83" s="337"/>
      <c r="D83" s="337" t="s">
        <v>518</v>
      </c>
      <c r="E83" s="337"/>
      <c r="F83" s="337" t="s">
        <v>572</v>
      </c>
      <c r="G83" s="339">
        <v>83</v>
      </c>
      <c r="H83" s="340"/>
      <c r="I83" s="337" t="s">
        <v>514</v>
      </c>
      <c r="J83" s="337"/>
      <c r="K83" s="337"/>
      <c r="L83" s="337"/>
      <c r="M83" s="329"/>
      <c r="N83" s="329"/>
      <c r="O83" s="337"/>
      <c r="P83" s="349" t="str">
        <f>TEXT(daily!$B83,"mmmm")</f>
        <v>April</v>
      </c>
      <c r="R83" s="313" t="str">
        <f t="shared" si="1"/>
        <v>2025</v>
      </c>
    </row>
    <row r="84" s="313" customFormat="1" ht="35.1" customHeight="1" spans="1:18">
      <c r="A84" s="328">
        <v>70</v>
      </c>
      <c r="B84" s="294">
        <v>45756</v>
      </c>
      <c r="C84" s="337"/>
      <c r="D84" s="337" t="s">
        <v>518</v>
      </c>
      <c r="E84" s="337"/>
      <c r="F84" s="337" t="s">
        <v>573</v>
      </c>
      <c r="G84" s="339">
        <v>20</v>
      </c>
      <c r="H84" s="340"/>
      <c r="I84" s="337" t="s">
        <v>514</v>
      </c>
      <c r="J84" s="337"/>
      <c r="K84" s="337"/>
      <c r="L84" s="337"/>
      <c r="M84" s="334"/>
      <c r="N84" s="334"/>
      <c r="O84" s="337"/>
      <c r="P84" s="349" t="str">
        <f>TEXT(daily!$B84,"mmmm")</f>
        <v>April</v>
      </c>
      <c r="R84" s="313" t="str">
        <f t="shared" si="1"/>
        <v>2025</v>
      </c>
    </row>
    <row r="85" s="313" customFormat="1" ht="35.1" customHeight="1" spans="1:18">
      <c r="A85" s="328">
        <v>71</v>
      </c>
      <c r="B85" s="294">
        <v>45756</v>
      </c>
      <c r="C85" s="337"/>
      <c r="D85" s="337" t="s">
        <v>518</v>
      </c>
      <c r="E85" s="337"/>
      <c r="F85" s="337" t="s">
        <v>574</v>
      </c>
      <c r="G85" s="339">
        <f>240+150</f>
        <v>390</v>
      </c>
      <c r="H85" s="340"/>
      <c r="I85" s="337" t="s">
        <v>522</v>
      </c>
      <c r="J85" s="337"/>
      <c r="K85" s="337"/>
      <c r="L85" s="337"/>
      <c r="M85" s="329"/>
      <c r="N85" s="329"/>
      <c r="O85" s="337"/>
      <c r="P85" s="349" t="str">
        <f>TEXT(daily!$B85,"mmmm")</f>
        <v>April</v>
      </c>
      <c r="R85" s="313" t="str">
        <f t="shared" si="1"/>
        <v>2025</v>
      </c>
    </row>
    <row r="86" s="313" customFormat="1" ht="35.1" customHeight="1" spans="1:18">
      <c r="A86" s="328">
        <v>72</v>
      </c>
      <c r="B86" s="294">
        <v>45756</v>
      </c>
      <c r="C86" s="337"/>
      <c r="D86" s="337" t="s">
        <v>518</v>
      </c>
      <c r="E86" s="337"/>
      <c r="F86" s="337" t="s">
        <v>575</v>
      </c>
      <c r="G86" s="339">
        <v>15.5</v>
      </c>
      <c r="H86" s="340"/>
      <c r="I86" s="337" t="s">
        <v>531</v>
      </c>
      <c r="J86" s="337"/>
      <c r="K86" s="337"/>
      <c r="L86" s="337"/>
      <c r="M86" s="334"/>
      <c r="N86" s="334"/>
      <c r="O86" s="337"/>
      <c r="P86" s="349" t="str">
        <f>TEXT(daily!$B86,"mmmm")</f>
        <v>April</v>
      </c>
      <c r="R86" s="313" t="str">
        <f t="shared" si="1"/>
        <v>2025</v>
      </c>
    </row>
    <row r="87" s="313" customFormat="1" ht="35.1" customHeight="1" spans="1:18">
      <c r="A87" s="328">
        <v>73</v>
      </c>
      <c r="B87" s="294">
        <v>45756</v>
      </c>
      <c r="C87" s="337"/>
      <c r="D87" s="337" t="s">
        <v>520</v>
      </c>
      <c r="E87" s="337"/>
      <c r="F87" s="337" t="s">
        <v>402</v>
      </c>
      <c r="G87" s="339">
        <v>300</v>
      </c>
      <c r="H87" s="340"/>
      <c r="I87" s="337" t="s">
        <v>514</v>
      </c>
      <c r="J87" s="337"/>
      <c r="K87" s="337"/>
      <c r="L87" s="337"/>
      <c r="M87" s="329"/>
      <c r="N87" s="329"/>
      <c r="O87" s="337"/>
      <c r="P87" s="349" t="str">
        <f>TEXT(daily!$B87,"mmmm")</f>
        <v>April</v>
      </c>
      <c r="R87" s="313" t="str">
        <f t="shared" si="1"/>
        <v>2025</v>
      </c>
    </row>
    <row r="88" s="313" customFormat="1" ht="35.1" customHeight="1" spans="1:18">
      <c r="A88" s="328">
        <v>74</v>
      </c>
      <c r="B88" s="294">
        <v>45756</v>
      </c>
      <c r="C88" s="337"/>
      <c r="D88" s="337" t="s">
        <v>17</v>
      </c>
      <c r="E88" s="337"/>
      <c r="F88" s="337" t="s">
        <v>134</v>
      </c>
      <c r="G88" s="339">
        <v>100</v>
      </c>
      <c r="H88" s="340"/>
      <c r="I88" s="337" t="s">
        <v>531</v>
      </c>
      <c r="J88" s="337"/>
      <c r="K88" s="337"/>
      <c r="L88" s="337"/>
      <c r="M88" s="334"/>
      <c r="N88" s="334"/>
      <c r="O88" s="337"/>
      <c r="P88" s="349" t="str">
        <f>TEXT(daily!$B88,"mmmm")</f>
        <v>April</v>
      </c>
      <c r="Q88" s="313" t="s">
        <v>139</v>
      </c>
      <c r="R88" s="313" t="str">
        <f t="shared" si="1"/>
        <v>2025</v>
      </c>
    </row>
    <row r="89" s="313" customFormat="1" ht="35.1" customHeight="1" spans="1:18">
      <c r="A89" s="328">
        <v>75</v>
      </c>
      <c r="B89" s="294">
        <v>45757</v>
      </c>
      <c r="C89" s="337"/>
      <c r="D89" s="337" t="s">
        <v>518</v>
      </c>
      <c r="E89" s="337"/>
      <c r="F89" s="337" t="s">
        <v>97</v>
      </c>
      <c r="G89" s="339">
        <v>27</v>
      </c>
      <c r="H89" s="340"/>
      <c r="I89" s="337" t="s">
        <v>471</v>
      </c>
      <c r="J89" s="337"/>
      <c r="K89" s="337"/>
      <c r="L89" s="337"/>
      <c r="M89" s="329"/>
      <c r="N89" s="329"/>
      <c r="O89" s="337"/>
      <c r="P89" s="349" t="str">
        <f>TEXT(daily!$B89,"mmmm")</f>
        <v>April</v>
      </c>
      <c r="R89" s="313" t="str">
        <f t="shared" si="1"/>
        <v>2025</v>
      </c>
    </row>
    <row r="90" s="313" customFormat="1" ht="35.1" customHeight="1" spans="1:18">
      <c r="A90" s="328">
        <v>76</v>
      </c>
      <c r="B90" s="294">
        <v>45757</v>
      </c>
      <c r="C90" s="337"/>
      <c r="D90" s="337" t="s">
        <v>996</v>
      </c>
      <c r="E90" s="337"/>
      <c r="F90" s="337" t="s">
        <v>576</v>
      </c>
      <c r="G90" s="339">
        <v>50</v>
      </c>
      <c r="H90" s="340"/>
      <c r="I90" s="337" t="s">
        <v>531</v>
      </c>
      <c r="J90" s="337"/>
      <c r="K90" s="337"/>
      <c r="L90" s="337"/>
      <c r="M90" s="334"/>
      <c r="N90" s="334"/>
      <c r="O90" s="337"/>
      <c r="P90" s="349" t="str">
        <f>TEXT(daily!$B90,"mmmm")</f>
        <v>April</v>
      </c>
      <c r="R90" s="313" t="str">
        <f t="shared" si="1"/>
        <v>2025</v>
      </c>
    </row>
    <row r="91" s="313" customFormat="1" ht="35.1" customHeight="1" spans="1:18">
      <c r="A91" s="328">
        <v>77</v>
      </c>
      <c r="B91" s="294">
        <v>45757</v>
      </c>
      <c r="C91" s="337"/>
      <c r="D91" s="337" t="s">
        <v>518</v>
      </c>
      <c r="E91" s="337"/>
      <c r="F91" s="337" t="s">
        <v>577</v>
      </c>
      <c r="G91" s="339">
        <v>500</v>
      </c>
      <c r="H91" s="340"/>
      <c r="I91" s="337" t="s">
        <v>471</v>
      </c>
      <c r="J91" s="337"/>
      <c r="K91" s="337"/>
      <c r="L91" s="337"/>
      <c r="M91" s="329"/>
      <c r="N91" s="329"/>
      <c r="O91" s="337"/>
      <c r="P91" s="349" t="str">
        <f>TEXT(daily!$B91,"mmmm")</f>
        <v>April</v>
      </c>
      <c r="R91" s="313" t="str">
        <f t="shared" si="1"/>
        <v>2025</v>
      </c>
    </row>
    <row r="92" s="313" customFormat="1" ht="35.1" customHeight="1" spans="1:18">
      <c r="A92" s="328">
        <v>78</v>
      </c>
      <c r="B92" s="294">
        <v>45757</v>
      </c>
      <c r="C92" s="337"/>
      <c r="D92" s="337" t="s">
        <v>17</v>
      </c>
      <c r="E92" s="337"/>
      <c r="F92" s="337" t="s">
        <v>17</v>
      </c>
      <c r="G92" s="339">
        <f>7472.34999998264-300</f>
        <v>7172.34999998264</v>
      </c>
      <c r="H92" s="340"/>
      <c r="I92" s="337" t="s">
        <v>531</v>
      </c>
      <c r="J92" s="337"/>
      <c r="K92" s="337"/>
      <c r="L92" s="337"/>
      <c r="M92" s="334"/>
      <c r="N92" s="334"/>
      <c r="O92" s="337"/>
      <c r="P92" s="349" t="str">
        <f>TEXT(daily!$B92,"mmmm")</f>
        <v>April</v>
      </c>
      <c r="R92" s="313" t="str">
        <f t="shared" si="1"/>
        <v>2025</v>
      </c>
    </row>
    <row r="93" s="313" customFormat="1" ht="28.5" customHeight="1" spans="1:18">
      <c r="A93" s="328">
        <v>79</v>
      </c>
      <c r="B93" s="294">
        <v>45757</v>
      </c>
      <c r="C93" s="337"/>
      <c r="D93" s="337" t="s">
        <v>377</v>
      </c>
      <c r="E93" s="337"/>
      <c r="F93" s="337" t="s">
        <v>578</v>
      </c>
      <c r="G93" s="339">
        <f>425+450</f>
        <v>875</v>
      </c>
      <c r="H93" s="340"/>
      <c r="I93" s="337" t="s">
        <v>517</v>
      </c>
      <c r="J93" s="337"/>
      <c r="K93" s="337"/>
      <c r="L93" s="337"/>
      <c r="M93" s="329"/>
      <c r="N93" s="329"/>
      <c r="O93" s="337"/>
      <c r="P93" s="349" t="str">
        <f>TEXT(daily!$B93,"mmmm")</f>
        <v>April</v>
      </c>
      <c r="R93" s="313" t="str">
        <f t="shared" si="1"/>
        <v>2025</v>
      </c>
    </row>
    <row r="94" s="313" customFormat="1" ht="35.1" customHeight="1" spans="1:18">
      <c r="A94" s="328">
        <v>80</v>
      </c>
      <c r="B94" s="294">
        <v>45757</v>
      </c>
      <c r="C94" s="337"/>
      <c r="D94" s="337" t="s">
        <v>668</v>
      </c>
      <c r="E94" s="337"/>
      <c r="F94" s="337" t="s">
        <v>579</v>
      </c>
      <c r="G94" s="339">
        <v>34</v>
      </c>
      <c r="H94" s="340"/>
      <c r="I94" s="337" t="s">
        <v>531</v>
      </c>
      <c r="J94" s="337"/>
      <c r="K94" s="337"/>
      <c r="L94" s="337"/>
      <c r="M94" s="334"/>
      <c r="N94" s="334"/>
      <c r="O94" s="337"/>
      <c r="P94" s="349" t="str">
        <f>TEXT(daily!$B94,"mmmm")</f>
        <v>April</v>
      </c>
      <c r="R94" s="313" t="str">
        <f t="shared" si="1"/>
        <v>2025</v>
      </c>
    </row>
    <row r="95" s="313" customFormat="1" ht="35.1" customHeight="1" spans="1:18">
      <c r="A95" s="328">
        <v>81</v>
      </c>
      <c r="B95" s="294">
        <v>45757</v>
      </c>
      <c r="C95" s="337"/>
      <c r="D95" s="337" t="s">
        <v>17</v>
      </c>
      <c r="E95" s="337"/>
      <c r="F95" s="337" t="s">
        <v>347</v>
      </c>
      <c r="G95" s="339">
        <v>195</v>
      </c>
      <c r="H95" s="340"/>
      <c r="I95" s="337" t="s">
        <v>531</v>
      </c>
      <c r="J95" s="337"/>
      <c r="K95" s="337"/>
      <c r="L95" s="337" t="s">
        <v>347</v>
      </c>
      <c r="M95" s="329"/>
      <c r="N95" s="329"/>
      <c r="O95" s="337"/>
      <c r="P95" s="349" t="str">
        <f>TEXT(daily!$B95,"mmmm")</f>
        <v>April</v>
      </c>
      <c r="Q95" s="313" t="s">
        <v>347</v>
      </c>
      <c r="R95" s="313" t="str">
        <f t="shared" si="1"/>
        <v>2025</v>
      </c>
    </row>
    <row r="96" s="313" customFormat="1" ht="35.1" customHeight="1" spans="1:18">
      <c r="A96" s="328">
        <v>82</v>
      </c>
      <c r="B96" s="294">
        <v>45760</v>
      </c>
      <c r="C96" s="337"/>
      <c r="D96" s="337" t="s">
        <v>518</v>
      </c>
      <c r="E96" s="337"/>
      <c r="F96" s="337" t="s">
        <v>580</v>
      </c>
      <c r="G96" s="339">
        <v>30</v>
      </c>
      <c r="H96" s="340"/>
      <c r="I96" s="337" t="s">
        <v>531</v>
      </c>
      <c r="J96" s="337"/>
      <c r="K96" s="337"/>
      <c r="L96" s="337"/>
      <c r="M96" s="334"/>
      <c r="N96" s="334"/>
      <c r="O96" s="337"/>
      <c r="P96" s="349" t="str">
        <f>TEXT(daily!$B96,"mmmm")</f>
        <v>April</v>
      </c>
      <c r="R96" s="313" t="str">
        <f t="shared" si="1"/>
        <v>2025</v>
      </c>
    </row>
    <row r="97" s="313" customFormat="1" ht="35.1" customHeight="1" spans="1:18">
      <c r="A97" s="328">
        <v>83</v>
      </c>
      <c r="B97" s="294">
        <v>45760</v>
      </c>
      <c r="C97" s="337"/>
      <c r="D97" s="337" t="s">
        <v>518</v>
      </c>
      <c r="E97" s="337"/>
      <c r="F97" s="337" t="s">
        <v>581</v>
      </c>
      <c r="G97" s="339">
        <v>20</v>
      </c>
      <c r="H97" s="340"/>
      <c r="I97" s="337" t="s">
        <v>531</v>
      </c>
      <c r="J97" s="337"/>
      <c r="K97" s="337"/>
      <c r="L97" s="337"/>
      <c r="M97" s="329"/>
      <c r="N97" s="329"/>
      <c r="O97" s="337"/>
      <c r="P97" s="349" t="str">
        <f>TEXT(daily!$B97,"mmmm")</f>
        <v>April</v>
      </c>
      <c r="R97" s="313" t="str">
        <f t="shared" si="1"/>
        <v>2025</v>
      </c>
    </row>
    <row r="98" s="313" customFormat="1" ht="35.1" customHeight="1" spans="1:18">
      <c r="A98" s="328">
        <v>84</v>
      </c>
      <c r="B98" s="294">
        <v>45760</v>
      </c>
      <c r="C98" s="337"/>
      <c r="D98" s="337" t="s">
        <v>377</v>
      </c>
      <c r="E98" s="337"/>
      <c r="F98" s="337" t="s">
        <v>582</v>
      </c>
      <c r="G98" s="339">
        <v>200</v>
      </c>
      <c r="H98" s="340"/>
      <c r="I98" s="337" t="s">
        <v>522</v>
      </c>
      <c r="J98" s="337"/>
      <c r="K98" s="337"/>
      <c r="L98" s="337"/>
      <c r="M98" s="334"/>
      <c r="N98" s="334"/>
      <c r="O98" s="337"/>
      <c r="P98" s="349" t="str">
        <f>TEXT(daily!$B98,"mmmm")</f>
        <v>April</v>
      </c>
      <c r="R98" s="313" t="str">
        <f t="shared" si="1"/>
        <v>2025</v>
      </c>
    </row>
    <row r="99" s="313" customFormat="1" ht="35.1" customHeight="1" spans="1:18">
      <c r="A99" s="328">
        <v>85</v>
      </c>
      <c r="B99" s="294">
        <v>45760</v>
      </c>
      <c r="C99" s="337"/>
      <c r="D99" s="337" t="s">
        <v>583</v>
      </c>
      <c r="E99" s="337"/>
      <c r="F99" s="337" t="s">
        <v>584</v>
      </c>
      <c r="G99" s="339">
        <v>860</v>
      </c>
      <c r="H99" s="340"/>
      <c r="I99" s="337" t="s">
        <v>531</v>
      </c>
      <c r="J99" s="337"/>
      <c r="K99" s="337"/>
      <c r="L99" s="337"/>
      <c r="M99" s="329"/>
      <c r="N99" s="329"/>
      <c r="O99" s="337"/>
      <c r="P99" s="349" t="str">
        <f>TEXT(daily!$B99,"mmmm")</f>
        <v>April</v>
      </c>
      <c r="R99" s="313" t="str">
        <f t="shared" si="1"/>
        <v>2025</v>
      </c>
    </row>
    <row r="100" s="313" customFormat="1" ht="35.1" customHeight="1" spans="1:18">
      <c r="A100" s="328">
        <v>86</v>
      </c>
      <c r="B100" s="294">
        <v>45760</v>
      </c>
      <c r="C100" s="337"/>
      <c r="D100" s="337" t="s">
        <v>17</v>
      </c>
      <c r="E100" s="337"/>
      <c r="F100" s="337" t="s">
        <v>134</v>
      </c>
      <c r="G100" s="339">
        <v>200</v>
      </c>
      <c r="H100" s="340"/>
      <c r="I100" s="337" t="s">
        <v>531</v>
      </c>
      <c r="J100" s="337"/>
      <c r="K100" s="337"/>
      <c r="L100" s="337"/>
      <c r="M100" s="334"/>
      <c r="N100" s="334"/>
      <c r="O100" s="337"/>
      <c r="P100" s="349" t="str">
        <f>TEXT(daily!$B100,"mmmm")</f>
        <v>April</v>
      </c>
      <c r="Q100" s="313" t="s">
        <v>139</v>
      </c>
      <c r="R100" s="313" t="str">
        <f t="shared" si="1"/>
        <v>2025</v>
      </c>
    </row>
    <row r="101" s="313" customFormat="1" ht="35.1" customHeight="1" spans="1:18">
      <c r="A101" s="328">
        <v>87</v>
      </c>
      <c r="B101" s="294">
        <v>45760</v>
      </c>
      <c r="C101" s="337"/>
      <c r="D101" s="337" t="s">
        <v>518</v>
      </c>
      <c r="E101" s="337"/>
      <c r="F101" s="337" t="s">
        <v>585</v>
      </c>
      <c r="G101" s="339">
        <v>70</v>
      </c>
      <c r="H101" s="340"/>
      <c r="I101" s="337" t="s">
        <v>531</v>
      </c>
      <c r="J101" s="337"/>
      <c r="K101" s="337"/>
      <c r="L101" s="337"/>
      <c r="M101" s="329"/>
      <c r="N101" s="329"/>
      <c r="O101" s="337"/>
      <c r="P101" s="349" t="str">
        <f>TEXT(daily!$B101,"mmmm")</f>
        <v>April</v>
      </c>
      <c r="R101" s="313" t="str">
        <f t="shared" si="1"/>
        <v>2025</v>
      </c>
    </row>
    <row r="102" s="313" customFormat="1" ht="35.1" customHeight="1" spans="1:18">
      <c r="A102" s="328">
        <v>88</v>
      </c>
      <c r="B102" s="294">
        <v>45760</v>
      </c>
      <c r="C102" s="337"/>
      <c r="D102" s="337" t="s">
        <v>518</v>
      </c>
      <c r="E102" s="337"/>
      <c r="F102" s="337" t="s">
        <v>586</v>
      </c>
      <c r="G102" s="339">
        <v>60</v>
      </c>
      <c r="H102" s="340"/>
      <c r="I102" s="337" t="s">
        <v>522</v>
      </c>
      <c r="J102" s="337"/>
      <c r="K102" s="337"/>
      <c r="L102" s="337"/>
      <c r="M102" s="334"/>
      <c r="N102" s="334"/>
      <c r="O102" s="337"/>
      <c r="P102" s="349" t="str">
        <f>TEXT(daily!$B102,"mmmm")</f>
        <v>April</v>
      </c>
      <c r="R102" s="313" t="str">
        <f t="shared" si="1"/>
        <v>2025</v>
      </c>
    </row>
    <row r="103" s="313" customFormat="1" ht="35.1" customHeight="1" spans="1:18">
      <c r="A103" s="328">
        <v>89</v>
      </c>
      <c r="B103" s="294">
        <v>45760</v>
      </c>
      <c r="C103" s="337"/>
      <c r="D103" s="337" t="s">
        <v>668</v>
      </c>
      <c r="E103" s="337"/>
      <c r="F103" s="337" t="s">
        <v>442</v>
      </c>
      <c r="G103" s="339">
        <f>45+50</f>
        <v>95</v>
      </c>
      <c r="H103" s="340"/>
      <c r="I103" s="337" t="s">
        <v>531</v>
      </c>
      <c r="J103" s="337"/>
      <c r="K103" s="337"/>
      <c r="L103" s="337"/>
      <c r="M103" s="329"/>
      <c r="N103" s="329"/>
      <c r="O103" s="337"/>
      <c r="P103" s="349" t="str">
        <f>TEXT(daily!$B103,"mmmm")</f>
        <v>April</v>
      </c>
      <c r="R103" s="313" t="str">
        <f t="shared" si="1"/>
        <v>2025</v>
      </c>
    </row>
    <row r="104" s="313" customFormat="1" ht="35.1" customHeight="1" spans="1:18">
      <c r="A104" s="328">
        <v>90</v>
      </c>
      <c r="B104" s="294">
        <v>45760</v>
      </c>
      <c r="C104" s="337"/>
      <c r="D104" s="337" t="s">
        <v>993</v>
      </c>
      <c r="E104" s="337"/>
      <c r="F104" s="337" t="s">
        <v>587</v>
      </c>
      <c r="G104" s="339">
        <v>1000</v>
      </c>
      <c r="H104" s="340"/>
      <c r="I104" s="337" t="s">
        <v>517</v>
      </c>
      <c r="J104" s="337"/>
      <c r="K104" s="337"/>
      <c r="L104" s="337"/>
      <c r="M104" s="334"/>
      <c r="N104" s="334"/>
      <c r="O104" s="337"/>
      <c r="P104" s="349" t="str">
        <f>TEXT(daily!$B104,"mmmm")</f>
        <v>April</v>
      </c>
      <c r="R104" s="313" t="str">
        <f t="shared" si="1"/>
        <v>2025</v>
      </c>
    </row>
    <row r="105" s="313" customFormat="1" ht="35.1" customHeight="1" spans="1:18">
      <c r="A105" s="328">
        <v>91</v>
      </c>
      <c r="B105" s="294">
        <v>45760</v>
      </c>
      <c r="C105" s="337"/>
      <c r="D105" s="337" t="s">
        <v>517</v>
      </c>
      <c r="E105" s="337"/>
      <c r="F105" s="337" t="s">
        <v>588</v>
      </c>
      <c r="G105" s="339">
        <f>150+400</f>
        <v>550</v>
      </c>
      <c r="H105" s="340"/>
      <c r="I105" s="337" t="s">
        <v>517</v>
      </c>
      <c r="J105" s="337"/>
      <c r="K105" s="337"/>
      <c r="L105" s="337"/>
      <c r="M105" s="329"/>
      <c r="N105" s="329"/>
      <c r="O105" s="337"/>
      <c r="P105" s="349" t="str">
        <f>TEXT(daily!$B105,"mmmm")</f>
        <v>April</v>
      </c>
      <c r="R105" s="313" t="str">
        <f t="shared" si="1"/>
        <v>2025</v>
      </c>
    </row>
    <row r="106" s="313" customFormat="1" ht="35.1" customHeight="1" spans="1:18">
      <c r="A106" s="328">
        <v>92</v>
      </c>
      <c r="B106" s="294">
        <v>45760</v>
      </c>
      <c r="C106" s="337"/>
      <c r="D106" s="337" t="s">
        <v>17</v>
      </c>
      <c r="E106" s="337"/>
      <c r="F106" s="337" t="s">
        <v>589</v>
      </c>
      <c r="G106" s="339">
        <v>300</v>
      </c>
      <c r="H106" s="340"/>
      <c r="I106" s="337" t="s">
        <v>531</v>
      </c>
      <c r="J106" s="337"/>
      <c r="K106" s="337"/>
      <c r="L106" s="337"/>
      <c r="M106" s="334"/>
      <c r="N106" s="334"/>
      <c r="O106" s="337"/>
      <c r="P106" s="349" t="str">
        <f>TEXT(daily!$B106,"mmmm")</f>
        <v>April</v>
      </c>
      <c r="Q106" s="313" t="s">
        <v>332</v>
      </c>
      <c r="R106" s="313" t="str">
        <f t="shared" si="1"/>
        <v>2025</v>
      </c>
    </row>
    <row r="107" s="313" customFormat="1" ht="35.1" customHeight="1" spans="1:18">
      <c r="A107" s="328">
        <v>93</v>
      </c>
      <c r="B107" s="294">
        <v>45760</v>
      </c>
      <c r="C107" s="337"/>
      <c r="D107" s="337" t="s">
        <v>517</v>
      </c>
      <c r="E107" s="337"/>
      <c r="F107" s="341" t="s">
        <v>590</v>
      </c>
      <c r="G107" s="339">
        <f>95+125+320</f>
        <v>540</v>
      </c>
      <c r="H107" s="340"/>
      <c r="I107" s="337" t="s">
        <v>517</v>
      </c>
      <c r="J107" s="337"/>
      <c r="K107" s="337"/>
      <c r="L107" s="337"/>
      <c r="M107" s="329"/>
      <c r="N107" s="329"/>
      <c r="O107" s="337"/>
      <c r="P107" s="349" t="str">
        <f>TEXT(daily!$B107,"mmmm")</f>
        <v>April</v>
      </c>
      <c r="R107" s="313" t="str">
        <f t="shared" si="1"/>
        <v>2025</v>
      </c>
    </row>
    <row r="108" s="313" customFormat="1" ht="35.1" customHeight="1" spans="1:18">
      <c r="A108" s="328">
        <v>94</v>
      </c>
      <c r="B108" s="294">
        <v>45761</v>
      </c>
      <c r="C108" s="337"/>
      <c r="D108" s="337" t="s">
        <v>518</v>
      </c>
      <c r="E108" s="337"/>
      <c r="F108" s="337" t="s">
        <v>434</v>
      </c>
      <c r="G108" s="339">
        <v>2700</v>
      </c>
      <c r="H108" s="340"/>
      <c r="I108" s="337" t="s">
        <v>591</v>
      </c>
      <c r="J108" s="337"/>
      <c r="K108" s="337"/>
      <c r="L108" s="337"/>
      <c r="M108" s="334"/>
      <c r="N108" s="334" t="s">
        <v>592</v>
      </c>
      <c r="O108" s="337"/>
      <c r="P108" s="349" t="str">
        <f>TEXT(daily!$B108,"mmmm")</f>
        <v>April</v>
      </c>
      <c r="R108" s="313" t="str">
        <f t="shared" si="1"/>
        <v>2025</v>
      </c>
    </row>
    <row r="109" s="313" customFormat="1" ht="35.1" customHeight="1" spans="1:18">
      <c r="A109" s="328">
        <v>95</v>
      </c>
      <c r="B109" s="294">
        <v>45761</v>
      </c>
      <c r="C109" s="337"/>
      <c r="D109" s="337" t="s">
        <v>19</v>
      </c>
      <c r="E109" s="337"/>
      <c r="F109" s="337" t="s">
        <v>593</v>
      </c>
      <c r="G109" s="339">
        <v>3500</v>
      </c>
      <c r="H109" s="340"/>
      <c r="I109" s="337" t="s">
        <v>531</v>
      </c>
      <c r="J109" s="337"/>
      <c r="K109" s="337"/>
      <c r="L109" s="337"/>
      <c r="M109" s="329"/>
      <c r="N109" s="329" t="s">
        <v>348</v>
      </c>
      <c r="O109" s="337"/>
      <c r="P109" s="349" t="str">
        <f>TEXT(daily!$B109,"mmmm")</f>
        <v>April</v>
      </c>
      <c r="R109" s="313" t="str">
        <f t="shared" si="1"/>
        <v>2025</v>
      </c>
    </row>
    <row r="110" s="313" customFormat="1" ht="35.1" customHeight="1" spans="1:18">
      <c r="A110" s="328">
        <v>96</v>
      </c>
      <c r="B110" s="294">
        <v>45761</v>
      </c>
      <c r="C110" s="337" t="s">
        <v>5</v>
      </c>
      <c r="D110" s="337" t="s">
        <v>518</v>
      </c>
      <c r="E110" s="337"/>
      <c r="F110" s="337" t="s">
        <v>594</v>
      </c>
      <c r="G110" s="339">
        <v>6366</v>
      </c>
      <c r="H110" s="340"/>
      <c r="I110" s="337" t="s">
        <v>595</v>
      </c>
      <c r="J110" s="337"/>
      <c r="K110" s="337"/>
      <c r="L110" s="337"/>
      <c r="M110" s="334"/>
      <c r="N110" s="334"/>
      <c r="O110" s="337"/>
      <c r="P110" s="349" t="str">
        <f>TEXT(daily!$B110,"mmmm")</f>
        <v>April</v>
      </c>
      <c r="R110" s="313" t="str">
        <f t="shared" si="1"/>
        <v>2025</v>
      </c>
    </row>
    <row r="111" s="313" customFormat="1" ht="35.1" customHeight="1" spans="1:18">
      <c r="A111" s="328">
        <v>97</v>
      </c>
      <c r="B111" s="294">
        <v>45761</v>
      </c>
      <c r="C111" s="337"/>
      <c r="D111" s="337" t="s">
        <v>520</v>
      </c>
      <c r="E111" s="337"/>
      <c r="F111" s="337" t="s">
        <v>596</v>
      </c>
      <c r="G111" s="339">
        <v>200</v>
      </c>
      <c r="H111" s="340"/>
      <c r="I111" s="337" t="s">
        <v>531</v>
      </c>
      <c r="J111" s="337"/>
      <c r="K111" s="337"/>
      <c r="L111" s="337"/>
      <c r="M111" s="329"/>
      <c r="N111" s="329"/>
      <c r="O111" s="337"/>
      <c r="P111" s="349" t="str">
        <f>TEXT(daily!$B111,"mmmm")</f>
        <v>April</v>
      </c>
      <c r="R111" s="313" t="str">
        <f t="shared" si="1"/>
        <v>2025</v>
      </c>
    </row>
    <row r="112" s="313" customFormat="1" ht="35.1" customHeight="1" spans="1:18">
      <c r="A112" s="328">
        <v>98</v>
      </c>
      <c r="B112" s="294">
        <v>45761</v>
      </c>
      <c r="C112" s="337"/>
      <c r="D112" s="337" t="s">
        <v>996</v>
      </c>
      <c r="E112" s="337"/>
      <c r="F112" s="337" t="s">
        <v>153</v>
      </c>
      <c r="G112" s="339">
        <v>50</v>
      </c>
      <c r="H112" s="340"/>
      <c r="I112" s="337" t="s">
        <v>517</v>
      </c>
      <c r="J112" s="337"/>
      <c r="K112" s="337"/>
      <c r="L112" s="337"/>
      <c r="M112" s="334"/>
      <c r="N112" s="334"/>
      <c r="O112" s="337"/>
      <c r="P112" s="349" t="str">
        <f>TEXT(daily!$B112,"mmmm")</f>
        <v>April</v>
      </c>
      <c r="R112" s="313" t="str">
        <f t="shared" si="1"/>
        <v>2025</v>
      </c>
    </row>
    <row r="113" s="313" customFormat="1" ht="35.1" customHeight="1" spans="1:18">
      <c r="A113" s="328">
        <v>99</v>
      </c>
      <c r="B113" s="294">
        <v>45761</v>
      </c>
      <c r="C113" s="337"/>
      <c r="D113" s="337" t="s">
        <v>518</v>
      </c>
      <c r="E113" s="337"/>
      <c r="F113" s="337" t="s">
        <v>597</v>
      </c>
      <c r="G113" s="339">
        <v>60</v>
      </c>
      <c r="H113" s="340"/>
      <c r="I113" s="337" t="s">
        <v>531</v>
      </c>
      <c r="J113" s="337"/>
      <c r="K113" s="337"/>
      <c r="L113" s="337"/>
      <c r="M113" s="329"/>
      <c r="N113" s="329"/>
      <c r="O113" s="337"/>
      <c r="P113" s="349" t="str">
        <f>TEXT(daily!$B113,"mmmm")</f>
        <v>April</v>
      </c>
      <c r="R113" s="313" t="str">
        <f t="shared" si="1"/>
        <v>2025</v>
      </c>
    </row>
    <row r="114" s="313" customFormat="1" ht="35.1" customHeight="1" spans="1:18">
      <c r="A114" s="328">
        <v>100</v>
      </c>
      <c r="B114" s="294">
        <v>45761</v>
      </c>
      <c r="C114" s="337"/>
      <c r="D114" s="337" t="s">
        <v>377</v>
      </c>
      <c r="E114" s="337"/>
      <c r="F114" s="337" t="s">
        <v>341</v>
      </c>
      <c r="G114" s="339">
        <f>55+70</f>
        <v>125</v>
      </c>
      <c r="H114" s="340"/>
      <c r="I114" s="337" t="s">
        <v>531</v>
      </c>
      <c r="J114" s="337"/>
      <c r="K114" s="337"/>
      <c r="L114" s="337"/>
      <c r="M114" s="334"/>
      <c r="N114" s="334"/>
      <c r="O114" s="337"/>
      <c r="P114" s="349" t="str">
        <f>TEXT(daily!$B114,"mmmm")</f>
        <v>April</v>
      </c>
      <c r="R114" s="313" t="str">
        <f t="shared" si="1"/>
        <v>2025</v>
      </c>
    </row>
    <row r="115" s="313" customFormat="1" ht="35.1" customHeight="1" spans="1:18">
      <c r="A115" s="328">
        <v>101</v>
      </c>
      <c r="B115" s="294">
        <v>45761</v>
      </c>
      <c r="C115" s="337"/>
      <c r="D115" s="337" t="s">
        <v>17</v>
      </c>
      <c r="E115" s="337"/>
      <c r="F115" s="337" t="s">
        <v>134</v>
      </c>
      <c r="G115" s="339">
        <f>810+190</f>
        <v>1000</v>
      </c>
      <c r="H115" s="340"/>
      <c r="I115" s="337" t="s">
        <v>531</v>
      </c>
      <c r="J115" s="337"/>
      <c r="K115" s="337"/>
      <c r="L115" s="337"/>
      <c r="M115" s="329"/>
      <c r="N115" s="329"/>
      <c r="O115" s="337"/>
      <c r="P115" s="349" t="str">
        <f>TEXT(daily!$B115,"mmmm")</f>
        <v>April</v>
      </c>
      <c r="Q115" s="313" t="s">
        <v>139</v>
      </c>
      <c r="R115" s="313" t="str">
        <f t="shared" si="1"/>
        <v>2025</v>
      </c>
    </row>
    <row r="116" s="313" customFormat="1" ht="35.1" customHeight="1" spans="1:18">
      <c r="A116" s="328">
        <v>102</v>
      </c>
      <c r="B116" s="294">
        <v>45761</v>
      </c>
      <c r="C116" s="337"/>
      <c r="D116" s="337" t="s">
        <v>517</v>
      </c>
      <c r="E116" s="337"/>
      <c r="F116" s="337" t="s">
        <v>598</v>
      </c>
      <c r="G116" s="339">
        <v>2974</v>
      </c>
      <c r="H116" s="340"/>
      <c r="I116" s="337" t="s">
        <v>517</v>
      </c>
      <c r="J116" s="337"/>
      <c r="K116" s="337"/>
      <c r="L116" s="337"/>
      <c r="M116" s="334"/>
      <c r="N116" s="334"/>
      <c r="O116" s="337"/>
      <c r="P116" s="349" t="str">
        <f>TEXT(daily!$B116,"mmmm")</f>
        <v>April</v>
      </c>
      <c r="R116" s="313" t="str">
        <f t="shared" si="1"/>
        <v>2025</v>
      </c>
    </row>
    <row r="117" s="313" customFormat="1" ht="35.1" customHeight="1" spans="1:18">
      <c r="A117" s="328">
        <v>103</v>
      </c>
      <c r="B117" s="294">
        <v>45761</v>
      </c>
      <c r="C117" s="337"/>
      <c r="D117" s="337" t="s">
        <v>517</v>
      </c>
      <c r="E117" s="337"/>
      <c r="F117" s="337" t="s">
        <v>301</v>
      </c>
      <c r="G117" s="339">
        <v>25</v>
      </c>
      <c r="H117" s="340"/>
      <c r="I117" s="337" t="s">
        <v>517</v>
      </c>
      <c r="J117" s="337"/>
      <c r="K117" s="337"/>
      <c r="L117" s="337"/>
      <c r="M117" s="329"/>
      <c r="N117" s="329"/>
      <c r="O117" s="337"/>
      <c r="P117" s="349" t="str">
        <f>TEXT(daily!$B117,"mmmm")</f>
        <v>April</v>
      </c>
      <c r="R117" s="313" t="str">
        <f t="shared" si="1"/>
        <v>2025</v>
      </c>
    </row>
    <row r="118" s="313" customFormat="1" ht="35.1" customHeight="1" spans="1:18">
      <c r="A118" s="328">
        <v>104</v>
      </c>
      <c r="B118" s="294">
        <v>45762</v>
      </c>
      <c r="C118" s="337"/>
      <c r="D118" s="337" t="s">
        <v>377</v>
      </c>
      <c r="E118" s="337"/>
      <c r="F118" s="337" t="s">
        <v>599</v>
      </c>
      <c r="G118" s="339">
        <v>12</v>
      </c>
      <c r="H118" s="340"/>
      <c r="I118" s="337" t="s">
        <v>517</v>
      </c>
      <c r="J118" s="337"/>
      <c r="K118" s="337"/>
      <c r="L118" s="337"/>
      <c r="M118" s="334"/>
      <c r="N118" s="334"/>
      <c r="O118" s="337"/>
      <c r="P118" s="349" t="str">
        <f>TEXT(daily!$B118,"mmmm")</f>
        <v>April</v>
      </c>
      <c r="R118" s="313" t="str">
        <f t="shared" si="1"/>
        <v>2025</v>
      </c>
    </row>
    <row r="119" s="313" customFormat="1" ht="35.1" customHeight="1" spans="1:18">
      <c r="A119" s="328">
        <v>105</v>
      </c>
      <c r="B119" s="294">
        <v>45762</v>
      </c>
      <c r="C119" s="337"/>
      <c r="D119" s="337" t="s">
        <v>517</v>
      </c>
      <c r="E119" s="337"/>
      <c r="F119" s="337" t="s">
        <v>186</v>
      </c>
      <c r="G119" s="339">
        <v>98</v>
      </c>
      <c r="H119" s="340"/>
      <c r="I119" s="337" t="s">
        <v>517</v>
      </c>
      <c r="J119" s="337"/>
      <c r="K119" s="337"/>
      <c r="L119" s="337"/>
      <c r="M119" s="329"/>
      <c r="N119" s="329"/>
      <c r="O119" s="337"/>
      <c r="P119" s="349" t="str">
        <f>TEXT(daily!$B119,"mmmm")</f>
        <v>April</v>
      </c>
      <c r="R119" s="313" t="str">
        <f t="shared" si="1"/>
        <v>2025</v>
      </c>
    </row>
    <row r="120" s="313" customFormat="1" ht="35.1" customHeight="1" spans="1:18">
      <c r="A120" s="328">
        <v>106</v>
      </c>
      <c r="B120" s="294">
        <v>45761</v>
      </c>
      <c r="C120" s="337"/>
      <c r="D120" s="337" t="s">
        <v>518</v>
      </c>
      <c r="E120" s="337"/>
      <c r="F120" s="337" t="s">
        <v>600</v>
      </c>
      <c r="G120" s="339">
        <v>120</v>
      </c>
      <c r="H120" s="340"/>
      <c r="I120" s="337" t="s">
        <v>531</v>
      </c>
      <c r="J120" s="337"/>
      <c r="K120" s="337"/>
      <c r="L120" s="337"/>
      <c r="M120" s="334"/>
      <c r="N120" s="334"/>
      <c r="O120" s="337"/>
      <c r="P120" s="349" t="str">
        <f>TEXT(daily!$B120,"mmmm")</f>
        <v>April</v>
      </c>
      <c r="R120" s="313" t="str">
        <f t="shared" si="1"/>
        <v>2025</v>
      </c>
    </row>
    <row r="121" s="313" customFormat="1" ht="35.1" customHeight="1" spans="1:18">
      <c r="A121" s="328">
        <v>107</v>
      </c>
      <c r="B121" s="294">
        <v>45762</v>
      </c>
      <c r="C121" s="337"/>
      <c r="D121" s="337" t="s">
        <v>377</v>
      </c>
      <c r="E121" s="337"/>
      <c r="F121" s="337" t="s">
        <v>417</v>
      </c>
      <c r="G121" s="339">
        <v>100</v>
      </c>
      <c r="H121" s="340"/>
      <c r="I121" s="337" t="s">
        <v>531</v>
      </c>
      <c r="J121" s="337"/>
      <c r="K121" s="337"/>
      <c r="L121" s="337"/>
      <c r="M121" s="329"/>
      <c r="N121" s="329"/>
      <c r="O121" s="337"/>
      <c r="P121" s="349" t="str">
        <f>TEXT(daily!$B121,"mmmm")</f>
        <v>April</v>
      </c>
      <c r="R121" s="313" t="str">
        <f t="shared" si="1"/>
        <v>2025</v>
      </c>
    </row>
    <row r="122" s="313" customFormat="1" ht="35.1" customHeight="1" spans="1:18">
      <c r="A122" s="328">
        <v>108</v>
      </c>
      <c r="B122" s="294">
        <v>45762</v>
      </c>
      <c r="C122" s="337"/>
      <c r="D122" s="337" t="s">
        <v>517</v>
      </c>
      <c r="E122" s="337"/>
      <c r="F122" s="337" t="s">
        <v>601</v>
      </c>
      <c r="G122" s="339">
        <v>2000</v>
      </c>
      <c r="H122" s="340"/>
      <c r="I122" s="337" t="s">
        <v>517</v>
      </c>
      <c r="J122" s="337"/>
      <c r="K122" s="337" t="s">
        <v>91</v>
      </c>
      <c r="L122" s="337"/>
      <c r="M122" s="334"/>
      <c r="N122" s="334"/>
      <c r="O122" s="337"/>
      <c r="P122" s="349" t="str">
        <f>TEXT(daily!$B122,"mmmm")</f>
        <v>April</v>
      </c>
      <c r="R122" s="313" t="str">
        <f t="shared" si="1"/>
        <v>2025</v>
      </c>
    </row>
    <row r="123" s="313" customFormat="1" ht="35.1" customHeight="1" spans="1:18">
      <c r="A123" s="328">
        <v>109</v>
      </c>
      <c r="B123" s="294">
        <v>45762</v>
      </c>
      <c r="C123" s="337"/>
      <c r="D123" s="337" t="s">
        <v>518</v>
      </c>
      <c r="E123" s="337"/>
      <c r="F123" s="337" t="s">
        <v>602</v>
      </c>
      <c r="G123" s="339">
        <v>50</v>
      </c>
      <c r="H123" s="340"/>
      <c r="I123" s="337" t="s">
        <v>514</v>
      </c>
      <c r="J123" s="337"/>
      <c r="K123" s="337"/>
      <c r="L123" s="337"/>
      <c r="M123" s="329"/>
      <c r="N123" s="329"/>
      <c r="O123" s="337"/>
      <c r="P123" s="349" t="str">
        <f>TEXT(daily!$B123,"mmmm")</f>
        <v>April</v>
      </c>
      <c r="R123" s="313" t="str">
        <f t="shared" si="1"/>
        <v>2025</v>
      </c>
    </row>
    <row r="124" s="313" customFormat="1" ht="35.1" customHeight="1" spans="1:18">
      <c r="A124" s="328">
        <v>110</v>
      </c>
      <c r="B124" s="294">
        <v>45762</v>
      </c>
      <c r="C124" s="337"/>
      <c r="D124" s="337" t="s">
        <v>518</v>
      </c>
      <c r="E124" s="337"/>
      <c r="F124" s="337" t="s">
        <v>603</v>
      </c>
      <c r="G124" s="339">
        <v>50</v>
      </c>
      <c r="H124" s="340"/>
      <c r="I124" s="337" t="s">
        <v>595</v>
      </c>
      <c r="J124" s="337"/>
      <c r="K124" s="337"/>
      <c r="L124" s="337"/>
      <c r="M124" s="334"/>
      <c r="N124" s="334"/>
      <c r="O124" s="337"/>
      <c r="P124" s="349" t="str">
        <f>TEXT(daily!$B124,"mmmm")</f>
        <v>April</v>
      </c>
      <c r="R124" s="313" t="str">
        <f t="shared" si="1"/>
        <v>2025</v>
      </c>
    </row>
    <row r="125" s="313" customFormat="1" ht="35.1" customHeight="1" spans="1:18">
      <c r="A125" s="328">
        <v>111</v>
      </c>
      <c r="B125" s="294">
        <v>45762</v>
      </c>
      <c r="C125" s="337"/>
      <c r="D125" s="337" t="s">
        <v>517</v>
      </c>
      <c r="E125" s="337"/>
      <c r="F125" s="337" t="s">
        <v>453</v>
      </c>
      <c r="G125" s="339">
        <v>50</v>
      </c>
      <c r="H125" s="340"/>
      <c r="I125" s="337" t="s">
        <v>517</v>
      </c>
      <c r="J125" s="337"/>
      <c r="K125" s="337"/>
      <c r="L125" s="337"/>
      <c r="M125" s="329"/>
      <c r="N125" s="329"/>
      <c r="O125" s="337"/>
      <c r="P125" s="349" t="str">
        <f>TEXT(daily!$B125,"mmmm")</f>
        <v>April</v>
      </c>
      <c r="R125" s="313" t="str">
        <f t="shared" si="1"/>
        <v>2025</v>
      </c>
    </row>
    <row r="126" s="313" customFormat="1" ht="35.1" customHeight="1" spans="1:18">
      <c r="A126" s="328">
        <v>112</v>
      </c>
      <c r="B126" s="294">
        <v>45762</v>
      </c>
      <c r="C126" s="337"/>
      <c r="D126" s="337" t="s">
        <v>517</v>
      </c>
      <c r="E126" s="337"/>
      <c r="F126" s="337" t="s">
        <v>186</v>
      </c>
      <c r="G126" s="339">
        <v>1000</v>
      </c>
      <c r="H126" s="340"/>
      <c r="I126" s="337" t="s">
        <v>517</v>
      </c>
      <c r="J126" s="337"/>
      <c r="K126" s="337"/>
      <c r="L126" s="337"/>
      <c r="M126" s="334"/>
      <c r="N126" s="334"/>
      <c r="O126" s="337"/>
      <c r="P126" s="349" t="str">
        <f>TEXT(daily!$B126,"mmmm")</f>
        <v>April</v>
      </c>
      <c r="R126" s="313" t="str">
        <f t="shared" si="1"/>
        <v>2025</v>
      </c>
    </row>
    <row r="127" s="313" customFormat="1" ht="35.1" customHeight="1" spans="1:18">
      <c r="A127" s="328">
        <v>113</v>
      </c>
      <c r="B127" s="294">
        <v>45762</v>
      </c>
      <c r="C127" s="337"/>
      <c r="D127" s="337" t="s">
        <v>517</v>
      </c>
      <c r="E127" s="337"/>
      <c r="F127" s="337" t="s">
        <v>604</v>
      </c>
      <c r="G127" s="339">
        <v>463</v>
      </c>
      <c r="H127" s="340"/>
      <c r="I127" s="337" t="s">
        <v>517</v>
      </c>
      <c r="J127" s="337"/>
      <c r="K127" s="337"/>
      <c r="L127" s="337"/>
      <c r="M127" s="329"/>
      <c r="N127" s="329"/>
      <c r="O127" s="337"/>
      <c r="P127" s="349" t="str">
        <f>TEXT(daily!$B127,"mmmm")</f>
        <v>April</v>
      </c>
      <c r="R127" s="313" t="str">
        <f t="shared" si="1"/>
        <v>2025</v>
      </c>
    </row>
    <row r="128" s="313" customFormat="1" ht="35.1" customHeight="1" spans="1:18">
      <c r="A128" s="328">
        <v>114</v>
      </c>
      <c r="B128" s="294">
        <v>45763</v>
      </c>
      <c r="C128" s="337"/>
      <c r="D128" s="337" t="s">
        <v>377</v>
      </c>
      <c r="E128" s="337"/>
      <c r="F128" s="337" t="s">
        <v>341</v>
      </c>
      <c r="G128" s="339">
        <v>60</v>
      </c>
      <c r="H128" s="340"/>
      <c r="I128" s="337" t="s">
        <v>517</v>
      </c>
      <c r="J128" s="337"/>
      <c r="K128" s="337"/>
      <c r="L128" s="337"/>
      <c r="M128" s="334"/>
      <c r="N128" s="334"/>
      <c r="O128" s="337"/>
      <c r="P128" s="349" t="str">
        <f>TEXT(daily!$B128,"mmmm")</f>
        <v>April</v>
      </c>
      <c r="R128" s="313" t="str">
        <f t="shared" si="1"/>
        <v>2025</v>
      </c>
    </row>
    <row r="129" s="313" customFormat="1" ht="35.1" customHeight="1" spans="1:18">
      <c r="A129" s="328">
        <v>115</v>
      </c>
      <c r="B129" s="294">
        <v>45763</v>
      </c>
      <c r="C129" s="337"/>
      <c r="D129" s="337" t="s">
        <v>668</v>
      </c>
      <c r="E129" s="337"/>
      <c r="F129" s="337" t="s">
        <v>442</v>
      </c>
      <c r="G129" s="339">
        <v>50</v>
      </c>
      <c r="H129" s="340"/>
      <c r="I129" s="337" t="s">
        <v>531</v>
      </c>
      <c r="J129" s="337"/>
      <c r="K129" s="337"/>
      <c r="L129" s="337"/>
      <c r="M129" s="329"/>
      <c r="N129" s="329"/>
      <c r="O129" s="337"/>
      <c r="P129" s="349" t="str">
        <f>TEXT(daily!$B129,"mmmm")</f>
        <v>April</v>
      </c>
      <c r="R129" s="313" t="str">
        <f t="shared" si="1"/>
        <v>2025</v>
      </c>
    </row>
    <row r="130" s="313" customFormat="1" ht="35.1" customHeight="1" spans="1:18">
      <c r="A130" s="328">
        <v>116</v>
      </c>
      <c r="B130" s="294">
        <v>45763</v>
      </c>
      <c r="C130" s="337"/>
      <c r="D130" s="337" t="s">
        <v>996</v>
      </c>
      <c r="E130" s="337"/>
      <c r="F130" s="337" t="s">
        <v>76</v>
      </c>
      <c r="G130" s="339">
        <v>45</v>
      </c>
      <c r="H130" s="340"/>
      <c r="I130" s="337" t="s">
        <v>531</v>
      </c>
      <c r="J130" s="337"/>
      <c r="K130" s="337"/>
      <c r="L130" s="337"/>
      <c r="M130" s="334"/>
      <c r="N130" s="334"/>
      <c r="O130" s="337"/>
      <c r="P130" s="349" t="str">
        <f>TEXT(daily!$B130,"mmmm")</f>
        <v>April</v>
      </c>
      <c r="R130" s="313" t="str">
        <f t="shared" si="1"/>
        <v>2025</v>
      </c>
    </row>
    <row r="131" s="313" customFormat="1" ht="35.1" customHeight="1" spans="1:18">
      <c r="A131" s="328">
        <v>117</v>
      </c>
      <c r="B131" s="294">
        <v>45763</v>
      </c>
      <c r="C131" s="337"/>
      <c r="D131" s="337" t="s">
        <v>19</v>
      </c>
      <c r="E131" s="337"/>
      <c r="F131" s="337" t="s">
        <v>443</v>
      </c>
      <c r="G131" s="339">
        <v>3000</v>
      </c>
      <c r="H131" s="340"/>
      <c r="I131" s="337" t="s">
        <v>531</v>
      </c>
      <c r="J131" s="337"/>
      <c r="K131" s="337"/>
      <c r="L131" s="337"/>
      <c r="M131" s="329"/>
      <c r="N131" s="329" t="s">
        <v>443</v>
      </c>
      <c r="O131" s="337"/>
      <c r="P131" s="349" t="str">
        <f>TEXT(daily!$B131,"mmmm")</f>
        <v>April</v>
      </c>
      <c r="R131" s="313" t="str">
        <f t="shared" si="1"/>
        <v>2025</v>
      </c>
    </row>
    <row r="132" s="313" customFormat="1" ht="35.1" customHeight="1" spans="1:18">
      <c r="A132" s="328">
        <v>118</v>
      </c>
      <c r="B132" s="294">
        <v>45763</v>
      </c>
      <c r="C132" s="337"/>
      <c r="D132" s="337" t="s">
        <v>19</v>
      </c>
      <c r="E132" s="337"/>
      <c r="F132" s="337" t="s">
        <v>605</v>
      </c>
      <c r="G132" s="339">
        <v>21770</v>
      </c>
      <c r="H132" s="340"/>
      <c r="I132" s="337" t="s">
        <v>606</v>
      </c>
      <c r="J132" s="337"/>
      <c r="K132" s="337"/>
      <c r="L132" s="337"/>
      <c r="M132" s="334"/>
      <c r="N132" s="334" t="s">
        <v>607</v>
      </c>
      <c r="O132" s="337"/>
      <c r="P132" s="349" t="str">
        <f>TEXT(daily!$B132,"mmmm")</f>
        <v>April</v>
      </c>
      <c r="R132" s="313" t="str">
        <f t="shared" si="1"/>
        <v>2025</v>
      </c>
    </row>
    <row r="133" s="313" customFormat="1" ht="35.1" customHeight="1" spans="1:18">
      <c r="A133" s="328">
        <v>119</v>
      </c>
      <c r="B133" s="294">
        <v>45763</v>
      </c>
      <c r="C133" s="337"/>
      <c r="D133" s="337" t="s">
        <v>19</v>
      </c>
      <c r="E133" s="337"/>
      <c r="F133" s="337" t="s">
        <v>608</v>
      </c>
      <c r="G133" s="339">
        <v>10725</v>
      </c>
      <c r="H133" s="340"/>
      <c r="I133" s="337" t="s">
        <v>522</v>
      </c>
      <c r="J133" s="337"/>
      <c r="K133" s="337"/>
      <c r="L133" s="337"/>
      <c r="M133" s="329"/>
      <c r="N133" s="329" t="s">
        <v>607</v>
      </c>
      <c r="O133" s="337"/>
      <c r="P133" s="349" t="str">
        <f>TEXT(daily!$B133,"mmmm")</f>
        <v>April</v>
      </c>
      <c r="R133" s="313" t="str">
        <f t="shared" si="1"/>
        <v>2025</v>
      </c>
    </row>
    <row r="134" s="313" customFormat="1" ht="35.1" customHeight="1" spans="1:18">
      <c r="A134" s="328">
        <v>120</v>
      </c>
      <c r="B134" s="294">
        <v>45763</v>
      </c>
      <c r="C134" s="337"/>
      <c r="D134" s="337" t="s">
        <v>17</v>
      </c>
      <c r="E134" s="337"/>
      <c r="F134" s="337" t="s">
        <v>429</v>
      </c>
      <c r="G134" s="339">
        <v>200</v>
      </c>
      <c r="H134" s="340"/>
      <c r="I134" s="337" t="s">
        <v>531</v>
      </c>
      <c r="J134" s="337"/>
      <c r="K134" s="337"/>
      <c r="L134" s="337"/>
      <c r="M134" s="334"/>
      <c r="N134" s="334"/>
      <c r="O134" s="337"/>
      <c r="P134" s="349" t="str">
        <f>TEXT(daily!$B134,"mmmm")</f>
        <v>April</v>
      </c>
      <c r="Q134" s="313" t="s">
        <v>429</v>
      </c>
      <c r="R134" s="313" t="str">
        <f t="shared" si="1"/>
        <v>2025</v>
      </c>
    </row>
    <row r="135" s="313" customFormat="1" ht="35.1" customHeight="1" spans="1:18">
      <c r="A135" s="328">
        <v>121</v>
      </c>
      <c r="B135" s="294">
        <v>45763</v>
      </c>
      <c r="C135" s="337"/>
      <c r="D135" s="337" t="s">
        <v>377</v>
      </c>
      <c r="E135" s="337"/>
      <c r="F135" s="337" t="s">
        <v>341</v>
      </c>
      <c r="G135" s="339">
        <v>945</v>
      </c>
      <c r="H135" s="340"/>
      <c r="I135" s="337" t="s">
        <v>514</v>
      </c>
      <c r="J135" s="337"/>
      <c r="K135" s="337"/>
      <c r="L135" s="337"/>
      <c r="M135" s="329"/>
      <c r="N135" s="329"/>
      <c r="O135" s="337"/>
      <c r="P135" s="349" t="str">
        <f>TEXT(daily!$B135,"mmmm")</f>
        <v>April</v>
      </c>
      <c r="R135" s="313" t="str">
        <f t="shared" si="1"/>
        <v>2025</v>
      </c>
    </row>
    <row r="136" s="313" customFormat="1" ht="35.1" customHeight="1" spans="1:18">
      <c r="A136" s="328">
        <v>122</v>
      </c>
      <c r="B136" s="294">
        <v>45763</v>
      </c>
      <c r="C136" s="337"/>
      <c r="D136" s="337" t="s">
        <v>377</v>
      </c>
      <c r="E136" s="337"/>
      <c r="F136" s="337" t="s">
        <v>341</v>
      </c>
      <c r="G136" s="339">
        <v>405</v>
      </c>
      <c r="H136" s="340"/>
      <c r="I136" s="337" t="s">
        <v>514</v>
      </c>
      <c r="J136" s="337"/>
      <c r="K136" s="337"/>
      <c r="L136" s="337"/>
      <c r="M136" s="334"/>
      <c r="N136" s="334"/>
      <c r="O136" s="337"/>
      <c r="P136" s="349" t="str">
        <f>TEXT(daily!$B136,"mmmm")</f>
        <v>April</v>
      </c>
      <c r="R136" s="313" t="str">
        <f t="shared" si="1"/>
        <v>2025</v>
      </c>
    </row>
    <row r="137" s="313" customFormat="1" ht="35.1" customHeight="1" spans="1:18">
      <c r="A137" s="328">
        <v>123</v>
      </c>
      <c r="B137" s="294">
        <v>45763</v>
      </c>
      <c r="C137" s="337"/>
      <c r="D137" s="337" t="s">
        <v>518</v>
      </c>
      <c r="E137" s="337"/>
      <c r="F137" s="337" t="s">
        <v>609</v>
      </c>
      <c r="G137" s="339">
        <v>420</v>
      </c>
      <c r="H137" s="340"/>
      <c r="I137" s="337" t="s">
        <v>610</v>
      </c>
      <c r="J137" s="337"/>
      <c r="K137" s="337"/>
      <c r="L137" s="337"/>
      <c r="M137" s="329"/>
      <c r="N137" s="329"/>
      <c r="O137" s="337"/>
      <c r="P137" s="349" t="str">
        <f>TEXT(daily!$B137,"mmmm")</f>
        <v>April</v>
      </c>
      <c r="R137" s="313" t="str">
        <f t="shared" si="1"/>
        <v>2025</v>
      </c>
    </row>
    <row r="138" s="313" customFormat="1" ht="35.1" customHeight="1" spans="1:18">
      <c r="A138" s="328">
        <v>124</v>
      </c>
      <c r="B138" s="294">
        <v>45763</v>
      </c>
      <c r="C138" s="337"/>
      <c r="D138" s="337" t="s">
        <v>377</v>
      </c>
      <c r="E138" s="337"/>
      <c r="F138" s="337" t="s">
        <v>611</v>
      </c>
      <c r="G138" s="339">
        <v>100</v>
      </c>
      <c r="H138" s="340"/>
      <c r="I138" s="337" t="s">
        <v>610</v>
      </c>
      <c r="J138" s="337"/>
      <c r="K138" s="337"/>
      <c r="L138" s="337"/>
      <c r="M138" s="334"/>
      <c r="N138" s="334"/>
      <c r="O138" s="337"/>
      <c r="P138" s="349" t="str">
        <f>TEXT(daily!$B138,"mmmm")</f>
        <v>April</v>
      </c>
      <c r="R138" s="313" t="str">
        <f t="shared" si="1"/>
        <v>2025</v>
      </c>
    </row>
    <row r="139" s="313" customFormat="1" ht="35.1" customHeight="1" spans="1:18">
      <c r="A139" s="328">
        <v>125</v>
      </c>
      <c r="B139" s="294">
        <v>45763</v>
      </c>
      <c r="C139" s="337"/>
      <c r="D139" s="337" t="s">
        <v>17</v>
      </c>
      <c r="E139" s="337"/>
      <c r="F139" s="337" t="s">
        <v>134</v>
      </c>
      <c r="G139" s="339">
        <v>100</v>
      </c>
      <c r="H139" s="340"/>
      <c r="I139" s="337" t="s">
        <v>531</v>
      </c>
      <c r="J139" s="337"/>
      <c r="K139" s="337"/>
      <c r="L139" s="337"/>
      <c r="M139" s="329"/>
      <c r="N139" s="329"/>
      <c r="O139" s="337"/>
      <c r="P139" s="349" t="str">
        <f>TEXT(daily!$B139,"mmmm")</f>
        <v>April</v>
      </c>
      <c r="Q139" s="313" t="s">
        <v>139</v>
      </c>
      <c r="R139" s="313" t="str">
        <f t="shared" si="1"/>
        <v>2025</v>
      </c>
    </row>
    <row r="140" s="313" customFormat="1" ht="35.1" customHeight="1" spans="1:18">
      <c r="A140" s="328">
        <v>126</v>
      </c>
      <c r="B140" s="294">
        <v>45763</v>
      </c>
      <c r="C140" s="337"/>
      <c r="D140" s="337" t="s">
        <v>517</v>
      </c>
      <c r="E140" s="337"/>
      <c r="F140" s="337" t="s">
        <v>186</v>
      </c>
      <c r="G140" s="339">
        <v>1010</v>
      </c>
      <c r="H140" s="340"/>
      <c r="I140" s="337" t="s">
        <v>517</v>
      </c>
      <c r="J140" s="337"/>
      <c r="K140" s="337"/>
      <c r="L140" s="337"/>
      <c r="M140" s="334"/>
      <c r="N140" s="334"/>
      <c r="O140" s="337"/>
      <c r="P140" s="349" t="str">
        <f>TEXT(daily!$B140,"mmmm")</f>
        <v>April</v>
      </c>
      <c r="R140" s="313" t="str">
        <f t="shared" si="1"/>
        <v>2025</v>
      </c>
    </row>
    <row r="141" s="313" customFormat="1" ht="35.1" customHeight="1" spans="1:18">
      <c r="A141" s="328">
        <v>127</v>
      </c>
      <c r="B141" s="294">
        <v>45764</v>
      </c>
      <c r="C141" s="337"/>
      <c r="D141" s="337" t="s">
        <v>517</v>
      </c>
      <c r="E141" s="337"/>
      <c r="F141" s="337" t="s">
        <v>612</v>
      </c>
      <c r="G141" s="339">
        <v>300</v>
      </c>
      <c r="H141" s="340"/>
      <c r="I141" s="337" t="s">
        <v>517</v>
      </c>
      <c r="J141" s="337"/>
      <c r="K141" s="337" t="s">
        <v>91</v>
      </c>
      <c r="L141" s="337"/>
      <c r="M141" s="338"/>
      <c r="N141" s="338"/>
      <c r="O141" s="337"/>
      <c r="P141" s="349" t="str">
        <f>TEXT(daily!$B141,"mmmm")</f>
        <v>April</v>
      </c>
      <c r="R141" s="313" t="str">
        <f t="shared" si="1"/>
        <v>2025</v>
      </c>
    </row>
    <row r="142" s="313" customFormat="1" ht="35.1" customHeight="1" spans="1:18">
      <c r="A142" s="328">
        <v>128</v>
      </c>
      <c r="B142" s="294">
        <v>45764</v>
      </c>
      <c r="C142" s="337"/>
      <c r="D142" s="337" t="s">
        <v>517</v>
      </c>
      <c r="E142" s="337"/>
      <c r="F142" s="337" t="s">
        <v>89</v>
      </c>
      <c r="G142" s="339">
        <v>25</v>
      </c>
      <c r="H142" s="340"/>
      <c r="I142" s="337" t="s">
        <v>517</v>
      </c>
      <c r="J142" s="337"/>
      <c r="K142" s="337"/>
      <c r="L142" s="337"/>
      <c r="M142" s="334"/>
      <c r="N142" s="334"/>
      <c r="O142" s="337"/>
      <c r="P142" s="349" t="str">
        <f>TEXT(daily!$B142,"mmmm")</f>
        <v>April</v>
      </c>
      <c r="R142" s="313" t="str">
        <f t="shared" si="1"/>
        <v>2025</v>
      </c>
    </row>
    <row r="143" s="313" customFormat="1" ht="35.1" customHeight="1" spans="1:18">
      <c r="A143" s="328">
        <v>129</v>
      </c>
      <c r="B143" s="294">
        <v>45764</v>
      </c>
      <c r="C143" s="337"/>
      <c r="D143" s="337" t="s">
        <v>518</v>
      </c>
      <c r="E143" s="337"/>
      <c r="F143" s="337" t="s">
        <v>613</v>
      </c>
      <c r="G143" s="339">
        <v>450</v>
      </c>
      <c r="H143" s="340"/>
      <c r="I143" s="337" t="s">
        <v>595</v>
      </c>
      <c r="J143" s="337"/>
      <c r="K143" s="337"/>
      <c r="L143" s="337"/>
      <c r="M143" s="329"/>
      <c r="N143" s="329"/>
      <c r="O143" s="337"/>
      <c r="P143" s="349" t="str">
        <f>TEXT(daily!$B143,"mmmm")</f>
        <v>April</v>
      </c>
      <c r="R143" s="313" t="str">
        <f t="shared" ref="R143:R206" si="2">TEXT(B143,"yyyy")</f>
        <v>2025</v>
      </c>
    </row>
    <row r="144" s="313" customFormat="1" ht="35.1" customHeight="1" spans="1:18">
      <c r="A144" s="328">
        <v>130</v>
      </c>
      <c r="B144" s="294">
        <v>45764</v>
      </c>
      <c r="C144" s="337"/>
      <c r="D144" s="337" t="s">
        <v>19</v>
      </c>
      <c r="E144" s="337"/>
      <c r="F144" s="337" t="s">
        <v>614</v>
      </c>
      <c r="G144" s="339">
        <v>175</v>
      </c>
      <c r="H144" s="340"/>
      <c r="I144" s="337" t="s">
        <v>514</v>
      </c>
      <c r="J144" s="337"/>
      <c r="K144" s="337"/>
      <c r="L144" s="337"/>
      <c r="M144" s="338"/>
      <c r="N144" s="338" t="s">
        <v>515</v>
      </c>
      <c r="O144" s="337"/>
      <c r="P144" s="349" t="str">
        <f>TEXT(daily!$B144,"mmmm")</f>
        <v>April</v>
      </c>
      <c r="R144" s="313" t="str">
        <f t="shared" si="2"/>
        <v>2025</v>
      </c>
    </row>
    <row r="145" s="313" customFormat="1" ht="35.1" customHeight="1" spans="1:18">
      <c r="A145" s="328">
        <v>131</v>
      </c>
      <c r="B145" s="294">
        <v>45764</v>
      </c>
      <c r="C145" s="337"/>
      <c r="D145" s="341" t="s">
        <v>668</v>
      </c>
      <c r="E145" s="337"/>
      <c r="F145" s="337" t="s">
        <v>615</v>
      </c>
      <c r="G145" s="339">
        <v>5.15</v>
      </c>
      <c r="H145" s="340"/>
      <c r="I145" s="337" t="s">
        <v>531</v>
      </c>
      <c r="J145" s="337"/>
      <c r="K145" s="337"/>
      <c r="L145" s="337"/>
      <c r="M145" s="329"/>
      <c r="N145" s="329"/>
      <c r="O145" s="337"/>
      <c r="P145" s="349" t="str">
        <f>TEXT(daily!$B145,"mmmm")</f>
        <v>April</v>
      </c>
      <c r="R145" s="313" t="str">
        <f t="shared" si="2"/>
        <v>2025</v>
      </c>
    </row>
    <row r="146" s="313" customFormat="1" ht="35.1" customHeight="1" spans="1:18">
      <c r="A146" s="328">
        <v>132</v>
      </c>
      <c r="B146" s="294">
        <v>45764</v>
      </c>
      <c r="C146" s="337"/>
      <c r="D146" s="337" t="s">
        <v>518</v>
      </c>
      <c r="E146" s="337"/>
      <c r="F146" s="337" t="s">
        <v>260</v>
      </c>
      <c r="G146" s="339">
        <v>1250</v>
      </c>
      <c r="H146" s="340"/>
      <c r="I146" s="337" t="s">
        <v>531</v>
      </c>
      <c r="J146" s="337"/>
      <c r="K146" s="337"/>
      <c r="L146" s="337"/>
      <c r="M146" s="334"/>
      <c r="N146" s="334"/>
      <c r="O146" s="337"/>
      <c r="P146" s="349" t="str">
        <f>TEXT(daily!$B146,"mmmm")</f>
        <v>April</v>
      </c>
      <c r="R146" s="313" t="str">
        <f t="shared" si="2"/>
        <v>2025</v>
      </c>
    </row>
    <row r="147" s="313" customFormat="1" ht="35.1" customHeight="1" spans="1:18">
      <c r="A147" s="328">
        <v>133</v>
      </c>
      <c r="B147" s="294">
        <v>45764</v>
      </c>
      <c r="C147" s="337"/>
      <c r="D147" s="337" t="s">
        <v>518</v>
      </c>
      <c r="E147" s="337"/>
      <c r="F147" s="337" t="s">
        <v>616</v>
      </c>
      <c r="G147" s="339">
        <v>835</v>
      </c>
      <c r="H147" s="340"/>
      <c r="I147" s="337" t="s">
        <v>342</v>
      </c>
      <c r="J147" s="337"/>
      <c r="K147" s="337"/>
      <c r="L147" s="337"/>
      <c r="M147" s="329"/>
      <c r="N147" s="329"/>
      <c r="O147" s="337"/>
      <c r="P147" s="349" t="str">
        <f>TEXT(daily!$B147,"mmmm")</f>
        <v>April</v>
      </c>
      <c r="R147" s="313" t="str">
        <f t="shared" si="2"/>
        <v>2025</v>
      </c>
    </row>
    <row r="148" s="313" customFormat="1" ht="35.1" customHeight="1" spans="1:18">
      <c r="A148" s="328">
        <v>134</v>
      </c>
      <c r="B148" s="294">
        <v>45764</v>
      </c>
      <c r="C148" s="337"/>
      <c r="D148" s="337" t="s">
        <v>377</v>
      </c>
      <c r="E148" s="337"/>
      <c r="F148" s="337" t="s">
        <v>617</v>
      </c>
      <c r="G148" s="339">
        <v>130</v>
      </c>
      <c r="H148" s="340"/>
      <c r="I148" s="337" t="s">
        <v>531</v>
      </c>
      <c r="J148" s="337"/>
      <c r="K148" s="337"/>
      <c r="L148" s="337"/>
      <c r="M148" s="334"/>
      <c r="N148" s="334"/>
      <c r="O148" s="337"/>
      <c r="P148" s="349" t="str">
        <f>TEXT(daily!$B148,"mmmm")</f>
        <v>April</v>
      </c>
      <c r="R148" s="313" t="str">
        <f t="shared" si="2"/>
        <v>2025</v>
      </c>
    </row>
    <row r="149" s="313" customFormat="1" ht="35.1" customHeight="1" spans="1:18">
      <c r="A149" s="328">
        <v>135</v>
      </c>
      <c r="B149" s="294">
        <v>45743</v>
      </c>
      <c r="C149" s="337"/>
      <c r="D149" s="337" t="s">
        <v>20</v>
      </c>
      <c r="E149" s="337"/>
      <c r="F149" s="337" t="s">
        <v>618</v>
      </c>
      <c r="G149" s="339">
        <v>10000</v>
      </c>
      <c r="H149" s="340"/>
      <c r="I149" s="337" t="s">
        <v>531</v>
      </c>
      <c r="J149" s="337"/>
      <c r="K149" s="337"/>
      <c r="L149" s="337"/>
      <c r="M149" s="329"/>
      <c r="N149" s="329"/>
      <c r="O149" s="337" t="s">
        <v>536</v>
      </c>
      <c r="P149" s="349" t="str">
        <f>TEXT(daily!$B149,"mmmm")</f>
        <v>March</v>
      </c>
      <c r="R149" s="313" t="str">
        <f t="shared" si="2"/>
        <v>2025</v>
      </c>
    </row>
    <row r="150" s="313" customFormat="1" ht="35.1" customHeight="1" spans="1:18">
      <c r="A150" s="328">
        <v>136</v>
      </c>
      <c r="B150" s="294">
        <v>45764</v>
      </c>
      <c r="C150" s="337"/>
      <c r="D150" s="337" t="s">
        <v>20</v>
      </c>
      <c r="E150" s="337"/>
      <c r="F150" s="337" t="s">
        <v>618</v>
      </c>
      <c r="G150" s="339">
        <v>30000</v>
      </c>
      <c r="H150" s="340"/>
      <c r="I150" s="337" t="s">
        <v>531</v>
      </c>
      <c r="J150" s="337"/>
      <c r="K150" s="337"/>
      <c r="L150" s="337"/>
      <c r="M150" s="334"/>
      <c r="N150" s="334"/>
      <c r="O150" s="337" t="s">
        <v>536</v>
      </c>
      <c r="P150" s="349" t="str">
        <f>TEXT(daily!$B150,"mmmm")</f>
        <v>April</v>
      </c>
      <c r="R150" s="313" t="str">
        <f t="shared" si="2"/>
        <v>2025</v>
      </c>
    </row>
    <row r="151" s="313" customFormat="1" ht="32.25" customHeight="1" spans="1:18">
      <c r="A151" s="328">
        <v>137</v>
      </c>
      <c r="B151" s="294">
        <v>45764</v>
      </c>
      <c r="C151" s="337"/>
      <c r="D151" s="337" t="s">
        <v>517</v>
      </c>
      <c r="E151" s="337"/>
      <c r="F151" s="337" t="s">
        <v>301</v>
      </c>
      <c r="G151" s="339">
        <v>35</v>
      </c>
      <c r="H151" s="340"/>
      <c r="I151" s="337" t="s">
        <v>517</v>
      </c>
      <c r="J151" s="337"/>
      <c r="K151" s="337"/>
      <c r="L151" s="337"/>
      <c r="M151" s="329"/>
      <c r="N151" s="329"/>
      <c r="O151" s="337"/>
      <c r="P151" s="349" t="str">
        <f>TEXT(daily!$B151,"mmmm")</f>
        <v>April</v>
      </c>
      <c r="R151" s="313" t="str">
        <f t="shared" si="2"/>
        <v>2025</v>
      </c>
    </row>
    <row r="152" s="313" customFormat="1" ht="35.1" customHeight="1" spans="1:18">
      <c r="A152" s="328">
        <v>138</v>
      </c>
      <c r="B152" s="294">
        <v>45764</v>
      </c>
      <c r="C152" s="337"/>
      <c r="D152" s="337" t="s">
        <v>19</v>
      </c>
      <c r="E152" s="337"/>
      <c r="F152" s="337" t="s">
        <v>619</v>
      </c>
      <c r="G152" s="339">
        <v>4700</v>
      </c>
      <c r="H152" s="340"/>
      <c r="I152" s="337" t="s">
        <v>620</v>
      </c>
      <c r="J152" s="337"/>
      <c r="K152" s="337"/>
      <c r="L152" s="337"/>
      <c r="M152" s="334"/>
      <c r="N152" s="334" t="s">
        <v>481</v>
      </c>
      <c r="O152" s="337"/>
      <c r="P152" s="349" t="str">
        <f>TEXT(daily!$B152,"mmmm")</f>
        <v>April</v>
      </c>
      <c r="R152" s="313" t="str">
        <f t="shared" si="2"/>
        <v>2025</v>
      </c>
    </row>
    <row r="153" s="313" customFormat="1" ht="35.1" customHeight="1" spans="1:18">
      <c r="A153" s="328">
        <v>139</v>
      </c>
      <c r="B153" s="294">
        <v>45764</v>
      </c>
      <c r="C153" s="337"/>
      <c r="D153" s="337" t="s">
        <v>17</v>
      </c>
      <c r="E153" s="337"/>
      <c r="F153" s="337" t="s">
        <v>17</v>
      </c>
      <c r="G153" s="339">
        <v>3931</v>
      </c>
      <c r="H153" s="340"/>
      <c r="I153" s="337" t="s">
        <v>531</v>
      </c>
      <c r="J153" s="337"/>
      <c r="K153" s="337"/>
      <c r="L153" s="337"/>
      <c r="M153" s="329"/>
      <c r="N153" s="329"/>
      <c r="O153" s="337"/>
      <c r="P153" s="349" t="str">
        <f>TEXT(daily!$B153,"mmmm")</f>
        <v>April</v>
      </c>
      <c r="R153" s="313" t="str">
        <f t="shared" si="2"/>
        <v>2025</v>
      </c>
    </row>
    <row r="154" s="313" customFormat="1" ht="35.1" customHeight="1" spans="1:18">
      <c r="A154" s="328">
        <v>140</v>
      </c>
      <c r="B154" s="294">
        <v>45764</v>
      </c>
      <c r="C154" s="337"/>
      <c r="D154" s="337" t="s">
        <v>520</v>
      </c>
      <c r="E154" s="337"/>
      <c r="F154" s="337" t="s">
        <v>402</v>
      </c>
      <c r="G154" s="339">
        <v>155</v>
      </c>
      <c r="H154" s="340"/>
      <c r="I154" s="337" t="s">
        <v>531</v>
      </c>
      <c r="J154" s="337"/>
      <c r="K154" s="337"/>
      <c r="L154" s="337"/>
      <c r="M154" s="334"/>
      <c r="N154" s="334"/>
      <c r="O154" s="337"/>
      <c r="P154" s="349" t="str">
        <f>TEXT(daily!$B154,"mmmm")</f>
        <v>April</v>
      </c>
      <c r="R154" s="313" t="str">
        <f t="shared" si="2"/>
        <v>2025</v>
      </c>
    </row>
    <row r="155" s="313" customFormat="1" ht="35.1" customHeight="1" spans="1:18">
      <c r="A155" s="328">
        <v>141</v>
      </c>
      <c r="B155" s="294">
        <v>45764</v>
      </c>
      <c r="C155" s="337"/>
      <c r="D155" s="337" t="s">
        <v>377</v>
      </c>
      <c r="E155" s="337"/>
      <c r="F155" s="337" t="s">
        <v>417</v>
      </c>
      <c r="G155" s="339">
        <v>800</v>
      </c>
      <c r="H155" s="340"/>
      <c r="I155" s="337" t="s">
        <v>531</v>
      </c>
      <c r="J155" s="337"/>
      <c r="K155" s="337"/>
      <c r="L155" s="337"/>
      <c r="M155" s="329"/>
      <c r="N155" s="329"/>
      <c r="O155" s="337"/>
      <c r="P155" s="349" t="str">
        <f>TEXT(daily!$B155,"mmmm")</f>
        <v>April</v>
      </c>
      <c r="R155" s="313" t="str">
        <f t="shared" si="2"/>
        <v>2025</v>
      </c>
    </row>
    <row r="156" s="313" customFormat="1" ht="35.1" customHeight="1" spans="1:18">
      <c r="A156" s="328">
        <v>142</v>
      </c>
      <c r="B156" s="294">
        <v>45764</v>
      </c>
      <c r="C156" s="337"/>
      <c r="D156" s="337" t="s">
        <v>517</v>
      </c>
      <c r="E156" s="337"/>
      <c r="F156" s="337" t="s">
        <v>186</v>
      </c>
      <c r="G156" s="339">
        <v>500</v>
      </c>
      <c r="H156" s="340"/>
      <c r="I156" s="337" t="s">
        <v>517</v>
      </c>
      <c r="J156" s="337"/>
      <c r="K156" s="337"/>
      <c r="L156" s="337"/>
      <c r="M156" s="334"/>
      <c r="N156" s="334"/>
      <c r="O156" s="337"/>
      <c r="P156" s="349" t="str">
        <f>TEXT(daily!$B156,"mmmm")</f>
        <v>April</v>
      </c>
      <c r="R156" s="313" t="str">
        <f t="shared" si="2"/>
        <v>2025</v>
      </c>
    </row>
    <row r="157" s="313" customFormat="1" ht="35.1" customHeight="1" spans="1:18">
      <c r="A157" s="328">
        <v>143</v>
      </c>
      <c r="B157" s="294">
        <v>45764</v>
      </c>
      <c r="C157" s="337"/>
      <c r="D157" s="337" t="s">
        <v>517</v>
      </c>
      <c r="E157" s="337"/>
      <c r="F157" s="337" t="s">
        <v>186</v>
      </c>
      <c r="G157" s="339">
        <v>900</v>
      </c>
      <c r="H157" s="340"/>
      <c r="I157" s="337" t="s">
        <v>517</v>
      </c>
      <c r="J157" s="337"/>
      <c r="K157" s="337"/>
      <c r="L157" s="337"/>
      <c r="M157" s="329"/>
      <c r="N157" s="329"/>
      <c r="O157" s="337"/>
      <c r="P157" s="349" t="str">
        <f>TEXT(daily!$B157,"mmmm")</f>
        <v>April</v>
      </c>
      <c r="R157" s="313" t="str">
        <f t="shared" si="2"/>
        <v>2025</v>
      </c>
    </row>
    <row r="158" s="313" customFormat="1" ht="35.1" customHeight="1" spans="1:18">
      <c r="A158" s="328">
        <v>144</v>
      </c>
      <c r="B158" s="294">
        <v>45765</v>
      </c>
      <c r="C158" s="337"/>
      <c r="D158" s="337" t="s">
        <v>17</v>
      </c>
      <c r="E158" s="337"/>
      <c r="F158" s="337" t="s">
        <v>347</v>
      </c>
      <c r="G158" s="339">
        <v>150</v>
      </c>
      <c r="H158" s="340"/>
      <c r="I158" s="337" t="s">
        <v>517</v>
      </c>
      <c r="J158" s="337"/>
      <c r="K158" s="337"/>
      <c r="L158" s="337" t="s">
        <v>347</v>
      </c>
      <c r="M158" s="334"/>
      <c r="N158" s="334"/>
      <c r="O158" s="337"/>
      <c r="P158" s="349" t="str">
        <f>TEXT(daily!$B158,"mmmm")</f>
        <v>April</v>
      </c>
      <c r="Q158" s="313" t="s">
        <v>347</v>
      </c>
      <c r="R158" s="313" t="str">
        <f t="shared" si="2"/>
        <v>2025</v>
      </c>
    </row>
    <row r="159" s="313" customFormat="1" ht="35.1" customHeight="1" spans="1:18">
      <c r="A159" s="328">
        <v>145</v>
      </c>
      <c r="B159" s="294">
        <v>45766</v>
      </c>
      <c r="C159" s="337"/>
      <c r="D159" s="337" t="s">
        <v>517</v>
      </c>
      <c r="E159" s="337"/>
      <c r="F159" s="337" t="s">
        <v>91</v>
      </c>
      <c r="G159" s="339">
        <v>300</v>
      </c>
      <c r="H159" s="340"/>
      <c r="I159" s="337" t="s">
        <v>517</v>
      </c>
      <c r="J159" s="337"/>
      <c r="K159" s="337" t="s">
        <v>91</v>
      </c>
      <c r="L159" s="337"/>
      <c r="M159" s="329"/>
      <c r="N159" s="329"/>
      <c r="O159" s="337"/>
      <c r="P159" s="349" t="str">
        <f>TEXT(daily!$B159,"mmmm")</f>
        <v>April</v>
      </c>
      <c r="R159" s="313" t="str">
        <f t="shared" si="2"/>
        <v>2025</v>
      </c>
    </row>
    <row r="160" s="313" customFormat="1" ht="35.1" customHeight="1" spans="1:18">
      <c r="A160" s="328">
        <v>146</v>
      </c>
      <c r="B160" s="294">
        <v>45766</v>
      </c>
      <c r="C160" s="337"/>
      <c r="D160" s="337" t="s">
        <v>517</v>
      </c>
      <c r="E160" s="337"/>
      <c r="F160" s="337" t="s">
        <v>621</v>
      </c>
      <c r="G160" s="339">
        <v>150</v>
      </c>
      <c r="H160" s="340"/>
      <c r="I160" s="337" t="s">
        <v>517</v>
      </c>
      <c r="J160" s="337"/>
      <c r="K160" s="337"/>
      <c r="L160" s="337"/>
      <c r="M160" s="334"/>
      <c r="N160" s="334"/>
      <c r="O160" s="337"/>
      <c r="P160" s="349" t="str">
        <f>TEXT(daily!$B160,"mmmm")</f>
        <v>April</v>
      </c>
      <c r="R160" s="313" t="str">
        <f t="shared" si="2"/>
        <v>2025</v>
      </c>
    </row>
    <row r="161" s="313" customFormat="1" ht="35.1" customHeight="1" spans="1:18">
      <c r="A161" s="328">
        <v>147</v>
      </c>
      <c r="B161" s="294">
        <v>45766</v>
      </c>
      <c r="C161" s="337"/>
      <c r="D161" s="337" t="s">
        <v>377</v>
      </c>
      <c r="E161" s="337"/>
      <c r="F161" s="337" t="s">
        <v>622</v>
      </c>
      <c r="G161" s="339">
        <v>400</v>
      </c>
      <c r="H161" s="340"/>
      <c r="I161" s="337" t="s">
        <v>517</v>
      </c>
      <c r="J161" s="337"/>
      <c r="K161" s="337"/>
      <c r="L161" s="337"/>
      <c r="M161" s="329"/>
      <c r="N161" s="329"/>
      <c r="O161" s="337"/>
      <c r="P161" s="349" t="str">
        <f>TEXT(daily!$B161,"mmmm")</f>
        <v>April</v>
      </c>
      <c r="R161" s="313" t="str">
        <f t="shared" si="2"/>
        <v>2025</v>
      </c>
    </row>
    <row r="162" s="313" customFormat="1" ht="35.1" customHeight="1" spans="1:18">
      <c r="A162" s="328">
        <v>148</v>
      </c>
      <c r="B162" s="294">
        <v>45766</v>
      </c>
      <c r="C162" s="337"/>
      <c r="D162" s="337" t="s">
        <v>377</v>
      </c>
      <c r="E162" s="337"/>
      <c r="F162" s="337" t="s">
        <v>623</v>
      </c>
      <c r="G162" s="339">
        <v>150</v>
      </c>
      <c r="H162" s="340"/>
      <c r="I162" s="337" t="s">
        <v>531</v>
      </c>
      <c r="J162" s="337"/>
      <c r="K162" s="337"/>
      <c r="L162" s="337"/>
      <c r="M162" s="334"/>
      <c r="N162" s="334"/>
      <c r="O162" s="337"/>
      <c r="P162" s="349" t="str">
        <f>TEXT(daily!$B162,"mmmm")</f>
        <v>April</v>
      </c>
      <c r="R162" s="313" t="str">
        <f t="shared" si="2"/>
        <v>2025</v>
      </c>
    </row>
    <row r="163" s="313" customFormat="1" ht="35.1" customHeight="1" spans="1:18">
      <c r="A163" s="328">
        <v>149</v>
      </c>
      <c r="B163" s="294">
        <v>45764</v>
      </c>
      <c r="C163" s="337"/>
      <c r="D163" s="337" t="s">
        <v>17</v>
      </c>
      <c r="E163" s="337"/>
      <c r="F163" s="337" t="s">
        <v>429</v>
      </c>
      <c r="G163" s="339">
        <v>100</v>
      </c>
      <c r="H163" s="340"/>
      <c r="I163" s="337" t="s">
        <v>531</v>
      </c>
      <c r="J163" s="337"/>
      <c r="K163" s="337"/>
      <c r="L163" s="337"/>
      <c r="M163" s="329"/>
      <c r="N163" s="329"/>
      <c r="O163" s="337"/>
      <c r="P163" s="349" t="str">
        <f>TEXT(daily!$B163,"mmmm")</f>
        <v>April</v>
      </c>
      <c r="Q163" s="313" t="s">
        <v>429</v>
      </c>
      <c r="R163" s="313" t="str">
        <f t="shared" si="2"/>
        <v>2025</v>
      </c>
    </row>
    <row r="164" s="313" customFormat="1" ht="35.1" customHeight="1" spans="1:18">
      <c r="A164" s="328">
        <v>150</v>
      </c>
      <c r="B164" s="294">
        <v>45766</v>
      </c>
      <c r="C164" s="337"/>
      <c r="D164" s="337" t="s">
        <v>668</v>
      </c>
      <c r="E164" s="337"/>
      <c r="F164" s="337" t="s">
        <v>530</v>
      </c>
      <c r="G164" s="339">
        <v>66</v>
      </c>
      <c r="H164" s="340"/>
      <c r="I164" s="337" t="s">
        <v>531</v>
      </c>
      <c r="J164" s="337"/>
      <c r="K164" s="337"/>
      <c r="L164" s="337"/>
      <c r="M164" s="334"/>
      <c r="N164" s="334"/>
      <c r="O164" s="337"/>
      <c r="P164" s="349" t="str">
        <f>TEXT(daily!$B164,"mmmm")</f>
        <v>April</v>
      </c>
      <c r="R164" s="313" t="str">
        <f t="shared" si="2"/>
        <v>2025</v>
      </c>
    </row>
    <row r="165" s="313" customFormat="1" ht="35.1" customHeight="1" spans="1:18">
      <c r="A165" s="328">
        <v>151</v>
      </c>
      <c r="B165" s="294">
        <v>45766</v>
      </c>
      <c r="C165" s="337"/>
      <c r="D165" s="337" t="s">
        <v>517</v>
      </c>
      <c r="E165" s="337"/>
      <c r="F165" s="337" t="s">
        <v>186</v>
      </c>
      <c r="G165" s="339">
        <v>800</v>
      </c>
      <c r="H165" s="340"/>
      <c r="I165" s="337" t="s">
        <v>517</v>
      </c>
      <c r="J165" s="337"/>
      <c r="K165" s="337"/>
      <c r="L165" s="337"/>
      <c r="M165" s="329"/>
      <c r="N165" s="329"/>
      <c r="O165" s="337"/>
      <c r="P165" s="349" t="str">
        <f>TEXT(daily!$B165,"mmmm")</f>
        <v>April</v>
      </c>
      <c r="R165" s="313" t="str">
        <f t="shared" si="2"/>
        <v>2025</v>
      </c>
    </row>
    <row r="166" s="313" customFormat="1" ht="35.1" customHeight="1" spans="1:18">
      <c r="A166" s="328">
        <v>152</v>
      </c>
      <c r="B166" s="294">
        <v>45766</v>
      </c>
      <c r="C166" s="337"/>
      <c r="D166" s="337" t="s">
        <v>17</v>
      </c>
      <c r="E166" s="337"/>
      <c r="F166" s="337" t="s">
        <v>139</v>
      </c>
      <c r="G166" s="339">
        <v>200</v>
      </c>
      <c r="H166" s="340"/>
      <c r="I166" s="337" t="s">
        <v>531</v>
      </c>
      <c r="J166" s="337"/>
      <c r="K166" s="337"/>
      <c r="L166" s="337"/>
      <c r="M166" s="334"/>
      <c r="N166" s="334"/>
      <c r="O166" s="337"/>
      <c r="P166" s="349" t="str">
        <f>TEXT(daily!$B166,"mmmm")</f>
        <v>April</v>
      </c>
      <c r="Q166" s="313" t="s">
        <v>139</v>
      </c>
      <c r="R166" s="313" t="str">
        <f t="shared" si="2"/>
        <v>2025</v>
      </c>
    </row>
    <row r="167" s="313" customFormat="1" ht="35.1" customHeight="1" spans="1:18">
      <c r="A167" s="328">
        <v>153</v>
      </c>
      <c r="B167" s="294">
        <v>45767</v>
      </c>
      <c r="C167" s="337"/>
      <c r="D167" s="337" t="s">
        <v>518</v>
      </c>
      <c r="E167" s="337"/>
      <c r="F167" s="337" t="s">
        <v>624</v>
      </c>
      <c r="G167" s="339">
        <v>2700</v>
      </c>
      <c r="H167" s="340"/>
      <c r="I167" s="337" t="s">
        <v>606</v>
      </c>
      <c r="J167" s="337"/>
      <c r="K167" s="337"/>
      <c r="L167" s="337"/>
      <c r="M167" s="329"/>
      <c r="N167" s="329"/>
      <c r="O167" s="337"/>
      <c r="P167" s="349" t="str">
        <f>TEXT(daily!$B167,"mmmm")</f>
        <v>April</v>
      </c>
      <c r="R167" s="313" t="str">
        <f t="shared" si="2"/>
        <v>2025</v>
      </c>
    </row>
    <row r="168" s="313" customFormat="1" ht="35.1" customHeight="1" spans="1:18">
      <c r="A168" s="328">
        <v>154</v>
      </c>
      <c r="B168" s="294">
        <v>45767</v>
      </c>
      <c r="C168" s="337"/>
      <c r="D168" s="337" t="s">
        <v>518</v>
      </c>
      <c r="E168" s="337"/>
      <c r="F168" s="337" t="s">
        <v>625</v>
      </c>
      <c r="G168" s="339">
        <v>45</v>
      </c>
      <c r="H168" s="340"/>
      <c r="I168" s="337" t="s">
        <v>514</v>
      </c>
      <c r="J168" s="337"/>
      <c r="K168" s="337"/>
      <c r="L168" s="337"/>
      <c r="M168" s="334"/>
      <c r="N168" s="334"/>
      <c r="O168" s="337"/>
      <c r="P168" s="349" t="str">
        <f>TEXT(daily!$B168,"mmmm")</f>
        <v>April</v>
      </c>
      <c r="R168" s="313" t="str">
        <f t="shared" si="2"/>
        <v>2025</v>
      </c>
    </row>
    <row r="169" s="313" customFormat="1" ht="35.1" customHeight="1" spans="1:18">
      <c r="A169" s="328">
        <v>155</v>
      </c>
      <c r="B169" s="294">
        <v>45767</v>
      </c>
      <c r="C169" s="337"/>
      <c r="D169" s="337" t="s">
        <v>517</v>
      </c>
      <c r="E169" s="337"/>
      <c r="F169" s="337" t="s">
        <v>301</v>
      </c>
      <c r="G169" s="339">
        <v>30</v>
      </c>
      <c r="H169" s="340"/>
      <c r="I169" s="337" t="s">
        <v>517</v>
      </c>
      <c r="J169" s="337"/>
      <c r="K169" s="337"/>
      <c r="L169" s="337"/>
      <c r="M169" s="329"/>
      <c r="N169" s="329"/>
      <c r="O169" s="337"/>
      <c r="P169" s="349" t="str">
        <f>TEXT(daily!$B169,"mmmm")</f>
        <v>April</v>
      </c>
      <c r="R169" s="313" t="str">
        <f t="shared" si="2"/>
        <v>2025</v>
      </c>
    </row>
    <row r="170" s="313" customFormat="1" ht="35.1" customHeight="1" spans="1:18">
      <c r="A170" s="328">
        <v>156</v>
      </c>
      <c r="B170" s="294">
        <v>45767</v>
      </c>
      <c r="C170" s="337"/>
      <c r="D170" s="337" t="s">
        <v>517</v>
      </c>
      <c r="E170" s="337"/>
      <c r="F170" s="337" t="s">
        <v>239</v>
      </c>
      <c r="G170" s="339">
        <v>20</v>
      </c>
      <c r="H170" s="340"/>
      <c r="I170" s="337" t="s">
        <v>517</v>
      </c>
      <c r="J170" s="337"/>
      <c r="K170" s="337"/>
      <c r="L170" s="337"/>
      <c r="M170" s="334"/>
      <c r="N170" s="334"/>
      <c r="O170" s="337"/>
      <c r="P170" s="349" t="str">
        <f>TEXT(daily!$B170,"mmmm")</f>
        <v>April</v>
      </c>
      <c r="R170" s="313" t="str">
        <f t="shared" si="2"/>
        <v>2025</v>
      </c>
    </row>
    <row r="171" s="313" customFormat="1" ht="35.1" customHeight="1" spans="1:18">
      <c r="A171" s="328">
        <v>157</v>
      </c>
      <c r="B171" s="294">
        <v>45767</v>
      </c>
      <c r="C171" s="337"/>
      <c r="D171" s="337" t="s">
        <v>520</v>
      </c>
      <c r="E171" s="337"/>
      <c r="F171" s="337" t="s">
        <v>626</v>
      </c>
      <c r="G171" s="339">
        <v>55</v>
      </c>
      <c r="H171" s="340"/>
      <c r="I171" s="337" t="s">
        <v>531</v>
      </c>
      <c r="J171" s="337"/>
      <c r="K171" s="337"/>
      <c r="L171" s="337"/>
      <c r="M171" s="329"/>
      <c r="N171" s="329"/>
      <c r="O171" s="337"/>
      <c r="P171" s="349" t="str">
        <f>TEXT(daily!$B171,"mmmm")</f>
        <v>April</v>
      </c>
      <c r="R171" s="313" t="str">
        <f t="shared" si="2"/>
        <v>2025</v>
      </c>
    </row>
    <row r="172" s="313" customFormat="1" ht="35.1" customHeight="1" spans="1:18">
      <c r="A172" s="328">
        <v>158</v>
      </c>
      <c r="B172" s="294">
        <v>45767</v>
      </c>
      <c r="C172" s="337"/>
      <c r="D172" s="337" t="s">
        <v>377</v>
      </c>
      <c r="E172" s="337"/>
      <c r="F172" s="337" t="s">
        <v>627</v>
      </c>
      <c r="G172" s="339">
        <v>200</v>
      </c>
      <c r="H172" s="340"/>
      <c r="I172" s="337" t="s">
        <v>531</v>
      </c>
      <c r="J172" s="337"/>
      <c r="K172" s="337"/>
      <c r="L172" s="337"/>
      <c r="M172" s="334"/>
      <c r="N172" s="334"/>
      <c r="O172" s="337"/>
      <c r="P172" s="349" t="str">
        <f>TEXT(daily!$B172,"mmmm")</f>
        <v>April</v>
      </c>
      <c r="R172" s="313" t="str">
        <f t="shared" si="2"/>
        <v>2025</v>
      </c>
    </row>
    <row r="173" s="313" customFormat="1" ht="35.1" customHeight="1" spans="1:18">
      <c r="A173" s="328">
        <v>159</v>
      </c>
      <c r="B173" s="294">
        <v>45767</v>
      </c>
      <c r="C173" s="337"/>
      <c r="D173" s="341" t="s">
        <v>518</v>
      </c>
      <c r="E173" s="337"/>
      <c r="F173" s="337" t="s">
        <v>628</v>
      </c>
      <c r="G173" s="339">
        <v>500</v>
      </c>
      <c r="H173" s="340"/>
      <c r="I173" s="337" t="s">
        <v>531</v>
      </c>
      <c r="J173" s="337"/>
      <c r="K173" s="337"/>
      <c r="L173" s="337"/>
      <c r="M173" s="329"/>
      <c r="N173" s="329"/>
      <c r="O173" s="337"/>
      <c r="P173" s="349" t="str">
        <f>TEXT(daily!$B173,"mmmm")</f>
        <v>April</v>
      </c>
      <c r="R173" s="313" t="str">
        <f t="shared" si="2"/>
        <v>2025</v>
      </c>
    </row>
    <row r="174" s="313" customFormat="1" ht="35.1" customHeight="1" spans="1:18">
      <c r="A174" s="328">
        <v>160</v>
      </c>
      <c r="B174" s="294">
        <v>45767</v>
      </c>
      <c r="C174" s="337"/>
      <c r="D174" s="337" t="s">
        <v>518</v>
      </c>
      <c r="E174" s="337"/>
      <c r="F174" s="337" t="s">
        <v>629</v>
      </c>
      <c r="G174" s="339">
        <v>1900</v>
      </c>
      <c r="H174" s="340"/>
      <c r="I174" s="337" t="s">
        <v>606</v>
      </c>
      <c r="J174" s="337"/>
      <c r="K174" s="337"/>
      <c r="L174" s="337"/>
      <c r="M174" s="334"/>
      <c r="N174" s="334"/>
      <c r="O174" s="337"/>
      <c r="P174" s="349" t="str">
        <f>TEXT(daily!$B174,"mmmm")</f>
        <v>April</v>
      </c>
      <c r="R174" s="313" t="str">
        <f t="shared" si="2"/>
        <v>2025</v>
      </c>
    </row>
    <row r="175" s="313" customFormat="1" ht="35.1" customHeight="1" spans="1:18">
      <c r="A175" s="328">
        <v>161</v>
      </c>
      <c r="B175" s="294">
        <v>45767</v>
      </c>
      <c r="C175" s="337"/>
      <c r="D175" s="337" t="s">
        <v>377</v>
      </c>
      <c r="E175" s="337"/>
      <c r="F175" s="337" t="s">
        <v>630</v>
      </c>
      <c r="G175" s="339">
        <v>110</v>
      </c>
      <c r="H175" s="340"/>
      <c r="I175" s="337" t="s">
        <v>606</v>
      </c>
      <c r="J175" s="337"/>
      <c r="K175" s="337"/>
      <c r="L175" s="337"/>
      <c r="M175" s="329"/>
      <c r="N175" s="329"/>
      <c r="O175" s="337"/>
      <c r="P175" s="349" t="str">
        <f>TEXT(daily!$B175,"mmmm")</f>
        <v>April</v>
      </c>
      <c r="R175" s="313" t="str">
        <f t="shared" si="2"/>
        <v>2025</v>
      </c>
    </row>
    <row r="176" s="313" customFormat="1" ht="35.1" customHeight="1" spans="1:18">
      <c r="A176" s="328">
        <v>162</v>
      </c>
      <c r="B176" s="294">
        <v>45767</v>
      </c>
      <c r="C176" s="337"/>
      <c r="D176" s="337" t="s">
        <v>377</v>
      </c>
      <c r="E176" s="337"/>
      <c r="F176" s="337" t="s">
        <v>49</v>
      </c>
      <c r="G176" s="339">
        <v>35</v>
      </c>
      <c r="H176" s="340"/>
      <c r="I176" s="337" t="s">
        <v>531</v>
      </c>
      <c r="J176" s="337"/>
      <c r="K176" s="337"/>
      <c r="L176" s="337"/>
      <c r="M176" s="334"/>
      <c r="N176" s="334"/>
      <c r="O176" s="337"/>
      <c r="P176" s="349" t="str">
        <f>TEXT(daily!$B176,"mmmm")</f>
        <v>April</v>
      </c>
      <c r="R176" s="313" t="str">
        <f t="shared" si="2"/>
        <v>2025</v>
      </c>
    </row>
    <row r="177" s="313" customFormat="1" ht="35.1" customHeight="1" spans="1:18">
      <c r="A177" s="328">
        <v>163</v>
      </c>
      <c r="B177" s="294">
        <v>45767</v>
      </c>
      <c r="C177" s="337"/>
      <c r="D177" s="337" t="s">
        <v>377</v>
      </c>
      <c r="E177" s="337"/>
      <c r="F177" s="337" t="s">
        <v>566</v>
      </c>
      <c r="G177" s="339">
        <v>55</v>
      </c>
      <c r="H177" s="340"/>
      <c r="I177" s="337" t="s">
        <v>531</v>
      </c>
      <c r="J177" s="337"/>
      <c r="K177" s="337"/>
      <c r="L177" s="337"/>
      <c r="M177" s="329"/>
      <c r="N177" s="329"/>
      <c r="O177" s="337"/>
      <c r="P177" s="349" t="str">
        <f>TEXT(daily!$B177,"mmmm")</f>
        <v>April</v>
      </c>
      <c r="R177" s="313" t="str">
        <f t="shared" si="2"/>
        <v>2025</v>
      </c>
    </row>
    <row r="178" s="313" customFormat="1" ht="35.1" customHeight="1" spans="1:18">
      <c r="A178" s="328">
        <v>164</v>
      </c>
      <c r="B178" s="294">
        <v>45767</v>
      </c>
      <c r="C178" s="337"/>
      <c r="D178" s="337" t="s">
        <v>668</v>
      </c>
      <c r="E178" s="337"/>
      <c r="F178" s="337" t="s">
        <v>615</v>
      </c>
      <c r="G178" s="339">
        <v>12</v>
      </c>
      <c r="H178" s="340"/>
      <c r="I178" s="337" t="s">
        <v>531</v>
      </c>
      <c r="J178" s="337"/>
      <c r="K178" s="337"/>
      <c r="L178" s="337"/>
      <c r="M178" s="334"/>
      <c r="N178" s="334"/>
      <c r="O178" s="337"/>
      <c r="P178" s="349" t="str">
        <f>TEXT(daily!$B178,"mmmm")</f>
        <v>April</v>
      </c>
      <c r="R178" s="313" t="str">
        <f t="shared" si="2"/>
        <v>2025</v>
      </c>
    </row>
    <row r="179" s="313" customFormat="1" ht="35.1" customHeight="1" spans="1:18">
      <c r="A179" s="328">
        <v>165</v>
      </c>
      <c r="B179" s="294">
        <v>45767</v>
      </c>
      <c r="C179" s="337"/>
      <c r="D179" s="337" t="s">
        <v>518</v>
      </c>
      <c r="E179" s="337"/>
      <c r="F179" s="337" t="s">
        <v>631</v>
      </c>
      <c r="G179" s="339">
        <v>2150</v>
      </c>
      <c r="H179" s="340"/>
      <c r="I179" s="337" t="s">
        <v>531</v>
      </c>
      <c r="J179" s="337"/>
      <c r="K179" s="337"/>
      <c r="L179" s="337"/>
      <c r="M179" s="329"/>
      <c r="N179" s="329"/>
      <c r="O179" s="337"/>
      <c r="P179" s="349" t="str">
        <f>TEXT(daily!$B179,"mmmm")</f>
        <v>April</v>
      </c>
      <c r="R179" s="313" t="str">
        <f t="shared" si="2"/>
        <v>2025</v>
      </c>
    </row>
    <row r="180" s="313" customFormat="1" ht="35.1" customHeight="1" spans="1:18">
      <c r="A180" s="328">
        <v>166</v>
      </c>
      <c r="B180" s="294">
        <v>45767</v>
      </c>
      <c r="C180" s="337"/>
      <c r="D180" s="337" t="s">
        <v>377</v>
      </c>
      <c r="E180" s="337"/>
      <c r="F180" s="337" t="s">
        <v>49</v>
      </c>
      <c r="G180" s="339">
        <v>900</v>
      </c>
      <c r="H180" s="340"/>
      <c r="I180" s="337" t="s">
        <v>531</v>
      </c>
      <c r="J180" s="337"/>
      <c r="K180" s="337"/>
      <c r="L180" s="337"/>
      <c r="M180" s="334"/>
      <c r="N180" s="334"/>
      <c r="O180" s="337"/>
      <c r="P180" s="349" t="str">
        <f>TEXT(daily!$B180,"mmmm")</f>
        <v>April</v>
      </c>
      <c r="R180" s="313" t="str">
        <f t="shared" si="2"/>
        <v>2025</v>
      </c>
    </row>
    <row r="181" s="313" customFormat="1" ht="35.1" customHeight="1" spans="1:18">
      <c r="A181" s="328">
        <v>167</v>
      </c>
      <c r="B181" s="294">
        <v>45767</v>
      </c>
      <c r="C181" s="337"/>
      <c r="D181" s="337" t="s">
        <v>517</v>
      </c>
      <c r="E181" s="337"/>
      <c r="F181" s="337" t="s">
        <v>91</v>
      </c>
      <c r="G181" s="339">
        <v>1050</v>
      </c>
      <c r="H181" s="340"/>
      <c r="I181" s="337" t="s">
        <v>517</v>
      </c>
      <c r="J181" s="337"/>
      <c r="K181" s="337" t="s">
        <v>91</v>
      </c>
      <c r="L181" s="337"/>
      <c r="M181" s="329"/>
      <c r="N181" s="329"/>
      <c r="O181" s="337"/>
      <c r="P181" s="349" t="str">
        <f>TEXT(daily!$B181,"mmmm")</f>
        <v>April</v>
      </c>
      <c r="R181" s="313" t="str">
        <f t="shared" si="2"/>
        <v>2025</v>
      </c>
    </row>
    <row r="182" s="313" customFormat="1" ht="35.1" customHeight="1" spans="1:18">
      <c r="A182" s="328">
        <v>168</v>
      </c>
      <c r="B182" s="294">
        <v>45767</v>
      </c>
      <c r="C182" s="337"/>
      <c r="D182" s="337" t="s">
        <v>518</v>
      </c>
      <c r="E182" s="337"/>
      <c r="F182" s="337" t="s">
        <v>632</v>
      </c>
      <c r="G182" s="339">
        <v>200</v>
      </c>
      <c r="H182" s="340"/>
      <c r="I182" s="337" t="s">
        <v>606</v>
      </c>
      <c r="J182" s="337"/>
      <c r="K182" s="337"/>
      <c r="L182" s="337"/>
      <c r="M182" s="334"/>
      <c r="N182" s="334"/>
      <c r="O182" s="337"/>
      <c r="P182" s="349" t="str">
        <f>TEXT(daily!$B182,"mmmm")</f>
        <v>April</v>
      </c>
      <c r="R182" s="313" t="str">
        <f t="shared" si="2"/>
        <v>2025</v>
      </c>
    </row>
    <row r="183" s="313" customFormat="1" ht="35.1" customHeight="1" spans="1:18">
      <c r="A183" s="328">
        <v>169</v>
      </c>
      <c r="B183" s="294">
        <v>45767</v>
      </c>
      <c r="C183" s="337"/>
      <c r="D183" s="337" t="s">
        <v>517</v>
      </c>
      <c r="E183" s="337"/>
      <c r="F183" s="337" t="s">
        <v>301</v>
      </c>
      <c r="G183" s="339">
        <v>80</v>
      </c>
      <c r="H183" s="340"/>
      <c r="I183" s="337" t="s">
        <v>517</v>
      </c>
      <c r="J183" s="337"/>
      <c r="K183" s="337"/>
      <c r="L183" s="337"/>
      <c r="M183" s="329"/>
      <c r="N183" s="329"/>
      <c r="O183" s="337"/>
      <c r="P183" s="349" t="str">
        <f>TEXT(daily!$B183,"mmmm")</f>
        <v>April</v>
      </c>
      <c r="R183" s="313" t="str">
        <f t="shared" si="2"/>
        <v>2025</v>
      </c>
    </row>
    <row r="184" s="313" customFormat="1" ht="35.1" customHeight="1" spans="1:18">
      <c r="A184" s="328">
        <v>170</v>
      </c>
      <c r="B184" s="294">
        <v>45768</v>
      </c>
      <c r="C184" s="337"/>
      <c r="D184" s="337" t="s">
        <v>518</v>
      </c>
      <c r="E184" s="337"/>
      <c r="F184" s="337" t="s">
        <v>97</v>
      </c>
      <c r="G184" s="339">
        <v>100</v>
      </c>
      <c r="H184" s="340"/>
      <c r="I184" s="337" t="s">
        <v>531</v>
      </c>
      <c r="J184" s="337"/>
      <c r="K184" s="337"/>
      <c r="L184" s="337"/>
      <c r="M184" s="334"/>
      <c r="N184" s="334"/>
      <c r="O184" s="337"/>
      <c r="P184" s="349" t="str">
        <f>TEXT(daily!$B184,"mmmm")</f>
        <v>April</v>
      </c>
      <c r="R184" s="313" t="str">
        <f t="shared" si="2"/>
        <v>2025</v>
      </c>
    </row>
    <row r="185" s="313" customFormat="1" ht="35.1" customHeight="1" spans="1:18">
      <c r="A185" s="328">
        <v>171</v>
      </c>
      <c r="B185" s="294">
        <v>45768</v>
      </c>
      <c r="C185" s="337"/>
      <c r="D185" s="337" t="s">
        <v>377</v>
      </c>
      <c r="E185" s="337"/>
      <c r="F185" s="337" t="s">
        <v>49</v>
      </c>
      <c r="G185" s="339">
        <v>70</v>
      </c>
      <c r="H185" s="340"/>
      <c r="I185" s="337" t="s">
        <v>531</v>
      </c>
      <c r="J185" s="337"/>
      <c r="K185" s="337"/>
      <c r="L185" s="337"/>
      <c r="M185" s="329"/>
      <c r="N185" s="329"/>
      <c r="O185" s="337"/>
      <c r="P185" s="349" t="str">
        <f>TEXT(daily!$B185,"mmmm")</f>
        <v>April</v>
      </c>
      <c r="R185" s="313" t="str">
        <f t="shared" si="2"/>
        <v>2025</v>
      </c>
    </row>
    <row r="186" s="313" customFormat="1" ht="35.1" customHeight="1" spans="1:18">
      <c r="A186" s="328">
        <v>172</v>
      </c>
      <c r="B186" s="294">
        <v>45768</v>
      </c>
      <c r="C186" s="337"/>
      <c r="D186" s="337" t="s">
        <v>517</v>
      </c>
      <c r="E186" s="337"/>
      <c r="F186" s="337" t="s">
        <v>186</v>
      </c>
      <c r="G186" s="339">
        <v>300</v>
      </c>
      <c r="H186" s="340"/>
      <c r="I186" s="337" t="s">
        <v>517</v>
      </c>
      <c r="J186" s="337"/>
      <c r="K186" s="337"/>
      <c r="L186" s="337"/>
      <c r="M186" s="334"/>
      <c r="N186" s="334"/>
      <c r="O186" s="337"/>
      <c r="P186" s="349" t="str">
        <f>TEXT(daily!$B186,"mmmm")</f>
        <v>April</v>
      </c>
      <c r="R186" s="313" t="str">
        <f t="shared" si="2"/>
        <v>2025</v>
      </c>
    </row>
    <row r="187" s="313" customFormat="1" ht="35.1" customHeight="1" spans="1:18">
      <c r="A187" s="328">
        <v>173</v>
      </c>
      <c r="B187" s="294">
        <v>45768</v>
      </c>
      <c r="C187" s="337"/>
      <c r="D187" s="337" t="s">
        <v>517</v>
      </c>
      <c r="E187" s="337"/>
      <c r="F187" s="337" t="s">
        <v>213</v>
      </c>
      <c r="G187" s="339">
        <v>610</v>
      </c>
      <c r="H187" s="340"/>
      <c r="I187" s="337" t="s">
        <v>517</v>
      </c>
      <c r="J187" s="337"/>
      <c r="K187" s="337"/>
      <c r="L187" s="337"/>
      <c r="M187" s="329"/>
      <c r="N187" s="329"/>
      <c r="O187" s="337"/>
      <c r="P187" s="349" t="str">
        <f>TEXT(daily!$B187,"mmmm")</f>
        <v>April</v>
      </c>
      <c r="R187" s="313" t="str">
        <f t="shared" si="2"/>
        <v>2025</v>
      </c>
    </row>
    <row r="188" s="313" customFormat="1" ht="35.1" customHeight="1" spans="1:18">
      <c r="A188" s="328">
        <v>174</v>
      </c>
      <c r="B188" s="294">
        <v>45768</v>
      </c>
      <c r="C188" s="337"/>
      <c r="D188" s="337" t="s">
        <v>993</v>
      </c>
      <c r="E188" s="337"/>
      <c r="F188" s="337" t="s">
        <v>633</v>
      </c>
      <c r="G188" s="339">
        <v>35000</v>
      </c>
      <c r="H188" s="340"/>
      <c r="I188" s="337" t="s">
        <v>517</v>
      </c>
      <c r="J188" s="337"/>
      <c r="K188" s="337"/>
      <c r="L188" s="337"/>
      <c r="M188" s="334"/>
      <c r="N188" s="334"/>
      <c r="O188" s="337"/>
      <c r="P188" s="349" t="str">
        <f>TEXT(daily!$B188,"mmmm")</f>
        <v>April</v>
      </c>
      <c r="R188" s="313" t="str">
        <f t="shared" si="2"/>
        <v>2025</v>
      </c>
    </row>
    <row r="189" s="313" customFormat="1" ht="35.1" customHeight="1" spans="1:18">
      <c r="A189" s="328">
        <v>175</v>
      </c>
      <c r="B189" s="294">
        <v>45768</v>
      </c>
      <c r="C189" s="337"/>
      <c r="D189" s="337" t="s">
        <v>520</v>
      </c>
      <c r="E189" s="337"/>
      <c r="F189" s="337" t="s">
        <v>634</v>
      </c>
      <c r="G189" s="339">
        <v>2400</v>
      </c>
      <c r="H189" s="340"/>
      <c r="I189" s="337" t="s">
        <v>522</v>
      </c>
      <c r="J189" s="337"/>
      <c r="K189" s="337"/>
      <c r="L189" s="337"/>
      <c r="M189" s="329"/>
      <c r="N189" s="329"/>
      <c r="O189" s="337"/>
      <c r="P189" s="349" t="str">
        <f>TEXT(daily!$B189,"mmmm")</f>
        <v>April</v>
      </c>
      <c r="R189" s="313" t="str">
        <f t="shared" si="2"/>
        <v>2025</v>
      </c>
    </row>
    <row r="190" s="313" customFormat="1" ht="35.1" customHeight="1" spans="1:18">
      <c r="A190" s="328">
        <v>176</v>
      </c>
      <c r="B190" s="294">
        <v>45768</v>
      </c>
      <c r="C190" s="337"/>
      <c r="D190" s="337" t="s">
        <v>17</v>
      </c>
      <c r="E190" s="337"/>
      <c r="F190" s="337" t="s">
        <v>134</v>
      </c>
      <c r="G190" s="339">
        <v>100</v>
      </c>
      <c r="H190" s="340"/>
      <c r="I190" s="337" t="s">
        <v>531</v>
      </c>
      <c r="J190" s="337"/>
      <c r="K190" s="337"/>
      <c r="L190" s="337"/>
      <c r="M190" s="334"/>
      <c r="N190" s="334"/>
      <c r="O190" s="337"/>
      <c r="P190" s="349" t="str">
        <f>TEXT(daily!$B190,"mmmm")</f>
        <v>April</v>
      </c>
      <c r="Q190" s="313" t="s">
        <v>139</v>
      </c>
      <c r="R190" s="313" t="str">
        <f t="shared" si="2"/>
        <v>2025</v>
      </c>
    </row>
    <row r="191" s="313" customFormat="1" ht="35.1" customHeight="1" spans="1:18">
      <c r="A191" s="328">
        <v>177</v>
      </c>
      <c r="B191" s="294">
        <v>45768</v>
      </c>
      <c r="C191" s="337"/>
      <c r="D191" s="337" t="s">
        <v>377</v>
      </c>
      <c r="E191" s="337"/>
      <c r="F191" s="337" t="s">
        <v>433</v>
      </c>
      <c r="G191" s="339">
        <v>860</v>
      </c>
      <c r="H191" s="340"/>
      <c r="I191" s="337" t="s">
        <v>591</v>
      </c>
      <c r="J191" s="337"/>
      <c r="K191" s="337"/>
      <c r="L191" s="337"/>
      <c r="M191" s="329"/>
      <c r="N191" s="329"/>
      <c r="O191" s="337"/>
      <c r="P191" s="349" t="str">
        <f>TEXT(daily!$B191,"mmmm")</f>
        <v>April</v>
      </c>
      <c r="R191" s="313" t="str">
        <f t="shared" si="2"/>
        <v>2025</v>
      </c>
    </row>
    <row r="192" s="313" customFormat="1" ht="35.1" customHeight="1" spans="1:18">
      <c r="A192" s="328">
        <v>178</v>
      </c>
      <c r="B192" s="294">
        <v>45768</v>
      </c>
      <c r="C192" s="337"/>
      <c r="D192" s="337" t="s">
        <v>377</v>
      </c>
      <c r="E192" s="337"/>
      <c r="F192" s="337" t="s">
        <v>635</v>
      </c>
      <c r="G192" s="339">
        <v>220</v>
      </c>
      <c r="H192" s="340"/>
      <c r="I192" s="337" t="s">
        <v>606</v>
      </c>
      <c r="J192" s="337"/>
      <c r="K192" s="337"/>
      <c r="L192" s="337"/>
      <c r="M192" s="334"/>
      <c r="N192" s="334"/>
      <c r="O192" s="337"/>
      <c r="P192" s="349" t="str">
        <f>TEXT(daily!$B192,"mmmm")</f>
        <v>April</v>
      </c>
      <c r="R192" s="313" t="str">
        <f t="shared" si="2"/>
        <v>2025</v>
      </c>
    </row>
    <row r="193" s="313" customFormat="1" ht="35.1" customHeight="1" spans="1:18">
      <c r="A193" s="328">
        <v>179</v>
      </c>
      <c r="B193" s="294">
        <v>45768</v>
      </c>
      <c r="C193" s="337"/>
      <c r="D193" s="337" t="s">
        <v>996</v>
      </c>
      <c r="E193" s="337"/>
      <c r="F193" s="337" t="s">
        <v>636</v>
      </c>
      <c r="G193" s="339">
        <v>100</v>
      </c>
      <c r="H193" s="340"/>
      <c r="I193" s="337" t="s">
        <v>606</v>
      </c>
      <c r="J193" s="337"/>
      <c r="K193" s="337"/>
      <c r="L193" s="337"/>
      <c r="M193" s="329"/>
      <c r="N193" s="329"/>
      <c r="O193" s="337"/>
      <c r="P193" s="349" t="str">
        <f>TEXT(daily!$B193,"mmmm")</f>
        <v>April</v>
      </c>
      <c r="R193" s="313" t="str">
        <f t="shared" si="2"/>
        <v>2025</v>
      </c>
    </row>
    <row r="194" s="313" customFormat="1" ht="35.1" customHeight="1" spans="1:18">
      <c r="A194" s="328">
        <v>180</v>
      </c>
      <c r="B194" s="294">
        <v>45768</v>
      </c>
      <c r="C194" s="337"/>
      <c r="D194" s="337" t="s">
        <v>517</v>
      </c>
      <c r="E194" s="337"/>
      <c r="F194" s="337" t="s">
        <v>359</v>
      </c>
      <c r="G194" s="339">
        <v>100</v>
      </c>
      <c r="H194" s="340"/>
      <c r="I194" s="337" t="s">
        <v>606</v>
      </c>
      <c r="J194" s="337"/>
      <c r="K194" s="337"/>
      <c r="L194" s="337"/>
      <c r="M194" s="334"/>
      <c r="N194" s="334"/>
      <c r="O194" s="337"/>
      <c r="P194" s="349" t="str">
        <f>TEXT(daily!$B194,"mmmm")</f>
        <v>April</v>
      </c>
      <c r="R194" s="313" t="str">
        <f t="shared" si="2"/>
        <v>2025</v>
      </c>
    </row>
    <row r="195" s="313" customFormat="1" ht="35.1" customHeight="1" spans="1:18">
      <c r="A195" s="328">
        <v>181</v>
      </c>
      <c r="B195" s="294">
        <v>45768</v>
      </c>
      <c r="C195" s="337"/>
      <c r="D195" s="337" t="s">
        <v>520</v>
      </c>
      <c r="E195" s="337"/>
      <c r="F195" s="337" t="s">
        <v>637</v>
      </c>
      <c r="G195" s="339">
        <v>140</v>
      </c>
      <c r="H195" s="340"/>
      <c r="I195" s="337" t="s">
        <v>606</v>
      </c>
      <c r="J195" s="337"/>
      <c r="K195" s="337"/>
      <c r="L195" s="337"/>
      <c r="M195" s="329"/>
      <c r="N195" s="329"/>
      <c r="O195" s="337"/>
      <c r="P195" s="349" t="str">
        <f>TEXT(daily!$B195,"mmmm")</f>
        <v>April</v>
      </c>
      <c r="R195" s="313" t="str">
        <f t="shared" si="2"/>
        <v>2025</v>
      </c>
    </row>
    <row r="196" s="313" customFormat="1" ht="28.5" customHeight="1" spans="1:18">
      <c r="A196" s="328">
        <v>182</v>
      </c>
      <c r="B196" s="294">
        <v>45768</v>
      </c>
      <c r="C196" s="337"/>
      <c r="D196" s="337" t="s">
        <v>517</v>
      </c>
      <c r="E196" s="337"/>
      <c r="F196" s="337" t="s">
        <v>301</v>
      </c>
      <c r="G196" s="339">
        <v>20</v>
      </c>
      <c r="H196" s="340"/>
      <c r="I196" s="337" t="s">
        <v>517</v>
      </c>
      <c r="J196" s="337"/>
      <c r="K196" s="337"/>
      <c r="L196" s="337"/>
      <c r="M196" s="334"/>
      <c r="N196" s="334"/>
      <c r="O196" s="337"/>
      <c r="P196" s="349" t="str">
        <f>TEXT(daily!$B196,"mmmm")</f>
        <v>April</v>
      </c>
      <c r="R196" s="313" t="str">
        <f t="shared" si="2"/>
        <v>2025</v>
      </c>
    </row>
    <row r="197" s="313" customFormat="1" ht="30.75" customHeight="1" spans="1:18">
      <c r="A197" s="328">
        <v>183</v>
      </c>
      <c r="B197" s="294">
        <v>45768</v>
      </c>
      <c r="C197" s="337"/>
      <c r="D197" s="337" t="s">
        <v>518</v>
      </c>
      <c r="E197" s="337"/>
      <c r="F197" s="337" t="s">
        <v>638</v>
      </c>
      <c r="G197" s="339">
        <v>150</v>
      </c>
      <c r="H197" s="340"/>
      <c r="I197" s="337" t="s">
        <v>606</v>
      </c>
      <c r="J197" s="337"/>
      <c r="K197" s="337"/>
      <c r="L197" s="337"/>
      <c r="M197" s="329"/>
      <c r="N197" s="329"/>
      <c r="O197" s="337"/>
      <c r="P197" s="349" t="str">
        <f>TEXT(daily!$B197,"mmmm")</f>
        <v>April</v>
      </c>
      <c r="R197" s="313" t="str">
        <f t="shared" si="2"/>
        <v>2025</v>
      </c>
    </row>
    <row r="198" s="313" customFormat="1" ht="35.1" customHeight="1" spans="1:18">
      <c r="A198" s="328">
        <v>184</v>
      </c>
      <c r="B198" s="294">
        <v>45768</v>
      </c>
      <c r="C198" s="337"/>
      <c r="D198" s="337" t="s">
        <v>517</v>
      </c>
      <c r="E198" s="337"/>
      <c r="F198" s="337" t="s">
        <v>249</v>
      </c>
      <c r="G198" s="339">
        <v>545</v>
      </c>
      <c r="H198" s="340"/>
      <c r="I198" s="337" t="s">
        <v>517</v>
      </c>
      <c r="J198" s="337"/>
      <c r="K198" s="337"/>
      <c r="L198" s="337"/>
      <c r="M198" s="334"/>
      <c r="N198" s="334"/>
      <c r="O198" s="337"/>
      <c r="P198" s="349" t="str">
        <f>TEXT(daily!$B198,"mmmm")</f>
        <v>April</v>
      </c>
      <c r="R198" s="313" t="str">
        <f t="shared" si="2"/>
        <v>2025</v>
      </c>
    </row>
    <row r="199" s="313" customFormat="1" ht="35.1" customHeight="1" spans="1:18">
      <c r="A199" s="328">
        <v>185</v>
      </c>
      <c r="B199" s="294">
        <v>45768</v>
      </c>
      <c r="C199" s="337"/>
      <c r="D199" s="337" t="s">
        <v>377</v>
      </c>
      <c r="E199" s="337"/>
      <c r="F199" s="337" t="s">
        <v>639</v>
      </c>
      <c r="G199" s="339">
        <v>150</v>
      </c>
      <c r="H199" s="340"/>
      <c r="I199" s="337" t="s">
        <v>606</v>
      </c>
      <c r="J199" s="337"/>
      <c r="K199" s="337"/>
      <c r="L199" s="337"/>
      <c r="M199" s="329"/>
      <c r="N199" s="329"/>
      <c r="O199" s="337"/>
      <c r="P199" s="349" t="str">
        <f>TEXT(daily!$B199,"mmmm")</f>
        <v>April</v>
      </c>
      <c r="R199" s="313" t="str">
        <f t="shared" si="2"/>
        <v>2025</v>
      </c>
    </row>
    <row r="200" s="313" customFormat="1" ht="35.1" customHeight="1" spans="1:18">
      <c r="A200" s="328">
        <v>186</v>
      </c>
      <c r="B200" s="294">
        <v>45768</v>
      </c>
      <c r="C200" s="337"/>
      <c r="D200" s="337" t="s">
        <v>17</v>
      </c>
      <c r="E200" s="337"/>
      <c r="F200" s="337" t="s">
        <v>134</v>
      </c>
      <c r="G200" s="339">
        <v>500</v>
      </c>
      <c r="H200" s="340"/>
      <c r="I200" s="337" t="s">
        <v>531</v>
      </c>
      <c r="J200" s="337"/>
      <c r="K200" s="337"/>
      <c r="L200" s="337"/>
      <c r="M200" s="334"/>
      <c r="N200" s="334"/>
      <c r="O200" s="337"/>
      <c r="P200" s="349" t="str">
        <f>TEXT(daily!$B200,"mmmm")</f>
        <v>April</v>
      </c>
      <c r="Q200" s="313" t="s">
        <v>139</v>
      </c>
      <c r="R200" s="313" t="str">
        <f t="shared" si="2"/>
        <v>2025</v>
      </c>
    </row>
    <row r="201" s="313" customFormat="1" ht="35.1" customHeight="1" spans="1:18">
      <c r="A201" s="328">
        <v>187</v>
      </c>
      <c r="B201" s="294">
        <v>45769</v>
      </c>
      <c r="C201" s="337"/>
      <c r="D201" s="337" t="s">
        <v>517</v>
      </c>
      <c r="E201" s="337"/>
      <c r="F201" s="337" t="s">
        <v>213</v>
      </c>
      <c r="G201" s="339">
        <v>365</v>
      </c>
      <c r="H201" s="340"/>
      <c r="I201" s="337" t="s">
        <v>517</v>
      </c>
      <c r="J201" s="337"/>
      <c r="K201" s="337"/>
      <c r="L201" s="337"/>
      <c r="M201" s="329"/>
      <c r="N201" s="329"/>
      <c r="O201" s="337"/>
      <c r="P201" s="349" t="str">
        <f>TEXT(daily!$B201,"mmmm")</f>
        <v>April</v>
      </c>
      <c r="R201" s="313" t="str">
        <f t="shared" si="2"/>
        <v>2025</v>
      </c>
    </row>
    <row r="202" s="313" customFormat="1" ht="35.1" customHeight="1" spans="1:18">
      <c r="A202" s="328">
        <v>188</v>
      </c>
      <c r="B202" s="294">
        <v>45769</v>
      </c>
      <c r="C202" s="337"/>
      <c r="D202" s="337" t="s">
        <v>518</v>
      </c>
      <c r="E202" s="337"/>
      <c r="F202" s="337" t="s">
        <v>640</v>
      </c>
      <c r="G202" s="339">
        <v>5100</v>
      </c>
      <c r="H202" s="340"/>
      <c r="I202" s="337" t="s">
        <v>531</v>
      </c>
      <c r="J202" s="337"/>
      <c r="K202" s="337"/>
      <c r="L202" s="337"/>
      <c r="M202" s="334"/>
      <c r="N202" s="334"/>
      <c r="O202" s="337"/>
      <c r="P202" s="349" t="str">
        <f>TEXT(daily!$B202,"mmmm")</f>
        <v>April</v>
      </c>
      <c r="R202" s="313" t="str">
        <f t="shared" si="2"/>
        <v>2025</v>
      </c>
    </row>
    <row r="203" s="313" customFormat="1" ht="30.75" customHeight="1" spans="1:18">
      <c r="A203" s="328">
        <v>189</v>
      </c>
      <c r="B203" s="294">
        <v>45769</v>
      </c>
      <c r="C203" s="337"/>
      <c r="D203" s="337" t="s">
        <v>993</v>
      </c>
      <c r="E203" s="337"/>
      <c r="F203" s="337" t="s">
        <v>641</v>
      </c>
      <c r="G203" s="339">
        <v>2000</v>
      </c>
      <c r="H203" s="340"/>
      <c r="I203" s="337" t="s">
        <v>517</v>
      </c>
      <c r="J203" s="337"/>
      <c r="K203" s="337"/>
      <c r="L203" s="337"/>
      <c r="M203" s="329"/>
      <c r="N203" s="329"/>
      <c r="O203" s="337"/>
      <c r="P203" s="349" t="str">
        <f>TEXT(daily!$B203,"mmmm")</f>
        <v>April</v>
      </c>
      <c r="R203" s="313" t="str">
        <f t="shared" si="2"/>
        <v>2025</v>
      </c>
    </row>
    <row r="204" s="313" customFormat="1" ht="30.75" customHeight="1" spans="1:18">
      <c r="A204" s="328">
        <v>190</v>
      </c>
      <c r="B204" s="294">
        <v>45769</v>
      </c>
      <c r="C204" s="337"/>
      <c r="D204" s="337" t="s">
        <v>517</v>
      </c>
      <c r="E204" s="337"/>
      <c r="F204" s="337" t="s">
        <v>311</v>
      </c>
      <c r="G204" s="339">
        <v>8000</v>
      </c>
      <c r="H204" s="340"/>
      <c r="I204" s="337" t="s">
        <v>517</v>
      </c>
      <c r="J204" s="337"/>
      <c r="K204" s="337"/>
      <c r="L204" s="337" t="s">
        <v>311</v>
      </c>
      <c r="M204" s="334"/>
      <c r="N204" s="334"/>
      <c r="O204" s="337"/>
      <c r="P204" s="349" t="str">
        <f>TEXT(daily!$B204,"mmmm")</f>
        <v>April</v>
      </c>
      <c r="R204" s="313" t="str">
        <f t="shared" si="2"/>
        <v>2025</v>
      </c>
    </row>
    <row r="205" s="313" customFormat="1" ht="30.75" customHeight="1" spans="1:18">
      <c r="A205" s="328">
        <v>191</v>
      </c>
      <c r="B205" s="294">
        <v>45769</v>
      </c>
      <c r="C205" s="337"/>
      <c r="D205" s="337" t="s">
        <v>17</v>
      </c>
      <c r="E205" s="337"/>
      <c r="F205" s="337" t="s">
        <v>642</v>
      </c>
      <c r="G205" s="339">
        <v>2000</v>
      </c>
      <c r="H205" s="340"/>
      <c r="I205" s="337" t="s">
        <v>531</v>
      </c>
      <c r="J205" s="337"/>
      <c r="K205" s="337"/>
      <c r="L205" s="337" t="s">
        <v>643</v>
      </c>
      <c r="M205" s="329"/>
      <c r="N205" s="329"/>
      <c r="O205" s="337"/>
      <c r="P205" s="349" t="str">
        <f>TEXT(daily!$B205,"mmmm")</f>
        <v>April</v>
      </c>
      <c r="Q205" s="313" t="s">
        <v>643</v>
      </c>
      <c r="R205" s="313" t="str">
        <f t="shared" si="2"/>
        <v>2025</v>
      </c>
    </row>
    <row r="206" s="313" customFormat="1" ht="35.1" customHeight="1" spans="1:18">
      <c r="A206" s="328">
        <v>192</v>
      </c>
      <c r="B206" s="294">
        <v>45769</v>
      </c>
      <c r="C206" s="337"/>
      <c r="D206" s="337" t="s">
        <v>518</v>
      </c>
      <c r="E206" s="337"/>
      <c r="F206" s="337" t="s">
        <v>644</v>
      </c>
      <c r="G206" s="339">
        <v>300</v>
      </c>
      <c r="H206" s="340"/>
      <c r="I206" s="337" t="s">
        <v>531</v>
      </c>
      <c r="J206" s="337"/>
      <c r="K206" s="337"/>
      <c r="L206" s="337"/>
      <c r="M206" s="334"/>
      <c r="N206" s="334"/>
      <c r="O206" s="337"/>
      <c r="P206" s="349" t="str">
        <f>TEXT(daily!$B206,"mmmm")</f>
        <v>April</v>
      </c>
      <c r="R206" s="313" t="str">
        <f t="shared" si="2"/>
        <v>2025</v>
      </c>
    </row>
    <row r="207" s="313" customFormat="1" ht="35.1" customHeight="1" spans="1:18">
      <c r="A207" s="328">
        <v>193</v>
      </c>
      <c r="B207" s="294">
        <v>45769</v>
      </c>
      <c r="C207" s="337"/>
      <c r="D207" s="337" t="s">
        <v>520</v>
      </c>
      <c r="E207" s="337"/>
      <c r="F207" s="337" t="s">
        <v>215</v>
      </c>
      <c r="G207" s="339">
        <v>1750</v>
      </c>
      <c r="H207" s="340"/>
      <c r="I207" s="337" t="s">
        <v>610</v>
      </c>
      <c r="J207" s="337"/>
      <c r="K207" s="337"/>
      <c r="L207" s="337"/>
      <c r="M207" s="329"/>
      <c r="N207" s="329"/>
      <c r="O207" s="337"/>
      <c r="P207" s="349" t="str">
        <f>TEXT(daily!$B207,"mmmm")</f>
        <v>April</v>
      </c>
      <c r="R207" s="313" t="str">
        <f t="shared" ref="R207:R270" si="3">TEXT(B207,"yyyy")</f>
        <v>2025</v>
      </c>
    </row>
    <row r="208" s="313" customFormat="1" ht="35.1" customHeight="1" spans="1:18">
      <c r="A208" s="328">
        <v>194</v>
      </c>
      <c r="B208" s="294">
        <v>45769</v>
      </c>
      <c r="C208" s="337"/>
      <c r="D208" s="337" t="s">
        <v>518</v>
      </c>
      <c r="E208" s="337"/>
      <c r="F208" s="337" t="s">
        <v>434</v>
      </c>
      <c r="G208" s="339">
        <v>480</v>
      </c>
      <c r="H208" s="340"/>
      <c r="I208" s="337" t="s">
        <v>514</v>
      </c>
      <c r="J208" s="337"/>
      <c r="K208" s="337"/>
      <c r="L208" s="337"/>
      <c r="M208" s="334"/>
      <c r="N208" s="334"/>
      <c r="O208" s="337"/>
      <c r="P208" s="349" t="str">
        <f>TEXT(daily!$B208,"mmmm")</f>
        <v>April</v>
      </c>
      <c r="R208" s="313" t="str">
        <f t="shared" si="3"/>
        <v>2025</v>
      </c>
    </row>
    <row r="209" s="313" customFormat="1" ht="35.1" customHeight="1" spans="1:18">
      <c r="A209" s="328">
        <v>195</v>
      </c>
      <c r="B209" s="294">
        <v>45769</v>
      </c>
      <c r="C209" s="337"/>
      <c r="D209" s="337" t="s">
        <v>377</v>
      </c>
      <c r="E209" s="337"/>
      <c r="F209" s="337" t="s">
        <v>341</v>
      </c>
      <c r="G209" s="339">
        <v>70</v>
      </c>
      <c r="H209" s="340"/>
      <c r="I209" s="337" t="s">
        <v>517</v>
      </c>
      <c r="J209" s="337"/>
      <c r="K209" s="337"/>
      <c r="L209" s="337"/>
      <c r="M209" s="329"/>
      <c r="N209" s="329"/>
      <c r="O209" s="337"/>
      <c r="P209" s="349" t="str">
        <f>TEXT(daily!$B209,"mmmm")</f>
        <v>April</v>
      </c>
      <c r="R209" s="313" t="str">
        <f t="shared" si="3"/>
        <v>2025</v>
      </c>
    </row>
    <row r="210" s="313" customFormat="1" ht="35.1" customHeight="1" spans="1:18">
      <c r="A210" s="328">
        <v>196</v>
      </c>
      <c r="B210" s="294">
        <v>45769</v>
      </c>
      <c r="C210" s="337"/>
      <c r="D210" s="337" t="s">
        <v>518</v>
      </c>
      <c r="E210" s="337"/>
      <c r="F210" s="337" t="s">
        <v>645</v>
      </c>
      <c r="G210" s="339">
        <v>18582</v>
      </c>
      <c r="H210" s="340"/>
      <c r="I210" s="337" t="s">
        <v>429</v>
      </c>
      <c r="J210" s="337"/>
      <c r="K210" s="337"/>
      <c r="L210" s="337"/>
      <c r="M210" s="334"/>
      <c r="N210" s="334"/>
      <c r="O210" s="337"/>
      <c r="P210" s="349" t="str">
        <f>TEXT(daily!$B210,"mmmm")</f>
        <v>April</v>
      </c>
      <c r="R210" s="313" t="str">
        <f t="shared" si="3"/>
        <v>2025</v>
      </c>
    </row>
    <row r="211" s="313" customFormat="1" ht="35.1" customHeight="1" spans="1:18">
      <c r="A211" s="328">
        <v>197</v>
      </c>
      <c r="B211" s="294">
        <v>45769</v>
      </c>
      <c r="C211" s="337"/>
      <c r="D211" s="337" t="s">
        <v>520</v>
      </c>
      <c r="E211" s="337"/>
      <c r="F211" s="337" t="s">
        <v>402</v>
      </c>
      <c r="G211" s="339">
        <v>300</v>
      </c>
      <c r="H211" s="340"/>
      <c r="I211" s="337" t="s">
        <v>531</v>
      </c>
      <c r="J211" s="337"/>
      <c r="K211" s="337"/>
      <c r="L211" s="337"/>
      <c r="M211" s="329"/>
      <c r="N211" s="329"/>
      <c r="O211" s="337"/>
      <c r="P211" s="349" t="str">
        <f>TEXT(daily!$B211,"mmmm")</f>
        <v>April</v>
      </c>
      <c r="R211" s="313" t="str">
        <f t="shared" si="3"/>
        <v>2025</v>
      </c>
    </row>
    <row r="212" s="313" customFormat="1" ht="35.1" customHeight="1" spans="1:18">
      <c r="A212" s="328">
        <v>198</v>
      </c>
      <c r="B212" s="294">
        <v>45769</v>
      </c>
      <c r="C212" s="337"/>
      <c r="D212" s="337" t="s">
        <v>668</v>
      </c>
      <c r="E212" s="337"/>
      <c r="F212" s="337" t="s">
        <v>615</v>
      </c>
      <c r="G212" s="339">
        <v>10</v>
      </c>
      <c r="H212" s="340"/>
      <c r="I212" s="337" t="s">
        <v>531</v>
      </c>
      <c r="J212" s="337"/>
      <c r="K212" s="337"/>
      <c r="L212" s="337"/>
      <c r="M212" s="334"/>
      <c r="N212" s="334"/>
      <c r="O212" s="337"/>
      <c r="P212" s="349" t="str">
        <f>TEXT(daily!$B212,"mmmm")</f>
        <v>April</v>
      </c>
      <c r="R212" s="313" t="str">
        <f t="shared" si="3"/>
        <v>2025</v>
      </c>
    </row>
    <row r="213" s="313" customFormat="1" ht="35.1" customHeight="1" spans="1:18">
      <c r="A213" s="328">
        <v>199</v>
      </c>
      <c r="B213" s="294">
        <v>45769</v>
      </c>
      <c r="C213" s="337"/>
      <c r="D213" s="337" t="s">
        <v>377</v>
      </c>
      <c r="E213" s="337"/>
      <c r="F213" s="337" t="s">
        <v>341</v>
      </c>
      <c r="G213" s="339">
        <v>100</v>
      </c>
      <c r="H213" s="340"/>
      <c r="I213" s="337" t="s">
        <v>514</v>
      </c>
      <c r="J213" s="337"/>
      <c r="K213" s="337"/>
      <c r="L213" s="337"/>
      <c r="M213" s="329"/>
      <c r="N213" s="329"/>
      <c r="O213" s="337"/>
      <c r="P213" s="349" t="str">
        <f>TEXT(daily!$B213,"mmmm")</f>
        <v>April</v>
      </c>
      <c r="R213" s="313" t="str">
        <f t="shared" si="3"/>
        <v>2025</v>
      </c>
    </row>
    <row r="214" s="313" customFormat="1" ht="35.1" customHeight="1" spans="1:18">
      <c r="A214" s="328">
        <v>200</v>
      </c>
      <c r="B214" s="294">
        <v>45769</v>
      </c>
      <c r="C214" s="337"/>
      <c r="D214" s="337" t="s">
        <v>520</v>
      </c>
      <c r="E214" s="337"/>
      <c r="F214" s="337" t="s">
        <v>215</v>
      </c>
      <c r="G214" s="339">
        <v>4000</v>
      </c>
      <c r="H214" s="340"/>
      <c r="I214" s="337" t="s">
        <v>514</v>
      </c>
      <c r="J214" s="337"/>
      <c r="K214" s="337"/>
      <c r="L214" s="337"/>
      <c r="M214" s="334"/>
      <c r="N214" s="334"/>
      <c r="O214" s="337"/>
      <c r="P214" s="349" t="str">
        <f>TEXT(daily!$B214,"mmmm")</f>
        <v>April</v>
      </c>
      <c r="R214" s="313" t="str">
        <f t="shared" si="3"/>
        <v>2025</v>
      </c>
    </row>
    <row r="215" s="313" customFormat="1" ht="35.1" customHeight="1" spans="1:18">
      <c r="A215" s="328">
        <v>201</v>
      </c>
      <c r="B215" s="294">
        <v>45769</v>
      </c>
      <c r="C215" s="337"/>
      <c r="D215" s="337" t="s">
        <v>518</v>
      </c>
      <c r="E215" s="337"/>
      <c r="F215" s="337" t="s">
        <v>646</v>
      </c>
      <c r="G215" s="339">
        <v>680</v>
      </c>
      <c r="H215" s="340"/>
      <c r="I215" s="337" t="s">
        <v>514</v>
      </c>
      <c r="J215" s="337"/>
      <c r="K215" s="337"/>
      <c r="L215" s="337"/>
      <c r="M215" s="329"/>
      <c r="N215" s="329"/>
      <c r="O215" s="337"/>
      <c r="P215" s="349" t="str">
        <f>TEXT(daily!$B215,"mmmm")</f>
        <v>April</v>
      </c>
      <c r="R215" s="313" t="str">
        <f t="shared" si="3"/>
        <v>2025</v>
      </c>
    </row>
    <row r="216" s="313" customFormat="1" ht="35.1" customHeight="1" spans="1:18">
      <c r="A216" s="328">
        <v>202</v>
      </c>
      <c r="B216" s="294">
        <v>45769</v>
      </c>
      <c r="C216" s="337"/>
      <c r="D216" s="337" t="s">
        <v>518</v>
      </c>
      <c r="E216" s="337"/>
      <c r="F216" s="337" t="s">
        <v>356</v>
      </c>
      <c r="G216" s="339">
        <v>100</v>
      </c>
      <c r="H216" s="340"/>
      <c r="I216" s="337" t="s">
        <v>514</v>
      </c>
      <c r="J216" s="337"/>
      <c r="K216" s="337"/>
      <c r="L216" s="337"/>
      <c r="M216" s="334"/>
      <c r="N216" s="334"/>
      <c r="O216" s="337"/>
      <c r="P216" s="349" t="str">
        <f>TEXT(daily!$B216,"mmmm")</f>
        <v>April</v>
      </c>
      <c r="R216" s="313" t="str">
        <f t="shared" si="3"/>
        <v>2025</v>
      </c>
    </row>
    <row r="217" s="313" customFormat="1" ht="35.1" customHeight="1" spans="1:18">
      <c r="A217" s="328">
        <v>203</v>
      </c>
      <c r="B217" s="294">
        <v>45769</v>
      </c>
      <c r="C217" s="337"/>
      <c r="D217" s="337" t="s">
        <v>518</v>
      </c>
      <c r="E217" s="337"/>
      <c r="F217" s="337" t="s">
        <v>647</v>
      </c>
      <c r="G217" s="339">
        <v>500</v>
      </c>
      <c r="H217" s="340"/>
      <c r="I217" s="337" t="s">
        <v>429</v>
      </c>
      <c r="J217" s="337"/>
      <c r="K217" s="337"/>
      <c r="L217" s="337"/>
      <c r="M217" s="329"/>
      <c r="N217" s="329"/>
      <c r="O217" s="337"/>
      <c r="P217" s="349" t="str">
        <f>TEXT(daily!$B217,"mmmm")</f>
        <v>April</v>
      </c>
      <c r="R217" s="313" t="str">
        <f t="shared" si="3"/>
        <v>2025</v>
      </c>
    </row>
    <row r="218" s="313" customFormat="1" ht="35.1" customHeight="1" spans="1:18">
      <c r="A218" s="328">
        <v>204</v>
      </c>
      <c r="B218" s="294">
        <v>45769</v>
      </c>
      <c r="C218" s="337"/>
      <c r="D218" s="337" t="s">
        <v>668</v>
      </c>
      <c r="E218" s="337"/>
      <c r="F218" s="337" t="s">
        <v>516</v>
      </c>
      <c r="G218" s="339">
        <v>12</v>
      </c>
      <c r="H218" s="340"/>
      <c r="I218" s="337" t="s">
        <v>531</v>
      </c>
      <c r="J218" s="337"/>
      <c r="K218" s="337"/>
      <c r="L218" s="337"/>
      <c r="M218" s="334"/>
      <c r="N218" s="334"/>
      <c r="O218" s="337"/>
      <c r="P218" s="349" t="str">
        <f>TEXT(daily!$B218,"mmmm")</f>
        <v>April</v>
      </c>
      <c r="R218" s="313" t="str">
        <f t="shared" si="3"/>
        <v>2025</v>
      </c>
    </row>
    <row r="219" s="313" customFormat="1" ht="35.1" customHeight="1" spans="1:18">
      <c r="A219" s="328">
        <v>205</v>
      </c>
      <c r="B219" s="294">
        <v>45769</v>
      </c>
      <c r="C219" s="337"/>
      <c r="D219" s="337" t="s">
        <v>518</v>
      </c>
      <c r="E219" s="337"/>
      <c r="F219" s="337" t="s">
        <v>648</v>
      </c>
      <c r="G219" s="339">
        <v>3200</v>
      </c>
      <c r="H219" s="340"/>
      <c r="I219" s="337" t="s">
        <v>514</v>
      </c>
      <c r="J219" s="337"/>
      <c r="K219" s="337"/>
      <c r="L219" s="337"/>
      <c r="M219" s="329"/>
      <c r="N219" s="329"/>
      <c r="O219" s="337"/>
      <c r="P219" s="349" t="str">
        <f>TEXT(daily!$B219,"mmmm")</f>
        <v>April</v>
      </c>
      <c r="R219" s="313" t="str">
        <f t="shared" si="3"/>
        <v>2025</v>
      </c>
    </row>
    <row r="220" s="313" customFormat="1" ht="35.1" customHeight="1" spans="1:18">
      <c r="A220" s="328">
        <v>206</v>
      </c>
      <c r="B220" s="294">
        <v>45769</v>
      </c>
      <c r="C220" s="337"/>
      <c r="D220" s="337" t="s">
        <v>518</v>
      </c>
      <c r="E220" s="337"/>
      <c r="F220" s="337" t="s">
        <v>356</v>
      </c>
      <c r="G220" s="339">
        <v>150</v>
      </c>
      <c r="H220" s="340"/>
      <c r="I220" s="337" t="s">
        <v>531</v>
      </c>
      <c r="J220" s="337"/>
      <c r="K220" s="337"/>
      <c r="L220" s="337"/>
      <c r="M220" s="334"/>
      <c r="N220" s="334"/>
      <c r="O220" s="337"/>
      <c r="P220" s="349" t="str">
        <f>TEXT(daily!$B220,"mmmm")</f>
        <v>April</v>
      </c>
      <c r="R220" s="313" t="str">
        <f t="shared" si="3"/>
        <v>2025</v>
      </c>
    </row>
    <row r="221" s="313" customFormat="1" ht="35.1" customHeight="1" spans="1:18">
      <c r="A221" s="328">
        <v>207</v>
      </c>
      <c r="B221" s="294">
        <v>45769</v>
      </c>
      <c r="C221" s="337"/>
      <c r="D221" s="337" t="s">
        <v>377</v>
      </c>
      <c r="E221" s="337"/>
      <c r="F221" s="337" t="s">
        <v>377</v>
      </c>
      <c r="G221" s="339">
        <v>75</v>
      </c>
      <c r="H221" s="340"/>
      <c r="I221" s="337" t="s">
        <v>517</v>
      </c>
      <c r="J221" s="337"/>
      <c r="K221" s="337"/>
      <c r="L221" s="337"/>
      <c r="M221" s="329"/>
      <c r="N221" s="329"/>
      <c r="O221" s="337"/>
      <c r="P221" s="349" t="str">
        <f>TEXT(daily!$B221,"mmmm")</f>
        <v>April</v>
      </c>
      <c r="R221" s="313" t="str">
        <f t="shared" si="3"/>
        <v>2025</v>
      </c>
    </row>
    <row r="222" s="313" customFormat="1" ht="35.1" customHeight="1" spans="1:18">
      <c r="A222" s="328">
        <v>208</v>
      </c>
      <c r="B222" s="294">
        <v>45769</v>
      </c>
      <c r="C222" s="337"/>
      <c r="D222" s="337" t="s">
        <v>517</v>
      </c>
      <c r="E222" s="337"/>
      <c r="F222" s="337" t="s">
        <v>249</v>
      </c>
      <c r="G222" s="339">
        <v>670</v>
      </c>
      <c r="H222" s="340"/>
      <c r="I222" s="337" t="s">
        <v>517</v>
      </c>
      <c r="J222" s="337"/>
      <c r="K222" s="337"/>
      <c r="L222" s="337"/>
      <c r="M222" s="334"/>
      <c r="N222" s="334"/>
      <c r="O222" s="337"/>
      <c r="P222" s="349" t="str">
        <f>TEXT(daily!$B222,"mmmm")</f>
        <v>April</v>
      </c>
      <c r="R222" s="313" t="str">
        <f t="shared" si="3"/>
        <v>2025</v>
      </c>
    </row>
    <row r="223" s="313" customFormat="1" ht="35.1" customHeight="1" spans="1:18">
      <c r="A223" s="328">
        <v>209</v>
      </c>
      <c r="B223" s="294">
        <v>45769</v>
      </c>
      <c r="C223" s="337"/>
      <c r="D223" s="337" t="s">
        <v>517</v>
      </c>
      <c r="E223" s="337"/>
      <c r="F223" s="337" t="s">
        <v>649</v>
      </c>
      <c r="G223" s="339">
        <v>320</v>
      </c>
      <c r="H223" s="340"/>
      <c r="I223" s="337" t="s">
        <v>517</v>
      </c>
      <c r="J223" s="337"/>
      <c r="K223" s="337"/>
      <c r="L223" s="337"/>
      <c r="M223" s="329"/>
      <c r="N223" s="329"/>
      <c r="O223" s="337"/>
      <c r="P223" s="349" t="str">
        <f>TEXT(daily!$B223,"mmmm")</f>
        <v>April</v>
      </c>
      <c r="R223" s="313" t="str">
        <f t="shared" si="3"/>
        <v>2025</v>
      </c>
    </row>
    <row r="224" s="313" customFormat="1" ht="35.1" customHeight="1" spans="1:18">
      <c r="A224" s="328">
        <v>210</v>
      </c>
      <c r="B224" s="294">
        <v>45769</v>
      </c>
      <c r="C224" s="337"/>
      <c r="D224" s="337" t="s">
        <v>17</v>
      </c>
      <c r="E224" s="337"/>
      <c r="F224" s="337" t="s">
        <v>650</v>
      </c>
      <c r="G224" s="339">
        <v>500</v>
      </c>
      <c r="H224" s="340"/>
      <c r="I224" s="337" t="s">
        <v>517</v>
      </c>
      <c r="J224" s="337"/>
      <c r="K224" s="337" t="s">
        <v>650</v>
      </c>
      <c r="L224" s="337"/>
      <c r="M224" s="334"/>
      <c r="N224" s="334"/>
      <c r="O224" s="337"/>
      <c r="P224" s="349" t="str">
        <f>TEXT(daily!$B224,"mmmm")</f>
        <v>April</v>
      </c>
      <c r="Q224" s="313" t="s">
        <v>650</v>
      </c>
      <c r="R224" s="313" t="str">
        <f t="shared" si="3"/>
        <v>2025</v>
      </c>
    </row>
    <row r="225" s="313" customFormat="1" ht="35.1" customHeight="1" spans="1:18">
      <c r="A225" s="328">
        <v>211</v>
      </c>
      <c r="B225" s="294">
        <v>45770</v>
      </c>
      <c r="C225" s="337"/>
      <c r="D225" s="337" t="s">
        <v>517</v>
      </c>
      <c r="E225" s="337"/>
      <c r="F225" s="337" t="s">
        <v>213</v>
      </c>
      <c r="G225" s="339">
        <v>500</v>
      </c>
      <c r="H225" s="340"/>
      <c r="I225" s="337" t="s">
        <v>517</v>
      </c>
      <c r="J225" s="337"/>
      <c r="K225" s="337"/>
      <c r="L225" s="337"/>
      <c r="M225" s="329"/>
      <c r="N225" s="329"/>
      <c r="O225" s="337"/>
      <c r="P225" s="349" t="str">
        <f>TEXT(daily!$B225,"mmmm")</f>
        <v>April</v>
      </c>
      <c r="R225" s="313" t="str">
        <f t="shared" si="3"/>
        <v>2025</v>
      </c>
    </row>
    <row r="226" s="313" customFormat="1" ht="35.1" customHeight="1" spans="1:18">
      <c r="A226" s="328">
        <v>212</v>
      </c>
      <c r="B226" s="294">
        <v>45769</v>
      </c>
      <c r="C226" s="337"/>
      <c r="D226" s="337" t="s">
        <v>517</v>
      </c>
      <c r="E226" s="337"/>
      <c r="F226" s="337" t="s">
        <v>249</v>
      </c>
      <c r="G226" s="356">
        <v>40</v>
      </c>
      <c r="H226" s="340"/>
      <c r="I226" s="337" t="s">
        <v>517</v>
      </c>
      <c r="J226" s="337"/>
      <c r="K226" s="337"/>
      <c r="L226" s="337"/>
      <c r="M226" s="334"/>
      <c r="N226" s="334"/>
      <c r="O226" s="337"/>
      <c r="P226" s="349" t="str">
        <f>TEXT(daily!$B226,"mmmm")</f>
        <v>April</v>
      </c>
      <c r="R226" s="313" t="str">
        <f t="shared" si="3"/>
        <v>2025</v>
      </c>
    </row>
    <row r="227" s="313" customFormat="1" ht="35.1" customHeight="1" spans="1:18">
      <c r="A227" s="328">
        <v>213</v>
      </c>
      <c r="B227" s="294">
        <v>45770</v>
      </c>
      <c r="C227" s="337"/>
      <c r="D227" s="337" t="s">
        <v>520</v>
      </c>
      <c r="E227" s="337"/>
      <c r="F227" s="337" t="s">
        <v>402</v>
      </c>
      <c r="G227" s="356">
        <v>100</v>
      </c>
      <c r="H227" s="340"/>
      <c r="I227" s="337" t="s">
        <v>606</v>
      </c>
      <c r="J227" s="337"/>
      <c r="K227" s="337"/>
      <c r="L227" s="337"/>
      <c r="M227" s="329"/>
      <c r="N227" s="329"/>
      <c r="O227" s="337"/>
      <c r="P227" s="349" t="str">
        <f>TEXT(daily!$B227,"mmmm")</f>
        <v>April</v>
      </c>
      <c r="R227" s="313" t="str">
        <f t="shared" si="3"/>
        <v>2025</v>
      </c>
    </row>
    <row r="228" s="313" customFormat="1" ht="35.1" customHeight="1" spans="1:18">
      <c r="A228" s="328">
        <v>214</v>
      </c>
      <c r="B228" s="294">
        <v>45770</v>
      </c>
      <c r="C228" s="337"/>
      <c r="D228" s="337" t="s">
        <v>996</v>
      </c>
      <c r="E228" s="337"/>
      <c r="F228" s="337" t="s">
        <v>213</v>
      </c>
      <c r="G228" s="356">
        <v>45</v>
      </c>
      <c r="H228" s="340"/>
      <c r="I228" s="337" t="s">
        <v>517</v>
      </c>
      <c r="J228" s="337"/>
      <c r="K228" s="337"/>
      <c r="L228" s="337"/>
      <c r="M228" s="334"/>
      <c r="N228" s="334"/>
      <c r="O228" s="337"/>
      <c r="P228" s="349" t="str">
        <f>TEXT(daily!$B228,"mmmm")</f>
        <v>April</v>
      </c>
      <c r="R228" s="313" t="str">
        <f t="shared" si="3"/>
        <v>2025</v>
      </c>
    </row>
    <row r="229" s="313" customFormat="1" ht="35.1" customHeight="1" spans="1:18">
      <c r="A229" s="328">
        <v>215</v>
      </c>
      <c r="B229" s="294">
        <v>45770</v>
      </c>
      <c r="C229" s="337"/>
      <c r="D229" s="337" t="s">
        <v>518</v>
      </c>
      <c r="E229" s="337"/>
      <c r="F229" s="337" t="s">
        <v>651</v>
      </c>
      <c r="G229" s="356">
        <v>20</v>
      </c>
      <c r="H229" s="340"/>
      <c r="I229" s="337" t="s">
        <v>531</v>
      </c>
      <c r="J229" s="337"/>
      <c r="K229" s="337"/>
      <c r="L229" s="337"/>
      <c r="M229" s="329"/>
      <c r="N229" s="329"/>
      <c r="O229" s="337"/>
      <c r="P229" s="349" t="str">
        <f>TEXT(daily!$B229,"mmmm")</f>
        <v>April</v>
      </c>
      <c r="R229" s="313" t="str">
        <f t="shared" si="3"/>
        <v>2025</v>
      </c>
    </row>
    <row r="230" s="313" customFormat="1" ht="35.1" customHeight="1" spans="1:18">
      <c r="A230" s="328">
        <v>216</v>
      </c>
      <c r="B230" s="294">
        <v>45770</v>
      </c>
      <c r="C230" s="337"/>
      <c r="D230" s="337" t="s">
        <v>996</v>
      </c>
      <c r="E230" s="337"/>
      <c r="F230" s="337" t="s">
        <v>652</v>
      </c>
      <c r="G230" s="356">
        <v>50</v>
      </c>
      <c r="H230" s="340"/>
      <c r="I230" s="337" t="s">
        <v>531</v>
      </c>
      <c r="J230" s="337"/>
      <c r="K230" s="337"/>
      <c r="L230" s="337"/>
      <c r="M230" s="334"/>
      <c r="N230" s="334"/>
      <c r="O230" s="337"/>
      <c r="P230" s="349" t="str">
        <f>TEXT(daily!$B230,"mmmm")</f>
        <v>April</v>
      </c>
      <c r="R230" s="313" t="str">
        <f t="shared" si="3"/>
        <v>2025</v>
      </c>
    </row>
    <row r="231" s="313" customFormat="1" ht="35.1" customHeight="1" spans="1:18">
      <c r="A231" s="328">
        <v>217</v>
      </c>
      <c r="B231" s="294">
        <v>45770</v>
      </c>
      <c r="C231" s="337"/>
      <c r="D231" s="337" t="s">
        <v>377</v>
      </c>
      <c r="E231" s="337"/>
      <c r="F231" s="337" t="s">
        <v>653</v>
      </c>
      <c r="G231" s="356">
        <v>500</v>
      </c>
      <c r="H231" s="340"/>
      <c r="I231" s="337" t="s">
        <v>531</v>
      </c>
      <c r="J231" s="337"/>
      <c r="K231" s="337"/>
      <c r="L231" s="337"/>
      <c r="M231" s="329"/>
      <c r="N231" s="329"/>
      <c r="O231" s="337"/>
      <c r="P231" s="349" t="str">
        <f>TEXT(daily!$B231,"mmmm")</f>
        <v>April</v>
      </c>
      <c r="R231" s="313" t="str">
        <f t="shared" si="3"/>
        <v>2025</v>
      </c>
    </row>
    <row r="232" s="313" customFormat="1" ht="35.1" customHeight="1" spans="1:18">
      <c r="A232" s="328">
        <v>218</v>
      </c>
      <c r="B232" s="294">
        <v>45770</v>
      </c>
      <c r="C232" s="337"/>
      <c r="D232" s="337" t="s">
        <v>17</v>
      </c>
      <c r="E232" s="337"/>
      <c r="F232" s="337" t="s">
        <v>139</v>
      </c>
      <c r="G232" s="356">
        <v>200</v>
      </c>
      <c r="H232" s="340"/>
      <c r="I232" s="337" t="s">
        <v>531</v>
      </c>
      <c r="J232" s="337"/>
      <c r="K232" s="337"/>
      <c r="L232" s="337"/>
      <c r="M232" s="334"/>
      <c r="N232" s="334"/>
      <c r="O232" s="337"/>
      <c r="P232" s="349" t="str">
        <f>TEXT(daily!$B232,"mmmm")</f>
        <v>April</v>
      </c>
      <c r="Q232" s="313" t="s">
        <v>139</v>
      </c>
      <c r="R232" s="313" t="str">
        <f t="shared" si="3"/>
        <v>2025</v>
      </c>
    </row>
    <row r="233" s="313" customFormat="1" ht="35.1" customHeight="1" spans="1:18">
      <c r="A233" s="328">
        <v>219</v>
      </c>
      <c r="B233" s="294">
        <v>45770</v>
      </c>
      <c r="C233" s="337"/>
      <c r="D233" s="337" t="s">
        <v>668</v>
      </c>
      <c r="E233" s="337"/>
      <c r="F233" s="337" t="s">
        <v>654</v>
      </c>
      <c r="G233" s="356">
        <v>15.5</v>
      </c>
      <c r="H233" s="340"/>
      <c r="I233" s="337" t="s">
        <v>531</v>
      </c>
      <c r="J233" s="337"/>
      <c r="K233" s="337"/>
      <c r="L233" s="337"/>
      <c r="M233" s="329"/>
      <c r="N233" s="329"/>
      <c r="O233" s="337"/>
      <c r="P233" s="349" t="str">
        <f>TEXT(daily!$B233,"mmmm")</f>
        <v>April</v>
      </c>
      <c r="R233" s="313" t="str">
        <f t="shared" si="3"/>
        <v>2025</v>
      </c>
    </row>
    <row r="234" s="313" customFormat="1" ht="35.1" customHeight="1" spans="1:18">
      <c r="A234" s="328">
        <v>220</v>
      </c>
      <c r="B234" s="294">
        <v>45770</v>
      </c>
      <c r="C234" s="337"/>
      <c r="D234" s="337" t="s">
        <v>517</v>
      </c>
      <c r="E234" s="337"/>
      <c r="F234" s="337" t="s">
        <v>311</v>
      </c>
      <c r="G234" s="356">
        <v>19500</v>
      </c>
      <c r="H234" s="340"/>
      <c r="I234" s="337" t="s">
        <v>517</v>
      </c>
      <c r="J234" s="337"/>
      <c r="K234" s="337" t="s">
        <v>311</v>
      </c>
      <c r="L234" s="337"/>
      <c r="M234" s="334"/>
      <c r="N234" s="334"/>
      <c r="O234" s="337"/>
      <c r="P234" s="349" t="str">
        <f>TEXT(daily!$B234,"mmmm")</f>
        <v>April</v>
      </c>
      <c r="R234" s="313" t="str">
        <f t="shared" si="3"/>
        <v>2025</v>
      </c>
    </row>
    <row r="235" s="313" customFormat="1" ht="35.1" customHeight="1" spans="1:18">
      <c r="A235" s="328">
        <v>221</v>
      </c>
      <c r="B235" s="294">
        <v>45770</v>
      </c>
      <c r="C235" s="337"/>
      <c r="D235" s="337" t="s">
        <v>518</v>
      </c>
      <c r="E235" s="337"/>
      <c r="F235" s="337" t="s">
        <v>655</v>
      </c>
      <c r="G235" s="356">
        <v>2220</v>
      </c>
      <c r="H235" s="340"/>
      <c r="I235" s="337" t="s">
        <v>595</v>
      </c>
      <c r="J235" s="337"/>
      <c r="K235" s="337"/>
      <c r="L235" s="337"/>
      <c r="M235" s="329"/>
      <c r="N235" s="329"/>
      <c r="O235" s="337"/>
      <c r="P235" s="349" t="str">
        <f>TEXT(daily!$B235,"mmmm")</f>
        <v>April</v>
      </c>
      <c r="R235" s="313" t="str">
        <f t="shared" si="3"/>
        <v>2025</v>
      </c>
    </row>
    <row r="236" s="313" customFormat="1" ht="35.1" customHeight="1" spans="1:18">
      <c r="A236" s="328">
        <v>222</v>
      </c>
      <c r="B236" s="294">
        <v>45770</v>
      </c>
      <c r="C236" s="337"/>
      <c r="D236" s="337" t="s">
        <v>518</v>
      </c>
      <c r="E236" s="337"/>
      <c r="F236" s="337" t="s">
        <v>260</v>
      </c>
      <c r="G236" s="356">
        <v>1250</v>
      </c>
      <c r="H236" s="340"/>
      <c r="I236" s="337" t="s">
        <v>531</v>
      </c>
      <c r="J236" s="337"/>
      <c r="K236" s="337"/>
      <c r="L236" s="337"/>
      <c r="M236" s="334"/>
      <c r="N236" s="334"/>
      <c r="O236" s="337"/>
      <c r="P236" s="349" t="str">
        <f>TEXT(daily!$B236,"mmmm")</f>
        <v>April</v>
      </c>
      <c r="R236" s="313" t="str">
        <f t="shared" si="3"/>
        <v>2025</v>
      </c>
    </row>
    <row r="237" s="313" customFormat="1" ht="35.1" customHeight="1" spans="1:18">
      <c r="A237" s="328">
        <v>223</v>
      </c>
      <c r="B237" s="294">
        <v>45770</v>
      </c>
      <c r="C237" s="337"/>
      <c r="D237" s="337" t="s">
        <v>517</v>
      </c>
      <c r="E237" s="337"/>
      <c r="F237" s="337" t="s">
        <v>249</v>
      </c>
      <c r="G237" s="356">
        <v>600</v>
      </c>
      <c r="H237" s="340"/>
      <c r="I237" s="337" t="s">
        <v>517</v>
      </c>
      <c r="J237" s="337"/>
      <c r="K237" s="337"/>
      <c r="L237" s="337"/>
      <c r="M237" s="329"/>
      <c r="N237" s="329"/>
      <c r="O237" s="337"/>
      <c r="P237" s="349" t="str">
        <f>TEXT(daily!$B237,"mmmm")</f>
        <v>April</v>
      </c>
      <c r="R237" s="313" t="str">
        <f t="shared" si="3"/>
        <v>2025</v>
      </c>
    </row>
    <row r="238" s="313" customFormat="1" ht="35.1" customHeight="1" spans="1:18">
      <c r="A238" s="328">
        <v>224</v>
      </c>
      <c r="B238" s="294">
        <v>45771</v>
      </c>
      <c r="C238" s="337"/>
      <c r="D238" s="337" t="s">
        <v>583</v>
      </c>
      <c r="E238" s="337"/>
      <c r="F238" s="337" t="s">
        <v>583</v>
      </c>
      <c r="G238" s="356">
        <v>600</v>
      </c>
      <c r="H238" s="340"/>
      <c r="I238" s="337" t="s">
        <v>531</v>
      </c>
      <c r="J238" s="337"/>
      <c r="K238" s="337"/>
      <c r="L238" s="337"/>
      <c r="M238" s="334"/>
      <c r="N238" s="334"/>
      <c r="O238" s="337"/>
      <c r="P238" s="349" t="str">
        <f>TEXT(daily!$B238,"mmmm")</f>
        <v>April</v>
      </c>
      <c r="R238" s="313" t="str">
        <f t="shared" si="3"/>
        <v>2025</v>
      </c>
    </row>
    <row r="239" s="313" customFormat="1" ht="35.1" customHeight="1" spans="1:18">
      <c r="A239" s="328">
        <v>225</v>
      </c>
      <c r="B239" s="294">
        <v>45770</v>
      </c>
      <c r="C239" s="337"/>
      <c r="D239" s="337" t="s">
        <v>518</v>
      </c>
      <c r="E239" s="337"/>
      <c r="F239" s="337" t="s">
        <v>656</v>
      </c>
      <c r="G239" s="356">
        <v>1750</v>
      </c>
      <c r="H239" s="340"/>
      <c r="I239" s="337" t="s">
        <v>531</v>
      </c>
      <c r="J239" s="337"/>
      <c r="K239" s="337"/>
      <c r="L239" s="337"/>
      <c r="M239" s="329"/>
      <c r="N239" s="329"/>
      <c r="O239" s="337"/>
      <c r="P239" s="349" t="str">
        <f>TEXT(daily!$B239,"mmmm")</f>
        <v>April</v>
      </c>
      <c r="R239" s="313" t="str">
        <f t="shared" si="3"/>
        <v>2025</v>
      </c>
    </row>
    <row r="240" s="313" customFormat="1" ht="35.1" customHeight="1" spans="1:18">
      <c r="A240" s="328">
        <v>226</v>
      </c>
      <c r="B240" s="294">
        <v>45771</v>
      </c>
      <c r="C240" s="337"/>
      <c r="D240" s="337" t="s">
        <v>517</v>
      </c>
      <c r="E240" s="337"/>
      <c r="F240" s="337" t="s">
        <v>213</v>
      </c>
      <c r="G240" s="356">
        <v>600</v>
      </c>
      <c r="H240" s="340"/>
      <c r="I240" s="337" t="s">
        <v>517</v>
      </c>
      <c r="J240" s="337"/>
      <c r="K240" s="337"/>
      <c r="L240" s="337"/>
      <c r="M240" s="334"/>
      <c r="N240" s="334"/>
      <c r="O240" s="337"/>
      <c r="P240" s="349" t="str">
        <f>TEXT(daily!$B240,"mmmm")</f>
        <v>April</v>
      </c>
      <c r="R240" s="313" t="str">
        <f t="shared" si="3"/>
        <v>2025</v>
      </c>
    </row>
    <row r="241" s="313" customFormat="1" ht="35.1" customHeight="1" spans="1:18">
      <c r="A241" s="328">
        <v>227</v>
      </c>
      <c r="B241" s="294">
        <v>45771</v>
      </c>
      <c r="C241" s="337"/>
      <c r="D241" s="337" t="s">
        <v>518</v>
      </c>
      <c r="E241" s="337"/>
      <c r="F241" s="337" t="s">
        <v>657</v>
      </c>
      <c r="G241" s="356">
        <v>165</v>
      </c>
      <c r="H241" s="340"/>
      <c r="I241" s="337" t="s">
        <v>606</v>
      </c>
      <c r="J241" s="337"/>
      <c r="K241" s="337"/>
      <c r="L241" s="337"/>
      <c r="M241" s="329"/>
      <c r="N241" s="329"/>
      <c r="O241" s="337"/>
      <c r="P241" s="349" t="str">
        <f>TEXT(daily!$B241,"mmmm")</f>
        <v>April</v>
      </c>
      <c r="R241" s="313" t="str">
        <f t="shared" si="3"/>
        <v>2025</v>
      </c>
    </row>
    <row r="242" s="313" customFormat="1" ht="35.1" customHeight="1" spans="1:18">
      <c r="A242" s="328">
        <v>228</v>
      </c>
      <c r="B242" s="294">
        <v>45771</v>
      </c>
      <c r="C242" s="337"/>
      <c r="D242" s="337" t="s">
        <v>668</v>
      </c>
      <c r="E242" s="337"/>
      <c r="F242" s="337" t="s">
        <v>658</v>
      </c>
      <c r="G242" s="356">
        <v>8</v>
      </c>
      <c r="H242" s="340"/>
      <c r="I242" s="337" t="s">
        <v>531</v>
      </c>
      <c r="J242" s="337"/>
      <c r="K242" s="337"/>
      <c r="L242" s="337"/>
      <c r="M242" s="334"/>
      <c r="N242" s="334"/>
      <c r="O242" s="337"/>
      <c r="P242" s="349" t="str">
        <f>TEXT(daily!$B242,"mmmm")</f>
        <v>April</v>
      </c>
      <c r="R242" s="313" t="str">
        <f t="shared" si="3"/>
        <v>2025</v>
      </c>
    </row>
    <row r="243" s="313" customFormat="1" ht="35.1" customHeight="1" spans="1:18">
      <c r="A243" s="328">
        <v>229</v>
      </c>
      <c r="B243" s="294">
        <v>45771</v>
      </c>
      <c r="C243" s="337"/>
      <c r="D243" s="337" t="s">
        <v>518</v>
      </c>
      <c r="E243" s="337"/>
      <c r="F243" s="337" t="s">
        <v>614</v>
      </c>
      <c r="G243" s="356">
        <v>1000</v>
      </c>
      <c r="H243" s="340"/>
      <c r="I243" s="337" t="s">
        <v>531</v>
      </c>
      <c r="J243" s="337"/>
      <c r="K243" s="337"/>
      <c r="L243" s="337"/>
      <c r="M243" s="329"/>
      <c r="N243" s="329" t="s">
        <v>515</v>
      </c>
      <c r="O243" s="337"/>
      <c r="P243" s="349" t="str">
        <f>TEXT(daily!$B243,"mmmm")</f>
        <v>April</v>
      </c>
      <c r="R243" s="313" t="str">
        <f t="shared" si="3"/>
        <v>2025</v>
      </c>
    </row>
    <row r="244" s="313" customFormat="1" ht="35.1" customHeight="1" spans="1:18">
      <c r="A244" s="328">
        <v>230</v>
      </c>
      <c r="B244" s="294">
        <v>45771</v>
      </c>
      <c r="C244" s="337"/>
      <c r="D244" s="337" t="s">
        <v>377</v>
      </c>
      <c r="E244" s="337"/>
      <c r="F244" s="337" t="s">
        <v>659</v>
      </c>
      <c r="G244" s="356">
        <v>100</v>
      </c>
      <c r="H244" s="340"/>
      <c r="I244" s="337" t="s">
        <v>531</v>
      </c>
      <c r="J244" s="337"/>
      <c r="K244" s="337"/>
      <c r="L244" s="337"/>
      <c r="M244" s="334"/>
      <c r="N244" s="334"/>
      <c r="O244" s="337"/>
      <c r="P244" s="349" t="str">
        <f>TEXT(daily!$B244,"mmmm")</f>
        <v>April</v>
      </c>
      <c r="R244" s="313" t="str">
        <f t="shared" si="3"/>
        <v>2025</v>
      </c>
    </row>
    <row r="245" s="313" customFormat="1" ht="35.1" customHeight="1" spans="1:18">
      <c r="A245" s="328">
        <v>231</v>
      </c>
      <c r="B245" s="294">
        <v>45771</v>
      </c>
      <c r="C245" s="337"/>
      <c r="D245" s="337" t="s">
        <v>19</v>
      </c>
      <c r="E245" s="337"/>
      <c r="F245" s="337" t="s">
        <v>348</v>
      </c>
      <c r="G245" s="356">
        <v>10500</v>
      </c>
      <c r="H245" s="340"/>
      <c r="I245" s="337" t="s">
        <v>531</v>
      </c>
      <c r="J245" s="337"/>
      <c r="K245" s="337"/>
      <c r="L245" s="337"/>
      <c r="M245" s="329"/>
      <c r="N245" s="329" t="s">
        <v>348</v>
      </c>
      <c r="O245" s="337"/>
      <c r="P245" s="349" t="str">
        <f>TEXT(daily!$B245,"mmmm")</f>
        <v>April</v>
      </c>
      <c r="R245" s="313" t="str">
        <f t="shared" si="3"/>
        <v>2025</v>
      </c>
    </row>
    <row r="246" s="313" customFormat="1" ht="35.1" customHeight="1" spans="1:18">
      <c r="A246" s="328">
        <v>232</v>
      </c>
      <c r="B246" s="294">
        <v>45771</v>
      </c>
      <c r="C246" s="337"/>
      <c r="D246" s="337" t="s">
        <v>17</v>
      </c>
      <c r="E246" s="337"/>
      <c r="F246" s="337" t="s">
        <v>139</v>
      </c>
      <c r="G246" s="356">
        <v>25</v>
      </c>
      <c r="H246" s="340"/>
      <c r="I246" s="337" t="s">
        <v>531</v>
      </c>
      <c r="J246" s="337"/>
      <c r="K246" s="337"/>
      <c r="L246" s="337"/>
      <c r="M246" s="334"/>
      <c r="N246" s="334"/>
      <c r="O246" s="349"/>
      <c r="P246" s="349" t="str">
        <f>TEXT(daily!$B246,"mmmm")</f>
        <v>April</v>
      </c>
      <c r="Q246" s="313" t="s">
        <v>139</v>
      </c>
      <c r="R246" s="313" t="str">
        <f t="shared" si="3"/>
        <v>2025</v>
      </c>
    </row>
    <row r="247" s="313" customFormat="1" ht="35.1" customHeight="1" spans="1:18">
      <c r="A247" s="328">
        <v>233</v>
      </c>
      <c r="B247" s="294">
        <v>45771</v>
      </c>
      <c r="C247" s="337"/>
      <c r="D247" s="337" t="s">
        <v>17</v>
      </c>
      <c r="E247" s="337"/>
      <c r="F247" s="337" t="s">
        <v>660</v>
      </c>
      <c r="G247" s="356">
        <v>10161</v>
      </c>
      <c r="H247" s="340"/>
      <c r="I247" s="337" t="s">
        <v>531</v>
      </c>
      <c r="J247" s="337"/>
      <c r="K247" s="337"/>
      <c r="L247" s="337"/>
      <c r="M247" s="329"/>
      <c r="N247" s="329"/>
      <c r="O247" s="349"/>
      <c r="P247" s="349" t="str">
        <f>TEXT(daily!$B247,"mmmm")</f>
        <v>April</v>
      </c>
      <c r="R247" s="313" t="str">
        <f t="shared" si="3"/>
        <v>2025</v>
      </c>
    </row>
    <row r="248" s="313" customFormat="1" ht="35.1" customHeight="1" spans="1:18">
      <c r="A248" s="328">
        <v>234</v>
      </c>
      <c r="B248" s="294">
        <v>45771</v>
      </c>
      <c r="C248" s="337"/>
      <c r="D248" s="337" t="s">
        <v>668</v>
      </c>
      <c r="E248" s="337"/>
      <c r="F248" s="337" t="s">
        <v>661</v>
      </c>
      <c r="G248" s="356">
        <v>15</v>
      </c>
      <c r="H248" s="340"/>
      <c r="I248" s="337" t="s">
        <v>531</v>
      </c>
      <c r="J248" s="337"/>
      <c r="K248" s="337"/>
      <c r="L248" s="337"/>
      <c r="M248" s="334"/>
      <c r="N248" s="334"/>
      <c r="O248" s="349"/>
      <c r="P248" s="349" t="str">
        <f>TEXT(daily!$B248,"mmmm")</f>
        <v>April</v>
      </c>
      <c r="R248" s="313" t="str">
        <f t="shared" si="3"/>
        <v>2025</v>
      </c>
    </row>
    <row r="249" s="313" customFormat="1" ht="35.1" customHeight="1" spans="1:18">
      <c r="A249" s="328">
        <v>235</v>
      </c>
      <c r="B249" s="294">
        <v>45771</v>
      </c>
      <c r="C249" s="337"/>
      <c r="D249" s="337" t="s">
        <v>377</v>
      </c>
      <c r="E249" s="337"/>
      <c r="F249" s="337" t="s">
        <v>662</v>
      </c>
      <c r="G249" s="356">
        <v>300</v>
      </c>
      <c r="H249" s="340"/>
      <c r="I249" s="337" t="s">
        <v>517</v>
      </c>
      <c r="J249" s="337"/>
      <c r="K249" s="337"/>
      <c r="L249" s="337"/>
      <c r="M249" s="329"/>
      <c r="N249" s="329"/>
      <c r="O249" s="349"/>
      <c r="P249" s="349" t="str">
        <f>TEXT(daily!$B249,"mmmm")</f>
        <v>April</v>
      </c>
      <c r="R249" s="313" t="str">
        <f t="shared" si="3"/>
        <v>2025</v>
      </c>
    </row>
    <row r="250" s="313" customFormat="1" ht="35.1" customHeight="1" spans="1:18">
      <c r="A250" s="328">
        <v>236</v>
      </c>
      <c r="B250" s="294">
        <v>45773</v>
      </c>
      <c r="C250" s="337"/>
      <c r="D250" s="337" t="s">
        <v>377</v>
      </c>
      <c r="E250" s="337"/>
      <c r="F250" s="337" t="s">
        <v>663</v>
      </c>
      <c r="G250" s="356">
        <v>300</v>
      </c>
      <c r="H250" s="340"/>
      <c r="I250" s="337" t="s">
        <v>522</v>
      </c>
      <c r="J250" s="337"/>
      <c r="K250" s="337"/>
      <c r="L250" s="337"/>
      <c r="M250" s="334"/>
      <c r="N250" s="334"/>
      <c r="O250" s="349"/>
      <c r="P250" s="349" t="str">
        <f>TEXT(daily!$B250,"mmmm")</f>
        <v>April</v>
      </c>
      <c r="R250" s="313" t="str">
        <f t="shared" si="3"/>
        <v>2025</v>
      </c>
    </row>
    <row r="251" s="313" customFormat="1" ht="35.1" customHeight="1" spans="1:18">
      <c r="A251" s="328">
        <v>237</v>
      </c>
      <c r="B251" s="294">
        <v>45773</v>
      </c>
      <c r="C251" s="337"/>
      <c r="D251" s="337" t="s">
        <v>517</v>
      </c>
      <c r="E251" s="337"/>
      <c r="F251" s="337" t="s">
        <v>213</v>
      </c>
      <c r="G251" s="356">
        <v>1000</v>
      </c>
      <c r="H251" s="340"/>
      <c r="I251" s="337" t="s">
        <v>517</v>
      </c>
      <c r="J251" s="337"/>
      <c r="K251" s="337"/>
      <c r="L251" s="337"/>
      <c r="M251" s="329"/>
      <c r="N251" s="329"/>
      <c r="O251" s="349"/>
      <c r="P251" s="349" t="str">
        <f>TEXT(daily!$B251,"mmmm")</f>
        <v>April</v>
      </c>
      <c r="R251" s="313" t="str">
        <f t="shared" si="3"/>
        <v>2025</v>
      </c>
    </row>
    <row r="252" s="313" customFormat="1" ht="35.1" customHeight="1" spans="1:18">
      <c r="A252" s="328">
        <v>238</v>
      </c>
      <c r="B252" s="294">
        <v>45773</v>
      </c>
      <c r="C252" s="337"/>
      <c r="D252" s="337" t="s">
        <v>518</v>
      </c>
      <c r="E252" s="337"/>
      <c r="F252" s="337" t="s">
        <v>664</v>
      </c>
      <c r="G252" s="356">
        <v>405</v>
      </c>
      <c r="H252" s="340"/>
      <c r="I252" s="337" t="s">
        <v>595</v>
      </c>
      <c r="J252" s="337"/>
      <c r="K252" s="337"/>
      <c r="L252" s="337"/>
      <c r="M252" s="334"/>
      <c r="N252" s="334"/>
      <c r="O252" s="349"/>
      <c r="P252" s="349" t="str">
        <f>TEXT(daily!$B252,"mmmm")</f>
        <v>April</v>
      </c>
      <c r="R252" s="313" t="str">
        <f t="shared" si="3"/>
        <v>2025</v>
      </c>
    </row>
    <row r="253" s="313" customFormat="1" ht="35.1" customHeight="1" spans="1:18">
      <c r="A253" s="328">
        <v>239</v>
      </c>
      <c r="B253" s="294">
        <v>45773</v>
      </c>
      <c r="C253" s="337"/>
      <c r="D253" s="337" t="s">
        <v>668</v>
      </c>
      <c r="E253" s="337"/>
      <c r="F253" s="337" t="s">
        <v>530</v>
      </c>
      <c r="G253" s="356">
        <v>10</v>
      </c>
      <c r="H253" s="340"/>
      <c r="I253" s="337" t="s">
        <v>531</v>
      </c>
      <c r="J253" s="337"/>
      <c r="K253" s="337"/>
      <c r="L253" s="337"/>
      <c r="M253" s="329"/>
      <c r="N253" s="329"/>
      <c r="O253" s="349"/>
      <c r="P253" s="349" t="str">
        <f>TEXT(daily!$B253,"mmmm")</f>
        <v>April</v>
      </c>
      <c r="R253" s="313" t="str">
        <f t="shared" si="3"/>
        <v>2025</v>
      </c>
    </row>
    <row r="254" s="313" customFormat="1" ht="35.1" customHeight="1" spans="1:18">
      <c r="A254" s="328">
        <v>240</v>
      </c>
      <c r="B254" s="294">
        <v>45773</v>
      </c>
      <c r="C254" s="337"/>
      <c r="D254" s="337" t="s">
        <v>17</v>
      </c>
      <c r="E254" s="337"/>
      <c r="F254" s="337" t="s">
        <v>332</v>
      </c>
      <c r="G254" s="356">
        <v>1000</v>
      </c>
      <c r="H254" s="340"/>
      <c r="I254" s="337" t="s">
        <v>531</v>
      </c>
      <c r="J254" s="337"/>
      <c r="K254" s="337"/>
      <c r="L254" s="337"/>
      <c r="M254" s="334"/>
      <c r="N254" s="334"/>
      <c r="O254" s="349"/>
      <c r="P254" s="349" t="str">
        <f>TEXT(daily!$B254,"mmmm")</f>
        <v>April</v>
      </c>
      <c r="Q254" s="313" t="s">
        <v>332</v>
      </c>
      <c r="R254" s="313" t="str">
        <f t="shared" si="3"/>
        <v>2025</v>
      </c>
    </row>
    <row r="255" s="313" customFormat="1" ht="35.1" customHeight="1" spans="1:18">
      <c r="A255" s="328">
        <v>241</v>
      </c>
      <c r="B255" s="294">
        <v>45773</v>
      </c>
      <c r="C255" s="337"/>
      <c r="D255" s="337" t="s">
        <v>518</v>
      </c>
      <c r="E255" s="337"/>
      <c r="F255" s="337" t="s">
        <v>665</v>
      </c>
      <c r="G255" s="356">
        <v>143</v>
      </c>
      <c r="H255" s="340"/>
      <c r="I255" s="337" t="s">
        <v>531</v>
      </c>
      <c r="J255" s="337"/>
      <c r="K255" s="337"/>
      <c r="L255" s="337"/>
      <c r="M255" s="329"/>
      <c r="N255" s="329"/>
      <c r="O255" s="349"/>
      <c r="P255" s="349" t="str">
        <f>TEXT(daily!$B255,"mmmm")</f>
        <v>April</v>
      </c>
      <c r="R255" s="313" t="str">
        <f t="shared" si="3"/>
        <v>2025</v>
      </c>
    </row>
    <row r="256" s="313" customFormat="1" ht="35.1" customHeight="1" spans="1:18">
      <c r="A256" s="328">
        <v>242</v>
      </c>
      <c r="B256" s="294">
        <v>45773</v>
      </c>
      <c r="C256" s="337"/>
      <c r="D256" s="337" t="s">
        <v>518</v>
      </c>
      <c r="E256" s="337"/>
      <c r="F256" s="337" t="s">
        <v>666</v>
      </c>
      <c r="G256" s="356">
        <v>1000</v>
      </c>
      <c r="H256" s="340"/>
      <c r="I256" s="337" t="s">
        <v>517</v>
      </c>
      <c r="J256" s="337"/>
      <c r="K256" s="337"/>
      <c r="L256" s="337"/>
      <c r="M256" s="334"/>
      <c r="N256" s="334"/>
      <c r="O256" s="349"/>
      <c r="P256" s="349" t="str">
        <f>TEXT(daily!$B256,"mmmm")</f>
        <v>April</v>
      </c>
      <c r="R256" s="313" t="str">
        <f t="shared" si="3"/>
        <v>2025</v>
      </c>
    </row>
    <row r="257" s="313" customFormat="1" ht="35.1" customHeight="1" spans="1:18">
      <c r="A257" s="328">
        <v>243</v>
      </c>
      <c r="B257" s="294">
        <v>45773</v>
      </c>
      <c r="C257" s="337"/>
      <c r="D257" s="337" t="s">
        <v>520</v>
      </c>
      <c r="E257" s="337"/>
      <c r="F257" s="337" t="s">
        <v>18</v>
      </c>
      <c r="G257" s="356">
        <v>750</v>
      </c>
      <c r="H257" s="340"/>
      <c r="I257" s="337" t="s">
        <v>522</v>
      </c>
      <c r="J257" s="337"/>
      <c r="K257" s="337"/>
      <c r="L257" s="337"/>
      <c r="M257" s="329"/>
      <c r="N257" s="329"/>
      <c r="O257" s="349"/>
      <c r="P257" s="349" t="str">
        <f>TEXT(daily!$B257,"mmmm")</f>
        <v>April</v>
      </c>
      <c r="R257" s="313" t="str">
        <f t="shared" si="3"/>
        <v>2025</v>
      </c>
    </row>
    <row r="258" s="313" customFormat="1" ht="35.1" customHeight="1" spans="1:18">
      <c r="A258" s="328">
        <v>244</v>
      </c>
      <c r="B258" s="294">
        <v>45774</v>
      </c>
      <c r="C258" s="337"/>
      <c r="D258" s="337" t="s">
        <v>517</v>
      </c>
      <c r="E258" s="337"/>
      <c r="F258" s="337" t="s">
        <v>612</v>
      </c>
      <c r="G258" s="356">
        <v>300</v>
      </c>
      <c r="H258" s="340"/>
      <c r="I258" s="337" t="s">
        <v>517</v>
      </c>
      <c r="J258" s="337"/>
      <c r="K258" s="337" t="s">
        <v>91</v>
      </c>
      <c r="L258" s="337"/>
      <c r="M258" s="334"/>
      <c r="N258" s="334"/>
      <c r="O258" s="349"/>
      <c r="P258" s="349" t="str">
        <f>TEXT(daily!$B258,"mmmm")</f>
        <v>April</v>
      </c>
      <c r="R258" s="313" t="str">
        <f t="shared" si="3"/>
        <v>2025</v>
      </c>
    </row>
    <row r="259" s="313" customFormat="1" ht="35.1" customHeight="1" spans="1:18">
      <c r="A259" s="328">
        <v>245</v>
      </c>
      <c r="B259" s="294">
        <v>45774</v>
      </c>
      <c r="C259" s="337"/>
      <c r="D259" s="337" t="s">
        <v>377</v>
      </c>
      <c r="E259" s="337"/>
      <c r="F259" s="337" t="s">
        <v>341</v>
      </c>
      <c r="G259" s="356">
        <v>250</v>
      </c>
      <c r="H259" s="340"/>
      <c r="I259" s="337" t="s">
        <v>517</v>
      </c>
      <c r="J259" s="337"/>
      <c r="K259" s="337"/>
      <c r="L259" s="337"/>
      <c r="M259" s="329"/>
      <c r="N259" s="329"/>
      <c r="O259" s="349"/>
      <c r="P259" s="349" t="str">
        <f>TEXT(daily!$B259,"mmmm")</f>
        <v>April</v>
      </c>
      <c r="R259" s="313" t="str">
        <f t="shared" si="3"/>
        <v>2025</v>
      </c>
    </row>
    <row r="260" s="313" customFormat="1" ht="35.1" customHeight="1" spans="1:18">
      <c r="A260" s="328">
        <v>246</v>
      </c>
      <c r="B260" s="294">
        <v>45774</v>
      </c>
      <c r="C260" s="337"/>
      <c r="D260" s="337" t="s">
        <v>377</v>
      </c>
      <c r="E260" s="337"/>
      <c r="F260" s="337" t="s">
        <v>667</v>
      </c>
      <c r="G260" s="356">
        <v>470</v>
      </c>
      <c r="H260" s="340"/>
      <c r="I260" s="337" t="s">
        <v>517</v>
      </c>
      <c r="J260" s="337"/>
      <c r="K260" s="337"/>
      <c r="L260" s="337"/>
      <c r="M260" s="334"/>
      <c r="N260" s="334"/>
      <c r="O260" s="349"/>
      <c r="P260" s="349" t="str">
        <f>TEXT(daily!$B260,"mmmm")</f>
        <v>April</v>
      </c>
      <c r="R260" s="313" t="str">
        <f t="shared" si="3"/>
        <v>2025</v>
      </c>
    </row>
    <row r="261" s="313" customFormat="1" ht="35.1" customHeight="1" spans="1:18">
      <c r="A261" s="328">
        <v>247</v>
      </c>
      <c r="B261" s="294">
        <v>45774</v>
      </c>
      <c r="C261" s="337"/>
      <c r="D261" s="337" t="s">
        <v>668</v>
      </c>
      <c r="E261" s="337"/>
      <c r="F261" s="337" t="s">
        <v>668</v>
      </c>
      <c r="G261" s="356">
        <v>5</v>
      </c>
      <c r="H261" s="340"/>
      <c r="I261" s="337" t="s">
        <v>531</v>
      </c>
      <c r="J261" s="337"/>
      <c r="K261" s="337"/>
      <c r="L261" s="337"/>
      <c r="M261" s="329"/>
      <c r="N261" s="329"/>
      <c r="O261" s="349"/>
      <c r="P261" s="349" t="str">
        <f>TEXT(daily!$B261,"mmmm")</f>
        <v>April</v>
      </c>
      <c r="R261" s="313" t="str">
        <f t="shared" si="3"/>
        <v>2025</v>
      </c>
    </row>
    <row r="262" s="313" customFormat="1" ht="35.1" customHeight="1" spans="1:18">
      <c r="A262" s="328">
        <v>248</v>
      </c>
      <c r="B262" s="294">
        <v>45774</v>
      </c>
      <c r="C262" s="337"/>
      <c r="D262" s="337" t="s">
        <v>518</v>
      </c>
      <c r="E262" s="337"/>
      <c r="F262" s="337" t="s">
        <v>669</v>
      </c>
      <c r="G262" s="356">
        <v>200</v>
      </c>
      <c r="H262" s="340"/>
      <c r="I262" s="337" t="s">
        <v>522</v>
      </c>
      <c r="J262" s="337"/>
      <c r="K262" s="337"/>
      <c r="L262" s="337"/>
      <c r="M262" s="334"/>
      <c r="N262" s="334"/>
      <c r="O262" s="349"/>
      <c r="P262" s="349" t="str">
        <f>TEXT(daily!$B262,"mmmm")</f>
        <v>April</v>
      </c>
      <c r="R262" s="313" t="str">
        <f t="shared" si="3"/>
        <v>2025</v>
      </c>
    </row>
    <row r="263" s="313" customFormat="1" ht="35.1" customHeight="1" spans="1:18">
      <c r="A263" s="328">
        <v>249</v>
      </c>
      <c r="B263" s="294">
        <v>45774</v>
      </c>
      <c r="C263" s="337"/>
      <c r="D263" s="337" t="s">
        <v>377</v>
      </c>
      <c r="E263" s="337"/>
      <c r="F263" s="337" t="s">
        <v>64</v>
      </c>
      <c r="G263" s="356">
        <v>75</v>
      </c>
      <c r="H263" s="340"/>
      <c r="I263" s="337" t="s">
        <v>517</v>
      </c>
      <c r="J263" s="337"/>
      <c r="K263" s="337"/>
      <c r="L263" s="337"/>
      <c r="M263" s="329"/>
      <c r="N263" s="329"/>
      <c r="O263" s="349"/>
      <c r="P263" s="349" t="str">
        <f>TEXT(daily!$B263,"mmmm")</f>
        <v>April</v>
      </c>
      <c r="R263" s="313" t="str">
        <f t="shared" si="3"/>
        <v>2025</v>
      </c>
    </row>
    <row r="264" s="313" customFormat="1" ht="35.1" customHeight="1" spans="1:18">
      <c r="A264" s="328">
        <v>250</v>
      </c>
      <c r="B264" s="294">
        <v>45775</v>
      </c>
      <c r="C264" s="337"/>
      <c r="D264" s="337" t="s">
        <v>517</v>
      </c>
      <c r="E264" s="337"/>
      <c r="F264" s="337" t="s">
        <v>213</v>
      </c>
      <c r="G264" s="356">
        <v>800</v>
      </c>
      <c r="H264" s="340"/>
      <c r="I264" s="337" t="s">
        <v>517</v>
      </c>
      <c r="J264" s="337"/>
      <c r="K264" s="337"/>
      <c r="L264" s="337"/>
      <c r="M264" s="334"/>
      <c r="N264" s="334"/>
      <c r="O264" s="349"/>
      <c r="P264" s="349" t="str">
        <f>TEXT(daily!$B264,"mmmm")</f>
        <v>April</v>
      </c>
      <c r="R264" s="313" t="str">
        <f t="shared" si="3"/>
        <v>2025</v>
      </c>
    </row>
    <row r="265" s="313" customFormat="1" ht="35.1" customHeight="1" spans="1:18">
      <c r="A265" s="328">
        <v>251</v>
      </c>
      <c r="B265" s="294">
        <v>45775</v>
      </c>
      <c r="C265" s="337"/>
      <c r="D265" s="341" t="s">
        <v>518</v>
      </c>
      <c r="E265" s="337"/>
      <c r="F265" s="337" t="s">
        <v>670</v>
      </c>
      <c r="G265" s="356">
        <f>815+540</f>
        <v>1355</v>
      </c>
      <c r="H265" s="340"/>
      <c r="I265" s="337" t="s">
        <v>514</v>
      </c>
      <c r="J265" s="337"/>
      <c r="K265" s="337"/>
      <c r="L265" s="337"/>
      <c r="M265" s="329"/>
      <c r="N265" s="329"/>
      <c r="O265" s="349"/>
      <c r="P265" s="349" t="str">
        <f>TEXT(daily!$B265,"mmmm")</f>
        <v>April</v>
      </c>
      <c r="R265" s="313" t="str">
        <f t="shared" si="3"/>
        <v>2025</v>
      </c>
    </row>
    <row r="266" s="313" customFormat="1" ht="35.1" customHeight="1" spans="1:18">
      <c r="A266" s="328">
        <v>252</v>
      </c>
      <c r="B266" s="294">
        <v>45775</v>
      </c>
      <c r="C266" s="337"/>
      <c r="D266" s="337" t="s">
        <v>517</v>
      </c>
      <c r="E266" s="337"/>
      <c r="F266" s="337" t="s">
        <v>671</v>
      </c>
      <c r="G266" s="356">
        <f>11+30+30+54+84</f>
        <v>209</v>
      </c>
      <c r="H266" s="340"/>
      <c r="I266" s="337" t="s">
        <v>517</v>
      </c>
      <c r="J266" s="337"/>
      <c r="K266" s="337"/>
      <c r="L266" s="337"/>
      <c r="M266" s="334"/>
      <c r="N266" s="334"/>
      <c r="O266" s="349"/>
      <c r="P266" s="349" t="str">
        <f>TEXT(daily!$B266,"mmmm")</f>
        <v>April</v>
      </c>
      <c r="R266" s="313" t="str">
        <f t="shared" si="3"/>
        <v>2025</v>
      </c>
    </row>
    <row r="267" s="313" customFormat="1" ht="35.1" customHeight="1" spans="1:18">
      <c r="A267" s="328">
        <v>253</v>
      </c>
      <c r="B267" s="294">
        <v>45775</v>
      </c>
      <c r="C267" s="337"/>
      <c r="D267" s="341" t="s">
        <v>518</v>
      </c>
      <c r="E267" s="337"/>
      <c r="F267" s="337" t="s">
        <v>672</v>
      </c>
      <c r="G267" s="356">
        <v>975</v>
      </c>
      <c r="H267" s="340"/>
      <c r="I267" s="337" t="s">
        <v>606</v>
      </c>
      <c r="J267" s="337"/>
      <c r="K267" s="337"/>
      <c r="L267" s="337"/>
      <c r="M267" s="329"/>
      <c r="N267" s="329"/>
      <c r="O267" s="349"/>
      <c r="P267" s="349" t="str">
        <f>TEXT(daily!$B267,"mmmm")</f>
        <v>April</v>
      </c>
      <c r="R267" s="313" t="str">
        <f t="shared" si="3"/>
        <v>2025</v>
      </c>
    </row>
    <row r="268" s="313" customFormat="1" ht="35.1" customHeight="1" spans="1:18">
      <c r="A268" s="328">
        <v>254</v>
      </c>
      <c r="B268" s="294">
        <v>45775</v>
      </c>
      <c r="C268" s="337"/>
      <c r="D268" s="337" t="s">
        <v>518</v>
      </c>
      <c r="E268" s="337"/>
      <c r="F268" s="337" t="s">
        <v>673</v>
      </c>
      <c r="G268" s="356">
        <v>1380</v>
      </c>
      <c r="H268" s="340"/>
      <c r="I268" s="337" t="s">
        <v>606</v>
      </c>
      <c r="J268" s="337"/>
      <c r="K268" s="337"/>
      <c r="L268" s="337"/>
      <c r="M268" s="334"/>
      <c r="N268" s="334"/>
      <c r="O268" s="349"/>
      <c r="P268" s="349" t="str">
        <f>TEXT(daily!$B268,"mmmm")</f>
        <v>April</v>
      </c>
      <c r="R268" s="313" t="str">
        <f t="shared" si="3"/>
        <v>2025</v>
      </c>
    </row>
    <row r="269" s="313" customFormat="1" ht="35.1" customHeight="1" spans="1:18">
      <c r="A269" s="328">
        <v>255</v>
      </c>
      <c r="B269" s="294">
        <v>45775</v>
      </c>
      <c r="C269" s="337"/>
      <c r="D269" s="337" t="s">
        <v>518</v>
      </c>
      <c r="E269" s="337"/>
      <c r="F269" s="337" t="s">
        <v>674</v>
      </c>
      <c r="G269" s="356">
        <f>390</f>
        <v>390</v>
      </c>
      <c r="H269" s="340"/>
      <c r="I269" s="337" t="s">
        <v>136</v>
      </c>
      <c r="J269" s="337"/>
      <c r="K269" s="337"/>
      <c r="L269" s="337"/>
      <c r="M269" s="329"/>
      <c r="N269" s="329"/>
      <c r="O269" s="349"/>
      <c r="P269" s="349" t="str">
        <f>TEXT(daily!$B269,"mmmm")</f>
        <v>April</v>
      </c>
      <c r="R269" s="313" t="str">
        <f t="shared" si="3"/>
        <v>2025</v>
      </c>
    </row>
    <row r="270" s="313" customFormat="1" ht="35.1" customHeight="1" spans="1:18">
      <c r="A270" s="328">
        <v>256</v>
      </c>
      <c r="B270" s="294">
        <v>45775</v>
      </c>
      <c r="C270" s="337"/>
      <c r="D270" s="337" t="s">
        <v>520</v>
      </c>
      <c r="E270" s="337"/>
      <c r="F270" s="337" t="s">
        <v>18</v>
      </c>
      <c r="G270" s="356">
        <f>55*15</f>
        <v>825</v>
      </c>
      <c r="H270" s="340"/>
      <c r="I270" s="337" t="s">
        <v>522</v>
      </c>
      <c r="J270" s="337"/>
      <c r="K270" s="337"/>
      <c r="L270" s="337"/>
      <c r="M270" s="334"/>
      <c r="N270" s="334"/>
      <c r="O270" s="349"/>
      <c r="P270" s="349" t="str">
        <f>TEXT(daily!$B270,"mmmm")</f>
        <v>April</v>
      </c>
      <c r="R270" s="313" t="str">
        <f t="shared" si="3"/>
        <v>2025</v>
      </c>
    </row>
    <row r="271" s="313" customFormat="1" ht="35.1" customHeight="1" spans="1:18">
      <c r="A271" s="328">
        <v>257</v>
      </c>
      <c r="B271" s="294">
        <v>45775</v>
      </c>
      <c r="C271" s="337"/>
      <c r="D271" s="337" t="s">
        <v>19</v>
      </c>
      <c r="E271" s="337"/>
      <c r="F271" s="337" t="s">
        <v>675</v>
      </c>
      <c r="G271" s="356">
        <v>3950</v>
      </c>
      <c r="H271" s="340"/>
      <c r="I271" s="337" t="s">
        <v>531</v>
      </c>
      <c r="J271" s="337"/>
      <c r="K271" s="337"/>
      <c r="L271" s="337"/>
      <c r="M271" s="329"/>
      <c r="N271" s="329" t="s">
        <v>443</v>
      </c>
      <c r="O271" s="349"/>
      <c r="P271" s="349" t="str">
        <f>TEXT(daily!$B271,"mmmm")</f>
        <v>April</v>
      </c>
      <c r="R271" s="313" t="str">
        <f t="shared" ref="R271:R334" si="4">TEXT(B271,"yyyy")</f>
        <v>2025</v>
      </c>
    </row>
    <row r="272" s="313" customFormat="1" ht="35.1" customHeight="1" spans="1:18">
      <c r="A272" s="328">
        <v>258</v>
      </c>
      <c r="B272" s="294">
        <v>45775</v>
      </c>
      <c r="C272" s="337"/>
      <c r="D272" s="337" t="s">
        <v>518</v>
      </c>
      <c r="E272" s="337"/>
      <c r="F272" s="337" t="s">
        <v>676</v>
      </c>
      <c r="G272" s="356">
        <v>400</v>
      </c>
      <c r="H272" s="340"/>
      <c r="I272" s="337" t="s">
        <v>677</v>
      </c>
      <c r="J272" s="337"/>
      <c r="K272" s="337"/>
      <c r="L272" s="337"/>
      <c r="M272" s="334"/>
      <c r="N272" s="334"/>
      <c r="O272" s="349"/>
      <c r="P272" s="349" t="str">
        <f>TEXT(daily!$B272,"mmmm")</f>
        <v>April</v>
      </c>
      <c r="R272" s="313" t="str">
        <f t="shared" si="4"/>
        <v>2025</v>
      </c>
    </row>
    <row r="273" s="313" customFormat="1" ht="35.1" customHeight="1" spans="1:18">
      <c r="A273" s="328">
        <v>259</v>
      </c>
      <c r="B273" s="294">
        <v>45775</v>
      </c>
      <c r="C273" s="337"/>
      <c r="D273" s="337" t="s">
        <v>668</v>
      </c>
      <c r="E273" s="337"/>
      <c r="F273" s="337" t="s">
        <v>530</v>
      </c>
      <c r="G273" s="356">
        <v>11</v>
      </c>
      <c r="H273" s="340"/>
      <c r="I273" s="337" t="s">
        <v>531</v>
      </c>
      <c r="J273" s="337"/>
      <c r="K273" s="337"/>
      <c r="L273" s="337"/>
      <c r="M273" s="329"/>
      <c r="N273" s="329"/>
      <c r="O273" s="349"/>
      <c r="P273" s="349" t="str">
        <f>TEXT(daily!$B273,"mmmm")</f>
        <v>April</v>
      </c>
      <c r="R273" s="313" t="str">
        <f t="shared" si="4"/>
        <v>2025</v>
      </c>
    </row>
    <row r="274" s="313" customFormat="1" ht="35.1" customHeight="1" spans="1:18">
      <c r="A274" s="328">
        <v>260</v>
      </c>
      <c r="B274" s="294">
        <v>45776</v>
      </c>
      <c r="C274" s="337"/>
      <c r="D274" s="337" t="s">
        <v>517</v>
      </c>
      <c r="E274" s="337"/>
      <c r="F274" s="337" t="s">
        <v>186</v>
      </c>
      <c r="G274" s="356">
        <f>855+150</f>
        <v>1005</v>
      </c>
      <c r="H274" s="340"/>
      <c r="I274" s="337" t="s">
        <v>517</v>
      </c>
      <c r="J274" s="337"/>
      <c r="K274" s="337"/>
      <c r="L274" s="337"/>
      <c r="M274" s="334"/>
      <c r="N274" s="334"/>
      <c r="O274" s="349"/>
      <c r="P274" s="349" t="str">
        <f>TEXT(daily!$B274,"mmmm")</f>
        <v>April</v>
      </c>
      <c r="R274" s="313" t="str">
        <f t="shared" si="4"/>
        <v>2025</v>
      </c>
    </row>
    <row r="275" s="313" customFormat="1" ht="35.1" customHeight="1" spans="1:18">
      <c r="A275" s="328">
        <v>261</v>
      </c>
      <c r="B275" s="294">
        <v>45776</v>
      </c>
      <c r="C275" s="337"/>
      <c r="D275" s="337" t="s">
        <v>517</v>
      </c>
      <c r="E275" s="337"/>
      <c r="F275" s="337" t="s">
        <v>213</v>
      </c>
      <c r="G275" s="356">
        <v>1000</v>
      </c>
      <c r="H275" s="340"/>
      <c r="I275" s="337" t="s">
        <v>517</v>
      </c>
      <c r="J275" s="337"/>
      <c r="K275" s="337"/>
      <c r="L275" s="337"/>
      <c r="M275" s="329"/>
      <c r="N275" s="329"/>
      <c r="O275" s="349"/>
      <c r="P275" s="349" t="str">
        <f>TEXT(daily!$B275,"mmmm")</f>
        <v>April</v>
      </c>
      <c r="R275" s="313" t="str">
        <f t="shared" si="4"/>
        <v>2025</v>
      </c>
    </row>
    <row r="276" s="313" customFormat="1" ht="35.1" customHeight="1" spans="1:18">
      <c r="A276" s="328">
        <v>262</v>
      </c>
      <c r="B276" s="294">
        <v>45776</v>
      </c>
      <c r="C276" s="337"/>
      <c r="D276" s="337" t="s">
        <v>377</v>
      </c>
      <c r="E276" s="337"/>
      <c r="F276" s="337" t="s">
        <v>341</v>
      </c>
      <c r="G276" s="356">
        <v>65</v>
      </c>
      <c r="H276" s="340"/>
      <c r="I276" s="337" t="s">
        <v>517</v>
      </c>
      <c r="J276" s="337"/>
      <c r="K276" s="337"/>
      <c r="L276" s="337"/>
      <c r="M276" s="334"/>
      <c r="N276" s="334"/>
      <c r="O276" s="349"/>
      <c r="P276" s="349" t="str">
        <f>TEXT(daily!$B276,"mmmm")</f>
        <v>April</v>
      </c>
      <c r="R276" s="313" t="str">
        <f t="shared" si="4"/>
        <v>2025</v>
      </c>
    </row>
    <row r="277" s="313" customFormat="1" ht="35.1" customHeight="1" spans="1:18">
      <c r="A277" s="328">
        <v>263</v>
      </c>
      <c r="B277" s="294">
        <v>45776</v>
      </c>
      <c r="C277" s="337"/>
      <c r="D277" s="337" t="s">
        <v>517</v>
      </c>
      <c r="E277" s="337"/>
      <c r="F277" s="337" t="s">
        <v>186</v>
      </c>
      <c r="G277" s="356">
        <v>50</v>
      </c>
      <c r="H277" s="340"/>
      <c r="I277" s="337" t="s">
        <v>517</v>
      </c>
      <c r="J277" s="337"/>
      <c r="K277" s="337"/>
      <c r="L277" s="337"/>
      <c r="M277" s="329"/>
      <c r="N277" s="329"/>
      <c r="O277" s="349"/>
      <c r="P277" s="349" t="str">
        <f>TEXT(daily!$B277,"mmmm")</f>
        <v>April</v>
      </c>
      <c r="R277" s="313" t="str">
        <f t="shared" si="4"/>
        <v>2025</v>
      </c>
    </row>
    <row r="278" s="313" customFormat="1" ht="35.1" customHeight="1" spans="1:18">
      <c r="A278" s="328">
        <v>264</v>
      </c>
      <c r="B278" s="294">
        <v>45776</v>
      </c>
      <c r="C278" s="337"/>
      <c r="D278" s="337" t="s">
        <v>996</v>
      </c>
      <c r="E278" s="337"/>
      <c r="F278" s="337" t="s">
        <v>213</v>
      </c>
      <c r="G278" s="356">
        <v>25</v>
      </c>
      <c r="H278" s="340"/>
      <c r="I278" s="337" t="s">
        <v>517</v>
      </c>
      <c r="J278" s="337"/>
      <c r="K278" s="337"/>
      <c r="L278" s="337"/>
      <c r="M278" s="334"/>
      <c r="N278" s="334"/>
      <c r="O278" s="349"/>
      <c r="P278" s="349" t="str">
        <f>TEXT(daily!$B278,"mmmm")</f>
        <v>April</v>
      </c>
      <c r="R278" s="313" t="str">
        <f t="shared" si="4"/>
        <v>2025</v>
      </c>
    </row>
    <row r="279" s="313" customFormat="1" ht="35.1" customHeight="1" spans="1:18">
      <c r="A279" s="328">
        <v>265</v>
      </c>
      <c r="B279" s="294">
        <v>45776</v>
      </c>
      <c r="C279" s="337"/>
      <c r="D279" s="337" t="s">
        <v>518</v>
      </c>
      <c r="E279" s="337"/>
      <c r="F279" s="337" t="s">
        <v>678</v>
      </c>
      <c r="G279" s="356">
        <f>15+60+60</f>
        <v>135</v>
      </c>
      <c r="H279" s="340"/>
      <c r="I279" s="337" t="s">
        <v>531</v>
      </c>
      <c r="J279" s="337"/>
      <c r="K279" s="337"/>
      <c r="L279" s="337"/>
      <c r="M279" s="329"/>
      <c r="N279" s="329"/>
      <c r="O279" s="349"/>
      <c r="P279" s="349" t="str">
        <f>TEXT(daily!$B279,"mmmm")</f>
        <v>April</v>
      </c>
      <c r="R279" s="313" t="str">
        <f t="shared" si="4"/>
        <v>2025</v>
      </c>
    </row>
    <row r="280" s="313" customFormat="1" ht="35.1" customHeight="1" spans="1:18">
      <c r="A280" s="328">
        <v>266</v>
      </c>
      <c r="B280" s="294">
        <v>45776</v>
      </c>
      <c r="C280" s="337"/>
      <c r="D280" s="337" t="s">
        <v>996</v>
      </c>
      <c r="E280" s="337"/>
      <c r="F280" s="337" t="s">
        <v>153</v>
      </c>
      <c r="G280" s="356">
        <v>40</v>
      </c>
      <c r="H280" s="340"/>
      <c r="I280" s="337" t="s">
        <v>531</v>
      </c>
      <c r="J280" s="337"/>
      <c r="K280" s="337"/>
      <c r="L280" s="337"/>
      <c r="M280" s="334"/>
      <c r="N280" s="334"/>
      <c r="O280" s="349"/>
      <c r="P280" s="349" t="str">
        <f>TEXT(daily!$B280,"mmmm")</f>
        <v>April</v>
      </c>
      <c r="R280" s="313" t="str">
        <f t="shared" si="4"/>
        <v>2025</v>
      </c>
    </row>
    <row r="281" s="313" customFormat="1" ht="35.1" customHeight="1" spans="1:18">
      <c r="A281" s="328">
        <v>267</v>
      </c>
      <c r="B281" s="294">
        <v>45776</v>
      </c>
      <c r="C281" s="337"/>
      <c r="D281" s="337" t="s">
        <v>996</v>
      </c>
      <c r="E281" s="337"/>
      <c r="F281" s="337" t="s">
        <v>679</v>
      </c>
      <c r="G281" s="356">
        <f>125-G282</f>
        <v>60</v>
      </c>
      <c r="H281" s="340"/>
      <c r="I281" s="337" t="s">
        <v>517</v>
      </c>
      <c r="J281" s="337"/>
      <c r="K281" s="337"/>
      <c r="L281" s="337"/>
      <c r="M281" s="329"/>
      <c r="N281" s="329"/>
      <c r="O281" s="349"/>
      <c r="P281" s="349" t="str">
        <f>TEXT(daily!$B281,"mmmm")</f>
        <v>April</v>
      </c>
      <c r="R281" s="313" t="str">
        <f t="shared" si="4"/>
        <v>2025</v>
      </c>
    </row>
    <row r="282" s="313" customFormat="1" ht="35.1" customHeight="1" spans="1:18">
      <c r="A282" s="328">
        <v>268</v>
      </c>
      <c r="B282" s="294">
        <v>45776</v>
      </c>
      <c r="C282" s="337"/>
      <c r="D282" s="337" t="s">
        <v>517</v>
      </c>
      <c r="E282" s="337"/>
      <c r="F282" s="337" t="s">
        <v>680</v>
      </c>
      <c r="G282" s="356">
        <v>65</v>
      </c>
      <c r="H282" s="340"/>
      <c r="I282" s="337" t="s">
        <v>517</v>
      </c>
      <c r="J282" s="337"/>
      <c r="K282" s="337"/>
      <c r="L282" s="337"/>
      <c r="M282" s="334"/>
      <c r="N282" s="334"/>
      <c r="O282" s="349"/>
      <c r="P282" s="349" t="str">
        <f>TEXT(daily!$B282,"mmmm")</f>
        <v>April</v>
      </c>
      <c r="R282" s="313" t="str">
        <f t="shared" si="4"/>
        <v>2025</v>
      </c>
    </row>
    <row r="283" s="313" customFormat="1" ht="35.1" customHeight="1" spans="1:18">
      <c r="A283" s="328">
        <v>269</v>
      </c>
      <c r="B283" s="294">
        <v>45776</v>
      </c>
      <c r="C283" s="337"/>
      <c r="D283" s="341" t="s">
        <v>518</v>
      </c>
      <c r="E283" s="337"/>
      <c r="F283" s="337" t="s">
        <v>681</v>
      </c>
      <c r="G283" s="356">
        <v>1868</v>
      </c>
      <c r="H283" s="340"/>
      <c r="I283" s="337" t="s">
        <v>531</v>
      </c>
      <c r="J283" s="337"/>
      <c r="K283" s="337"/>
      <c r="L283" s="337"/>
      <c r="M283" s="329"/>
      <c r="N283" s="329"/>
      <c r="O283" s="349"/>
      <c r="P283" s="349" t="str">
        <f>TEXT(daily!$B283,"mmmm")</f>
        <v>April</v>
      </c>
      <c r="R283" s="313" t="str">
        <f t="shared" si="4"/>
        <v>2025</v>
      </c>
    </row>
    <row r="284" s="313" customFormat="1" ht="35.1" customHeight="1" spans="1:18">
      <c r="A284" s="328">
        <v>270</v>
      </c>
      <c r="B284" s="294">
        <v>45776</v>
      </c>
      <c r="C284" s="337"/>
      <c r="D284" s="341" t="s">
        <v>377</v>
      </c>
      <c r="E284" s="337"/>
      <c r="F284" s="337" t="s">
        <v>313</v>
      </c>
      <c r="G284" s="356">
        <v>175</v>
      </c>
      <c r="H284" s="340"/>
      <c r="I284" s="337" t="s">
        <v>531</v>
      </c>
      <c r="J284" s="337"/>
      <c r="K284" s="337"/>
      <c r="L284" s="337"/>
      <c r="M284" s="334"/>
      <c r="N284" s="334"/>
      <c r="O284" s="349"/>
      <c r="P284" s="349" t="str">
        <f>TEXT(daily!$B284,"mmmm")</f>
        <v>April</v>
      </c>
      <c r="R284" s="313" t="str">
        <f t="shared" si="4"/>
        <v>2025</v>
      </c>
    </row>
    <row r="285" s="313" customFormat="1" ht="35.1" customHeight="1" spans="1:18">
      <c r="A285" s="328">
        <v>271</v>
      </c>
      <c r="B285" s="294">
        <v>45776</v>
      </c>
      <c r="C285" s="337"/>
      <c r="D285" s="341" t="s">
        <v>518</v>
      </c>
      <c r="E285" s="337"/>
      <c r="F285" s="337" t="s">
        <v>682</v>
      </c>
      <c r="G285" s="356">
        <v>2200</v>
      </c>
      <c r="H285" s="340"/>
      <c r="I285" s="337" t="s">
        <v>531</v>
      </c>
      <c r="J285" s="337"/>
      <c r="K285" s="337"/>
      <c r="L285" s="337"/>
      <c r="M285" s="329"/>
      <c r="N285" s="329"/>
      <c r="O285" s="349"/>
      <c r="P285" s="349" t="str">
        <f>TEXT(daily!$B285,"mmmm")</f>
        <v>April</v>
      </c>
      <c r="R285" s="313" t="str">
        <f t="shared" si="4"/>
        <v>2025</v>
      </c>
    </row>
    <row r="286" s="313" customFormat="1" ht="35.1" customHeight="1" spans="1:18">
      <c r="A286" s="328">
        <v>272</v>
      </c>
      <c r="B286" s="294">
        <v>45776</v>
      </c>
      <c r="C286" s="337"/>
      <c r="D286" s="341" t="s">
        <v>517</v>
      </c>
      <c r="E286" s="337"/>
      <c r="F286" s="337" t="s">
        <v>683</v>
      </c>
      <c r="G286" s="356">
        <v>13</v>
      </c>
      <c r="H286" s="340"/>
      <c r="I286" s="337" t="s">
        <v>531</v>
      </c>
      <c r="J286" s="337"/>
      <c r="K286" s="337"/>
      <c r="L286" s="337"/>
      <c r="M286" s="334"/>
      <c r="N286" s="334"/>
      <c r="O286" s="349"/>
      <c r="P286" s="349" t="str">
        <f>TEXT(daily!$B286,"mmmm")</f>
        <v>April</v>
      </c>
      <c r="R286" s="313" t="str">
        <f t="shared" si="4"/>
        <v>2025</v>
      </c>
    </row>
    <row r="287" s="313" customFormat="1" ht="35.1" customHeight="1" spans="1:18">
      <c r="A287" s="328">
        <v>273</v>
      </c>
      <c r="B287" s="294">
        <v>45776</v>
      </c>
      <c r="C287" s="337"/>
      <c r="D287" s="337" t="s">
        <v>520</v>
      </c>
      <c r="E287" s="337"/>
      <c r="F287" s="337" t="s">
        <v>18</v>
      </c>
      <c r="G287" s="356">
        <v>470</v>
      </c>
      <c r="H287" s="340"/>
      <c r="I287" s="337" t="s">
        <v>522</v>
      </c>
      <c r="J287" s="337"/>
      <c r="K287" s="337"/>
      <c r="L287" s="337"/>
      <c r="M287" s="329"/>
      <c r="N287" s="329"/>
      <c r="O287" s="349"/>
      <c r="P287" s="349" t="str">
        <f>TEXT(daily!$B287,"mmmm")</f>
        <v>April</v>
      </c>
      <c r="R287" s="313" t="str">
        <f t="shared" si="4"/>
        <v>2025</v>
      </c>
    </row>
    <row r="288" s="313" customFormat="1" ht="35.1" customHeight="1" spans="1:18">
      <c r="A288" s="328">
        <v>274</v>
      </c>
      <c r="B288" s="294">
        <v>45776</v>
      </c>
      <c r="C288" s="337"/>
      <c r="D288" s="337" t="s">
        <v>520</v>
      </c>
      <c r="E288" s="337"/>
      <c r="F288" s="337" t="s">
        <v>684</v>
      </c>
      <c r="G288" s="356">
        <v>1065</v>
      </c>
      <c r="H288" s="340"/>
      <c r="I288" s="337" t="s">
        <v>522</v>
      </c>
      <c r="J288" s="337"/>
      <c r="K288" s="337"/>
      <c r="L288" s="337"/>
      <c r="M288" s="334"/>
      <c r="N288" s="334"/>
      <c r="O288" s="349"/>
      <c r="P288" s="349" t="str">
        <f>TEXT(daily!$B288,"mmmm")</f>
        <v>April</v>
      </c>
      <c r="R288" s="313" t="str">
        <f t="shared" si="4"/>
        <v>2025</v>
      </c>
    </row>
    <row r="289" s="313" customFormat="1" ht="35.1" customHeight="1" spans="1:18">
      <c r="A289" s="328">
        <v>275</v>
      </c>
      <c r="B289" s="294">
        <v>45776</v>
      </c>
      <c r="C289" s="337"/>
      <c r="D289" s="337" t="s">
        <v>377</v>
      </c>
      <c r="E289" s="337"/>
      <c r="F289" s="337" t="s">
        <v>685</v>
      </c>
      <c r="G289" s="356">
        <f>270</f>
        <v>270</v>
      </c>
      <c r="H289" s="340"/>
      <c r="I289" s="337" t="s">
        <v>531</v>
      </c>
      <c r="J289" s="337"/>
      <c r="K289" s="337"/>
      <c r="L289" s="337"/>
      <c r="M289" s="329"/>
      <c r="N289" s="329"/>
      <c r="O289" s="349"/>
      <c r="P289" s="349" t="str">
        <f>TEXT(daily!$B289,"mmmm")</f>
        <v>April</v>
      </c>
      <c r="R289" s="313" t="str">
        <f t="shared" si="4"/>
        <v>2025</v>
      </c>
    </row>
    <row r="290" s="313" customFormat="1" ht="35.1" customHeight="1" spans="1:18">
      <c r="A290" s="328">
        <v>276</v>
      </c>
      <c r="B290" s="294">
        <v>45776</v>
      </c>
      <c r="C290" s="337"/>
      <c r="D290" s="337" t="s">
        <v>517</v>
      </c>
      <c r="E290" s="337"/>
      <c r="F290" s="337" t="s">
        <v>249</v>
      </c>
      <c r="G290" s="356">
        <f>335+120</f>
        <v>455</v>
      </c>
      <c r="H290" s="340"/>
      <c r="I290" s="337" t="s">
        <v>517</v>
      </c>
      <c r="J290" s="337"/>
      <c r="K290" s="337"/>
      <c r="L290" s="337"/>
      <c r="M290" s="334"/>
      <c r="N290" s="334"/>
      <c r="O290" s="349"/>
      <c r="P290" s="349" t="str">
        <f>TEXT(daily!$B290,"mmmm")</f>
        <v>April</v>
      </c>
      <c r="R290" s="313" t="str">
        <f t="shared" si="4"/>
        <v>2025</v>
      </c>
    </row>
    <row r="291" s="313" customFormat="1" ht="35.1" customHeight="1" spans="1:18">
      <c r="A291" s="328">
        <v>277</v>
      </c>
      <c r="B291" s="294">
        <v>45777</v>
      </c>
      <c r="C291" s="337"/>
      <c r="D291" s="337" t="s">
        <v>377</v>
      </c>
      <c r="E291" s="337"/>
      <c r="F291" s="337" t="s">
        <v>341</v>
      </c>
      <c r="G291" s="356">
        <v>55</v>
      </c>
      <c r="H291" s="340"/>
      <c r="I291" s="337" t="s">
        <v>517</v>
      </c>
      <c r="J291" s="337"/>
      <c r="K291" s="337"/>
      <c r="L291" s="337"/>
      <c r="M291" s="329"/>
      <c r="N291" s="337"/>
      <c r="O291" s="349"/>
      <c r="P291" s="349" t="str">
        <f>TEXT(daily!$B291,"mmmm")</f>
        <v>April</v>
      </c>
      <c r="R291" s="313" t="str">
        <f t="shared" si="4"/>
        <v>2025</v>
      </c>
    </row>
    <row r="292" s="313" customFormat="1" ht="35.1" customHeight="1" spans="1:18">
      <c r="A292" s="328">
        <v>278</v>
      </c>
      <c r="B292" s="294">
        <v>45777</v>
      </c>
      <c r="C292" s="337"/>
      <c r="D292" s="337" t="s">
        <v>517</v>
      </c>
      <c r="E292" s="337"/>
      <c r="F292" s="337" t="s">
        <v>186</v>
      </c>
      <c r="G292" s="356">
        <v>50</v>
      </c>
      <c r="H292" s="340"/>
      <c r="I292" s="337" t="s">
        <v>517</v>
      </c>
      <c r="J292" s="337"/>
      <c r="K292" s="337"/>
      <c r="L292" s="337"/>
      <c r="M292" s="334"/>
      <c r="N292" s="337"/>
      <c r="O292" s="349"/>
      <c r="P292" s="349" t="str">
        <f>TEXT(daily!$B292,"mmmm")</f>
        <v>April</v>
      </c>
      <c r="R292" s="313" t="str">
        <f t="shared" si="4"/>
        <v>2025</v>
      </c>
    </row>
    <row r="293" s="313" customFormat="1" ht="35.1" customHeight="1" spans="1:18">
      <c r="A293" s="328">
        <v>279</v>
      </c>
      <c r="B293" s="294">
        <v>45777</v>
      </c>
      <c r="C293" s="337"/>
      <c r="D293" s="337" t="s">
        <v>993</v>
      </c>
      <c r="E293" s="337"/>
      <c r="F293" s="337" t="s">
        <v>633</v>
      </c>
      <c r="G293" s="356">
        <v>6800</v>
      </c>
      <c r="H293" s="340"/>
      <c r="I293" s="337" t="s">
        <v>517</v>
      </c>
      <c r="J293" s="337"/>
      <c r="K293" s="337"/>
      <c r="L293" s="337"/>
      <c r="M293" s="329"/>
      <c r="N293" s="337"/>
      <c r="O293" s="349"/>
      <c r="P293" s="349" t="str">
        <f>TEXT(daily!$B293,"mmmm")</f>
        <v>April</v>
      </c>
      <c r="R293" s="313" t="str">
        <f t="shared" si="4"/>
        <v>2025</v>
      </c>
    </row>
    <row r="294" s="313" customFormat="1" ht="35.1" customHeight="1" spans="1:18">
      <c r="A294" s="328">
        <v>280</v>
      </c>
      <c r="B294" s="294">
        <v>45777</v>
      </c>
      <c r="C294" s="337"/>
      <c r="D294" s="337" t="s">
        <v>518</v>
      </c>
      <c r="E294" s="337"/>
      <c r="F294" s="337" t="s">
        <v>686</v>
      </c>
      <c r="G294" s="356">
        <v>1150</v>
      </c>
      <c r="H294" s="340"/>
      <c r="I294" s="337" t="s">
        <v>531</v>
      </c>
      <c r="J294" s="337"/>
      <c r="K294" s="337"/>
      <c r="L294" s="337"/>
      <c r="M294" s="334"/>
      <c r="N294" s="337"/>
      <c r="O294" s="349"/>
      <c r="P294" s="349" t="str">
        <f>TEXT(daily!$B294,"mmmm")</f>
        <v>April</v>
      </c>
      <c r="R294" s="313" t="str">
        <f t="shared" si="4"/>
        <v>2025</v>
      </c>
    </row>
    <row r="295" s="313" customFormat="1" ht="35.1" customHeight="1" spans="1:18">
      <c r="A295" s="328">
        <v>281</v>
      </c>
      <c r="B295" s="294">
        <v>45777</v>
      </c>
      <c r="C295" s="337"/>
      <c r="D295" s="337" t="s">
        <v>520</v>
      </c>
      <c r="E295" s="337"/>
      <c r="F295" s="341" t="s">
        <v>687</v>
      </c>
      <c r="G295" s="356">
        <v>330</v>
      </c>
      <c r="H295" s="340"/>
      <c r="I295" s="337" t="s">
        <v>522</v>
      </c>
      <c r="J295" s="337"/>
      <c r="K295" s="337"/>
      <c r="L295" s="337"/>
      <c r="M295" s="329"/>
      <c r="N295" s="337"/>
      <c r="O295" s="349"/>
      <c r="P295" s="349" t="str">
        <f>TEXT(daily!$B295,"mmmm")</f>
        <v>April</v>
      </c>
      <c r="R295" s="313" t="str">
        <f t="shared" si="4"/>
        <v>2025</v>
      </c>
    </row>
    <row r="296" s="313" customFormat="1" ht="35.1" customHeight="1" spans="1:18">
      <c r="A296" s="328">
        <v>282</v>
      </c>
      <c r="B296" s="294">
        <v>45777</v>
      </c>
      <c r="C296" s="337"/>
      <c r="D296" s="337" t="s">
        <v>668</v>
      </c>
      <c r="E296" s="337"/>
      <c r="F296" s="337" t="s">
        <v>442</v>
      </c>
      <c r="G296" s="356">
        <v>27</v>
      </c>
      <c r="H296" s="340"/>
      <c r="I296" s="337" t="s">
        <v>531</v>
      </c>
      <c r="J296" s="337"/>
      <c r="K296" s="337"/>
      <c r="L296" s="337"/>
      <c r="M296" s="334"/>
      <c r="N296" s="337"/>
      <c r="O296" s="349"/>
      <c r="P296" s="349" t="str">
        <f>TEXT(daily!$B296,"mmmm")</f>
        <v>April</v>
      </c>
      <c r="R296" s="313" t="str">
        <f t="shared" si="4"/>
        <v>2025</v>
      </c>
    </row>
    <row r="297" s="313" customFormat="1" ht="35.1" customHeight="1" spans="1:18">
      <c r="A297" s="328">
        <v>283</v>
      </c>
      <c r="B297" s="294">
        <v>45777</v>
      </c>
      <c r="C297" s="337"/>
      <c r="D297" s="337" t="s">
        <v>518</v>
      </c>
      <c r="E297" s="337"/>
      <c r="F297" s="337" t="s">
        <v>405</v>
      </c>
      <c r="G297" s="356">
        <v>500</v>
      </c>
      <c r="H297" s="340"/>
      <c r="I297" s="337" t="s">
        <v>531</v>
      </c>
      <c r="J297" s="337"/>
      <c r="K297" s="337"/>
      <c r="L297" s="337"/>
      <c r="M297" s="329"/>
      <c r="N297" s="337"/>
      <c r="O297" s="349"/>
      <c r="P297" s="349" t="str">
        <f>TEXT(daily!$B297,"mmmm")</f>
        <v>April</v>
      </c>
      <c r="R297" s="313" t="str">
        <f t="shared" si="4"/>
        <v>2025</v>
      </c>
    </row>
    <row r="298" s="313" customFormat="1" ht="35.1" customHeight="1" spans="1:18">
      <c r="A298" s="328">
        <v>284</v>
      </c>
      <c r="B298" s="294">
        <v>45777</v>
      </c>
      <c r="C298" s="337"/>
      <c r="D298" s="337" t="s">
        <v>518</v>
      </c>
      <c r="E298" s="337"/>
      <c r="F298" s="337" t="s">
        <v>551</v>
      </c>
      <c r="G298" s="356">
        <v>2000</v>
      </c>
      <c r="H298" s="340"/>
      <c r="I298" s="337" t="s">
        <v>531</v>
      </c>
      <c r="J298" s="337"/>
      <c r="K298" s="337"/>
      <c r="L298" s="337"/>
      <c r="M298" s="337" t="s">
        <v>995</v>
      </c>
      <c r="N298" s="337"/>
      <c r="O298" s="349"/>
      <c r="P298" s="349" t="str">
        <f>TEXT(daily!$B298,"mmmm")</f>
        <v>April</v>
      </c>
      <c r="R298" s="313" t="str">
        <f t="shared" si="4"/>
        <v>2025</v>
      </c>
    </row>
    <row r="299" s="313" customFormat="1" ht="35.1" customHeight="1" spans="1:18">
      <c r="A299" s="328">
        <v>285</v>
      </c>
      <c r="B299" s="294">
        <v>45777</v>
      </c>
      <c r="C299" s="337"/>
      <c r="D299" s="337" t="s">
        <v>518</v>
      </c>
      <c r="E299" s="337"/>
      <c r="F299" s="337" t="s">
        <v>688</v>
      </c>
      <c r="G299" s="356">
        <v>45</v>
      </c>
      <c r="H299" s="340"/>
      <c r="I299" s="337" t="s">
        <v>531</v>
      </c>
      <c r="J299" s="337"/>
      <c r="K299" s="337"/>
      <c r="L299" s="337"/>
      <c r="M299" s="329"/>
      <c r="N299" s="337"/>
      <c r="O299" s="349"/>
      <c r="P299" s="349" t="str">
        <f>TEXT(daily!$B299,"mmmm")</f>
        <v>April</v>
      </c>
      <c r="R299" s="313" t="str">
        <f t="shared" si="4"/>
        <v>2025</v>
      </c>
    </row>
    <row r="300" s="313" customFormat="1" ht="35.1" customHeight="1" spans="1:18">
      <c r="A300" s="328">
        <v>286</v>
      </c>
      <c r="B300" s="294">
        <v>45777</v>
      </c>
      <c r="C300" s="337"/>
      <c r="D300" s="341" t="s">
        <v>377</v>
      </c>
      <c r="E300" s="337"/>
      <c r="F300" s="337" t="s">
        <v>617</v>
      </c>
      <c r="G300" s="356">
        <v>155</v>
      </c>
      <c r="H300" s="340"/>
      <c r="I300" s="337" t="s">
        <v>531</v>
      </c>
      <c r="J300" s="337"/>
      <c r="K300" s="337"/>
      <c r="L300" s="337"/>
      <c r="M300" s="334"/>
      <c r="N300" s="337"/>
      <c r="O300" s="349"/>
      <c r="P300" s="349" t="str">
        <f>TEXT(daily!$B300,"mmmm")</f>
        <v>April</v>
      </c>
      <c r="R300" s="313" t="str">
        <f t="shared" si="4"/>
        <v>2025</v>
      </c>
    </row>
    <row r="301" s="313" customFormat="1" ht="35.1" customHeight="1" spans="1:18">
      <c r="A301" s="328">
        <v>287</v>
      </c>
      <c r="B301" s="294">
        <v>45777</v>
      </c>
      <c r="C301" s="337"/>
      <c r="D301" s="337" t="s">
        <v>517</v>
      </c>
      <c r="E301" s="337"/>
      <c r="F301" s="341" t="s">
        <v>186</v>
      </c>
      <c r="G301" s="356">
        <f>450+665+570+356</f>
        <v>2041</v>
      </c>
      <c r="H301" s="340"/>
      <c r="I301" s="337" t="s">
        <v>517</v>
      </c>
      <c r="J301" s="337"/>
      <c r="K301" s="337"/>
      <c r="L301" s="337"/>
      <c r="M301" s="329"/>
      <c r="N301" s="337"/>
      <c r="O301" s="349"/>
      <c r="P301" s="349" t="str">
        <f>TEXT(daily!$B301,"mmmm")</f>
        <v>April</v>
      </c>
      <c r="R301" s="313" t="str">
        <f t="shared" si="4"/>
        <v>2025</v>
      </c>
    </row>
    <row r="302" s="313" customFormat="1" ht="35.1" customHeight="1" spans="1:18">
      <c r="A302" s="328">
        <v>288</v>
      </c>
      <c r="B302" s="294">
        <v>45777</v>
      </c>
      <c r="C302" s="337"/>
      <c r="D302" s="337" t="s">
        <v>518</v>
      </c>
      <c r="E302" s="337"/>
      <c r="F302" s="337" t="s">
        <v>689</v>
      </c>
      <c r="G302" s="356">
        <v>2900</v>
      </c>
      <c r="H302" s="340"/>
      <c r="I302" s="337" t="s">
        <v>606</v>
      </c>
      <c r="J302" s="337"/>
      <c r="K302" s="337"/>
      <c r="L302" s="337"/>
      <c r="M302" s="334"/>
      <c r="N302" s="337"/>
      <c r="O302" s="349"/>
      <c r="P302" s="349" t="str">
        <f>TEXT(daily!$B302,"mmmm")</f>
        <v>April</v>
      </c>
      <c r="R302" s="313" t="str">
        <f t="shared" si="4"/>
        <v>2025</v>
      </c>
    </row>
    <row r="303" s="313" customFormat="1" ht="35.1" customHeight="1" spans="1:18">
      <c r="A303" s="328">
        <v>289</v>
      </c>
      <c r="B303" s="294">
        <v>45777</v>
      </c>
      <c r="C303" s="337"/>
      <c r="D303" s="337" t="s">
        <v>520</v>
      </c>
      <c r="E303" s="337"/>
      <c r="F303" s="337" t="s">
        <v>690</v>
      </c>
      <c r="G303" s="356">
        <v>4600</v>
      </c>
      <c r="H303" s="340"/>
      <c r="I303" s="337" t="s">
        <v>429</v>
      </c>
      <c r="J303" s="337"/>
      <c r="K303" s="337"/>
      <c r="L303" s="337"/>
      <c r="M303" s="329"/>
      <c r="N303" s="337"/>
      <c r="O303" s="349"/>
      <c r="P303" s="349" t="str">
        <f>TEXT(daily!$B303,"mmmm")</f>
        <v>April</v>
      </c>
      <c r="R303" s="313" t="str">
        <f t="shared" si="4"/>
        <v>2025</v>
      </c>
    </row>
    <row r="304" s="313" customFormat="1" ht="35.1" customHeight="1" spans="1:18">
      <c r="A304" s="328">
        <v>290</v>
      </c>
      <c r="B304" s="294">
        <v>45777</v>
      </c>
      <c r="C304" s="337"/>
      <c r="D304" s="337" t="s">
        <v>518</v>
      </c>
      <c r="E304" s="337"/>
      <c r="F304" s="337" t="s">
        <v>405</v>
      </c>
      <c r="G304" s="356">
        <v>1995</v>
      </c>
      <c r="H304" s="340"/>
      <c r="I304" s="337" t="s">
        <v>531</v>
      </c>
      <c r="J304" s="337"/>
      <c r="K304" s="337"/>
      <c r="L304" s="337"/>
      <c r="M304" s="334"/>
      <c r="N304" s="337"/>
      <c r="O304" s="349"/>
      <c r="P304" s="349" t="str">
        <f>TEXT(daily!$B304,"mmmm")</f>
        <v>April</v>
      </c>
      <c r="R304" s="313" t="str">
        <f t="shared" si="4"/>
        <v>2025</v>
      </c>
    </row>
    <row r="305" s="313" customFormat="1" ht="35.1" customHeight="1" spans="1:18">
      <c r="A305" s="328">
        <v>291</v>
      </c>
      <c r="B305" s="294">
        <v>45777</v>
      </c>
      <c r="C305" s="337"/>
      <c r="D305" s="337" t="s">
        <v>377</v>
      </c>
      <c r="E305" s="337"/>
      <c r="F305" s="337" t="s">
        <v>377</v>
      </c>
      <c r="G305" s="356">
        <v>160</v>
      </c>
      <c r="H305" s="340"/>
      <c r="I305" s="337" t="s">
        <v>136</v>
      </c>
      <c r="J305" s="337"/>
      <c r="K305" s="337"/>
      <c r="L305" s="337"/>
      <c r="M305" s="329"/>
      <c r="N305" s="337"/>
      <c r="O305" s="349"/>
      <c r="P305" s="349" t="str">
        <f>TEXT(daily!$B305,"mmmm")</f>
        <v>April</v>
      </c>
      <c r="R305" s="313" t="str">
        <f t="shared" si="4"/>
        <v>2025</v>
      </c>
    </row>
    <row r="306" s="313" customFormat="1" ht="35.1" customHeight="1" spans="1:18">
      <c r="A306" s="328">
        <v>292</v>
      </c>
      <c r="B306" s="294">
        <v>45777</v>
      </c>
      <c r="C306" s="337"/>
      <c r="D306" s="337" t="s">
        <v>518</v>
      </c>
      <c r="E306" s="337"/>
      <c r="F306" s="337" t="s">
        <v>691</v>
      </c>
      <c r="G306" s="356">
        <v>120</v>
      </c>
      <c r="H306" s="340"/>
      <c r="I306" s="337" t="s">
        <v>136</v>
      </c>
      <c r="J306" s="337"/>
      <c r="K306" s="337"/>
      <c r="L306" s="337"/>
      <c r="M306" s="334"/>
      <c r="N306" s="337"/>
      <c r="O306" s="349"/>
      <c r="P306" s="349" t="str">
        <f>TEXT(daily!$B306,"mmmm")</f>
        <v>April</v>
      </c>
      <c r="R306" s="313" t="str">
        <f t="shared" si="4"/>
        <v>2025</v>
      </c>
    </row>
    <row r="307" s="313" customFormat="1" ht="35.1" customHeight="1" spans="1:18">
      <c r="A307" s="328">
        <v>293</v>
      </c>
      <c r="B307" s="294">
        <v>45777</v>
      </c>
      <c r="C307" s="337"/>
      <c r="D307" s="337" t="s">
        <v>518</v>
      </c>
      <c r="E307" s="337"/>
      <c r="F307" s="337" t="s">
        <v>692</v>
      </c>
      <c r="G307" s="356">
        <v>600</v>
      </c>
      <c r="H307" s="340"/>
      <c r="I307" s="337" t="s">
        <v>522</v>
      </c>
      <c r="J307" s="337"/>
      <c r="K307" s="337"/>
      <c r="L307" s="337"/>
      <c r="M307" s="329"/>
      <c r="N307" s="337"/>
      <c r="O307" s="349"/>
      <c r="P307" s="349" t="str">
        <f>TEXT(daily!$B307,"mmmm")</f>
        <v>April</v>
      </c>
      <c r="R307" s="313" t="str">
        <f t="shared" si="4"/>
        <v>2025</v>
      </c>
    </row>
    <row r="308" s="313" customFormat="1" ht="35.1" customHeight="1" spans="1:18">
      <c r="A308" s="328">
        <v>294</v>
      </c>
      <c r="B308" s="294">
        <v>45778</v>
      </c>
      <c r="C308" s="337"/>
      <c r="D308" s="337" t="s">
        <v>517</v>
      </c>
      <c r="E308" s="337"/>
      <c r="F308" s="337" t="s">
        <v>186</v>
      </c>
      <c r="G308" s="356">
        <v>28</v>
      </c>
      <c r="H308" s="340"/>
      <c r="I308" s="337" t="s">
        <v>517</v>
      </c>
      <c r="J308" s="337"/>
      <c r="K308" s="337"/>
      <c r="L308" s="337"/>
      <c r="M308" s="334"/>
      <c r="N308" s="337"/>
      <c r="O308" s="349"/>
      <c r="P308" s="349" t="str">
        <f>TEXT(daily!$B308,"mmmm")</f>
        <v>May</v>
      </c>
      <c r="R308" s="313" t="str">
        <f t="shared" si="4"/>
        <v>2025</v>
      </c>
    </row>
    <row r="309" s="313" customFormat="1" ht="35.1" customHeight="1" spans="1:18">
      <c r="A309" s="328">
        <v>295</v>
      </c>
      <c r="B309" s="294">
        <v>45778</v>
      </c>
      <c r="C309" s="337"/>
      <c r="D309" s="337" t="s">
        <v>517</v>
      </c>
      <c r="E309" s="337"/>
      <c r="F309" s="337" t="s">
        <v>213</v>
      </c>
      <c r="G309" s="356">
        <v>1000</v>
      </c>
      <c r="H309" s="340"/>
      <c r="I309" s="337" t="s">
        <v>517</v>
      </c>
      <c r="J309" s="337"/>
      <c r="K309" s="337"/>
      <c r="L309" s="337"/>
      <c r="M309" s="329"/>
      <c r="N309" s="337"/>
      <c r="O309" s="349"/>
      <c r="P309" s="349" t="str">
        <f>TEXT(daily!$B309,"mmmm")</f>
        <v>May</v>
      </c>
      <c r="R309" s="313" t="str">
        <f t="shared" si="4"/>
        <v>2025</v>
      </c>
    </row>
    <row r="310" s="313" customFormat="1" ht="35.1" customHeight="1" spans="1:18">
      <c r="A310" s="328">
        <v>296</v>
      </c>
      <c r="B310" s="294">
        <v>45777</v>
      </c>
      <c r="C310" s="337"/>
      <c r="D310" s="337" t="s">
        <v>377</v>
      </c>
      <c r="E310" s="337"/>
      <c r="F310" s="337" t="s">
        <v>49</v>
      </c>
      <c r="G310" s="356">
        <v>900</v>
      </c>
      <c r="H310" s="340"/>
      <c r="I310" s="337" t="s">
        <v>531</v>
      </c>
      <c r="J310" s="337"/>
      <c r="K310" s="337"/>
      <c r="L310" s="337"/>
      <c r="M310" s="334"/>
      <c r="N310" s="337"/>
      <c r="O310" s="349"/>
      <c r="P310" s="349" t="str">
        <f>TEXT(daily!$B310,"mmmm")</f>
        <v>April</v>
      </c>
      <c r="R310" s="313" t="str">
        <f t="shared" si="4"/>
        <v>2025</v>
      </c>
    </row>
    <row r="311" s="313" customFormat="1" ht="35.1" customHeight="1" spans="1:18">
      <c r="A311" s="328">
        <v>297</v>
      </c>
      <c r="B311" s="294">
        <v>45778</v>
      </c>
      <c r="C311" s="337"/>
      <c r="D311" s="337" t="s">
        <v>996</v>
      </c>
      <c r="E311" s="337"/>
      <c r="F311" s="337" t="s">
        <v>301</v>
      </c>
      <c r="G311" s="356">
        <v>185</v>
      </c>
      <c r="H311" s="340"/>
      <c r="I311" s="337" t="s">
        <v>517</v>
      </c>
      <c r="J311" s="337"/>
      <c r="K311" s="337"/>
      <c r="L311" s="337"/>
      <c r="M311" s="329"/>
      <c r="N311" s="337"/>
      <c r="O311" s="349"/>
      <c r="P311" s="349" t="str">
        <f>TEXT(daily!$B311,"mmmm")</f>
        <v>May</v>
      </c>
      <c r="R311" s="313" t="str">
        <f t="shared" si="4"/>
        <v>2025</v>
      </c>
    </row>
    <row r="312" s="313" customFormat="1" ht="35.1" customHeight="1" spans="1:18">
      <c r="A312" s="328">
        <v>298</v>
      </c>
      <c r="B312" s="294">
        <v>45778</v>
      </c>
      <c r="C312" s="337"/>
      <c r="D312" s="337" t="s">
        <v>518</v>
      </c>
      <c r="E312" s="337"/>
      <c r="F312" s="337" t="s">
        <v>382</v>
      </c>
      <c r="G312" s="356">
        <v>100</v>
      </c>
      <c r="H312" s="340"/>
      <c r="I312" s="337" t="s">
        <v>403</v>
      </c>
      <c r="J312" s="337"/>
      <c r="K312" s="337"/>
      <c r="L312" s="337"/>
      <c r="M312" s="334"/>
      <c r="N312" s="337"/>
      <c r="O312" s="349"/>
      <c r="P312" s="349" t="str">
        <f>TEXT(daily!$B312,"mmmm")</f>
        <v>May</v>
      </c>
      <c r="R312" s="313" t="str">
        <f t="shared" si="4"/>
        <v>2025</v>
      </c>
    </row>
    <row r="313" s="313" customFormat="1" ht="35.1" customHeight="1" spans="1:18">
      <c r="A313" s="328">
        <v>299</v>
      </c>
      <c r="B313" s="294">
        <v>45778</v>
      </c>
      <c r="C313" s="337"/>
      <c r="D313" s="337" t="s">
        <v>668</v>
      </c>
      <c r="E313" s="337"/>
      <c r="F313" s="337" t="s">
        <v>516</v>
      </c>
      <c r="G313" s="356">
        <v>17</v>
      </c>
      <c r="H313" s="340"/>
      <c r="I313" s="337" t="s">
        <v>531</v>
      </c>
      <c r="J313" s="337"/>
      <c r="K313" s="337"/>
      <c r="L313" s="337"/>
      <c r="M313" s="329"/>
      <c r="N313" s="337"/>
      <c r="O313" s="349"/>
      <c r="P313" s="349" t="str">
        <f>TEXT(daily!$B313,"mmmm")</f>
        <v>May</v>
      </c>
      <c r="R313" s="313" t="str">
        <f t="shared" si="4"/>
        <v>2025</v>
      </c>
    </row>
    <row r="314" s="313" customFormat="1" ht="35.1" customHeight="1" spans="1:18">
      <c r="A314" s="328">
        <v>300</v>
      </c>
      <c r="B314" s="294">
        <v>45778</v>
      </c>
      <c r="C314" s="337"/>
      <c r="D314" s="337" t="s">
        <v>17</v>
      </c>
      <c r="E314" s="337"/>
      <c r="F314" s="337" t="s">
        <v>17</v>
      </c>
      <c r="G314" s="356">
        <f>8750-450</f>
        <v>8300</v>
      </c>
      <c r="H314" s="340"/>
      <c r="I314" s="337" t="s">
        <v>531</v>
      </c>
      <c r="J314" s="337"/>
      <c r="K314" s="337"/>
      <c r="L314" s="337"/>
      <c r="M314" s="334"/>
      <c r="N314" s="337"/>
      <c r="O314" s="349"/>
      <c r="P314" s="349" t="str">
        <f>TEXT(daily!$B314,"mmmm")</f>
        <v>May</v>
      </c>
      <c r="R314" s="313" t="str">
        <f t="shared" si="4"/>
        <v>2025</v>
      </c>
    </row>
    <row r="315" s="313" customFormat="1" ht="35.1" customHeight="1" spans="1:18">
      <c r="A315" s="328">
        <v>301</v>
      </c>
      <c r="B315" s="294">
        <v>45778</v>
      </c>
      <c r="C315" s="337"/>
      <c r="D315" s="337" t="s">
        <v>377</v>
      </c>
      <c r="E315" s="337"/>
      <c r="F315" s="337" t="s">
        <v>693</v>
      </c>
      <c r="G315" s="356">
        <v>450</v>
      </c>
      <c r="H315" s="340"/>
      <c r="I315" s="337" t="s">
        <v>517</v>
      </c>
      <c r="J315" s="337"/>
      <c r="K315" s="337"/>
      <c r="L315" s="337"/>
      <c r="M315" s="329"/>
      <c r="N315" s="337"/>
      <c r="O315" s="349"/>
      <c r="P315" s="349" t="str">
        <f>TEXT(daily!$B315,"mmmm")</f>
        <v>May</v>
      </c>
      <c r="R315" s="313" t="str">
        <f t="shared" si="4"/>
        <v>2025</v>
      </c>
    </row>
    <row r="316" s="313" customFormat="1" ht="35.1" customHeight="1" spans="1:18">
      <c r="A316" s="328">
        <v>302</v>
      </c>
      <c r="B316" s="294">
        <v>45778</v>
      </c>
      <c r="C316" s="337"/>
      <c r="D316" s="337" t="s">
        <v>993</v>
      </c>
      <c r="E316" s="337"/>
      <c r="F316" s="337" t="s">
        <v>650</v>
      </c>
      <c r="G316" s="356">
        <v>700</v>
      </c>
      <c r="H316" s="340"/>
      <c r="I316" s="337" t="s">
        <v>514</v>
      </c>
      <c r="J316" s="337"/>
      <c r="K316" s="337"/>
      <c r="L316" s="337"/>
      <c r="M316" s="334"/>
      <c r="N316" s="337"/>
      <c r="O316" s="349"/>
      <c r="P316" s="349" t="str">
        <f>TEXT(daily!$B316,"mmmm")</f>
        <v>May</v>
      </c>
      <c r="R316" s="313" t="str">
        <f t="shared" si="4"/>
        <v>2025</v>
      </c>
    </row>
    <row r="317" s="313" customFormat="1" ht="35.1" customHeight="1" spans="1:18">
      <c r="A317" s="328">
        <v>303</v>
      </c>
      <c r="B317" s="294">
        <v>45778</v>
      </c>
      <c r="C317" s="337"/>
      <c r="D317" s="337" t="s">
        <v>518</v>
      </c>
      <c r="E317" s="337"/>
      <c r="F317" s="337" t="s">
        <v>694</v>
      </c>
      <c r="G317" s="356">
        <v>70</v>
      </c>
      <c r="H317" s="340"/>
      <c r="I317" s="337" t="s">
        <v>531</v>
      </c>
      <c r="J317" s="337"/>
      <c r="K317" s="337"/>
      <c r="L317" s="337"/>
      <c r="M317" s="329"/>
      <c r="N317" s="337"/>
      <c r="O317" s="349"/>
      <c r="P317" s="349" t="str">
        <f>TEXT(daily!$B317,"mmmm")</f>
        <v>May</v>
      </c>
      <c r="R317" s="313" t="str">
        <f t="shared" si="4"/>
        <v>2025</v>
      </c>
    </row>
    <row r="318" s="313" customFormat="1" ht="35.1" customHeight="1" spans="1:18">
      <c r="A318" s="328">
        <v>304</v>
      </c>
      <c r="B318" s="294">
        <v>45778</v>
      </c>
      <c r="C318" s="337"/>
      <c r="D318" s="337" t="s">
        <v>668</v>
      </c>
      <c r="E318" s="337"/>
      <c r="F318" s="337" t="s">
        <v>442</v>
      </c>
      <c r="G318" s="356">
        <v>10</v>
      </c>
      <c r="H318" s="340"/>
      <c r="I318" s="337" t="s">
        <v>531</v>
      </c>
      <c r="J318" s="337"/>
      <c r="K318" s="337"/>
      <c r="L318" s="337"/>
      <c r="M318" s="334"/>
      <c r="N318" s="337"/>
      <c r="O318" s="349"/>
      <c r="P318" s="349" t="str">
        <f>TEXT(daily!$B318,"mmmm")</f>
        <v>May</v>
      </c>
      <c r="R318" s="313" t="str">
        <f t="shared" si="4"/>
        <v>2025</v>
      </c>
    </row>
    <row r="319" s="313" customFormat="1" ht="35.1" customHeight="1" spans="1:18">
      <c r="A319" s="328">
        <v>305</v>
      </c>
      <c r="B319" s="294">
        <v>45778</v>
      </c>
      <c r="C319" s="337"/>
      <c r="D319" s="337" t="s">
        <v>520</v>
      </c>
      <c r="E319" s="337"/>
      <c r="F319" s="337" t="s">
        <v>695</v>
      </c>
      <c r="G319" s="356">
        <v>2000</v>
      </c>
      <c r="H319" s="340"/>
      <c r="I319" s="337" t="s">
        <v>429</v>
      </c>
      <c r="J319" s="337"/>
      <c r="K319" s="337"/>
      <c r="L319" s="337"/>
      <c r="M319" s="329"/>
      <c r="N319" s="337"/>
      <c r="O319" s="349"/>
      <c r="P319" s="349" t="str">
        <f>TEXT(daily!$B319,"mmmm")</f>
        <v>May</v>
      </c>
      <c r="R319" s="313" t="str">
        <f t="shared" si="4"/>
        <v>2025</v>
      </c>
    </row>
    <row r="320" s="313" customFormat="1" ht="35.1" customHeight="1" spans="1:18">
      <c r="A320" s="328">
        <v>306</v>
      </c>
      <c r="B320" s="294">
        <v>45778</v>
      </c>
      <c r="C320" s="337"/>
      <c r="D320" s="337" t="s">
        <v>517</v>
      </c>
      <c r="E320" s="337"/>
      <c r="F320" s="337" t="s">
        <v>186</v>
      </c>
      <c r="G320" s="356">
        <f>1000+213</f>
        <v>1213</v>
      </c>
      <c r="H320" s="340"/>
      <c r="I320" s="337" t="s">
        <v>517</v>
      </c>
      <c r="J320" s="337"/>
      <c r="K320" s="337"/>
      <c r="L320" s="337"/>
      <c r="M320" s="334"/>
      <c r="N320" s="337"/>
      <c r="O320" s="349"/>
      <c r="P320" s="349" t="str">
        <f>TEXT(daily!$B320,"mmmm")</f>
        <v>May</v>
      </c>
      <c r="R320" s="313" t="str">
        <f t="shared" si="4"/>
        <v>2025</v>
      </c>
    </row>
    <row r="321" s="313" customFormat="1" ht="35.1" customHeight="1" spans="1:18">
      <c r="A321" s="328">
        <v>307</v>
      </c>
      <c r="B321" s="294">
        <v>45778</v>
      </c>
      <c r="C321" s="337"/>
      <c r="D321" s="337" t="s">
        <v>377</v>
      </c>
      <c r="E321" s="337"/>
      <c r="F321" s="337" t="s">
        <v>696</v>
      </c>
      <c r="G321" s="356">
        <v>100</v>
      </c>
      <c r="H321" s="340"/>
      <c r="I321" s="337" t="s">
        <v>531</v>
      </c>
      <c r="J321" s="337"/>
      <c r="K321" s="337"/>
      <c r="L321" s="337"/>
      <c r="M321" s="329"/>
      <c r="N321" s="337"/>
      <c r="O321" s="349"/>
      <c r="P321" s="349" t="str">
        <f>TEXT(daily!$B321,"mmmm")</f>
        <v>May</v>
      </c>
      <c r="R321" s="313" t="str">
        <f t="shared" si="4"/>
        <v>2025</v>
      </c>
    </row>
    <row r="322" s="313" customFormat="1" ht="35.1" customHeight="1" spans="1:18">
      <c r="A322" s="328">
        <v>308</v>
      </c>
      <c r="B322" s="294">
        <v>45778</v>
      </c>
      <c r="C322" s="337"/>
      <c r="D322" s="337" t="s">
        <v>520</v>
      </c>
      <c r="E322" s="337"/>
      <c r="F322" s="337" t="s">
        <v>697</v>
      </c>
      <c r="G322" s="356">
        <v>2000</v>
      </c>
      <c r="H322" s="340"/>
      <c r="I322" s="337" t="s">
        <v>514</v>
      </c>
      <c r="J322" s="337"/>
      <c r="K322" s="337"/>
      <c r="L322" s="337"/>
      <c r="M322" s="334"/>
      <c r="N322" s="337"/>
      <c r="O322" s="349"/>
      <c r="P322" s="349" t="str">
        <f>TEXT(daily!$B322,"mmmm")</f>
        <v>May</v>
      </c>
      <c r="R322" s="313" t="str">
        <f t="shared" si="4"/>
        <v>2025</v>
      </c>
    </row>
    <row r="323" s="313" customFormat="1" ht="35.1" customHeight="1" spans="1:18">
      <c r="A323" s="328">
        <v>309</v>
      </c>
      <c r="B323" s="294">
        <v>45778</v>
      </c>
      <c r="C323" s="337"/>
      <c r="D323" s="337" t="s">
        <v>668</v>
      </c>
      <c r="E323" s="337"/>
      <c r="F323" s="337" t="s">
        <v>442</v>
      </c>
      <c r="G323" s="356">
        <v>6</v>
      </c>
      <c r="H323" s="340"/>
      <c r="I323" s="337" t="s">
        <v>531</v>
      </c>
      <c r="J323" s="337"/>
      <c r="K323" s="337"/>
      <c r="L323" s="337"/>
      <c r="M323" s="329"/>
      <c r="N323" s="337"/>
      <c r="O323" s="349"/>
      <c r="P323" s="349" t="str">
        <f>TEXT(daily!$B323,"mmmm")</f>
        <v>May</v>
      </c>
      <c r="R323" s="313" t="str">
        <f t="shared" si="4"/>
        <v>2025</v>
      </c>
    </row>
    <row r="324" s="313" customFormat="1" ht="35.1" customHeight="1" spans="1:18">
      <c r="A324" s="328">
        <v>310</v>
      </c>
      <c r="B324" s="294">
        <v>45780</v>
      </c>
      <c r="C324" s="337"/>
      <c r="D324" s="337" t="s">
        <v>520</v>
      </c>
      <c r="E324" s="337"/>
      <c r="F324" s="337" t="s">
        <v>698</v>
      </c>
      <c r="G324" s="356">
        <v>1200</v>
      </c>
      <c r="H324" s="340"/>
      <c r="I324" s="337" t="s">
        <v>522</v>
      </c>
      <c r="J324" s="337"/>
      <c r="K324" s="337"/>
      <c r="L324" s="337"/>
      <c r="M324" s="334"/>
      <c r="N324" s="337"/>
      <c r="O324" s="349"/>
      <c r="P324" s="349" t="str">
        <f>TEXT(daily!$B324,"mmmm")</f>
        <v>May</v>
      </c>
      <c r="R324" s="313" t="str">
        <f t="shared" si="4"/>
        <v>2025</v>
      </c>
    </row>
    <row r="325" s="313" customFormat="1" ht="35.1" customHeight="1" spans="1:18">
      <c r="A325" s="328">
        <v>311</v>
      </c>
      <c r="B325" s="294">
        <v>45780</v>
      </c>
      <c r="C325" s="337"/>
      <c r="D325" s="337" t="s">
        <v>377</v>
      </c>
      <c r="E325" s="337"/>
      <c r="F325" s="337" t="s">
        <v>569</v>
      </c>
      <c r="G325" s="356">
        <v>600</v>
      </c>
      <c r="H325" s="340"/>
      <c r="I325" s="337" t="s">
        <v>514</v>
      </c>
      <c r="J325" s="337"/>
      <c r="K325" s="337"/>
      <c r="L325" s="337"/>
      <c r="M325" s="329"/>
      <c r="N325" s="337"/>
      <c r="O325" s="349"/>
      <c r="P325" s="349" t="str">
        <f>TEXT(daily!$B325,"mmmm")</f>
        <v>May</v>
      </c>
      <c r="R325" s="313" t="str">
        <f t="shared" si="4"/>
        <v>2025</v>
      </c>
    </row>
    <row r="326" s="313" customFormat="1" ht="35.1" customHeight="1" spans="1:18">
      <c r="A326" s="328">
        <v>312</v>
      </c>
      <c r="B326" s="294">
        <v>45780</v>
      </c>
      <c r="C326" s="337"/>
      <c r="D326" s="337" t="s">
        <v>517</v>
      </c>
      <c r="E326" s="337"/>
      <c r="F326" s="337" t="s">
        <v>186</v>
      </c>
      <c r="G326" s="356">
        <v>600</v>
      </c>
      <c r="H326" s="340"/>
      <c r="I326" s="337" t="s">
        <v>517</v>
      </c>
      <c r="J326" s="337"/>
      <c r="K326" s="337"/>
      <c r="L326" s="337"/>
      <c r="M326" s="334"/>
      <c r="N326" s="337"/>
      <c r="O326" s="349"/>
      <c r="P326" s="349" t="str">
        <f>TEXT(daily!$B326,"mmmm")</f>
        <v>May</v>
      </c>
      <c r="R326" s="313" t="str">
        <f t="shared" si="4"/>
        <v>2025</v>
      </c>
    </row>
    <row r="327" s="313" customFormat="1" ht="35.1" customHeight="1" spans="1:18">
      <c r="A327" s="328">
        <v>313</v>
      </c>
      <c r="B327" s="294">
        <v>45780</v>
      </c>
      <c r="C327" s="337"/>
      <c r="D327" s="337" t="s">
        <v>377</v>
      </c>
      <c r="E327" s="337"/>
      <c r="F327" s="337" t="s">
        <v>693</v>
      </c>
      <c r="G327" s="356">
        <v>500</v>
      </c>
      <c r="H327" s="340"/>
      <c r="I327" s="337" t="s">
        <v>517</v>
      </c>
      <c r="J327" s="337"/>
      <c r="K327" s="337"/>
      <c r="L327" s="337"/>
      <c r="M327" s="329"/>
      <c r="N327" s="337"/>
      <c r="O327" s="349"/>
      <c r="P327" s="349" t="str">
        <f>TEXT(daily!$B327,"mmmm")</f>
        <v>May</v>
      </c>
      <c r="R327" s="313" t="str">
        <f t="shared" si="4"/>
        <v>2025</v>
      </c>
    </row>
    <row r="328" s="313" customFormat="1" ht="35.1" customHeight="1" spans="1:18">
      <c r="A328" s="328">
        <v>314</v>
      </c>
      <c r="B328" s="294">
        <v>45780</v>
      </c>
      <c r="C328" s="337"/>
      <c r="D328" s="337" t="s">
        <v>518</v>
      </c>
      <c r="E328" s="337"/>
      <c r="F328" s="337" t="s">
        <v>699</v>
      </c>
      <c r="G328" s="356">
        <v>380</v>
      </c>
      <c r="H328" s="340"/>
      <c r="I328" s="337" t="s">
        <v>531</v>
      </c>
      <c r="J328" s="337"/>
      <c r="K328" s="337"/>
      <c r="L328" s="337"/>
      <c r="M328" s="334"/>
      <c r="N328" s="337"/>
      <c r="O328" s="349"/>
      <c r="P328" s="349" t="str">
        <f>TEXT(daily!$B328,"mmmm")</f>
        <v>May</v>
      </c>
      <c r="R328" s="313" t="str">
        <f t="shared" si="4"/>
        <v>2025</v>
      </c>
    </row>
    <row r="329" s="313" customFormat="1" ht="35.1" customHeight="1" spans="1:18">
      <c r="A329" s="328">
        <v>315</v>
      </c>
      <c r="B329" s="294">
        <v>45780</v>
      </c>
      <c r="C329" s="337"/>
      <c r="D329" s="337" t="s">
        <v>518</v>
      </c>
      <c r="E329" s="337"/>
      <c r="F329" s="337" t="s">
        <v>700</v>
      </c>
      <c r="G329" s="356">
        <v>1945</v>
      </c>
      <c r="H329" s="340"/>
      <c r="I329" s="337" t="s">
        <v>531</v>
      </c>
      <c r="J329" s="337"/>
      <c r="K329" s="337"/>
      <c r="L329" s="337"/>
      <c r="M329" s="329"/>
      <c r="N329" s="337"/>
      <c r="O329" s="349"/>
      <c r="P329" s="349" t="str">
        <f>TEXT(daily!$B329,"mmmm")</f>
        <v>May</v>
      </c>
      <c r="R329" s="313" t="str">
        <f t="shared" si="4"/>
        <v>2025</v>
      </c>
    </row>
    <row r="330" s="313" customFormat="1" ht="35.1" customHeight="1" spans="1:18">
      <c r="A330" s="328">
        <v>316</v>
      </c>
      <c r="B330" s="294">
        <v>45780</v>
      </c>
      <c r="C330" s="337"/>
      <c r="D330" s="337" t="s">
        <v>517</v>
      </c>
      <c r="E330" s="337"/>
      <c r="F330" s="337" t="s">
        <v>301</v>
      </c>
      <c r="G330" s="356">
        <v>105</v>
      </c>
      <c r="H330" s="340"/>
      <c r="I330" s="337" t="s">
        <v>517</v>
      </c>
      <c r="J330" s="337"/>
      <c r="K330" s="337"/>
      <c r="L330" s="337"/>
      <c r="M330" s="334"/>
      <c r="N330" s="337"/>
      <c r="O330" s="349"/>
      <c r="P330" s="349" t="str">
        <f>TEXT(daily!$B330,"mmmm")</f>
        <v>May</v>
      </c>
      <c r="R330" s="313" t="str">
        <f t="shared" si="4"/>
        <v>2025</v>
      </c>
    </row>
    <row r="331" s="313" customFormat="1" ht="35.1" customHeight="1" spans="1:18">
      <c r="A331" s="328">
        <v>317</v>
      </c>
      <c r="B331" s="294">
        <v>45780</v>
      </c>
      <c r="C331" s="337"/>
      <c r="D331" s="337" t="s">
        <v>517</v>
      </c>
      <c r="E331" s="337"/>
      <c r="F331" s="337" t="s">
        <v>701</v>
      </c>
      <c r="G331" s="356">
        <v>700</v>
      </c>
      <c r="H331" s="340"/>
      <c r="I331" s="337" t="s">
        <v>517</v>
      </c>
      <c r="J331" s="337"/>
      <c r="K331" s="337"/>
      <c r="L331" s="337"/>
      <c r="M331" s="329"/>
      <c r="N331" s="337"/>
      <c r="O331" s="349"/>
      <c r="P331" s="349" t="str">
        <f>TEXT(daily!$B331,"mmmm")</f>
        <v>May</v>
      </c>
      <c r="R331" s="313" t="str">
        <f t="shared" si="4"/>
        <v>2025</v>
      </c>
    </row>
    <row r="332" s="313" customFormat="1" ht="35.1" customHeight="1" spans="1:18">
      <c r="A332" s="328">
        <v>318</v>
      </c>
      <c r="B332" s="294">
        <v>45781</v>
      </c>
      <c r="C332" s="337"/>
      <c r="D332" s="337" t="s">
        <v>517</v>
      </c>
      <c r="E332" s="337"/>
      <c r="F332" s="337" t="s">
        <v>213</v>
      </c>
      <c r="G332" s="356">
        <v>570</v>
      </c>
      <c r="H332" s="340"/>
      <c r="I332" s="337" t="s">
        <v>517</v>
      </c>
      <c r="J332" s="337"/>
      <c r="K332" s="337"/>
      <c r="L332" s="337"/>
      <c r="M332" s="334"/>
      <c r="N332" s="337"/>
      <c r="O332" s="349"/>
      <c r="P332" s="349" t="str">
        <f>TEXT(daily!$B332,"mmmm")</f>
        <v>May</v>
      </c>
      <c r="R332" s="313" t="str">
        <f t="shared" si="4"/>
        <v>2025</v>
      </c>
    </row>
    <row r="333" s="313" customFormat="1" ht="35.1" customHeight="1" spans="1:18">
      <c r="A333" s="328">
        <v>319</v>
      </c>
      <c r="B333" s="294">
        <v>45781</v>
      </c>
      <c r="C333" s="337"/>
      <c r="D333" s="337" t="s">
        <v>996</v>
      </c>
      <c r="E333" s="337"/>
      <c r="F333" s="337" t="s">
        <v>702</v>
      </c>
      <c r="G333" s="356">
        <f>200-110</f>
        <v>90</v>
      </c>
      <c r="H333" s="340"/>
      <c r="I333" s="337" t="s">
        <v>531</v>
      </c>
      <c r="J333" s="337"/>
      <c r="K333" s="337"/>
      <c r="L333" s="337"/>
      <c r="M333" s="329"/>
      <c r="N333" s="337"/>
      <c r="O333" s="349"/>
      <c r="P333" s="349" t="str">
        <f>TEXT(daily!$B333,"mmmm")</f>
        <v>May</v>
      </c>
      <c r="R333" s="313" t="str">
        <f t="shared" si="4"/>
        <v>2025</v>
      </c>
    </row>
    <row r="334" s="313" customFormat="1" ht="35.1" customHeight="1" spans="1:18">
      <c r="A334" s="328">
        <v>320</v>
      </c>
      <c r="B334" s="294">
        <v>45781</v>
      </c>
      <c r="C334" s="337"/>
      <c r="D334" s="337" t="s">
        <v>518</v>
      </c>
      <c r="E334" s="337"/>
      <c r="F334" s="337" t="s">
        <v>551</v>
      </c>
      <c r="G334" s="356">
        <v>400</v>
      </c>
      <c r="H334" s="340"/>
      <c r="I334" s="337" t="s">
        <v>531</v>
      </c>
      <c r="J334" s="337"/>
      <c r="K334" s="337"/>
      <c r="L334" s="337"/>
      <c r="M334" s="337" t="s">
        <v>995</v>
      </c>
      <c r="N334" s="337"/>
      <c r="O334" s="349"/>
      <c r="P334" s="349" t="str">
        <f>TEXT(daily!$B334,"mmmm")</f>
        <v>May</v>
      </c>
      <c r="R334" s="313" t="str">
        <f t="shared" si="4"/>
        <v>2025</v>
      </c>
    </row>
    <row r="335" s="313" customFormat="1" ht="35.1" customHeight="1" spans="1:18">
      <c r="A335" s="328">
        <v>321</v>
      </c>
      <c r="B335" s="294">
        <v>45781</v>
      </c>
      <c r="C335" s="337"/>
      <c r="D335" s="337" t="s">
        <v>518</v>
      </c>
      <c r="E335" s="337"/>
      <c r="F335" s="337" t="s">
        <v>97</v>
      </c>
      <c r="G335" s="356">
        <v>60</v>
      </c>
      <c r="H335" s="340"/>
      <c r="I335" s="337" t="s">
        <v>703</v>
      </c>
      <c r="J335" s="337" t="s">
        <v>704</v>
      </c>
      <c r="K335" s="337"/>
      <c r="L335" s="337"/>
      <c r="M335" s="337"/>
      <c r="N335" s="337"/>
      <c r="O335" s="349"/>
      <c r="P335" s="349" t="str">
        <f>TEXT(daily!$B335,"mmmm")</f>
        <v>May</v>
      </c>
      <c r="R335" s="313" t="str">
        <f t="shared" ref="R335:R398" si="5">TEXT(B335,"yyyy")</f>
        <v>2025</v>
      </c>
    </row>
    <row r="336" s="313" customFormat="1" ht="35.1" customHeight="1" spans="1:18">
      <c r="A336" s="328">
        <v>322</v>
      </c>
      <c r="B336" s="294">
        <v>45781</v>
      </c>
      <c r="C336" s="337"/>
      <c r="D336" s="337" t="s">
        <v>518</v>
      </c>
      <c r="E336" s="337"/>
      <c r="F336" s="337" t="s">
        <v>705</v>
      </c>
      <c r="G336" s="356">
        <v>100</v>
      </c>
      <c r="H336" s="340"/>
      <c r="I336" s="337" t="s">
        <v>703</v>
      </c>
      <c r="J336" s="337" t="s">
        <v>704</v>
      </c>
      <c r="K336" s="337"/>
      <c r="L336" s="337"/>
      <c r="M336" s="337"/>
      <c r="N336" s="337"/>
      <c r="O336" s="349"/>
      <c r="P336" s="349" t="str">
        <f>TEXT(daily!$B336,"mmmm")</f>
        <v>May</v>
      </c>
      <c r="R336" s="313" t="str">
        <f t="shared" si="5"/>
        <v>2025</v>
      </c>
    </row>
    <row r="337" s="313" customFormat="1" ht="35.1" customHeight="1" spans="1:18">
      <c r="A337" s="328">
        <v>323</v>
      </c>
      <c r="B337" s="294">
        <v>45781</v>
      </c>
      <c r="C337" s="337"/>
      <c r="D337" s="337" t="s">
        <v>517</v>
      </c>
      <c r="E337" s="337"/>
      <c r="F337" s="337" t="s">
        <v>186</v>
      </c>
      <c r="G337" s="356">
        <v>1112</v>
      </c>
      <c r="H337" s="340"/>
      <c r="I337" s="337" t="s">
        <v>517</v>
      </c>
      <c r="J337" s="337"/>
      <c r="K337" s="337"/>
      <c r="L337" s="337"/>
      <c r="M337" s="337"/>
      <c r="N337" s="337"/>
      <c r="O337" s="349"/>
      <c r="P337" s="349" t="str">
        <f>TEXT(daily!$B337,"mmmm")</f>
        <v>May</v>
      </c>
      <c r="R337" s="313" t="str">
        <f t="shared" si="5"/>
        <v>2025</v>
      </c>
    </row>
    <row r="338" s="313" customFormat="1" ht="35.1" customHeight="1" spans="1:18">
      <c r="A338" s="328">
        <v>324</v>
      </c>
      <c r="B338" s="294">
        <v>45782</v>
      </c>
      <c r="C338" s="337"/>
      <c r="D338" s="337" t="s">
        <v>583</v>
      </c>
      <c r="E338" s="337"/>
      <c r="F338" s="337" t="s">
        <v>583</v>
      </c>
      <c r="G338" s="356">
        <v>1000</v>
      </c>
      <c r="H338" s="340"/>
      <c r="I338" s="337" t="s">
        <v>531</v>
      </c>
      <c r="J338" s="337"/>
      <c r="K338" s="337"/>
      <c r="L338" s="337"/>
      <c r="M338" s="337"/>
      <c r="N338" s="337"/>
      <c r="O338" s="349"/>
      <c r="P338" s="349" t="str">
        <f>TEXT(daily!$B338,"mmmm")</f>
        <v>May</v>
      </c>
      <c r="R338" s="313" t="str">
        <f t="shared" si="5"/>
        <v>2025</v>
      </c>
    </row>
    <row r="339" s="313" customFormat="1" ht="35.1" customHeight="1" spans="1:18">
      <c r="A339" s="328">
        <v>325</v>
      </c>
      <c r="B339" s="294">
        <v>45782</v>
      </c>
      <c r="C339" s="337"/>
      <c r="D339" s="337" t="s">
        <v>518</v>
      </c>
      <c r="E339" s="337"/>
      <c r="F339" s="337" t="s">
        <v>706</v>
      </c>
      <c r="G339" s="356">
        <v>220</v>
      </c>
      <c r="H339" s="340"/>
      <c r="I339" s="337" t="s">
        <v>531</v>
      </c>
      <c r="J339" s="337"/>
      <c r="K339" s="337"/>
      <c r="L339" s="337"/>
      <c r="M339" s="337"/>
      <c r="N339" s="337"/>
      <c r="O339" s="349"/>
      <c r="P339" s="349" t="str">
        <f>TEXT(daily!$B339,"mmmm")</f>
        <v>May</v>
      </c>
      <c r="R339" s="313" t="str">
        <f t="shared" si="5"/>
        <v>2025</v>
      </c>
    </row>
    <row r="340" s="313" customFormat="1" ht="35.1" customHeight="1" spans="1:18">
      <c r="A340" s="328">
        <v>326</v>
      </c>
      <c r="B340" s="294">
        <v>45782</v>
      </c>
      <c r="C340" s="337"/>
      <c r="D340" s="337" t="s">
        <v>518</v>
      </c>
      <c r="E340" s="337"/>
      <c r="F340" s="337" t="s">
        <v>707</v>
      </c>
      <c r="G340" s="356">
        <v>375</v>
      </c>
      <c r="H340" s="340"/>
      <c r="I340" s="337" t="s">
        <v>531</v>
      </c>
      <c r="J340" s="337"/>
      <c r="K340" s="337"/>
      <c r="L340" s="337"/>
      <c r="M340" s="337"/>
      <c r="N340" s="337"/>
      <c r="O340" s="349"/>
      <c r="P340" s="349" t="str">
        <f>TEXT(daily!$B340,"mmmm")</f>
        <v>May</v>
      </c>
      <c r="R340" s="313" t="str">
        <f t="shared" si="5"/>
        <v>2025</v>
      </c>
    </row>
    <row r="341" s="313" customFormat="1" ht="35.1" customHeight="1" spans="1:18">
      <c r="A341" s="328">
        <v>327</v>
      </c>
      <c r="B341" s="294">
        <v>45782</v>
      </c>
      <c r="C341" s="337"/>
      <c r="D341" s="337" t="s">
        <v>518</v>
      </c>
      <c r="E341" s="337"/>
      <c r="F341" s="337" t="s">
        <v>708</v>
      </c>
      <c r="G341" s="356">
        <v>255</v>
      </c>
      <c r="H341" s="340"/>
      <c r="I341" s="337" t="s">
        <v>595</v>
      </c>
      <c r="J341" s="337"/>
      <c r="K341" s="337"/>
      <c r="L341" s="337"/>
      <c r="M341" s="337"/>
      <c r="N341" s="337"/>
      <c r="O341" s="349"/>
      <c r="P341" s="349" t="str">
        <f>TEXT(daily!$B341,"mmmm")</f>
        <v>May</v>
      </c>
      <c r="R341" s="313" t="str">
        <f t="shared" si="5"/>
        <v>2025</v>
      </c>
    </row>
    <row r="342" s="313" customFormat="1" ht="35.1" customHeight="1" spans="1:18">
      <c r="A342" s="328">
        <v>328</v>
      </c>
      <c r="B342" s="294">
        <v>45782</v>
      </c>
      <c r="C342" s="337"/>
      <c r="D342" s="337" t="s">
        <v>517</v>
      </c>
      <c r="E342" s="337"/>
      <c r="F342" s="341" t="s">
        <v>213</v>
      </c>
      <c r="G342" s="356">
        <v>600</v>
      </c>
      <c r="H342" s="340"/>
      <c r="I342" s="337" t="s">
        <v>517</v>
      </c>
      <c r="J342" s="337"/>
      <c r="K342" s="337"/>
      <c r="L342" s="337"/>
      <c r="M342" s="337"/>
      <c r="N342" s="337"/>
      <c r="O342" s="349"/>
      <c r="P342" s="349" t="str">
        <f>TEXT(daily!$B342,"mmmm")</f>
        <v>May</v>
      </c>
      <c r="R342" s="313" t="str">
        <f t="shared" si="5"/>
        <v>2025</v>
      </c>
    </row>
    <row r="343" s="313" customFormat="1" ht="35.1" customHeight="1" spans="1:18">
      <c r="A343" s="328">
        <v>329</v>
      </c>
      <c r="B343" s="294">
        <v>45782</v>
      </c>
      <c r="C343" s="337"/>
      <c r="D343" s="337" t="s">
        <v>517</v>
      </c>
      <c r="E343" s="337"/>
      <c r="F343" s="337" t="s">
        <v>186</v>
      </c>
      <c r="G343" s="356">
        <v>780</v>
      </c>
      <c r="H343" s="340"/>
      <c r="I343" s="337" t="s">
        <v>517</v>
      </c>
      <c r="J343" s="337"/>
      <c r="K343" s="337"/>
      <c r="L343" s="337"/>
      <c r="M343" s="337"/>
      <c r="N343" s="337"/>
      <c r="O343" s="349"/>
      <c r="P343" s="349" t="str">
        <f>TEXT(daily!$B343,"mmmm")</f>
        <v>May</v>
      </c>
      <c r="R343" s="313" t="str">
        <f t="shared" si="5"/>
        <v>2025</v>
      </c>
    </row>
    <row r="344" s="313" customFormat="1" ht="35.1" customHeight="1" spans="1:18">
      <c r="A344" s="328">
        <v>330</v>
      </c>
      <c r="B344" s="294">
        <v>45783</v>
      </c>
      <c r="C344" s="337"/>
      <c r="D344" s="337" t="s">
        <v>518</v>
      </c>
      <c r="E344" s="337"/>
      <c r="F344" s="337" t="s">
        <v>709</v>
      </c>
      <c r="G344" s="356">
        <v>473</v>
      </c>
      <c r="H344" s="340"/>
      <c r="I344" s="337" t="s">
        <v>514</v>
      </c>
      <c r="J344" s="337"/>
      <c r="K344" s="337"/>
      <c r="L344" s="337"/>
      <c r="M344" s="337"/>
      <c r="N344" s="337"/>
      <c r="O344" s="349"/>
      <c r="P344" s="349" t="str">
        <f>TEXT(daily!$B344,"mmmm")</f>
        <v>May</v>
      </c>
      <c r="R344" s="313" t="str">
        <f t="shared" si="5"/>
        <v>2025</v>
      </c>
    </row>
    <row r="345" s="313" customFormat="1" ht="35.1" customHeight="1" spans="1:18">
      <c r="A345" s="328">
        <v>331</v>
      </c>
      <c r="B345" s="294">
        <v>45783</v>
      </c>
      <c r="C345" s="337"/>
      <c r="D345" s="337" t="s">
        <v>996</v>
      </c>
      <c r="E345" s="337"/>
      <c r="F345" s="337" t="s">
        <v>301</v>
      </c>
      <c r="G345" s="356">
        <v>20</v>
      </c>
      <c r="H345" s="340"/>
      <c r="I345" s="337" t="s">
        <v>517</v>
      </c>
      <c r="J345" s="337"/>
      <c r="K345" s="337"/>
      <c r="L345" s="337"/>
      <c r="M345" s="337"/>
      <c r="N345" s="337"/>
      <c r="O345" s="349"/>
      <c r="P345" s="349" t="str">
        <f>TEXT(daily!$B345,"mmmm")</f>
        <v>May</v>
      </c>
      <c r="R345" s="313" t="str">
        <f t="shared" si="5"/>
        <v>2025</v>
      </c>
    </row>
    <row r="346" s="313" customFormat="1" ht="35.1" customHeight="1" spans="1:18">
      <c r="A346" s="328">
        <v>332</v>
      </c>
      <c r="B346" s="294">
        <v>45783</v>
      </c>
      <c r="C346" s="337"/>
      <c r="D346" s="337" t="s">
        <v>518</v>
      </c>
      <c r="E346" s="337"/>
      <c r="F346" s="337" t="s">
        <v>710</v>
      </c>
      <c r="G346" s="356">
        <v>60</v>
      </c>
      <c r="H346" s="340"/>
      <c r="I346" s="337" t="s">
        <v>514</v>
      </c>
      <c r="J346" s="337"/>
      <c r="K346" s="337"/>
      <c r="L346" s="337"/>
      <c r="M346" s="337"/>
      <c r="N346" s="337"/>
      <c r="O346" s="349"/>
      <c r="P346" s="349" t="str">
        <f>TEXT(daily!$B346,"mmmm")</f>
        <v>May</v>
      </c>
      <c r="R346" s="313" t="str">
        <f t="shared" si="5"/>
        <v>2025</v>
      </c>
    </row>
    <row r="347" s="313" customFormat="1" ht="35.1" customHeight="1" spans="1:18">
      <c r="A347" s="328">
        <v>333</v>
      </c>
      <c r="B347" s="294">
        <v>45783</v>
      </c>
      <c r="C347" s="337"/>
      <c r="D347" s="337" t="s">
        <v>518</v>
      </c>
      <c r="E347" s="337"/>
      <c r="F347" s="337" t="s">
        <v>651</v>
      </c>
      <c r="G347" s="356">
        <v>45</v>
      </c>
      <c r="H347" s="340"/>
      <c r="I347" s="337" t="s">
        <v>514</v>
      </c>
      <c r="J347" s="337"/>
      <c r="K347" s="337"/>
      <c r="L347" s="337"/>
      <c r="M347" s="337"/>
      <c r="N347" s="337"/>
      <c r="O347" s="349"/>
      <c r="P347" s="349" t="str">
        <f>TEXT(daily!$B347,"mmmm")</f>
        <v>May</v>
      </c>
      <c r="R347" s="313" t="str">
        <f t="shared" si="5"/>
        <v>2025</v>
      </c>
    </row>
    <row r="348" s="313" customFormat="1" ht="35.1" customHeight="1" spans="1:18">
      <c r="A348" s="328">
        <v>334</v>
      </c>
      <c r="B348" s="294">
        <v>45783</v>
      </c>
      <c r="C348" s="337"/>
      <c r="D348" s="337" t="s">
        <v>518</v>
      </c>
      <c r="E348" s="337"/>
      <c r="F348" s="337" t="s">
        <v>711</v>
      </c>
      <c r="G348" s="356">
        <v>220</v>
      </c>
      <c r="H348" s="340"/>
      <c r="I348" s="337" t="s">
        <v>514</v>
      </c>
      <c r="J348" s="337"/>
      <c r="K348" s="337"/>
      <c r="L348" s="337"/>
      <c r="M348" s="337"/>
      <c r="N348" s="337"/>
      <c r="O348" s="349"/>
      <c r="P348" s="349" t="str">
        <f>TEXT(daily!$B348,"mmmm")</f>
        <v>May</v>
      </c>
      <c r="R348" s="313" t="str">
        <f t="shared" si="5"/>
        <v>2025</v>
      </c>
    </row>
    <row r="349" s="313" customFormat="1" ht="35.1" customHeight="1" spans="1:18">
      <c r="A349" s="328">
        <v>335</v>
      </c>
      <c r="B349" s="294">
        <v>45783</v>
      </c>
      <c r="C349" s="337"/>
      <c r="D349" s="337" t="s">
        <v>517</v>
      </c>
      <c r="E349" s="337"/>
      <c r="F349" s="337" t="s">
        <v>213</v>
      </c>
      <c r="G349" s="356">
        <v>350</v>
      </c>
      <c r="H349" s="340"/>
      <c r="I349" s="337" t="s">
        <v>517</v>
      </c>
      <c r="J349" s="337"/>
      <c r="K349" s="337"/>
      <c r="L349" s="337"/>
      <c r="M349" s="337"/>
      <c r="N349" s="337"/>
      <c r="O349" s="349"/>
      <c r="P349" s="349" t="str">
        <f>TEXT(daily!$B349,"mmmm")</f>
        <v>May</v>
      </c>
      <c r="R349" s="313" t="str">
        <f t="shared" si="5"/>
        <v>2025</v>
      </c>
    </row>
    <row r="350" s="313" customFormat="1" ht="35.1" customHeight="1" spans="1:18">
      <c r="A350" s="328">
        <v>336</v>
      </c>
      <c r="B350" s="294">
        <v>45783</v>
      </c>
      <c r="C350" s="337"/>
      <c r="D350" s="337" t="s">
        <v>377</v>
      </c>
      <c r="E350" s="337"/>
      <c r="F350" s="337" t="s">
        <v>569</v>
      </c>
      <c r="G350" s="356">
        <v>700</v>
      </c>
      <c r="H350" s="340"/>
      <c r="I350" s="337" t="s">
        <v>514</v>
      </c>
      <c r="J350" s="337"/>
      <c r="K350" s="337"/>
      <c r="L350" s="337"/>
      <c r="M350" s="337"/>
      <c r="N350" s="337"/>
      <c r="O350" s="349"/>
      <c r="P350" s="349" t="str">
        <f>TEXT(daily!$B350,"mmmm")</f>
        <v>May</v>
      </c>
      <c r="R350" s="313" t="str">
        <f t="shared" si="5"/>
        <v>2025</v>
      </c>
    </row>
    <row r="351" s="313" customFormat="1" ht="35.1" customHeight="1" spans="1:18">
      <c r="A351" s="328">
        <v>337</v>
      </c>
      <c r="B351" s="294">
        <v>45783</v>
      </c>
      <c r="C351" s="337"/>
      <c r="D351" s="337" t="s">
        <v>517</v>
      </c>
      <c r="E351" s="337"/>
      <c r="F351" s="337" t="s">
        <v>186</v>
      </c>
      <c r="G351" s="356">
        <v>757</v>
      </c>
      <c r="H351" s="340"/>
      <c r="I351" s="337" t="s">
        <v>517</v>
      </c>
      <c r="J351" s="337"/>
      <c r="K351" s="337"/>
      <c r="L351" s="337"/>
      <c r="M351" s="337"/>
      <c r="N351" s="337"/>
      <c r="O351" s="349"/>
      <c r="P351" s="349" t="str">
        <f>TEXT(daily!$B351,"mmmm")</f>
        <v>May</v>
      </c>
      <c r="R351" s="313" t="str">
        <f t="shared" si="5"/>
        <v>2025</v>
      </c>
    </row>
    <row r="352" s="313" customFormat="1" ht="35.1" customHeight="1" spans="1:18">
      <c r="A352" s="328">
        <v>338</v>
      </c>
      <c r="B352" s="294">
        <v>45783</v>
      </c>
      <c r="C352" s="337"/>
      <c r="D352" s="337" t="s">
        <v>520</v>
      </c>
      <c r="E352" s="337"/>
      <c r="F352" s="337" t="s">
        <v>215</v>
      </c>
      <c r="G352" s="356">
        <v>2000</v>
      </c>
      <c r="H352" s="340"/>
      <c r="I352" s="337" t="s">
        <v>514</v>
      </c>
      <c r="J352" s="337"/>
      <c r="K352" s="337"/>
      <c r="L352" s="337"/>
      <c r="M352" s="337"/>
      <c r="N352" s="337"/>
      <c r="O352" s="349"/>
      <c r="P352" s="349" t="str">
        <f>TEXT(daily!$B352,"mmmm")</f>
        <v>May</v>
      </c>
      <c r="R352" s="313" t="str">
        <f t="shared" si="5"/>
        <v>2025</v>
      </c>
    </row>
    <row r="353" s="313" customFormat="1" ht="35.1" customHeight="1" spans="1:18">
      <c r="A353" s="328">
        <v>339</v>
      </c>
      <c r="B353" s="294">
        <v>45784</v>
      </c>
      <c r="C353" s="337"/>
      <c r="D353" s="337" t="s">
        <v>518</v>
      </c>
      <c r="E353" s="337"/>
      <c r="F353" s="337" t="s">
        <v>712</v>
      </c>
      <c r="G353" s="356">
        <v>2710</v>
      </c>
      <c r="H353" s="340"/>
      <c r="I353" s="337" t="s">
        <v>610</v>
      </c>
      <c r="J353" s="337"/>
      <c r="K353" s="337"/>
      <c r="L353" s="337"/>
      <c r="M353" s="337"/>
      <c r="N353" s="337"/>
      <c r="O353" s="349"/>
      <c r="P353" s="349" t="str">
        <f>TEXT(daily!$B353,"mmmm")</f>
        <v>May</v>
      </c>
      <c r="R353" s="313" t="str">
        <f t="shared" si="5"/>
        <v>2025</v>
      </c>
    </row>
    <row r="354" s="313" customFormat="1" ht="35.1" customHeight="1" spans="1:18">
      <c r="A354" s="328">
        <v>340</v>
      </c>
      <c r="B354" s="294">
        <v>45784</v>
      </c>
      <c r="C354" s="337"/>
      <c r="D354" s="337" t="s">
        <v>377</v>
      </c>
      <c r="E354" s="337"/>
      <c r="F354" s="337" t="s">
        <v>713</v>
      </c>
      <c r="G354" s="356">
        <v>300</v>
      </c>
      <c r="H354" s="340"/>
      <c r="I354" s="337" t="s">
        <v>522</v>
      </c>
      <c r="J354" s="337"/>
      <c r="K354" s="337"/>
      <c r="L354" s="337"/>
      <c r="M354" s="337"/>
      <c r="N354" s="337"/>
      <c r="O354" s="349"/>
      <c r="P354" s="349" t="str">
        <f>TEXT(daily!$B354,"mmmm")</f>
        <v>May</v>
      </c>
      <c r="R354" s="313" t="str">
        <f t="shared" si="5"/>
        <v>2025</v>
      </c>
    </row>
    <row r="355" s="313" customFormat="1" ht="35.1" customHeight="1" spans="1:18">
      <c r="A355" s="328">
        <v>341</v>
      </c>
      <c r="B355" s="294">
        <v>45785</v>
      </c>
      <c r="C355" s="337"/>
      <c r="D355" s="337" t="s">
        <v>518</v>
      </c>
      <c r="E355" s="337"/>
      <c r="F355" s="337" t="s">
        <v>714</v>
      </c>
      <c r="G355" s="356">
        <v>60</v>
      </c>
      <c r="H355" s="340"/>
      <c r="I355" s="337" t="s">
        <v>522</v>
      </c>
      <c r="J355" s="337"/>
      <c r="K355" s="337"/>
      <c r="L355" s="337"/>
      <c r="M355" s="337"/>
      <c r="N355" s="337"/>
      <c r="O355" s="349"/>
      <c r="P355" s="349" t="str">
        <f>TEXT(daily!$B355,"mmmm")</f>
        <v>May</v>
      </c>
      <c r="R355" s="313" t="str">
        <f t="shared" si="5"/>
        <v>2025</v>
      </c>
    </row>
    <row r="356" s="313" customFormat="1" ht="35.1" customHeight="1" spans="1:18">
      <c r="A356" s="328">
        <v>342</v>
      </c>
      <c r="B356" s="294">
        <v>45785</v>
      </c>
      <c r="C356" s="337"/>
      <c r="D356" s="337" t="s">
        <v>19</v>
      </c>
      <c r="E356" s="337"/>
      <c r="F356" s="337" t="s">
        <v>715</v>
      </c>
      <c r="G356" s="356">
        <v>5300</v>
      </c>
      <c r="H356" s="340"/>
      <c r="I356" s="337" t="s">
        <v>531</v>
      </c>
      <c r="J356" s="337"/>
      <c r="K356" s="337"/>
      <c r="L356" s="337"/>
      <c r="M356" s="337"/>
      <c r="N356" s="337" t="s">
        <v>528</v>
      </c>
      <c r="O356" s="349"/>
      <c r="P356" s="349" t="str">
        <f>TEXT(daily!$B356,"mmmm")</f>
        <v>May</v>
      </c>
      <c r="R356" s="313" t="str">
        <f t="shared" si="5"/>
        <v>2025</v>
      </c>
    </row>
    <row r="357" s="313" customFormat="1" ht="35.1" customHeight="1" spans="1:18">
      <c r="A357" s="328">
        <v>343</v>
      </c>
      <c r="B357" s="294">
        <v>45785</v>
      </c>
      <c r="C357" s="337"/>
      <c r="D357" s="337" t="s">
        <v>20</v>
      </c>
      <c r="E357" s="337"/>
      <c r="F357" s="337" t="s">
        <v>716</v>
      </c>
      <c r="G357" s="356">
        <v>10800</v>
      </c>
      <c r="H357" s="340"/>
      <c r="I357" s="337" t="s">
        <v>517</v>
      </c>
      <c r="J357" s="337"/>
      <c r="K357" s="337"/>
      <c r="L357" s="337"/>
      <c r="M357" s="337"/>
      <c r="N357" s="337"/>
      <c r="O357" s="349" t="s">
        <v>564</v>
      </c>
      <c r="P357" s="349" t="str">
        <f>TEXT(daily!$B357,"mmmm")</f>
        <v>May</v>
      </c>
      <c r="R357" s="313" t="str">
        <f t="shared" si="5"/>
        <v>2025</v>
      </c>
    </row>
    <row r="358" s="313" customFormat="1" ht="35.1" customHeight="1" spans="1:18">
      <c r="A358" s="328">
        <v>344</v>
      </c>
      <c r="B358" s="294">
        <v>45785</v>
      </c>
      <c r="C358" s="337"/>
      <c r="D358" s="337" t="s">
        <v>17</v>
      </c>
      <c r="E358" s="337"/>
      <c r="F358" s="337" t="s">
        <v>17</v>
      </c>
      <c r="G358" s="356">
        <v>6910</v>
      </c>
      <c r="H358" s="340"/>
      <c r="I358" s="337" t="s">
        <v>531</v>
      </c>
      <c r="J358" s="337"/>
      <c r="K358" s="337"/>
      <c r="L358" s="337"/>
      <c r="M358" s="337"/>
      <c r="N358" s="337"/>
      <c r="O358" s="349"/>
      <c r="P358" s="349" t="str">
        <f>TEXT(daily!$B358,"mmmm")</f>
        <v>May</v>
      </c>
      <c r="R358" s="313" t="str">
        <f t="shared" si="5"/>
        <v>2025</v>
      </c>
    </row>
    <row r="359" s="313" customFormat="1" ht="35.1" customHeight="1" spans="1:18">
      <c r="A359" s="328">
        <v>345</v>
      </c>
      <c r="B359" s="294">
        <v>45785</v>
      </c>
      <c r="C359" s="337"/>
      <c r="D359" s="337" t="s">
        <v>19</v>
      </c>
      <c r="E359" s="337"/>
      <c r="F359" s="337" t="s">
        <v>717</v>
      </c>
      <c r="G359" s="356">
        <v>13676</v>
      </c>
      <c r="H359" s="340"/>
      <c r="I359" s="337" t="s">
        <v>531</v>
      </c>
      <c r="J359" s="337"/>
      <c r="K359" s="337"/>
      <c r="L359" s="337"/>
      <c r="M359" s="337"/>
      <c r="N359" s="337" t="s">
        <v>443</v>
      </c>
      <c r="O359" s="349"/>
      <c r="P359" s="349" t="str">
        <f>TEXT(daily!$B359,"mmmm")</f>
        <v>May</v>
      </c>
      <c r="R359" s="313" t="str">
        <f t="shared" si="5"/>
        <v>2025</v>
      </c>
    </row>
    <row r="360" s="313" customFormat="1" ht="35.1" customHeight="1" spans="1:18">
      <c r="A360" s="328">
        <v>346</v>
      </c>
      <c r="B360" s="294">
        <v>45785</v>
      </c>
      <c r="C360" s="337"/>
      <c r="D360" s="337" t="s">
        <v>517</v>
      </c>
      <c r="E360" s="337"/>
      <c r="F360" s="337" t="s">
        <v>213</v>
      </c>
      <c r="G360" s="356">
        <f>500+150+330</f>
        <v>980</v>
      </c>
      <c r="H360" s="340"/>
      <c r="I360" s="337" t="s">
        <v>517</v>
      </c>
      <c r="J360" s="337"/>
      <c r="K360" s="337"/>
      <c r="L360" s="337"/>
      <c r="M360" s="337"/>
      <c r="N360" s="337"/>
      <c r="O360" s="349"/>
      <c r="P360" s="349" t="str">
        <f>TEXT(daily!$B360,"mmmm")</f>
        <v>May</v>
      </c>
      <c r="R360" s="313" t="str">
        <f t="shared" si="5"/>
        <v>2025</v>
      </c>
    </row>
    <row r="361" s="313" customFormat="1" ht="35.1" customHeight="1" spans="1:18">
      <c r="A361" s="328">
        <v>347</v>
      </c>
      <c r="B361" s="294">
        <v>45785</v>
      </c>
      <c r="C361" s="337"/>
      <c r="D361" s="337" t="s">
        <v>377</v>
      </c>
      <c r="E361" s="337"/>
      <c r="F361" s="337" t="s">
        <v>662</v>
      </c>
      <c r="G361" s="356">
        <v>400</v>
      </c>
      <c r="H361" s="340"/>
      <c r="I361" s="337" t="s">
        <v>517</v>
      </c>
      <c r="J361" s="337"/>
      <c r="K361" s="337"/>
      <c r="L361" s="337"/>
      <c r="M361" s="337"/>
      <c r="N361" s="337"/>
      <c r="O361" s="349"/>
      <c r="P361" s="349" t="str">
        <f>TEXT(daily!$B361,"mmmm")</f>
        <v>May</v>
      </c>
      <c r="R361" s="313" t="str">
        <f t="shared" si="5"/>
        <v>2025</v>
      </c>
    </row>
    <row r="362" s="313" customFormat="1" ht="35.1" customHeight="1" spans="1:18">
      <c r="A362" s="328">
        <v>348</v>
      </c>
      <c r="B362" s="294">
        <v>45785</v>
      </c>
      <c r="C362" s="337"/>
      <c r="D362" s="337" t="s">
        <v>517</v>
      </c>
      <c r="E362" s="337"/>
      <c r="F362" s="337" t="s">
        <v>91</v>
      </c>
      <c r="G362" s="356">
        <v>1000</v>
      </c>
      <c r="H362" s="340"/>
      <c r="I362" s="337" t="s">
        <v>517</v>
      </c>
      <c r="J362" s="337"/>
      <c r="K362" s="337" t="s">
        <v>91</v>
      </c>
      <c r="L362" s="337"/>
      <c r="M362" s="337"/>
      <c r="N362" s="337"/>
      <c r="O362" s="349"/>
      <c r="P362" s="349" t="str">
        <f>TEXT(daily!$B362,"mmmm")</f>
        <v>May</v>
      </c>
      <c r="R362" s="313" t="str">
        <f t="shared" si="5"/>
        <v>2025</v>
      </c>
    </row>
    <row r="363" s="313" customFormat="1" ht="35.1" customHeight="1" spans="1:18">
      <c r="A363" s="328">
        <v>349</v>
      </c>
      <c r="B363" s="294">
        <v>45785</v>
      </c>
      <c r="C363" s="337"/>
      <c r="D363" s="337" t="s">
        <v>518</v>
      </c>
      <c r="E363" s="337"/>
      <c r="F363" s="337" t="s">
        <v>640</v>
      </c>
      <c r="G363" s="356">
        <v>2200</v>
      </c>
      <c r="H363" s="340"/>
      <c r="I363" s="337" t="s">
        <v>531</v>
      </c>
      <c r="J363" s="337"/>
      <c r="K363" s="337"/>
      <c r="L363" s="337"/>
      <c r="M363" s="337"/>
      <c r="N363" s="337"/>
      <c r="O363" s="349"/>
      <c r="P363" s="349" t="str">
        <f>TEXT(daily!$B363,"mmmm")</f>
        <v>May</v>
      </c>
      <c r="R363" s="313" t="str">
        <f t="shared" si="5"/>
        <v>2025</v>
      </c>
    </row>
    <row r="364" s="313" customFormat="1" ht="35.1" customHeight="1" spans="1:18">
      <c r="A364" s="328">
        <v>350</v>
      </c>
      <c r="B364" s="294">
        <v>45785</v>
      </c>
      <c r="C364" s="337"/>
      <c r="D364" s="337" t="s">
        <v>518</v>
      </c>
      <c r="E364" s="337"/>
      <c r="F364" s="337" t="s">
        <v>718</v>
      </c>
      <c r="G364" s="356">
        <v>1700</v>
      </c>
      <c r="H364" s="340"/>
      <c r="I364" s="337" t="s">
        <v>517</v>
      </c>
      <c r="J364" s="337"/>
      <c r="K364" s="337"/>
      <c r="L364" s="337"/>
      <c r="M364" s="337"/>
      <c r="N364" s="337"/>
      <c r="O364" s="349"/>
      <c r="P364" s="349" t="str">
        <f>TEXT(daily!$B364,"mmmm")</f>
        <v>May</v>
      </c>
      <c r="R364" s="313" t="str">
        <f t="shared" si="5"/>
        <v>2025</v>
      </c>
    </row>
    <row r="365" s="313" customFormat="1" ht="35.1" customHeight="1" spans="1:18">
      <c r="A365" s="328">
        <v>351</v>
      </c>
      <c r="B365" s="294">
        <v>45786</v>
      </c>
      <c r="C365" s="337"/>
      <c r="D365" s="337" t="s">
        <v>993</v>
      </c>
      <c r="E365" s="337"/>
      <c r="F365" s="337" t="s">
        <v>633</v>
      </c>
      <c r="G365" s="356">
        <v>500</v>
      </c>
      <c r="H365" s="340"/>
      <c r="I365" s="337" t="s">
        <v>517</v>
      </c>
      <c r="J365" s="337"/>
      <c r="K365" s="337"/>
      <c r="L365" s="337"/>
      <c r="M365" s="337"/>
      <c r="N365" s="337"/>
      <c r="O365" s="349"/>
      <c r="P365" s="349" t="str">
        <f>TEXT(daily!$B365,"mmmm")</f>
        <v>May</v>
      </c>
      <c r="R365" s="313" t="str">
        <f t="shared" si="5"/>
        <v>2025</v>
      </c>
    </row>
    <row r="366" s="313" customFormat="1" ht="35.1" customHeight="1" spans="1:18">
      <c r="A366" s="328">
        <v>352</v>
      </c>
      <c r="B366" s="294">
        <v>45786</v>
      </c>
      <c r="C366" s="337"/>
      <c r="D366" s="337" t="s">
        <v>517</v>
      </c>
      <c r="E366" s="337"/>
      <c r="F366" s="337" t="s">
        <v>612</v>
      </c>
      <c r="G366" s="356">
        <v>2300</v>
      </c>
      <c r="H366" s="340"/>
      <c r="I366" s="337" t="s">
        <v>517</v>
      </c>
      <c r="J366" s="337"/>
      <c r="K366" s="337" t="s">
        <v>91</v>
      </c>
      <c r="L366" s="337"/>
      <c r="M366" s="337"/>
      <c r="N366" s="337"/>
      <c r="O366" s="349"/>
      <c r="P366" s="349" t="str">
        <f>TEXT(daily!$B366,"mmmm")</f>
        <v>May</v>
      </c>
      <c r="R366" s="313" t="str">
        <f t="shared" si="5"/>
        <v>2025</v>
      </c>
    </row>
    <row r="367" s="313" customFormat="1" ht="35.1" customHeight="1" spans="1:18">
      <c r="A367" s="328">
        <v>353</v>
      </c>
      <c r="B367" s="294">
        <v>45785</v>
      </c>
      <c r="C367" s="337"/>
      <c r="D367" s="337" t="s">
        <v>517</v>
      </c>
      <c r="E367" s="337"/>
      <c r="F367" s="337" t="s">
        <v>719</v>
      </c>
      <c r="G367" s="356">
        <f>175+124</f>
        <v>299</v>
      </c>
      <c r="H367" s="340"/>
      <c r="I367" s="337" t="s">
        <v>517</v>
      </c>
      <c r="J367" s="337"/>
      <c r="K367" s="337"/>
      <c r="L367" s="337"/>
      <c r="M367" s="337"/>
      <c r="N367" s="337"/>
      <c r="O367" s="349"/>
      <c r="P367" s="349" t="str">
        <f>TEXT(daily!$B367,"mmmm")</f>
        <v>May</v>
      </c>
      <c r="R367" s="313" t="str">
        <f t="shared" si="5"/>
        <v>2025</v>
      </c>
    </row>
    <row r="368" s="313" customFormat="1" ht="35.1" customHeight="1" spans="1:18">
      <c r="A368" s="328">
        <v>354</v>
      </c>
      <c r="B368" s="294">
        <v>45787</v>
      </c>
      <c r="C368" s="337"/>
      <c r="D368" s="337" t="s">
        <v>668</v>
      </c>
      <c r="E368" s="337"/>
      <c r="F368" s="337" t="s">
        <v>442</v>
      </c>
      <c r="G368" s="356">
        <v>7.5</v>
      </c>
      <c r="H368" s="340"/>
      <c r="I368" s="337" t="s">
        <v>517</v>
      </c>
      <c r="J368" s="337"/>
      <c r="K368" s="337"/>
      <c r="L368" s="337"/>
      <c r="M368" s="337"/>
      <c r="N368" s="337"/>
      <c r="O368" s="349"/>
      <c r="P368" s="349" t="str">
        <f>TEXT(daily!$B368,"mmmm")</f>
        <v>May</v>
      </c>
      <c r="R368" s="313" t="str">
        <f t="shared" si="5"/>
        <v>2025</v>
      </c>
    </row>
    <row r="369" s="313" customFormat="1" ht="35.1" customHeight="1" spans="1:18">
      <c r="A369" s="328">
        <v>355</v>
      </c>
      <c r="B369" s="294">
        <v>45787</v>
      </c>
      <c r="C369" s="337"/>
      <c r="D369" s="337" t="s">
        <v>518</v>
      </c>
      <c r="E369" s="337"/>
      <c r="F369" s="337" t="s">
        <v>720</v>
      </c>
      <c r="G369" s="356">
        <v>700</v>
      </c>
      <c r="H369" s="340"/>
      <c r="I369" s="337" t="s">
        <v>517</v>
      </c>
      <c r="J369" s="337"/>
      <c r="K369" s="337"/>
      <c r="L369" s="337"/>
      <c r="M369" s="337"/>
      <c r="N369" s="337"/>
      <c r="O369" s="349"/>
      <c r="P369" s="349" t="str">
        <f>TEXT(daily!$B369,"mmmm")</f>
        <v>May</v>
      </c>
      <c r="R369" s="313" t="str">
        <f t="shared" si="5"/>
        <v>2025</v>
      </c>
    </row>
    <row r="370" s="313" customFormat="1" ht="35.1" customHeight="1" spans="1:18">
      <c r="A370" s="328">
        <v>356</v>
      </c>
      <c r="B370" s="294">
        <v>45787</v>
      </c>
      <c r="C370" s="337"/>
      <c r="D370" s="337" t="s">
        <v>377</v>
      </c>
      <c r="E370" s="337"/>
      <c r="F370" s="337" t="s">
        <v>667</v>
      </c>
      <c r="G370" s="356">
        <v>450</v>
      </c>
      <c r="H370" s="340"/>
      <c r="I370" s="337" t="s">
        <v>517</v>
      </c>
      <c r="J370" s="337"/>
      <c r="K370" s="337"/>
      <c r="L370" s="337"/>
      <c r="M370" s="337"/>
      <c r="N370" s="337"/>
      <c r="O370" s="349"/>
      <c r="P370" s="349" t="str">
        <f>TEXT(daily!$B370,"mmmm")</f>
        <v>May</v>
      </c>
      <c r="R370" s="313" t="str">
        <f t="shared" si="5"/>
        <v>2025</v>
      </c>
    </row>
    <row r="371" s="313" customFormat="1" ht="35.1" customHeight="1" spans="1:18">
      <c r="A371" s="328">
        <v>357</v>
      </c>
      <c r="B371" s="294">
        <v>45787</v>
      </c>
      <c r="C371" s="337"/>
      <c r="D371" s="337" t="s">
        <v>377</v>
      </c>
      <c r="E371" s="337"/>
      <c r="F371" s="337" t="s">
        <v>281</v>
      </c>
      <c r="G371" s="356">
        <v>695</v>
      </c>
      <c r="H371" s="340"/>
      <c r="I371" s="337" t="s">
        <v>531</v>
      </c>
      <c r="J371" s="337"/>
      <c r="K371" s="337"/>
      <c r="L371" s="337"/>
      <c r="M371" s="337"/>
      <c r="N371" s="337"/>
      <c r="O371" s="349"/>
      <c r="P371" s="349" t="str">
        <f>TEXT(daily!$B371,"mmmm")</f>
        <v>May</v>
      </c>
      <c r="R371" s="313" t="str">
        <f t="shared" si="5"/>
        <v>2025</v>
      </c>
    </row>
    <row r="372" s="313" customFormat="1" ht="35.1" customHeight="1" spans="1:18">
      <c r="A372" s="328">
        <v>358</v>
      </c>
      <c r="B372" s="294">
        <v>45787</v>
      </c>
      <c r="C372" s="337"/>
      <c r="D372" s="337" t="s">
        <v>517</v>
      </c>
      <c r="E372" s="337"/>
      <c r="F372" s="337" t="s">
        <v>186</v>
      </c>
      <c r="G372" s="356">
        <v>120</v>
      </c>
      <c r="H372" s="340"/>
      <c r="I372" s="337" t="s">
        <v>517</v>
      </c>
      <c r="J372" s="337"/>
      <c r="K372" s="337"/>
      <c r="L372" s="337"/>
      <c r="M372" s="337"/>
      <c r="N372" s="337"/>
      <c r="O372" s="349"/>
      <c r="P372" s="349" t="str">
        <f>TEXT(daily!$B372,"mmmm")</f>
        <v>May</v>
      </c>
      <c r="R372" s="313" t="str">
        <f t="shared" si="5"/>
        <v>2025</v>
      </c>
    </row>
    <row r="373" s="313" customFormat="1" ht="35.1" customHeight="1" spans="1:18">
      <c r="A373" s="328">
        <v>359</v>
      </c>
      <c r="B373" s="294">
        <v>45787</v>
      </c>
      <c r="C373" s="337"/>
      <c r="D373" s="337" t="s">
        <v>517</v>
      </c>
      <c r="E373" s="337"/>
      <c r="F373" s="337" t="s">
        <v>721</v>
      </c>
      <c r="G373" s="356">
        <v>134</v>
      </c>
      <c r="H373" s="340"/>
      <c r="I373" s="337" t="s">
        <v>517</v>
      </c>
      <c r="J373" s="337"/>
      <c r="K373" s="337"/>
      <c r="L373" s="337"/>
      <c r="M373" s="337"/>
      <c r="N373" s="337"/>
      <c r="O373" s="349"/>
      <c r="P373" s="349" t="str">
        <f>TEXT(daily!$B373,"mmmm")</f>
        <v>May</v>
      </c>
      <c r="R373" s="313" t="str">
        <f t="shared" si="5"/>
        <v>2025</v>
      </c>
    </row>
    <row r="374" s="313" customFormat="1" ht="35.1" customHeight="1" spans="1:18">
      <c r="A374" s="328">
        <v>360</v>
      </c>
      <c r="B374" s="294">
        <v>45788</v>
      </c>
      <c r="C374" s="337"/>
      <c r="D374" s="337" t="s">
        <v>517</v>
      </c>
      <c r="E374" s="337"/>
      <c r="F374" s="337" t="s">
        <v>213</v>
      </c>
      <c r="G374" s="356">
        <v>500</v>
      </c>
      <c r="H374" s="340"/>
      <c r="I374" s="337" t="s">
        <v>517</v>
      </c>
      <c r="J374" s="337"/>
      <c r="K374" s="337"/>
      <c r="L374" s="337"/>
      <c r="M374" s="337"/>
      <c r="N374" s="337"/>
      <c r="O374" s="349"/>
      <c r="P374" s="349" t="str">
        <f>TEXT(daily!$B374,"mmmm")</f>
        <v>May</v>
      </c>
      <c r="R374" s="313" t="str">
        <f t="shared" si="5"/>
        <v>2025</v>
      </c>
    </row>
    <row r="375" s="313" customFormat="1" ht="35.1" customHeight="1" spans="1:18">
      <c r="A375" s="328">
        <v>361</v>
      </c>
      <c r="B375" s="294">
        <v>45788</v>
      </c>
      <c r="C375" s="337"/>
      <c r="D375" s="337" t="s">
        <v>517</v>
      </c>
      <c r="E375" s="337"/>
      <c r="F375" s="337" t="s">
        <v>347</v>
      </c>
      <c r="G375" s="356">
        <v>121</v>
      </c>
      <c r="H375" s="340"/>
      <c r="I375" s="337" t="s">
        <v>517</v>
      </c>
      <c r="J375" s="337"/>
      <c r="K375" s="337" t="s">
        <v>347</v>
      </c>
      <c r="L375" s="337"/>
      <c r="M375" s="337"/>
      <c r="N375" s="337"/>
      <c r="O375" s="349"/>
      <c r="P375" s="349" t="str">
        <f>TEXT(daily!$B375,"mmmm")</f>
        <v>May</v>
      </c>
      <c r="R375" s="313" t="str">
        <f t="shared" si="5"/>
        <v>2025</v>
      </c>
    </row>
    <row r="376" s="313" customFormat="1" ht="35.1" customHeight="1" spans="1:18">
      <c r="A376" s="328">
        <v>362</v>
      </c>
      <c r="B376" s="294">
        <v>45788</v>
      </c>
      <c r="C376" s="337"/>
      <c r="D376" s="337" t="s">
        <v>668</v>
      </c>
      <c r="E376" s="337"/>
      <c r="F376" s="337" t="s">
        <v>442</v>
      </c>
      <c r="G376" s="356">
        <v>2</v>
      </c>
      <c r="H376" s="340"/>
      <c r="I376" s="337" t="s">
        <v>531</v>
      </c>
      <c r="J376" s="337"/>
      <c r="K376" s="337"/>
      <c r="L376" s="337"/>
      <c r="M376" s="337"/>
      <c r="N376" s="337"/>
      <c r="O376" s="349"/>
      <c r="P376" s="349" t="str">
        <f>TEXT(daily!$B376,"mmmm")</f>
        <v>May</v>
      </c>
      <c r="R376" s="313" t="str">
        <f t="shared" si="5"/>
        <v>2025</v>
      </c>
    </row>
    <row r="377" s="313" customFormat="1" ht="35.1" customHeight="1" spans="1:18">
      <c r="A377" s="328">
        <v>363</v>
      </c>
      <c r="B377" s="294">
        <v>45788</v>
      </c>
      <c r="C377" s="337"/>
      <c r="D377" s="337" t="s">
        <v>993</v>
      </c>
      <c r="E377" s="337"/>
      <c r="F377" s="337" t="s">
        <v>722</v>
      </c>
      <c r="G377" s="356">
        <v>20000</v>
      </c>
      <c r="H377" s="340"/>
      <c r="I377" s="337" t="s">
        <v>531</v>
      </c>
      <c r="J377" s="337"/>
      <c r="K377" s="337"/>
      <c r="L377" s="337"/>
      <c r="M377" s="337"/>
      <c r="N377" s="337"/>
      <c r="O377" s="349"/>
      <c r="P377" s="349" t="str">
        <f>TEXT(daily!$B377,"mmmm")</f>
        <v>May</v>
      </c>
      <c r="R377" s="313" t="str">
        <f t="shared" si="5"/>
        <v>2025</v>
      </c>
    </row>
    <row r="378" s="313" customFormat="1" ht="35.1" customHeight="1" spans="1:18">
      <c r="A378" s="328">
        <v>364</v>
      </c>
      <c r="B378" s="294">
        <v>45788</v>
      </c>
      <c r="C378" s="337"/>
      <c r="D378" s="337" t="s">
        <v>517</v>
      </c>
      <c r="E378" s="337"/>
      <c r="F378" s="337" t="s">
        <v>186</v>
      </c>
      <c r="G378" s="356">
        <f>500+209.5</f>
        <v>709.5</v>
      </c>
      <c r="H378" s="340"/>
      <c r="I378" s="337" t="s">
        <v>517</v>
      </c>
      <c r="J378" s="337"/>
      <c r="K378" s="337"/>
      <c r="L378" s="337"/>
      <c r="M378" s="337"/>
      <c r="N378" s="337"/>
      <c r="O378" s="349"/>
      <c r="P378" s="349" t="str">
        <f>TEXT(daily!$B378,"mmmm")</f>
        <v>May</v>
      </c>
      <c r="R378" s="313" t="str">
        <f t="shared" si="5"/>
        <v>2025</v>
      </c>
    </row>
    <row r="379" s="313" customFormat="1" ht="35.1" customHeight="1" spans="1:18">
      <c r="A379" s="328">
        <v>365</v>
      </c>
      <c r="B379" s="294">
        <v>45788</v>
      </c>
      <c r="C379" s="337"/>
      <c r="D379" s="337" t="s">
        <v>518</v>
      </c>
      <c r="E379" s="337"/>
      <c r="F379" s="337" t="s">
        <v>723</v>
      </c>
      <c r="G379" s="356">
        <v>1820</v>
      </c>
      <c r="H379" s="340"/>
      <c r="I379" s="337" t="s">
        <v>703</v>
      </c>
      <c r="J379" s="337" t="s">
        <v>724</v>
      </c>
      <c r="K379" s="337"/>
      <c r="L379" s="337"/>
      <c r="M379" s="337"/>
      <c r="N379" s="337"/>
      <c r="O379" s="349"/>
      <c r="P379" s="349" t="str">
        <f>TEXT(daily!$B379,"mmmm")</f>
        <v>May</v>
      </c>
      <c r="R379" s="313" t="str">
        <f t="shared" si="5"/>
        <v>2025</v>
      </c>
    </row>
    <row r="380" s="313" customFormat="1" ht="35.1" customHeight="1" spans="1:18">
      <c r="A380" s="328">
        <v>366</v>
      </c>
      <c r="B380" s="294">
        <v>45788</v>
      </c>
      <c r="C380" s="337"/>
      <c r="D380" s="337" t="s">
        <v>668</v>
      </c>
      <c r="E380" s="337"/>
      <c r="F380" s="337" t="s">
        <v>442</v>
      </c>
      <c r="G380" s="356">
        <v>3.5</v>
      </c>
      <c r="H380" s="340"/>
      <c r="I380" s="337" t="s">
        <v>531</v>
      </c>
      <c r="J380" s="337"/>
      <c r="K380" s="337"/>
      <c r="L380" s="337"/>
      <c r="M380" s="337"/>
      <c r="N380" s="337"/>
      <c r="O380" s="349"/>
      <c r="P380" s="349" t="str">
        <f>TEXT(daily!$B380,"mmmm")</f>
        <v>May</v>
      </c>
      <c r="R380" s="313" t="str">
        <f t="shared" si="5"/>
        <v>2025</v>
      </c>
    </row>
    <row r="381" s="313" customFormat="1" ht="35.1" customHeight="1" spans="1:18">
      <c r="A381" s="328">
        <v>367</v>
      </c>
      <c r="B381" s="294">
        <v>45788</v>
      </c>
      <c r="C381" s="337"/>
      <c r="D381" s="337" t="s">
        <v>518</v>
      </c>
      <c r="E381" s="337"/>
      <c r="F381" s="337" t="s">
        <v>725</v>
      </c>
      <c r="G381" s="356">
        <v>40</v>
      </c>
      <c r="H381" s="340"/>
      <c r="I381" s="337" t="s">
        <v>531</v>
      </c>
      <c r="J381" s="337"/>
      <c r="K381" s="337"/>
      <c r="L381" s="337"/>
      <c r="M381" s="337"/>
      <c r="N381" s="337"/>
      <c r="O381" s="349"/>
      <c r="P381" s="349" t="str">
        <f>TEXT(daily!$B381,"mmmm")</f>
        <v>May</v>
      </c>
      <c r="R381" s="313" t="str">
        <f t="shared" si="5"/>
        <v>2025</v>
      </c>
    </row>
    <row r="382" s="313" customFormat="1" ht="35.1" customHeight="1" spans="1:18">
      <c r="A382" s="328">
        <v>368</v>
      </c>
      <c r="B382" s="294">
        <v>45789</v>
      </c>
      <c r="C382" s="337"/>
      <c r="D382" s="337" t="s">
        <v>17</v>
      </c>
      <c r="E382" s="337"/>
      <c r="F382" s="337" t="s">
        <v>726</v>
      </c>
      <c r="G382" s="356">
        <v>2000</v>
      </c>
      <c r="H382" s="340"/>
      <c r="I382" s="337" t="s">
        <v>531</v>
      </c>
      <c r="J382" s="337"/>
      <c r="K382" s="337"/>
      <c r="L382" s="337" t="s">
        <v>643</v>
      </c>
      <c r="M382" s="337"/>
      <c r="N382" s="337"/>
      <c r="O382" s="349"/>
      <c r="P382" s="349" t="str">
        <f>TEXT(daily!$B382,"mmmm")</f>
        <v>May</v>
      </c>
      <c r="Q382" s="313" t="s">
        <v>643</v>
      </c>
      <c r="R382" s="313" t="str">
        <f t="shared" si="5"/>
        <v>2025</v>
      </c>
    </row>
    <row r="383" s="313" customFormat="1" ht="35.1" customHeight="1" spans="1:18">
      <c r="A383" s="328">
        <v>369</v>
      </c>
      <c r="B383" s="294">
        <v>45788</v>
      </c>
      <c r="C383" s="337"/>
      <c r="D383" s="337" t="s">
        <v>517</v>
      </c>
      <c r="E383" s="337"/>
      <c r="F383" s="337" t="s">
        <v>186</v>
      </c>
      <c r="G383" s="356">
        <v>480</v>
      </c>
      <c r="H383" s="340"/>
      <c r="I383" s="337" t="s">
        <v>517</v>
      </c>
      <c r="J383" s="337"/>
      <c r="K383" s="337"/>
      <c r="L383" s="337"/>
      <c r="M383" s="337"/>
      <c r="N383" s="337"/>
      <c r="O383" s="349"/>
      <c r="P383" s="349" t="str">
        <f>TEXT(daily!$B383,"mmmm")</f>
        <v>May</v>
      </c>
      <c r="R383" s="313" t="str">
        <f t="shared" si="5"/>
        <v>2025</v>
      </c>
    </row>
    <row r="384" s="313" customFormat="1" ht="35.1" customHeight="1" spans="1:18">
      <c r="A384" s="328">
        <v>370</v>
      </c>
      <c r="B384" s="294">
        <v>45789</v>
      </c>
      <c r="C384" s="337"/>
      <c r="D384" s="337" t="s">
        <v>996</v>
      </c>
      <c r="E384" s="337"/>
      <c r="F384" s="337" t="s">
        <v>727</v>
      </c>
      <c r="G384" s="356">
        <f>260+155</f>
        <v>415</v>
      </c>
      <c r="H384" s="340"/>
      <c r="I384" s="337" t="s">
        <v>531</v>
      </c>
      <c r="J384" s="337"/>
      <c r="K384" s="337"/>
      <c r="L384" s="337"/>
      <c r="M384" s="337"/>
      <c r="N384" s="337"/>
      <c r="O384" s="349"/>
      <c r="P384" s="349" t="str">
        <f>TEXT(daily!$B384,"mmmm")</f>
        <v>May</v>
      </c>
      <c r="R384" s="313" t="str">
        <f t="shared" si="5"/>
        <v>2025</v>
      </c>
    </row>
    <row r="385" s="313" customFormat="1" ht="35.1" customHeight="1" spans="1:18">
      <c r="A385" s="328">
        <v>371</v>
      </c>
      <c r="B385" s="294">
        <v>45789</v>
      </c>
      <c r="C385" s="337"/>
      <c r="D385" s="337" t="s">
        <v>520</v>
      </c>
      <c r="E385" s="337"/>
      <c r="F385" s="337" t="s">
        <v>728</v>
      </c>
      <c r="G385" s="356">
        <v>250</v>
      </c>
      <c r="H385" s="340"/>
      <c r="I385" s="337" t="s">
        <v>531</v>
      </c>
      <c r="J385" s="337"/>
      <c r="K385" s="337"/>
      <c r="L385" s="337"/>
      <c r="M385" s="337"/>
      <c r="N385" s="337"/>
      <c r="O385" s="349"/>
      <c r="P385" s="349" t="str">
        <f>TEXT(daily!$B385,"mmmm")</f>
        <v>May</v>
      </c>
      <c r="R385" s="313" t="str">
        <f t="shared" si="5"/>
        <v>2025</v>
      </c>
    </row>
    <row r="386" s="313" customFormat="1" ht="35.1" customHeight="1" spans="1:18">
      <c r="A386" s="328">
        <v>372</v>
      </c>
      <c r="B386" s="294">
        <v>45789</v>
      </c>
      <c r="C386" s="337"/>
      <c r="D386" s="337" t="s">
        <v>668</v>
      </c>
      <c r="E386" s="337"/>
      <c r="F386" s="337" t="s">
        <v>442</v>
      </c>
      <c r="G386" s="356">
        <v>2</v>
      </c>
      <c r="H386" s="340"/>
      <c r="I386" s="337" t="s">
        <v>531</v>
      </c>
      <c r="J386" s="337"/>
      <c r="K386" s="337"/>
      <c r="L386" s="337"/>
      <c r="M386" s="337"/>
      <c r="N386" s="337"/>
      <c r="O386" s="349"/>
      <c r="P386" s="349" t="str">
        <f>TEXT(daily!$B386,"mmmm")</f>
        <v>May</v>
      </c>
      <c r="R386" s="313" t="str">
        <f t="shared" si="5"/>
        <v>2025</v>
      </c>
    </row>
    <row r="387" s="313" customFormat="1" ht="35.1" customHeight="1" spans="1:18">
      <c r="A387" s="328">
        <v>373</v>
      </c>
      <c r="B387" s="294">
        <v>45789</v>
      </c>
      <c r="C387" s="337"/>
      <c r="D387" s="337" t="s">
        <v>377</v>
      </c>
      <c r="E387" s="337"/>
      <c r="F387" s="337" t="s">
        <v>729</v>
      </c>
      <c r="G387" s="356">
        <v>60</v>
      </c>
      <c r="H387" s="340"/>
      <c r="I387" s="337" t="s">
        <v>531</v>
      </c>
      <c r="J387" s="337"/>
      <c r="K387" s="337"/>
      <c r="L387" s="337"/>
      <c r="M387" s="337"/>
      <c r="N387" s="337"/>
      <c r="O387" s="349"/>
      <c r="P387" s="349" t="str">
        <f>TEXT(daily!$B387,"mmmm")</f>
        <v>May</v>
      </c>
      <c r="R387" s="313" t="str">
        <f t="shared" si="5"/>
        <v>2025</v>
      </c>
    </row>
    <row r="388" s="313" customFormat="1" ht="35.1" customHeight="1" spans="1:18">
      <c r="A388" s="328">
        <v>374</v>
      </c>
      <c r="B388" s="294">
        <v>45789</v>
      </c>
      <c r="C388" s="337"/>
      <c r="D388" s="337" t="s">
        <v>517</v>
      </c>
      <c r="E388" s="337"/>
      <c r="F388" s="337" t="s">
        <v>186</v>
      </c>
      <c r="G388" s="356">
        <f>1029.5+90</f>
        <v>1119.5</v>
      </c>
      <c r="H388" s="340"/>
      <c r="I388" s="337" t="s">
        <v>517</v>
      </c>
      <c r="J388" s="337"/>
      <c r="K388" s="337"/>
      <c r="L388" s="337"/>
      <c r="M388" s="337"/>
      <c r="N388" s="337"/>
      <c r="O388" s="349"/>
      <c r="P388" s="349" t="str">
        <f>TEXT(daily!$B388,"mmmm")</f>
        <v>May</v>
      </c>
      <c r="R388" s="313" t="str">
        <f t="shared" si="5"/>
        <v>2025</v>
      </c>
    </row>
    <row r="389" s="313" customFormat="1" ht="35.1" customHeight="1" spans="1:18">
      <c r="A389" s="328">
        <v>375</v>
      </c>
      <c r="B389" s="294">
        <v>45789</v>
      </c>
      <c r="C389" s="337"/>
      <c r="D389" s="337" t="s">
        <v>377</v>
      </c>
      <c r="E389" s="337"/>
      <c r="F389" s="337" t="s">
        <v>730</v>
      </c>
      <c r="G389" s="356">
        <f>173+90</f>
        <v>263</v>
      </c>
      <c r="H389" s="340"/>
      <c r="I389" s="337" t="s">
        <v>517</v>
      </c>
      <c r="J389" s="337"/>
      <c r="K389" s="337"/>
      <c r="L389" s="337"/>
      <c r="M389" s="337"/>
      <c r="N389" s="337"/>
      <c r="O389" s="349"/>
      <c r="P389" s="349" t="str">
        <f>TEXT(daily!$B389,"mmmm")</f>
        <v>May</v>
      </c>
      <c r="R389" s="313" t="str">
        <f t="shared" si="5"/>
        <v>2025</v>
      </c>
    </row>
    <row r="390" s="313" customFormat="1" ht="35.1" customHeight="1" spans="1:18">
      <c r="A390" s="328">
        <v>376</v>
      </c>
      <c r="B390" s="294">
        <v>45790</v>
      </c>
      <c r="C390" s="337"/>
      <c r="D390" s="337" t="s">
        <v>517</v>
      </c>
      <c r="E390" s="337"/>
      <c r="F390" s="337" t="s">
        <v>91</v>
      </c>
      <c r="G390" s="356">
        <v>2000</v>
      </c>
      <c r="H390" s="340"/>
      <c r="I390" s="337" t="s">
        <v>531</v>
      </c>
      <c r="J390" s="337"/>
      <c r="K390" s="337" t="s">
        <v>91</v>
      </c>
      <c r="L390" s="337"/>
      <c r="M390" s="337"/>
      <c r="N390" s="337"/>
      <c r="O390" s="349"/>
      <c r="P390" s="349" t="str">
        <f>TEXT(daily!$B390,"mmmm")</f>
        <v>May</v>
      </c>
      <c r="R390" s="313" t="str">
        <f t="shared" si="5"/>
        <v>2025</v>
      </c>
    </row>
    <row r="391" s="313" customFormat="1" ht="35.1" customHeight="1" spans="1:18">
      <c r="A391" s="328">
        <v>377</v>
      </c>
      <c r="B391" s="294">
        <v>45790</v>
      </c>
      <c r="C391" s="337"/>
      <c r="D391" s="337" t="s">
        <v>518</v>
      </c>
      <c r="E391" s="337"/>
      <c r="F391" s="337" t="s">
        <v>731</v>
      </c>
      <c r="G391" s="356">
        <f>8100+625</f>
        <v>8725</v>
      </c>
      <c r="H391" s="340"/>
      <c r="I391" s="337" t="s">
        <v>732</v>
      </c>
      <c r="J391" s="337"/>
      <c r="K391" s="337"/>
      <c r="L391" s="337"/>
      <c r="M391" s="337"/>
      <c r="N391" s="337"/>
      <c r="O391" s="349"/>
      <c r="P391" s="349" t="str">
        <f>TEXT(daily!$B391,"mmmm")</f>
        <v>May</v>
      </c>
      <c r="R391" s="313" t="str">
        <f t="shared" si="5"/>
        <v>2025</v>
      </c>
    </row>
    <row r="392" s="313" customFormat="1" ht="35.1" customHeight="1" spans="1:18">
      <c r="A392" s="328">
        <v>378</v>
      </c>
      <c r="B392" s="294">
        <v>45790</v>
      </c>
      <c r="C392" s="337"/>
      <c r="D392" s="337" t="s">
        <v>518</v>
      </c>
      <c r="E392" s="337"/>
      <c r="F392" s="337" t="s">
        <v>367</v>
      </c>
      <c r="G392" s="356">
        <v>20</v>
      </c>
      <c r="H392" s="340"/>
      <c r="I392" s="337" t="s">
        <v>531</v>
      </c>
      <c r="J392" s="337"/>
      <c r="K392" s="337"/>
      <c r="L392" s="337"/>
      <c r="M392" s="337"/>
      <c r="N392" s="337"/>
      <c r="O392" s="349"/>
      <c r="P392" s="349" t="str">
        <f>TEXT(daily!$B392,"mmmm")</f>
        <v>May</v>
      </c>
      <c r="R392" s="313" t="str">
        <f t="shared" si="5"/>
        <v>2025</v>
      </c>
    </row>
    <row r="393" s="313" customFormat="1" ht="35.1" customHeight="1" spans="1:18">
      <c r="A393" s="328">
        <v>379</v>
      </c>
      <c r="B393" s="294">
        <v>45790</v>
      </c>
      <c r="C393" s="337"/>
      <c r="D393" s="337" t="s">
        <v>518</v>
      </c>
      <c r="E393" s="337"/>
      <c r="F393" s="337" t="s">
        <v>733</v>
      </c>
      <c r="G393" s="356">
        <v>20</v>
      </c>
      <c r="H393" s="340"/>
      <c r="I393" s="337" t="s">
        <v>531</v>
      </c>
      <c r="J393" s="337"/>
      <c r="K393" s="337"/>
      <c r="L393" s="337"/>
      <c r="M393" s="337"/>
      <c r="N393" s="337"/>
      <c r="O393" s="349"/>
      <c r="P393" s="349" t="str">
        <f>TEXT(daily!$B393,"mmmm")</f>
        <v>May</v>
      </c>
      <c r="R393" s="313" t="str">
        <f t="shared" si="5"/>
        <v>2025</v>
      </c>
    </row>
    <row r="394" s="313" customFormat="1" ht="35.1" customHeight="1" spans="1:18">
      <c r="A394" s="328">
        <v>380</v>
      </c>
      <c r="B394" s="294">
        <v>45790</v>
      </c>
      <c r="C394" s="337"/>
      <c r="D394" s="337" t="s">
        <v>734</v>
      </c>
      <c r="E394" s="337"/>
      <c r="F394" s="337" t="s">
        <v>735</v>
      </c>
      <c r="G394" s="356">
        <v>14000</v>
      </c>
      <c r="H394" s="340"/>
      <c r="I394" s="337" t="s">
        <v>610</v>
      </c>
      <c r="J394" s="337"/>
      <c r="K394" s="337"/>
      <c r="L394" s="337"/>
      <c r="M394" s="337"/>
      <c r="N394" s="337"/>
      <c r="O394" s="349"/>
      <c r="P394" s="349" t="str">
        <f>TEXT(daily!$B394,"mmmm")</f>
        <v>May</v>
      </c>
      <c r="R394" s="313" t="str">
        <f t="shared" si="5"/>
        <v>2025</v>
      </c>
    </row>
    <row r="395" s="313" customFormat="1" ht="35.1" customHeight="1" spans="1:18">
      <c r="A395" s="328">
        <v>381</v>
      </c>
      <c r="B395" s="294">
        <v>45790</v>
      </c>
      <c r="C395" s="337"/>
      <c r="D395" s="337" t="s">
        <v>518</v>
      </c>
      <c r="E395" s="337"/>
      <c r="F395" s="337" t="s">
        <v>736</v>
      </c>
      <c r="G395" s="356">
        <v>26500</v>
      </c>
      <c r="H395" s="340"/>
      <c r="I395" s="337" t="s">
        <v>732</v>
      </c>
      <c r="J395" s="337"/>
      <c r="K395" s="337"/>
      <c r="L395" s="337"/>
      <c r="M395" s="337"/>
      <c r="N395" s="337"/>
      <c r="O395" s="349"/>
      <c r="P395" s="349" t="str">
        <f>TEXT(daily!$B395,"mmmm")</f>
        <v>May</v>
      </c>
      <c r="R395" s="313" t="str">
        <f t="shared" si="5"/>
        <v>2025</v>
      </c>
    </row>
    <row r="396" s="313" customFormat="1" ht="35.1" customHeight="1" spans="1:18">
      <c r="A396" s="328">
        <v>382</v>
      </c>
      <c r="B396" s="294">
        <v>45790</v>
      </c>
      <c r="C396" s="337"/>
      <c r="D396" s="337" t="s">
        <v>518</v>
      </c>
      <c r="E396" s="337"/>
      <c r="F396" s="337" t="s">
        <v>97</v>
      </c>
      <c r="G396" s="356">
        <v>100</v>
      </c>
      <c r="H396" s="340"/>
      <c r="I396" s="337" t="s">
        <v>514</v>
      </c>
      <c r="J396" s="337"/>
      <c r="K396" s="337"/>
      <c r="L396" s="337"/>
      <c r="M396" s="337"/>
      <c r="N396" s="337"/>
      <c r="O396" s="349"/>
      <c r="P396" s="349" t="str">
        <f>TEXT(daily!$B396,"mmmm")</f>
        <v>May</v>
      </c>
      <c r="R396" s="313" t="str">
        <f t="shared" si="5"/>
        <v>2025</v>
      </c>
    </row>
    <row r="397" s="313" customFormat="1" ht="35.1" customHeight="1" spans="1:18">
      <c r="A397" s="328">
        <v>383</v>
      </c>
      <c r="B397" s="294">
        <v>45790</v>
      </c>
      <c r="C397" s="337"/>
      <c r="D397" s="337" t="s">
        <v>518</v>
      </c>
      <c r="E397" s="337"/>
      <c r="F397" s="337" t="s">
        <v>737</v>
      </c>
      <c r="G397" s="356">
        <v>15</v>
      </c>
      <c r="H397" s="340"/>
      <c r="I397" s="337" t="s">
        <v>531</v>
      </c>
      <c r="J397" s="337"/>
      <c r="K397" s="337"/>
      <c r="L397" s="337"/>
      <c r="M397" s="337"/>
      <c r="N397" s="337"/>
      <c r="O397" s="349"/>
      <c r="P397" s="349" t="str">
        <f>TEXT(daily!$B397,"mmmm")</f>
        <v>May</v>
      </c>
      <c r="R397" s="313" t="str">
        <f t="shared" si="5"/>
        <v>2025</v>
      </c>
    </row>
    <row r="398" s="313" customFormat="1" ht="35.1" customHeight="1" spans="1:18">
      <c r="A398" s="328">
        <v>384</v>
      </c>
      <c r="B398" s="294">
        <v>45790</v>
      </c>
      <c r="C398" s="337"/>
      <c r="D398" s="337" t="s">
        <v>668</v>
      </c>
      <c r="E398" s="337"/>
      <c r="F398" s="337" t="s">
        <v>516</v>
      </c>
      <c r="G398" s="356">
        <v>4.5</v>
      </c>
      <c r="H398" s="340"/>
      <c r="I398" s="337" t="s">
        <v>531</v>
      </c>
      <c r="J398" s="337"/>
      <c r="K398" s="337"/>
      <c r="L398" s="337"/>
      <c r="M398" s="337"/>
      <c r="N398" s="337"/>
      <c r="O398" s="349"/>
      <c r="P398" s="349" t="str">
        <f>TEXT(daily!$B398,"mmmm")</f>
        <v>May</v>
      </c>
      <c r="R398" s="313" t="str">
        <f t="shared" si="5"/>
        <v>2025</v>
      </c>
    </row>
    <row r="399" s="313" customFormat="1" ht="35.1" customHeight="1" spans="1:18">
      <c r="A399" s="328">
        <v>385</v>
      </c>
      <c r="B399" s="294">
        <v>45791</v>
      </c>
      <c r="C399" s="337"/>
      <c r="D399" s="337" t="s">
        <v>377</v>
      </c>
      <c r="E399" s="337"/>
      <c r="F399" s="337" t="s">
        <v>738</v>
      </c>
      <c r="G399" s="356">
        <v>100</v>
      </c>
      <c r="H399" s="340"/>
      <c r="I399" s="337" t="s">
        <v>732</v>
      </c>
      <c r="J399" s="337"/>
      <c r="K399" s="337"/>
      <c r="L399" s="337"/>
      <c r="M399" s="337"/>
      <c r="N399" s="337"/>
      <c r="O399" s="349"/>
      <c r="P399" s="349" t="str">
        <f>TEXT(daily!$B399,"mmmm")</f>
        <v>May</v>
      </c>
      <c r="R399" s="313" t="str">
        <f t="shared" ref="R399:R462" si="6">TEXT(B399,"yyyy")</f>
        <v>2025</v>
      </c>
    </row>
    <row r="400" s="313" customFormat="1" ht="35.1" customHeight="1" spans="1:18">
      <c r="A400" s="328">
        <v>386</v>
      </c>
      <c r="B400" s="294">
        <v>45791</v>
      </c>
      <c r="C400" s="337"/>
      <c r="D400" s="337" t="s">
        <v>518</v>
      </c>
      <c r="E400" s="337"/>
      <c r="F400" s="337" t="s">
        <v>739</v>
      </c>
      <c r="G400" s="356">
        <v>53300</v>
      </c>
      <c r="H400" s="340"/>
      <c r="I400" s="337" t="s">
        <v>732</v>
      </c>
      <c r="J400" s="337"/>
      <c r="K400" s="337"/>
      <c r="L400" s="337"/>
      <c r="M400" s="337"/>
      <c r="N400" s="337"/>
      <c r="O400" s="349"/>
      <c r="P400" s="349" t="str">
        <f>TEXT(daily!$B400,"mmmm")</f>
        <v>May</v>
      </c>
      <c r="R400" s="313" t="str">
        <f t="shared" si="6"/>
        <v>2025</v>
      </c>
    </row>
    <row r="401" s="313" customFormat="1" ht="35.1" customHeight="1" spans="1:18">
      <c r="A401" s="328">
        <v>387</v>
      </c>
      <c r="B401" s="294">
        <v>45791</v>
      </c>
      <c r="C401" s="337"/>
      <c r="D401" s="337" t="s">
        <v>517</v>
      </c>
      <c r="E401" s="337"/>
      <c r="F401" s="337" t="s">
        <v>186</v>
      </c>
      <c r="G401" s="356">
        <v>400</v>
      </c>
      <c r="H401" s="340"/>
      <c r="I401" s="337" t="s">
        <v>517</v>
      </c>
      <c r="J401" s="337"/>
      <c r="K401" s="337"/>
      <c r="L401" s="337"/>
      <c r="M401" s="337"/>
      <c r="N401" s="337"/>
      <c r="O401" s="349"/>
      <c r="P401" s="349" t="str">
        <f>TEXT(daily!$B401,"mmmm")</f>
        <v>May</v>
      </c>
      <c r="R401" s="313" t="str">
        <f t="shared" si="6"/>
        <v>2025</v>
      </c>
    </row>
    <row r="402" s="313" customFormat="1" ht="35.1" customHeight="1" spans="1:18">
      <c r="A402" s="328">
        <v>388</v>
      </c>
      <c r="B402" s="294">
        <v>45790</v>
      </c>
      <c r="C402" s="337"/>
      <c r="D402" s="337" t="s">
        <v>518</v>
      </c>
      <c r="E402" s="337"/>
      <c r="F402" s="337" t="s">
        <v>740</v>
      </c>
      <c r="G402" s="356">
        <v>4800</v>
      </c>
      <c r="H402" s="340"/>
      <c r="I402" s="337" t="s">
        <v>732</v>
      </c>
      <c r="J402" s="337"/>
      <c r="K402" s="337"/>
      <c r="L402" s="337"/>
      <c r="M402" s="337"/>
      <c r="N402" s="337"/>
      <c r="O402" s="349"/>
      <c r="P402" s="349" t="str">
        <f>TEXT(daily!$B402,"mmmm")</f>
        <v>May</v>
      </c>
      <c r="R402" s="313" t="str">
        <f t="shared" si="6"/>
        <v>2025</v>
      </c>
    </row>
    <row r="403" s="313" customFormat="1" ht="35.1" customHeight="1" spans="1:18">
      <c r="A403" s="328">
        <v>389</v>
      </c>
      <c r="B403" s="294">
        <v>45790</v>
      </c>
      <c r="C403" s="337"/>
      <c r="D403" s="337" t="s">
        <v>517</v>
      </c>
      <c r="E403" s="337"/>
      <c r="F403" s="337" t="s">
        <v>249</v>
      </c>
      <c r="G403" s="356">
        <v>60</v>
      </c>
      <c r="H403" s="340"/>
      <c r="I403" s="337" t="s">
        <v>517</v>
      </c>
      <c r="J403" s="337"/>
      <c r="K403" s="337"/>
      <c r="L403" s="337"/>
      <c r="M403" s="337"/>
      <c r="N403" s="337"/>
      <c r="O403" s="349"/>
      <c r="P403" s="349" t="str">
        <f>TEXT(daily!$B403,"mmmm")</f>
        <v>May</v>
      </c>
      <c r="R403" s="313" t="str">
        <f t="shared" si="6"/>
        <v>2025</v>
      </c>
    </row>
    <row r="404" s="313" customFormat="1" ht="35.1" customHeight="1" spans="1:18">
      <c r="A404" s="328">
        <v>390</v>
      </c>
      <c r="B404" s="294">
        <v>45790</v>
      </c>
      <c r="C404" s="337"/>
      <c r="D404" s="337" t="s">
        <v>518</v>
      </c>
      <c r="E404" s="337"/>
      <c r="F404" s="337" t="s">
        <v>741</v>
      </c>
      <c r="G404" s="356">
        <v>5925</v>
      </c>
      <c r="H404" s="340"/>
      <c r="I404" s="337" t="s">
        <v>732</v>
      </c>
      <c r="J404" s="337"/>
      <c r="K404" s="337"/>
      <c r="L404" s="337"/>
      <c r="M404" s="337"/>
      <c r="N404" s="337"/>
      <c r="O404" s="349"/>
      <c r="P404" s="349" t="str">
        <f>TEXT(daily!$B404,"mmmm")</f>
        <v>May</v>
      </c>
      <c r="R404" s="313" t="str">
        <f t="shared" si="6"/>
        <v>2025</v>
      </c>
    </row>
    <row r="405" s="313" customFormat="1" ht="35.1" customHeight="1" spans="1:18">
      <c r="A405" s="328">
        <v>391</v>
      </c>
      <c r="B405" s="294">
        <v>45791</v>
      </c>
      <c r="C405" s="337"/>
      <c r="D405" s="337" t="s">
        <v>377</v>
      </c>
      <c r="E405" s="337"/>
      <c r="F405" s="337" t="s">
        <v>729</v>
      </c>
      <c r="G405" s="356">
        <v>60</v>
      </c>
      <c r="H405" s="340"/>
      <c r="I405" s="337" t="s">
        <v>531</v>
      </c>
      <c r="J405" s="337"/>
      <c r="K405" s="337"/>
      <c r="L405" s="337"/>
      <c r="M405" s="337"/>
      <c r="N405" s="337"/>
      <c r="O405" s="349"/>
      <c r="P405" s="349" t="str">
        <f>TEXT(daily!$B405,"mmmm")</f>
        <v>May</v>
      </c>
      <c r="R405" s="313" t="str">
        <f t="shared" si="6"/>
        <v>2025</v>
      </c>
    </row>
    <row r="406" s="313" customFormat="1" ht="35.1" customHeight="1" spans="1:18">
      <c r="A406" s="328">
        <v>392</v>
      </c>
      <c r="B406" s="294">
        <v>45791</v>
      </c>
      <c r="C406" s="337"/>
      <c r="D406" s="337" t="s">
        <v>517</v>
      </c>
      <c r="E406" s="337"/>
      <c r="F406" s="337" t="s">
        <v>186</v>
      </c>
      <c r="G406" s="356">
        <v>15</v>
      </c>
      <c r="H406" s="340"/>
      <c r="I406" s="337" t="s">
        <v>517</v>
      </c>
      <c r="J406" s="337"/>
      <c r="K406" s="337"/>
      <c r="L406" s="337"/>
      <c r="M406" s="337"/>
      <c r="N406" s="337"/>
      <c r="O406" s="349"/>
      <c r="P406" s="349" t="str">
        <f>TEXT(daily!$B406,"mmmm")</f>
        <v>May</v>
      </c>
      <c r="R406" s="313" t="str">
        <f t="shared" si="6"/>
        <v>2025</v>
      </c>
    </row>
    <row r="407" s="313" customFormat="1" ht="35.1" customHeight="1" spans="1:18">
      <c r="A407" s="328">
        <v>393</v>
      </c>
      <c r="B407" s="294">
        <v>45791</v>
      </c>
      <c r="C407" s="337"/>
      <c r="D407" s="337" t="s">
        <v>996</v>
      </c>
      <c r="E407" s="337"/>
      <c r="F407" s="337" t="s">
        <v>742</v>
      </c>
      <c r="G407" s="356">
        <v>90</v>
      </c>
      <c r="H407" s="340"/>
      <c r="I407" s="337" t="s">
        <v>531</v>
      </c>
      <c r="J407" s="337"/>
      <c r="K407" s="337"/>
      <c r="L407" s="337"/>
      <c r="M407" s="337"/>
      <c r="N407" s="337"/>
      <c r="O407" s="349"/>
      <c r="P407" s="349" t="str">
        <f>TEXT(daily!$B407,"mmmm")</f>
        <v>May</v>
      </c>
      <c r="R407" s="313" t="str">
        <f t="shared" si="6"/>
        <v>2025</v>
      </c>
    </row>
    <row r="408" s="313" customFormat="1" ht="35.1" customHeight="1" spans="1:18">
      <c r="A408" s="328">
        <v>394</v>
      </c>
      <c r="B408" s="294">
        <v>45791</v>
      </c>
      <c r="C408" s="337"/>
      <c r="D408" s="337" t="s">
        <v>518</v>
      </c>
      <c r="E408" s="337"/>
      <c r="F408" s="337" t="s">
        <v>743</v>
      </c>
      <c r="G408" s="356">
        <v>2400</v>
      </c>
      <c r="H408" s="340"/>
      <c r="I408" s="337" t="s">
        <v>732</v>
      </c>
      <c r="J408" s="337"/>
      <c r="K408" s="337"/>
      <c r="L408" s="337"/>
      <c r="M408" s="337"/>
      <c r="N408" s="337"/>
      <c r="O408" s="349"/>
      <c r="P408" s="349" t="str">
        <f>TEXT(daily!$B408,"mmmm")</f>
        <v>May</v>
      </c>
      <c r="R408" s="313" t="str">
        <f t="shared" si="6"/>
        <v>2025</v>
      </c>
    </row>
    <row r="409" s="313" customFormat="1" ht="35.1" customHeight="1" spans="1:18">
      <c r="A409" s="328">
        <v>395</v>
      </c>
      <c r="B409" s="294">
        <v>45791</v>
      </c>
      <c r="C409" s="337"/>
      <c r="D409" s="337" t="s">
        <v>377</v>
      </c>
      <c r="E409" s="337"/>
      <c r="F409" s="337" t="s">
        <v>744</v>
      </c>
      <c r="G409" s="356">
        <v>150</v>
      </c>
      <c r="H409" s="340"/>
      <c r="I409" s="337" t="s">
        <v>522</v>
      </c>
      <c r="J409" s="337"/>
      <c r="K409" s="337"/>
      <c r="L409" s="337"/>
      <c r="M409" s="337"/>
      <c r="N409" s="337"/>
      <c r="O409" s="349"/>
      <c r="P409" s="349" t="str">
        <f>TEXT(daily!$B409,"mmmm")</f>
        <v>May</v>
      </c>
      <c r="R409" s="313" t="str">
        <f t="shared" si="6"/>
        <v>2025</v>
      </c>
    </row>
    <row r="410" s="313" customFormat="1" ht="35.1" customHeight="1" spans="1:18">
      <c r="A410" s="328">
        <v>396</v>
      </c>
      <c r="B410" s="294">
        <v>45791</v>
      </c>
      <c r="C410" s="337"/>
      <c r="D410" s="337" t="s">
        <v>668</v>
      </c>
      <c r="E410" s="337"/>
      <c r="F410" s="337" t="s">
        <v>442</v>
      </c>
      <c r="G410" s="356">
        <v>3</v>
      </c>
      <c r="H410" s="340"/>
      <c r="I410" s="337" t="s">
        <v>531</v>
      </c>
      <c r="J410" s="337"/>
      <c r="K410" s="337"/>
      <c r="L410" s="337"/>
      <c r="M410" s="337"/>
      <c r="N410" s="337"/>
      <c r="O410" s="349"/>
      <c r="P410" s="349" t="str">
        <f>TEXT(daily!$B410,"mmmm")</f>
        <v>May</v>
      </c>
      <c r="R410" s="313" t="str">
        <f t="shared" si="6"/>
        <v>2025</v>
      </c>
    </row>
    <row r="411" s="313" customFormat="1" ht="35.1" customHeight="1" spans="1:18">
      <c r="A411" s="328">
        <v>397</v>
      </c>
      <c r="B411" s="294">
        <v>45791</v>
      </c>
      <c r="C411" s="337"/>
      <c r="D411" s="337" t="s">
        <v>518</v>
      </c>
      <c r="E411" s="337"/>
      <c r="F411" s="337" t="s">
        <v>745</v>
      </c>
      <c r="G411" s="356">
        <v>900</v>
      </c>
      <c r="H411" s="340"/>
      <c r="I411" s="337" t="s">
        <v>531</v>
      </c>
      <c r="J411" s="337"/>
      <c r="K411" s="337"/>
      <c r="L411" s="337"/>
      <c r="M411" s="337"/>
      <c r="N411" s="337"/>
      <c r="O411" s="349"/>
      <c r="P411" s="349" t="str">
        <f>TEXT(daily!$B411,"mmmm")</f>
        <v>May</v>
      </c>
      <c r="R411" s="313" t="str">
        <f t="shared" si="6"/>
        <v>2025</v>
      </c>
    </row>
    <row r="412" s="313" customFormat="1" ht="35.1" customHeight="1" spans="1:18">
      <c r="A412" s="328">
        <v>398</v>
      </c>
      <c r="B412" s="294">
        <v>45791</v>
      </c>
      <c r="C412" s="337"/>
      <c r="D412" s="337" t="s">
        <v>518</v>
      </c>
      <c r="E412" s="337"/>
      <c r="F412" s="337" t="s">
        <v>746</v>
      </c>
      <c r="G412" s="356">
        <v>2400</v>
      </c>
      <c r="H412" s="340"/>
      <c r="I412" s="337" t="s">
        <v>429</v>
      </c>
      <c r="J412" s="337"/>
      <c r="K412" s="337"/>
      <c r="L412" s="337"/>
      <c r="M412" s="337"/>
      <c r="N412" s="337"/>
      <c r="O412" s="349"/>
      <c r="P412" s="349" t="str">
        <f>TEXT(daily!$B412,"mmmm")</f>
        <v>May</v>
      </c>
      <c r="R412" s="313" t="str">
        <f t="shared" si="6"/>
        <v>2025</v>
      </c>
    </row>
    <row r="413" s="313" customFormat="1" ht="35.1" customHeight="1" spans="1:18">
      <c r="A413" s="328">
        <v>399</v>
      </c>
      <c r="B413" s="294">
        <v>45791</v>
      </c>
      <c r="C413" s="337"/>
      <c r="D413" s="337" t="s">
        <v>518</v>
      </c>
      <c r="E413" s="337"/>
      <c r="F413" s="337" t="s">
        <v>747</v>
      </c>
      <c r="G413" s="356">
        <v>30</v>
      </c>
      <c r="H413" s="340"/>
      <c r="I413" s="337" t="s">
        <v>703</v>
      </c>
      <c r="J413" s="337" t="s">
        <v>704</v>
      </c>
      <c r="K413" s="337"/>
      <c r="L413" s="337"/>
      <c r="M413" s="337"/>
      <c r="N413" s="337"/>
      <c r="O413" s="349"/>
      <c r="P413" s="349" t="str">
        <f>TEXT(daily!$B413,"mmmm")</f>
        <v>May</v>
      </c>
      <c r="R413" s="313" t="str">
        <f t="shared" si="6"/>
        <v>2025</v>
      </c>
    </row>
    <row r="414" s="313" customFormat="1" ht="35.1" customHeight="1" spans="1:18">
      <c r="A414" s="328">
        <v>400</v>
      </c>
      <c r="B414" s="294">
        <v>45791</v>
      </c>
      <c r="C414" s="337"/>
      <c r="D414" s="337" t="s">
        <v>517</v>
      </c>
      <c r="E414" s="337"/>
      <c r="F414" s="337" t="s">
        <v>517</v>
      </c>
      <c r="G414" s="356">
        <v>260</v>
      </c>
      <c r="H414" s="340"/>
      <c r="I414" s="337" t="s">
        <v>517</v>
      </c>
      <c r="J414" s="337"/>
      <c r="K414" s="337"/>
      <c r="L414" s="337"/>
      <c r="M414" s="337"/>
      <c r="N414" s="337"/>
      <c r="O414" s="349"/>
      <c r="P414" s="349" t="str">
        <f>TEXT(daily!$B414,"mmmm")</f>
        <v>May</v>
      </c>
      <c r="R414" s="313" t="str">
        <f t="shared" si="6"/>
        <v>2025</v>
      </c>
    </row>
    <row r="415" s="313" customFormat="1" ht="35.1" customHeight="1" spans="1:18">
      <c r="A415" s="328">
        <v>401</v>
      </c>
      <c r="B415" s="294">
        <v>45791</v>
      </c>
      <c r="C415" s="337"/>
      <c r="D415" s="337" t="s">
        <v>17</v>
      </c>
      <c r="E415" s="337"/>
      <c r="F415" s="337" t="s">
        <v>748</v>
      </c>
      <c r="G415" s="356">
        <v>3000</v>
      </c>
      <c r="H415" s="340"/>
      <c r="I415" s="337" t="s">
        <v>531</v>
      </c>
      <c r="J415" s="337"/>
      <c r="K415" s="337"/>
      <c r="L415" s="337"/>
      <c r="M415" s="337"/>
      <c r="N415" s="337"/>
      <c r="O415" s="349"/>
      <c r="P415" s="349" t="str">
        <f>TEXT(daily!$B415,"mmmm")</f>
        <v>May</v>
      </c>
      <c r="Q415" s="313" t="s">
        <v>139</v>
      </c>
      <c r="R415" s="313" t="str">
        <f t="shared" si="6"/>
        <v>2025</v>
      </c>
    </row>
    <row r="416" s="313" customFormat="1" ht="35.1" customHeight="1" spans="1:18">
      <c r="A416" s="328">
        <v>402</v>
      </c>
      <c r="B416" s="294">
        <v>45791</v>
      </c>
      <c r="C416" s="337"/>
      <c r="D416" s="337" t="s">
        <v>517</v>
      </c>
      <c r="E416" s="337"/>
      <c r="F416" s="337" t="s">
        <v>186</v>
      </c>
      <c r="G416" s="356">
        <v>488</v>
      </c>
      <c r="H416" s="340"/>
      <c r="I416" s="337" t="s">
        <v>517</v>
      </c>
      <c r="J416" s="337"/>
      <c r="K416" s="337"/>
      <c r="L416" s="337"/>
      <c r="M416" s="337"/>
      <c r="N416" s="337"/>
      <c r="O416" s="349"/>
      <c r="P416" s="349" t="str">
        <f>TEXT(daily!$B416,"mmmm")</f>
        <v>May</v>
      </c>
      <c r="R416" s="313" t="str">
        <f t="shared" si="6"/>
        <v>2025</v>
      </c>
    </row>
    <row r="417" s="313" customFormat="1" ht="35.1" customHeight="1" spans="1:18">
      <c r="A417" s="328">
        <v>403</v>
      </c>
      <c r="B417" s="294">
        <v>45791</v>
      </c>
      <c r="C417" s="337"/>
      <c r="D417" s="337" t="s">
        <v>517</v>
      </c>
      <c r="E417" s="337"/>
      <c r="F417" s="337" t="s">
        <v>267</v>
      </c>
      <c r="G417" s="356">
        <v>270</v>
      </c>
      <c r="H417" s="340"/>
      <c r="I417" s="337" t="s">
        <v>517</v>
      </c>
      <c r="J417" s="337"/>
      <c r="K417" s="337"/>
      <c r="L417" s="337"/>
      <c r="M417" s="337"/>
      <c r="N417" s="337"/>
      <c r="O417" s="349"/>
      <c r="P417" s="349" t="str">
        <f>TEXT(daily!$B417,"mmmm")</f>
        <v>May</v>
      </c>
      <c r="R417" s="313" t="str">
        <f t="shared" si="6"/>
        <v>2025</v>
      </c>
    </row>
    <row r="418" s="313" customFormat="1" ht="35.1" customHeight="1" spans="1:18">
      <c r="A418" s="328">
        <v>404</v>
      </c>
      <c r="B418" s="294">
        <v>45792</v>
      </c>
      <c r="C418" s="337"/>
      <c r="D418" s="337" t="s">
        <v>518</v>
      </c>
      <c r="E418" s="337"/>
      <c r="F418" s="337" t="s">
        <v>749</v>
      </c>
      <c r="G418" s="356">
        <v>250</v>
      </c>
      <c r="H418" s="340"/>
      <c r="I418" s="337" t="s">
        <v>522</v>
      </c>
      <c r="J418" s="337"/>
      <c r="K418" s="337"/>
      <c r="L418" s="337"/>
      <c r="M418" s="337"/>
      <c r="N418" s="337"/>
      <c r="O418" s="349"/>
      <c r="P418" s="349" t="str">
        <f>TEXT(daily!$B418,"mmmm")</f>
        <v>May</v>
      </c>
      <c r="R418" s="313" t="str">
        <f t="shared" si="6"/>
        <v>2025</v>
      </c>
    </row>
    <row r="419" s="313" customFormat="1" ht="35.1" customHeight="1" spans="1:18">
      <c r="A419" s="328">
        <v>405</v>
      </c>
      <c r="B419" s="294">
        <v>45792</v>
      </c>
      <c r="C419" s="337"/>
      <c r="D419" s="337" t="s">
        <v>377</v>
      </c>
      <c r="E419" s="337"/>
      <c r="F419" s="337" t="s">
        <v>729</v>
      </c>
      <c r="G419" s="356">
        <v>60</v>
      </c>
      <c r="H419" s="340"/>
      <c r="I419" s="337" t="s">
        <v>531</v>
      </c>
      <c r="J419" s="337"/>
      <c r="K419" s="337"/>
      <c r="L419" s="337"/>
      <c r="M419" s="337"/>
      <c r="N419" s="337"/>
      <c r="O419" s="349"/>
      <c r="P419" s="349" t="str">
        <f>TEXT(daily!$B419,"mmmm")</f>
        <v>May</v>
      </c>
      <c r="R419" s="313" t="str">
        <f t="shared" si="6"/>
        <v>2025</v>
      </c>
    </row>
    <row r="420" s="313" customFormat="1" ht="35.1" customHeight="1" spans="1:18">
      <c r="A420" s="328">
        <v>406</v>
      </c>
      <c r="B420" s="294">
        <v>45792</v>
      </c>
      <c r="C420" s="337"/>
      <c r="D420" s="337" t="s">
        <v>517</v>
      </c>
      <c r="E420" s="337"/>
      <c r="F420" s="337" t="s">
        <v>186</v>
      </c>
      <c r="G420" s="356">
        <v>70</v>
      </c>
      <c r="H420" s="340"/>
      <c r="I420" s="337" t="s">
        <v>517</v>
      </c>
      <c r="J420" s="337"/>
      <c r="K420" s="337"/>
      <c r="L420" s="337"/>
      <c r="M420" s="337"/>
      <c r="N420" s="337"/>
      <c r="O420" s="349"/>
      <c r="P420" s="349" t="str">
        <f>TEXT(daily!$B420,"mmmm")</f>
        <v>May</v>
      </c>
      <c r="R420" s="313" t="str">
        <f t="shared" si="6"/>
        <v>2025</v>
      </c>
    </row>
    <row r="421" s="313" customFormat="1" ht="35.1" customHeight="1" spans="1:18">
      <c r="A421" s="328">
        <v>407</v>
      </c>
      <c r="B421" s="294">
        <v>45792</v>
      </c>
      <c r="C421" s="337"/>
      <c r="D421" s="337" t="s">
        <v>17</v>
      </c>
      <c r="E421" s="337"/>
      <c r="F421" s="337" t="s">
        <v>750</v>
      </c>
      <c r="G421" s="356">
        <v>200</v>
      </c>
      <c r="H421" s="340"/>
      <c r="I421" s="337" t="s">
        <v>531</v>
      </c>
      <c r="J421" s="337"/>
      <c r="K421" s="337"/>
      <c r="L421" s="337"/>
      <c r="M421" s="337"/>
      <c r="N421" s="337"/>
      <c r="O421" s="349"/>
      <c r="P421" s="349" t="str">
        <f>TEXT(daily!$B421,"mmmm")</f>
        <v>May</v>
      </c>
      <c r="Q421" s="313" t="s">
        <v>429</v>
      </c>
      <c r="R421" s="313" t="str">
        <f t="shared" si="6"/>
        <v>2025</v>
      </c>
    </row>
    <row r="422" s="313" customFormat="1" ht="35.1" customHeight="1" spans="1:18">
      <c r="A422" s="328">
        <v>408</v>
      </c>
      <c r="B422" s="294">
        <v>45792</v>
      </c>
      <c r="C422" s="337"/>
      <c r="D422" s="337" t="s">
        <v>377</v>
      </c>
      <c r="E422" s="337"/>
      <c r="F422" s="337" t="s">
        <v>341</v>
      </c>
      <c r="G422" s="356">
        <v>60</v>
      </c>
      <c r="H422" s="340"/>
      <c r="I422" s="337" t="s">
        <v>531</v>
      </c>
      <c r="J422" s="337"/>
      <c r="K422" s="337"/>
      <c r="L422" s="337"/>
      <c r="M422" s="337"/>
      <c r="N422" s="337"/>
      <c r="O422" s="349"/>
      <c r="P422" s="349" t="str">
        <f>TEXT(daily!$B422,"mmmm")</f>
        <v>May</v>
      </c>
      <c r="R422" s="313" t="str">
        <f t="shared" si="6"/>
        <v>2025</v>
      </c>
    </row>
    <row r="423" s="313" customFormat="1" ht="35.1" customHeight="1" spans="1:18">
      <c r="A423" s="328">
        <v>409</v>
      </c>
      <c r="B423" s="294">
        <v>45792</v>
      </c>
      <c r="C423" s="337"/>
      <c r="D423" s="337" t="s">
        <v>517</v>
      </c>
      <c r="E423" s="337"/>
      <c r="F423" s="337" t="s">
        <v>751</v>
      </c>
      <c r="G423" s="356">
        <v>500</v>
      </c>
      <c r="H423" s="340"/>
      <c r="I423" s="337" t="s">
        <v>517</v>
      </c>
      <c r="J423" s="337"/>
      <c r="K423" s="337"/>
      <c r="L423" s="337"/>
      <c r="M423" s="337"/>
      <c r="N423" s="337"/>
      <c r="O423" s="349"/>
      <c r="P423" s="349" t="str">
        <f>TEXT(daily!$B423,"mmmm")</f>
        <v>May</v>
      </c>
      <c r="R423" s="313" t="str">
        <f t="shared" si="6"/>
        <v>2025</v>
      </c>
    </row>
    <row r="424" s="313" customFormat="1" ht="35.1" customHeight="1" spans="1:18">
      <c r="A424" s="328">
        <v>410</v>
      </c>
      <c r="B424" s="294">
        <v>45792</v>
      </c>
      <c r="C424" s="337"/>
      <c r="D424" s="337" t="s">
        <v>668</v>
      </c>
      <c r="E424" s="337"/>
      <c r="F424" s="337" t="s">
        <v>442</v>
      </c>
      <c r="G424" s="356">
        <v>3</v>
      </c>
      <c r="H424" s="340"/>
      <c r="I424" s="337" t="s">
        <v>531</v>
      </c>
      <c r="J424" s="337"/>
      <c r="K424" s="337"/>
      <c r="L424" s="337"/>
      <c r="M424" s="337"/>
      <c r="N424" s="337"/>
      <c r="O424" s="349"/>
      <c r="P424" s="349" t="str">
        <f>TEXT(daily!$B424,"mmmm")</f>
        <v>May</v>
      </c>
      <c r="R424" s="313" t="str">
        <f t="shared" si="6"/>
        <v>2025</v>
      </c>
    </row>
    <row r="425" s="313" customFormat="1" ht="35.1" customHeight="1" spans="1:18">
      <c r="A425" s="328">
        <v>411</v>
      </c>
      <c r="B425" s="294">
        <v>45792</v>
      </c>
      <c r="C425" s="337"/>
      <c r="D425" s="337" t="s">
        <v>19</v>
      </c>
      <c r="E425" s="337"/>
      <c r="F425" s="337" t="s">
        <v>348</v>
      </c>
      <c r="G425" s="356">
        <v>2000</v>
      </c>
      <c r="H425" s="340"/>
      <c r="I425" s="337" t="s">
        <v>531</v>
      </c>
      <c r="J425" s="337"/>
      <c r="K425" s="337"/>
      <c r="L425" s="337"/>
      <c r="M425" s="337"/>
      <c r="N425" s="337" t="s">
        <v>348</v>
      </c>
      <c r="O425" s="349"/>
      <c r="P425" s="349" t="str">
        <f>TEXT(daily!$B425,"mmmm")</f>
        <v>May</v>
      </c>
      <c r="R425" s="313" t="str">
        <f t="shared" si="6"/>
        <v>2025</v>
      </c>
    </row>
    <row r="426" s="313" customFormat="1" ht="35.1" customHeight="1" spans="1:18">
      <c r="A426" s="328">
        <v>412</v>
      </c>
      <c r="B426" s="294">
        <v>45792</v>
      </c>
      <c r="C426" s="337"/>
      <c r="D426" s="337" t="s">
        <v>17</v>
      </c>
      <c r="E426" s="337"/>
      <c r="F426" s="337" t="s">
        <v>417</v>
      </c>
      <c r="G426" s="356">
        <v>300</v>
      </c>
      <c r="H426" s="340"/>
      <c r="I426" s="337" t="s">
        <v>531</v>
      </c>
      <c r="J426" s="337"/>
      <c r="K426" s="337"/>
      <c r="L426" s="337"/>
      <c r="M426" s="337"/>
      <c r="N426" s="337"/>
      <c r="O426" s="349"/>
      <c r="P426" s="349" t="str">
        <f>TEXT(daily!$B426,"mmmm")</f>
        <v>May</v>
      </c>
      <c r="Q426" s="313" t="s">
        <v>413</v>
      </c>
      <c r="R426" s="313" t="str">
        <f t="shared" si="6"/>
        <v>2025</v>
      </c>
    </row>
    <row r="427" s="313" customFormat="1" ht="35.1" customHeight="1" spans="1:18">
      <c r="A427" s="328">
        <v>413</v>
      </c>
      <c r="B427" s="294">
        <v>45792</v>
      </c>
      <c r="C427" s="337"/>
      <c r="D427" s="337" t="s">
        <v>377</v>
      </c>
      <c r="E427" s="337"/>
      <c r="F427" s="337" t="s">
        <v>738</v>
      </c>
      <c r="G427" s="356">
        <v>200</v>
      </c>
      <c r="H427" s="340"/>
      <c r="I427" s="337" t="s">
        <v>732</v>
      </c>
      <c r="J427" s="337"/>
      <c r="K427" s="337"/>
      <c r="L427" s="337"/>
      <c r="M427" s="337"/>
      <c r="N427" s="337"/>
      <c r="O427" s="349"/>
      <c r="P427" s="349" t="str">
        <f>TEXT(daily!$B427,"mmmm")</f>
        <v>May</v>
      </c>
      <c r="R427" s="313" t="str">
        <f t="shared" si="6"/>
        <v>2025</v>
      </c>
    </row>
    <row r="428" s="313" customFormat="1" ht="35.1" customHeight="1" spans="1:18">
      <c r="A428" s="328">
        <v>414</v>
      </c>
      <c r="B428" s="294">
        <v>45792</v>
      </c>
      <c r="C428" s="337"/>
      <c r="D428" s="337" t="s">
        <v>517</v>
      </c>
      <c r="E428" s="337"/>
      <c r="F428" s="337" t="s">
        <v>186</v>
      </c>
      <c r="G428" s="356">
        <v>895</v>
      </c>
      <c r="H428" s="340"/>
      <c r="I428" s="337" t="s">
        <v>517</v>
      </c>
      <c r="J428" s="337"/>
      <c r="K428" s="337"/>
      <c r="L428" s="337"/>
      <c r="M428" s="337"/>
      <c r="N428" s="337"/>
      <c r="O428" s="349"/>
      <c r="P428" s="349" t="str">
        <f>TEXT(daily!$B428,"mmmm")</f>
        <v>May</v>
      </c>
      <c r="R428" s="313" t="str">
        <f t="shared" si="6"/>
        <v>2025</v>
      </c>
    </row>
    <row r="429" s="313" customFormat="1" ht="35.1" customHeight="1" spans="1:18">
      <c r="A429" s="328">
        <v>415</v>
      </c>
      <c r="B429" s="294">
        <v>45792</v>
      </c>
      <c r="C429" s="337"/>
      <c r="D429" s="337" t="s">
        <v>377</v>
      </c>
      <c r="E429" s="337"/>
      <c r="F429" s="337" t="s">
        <v>341</v>
      </c>
      <c r="G429" s="356">
        <v>80</v>
      </c>
      <c r="H429" s="340"/>
      <c r="I429" s="337" t="s">
        <v>531</v>
      </c>
      <c r="J429" s="337"/>
      <c r="K429" s="337"/>
      <c r="L429" s="337"/>
      <c r="M429" s="337"/>
      <c r="N429" s="337"/>
      <c r="O429" s="349"/>
      <c r="P429" s="349" t="str">
        <f>TEXT(daily!$B429,"mmmm")</f>
        <v>May</v>
      </c>
      <c r="R429" s="313" t="str">
        <f t="shared" si="6"/>
        <v>2025</v>
      </c>
    </row>
    <row r="430" s="313" customFormat="1" ht="35.1" customHeight="1" spans="1:18">
      <c r="A430" s="328">
        <v>416</v>
      </c>
      <c r="B430" s="294">
        <v>45792</v>
      </c>
      <c r="C430" s="337"/>
      <c r="D430" s="337" t="s">
        <v>518</v>
      </c>
      <c r="E430" s="337"/>
      <c r="F430" s="337" t="s">
        <v>645</v>
      </c>
      <c r="G430" s="356">
        <v>3200</v>
      </c>
      <c r="H430" s="340"/>
      <c r="I430" s="337" t="s">
        <v>732</v>
      </c>
      <c r="J430" s="337"/>
      <c r="K430" s="337"/>
      <c r="L430" s="337"/>
      <c r="M430" s="337"/>
      <c r="N430" s="337"/>
      <c r="O430" s="349"/>
      <c r="P430" s="349" t="str">
        <f>TEXT(daily!$B430,"mmmm")</f>
        <v>May</v>
      </c>
      <c r="R430" s="313" t="str">
        <f t="shared" si="6"/>
        <v>2025</v>
      </c>
    </row>
    <row r="431" s="313" customFormat="1" ht="35.1" customHeight="1" spans="1:18">
      <c r="A431" s="328">
        <v>417</v>
      </c>
      <c r="B431" s="294">
        <v>45792</v>
      </c>
      <c r="C431" s="337"/>
      <c r="D431" s="337" t="s">
        <v>518</v>
      </c>
      <c r="E431" s="337"/>
      <c r="F431" s="337" t="s">
        <v>752</v>
      </c>
      <c r="G431" s="356">
        <v>1600</v>
      </c>
      <c r="H431" s="340"/>
      <c r="I431" s="337" t="s">
        <v>732</v>
      </c>
      <c r="J431" s="337"/>
      <c r="K431" s="337"/>
      <c r="L431" s="337"/>
      <c r="M431" s="337"/>
      <c r="N431" s="337"/>
      <c r="O431" s="349"/>
      <c r="P431" s="349" t="str">
        <f>TEXT(daily!$B431,"mmmm")</f>
        <v>May</v>
      </c>
      <c r="R431" s="313" t="str">
        <f t="shared" si="6"/>
        <v>2025</v>
      </c>
    </row>
    <row r="432" s="313" customFormat="1" ht="35.1" customHeight="1" spans="1:18">
      <c r="A432" s="328">
        <v>418</v>
      </c>
      <c r="B432" s="294">
        <v>45793</v>
      </c>
      <c r="C432" s="337"/>
      <c r="D432" s="337" t="s">
        <v>517</v>
      </c>
      <c r="E432" s="337"/>
      <c r="F432" s="337" t="s">
        <v>213</v>
      </c>
      <c r="G432" s="356">
        <v>625</v>
      </c>
      <c r="H432" s="340"/>
      <c r="I432" s="337" t="s">
        <v>517</v>
      </c>
      <c r="J432" s="337"/>
      <c r="K432" s="337"/>
      <c r="L432" s="337"/>
      <c r="M432" s="337"/>
      <c r="N432" s="337"/>
      <c r="O432" s="349"/>
      <c r="P432" s="349" t="str">
        <f>TEXT(daily!$B432,"mmmm")</f>
        <v>May</v>
      </c>
      <c r="R432" s="313" t="str">
        <f t="shared" si="6"/>
        <v>2025</v>
      </c>
    </row>
    <row r="433" s="313" customFormat="1" ht="35.1" customHeight="1" spans="1:18">
      <c r="A433" s="328">
        <v>419</v>
      </c>
      <c r="B433" s="294">
        <v>45793</v>
      </c>
      <c r="C433" s="337"/>
      <c r="D433" s="337" t="s">
        <v>377</v>
      </c>
      <c r="E433" s="337"/>
      <c r="F433" s="337" t="s">
        <v>377</v>
      </c>
      <c r="G433" s="356">
        <v>80</v>
      </c>
      <c r="H433" s="340"/>
      <c r="I433" s="337" t="s">
        <v>531</v>
      </c>
      <c r="J433" s="337"/>
      <c r="K433" s="337"/>
      <c r="L433" s="337"/>
      <c r="M433" s="337"/>
      <c r="N433" s="337"/>
      <c r="O433" s="349"/>
      <c r="P433" s="349" t="str">
        <f>TEXT(daily!$B433,"mmmm")</f>
        <v>May</v>
      </c>
      <c r="R433" s="313" t="str">
        <f t="shared" si="6"/>
        <v>2025</v>
      </c>
    </row>
    <row r="434" s="313" customFormat="1" ht="35.1" customHeight="1" spans="1:18">
      <c r="A434" s="328">
        <v>420</v>
      </c>
      <c r="B434" s="294">
        <v>45792</v>
      </c>
      <c r="C434" s="337"/>
      <c r="D434" s="337" t="s">
        <v>518</v>
      </c>
      <c r="E434" s="337"/>
      <c r="F434" s="337" t="s">
        <v>753</v>
      </c>
      <c r="G434" s="356">
        <v>100</v>
      </c>
      <c r="H434" s="340"/>
      <c r="I434" s="337" t="s">
        <v>517</v>
      </c>
      <c r="J434" s="337"/>
      <c r="K434" s="337"/>
      <c r="L434" s="337"/>
      <c r="M434" s="337"/>
      <c r="N434" s="337"/>
      <c r="O434" s="349"/>
      <c r="P434" s="349" t="str">
        <f>TEXT(daily!$B434,"mmmm")</f>
        <v>May</v>
      </c>
      <c r="R434" s="313" t="str">
        <f t="shared" si="6"/>
        <v>2025</v>
      </c>
    </row>
    <row r="435" s="313" customFormat="1" ht="35.1" customHeight="1" spans="1:18">
      <c r="A435" s="328">
        <v>421</v>
      </c>
      <c r="B435" s="294">
        <v>45793</v>
      </c>
      <c r="C435" s="337"/>
      <c r="D435" s="337" t="s">
        <v>668</v>
      </c>
      <c r="E435" s="337"/>
      <c r="F435" s="337" t="s">
        <v>442</v>
      </c>
      <c r="G435" s="356">
        <v>16.64</v>
      </c>
      <c r="H435" s="340"/>
      <c r="I435" s="337" t="s">
        <v>531</v>
      </c>
      <c r="J435" s="337"/>
      <c r="K435" s="337"/>
      <c r="L435" s="337"/>
      <c r="M435" s="337"/>
      <c r="N435" s="337"/>
      <c r="O435" s="349"/>
      <c r="P435" s="349" t="str">
        <f>TEXT(daily!$B435,"mmmm")</f>
        <v>May</v>
      </c>
      <c r="R435" s="313" t="str">
        <f t="shared" si="6"/>
        <v>2025</v>
      </c>
    </row>
    <row r="436" s="313" customFormat="1" ht="35.1" customHeight="1" spans="1:18">
      <c r="A436" s="328">
        <v>422</v>
      </c>
      <c r="B436" s="294">
        <v>45793</v>
      </c>
      <c r="C436" s="337"/>
      <c r="D436" s="337" t="s">
        <v>517</v>
      </c>
      <c r="E436" s="337"/>
      <c r="F436" s="337" t="s">
        <v>213</v>
      </c>
      <c r="G436" s="356">
        <v>350</v>
      </c>
      <c r="H436" s="340"/>
      <c r="I436" s="337" t="s">
        <v>517</v>
      </c>
      <c r="J436" s="337"/>
      <c r="K436" s="337"/>
      <c r="L436" s="337"/>
      <c r="M436" s="337"/>
      <c r="N436" s="337"/>
      <c r="O436" s="349"/>
      <c r="P436" s="349" t="str">
        <f>TEXT(daily!$B436,"mmmm")</f>
        <v>May</v>
      </c>
      <c r="R436" s="313" t="str">
        <f t="shared" si="6"/>
        <v>2025</v>
      </c>
    </row>
    <row r="437" s="313" customFormat="1" ht="35.1" customHeight="1" spans="1:18">
      <c r="A437" s="328">
        <v>423</v>
      </c>
      <c r="B437" s="294">
        <v>45793</v>
      </c>
      <c r="C437" s="337"/>
      <c r="D437" s="337" t="s">
        <v>17</v>
      </c>
      <c r="E437" s="337"/>
      <c r="F437" s="337" t="s">
        <v>17</v>
      </c>
      <c r="G437" s="356">
        <v>4700</v>
      </c>
      <c r="H437" s="340"/>
      <c r="I437" s="337" t="s">
        <v>531</v>
      </c>
      <c r="J437" s="337"/>
      <c r="K437" s="337"/>
      <c r="L437" s="337"/>
      <c r="M437" s="337"/>
      <c r="N437" s="337"/>
      <c r="O437" s="349"/>
      <c r="P437" s="349" t="str">
        <f>TEXT(daily!$B437,"mmmm")</f>
        <v>May</v>
      </c>
      <c r="R437" s="313" t="str">
        <f t="shared" si="6"/>
        <v>2025</v>
      </c>
    </row>
    <row r="438" s="313" customFormat="1" ht="35.1" customHeight="1" spans="1:18">
      <c r="A438" s="328">
        <v>424</v>
      </c>
      <c r="B438" s="294">
        <v>45793</v>
      </c>
      <c r="C438" s="337"/>
      <c r="D438" s="337" t="s">
        <v>520</v>
      </c>
      <c r="E438" s="337"/>
      <c r="F438" s="337" t="s">
        <v>754</v>
      </c>
      <c r="G438" s="356">
        <v>1000</v>
      </c>
      <c r="H438" s="340"/>
      <c r="I438" s="337" t="s">
        <v>522</v>
      </c>
      <c r="J438" s="337"/>
      <c r="K438" s="337"/>
      <c r="L438" s="337"/>
      <c r="M438" s="337"/>
      <c r="N438" s="337"/>
      <c r="O438" s="349"/>
      <c r="P438" s="349" t="str">
        <f>TEXT(daily!$B438,"mmmm")</f>
        <v>May</v>
      </c>
      <c r="R438" s="313" t="str">
        <f t="shared" si="6"/>
        <v>2025</v>
      </c>
    </row>
    <row r="439" s="313" customFormat="1" ht="35.1" customHeight="1" spans="1:18">
      <c r="A439" s="328">
        <v>425</v>
      </c>
      <c r="B439" s="294">
        <v>45793</v>
      </c>
      <c r="C439" s="337"/>
      <c r="D439" s="337" t="s">
        <v>668</v>
      </c>
      <c r="E439" s="337"/>
      <c r="F439" s="337" t="s">
        <v>442</v>
      </c>
      <c r="G439" s="356">
        <v>6.31</v>
      </c>
      <c r="H439" s="340"/>
      <c r="I439" s="337" t="s">
        <v>531</v>
      </c>
      <c r="J439" s="337"/>
      <c r="K439" s="337"/>
      <c r="L439" s="337"/>
      <c r="M439" s="337"/>
      <c r="N439" s="337"/>
      <c r="O439" s="349"/>
      <c r="P439" s="349" t="str">
        <f>TEXT(daily!$B439,"mmmm")</f>
        <v>May</v>
      </c>
      <c r="R439" s="313" t="str">
        <f t="shared" si="6"/>
        <v>2025</v>
      </c>
    </row>
    <row r="440" ht="34.9" customHeight="1" spans="1:18">
      <c r="A440" s="328">
        <v>426</v>
      </c>
      <c r="B440" s="294">
        <v>45793</v>
      </c>
      <c r="C440" s="337"/>
      <c r="D440" s="337" t="s">
        <v>17</v>
      </c>
      <c r="E440" s="337"/>
      <c r="F440" s="337" t="s">
        <v>755</v>
      </c>
      <c r="G440" s="356">
        <v>4495</v>
      </c>
      <c r="H440" s="340"/>
      <c r="I440" s="337" t="s">
        <v>732</v>
      </c>
      <c r="J440" s="337"/>
      <c r="K440" s="337"/>
      <c r="L440" s="337"/>
      <c r="M440" s="337"/>
      <c r="N440" s="337"/>
      <c r="O440" s="349"/>
      <c r="P440" s="349" t="str">
        <f>TEXT(daily!$B440,"mmmm")</f>
        <v>May</v>
      </c>
      <c r="Q440" s="357" t="s">
        <v>347</v>
      </c>
      <c r="R440" s="313" t="str">
        <f t="shared" si="6"/>
        <v>2025</v>
      </c>
    </row>
    <row r="441" ht="34.9" customHeight="1" spans="1:18">
      <c r="A441" s="328">
        <v>427</v>
      </c>
      <c r="B441" s="294">
        <v>45793</v>
      </c>
      <c r="C441" s="337"/>
      <c r="D441" s="337" t="s">
        <v>517</v>
      </c>
      <c r="E441" s="337"/>
      <c r="F441" s="337" t="s">
        <v>186</v>
      </c>
      <c r="G441" s="356">
        <v>62.39</v>
      </c>
      <c r="H441" s="340"/>
      <c r="I441" s="337" t="s">
        <v>517</v>
      </c>
      <c r="J441" s="337"/>
      <c r="K441" s="337"/>
      <c r="L441" s="337"/>
      <c r="M441" s="337"/>
      <c r="N441" s="337"/>
      <c r="O441" s="349"/>
      <c r="P441" s="349" t="str">
        <f>TEXT(daily!$B441,"mmmm")</f>
        <v>May</v>
      </c>
      <c r="Q441" s="358"/>
      <c r="R441" s="313" t="str">
        <f t="shared" si="6"/>
        <v>2025</v>
      </c>
    </row>
    <row r="442" ht="34.9" customHeight="1" spans="1:18">
      <c r="A442" s="328">
        <v>428</v>
      </c>
      <c r="B442" s="294">
        <v>45793</v>
      </c>
      <c r="C442" s="337"/>
      <c r="D442" s="337" t="s">
        <v>517</v>
      </c>
      <c r="E442" s="337"/>
      <c r="F442" s="337" t="s">
        <v>367</v>
      </c>
      <c r="G442" s="356">
        <v>10</v>
      </c>
      <c r="H442" s="340"/>
      <c r="I442" s="337" t="s">
        <v>531</v>
      </c>
      <c r="J442" s="337"/>
      <c r="K442" s="337"/>
      <c r="L442" s="337"/>
      <c r="M442" s="337"/>
      <c r="N442" s="337"/>
      <c r="O442" s="349"/>
      <c r="P442" s="349" t="str">
        <f>TEXT(daily!$B442,"mmmm")</f>
        <v>May</v>
      </c>
      <c r="Q442" s="357"/>
      <c r="R442" s="313" t="str">
        <f t="shared" si="6"/>
        <v>2025</v>
      </c>
    </row>
    <row r="443" ht="34.9" customHeight="1" spans="1:18">
      <c r="A443" s="328">
        <v>429</v>
      </c>
      <c r="B443" s="294">
        <v>45793</v>
      </c>
      <c r="C443" s="337"/>
      <c r="D443" s="337" t="s">
        <v>517</v>
      </c>
      <c r="E443" s="337"/>
      <c r="F443" s="337" t="s">
        <v>186</v>
      </c>
      <c r="G443" s="356">
        <f>2049.59-700</f>
        <v>1349.59</v>
      </c>
      <c r="H443" s="340"/>
      <c r="I443" s="337" t="s">
        <v>517</v>
      </c>
      <c r="J443" s="337"/>
      <c r="K443" s="337"/>
      <c r="L443" s="337"/>
      <c r="M443" s="337"/>
      <c r="N443" s="337"/>
      <c r="O443" s="349"/>
      <c r="P443" s="349" t="str">
        <f>TEXT(daily!$B443,"mmmm")</f>
        <v>May</v>
      </c>
      <c r="Q443" s="358"/>
      <c r="R443" s="313" t="str">
        <f t="shared" si="6"/>
        <v>2025</v>
      </c>
    </row>
    <row r="444" ht="34.9" customHeight="1" spans="1:18">
      <c r="A444" s="328">
        <v>430</v>
      </c>
      <c r="B444" s="294">
        <v>45794</v>
      </c>
      <c r="C444" s="337"/>
      <c r="D444" s="337" t="s">
        <v>520</v>
      </c>
      <c r="E444" s="337"/>
      <c r="F444" s="337" t="s">
        <v>756</v>
      </c>
      <c r="G444" s="356">
        <v>1500</v>
      </c>
      <c r="H444" s="340"/>
      <c r="I444" s="337" t="s">
        <v>732</v>
      </c>
      <c r="J444" s="337"/>
      <c r="K444" s="337"/>
      <c r="L444" s="337"/>
      <c r="M444" s="337"/>
      <c r="N444" s="337"/>
      <c r="O444" s="349"/>
      <c r="P444" s="349" t="str">
        <f>TEXT(daily!$B444,"mmmm")</f>
        <v>May</v>
      </c>
      <c r="Q444" s="357"/>
      <c r="R444" s="313" t="str">
        <f t="shared" si="6"/>
        <v>2025</v>
      </c>
    </row>
    <row r="445" ht="34.9" customHeight="1" spans="1:18">
      <c r="A445" s="328">
        <v>431</v>
      </c>
      <c r="B445" s="294">
        <v>45794</v>
      </c>
      <c r="C445" s="337"/>
      <c r="D445" s="337" t="s">
        <v>518</v>
      </c>
      <c r="E445" s="337"/>
      <c r="F445" s="337" t="s">
        <v>371</v>
      </c>
      <c r="G445" s="356">
        <v>65</v>
      </c>
      <c r="H445" s="340"/>
      <c r="I445" s="337" t="s">
        <v>531</v>
      </c>
      <c r="J445" s="337"/>
      <c r="K445" s="337"/>
      <c r="L445" s="337"/>
      <c r="M445" s="337"/>
      <c r="N445" s="337"/>
      <c r="O445" s="349"/>
      <c r="P445" s="349" t="str">
        <f>TEXT(daily!$B445,"mmmm")</f>
        <v>May</v>
      </c>
      <c r="Q445" s="358"/>
      <c r="R445" s="313" t="str">
        <f t="shared" si="6"/>
        <v>2025</v>
      </c>
    </row>
    <row r="446" ht="34.9" customHeight="1" spans="1:18">
      <c r="A446" s="328">
        <v>432</v>
      </c>
      <c r="B446" s="294">
        <v>45794</v>
      </c>
      <c r="C446" s="337"/>
      <c r="D446" s="337" t="s">
        <v>518</v>
      </c>
      <c r="E446" s="337"/>
      <c r="F446" s="341" t="s">
        <v>757</v>
      </c>
      <c r="G446" s="356">
        <v>60</v>
      </c>
      <c r="H446" s="340"/>
      <c r="I446" s="337" t="s">
        <v>531</v>
      </c>
      <c r="J446" s="337"/>
      <c r="K446" s="337"/>
      <c r="L446" s="337"/>
      <c r="M446" s="337"/>
      <c r="N446" s="337"/>
      <c r="O446" s="349"/>
      <c r="P446" s="349" t="str">
        <f>TEXT(daily!$B446,"mmmm")</f>
        <v>May</v>
      </c>
      <c r="Q446" s="357"/>
      <c r="R446" s="313" t="str">
        <f t="shared" si="6"/>
        <v>2025</v>
      </c>
    </row>
    <row r="447" ht="27" customHeight="1" spans="1:18">
      <c r="A447" s="328">
        <v>433</v>
      </c>
      <c r="B447" s="294">
        <v>45794</v>
      </c>
      <c r="C447" s="337"/>
      <c r="D447" s="337" t="s">
        <v>377</v>
      </c>
      <c r="E447" s="337"/>
      <c r="F447" s="337" t="s">
        <v>729</v>
      </c>
      <c r="G447" s="356">
        <v>50</v>
      </c>
      <c r="H447" s="340"/>
      <c r="I447" s="337" t="s">
        <v>531</v>
      </c>
      <c r="J447" s="337"/>
      <c r="K447" s="337"/>
      <c r="L447" s="337"/>
      <c r="M447" s="337"/>
      <c r="N447" s="337"/>
      <c r="O447" s="349"/>
      <c r="P447" s="349" t="str">
        <f>TEXT(daily!$B447,"mmmm")</f>
        <v>May</v>
      </c>
      <c r="Q447" s="358"/>
      <c r="R447" s="313" t="str">
        <f t="shared" si="6"/>
        <v>2025</v>
      </c>
    </row>
    <row r="448" ht="27" customHeight="1" spans="1:18">
      <c r="A448" s="328">
        <v>434</v>
      </c>
      <c r="B448" s="294">
        <v>45794</v>
      </c>
      <c r="C448" s="337"/>
      <c r="D448" s="337" t="s">
        <v>668</v>
      </c>
      <c r="E448" s="337"/>
      <c r="F448" s="337" t="s">
        <v>442</v>
      </c>
      <c r="G448" s="356">
        <v>3.07</v>
      </c>
      <c r="H448" s="340"/>
      <c r="I448" s="337" t="s">
        <v>531</v>
      </c>
      <c r="J448" s="337"/>
      <c r="K448" s="337"/>
      <c r="L448" s="337"/>
      <c r="M448" s="337"/>
      <c r="N448" s="337"/>
      <c r="O448" s="349"/>
      <c r="P448" s="349" t="str">
        <f>TEXT(daily!$B448,"mmmm")</f>
        <v>May</v>
      </c>
      <c r="Q448" s="357"/>
      <c r="R448" s="313" t="str">
        <f t="shared" si="6"/>
        <v>2025</v>
      </c>
    </row>
    <row r="449" ht="27" customHeight="1" spans="1:18">
      <c r="A449" s="328">
        <v>435</v>
      </c>
      <c r="B449" s="294">
        <v>45794</v>
      </c>
      <c r="C449" s="337"/>
      <c r="D449" s="337" t="s">
        <v>520</v>
      </c>
      <c r="E449" s="337"/>
      <c r="F449" s="337" t="s">
        <v>756</v>
      </c>
      <c r="G449" s="356">
        <v>300</v>
      </c>
      <c r="H449" s="340"/>
      <c r="I449" s="337" t="s">
        <v>429</v>
      </c>
      <c r="J449" s="337"/>
      <c r="K449" s="337"/>
      <c r="L449" s="337"/>
      <c r="M449" s="337"/>
      <c r="N449" s="337"/>
      <c r="O449" s="349"/>
      <c r="P449" s="349" t="str">
        <f>TEXT(daily!$B449,"mmmm")</f>
        <v>May</v>
      </c>
      <c r="Q449" s="358"/>
      <c r="R449" s="313" t="str">
        <f t="shared" si="6"/>
        <v>2025</v>
      </c>
    </row>
    <row r="450" ht="27" customHeight="1" spans="1:18">
      <c r="A450" s="328">
        <v>436</v>
      </c>
      <c r="B450" s="294">
        <v>45794</v>
      </c>
      <c r="C450" s="337"/>
      <c r="D450" s="337" t="s">
        <v>518</v>
      </c>
      <c r="E450" s="337"/>
      <c r="F450" s="337" t="s">
        <v>758</v>
      </c>
      <c r="G450" s="356">
        <v>2200</v>
      </c>
      <c r="H450" s="340"/>
      <c r="I450" s="337" t="s">
        <v>531</v>
      </c>
      <c r="J450" s="337"/>
      <c r="K450" s="337"/>
      <c r="L450" s="337"/>
      <c r="M450" s="337"/>
      <c r="N450" s="337"/>
      <c r="O450" s="349"/>
      <c r="P450" s="349" t="str">
        <f>TEXT(daily!$B450,"mmmm")</f>
        <v>May</v>
      </c>
      <c r="Q450" s="357"/>
      <c r="R450" s="313" t="str">
        <f t="shared" si="6"/>
        <v>2025</v>
      </c>
    </row>
    <row r="451" ht="27" customHeight="1" spans="1:18">
      <c r="A451" s="328">
        <v>437</v>
      </c>
      <c r="B451" s="294">
        <v>45794</v>
      </c>
      <c r="C451" s="337"/>
      <c r="D451" s="337" t="s">
        <v>518</v>
      </c>
      <c r="E451" s="337"/>
      <c r="F451" s="337" t="s">
        <v>708</v>
      </c>
      <c r="G451" s="356">
        <v>510</v>
      </c>
      <c r="H451" s="340"/>
      <c r="I451" s="337" t="s">
        <v>595</v>
      </c>
      <c r="J451" s="337"/>
      <c r="K451" s="337"/>
      <c r="L451" s="337"/>
      <c r="M451" s="337"/>
      <c r="N451" s="337"/>
      <c r="O451" s="349"/>
      <c r="P451" s="349" t="str">
        <f>TEXT(daily!$B451,"mmmm")</f>
        <v>May</v>
      </c>
      <c r="Q451" s="358"/>
      <c r="R451" s="313" t="str">
        <f t="shared" si="6"/>
        <v>2025</v>
      </c>
    </row>
    <row r="452" ht="27" customHeight="1" spans="1:18">
      <c r="A452" s="328">
        <v>438</v>
      </c>
      <c r="B452" s="294">
        <v>45794</v>
      </c>
      <c r="C452" s="337"/>
      <c r="D452" s="337" t="s">
        <v>518</v>
      </c>
      <c r="E452" s="337"/>
      <c r="F452" s="337" t="s">
        <v>364</v>
      </c>
      <c r="G452" s="356">
        <v>200</v>
      </c>
      <c r="H452" s="340"/>
      <c r="I452" s="337" t="s">
        <v>531</v>
      </c>
      <c r="J452" s="337"/>
      <c r="K452" s="337"/>
      <c r="L452" s="337"/>
      <c r="M452" s="337"/>
      <c r="N452" s="337"/>
      <c r="O452" s="349"/>
      <c r="P452" s="349" t="str">
        <f>TEXT(daily!$B452,"mmmm")</f>
        <v>May</v>
      </c>
      <c r="Q452" s="357"/>
      <c r="R452" s="313" t="str">
        <f t="shared" si="6"/>
        <v>2025</v>
      </c>
    </row>
    <row r="453" ht="27" customHeight="1" spans="1:18">
      <c r="A453" s="328">
        <v>439</v>
      </c>
      <c r="B453" s="294">
        <v>45794</v>
      </c>
      <c r="C453" s="337"/>
      <c r="D453" s="337" t="s">
        <v>377</v>
      </c>
      <c r="E453" s="337"/>
      <c r="F453" s="337" t="s">
        <v>759</v>
      </c>
      <c r="G453" s="356">
        <v>50</v>
      </c>
      <c r="H453" s="340"/>
      <c r="I453" s="337" t="s">
        <v>595</v>
      </c>
      <c r="J453" s="337"/>
      <c r="K453" s="337"/>
      <c r="L453" s="337"/>
      <c r="M453" s="337"/>
      <c r="N453" s="337"/>
      <c r="O453" s="349"/>
      <c r="P453" s="349" t="str">
        <f>TEXT(daily!$B453,"mmmm")</f>
        <v>May</v>
      </c>
      <c r="Q453" s="358"/>
      <c r="R453" s="313" t="str">
        <f t="shared" si="6"/>
        <v>2025</v>
      </c>
    </row>
    <row r="454" ht="27" customHeight="1" spans="1:18">
      <c r="A454" s="328">
        <v>440</v>
      </c>
      <c r="B454" s="294">
        <v>45794</v>
      </c>
      <c r="C454" s="337"/>
      <c r="D454" s="337" t="s">
        <v>668</v>
      </c>
      <c r="E454" s="337"/>
      <c r="F454" s="337" t="s">
        <v>442</v>
      </c>
      <c r="G454" s="356">
        <v>1</v>
      </c>
      <c r="H454" s="340"/>
      <c r="I454" s="337" t="s">
        <v>531</v>
      </c>
      <c r="J454" s="337"/>
      <c r="K454" s="337"/>
      <c r="L454" s="337"/>
      <c r="M454" s="337"/>
      <c r="N454" s="337"/>
      <c r="O454" s="349"/>
      <c r="P454" s="349" t="str">
        <f>TEXT(daily!$B454,"mmmm")</f>
        <v>May</v>
      </c>
      <c r="Q454" s="357"/>
      <c r="R454" s="313" t="str">
        <f t="shared" si="6"/>
        <v>2025</v>
      </c>
    </row>
    <row r="455" ht="27" customHeight="1" spans="1:18">
      <c r="A455" s="328">
        <v>441</v>
      </c>
      <c r="B455" s="294">
        <v>45794</v>
      </c>
      <c r="C455" s="337"/>
      <c r="D455" s="337" t="s">
        <v>17</v>
      </c>
      <c r="E455" s="337"/>
      <c r="F455" s="337" t="s">
        <v>152</v>
      </c>
      <c r="G455" s="356">
        <v>200</v>
      </c>
      <c r="H455" s="340"/>
      <c r="I455" s="337" t="s">
        <v>522</v>
      </c>
      <c r="J455" s="337"/>
      <c r="K455" s="337"/>
      <c r="L455" s="337"/>
      <c r="M455" s="337"/>
      <c r="N455" s="337"/>
      <c r="O455" s="349"/>
      <c r="P455" s="349" t="str">
        <f>TEXT(daily!$B455,"mmmm")</f>
        <v>May</v>
      </c>
      <c r="Q455" s="358" t="s">
        <v>152</v>
      </c>
      <c r="R455" s="313" t="str">
        <f t="shared" si="6"/>
        <v>2025</v>
      </c>
    </row>
    <row r="456" ht="27" customHeight="1" spans="1:18">
      <c r="A456" s="328">
        <v>442</v>
      </c>
      <c r="B456" s="294">
        <v>45794</v>
      </c>
      <c r="C456" s="337"/>
      <c r="D456" s="337" t="s">
        <v>518</v>
      </c>
      <c r="E456" s="337"/>
      <c r="F456" s="337" t="s">
        <v>760</v>
      </c>
      <c r="G456" s="356">
        <v>165</v>
      </c>
      <c r="H456" s="340"/>
      <c r="I456" s="337" t="s">
        <v>522</v>
      </c>
      <c r="J456" s="337"/>
      <c r="K456" s="337"/>
      <c r="L456" s="337"/>
      <c r="M456" s="337"/>
      <c r="N456" s="337"/>
      <c r="O456" s="349"/>
      <c r="P456" s="349" t="str">
        <f>TEXT(daily!$B456,"mmmm")</f>
        <v>May</v>
      </c>
      <c r="Q456" s="357"/>
      <c r="R456" s="313" t="str">
        <f t="shared" si="6"/>
        <v>2025</v>
      </c>
    </row>
    <row r="457" ht="27" customHeight="1" spans="1:18">
      <c r="A457" s="328">
        <v>443</v>
      </c>
      <c r="B457" s="294">
        <v>45794</v>
      </c>
      <c r="C457" s="337"/>
      <c r="D457" s="337" t="s">
        <v>377</v>
      </c>
      <c r="E457" s="337"/>
      <c r="F457" s="337" t="s">
        <v>281</v>
      </c>
      <c r="G457" s="356">
        <v>900</v>
      </c>
      <c r="H457" s="340"/>
      <c r="I457" s="337" t="s">
        <v>531</v>
      </c>
      <c r="J457" s="337"/>
      <c r="K457" s="337"/>
      <c r="L457" s="337"/>
      <c r="M457" s="337"/>
      <c r="N457" s="337"/>
      <c r="O457" s="349"/>
      <c r="P457" s="349" t="str">
        <f>TEXT(daily!$B457,"mmmm")</f>
        <v>May</v>
      </c>
      <c r="Q457" s="358"/>
      <c r="R457" s="313" t="str">
        <f t="shared" si="6"/>
        <v>2025</v>
      </c>
    </row>
    <row r="458" ht="27" customHeight="1" spans="1:18">
      <c r="A458" s="328">
        <v>444</v>
      </c>
      <c r="B458" s="294">
        <v>45794</v>
      </c>
      <c r="C458" s="337"/>
      <c r="D458" s="337" t="s">
        <v>517</v>
      </c>
      <c r="E458" s="337"/>
      <c r="F458" s="337" t="s">
        <v>177</v>
      </c>
      <c r="G458" s="356">
        <v>96</v>
      </c>
      <c r="H458" s="340"/>
      <c r="I458" s="337" t="s">
        <v>517</v>
      </c>
      <c r="J458" s="337"/>
      <c r="K458" s="337" t="s">
        <v>347</v>
      </c>
      <c r="L458" s="337"/>
      <c r="M458" s="337"/>
      <c r="N458" s="337"/>
      <c r="O458" s="349"/>
      <c r="P458" s="349" t="str">
        <f>TEXT(daily!$B458,"mmmm")</f>
        <v>May</v>
      </c>
      <c r="Q458" s="357"/>
      <c r="R458" s="313" t="str">
        <f t="shared" si="6"/>
        <v>2025</v>
      </c>
    </row>
    <row r="459" ht="27" customHeight="1" spans="1:18">
      <c r="A459" s="328">
        <v>445</v>
      </c>
      <c r="B459" s="294">
        <v>45794</v>
      </c>
      <c r="C459" s="337"/>
      <c r="D459" s="337" t="s">
        <v>517</v>
      </c>
      <c r="E459" s="337"/>
      <c r="F459" s="337" t="s">
        <v>186</v>
      </c>
      <c r="G459" s="356">
        <f>1000-(80)</f>
        <v>920</v>
      </c>
      <c r="H459" s="340"/>
      <c r="I459" s="337" t="s">
        <v>517</v>
      </c>
      <c r="J459" s="337"/>
      <c r="K459" s="337"/>
      <c r="L459" s="337"/>
      <c r="M459" s="337"/>
      <c r="N459" s="337"/>
      <c r="O459" s="349"/>
      <c r="P459" s="349" t="str">
        <f>TEXT(daily!$B459,"mmmm")</f>
        <v>May</v>
      </c>
      <c r="Q459" s="358"/>
      <c r="R459" s="313" t="str">
        <f t="shared" si="6"/>
        <v>2025</v>
      </c>
    </row>
    <row r="460" ht="27" customHeight="1" spans="1:18">
      <c r="A460" s="328">
        <v>446</v>
      </c>
      <c r="B460" s="294">
        <v>45795</v>
      </c>
      <c r="C460" s="337"/>
      <c r="D460" s="337" t="s">
        <v>517</v>
      </c>
      <c r="E460" s="337"/>
      <c r="F460" s="337" t="s">
        <v>367</v>
      </c>
      <c r="G460" s="356">
        <v>20</v>
      </c>
      <c r="H460" s="340"/>
      <c r="I460" s="337" t="s">
        <v>531</v>
      </c>
      <c r="J460" s="337"/>
      <c r="K460" s="337"/>
      <c r="L460" s="337"/>
      <c r="M460" s="337"/>
      <c r="N460" s="337"/>
      <c r="O460" s="349"/>
      <c r="P460" s="349" t="str">
        <f>TEXT(daily!$B460,"mmmm")</f>
        <v>May</v>
      </c>
      <c r="Q460" s="357"/>
      <c r="R460" s="313" t="str">
        <f t="shared" si="6"/>
        <v>2025</v>
      </c>
    </row>
    <row r="461" ht="27" customHeight="1" spans="1:18">
      <c r="A461" s="328">
        <v>447</v>
      </c>
      <c r="B461" s="294">
        <v>45795</v>
      </c>
      <c r="C461" s="337"/>
      <c r="D461" s="337" t="s">
        <v>518</v>
      </c>
      <c r="E461" s="337"/>
      <c r="F461" s="337" t="s">
        <v>761</v>
      </c>
      <c r="G461" s="356">
        <v>1215</v>
      </c>
      <c r="H461" s="340"/>
      <c r="I461" s="337" t="s">
        <v>610</v>
      </c>
      <c r="J461" s="337"/>
      <c r="K461" s="337"/>
      <c r="L461" s="337"/>
      <c r="M461" s="337"/>
      <c r="N461" s="337"/>
      <c r="O461" s="349"/>
      <c r="P461" s="349" t="str">
        <f>TEXT(daily!$B461,"mmmm")</f>
        <v>May</v>
      </c>
      <c r="Q461" s="358"/>
      <c r="R461" s="313" t="str">
        <f t="shared" si="6"/>
        <v>2025</v>
      </c>
    </row>
    <row r="462" ht="27" customHeight="1" spans="1:18">
      <c r="A462" s="328">
        <v>448</v>
      </c>
      <c r="B462" s="294">
        <v>45795</v>
      </c>
      <c r="C462" s="337"/>
      <c r="D462" s="337" t="s">
        <v>518</v>
      </c>
      <c r="E462" s="337"/>
      <c r="F462" s="337" t="s">
        <v>379</v>
      </c>
      <c r="G462" s="356">
        <v>3800</v>
      </c>
      <c r="H462" s="340"/>
      <c r="I462" s="337" t="s">
        <v>531</v>
      </c>
      <c r="J462" s="337"/>
      <c r="K462" s="337"/>
      <c r="L462" s="337"/>
      <c r="M462" s="337" t="s">
        <v>995</v>
      </c>
      <c r="N462" s="337"/>
      <c r="O462" s="349"/>
      <c r="P462" s="349" t="str">
        <f>TEXT(daily!$B462,"mmmm")</f>
        <v>May</v>
      </c>
      <c r="Q462" s="357"/>
      <c r="R462" s="313" t="str">
        <f t="shared" si="6"/>
        <v>2025</v>
      </c>
    </row>
    <row r="463" ht="27" customHeight="1" spans="1:18">
      <c r="A463" s="328">
        <v>449</v>
      </c>
      <c r="B463" s="294">
        <v>45795</v>
      </c>
      <c r="C463" s="337"/>
      <c r="D463" s="337" t="s">
        <v>517</v>
      </c>
      <c r="E463" s="337"/>
      <c r="F463" s="337" t="s">
        <v>186</v>
      </c>
      <c r="G463" s="356">
        <v>965</v>
      </c>
      <c r="H463" s="340"/>
      <c r="I463" s="337" t="s">
        <v>517</v>
      </c>
      <c r="J463" s="337"/>
      <c r="K463" s="337"/>
      <c r="L463" s="337"/>
      <c r="M463" s="337"/>
      <c r="N463" s="337"/>
      <c r="O463" s="349"/>
      <c r="P463" s="349" t="str">
        <f>TEXT(daily!$B463,"mmmm")</f>
        <v>May</v>
      </c>
      <c r="Q463" s="358"/>
      <c r="R463" s="313" t="str">
        <f t="shared" ref="R463:R526" si="7">TEXT(B463,"yyyy")</f>
        <v>2025</v>
      </c>
    </row>
    <row r="464" ht="27" customHeight="1" spans="1:18">
      <c r="A464" s="328">
        <v>450</v>
      </c>
      <c r="B464" s="294">
        <v>45795</v>
      </c>
      <c r="C464" s="337"/>
      <c r="D464" s="337" t="s">
        <v>668</v>
      </c>
      <c r="E464" s="337"/>
      <c r="F464" s="337" t="s">
        <v>442</v>
      </c>
      <c r="G464" s="356">
        <v>11</v>
      </c>
      <c r="H464" s="340"/>
      <c r="I464" s="337" t="s">
        <v>531</v>
      </c>
      <c r="J464" s="337"/>
      <c r="K464" s="337"/>
      <c r="L464" s="337"/>
      <c r="M464" s="337"/>
      <c r="N464" s="337"/>
      <c r="O464" s="349"/>
      <c r="P464" s="349" t="str">
        <f>TEXT(daily!$B464,"mmmm")</f>
        <v>May</v>
      </c>
      <c r="Q464" s="357"/>
      <c r="R464" s="313" t="str">
        <f t="shared" si="7"/>
        <v>2025</v>
      </c>
    </row>
    <row r="465" ht="27" customHeight="1" spans="1:18">
      <c r="A465" s="328">
        <v>451</v>
      </c>
      <c r="B465" s="294">
        <v>45795</v>
      </c>
      <c r="C465" s="337"/>
      <c r="D465" s="337" t="s">
        <v>518</v>
      </c>
      <c r="E465" s="337"/>
      <c r="F465" s="337" t="s">
        <v>762</v>
      </c>
      <c r="G465" s="356">
        <v>85</v>
      </c>
      <c r="H465" s="340"/>
      <c r="I465" s="337" t="s">
        <v>517</v>
      </c>
      <c r="J465" s="337"/>
      <c r="K465" s="337"/>
      <c r="L465" s="337"/>
      <c r="M465" s="337"/>
      <c r="N465" s="337"/>
      <c r="O465" s="349"/>
      <c r="P465" s="349" t="str">
        <f>TEXT(daily!$B465,"mmmm")</f>
        <v>May</v>
      </c>
      <c r="Q465" s="358"/>
      <c r="R465" s="313" t="str">
        <f t="shared" si="7"/>
        <v>2025</v>
      </c>
    </row>
    <row r="466" ht="27" customHeight="1" spans="1:18">
      <c r="A466" s="328">
        <v>452</v>
      </c>
      <c r="B466" s="294">
        <v>45795</v>
      </c>
      <c r="C466" s="337"/>
      <c r="D466" s="337" t="s">
        <v>520</v>
      </c>
      <c r="E466" s="337"/>
      <c r="F466" s="337" t="s">
        <v>756</v>
      </c>
      <c r="G466" s="356">
        <v>1500</v>
      </c>
      <c r="H466" s="340"/>
      <c r="I466" s="337" t="s">
        <v>732</v>
      </c>
      <c r="J466" s="337"/>
      <c r="K466" s="337"/>
      <c r="L466" s="337"/>
      <c r="M466" s="337"/>
      <c r="N466" s="337"/>
      <c r="O466" s="349"/>
      <c r="P466" s="349" t="str">
        <f>TEXT(daily!$B466,"mmmm")</f>
        <v>May</v>
      </c>
      <c r="Q466" s="357"/>
      <c r="R466" s="313" t="str">
        <f t="shared" si="7"/>
        <v>2025</v>
      </c>
    </row>
    <row r="467" ht="27" customHeight="1" spans="1:18">
      <c r="A467" s="328">
        <v>453</v>
      </c>
      <c r="B467" s="294">
        <v>45795</v>
      </c>
      <c r="C467" s="337"/>
      <c r="D467" s="337" t="s">
        <v>520</v>
      </c>
      <c r="E467" s="337"/>
      <c r="F467" s="337" t="s">
        <v>763</v>
      </c>
      <c r="G467" s="356">
        <v>910</v>
      </c>
      <c r="H467" s="340"/>
      <c r="I467" s="337" t="s">
        <v>522</v>
      </c>
      <c r="J467" s="337"/>
      <c r="K467" s="337"/>
      <c r="L467" s="337"/>
      <c r="M467" s="337"/>
      <c r="N467" s="337"/>
      <c r="O467" s="349"/>
      <c r="P467" s="349" t="str">
        <f>TEXT(daily!$B467,"mmmm")</f>
        <v>May</v>
      </c>
      <c r="Q467" s="358"/>
      <c r="R467" s="313" t="str">
        <f t="shared" si="7"/>
        <v>2025</v>
      </c>
    </row>
    <row r="468" ht="27" customHeight="1" spans="1:18">
      <c r="A468" s="328">
        <v>454</v>
      </c>
      <c r="B468" s="294">
        <v>45795</v>
      </c>
      <c r="C468" s="337"/>
      <c r="D468" s="337" t="s">
        <v>377</v>
      </c>
      <c r="E468" s="337"/>
      <c r="F468" s="337" t="s">
        <v>764</v>
      </c>
      <c r="G468" s="356">
        <v>150</v>
      </c>
      <c r="H468" s="340"/>
      <c r="I468" s="337" t="s">
        <v>429</v>
      </c>
      <c r="J468" s="337"/>
      <c r="K468" s="337"/>
      <c r="L468" s="337"/>
      <c r="M468" s="337"/>
      <c r="N468" s="337"/>
      <c r="O468" s="349"/>
      <c r="P468" s="349" t="str">
        <f>TEXT(daily!$B468,"mmmm")</f>
        <v>May</v>
      </c>
      <c r="Q468" s="357"/>
      <c r="R468" s="313" t="str">
        <f t="shared" si="7"/>
        <v>2025</v>
      </c>
    </row>
    <row r="469" ht="27" customHeight="1" spans="1:18">
      <c r="A469" s="328">
        <v>455</v>
      </c>
      <c r="B469" s="294">
        <v>45796</v>
      </c>
      <c r="C469" s="337"/>
      <c r="D469" s="337" t="s">
        <v>518</v>
      </c>
      <c r="E469" s="337"/>
      <c r="F469" s="337" t="s">
        <v>765</v>
      </c>
      <c r="G469" s="356">
        <v>295</v>
      </c>
      <c r="H469" s="340"/>
      <c r="I469" s="337" t="s">
        <v>732</v>
      </c>
      <c r="J469" s="337"/>
      <c r="K469" s="337"/>
      <c r="L469" s="337"/>
      <c r="M469" s="337"/>
      <c r="N469" s="337"/>
      <c r="O469" s="349"/>
      <c r="P469" s="349" t="str">
        <f>TEXT(daily!$B469,"mmmm")</f>
        <v>May</v>
      </c>
      <c r="Q469" s="358"/>
      <c r="R469" s="313" t="str">
        <f t="shared" si="7"/>
        <v>2025</v>
      </c>
    </row>
    <row r="470" ht="27" customHeight="1" spans="1:18">
      <c r="A470" s="328">
        <v>456</v>
      </c>
      <c r="B470" s="294">
        <v>45795</v>
      </c>
      <c r="C470" s="337"/>
      <c r="D470" s="337" t="s">
        <v>520</v>
      </c>
      <c r="E470" s="337"/>
      <c r="F470" s="337" t="s">
        <v>766</v>
      </c>
      <c r="G470" s="356">
        <v>200</v>
      </c>
      <c r="H470" s="340"/>
      <c r="I470" s="337" t="s">
        <v>531</v>
      </c>
      <c r="J470" s="337"/>
      <c r="K470" s="337"/>
      <c r="L470" s="337"/>
      <c r="M470" s="337"/>
      <c r="N470" s="337"/>
      <c r="O470" s="349"/>
      <c r="P470" s="349" t="str">
        <f>TEXT(daily!$B470,"mmmm")</f>
        <v>May</v>
      </c>
      <c r="Q470" s="357"/>
      <c r="R470" s="313" t="str">
        <f t="shared" si="7"/>
        <v>2025</v>
      </c>
    </row>
    <row r="471" ht="27" customHeight="1" spans="1:18">
      <c r="A471" s="328">
        <v>457</v>
      </c>
      <c r="B471" s="294">
        <v>45795</v>
      </c>
      <c r="C471" s="337"/>
      <c r="D471" s="337" t="s">
        <v>518</v>
      </c>
      <c r="E471" s="337"/>
      <c r="F471" s="337" t="s">
        <v>767</v>
      </c>
      <c r="G471" s="356">
        <f>400-150</f>
        <v>250</v>
      </c>
      <c r="H471" s="340"/>
      <c r="I471" s="337" t="s">
        <v>531</v>
      </c>
      <c r="J471" s="337"/>
      <c r="K471" s="337"/>
      <c r="L471" s="337"/>
      <c r="M471" s="337"/>
      <c r="N471" s="337"/>
      <c r="O471" s="349"/>
      <c r="P471" s="349" t="str">
        <f>TEXT(daily!$B471,"mmmm")</f>
        <v>May</v>
      </c>
      <c r="Q471" s="358"/>
      <c r="R471" s="313" t="str">
        <f t="shared" si="7"/>
        <v>2025</v>
      </c>
    </row>
    <row r="472" ht="27" customHeight="1" spans="1:18">
      <c r="A472" s="328">
        <v>458</v>
      </c>
      <c r="B472" s="294">
        <v>45795</v>
      </c>
      <c r="C472" s="337"/>
      <c r="D472" s="337" t="s">
        <v>517</v>
      </c>
      <c r="E472" s="337"/>
      <c r="F472" s="337" t="s">
        <v>186</v>
      </c>
      <c r="G472" s="356">
        <v>50</v>
      </c>
      <c r="H472" s="340"/>
      <c r="I472" s="337" t="s">
        <v>517</v>
      </c>
      <c r="J472" s="337"/>
      <c r="K472" s="337"/>
      <c r="L472" s="337"/>
      <c r="M472" s="337"/>
      <c r="N472" s="337"/>
      <c r="O472" s="349"/>
      <c r="P472" s="349" t="str">
        <f>TEXT(daily!$B472,"mmmm")</f>
        <v>May</v>
      </c>
      <c r="Q472" s="357"/>
      <c r="R472" s="313" t="str">
        <f t="shared" si="7"/>
        <v>2025</v>
      </c>
    </row>
    <row r="473" ht="27" customHeight="1" spans="1:18">
      <c r="A473" s="328">
        <v>459</v>
      </c>
      <c r="B473" s="294">
        <v>45796</v>
      </c>
      <c r="C473" s="337"/>
      <c r="D473" s="337" t="s">
        <v>668</v>
      </c>
      <c r="E473" s="337"/>
      <c r="F473" s="337" t="s">
        <v>668</v>
      </c>
      <c r="G473" s="356">
        <v>1</v>
      </c>
      <c r="H473" s="340"/>
      <c r="I473" s="337" t="s">
        <v>531</v>
      </c>
      <c r="J473" s="337"/>
      <c r="K473" s="337"/>
      <c r="L473" s="337"/>
      <c r="M473" s="337"/>
      <c r="N473" s="337"/>
      <c r="O473" s="349"/>
      <c r="P473" s="349" t="str">
        <f>TEXT(daily!$B473,"mmmm")</f>
        <v>May</v>
      </c>
      <c r="Q473" s="358"/>
      <c r="R473" s="313" t="str">
        <f t="shared" si="7"/>
        <v>2025</v>
      </c>
    </row>
    <row r="474" ht="27" customHeight="1" spans="1:18">
      <c r="A474" s="328">
        <v>460</v>
      </c>
      <c r="B474" s="294">
        <v>45796</v>
      </c>
      <c r="C474" s="337"/>
      <c r="D474" s="337" t="s">
        <v>996</v>
      </c>
      <c r="E474" s="337"/>
      <c r="F474" s="337" t="s">
        <v>702</v>
      </c>
      <c r="G474" s="356">
        <f>205</f>
        <v>205</v>
      </c>
      <c r="H474" s="340"/>
      <c r="I474" s="337" t="s">
        <v>531</v>
      </c>
      <c r="J474" s="337"/>
      <c r="K474" s="337"/>
      <c r="L474" s="337"/>
      <c r="M474" s="337"/>
      <c r="N474" s="337"/>
      <c r="O474" s="349"/>
      <c r="P474" s="349" t="str">
        <f>TEXT(daily!$B474,"mmmm")</f>
        <v>May</v>
      </c>
      <c r="Q474" s="357"/>
      <c r="R474" s="313" t="str">
        <f t="shared" si="7"/>
        <v>2025</v>
      </c>
    </row>
    <row r="475" ht="27" customHeight="1" spans="1:18">
      <c r="A475" s="328">
        <v>461</v>
      </c>
      <c r="B475" s="294">
        <v>45796</v>
      </c>
      <c r="C475" s="337"/>
      <c r="D475" s="337" t="s">
        <v>518</v>
      </c>
      <c r="E475" s="337"/>
      <c r="F475" s="337" t="s">
        <v>768</v>
      </c>
      <c r="G475" s="356">
        <v>700</v>
      </c>
      <c r="H475" s="340"/>
      <c r="I475" s="337" t="s">
        <v>531</v>
      </c>
      <c r="J475" s="337"/>
      <c r="K475" s="337"/>
      <c r="L475" s="337"/>
      <c r="M475" s="337"/>
      <c r="N475" s="337"/>
      <c r="O475" s="349"/>
      <c r="P475" s="349" t="str">
        <f>TEXT(daily!$B475,"mmmm")</f>
        <v>May</v>
      </c>
      <c r="Q475" s="358"/>
      <c r="R475" s="313" t="str">
        <f t="shared" si="7"/>
        <v>2025</v>
      </c>
    </row>
    <row r="476" ht="27" customHeight="1" spans="1:18">
      <c r="A476" s="328">
        <v>462</v>
      </c>
      <c r="B476" s="294">
        <v>45796</v>
      </c>
      <c r="C476" s="337"/>
      <c r="D476" s="337" t="s">
        <v>518</v>
      </c>
      <c r="E476" s="337"/>
      <c r="F476" s="337" t="s">
        <v>769</v>
      </c>
      <c r="G476" s="356">
        <v>1700</v>
      </c>
      <c r="H476" s="340"/>
      <c r="I476" s="337" t="s">
        <v>531</v>
      </c>
      <c r="J476" s="337"/>
      <c r="K476" s="337"/>
      <c r="L476" s="337"/>
      <c r="M476" s="337"/>
      <c r="N476" s="337"/>
      <c r="O476" s="349"/>
      <c r="P476" s="349" t="str">
        <f>TEXT(daily!$B476,"mmmm")</f>
        <v>May</v>
      </c>
      <c r="Q476" s="357"/>
      <c r="R476" s="313" t="str">
        <f t="shared" si="7"/>
        <v>2025</v>
      </c>
    </row>
    <row r="477" ht="27" customHeight="1" spans="1:18">
      <c r="A477" s="328">
        <v>463</v>
      </c>
      <c r="B477" s="294">
        <v>45796</v>
      </c>
      <c r="C477" s="337"/>
      <c r="D477" s="337" t="s">
        <v>518</v>
      </c>
      <c r="E477" s="337"/>
      <c r="F477" s="337" t="s">
        <v>770</v>
      </c>
      <c r="G477" s="356">
        <v>1000</v>
      </c>
      <c r="H477" s="340"/>
      <c r="I477" s="337" t="s">
        <v>732</v>
      </c>
      <c r="J477" s="337"/>
      <c r="K477" s="337"/>
      <c r="L477" s="337"/>
      <c r="M477" s="337"/>
      <c r="N477" s="337"/>
      <c r="O477" s="349"/>
      <c r="P477" s="349" t="str">
        <f>TEXT(daily!$B477,"mmmm")</f>
        <v>May</v>
      </c>
      <c r="Q477" s="358"/>
      <c r="R477" s="313" t="str">
        <f t="shared" si="7"/>
        <v>2025</v>
      </c>
    </row>
    <row r="478" ht="27" customHeight="1" spans="1:18">
      <c r="A478" s="328">
        <v>464</v>
      </c>
      <c r="B478" s="294">
        <v>45796</v>
      </c>
      <c r="C478" s="337"/>
      <c r="D478" s="337" t="s">
        <v>17</v>
      </c>
      <c r="E478" s="337"/>
      <c r="F478" s="337" t="s">
        <v>771</v>
      </c>
      <c r="G478" s="356">
        <v>200</v>
      </c>
      <c r="H478" s="340"/>
      <c r="I478" s="337" t="s">
        <v>531</v>
      </c>
      <c r="J478" s="337"/>
      <c r="K478" s="337"/>
      <c r="L478" s="337"/>
      <c r="M478" s="337"/>
      <c r="N478" s="337"/>
      <c r="O478" s="349"/>
      <c r="P478" s="349" t="str">
        <f>TEXT(daily!$B478,"mmmm")</f>
        <v>May</v>
      </c>
      <c r="Q478" s="357" t="s">
        <v>347</v>
      </c>
      <c r="R478" s="313" t="str">
        <f t="shared" si="7"/>
        <v>2025</v>
      </c>
    </row>
    <row r="479" ht="27" customHeight="1" spans="1:18">
      <c r="A479" s="328">
        <v>465</v>
      </c>
      <c r="B479" s="294">
        <v>45796</v>
      </c>
      <c r="C479" s="337"/>
      <c r="D479" s="337" t="s">
        <v>517</v>
      </c>
      <c r="E479" s="337"/>
      <c r="F479" s="337" t="s">
        <v>186</v>
      </c>
      <c r="G479" s="356">
        <f>518</f>
        <v>518</v>
      </c>
      <c r="H479" s="340"/>
      <c r="I479" s="337" t="s">
        <v>517</v>
      </c>
      <c r="J479" s="337"/>
      <c r="K479" s="337"/>
      <c r="L479" s="337"/>
      <c r="M479" s="337"/>
      <c r="N479" s="337"/>
      <c r="O479" s="349"/>
      <c r="P479" s="349" t="str">
        <f>TEXT(daily!$B479,"mmmm")</f>
        <v>May</v>
      </c>
      <c r="Q479" s="358"/>
      <c r="R479" s="313" t="str">
        <f t="shared" si="7"/>
        <v>2025</v>
      </c>
    </row>
    <row r="480" ht="27" customHeight="1" spans="1:18">
      <c r="A480" s="328">
        <v>466</v>
      </c>
      <c r="B480" s="294">
        <v>45796</v>
      </c>
      <c r="C480" s="337"/>
      <c r="D480" s="337" t="s">
        <v>518</v>
      </c>
      <c r="E480" s="337"/>
      <c r="F480" s="337" t="s">
        <v>772</v>
      </c>
      <c r="G480" s="356">
        <v>490</v>
      </c>
      <c r="H480" s="340"/>
      <c r="I480" s="337" t="s">
        <v>517</v>
      </c>
      <c r="J480" s="337"/>
      <c r="K480" s="337"/>
      <c r="L480" s="337"/>
      <c r="M480" s="337"/>
      <c r="N480" s="337"/>
      <c r="O480" s="349"/>
      <c r="P480" s="349" t="str">
        <f>TEXT(daily!$B480,"mmmm")</f>
        <v>May</v>
      </c>
      <c r="Q480" s="357"/>
      <c r="R480" s="313" t="str">
        <f t="shared" si="7"/>
        <v>2025</v>
      </c>
    </row>
    <row r="481" ht="27" customHeight="1" spans="1:18">
      <c r="A481" s="328">
        <v>467</v>
      </c>
      <c r="B481" s="294">
        <v>45797</v>
      </c>
      <c r="C481" s="337"/>
      <c r="D481" s="337" t="s">
        <v>517</v>
      </c>
      <c r="E481" s="337"/>
      <c r="F481" s="337" t="s">
        <v>213</v>
      </c>
      <c r="G481" s="356">
        <v>300</v>
      </c>
      <c r="H481" s="340"/>
      <c r="I481" s="337" t="s">
        <v>517</v>
      </c>
      <c r="J481" s="337"/>
      <c r="K481" s="337"/>
      <c r="L481" s="337"/>
      <c r="M481" s="337"/>
      <c r="N481" s="337"/>
      <c r="O481" s="349"/>
      <c r="P481" s="349" t="str">
        <f>TEXT(daily!$B481,"mmmm")</f>
        <v>May</v>
      </c>
      <c r="Q481" s="358"/>
      <c r="R481" s="313" t="str">
        <f t="shared" si="7"/>
        <v>2025</v>
      </c>
    </row>
    <row r="482" ht="27" customHeight="1" spans="1:18">
      <c r="A482" s="328">
        <v>468</v>
      </c>
      <c r="B482" s="294">
        <v>45797</v>
      </c>
      <c r="C482" s="337"/>
      <c r="D482" s="337" t="s">
        <v>518</v>
      </c>
      <c r="E482" s="337"/>
      <c r="F482" s="337" t="s">
        <v>773</v>
      </c>
      <c r="G482" s="356">
        <v>780</v>
      </c>
      <c r="H482" s="340"/>
      <c r="I482" s="337" t="s">
        <v>595</v>
      </c>
      <c r="J482" s="337"/>
      <c r="K482" s="337"/>
      <c r="L482" s="337"/>
      <c r="M482" s="337"/>
      <c r="N482" s="337"/>
      <c r="O482" s="349"/>
      <c r="P482" s="349" t="str">
        <f>TEXT(daily!$B482,"mmmm")</f>
        <v>May</v>
      </c>
      <c r="Q482" s="357"/>
      <c r="R482" s="313" t="str">
        <f t="shared" si="7"/>
        <v>2025</v>
      </c>
    </row>
    <row r="483" ht="27" customHeight="1" spans="1:18">
      <c r="A483" s="328">
        <v>469</v>
      </c>
      <c r="B483" s="294">
        <v>45797</v>
      </c>
      <c r="C483" s="337"/>
      <c r="D483" s="337" t="s">
        <v>517</v>
      </c>
      <c r="E483" s="337"/>
      <c r="F483" s="337" t="s">
        <v>774</v>
      </c>
      <c r="G483" s="356">
        <v>2000</v>
      </c>
      <c r="H483" s="340"/>
      <c r="I483" s="337" t="s">
        <v>517</v>
      </c>
      <c r="J483" s="337"/>
      <c r="K483" s="337" t="s">
        <v>91</v>
      </c>
      <c r="L483" s="337"/>
      <c r="M483" s="337"/>
      <c r="N483" s="337"/>
      <c r="O483" s="349"/>
      <c r="P483" s="349" t="str">
        <f>TEXT(daily!$B483,"mmmm")</f>
        <v>May</v>
      </c>
      <c r="Q483" s="358"/>
      <c r="R483" s="313" t="str">
        <f t="shared" si="7"/>
        <v>2025</v>
      </c>
    </row>
    <row r="484" ht="27" customHeight="1" spans="1:18">
      <c r="A484" s="328">
        <v>470</v>
      </c>
      <c r="B484" s="294">
        <v>45797</v>
      </c>
      <c r="C484" s="337"/>
      <c r="D484" s="337" t="s">
        <v>517</v>
      </c>
      <c r="E484" s="337"/>
      <c r="F484" s="337" t="s">
        <v>186</v>
      </c>
      <c r="G484" s="356">
        <v>800</v>
      </c>
      <c r="H484" s="340"/>
      <c r="I484" s="337" t="s">
        <v>517</v>
      </c>
      <c r="J484" s="337"/>
      <c r="K484" s="337"/>
      <c r="L484" s="337"/>
      <c r="M484" s="337"/>
      <c r="N484" s="337"/>
      <c r="O484" s="349"/>
      <c r="P484" s="349" t="str">
        <f>TEXT(daily!$B484,"mmmm")</f>
        <v>May</v>
      </c>
      <c r="Q484" s="357"/>
      <c r="R484" s="313" t="str">
        <f t="shared" si="7"/>
        <v>2025</v>
      </c>
    </row>
    <row r="485" ht="27" customHeight="1" spans="1:18">
      <c r="A485" s="328">
        <v>471</v>
      </c>
      <c r="B485" s="294">
        <v>45797</v>
      </c>
      <c r="C485" s="337"/>
      <c r="D485" s="337" t="s">
        <v>517</v>
      </c>
      <c r="E485" s="337"/>
      <c r="F485" s="337" t="s">
        <v>186</v>
      </c>
      <c r="G485" s="356">
        <v>25</v>
      </c>
      <c r="H485" s="340"/>
      <c r="I485" s="337" t="s">
        <v>517</v>
      </c>
      <c r="J485" s="337"/>
      <c r="K485" s="337"/>
      <c r="L485" s="337"/>
      <c r="M485" s="337"/>
      <c r="N485" s="337"/>
      <c r="O485" s="349"/>
      <c r="P485" s="349" t="str">
        <f>TEXT(daily!$B485,"mmmm")</f>
        <v>May</v>
      </c>
      <c r="Q485" s="358"/>
      <c r="R485" s="313" t="str">
        <f t="shared" si="7"/>
        <v>2025</v>
      </c>
    </row>
    <row r="486" ht="27" customHeight="1" spans="1:18">
      <c r="A486" s="328">
        <v>472</v>
      </c>
      <c r="B486" s="294">
        <v>45797</v>
      </c>
      <c r="C486" s="337"/>
      <c r="D486" s="337" t="s">
        <v>668</v>
      </c>
      <c r="E486" s="337"/>
      <c r="F486" s="337" t="s">
        <v>658</v>
      </c>
      <c r="G486" s="356">
        <v>7</v>
      </c>
      <c r="H486" s="340"/>
      <c r="I486" s="337" t="s">
        <v>531</v>
      </c>
      <c r="J486" s="337"/>
      <c r="K486" s="337"/>
      <c r="L486" s="337"/>
      <c r="M486" s="337"/>
      <c r="N486" s="337"/>
      <c r="O486" s="349"/>
      <c r="P486" s="349" t="str">
        <f>TEXT(daily!$B486,"mmmm")</f>
        <v>May</v>
      </c>
      <c r="Q486" s="357"/>
      <c r="R486" s="313" t="str">
        <f t="shared" si="7"/>
        <v>2025</v>
      </c>
    </row>
    <row r="487" ht="27" customHeight="1" spans="1:18">
      <c r="A487" s="328">
        <v>473</v>
      </c>
      <c r="B487" s="294">
        <v>45797</v>
      </c>
      <c r="C487" s="337"/>
      <c r="D487" s="337" t="s">
        <v>517</v>
      </c>
      <c r="E487" s="337"/>
      <c r="F487" s="337" t="s">
        <v>775</v>
      </c>
      <c r="G487" s="356">
        <v>10</v>
      </c>
      <c r="H487" s="340"/>
      <c r="I487" s="337" t="s">
        <v>517</v>
      </c>
      <c r="J487" s="337"/>
      <c r="K487" s="337"/>
      <c r="L487" s="337"/>
      <c r="M487" s="337"/>
      <c r="N487" s="337"/>
      <c r="O487" s="349"/>
      <c r="P487" s="349" t="str">
        <f>TEXT(daily!$B487,"mmmm")</f>
        <v>May</v>
      </c>
      <c r="Q487" s="358"/>
      <c r="R487" s="313" t="str">
        <f t="shared" si="7"/>
        <v>2025</v>
      </c>
    </row>
    <row r="488" ht="27" customHeight="1" spans="1:18">
      <c r="A488" s="328">
        <v>474</v>
      </c>
      <c r="B488" s="294">
        <v>45797</v>
      </c>
      <c r="C488" s="337"/>
      <c r="D488" s="337" t="s">
        <v>518</v>
      </c>
      <c r="E488" s="337"/>
      <c r="F488" s="337" t="s">
        <v>776</v>
      </c>
      <c r="G488" s="356">
        <v>2230</v>
      </c>
      <c r="H488" s="340"/>
      <c r="I488" s="337" t="s">
        <v>732</v>
      </c>
      <c r="J488" s="337"/>
      <c r="K488" s="337"/>
      <c r="L488" s="337"/>
      <c r="M488" s="337"/>
      <c r="N488" s="337"/>
      <c r="O488" s="349"/>
      <c r="P488" s="349" t="str">
        <f>TEXT(daily!$B488,"mmmm")</f>
        <v>May</v>
      </c>
      <c r="Q488" s="357"/>
      <c r="R488" s="313" t="str">
        <f t="shared" si="7"/>
        <v>2025</v>
      </c>
    </row>
    <row r="489" ht="27" customHeight="1" spans="1:18">
      <c r="A489" s="328">
        <v>475</v>
      </c>
      <c r="B489" s="294">
        <v>45797</v>
      </c>
      <c r="C489" s="337"/>
      <c r="D489" s="337" t="s">
        <v>377</v>
      </c>
      <c r="E489" s="337"/>
      <c r="F489" s="337" t="s">
        <v>777</v>
      </c>
      <c r="G489" s="356">
        <v>400</v>
      </c>
      <c r="H489" s="340"/>
      <c r="I489" s="337" t="s">
        <v>429</v>
      </c>
      <c r="J489" s="337"/>
      <c r="K489" s="337"/>
      <c r="L489" s="337"/>
      <c r="M489" s="337"/>
      <c r="N489" s="337"/>
      <c r="O489" s="349"/>
      <c r="P489" s="349" t="str">
        <f>TEXT(daily!$B489,"mmmm")</f>
        <v>May</v>
      </c>
      <c r="Q489" s="358"/>
      <c r="R489" s="313" t="str">
        <f t="shared" si="7"/>
        <v>2025</v>
      </c>
    </row>
    <row r="490" ht="27" customHeight="1" spans="1:18">
      <c r="A490" s="328">
        <v>476</v>
      </c>
      <c r="B490" s="294">
        <v>45797</v>
      </c>
      <c r="C490" s="337"/>
      <c r="D490" s="337" t="s">
        <v>517</v>
      </c>
      <c r="E490" s="337"/>
      <c r="F490" s="337" t="s">
        <v>186</v>
      </c>
      <c r="G490" s="356">
        <v>1644</v>
      </c>
      <c r="H490" s="340"/>
      <c r="I490" s="337" t="s">
        <v>517</v>
      </c>
      <c r="J490" s="337"/>
      <c r="K490" s="337"/>
      <c r="L490" s="337"/>
      <c r="M490" s="337"/>
      <c r="N490" s="337"/>
      <c r="O490" s="349"/>
      <c r="P490" s="349" t="str">
        <f>TEXT(daily!$B490,"mmmm")</f>
        <v>May</v>
      </c>
      <c r="Q490" s="357"/>
      <c r="R490" s="313" t="str">
        <f t="shared" si="7"/>
        <v>2025</v>
      </c>
    </row>
    <row r="491" ht="27" customHeight="1" spans="1:18">
      <c r="A491" s="328">
        <v>477</v>
      </c>
      <c r="B491" s="294">
        <v>45797</v>
      </c>
      <c r="C491" s="337"/>
      <c r="D491" s="337" t="s">
        <v>517</v>
      </c>
      <c r="E491" s="337"/>
      <c r="F491" s="337" t="s">
        <v>778</v>
      </c>
      <c r="G491" s="356">
        <v>335</v>
      </c>
      <c r="H491" s="340"/>
      <c r="I491" s="337" t="s">
        <v>517</v>
      </c>
      <c r="J491" s="337"/>
      <c r="K491" s="337"/>
      <c r="L491" s="337"/>
      <c r="M491" s="337"/>
      <c r="N491" s="337"/>
      <c r="O491" s="349"/>
      <c r="P491" s="349" t="str">
        <f>TEXT(daily!$B491,"mmmm")</f>
        <v>May</v>
      </c>
      <c r="Q491" s="358"/>
      <c r="R491" s="313" t="str">
        <f t="shared" si="7"/>
        <v>2025</v>
      </c>
    </row>
    <row r="492" ht="27" customHeight="1" spans="1:18">
      <c r="A492" s="328">
        <v>478</v>
      </c>
      <c r="B492" s="294">
        <v>45797</v>
      </c>
      <c r="C492" s="337"/>
      <c r="D492" s="337" t="s">
        <v>517</v>
      </c>
      <c r="E492" s="337"/>
      <c r="F492" s="337" t="s">
        <v>301</v>
      </c>
      <c r="G492" s="356">
        <v>49</v>
      </c>
      <c r="H492" s="340"/>
      <c r="I492" s="337" t="s">
        <v>517</v>
      </c>
      <c r="J492" s="337"/>
      <c r="K492" s="337"/>
      <c r="L492" s="337"/>
      <c r="M492" s="337"/>
      <c r="N492" s="337"/>
      <c r="O492" s="349"/>
      <c r="P492" s="349" t="str">
        <f>TEXT(daily!$B492,"mmmm")</f>
        <v>May</v>
      </c>
      <c r="Q492" s="357"/>
      <c r="R492" s="313" t="str">
        <f t="shared" si="7"/>
        <v>2025</v>
      </c>
    </row>
    <row r="493" ht="27" customHeight="1" spans="1:18">
      <c r="A493" s="328">
        <v>479</v>
      </c>
      <c r="B493" s="294">
        <v>45798</v>
      </c>
      <c r="C493" s="337"/>
      <c r="D493" s="337" t="s">
        <v>517</v>
      </c>
      <c r="E493" s="337"/>
      <c r="F493" s="337" t="s">
        <v>213</v>
      </c>
      <c r="G493" s="356">
        <v>400</v>
      </c>
      <c r="H493" s="340"/>
      <c r="I493" s="337" t="s">
        <v>517</v>
      </c>
      <c r="J493" s="337"/>
      <c r="K493" s="337"/>
      <c r="L493" s="337"/>
      <c r="M493" s="337"/>
      <c r="N493" s="337"/>
      <c r="O493" s="349"/>
      <c r="P493" s="349" t="str">
        <f>TEXT(daily!$B493,"mmmm")</f>
        <v>May</v>
      </c>
      <c r="Q493" s="358"/>
      <c r="R493" s="313" t="str">
        <f t="shared" si="7"/>
        <v>2025</v>
      </c>
    </row>
    <row r="494" ht="27" customHeight="1" spans="1:18">
      <c r="A494" s="328">
        <v>480</v>
      </c>
      <c r="B494" s="294">
        <v>45798</v>
      </c>
      <c r="C494" s="337"/>
      <c r="D494" s="337" t="s">
        <v>19</v>
      </c>
      <c r="E494" s="337"/>
      <c r="F494" s="337" t="s">
        <v>348</v>
      </c>
      <c r="G494" s="356">
        <v>3075</v>
      </c>
      <c r="H494" s="340"/>
      <c r="I494" s="337" t="s">
        <v>531</v>
      </c>
      <c r="J494" s="337"/>
      <c r="K494" s="337"/>
      <c r="L494" s="337"/>
      <c r="M494" s="337"/>
      <c r="N494" s="337" t="s">
        <v>348</v>
      </c>
      <c r="O494" s="349"/>
      <c r="P494" s="349" t="str">
        <f>TEXT(daily!$B494,"mmmm")</f>
        <v>May</v>
      </c>
      <c r="Q494" s="357"/>
      <c r="R494" s="313" t="str">
        <f t="shared" si="7"/>
        <v>2025</v>
      </c>
    </row>
    <row r="495" ht="27" customHeight="1" spans="1:18">
      <c r="A495" s="328">
        <v>481</v>
      </c>
      <c r="B495" s="294">
        <v>45798</v>
      </c>
      <c r="C495" s="337"/>
      <c r="D495" s="337" t="s">
        <v>19</v>
      </c>
      <c r="E495" s="337"/>
      <c r="F495" s="337" t="s">
        <v>155</v>
      </c>
      <c r="G495" s="356">
        <v>11500</v>
      </c>
      <c r="H495" s="340"/>
      <c r="I495" s="337" t="s">
        <v>531</v>
      </c>
      <c r="J495" s="337"/>
      <c r="K495" s="337"/>
      <c r="L495" s="337"/>
      <c r="M495" s="337"/>
      <c r="N495" s="337" t="s">
        <v>528</v>
      </c>
      <c r="O495" s="349"/>
      <c r="P495" s="349" t="str">
        <f>TEXT(daily!$B495,"mmmm")</f>
        <v>May</v>
      </c>
      <c r="Q495" s="358"/>
      <c r="R495" s="313" t="str">
        <f t="shared" si="7"/>
        <v>2025</v>
      </c>
    </row>
    <row r="496" ht="27" customHeight="1" spans="1:18">
      <c r="A496" s="328">
        <v>482</v>
      </c>
      <c r="B496" s="294">
        <v>45798</v>
      </c>
      <c r="C496" s="337"/>
      <c r="D496" s="337" t="s">
        <v>518</v>
      </c>
      <c r="E496" s="337"/>
      <c r="F496" s="337" t="s">
        <v>379</v>
      </c>
      <c r="G496" s="356">
        <v>1300</v>
      </c>
      <c r="H496" s="340"/>
      <c r="I496" s="337" t="s">
        <v>531</v>
      </c>
      <c r="J496" s="337"/>
      <c r="K496" s="337"/>
      <c r="L496" s="337"/>
      <c r="M496" s="337" t="s">
        <v>995</v>
      </c>
      <c r="N496" s="337"/>
      <c r="O496" s="349"/>
      <c r="P496" s="349" t="str">
        <f>TEXT(daily!$B496,"mmmm")</f>
        <v>May</v>
      </c>
      <c r="Q496" s="357"/>
      <c r="R496" s="313" t="str">
        <f t="shared" si="7"/>
        <v>2025</v>
      </c>
    </row>
    <row r="497" ht="27" customHeight="1" spans="1:18">
      <c r="A497" s="328">
        <v>483</v>
      </c>
      <c r="B497" s="294">
        <v>45798</v>
      </c>
      <c r="C497" s="337"/>
      <c r="D497" s="337" t="s">
        <v>17</v>
      </c>
      <c r="E497" s="337"/>
      <c r="F497" s="337" t="s">
        <v>748</v>
      </c>
      <c r="G497" s="356">
        <v>200</v>
      </c>
      <c r="H497" s="340"/>
      <c r="I497" s="337" t="s">
        <v>531</v>
      </c>
      <c r="J497" s="337"/>
      <c r="K497" s="337"/>
      <c r="L497" s="337"/>
      <c r="M497" s="337"/>
      <c r="N497" s="337"/>
      <c r="O497" s="349"/>
      <c r="P497" s="349" t="str">
        <f>TEXT(daily!$B497,"mmmm")</f>
        <v>May</v>
      </c>
      <c r="Q497" s="358" t="s">
        <v>139</v>
      </c>
      <c r="R497" s="313" t="str">
        <f t="shared" si="7"/>
        <v>2025</v>
      </c>
    </row>
    <row r="498" ht="27" customHeight="1" spans="1:18">
      <c r="A498" s="328">
        <v>484</v>
      </c>
      <c r="B498" s="294">
        <v>45798</v>
      </c>
      <c r="C498" s="337"/>
      <c r="D498" s="337" t="s">
        <v>377</v>
      </c>
      <c r="E498" s="337"/>
      <c r="F498" s="337" t="s">
        <v>779</v>
      </c>
      <c r="G498" s="356">
        <v>200</v>
      </c>
      <c r="H498" s="340"/>
      <c r="I498" s="337" t="s">
        <v>531</v>
      </c>
      <c r="J498" s="337"/>
      <c r="K498" s="337"/>
      <c r="L498" s="337"/>
      <c r="M498" s="337"/>
      <c r="N498" s="337"/>
      <c r="O498" s="349"/>
      <c r="P498" s="349" t="str">
        <f>TEXT(daily!$B498,"mmmm")</f>
        <v>May</v>
      </c>
      <c r="Q498" s="357"/>
      <c r="R498" s="313" t="str">
        <f t="shared" si="7"/>
        <v>2025</v>
      </c>
    </row>
    <row r="499" ht="27" customHeight="1" spans="1:18">
      <c r="A499" s="328">
        <v>485</v>
      </c>
      <c r="B499" s="294">
        <v>45798</v>
      </c>
      <c r="C499" s="337"/>
      <c r="D499" s="337" t="s">
        <v>520</v>
      </c>
      <c r="E499" s="337"/>
      <c r="F499" s="337" t="s">
        <v>756</v>
      </c>
      <c r="G499" s="356">
        <v>2000</v>
      </c>
      <c r="H499" s="340"/>
      <c r="I499" s="337" t="s">
        <v>732</v>
      </c>
      <c r="J499" s="337"/>
      <c r="K499" s="337"/>
      <c r="L499" s="337"/>
      <c r="M499" s="337"/>
      <c r="N499" s="337"/>
      <c r="O499" s="349"/>
      <c r="P499" s="349" t="str">
        <f>TEXT(daily!$B499,"mmmm")</f>
        <v>May</v>
      </c>
      <c r="Q499" s="358"/>
      <c r="R499" s="313" t="str">
        <f t="shared" si="7"/>
        <v>2025</v>
      </c>
    </row>
    <row r="500" ht="27" customHeight="1" spans="1:18">
      <c r="A500" s="328">
        <v>486</v>
      </c>
      <c r="B500" s="294">
        <v>45798</v>
      </c>
      <c r="C500" s="337"/>
      <c r="D500" s="337" t="s">
        <v>668</v>
      </c>
      <c r="E500" s="337"/>
      <c r="F500" s="337" t="s">
        <v>615</v>
      </c>
      <c r="G500" s="356">
        <v>12</v>
      </c>
      <c r="H500" s="340"/>
      <c r="I500" s="337" t="s">
        <v>531</v>
      </c>
      <c r="J500" s="337"/>
      <c r="K500" s="337"/>
      <c r="L500" s="337"/>
      <c r="M500" s="337"/>
      <c r="N500" s="337"/>
      <c r="O500" s="349"/>
      <c r="P500" s="349" t="str">
        <f>TEXT(daily!$B500,"mmmm")</f>
        <v>May</v>
      </c>
      <c r="Q500" s="357"/>
      <c r="R500" s="313" t="str">
        <f t="shared" si="7"/>
        <v>2025</v>
      </c>
    </row>
    <row r="501" ht="27" customHeight="1" spans="1:18">
      <c r="A501" s="328">
        <v>487</v>
      </c>
      <c r="B501" s="294">
        <v>45798</v>
      </c>
      <c r="C501" s="337"/>
      <c r="D501" s="337" t="s">
        <v>520</v>
      </c>
      <c r="E501" s="337"/>
      <c r="F501" s="337" t="s">
        <v>780</v>
      </c>
      <c r="G501" s="356">
        <v>500</v>
      </c>
      <c r="H501" s="340"/>
      <c r="I501" s="337" t="s">
        <v>781</v>
      </c>
      <c r="J501" s="337"/>
      <c r="K501" s="337"/>
      <c r="L501" s="337"/>
      <c r="M501" s="337"/>
      <c r="N501" s="337"/>
      <c r="O501" s="349"/>
      <c r="P501" s="349" t="str">
        <f>TEXT(daily!$B501,"mmmm")</f>
        <v>May</v>
      </c>
      <c r="Q501" s="358"/>
      <c r="R501" s="313" t="str">
        <f t="shared" si="7"/>
        <v>2025</v>
      </c>
    </row>
    <row r="502" ht="27" customHeight="1" spans="1:18">
      <c r="A502" s="328">
        <v>488</v>
      </c>
      <c r="B502" s="294">
        <v>45798</v>
      </c>
      <c r="C502" s="337"/>
      <c r="D502" s="337" t="s">
        <v>518</v>
      </c>
      <c r="E502" s="337"/>
      <c r="F502" s="337" t="s">
        <v>782</v>
      </c>
      <c r="G502" s="356">
        <v>580</v>
      </c>
      <c r="H502" s="340"/>
      <c r="I502" s="337" t="s">
        <v>781</v>
      </c>
      <c r="J502" s="337"/>
      <c r="K502" s="337"/>
      <c r="L502" s="337"/>
      <c r="M502" s="337"/>
      <c r="N502" s="337"/>
      <c r="O502" s="349"/>
      <c r="P502" s="349" t="str">
        <f>TEXT(daily!$B502,"mmmm")</f>
        <v>May</v>
      </c>
      <c r="Q502" s="357"/>
      <c r="R502" s="313" t="str">
        <f t="shared" si="7"/>
        <v>2025</v>
      </c>
    </row>
    <row r="503" ht="27" customHeight="1" spans="1:18">
      <c r="A503" s="328">
        <v>489</v>
      </c>
      <c r="B503" s="294">
        <v>45798</v>
      </c>
      <c r="C503" s="337"/>
      <c r="D503" s="337" t="s">
        <v>19</v>
      </c>
      <c r="E503" s="337"/>
      <c r="F503" s="337" t="s">
        <v>783</v>
      </c>
      <c r="G503" s="356">
        <v>225</v>
      </c>
      <c r="H503" s="340"/>
      <c r="I503" s="337" t="s">
        <v>531</v>
      </c>
      <c r="J503" s="337"/>
      <c r="K503" s="337"/>
      <c r="L503" s="337"/>
      <c r="M503" s="337"/>
      <c r="N503" s="337" t="s">
        <v>481</v>
      </c>
      <c r="O503" s="349"/>
      <c r="P503" s="349" t="str">
        <f>TEXT(daily!$B503,"mmmm")</f>
        <v>May</v>
      </c>
      <c r="Q503" s="358"/>
      <c r="R503" s="313" t="str">
        <f t="shared" si="7"/>
        <v>2025</v>
      </c>
    </row>
    <row r="504" ht="27" customHeight="1" spans="1:18">
      <c r="A504" s="328">
        <v>490</v>
      </c>
      <c r="B504" s="294">
        <v>45798</v>
      </c>
      <c r="C504" s="337"/>
      <c r="D504" s="337" t="s">
        <v>17</v>
      </c>
      <c r="E504" s="337"/>
      <c r="F504" s="337" t="s">
        <v>784</v>
      </c>
      <c r="G504" s="359">
        <v>14000</v>
      </c>
      <c r="H504" s="340"/>
      <c r="I504" s="337" t="s">
        <v>531</v>
      </c>
      <c r="J504" s="337"/>
      <c r="K504" s="337"/>
      <c r="L504" s="337"/>
      <c r="M504" s="337"/>
      <c r="N504" s="337"/>
      <c r="O504" s="349"/>
      <c r="P504" s="349" t="str">
        <f>TEXT(daily!$B504,"mmmm")</f>
        <v>May</v>
      </c>
      <c r="Q504" s="357"/>
      <c r="R504" s="313" t="str">
        <f t="shared" si="7"/>
        <v>2025</v>
      </c>
    </row>
    <row r="505" ht="27" customHeight="1" spans="1:18">
      <c r="A505" s="328">
        <v>491</v>
      </c>
      <c r="B505" s="294">
        <v>45798</v>
      </c>
      <c r="C505" s="337"/>
      <c r="D505" s="337" t="s">
        <v>517</v>
      </c>
      <c r="E505" s="337"/>
      <c r="F505" s="337" t="s">
        <v>785</v>
      </c>
      <c r="G505" s="356">
        <f>445+90+15+120+70.5+315</f>
        <v>1055.5</v>
      </c>
      <c r="H505" s="340"/>
      <c r="I505" s="337" t="s">
        <v>531</v>
      </c>
      <c r="J505" s="337"/>
      <c r="K505" s="337"/>
      <c r="L505" s="337"/>
      <c r="M505" s="337"/>
      <c r="N505" s="337"/>
      <c r="O505" s="349"/>
      <c r="P505" s="349" t="str">
        <f>TEXT(daily!$B505,"mmmm")</f>
        <v>May</v>
      </c>
      <c r="Q505" s="358"/>
      <c r="R505" s="313" t="str">
        <f t="shared" si="7"/>
        <v>2025</v>
      </c>
    </row>
    <row r="506" ht="27" customHeight="1" spans="1:18">
      <c r="A506" s="328">
        <v>492</v>
      </c>
      <c r="B506" s="294">
        <v>45798</v>
      </c>
      <c r="C506" s="337"/>
      <c r="D506" s="337" t="s">
        <v>518</v>
      </c>
      <c r="E506" s="337"/>
      <c r="F506" s="337" t="s">
        <v>786</v>
      </c>
      <c r="G506" s="356">
        <v>12000</v>
      </c>
      <c r="H506" s="340"/>
      <c r="I506" s="337" t="s">
        <v>781</v>
      </c>
      <c r="J506" s="337"/>
      <c r="K506" s="337"/>
      <c r="L506" s="337"/>
      <c r="M506" s="337"/>
      <c r="N506" s="337"/>
      <c r="O506" s="349"/>
      <c r="P506" s="349" t="str">
        <f>TEXT(daily!$B506,"mmmm")</f>
        <v>May</v>
      </c>
      <c r="Q506" s="357"/>
      <c r="R506" s="313" t="str">
        <f t="shared" si="7"/>
        <v>2025</v>
      </c>
    </row>
    <row r="507" ht="27" customHeight="1" spans="1:18">
      <c r="A507" s="328">
        <v>493</v>
      </c>
      <c r="B507" s="294">
        <v>45799</v>
      </c>
      <c r="C507" s="337"/>
      <c r="D507" s="337" t="s">
        <v>518</v>
      </c>
      <c r="E507" s="337"/>
      <c r="F507" s="337" t="s">
        <v>787</v>
      </c>
      <c r="G507" s="356">
        <v>550</v>
      </c>
      <c r="H507" s="340"/>
      <c r="I507" s="337" t="s">
        <v>522</v>
      </c>
      <c r="J507" s="337"/>
      <c r="K507" s="337"/>
      <c r="L507" s="337"/>
      <c r="M507" s="337"/>
      <c r="N507" s="337"/>
      <c r="O507" s="349"/>
      <c r="P507" s="349" t="str">
        <f>TEXT(daily!$B507,"mmmm")</f>
        <v>May</v>
      </c>
      <c r="Q507" s="358"/>
      <c r="R507" s="313" t="str">
        <f t="shared" si="7"/>
        <v>2025</v>
      </c>
    </row>
    <row r="508" ht="27" customHeight="1" spans="1:18">
      <c r="A508" s="328">
        <v>494</v>
      </c>
      <c r="B508" s="294">
        <v>45799</v>
      </c>
      <c r="C508" s="337"/>
      <c r="D508" s="337" t="s">
        <v>517</v>
      </c>
      <c r="E508" s="337"/>
      <c r="F508" s="337" t="s">
        <v>186</v>
      </c>
      <c r="G508" s="356">
        <v>625</v>
      </c>
      <c r="H508" s="340"/>
      <c r="I508" s="337" t="s">
        <v>517</v>
      </c>
      <c r="J508" s="337"/>
      <c r="K508" s="337"/>
      <c r="L508" s="337"/>
      <c r="M508" s="337"/>
      <c r="N508" s="337"/>
      <c r="O508" s="349"/>
      <c r="P508" s="349" t="str">
        <f>TEXT(daily!$B508,"mmmm")</f>
        <v>May</v>
      </c>
      <c r="Q508" s="357"/>
      <c r="R508" s="313" t="str">
        <f t="shared" si="7"/>
        <v>2025</v>
      </c>
    </row>
    <row r="509" ht="27" customHeight="1" spans="1:18">
      <c r="A509" s="328">
        <v>495</v>
      </c>
      <c r="B509" s="294">
        <v>45799</v>
      </c>
      <c r="C509" s="337"/>
      <c r="D509" s="337" t="s">
        <v>518</v>
      </c>
      <c r="E509" s="337"/>
      <c r="F509" s="337" t="s">
        <v>674</v>
      </c>
      <c r="G509" s="356">
        <v>130</v>
      </c>
      <c r="H509" s="340"/>
      <c r="I509" s="337" t="s">
        <v>136</v>
      </c>
      <c r="J509" s="337"/>
      <c r="K509" s="337"/>
      <c r="L509" s="337"/>
      <c r="M509" s="337"/>
      <c r="N509" s="337"/>
      <c r="O509" s="349"/>
      <c r="P509" s="349" t="str">
        <f>TEXT(daily!$B509,"mmmm")</f>
        <v>May</v>
      </c>
      <c r="Q509" s="358"/>
      <c r="R509" s="313" t="str">
        <f t="shared" si="7"/>
        <v>2025</v>
      </c>
    </row>
    <row r="510" ht="27" customHeight="1" spans="1:18">
      <c r="A510" s="328">
        <v>496</v>
      </c>
      <c r="B510" s="294">
        <v>45799</v>
      </c>
      <c r="C510" s="337"/>
      <c r="D510" s="337" t="s">
        <v>517</v>
      </c>
      <c r="E510" s="337"/>
      <c r="F510" s="337" t="s">
        <v>788</v>
      </c>
      <c r="G510" s="356">
        <v>3300</v>
      </c>
      <c r="H510" s="340"/>
      <c r="I510" s="337" t="s">
        <v>517</v>
      </c>
      <c r="J510" s="337"/>
      <c r="K510" s="337"/>
      <c r="L510" s="337"/>
      <c r="M510" s="337"/>
      <c r="N510" s="337"/>
      <c r="O510" s="349"/>
      <c r="P510" s="349" t="str">
        <f>TEXT(daily!$B510,"mmmm")</f>
        <v>May</v>
      </c>
      <c r="Q510" s="357"/>
      <c r="R510" s="313" t="str">
        <f t="shared" si="7"/>
        <v>2025</v>
      </c>
    </row>
    <row r="511" ht="27" customHeight="1" spans="1:18">
      <c r="A511" s="328">
        <v>497</v>
      </c>
      <c r="B511" s="294">
        <v>45799</v>
      </c>
      <c r="C511" s="337"/>
      <c r="D511" s="337" t="s">
        <v>517</v>
      </c>
      <c r="E511" s="337"/>
      <c r="F511" s="337" t="s">
        <v>186</v>
      </c>
      <c r="G511" s="356">
        <v>480</v>
      </c>
      <c r="H511" s="340"/>
      <c r="I511" s="337" t="s">
        <v>517</v>
      </c>
      <c r="J511" s="337"/>
      <c r="K511" s="337"/>
      <c r="L511" s="337"/>
      <c r="M511" s="337"/>
      <c r="N511" s="337"/>
      <c r="O511" s="349"/>
      <c r="P511" s="349" t="str">
        <f>TEXT(daily!$B511,"mmmm")</f>
        <v>May</v>
      </c>
      <c r="Q511" s="358"/>
      <c r="R511" s="313" t="str">
        <f t="shared" si="7"/>
        <v>2025</v>
      </c>
    </row>
    <row r="512" ht="27" customHeight="1" spans="1:18">
      <c r="A512" s="328">
        <v>498</v>
      </c>
      <c r="B512" s="294">
        <v>45799</v>
      </c>
      <c r="C512" s="337"/>
      <c r="D512" s="337" t="s">
        <v>668</v>
      </c>
      <c r="E512" s="337"/>
      <c r="F512" s="337" t="s">
        <v>530</v>
      </c>
      <c r="G512" s="356">
        <v>25.5</v>
      </c>
      <c r="H512" s="340"/>
      <c r="I512" s="337" t="s">
        <v>531</v>
      </c>
      <c r="J512" s="337"/>
      <c r="K512" s="337"/>
      <c r="L512" s="337"/>
      <c r="M512" s="337"/>
      <c r="N512" s="337"/>
      <c r="O512" s="349"/>
      <c r="P512" s="349" t="str">
        <f>TEXT(daily!$B512,"mmmm")</f>
        <v>May</v>
      </c>
      <c r="Q512" s="357"/>
      <c r="R512" s="313" t="str">
        <f t="shared" si="7"/>
        <v>2025</v>
      </c>
    </row>
    <row r="513" ht="27" customHeight="1" spans="1:18">
      <c r="A513" s="328">
        <v>499</v>
      </c>
      <c r="B513" s="294">
        <v>45799</v>
      </c>
      <c r="C513" s="337"/>
      <c r="D513" s="337" t="s">
        <v>17</v>
      </c>
      <c r="E513" s="337"/>
      <c r="F513" s="337" t="s">
        <v>17</v>
      </c>
      <c r="G513" s="356">
        <v>9105</v>
      </c>
      <c r="H513" s="340"/>
      <c r="I513" s="337" t="s">
        <v>531</v>
      </c>
      <c r="J513" s="337"/>
      <c r="K513" s="337"/>
      <c r="L513" s="337"/>
      <c r="M513" s="337"/>
      <c r="N513" s="337"/>
      <c r="O513" s="349"/>
      <c r="P513" s="349" t="str">
        <f>TEXT(daily!$B513,"mmmm")</f>
        <v>May</v>
      </c>
      <c r="Q513" s="358"/>
      <c r="R513" s="313" t="str">
        <f t="shared" si="7"/>
        <v>2025</v>
      </c>
    </row>
    <row r="514" ht="27" customHeight="1" spans="1:18">
      <c r="A514" s="328">
        <v>500</v>
      </c>
      <c r="B514" s="294">
        <v>45799</v>
      </c>
      <c r="C514" s="337"/>
      <c r="D514" s="337" t="s">
        <v>520</v>
      </c>
      <c r="E514" s="337"/>
      <c r="F514" s="337" t="s">
        <v>756</v>
      </c>
      <c r="G514" s="356">
        <v>10000</v>
      </c>
      <c r="H514" s="340"/>
      <c r="I514" s="337" t="s">
        <v>732</v>
      </c>
      <c r="J514" s="337"/>
      <c r="K514" s="337"/>
      <c r="L514" s="337"/>
      <c r="M514" s="337"/>
      <c r="N514" s="337"/>
      <c r="O514" s="349"/>
      <c r="P514" s="349" t="str">
        <f>TEXT(daily!$B514,"mmmm")</f>
        <v>May</v>
      </c>
      <c r="Q514" s="357"/>
      <c r="R514" s="313" t="str">
        <f t="shared" si="7"/>
        <v>2025</v>
      </c>
    </row>
    <row r="515" ht="27" customHeight="1" spans="1:18">
      <c r="A515" s="328">
        <v>501</v>
      </c>
      <c r="B515" s="294">
        <v>45799</v>
      </c>
      <c r="C515" s="337"/>
      <c r="D515" s="337" t="s">
        <v>789</v>
      </c>
      <c r="E515" s="337"/>
      <c r="F515" s="337" t="s">
        <v>612</v>
      </c>
      <c r="G515" s="356">
        <v>3000</v>
      </c>
      <c r="H515" s="340"/>
      <c r="I515" s="337" t="s">
        <v>517</v>
      </c>
      <c r="J515" s="337"/>
      <c r="K515" s="337" t="s">
        <v>91</v>
      </c>
      <c r="L515" s="337"/>
      <c r="M515" s="337"/>
      <c r="N515" s="337"/>
      <c r="O515" s="349"/>
      <c r="P515" s="349" t="str">
        <f>TEXT(daily!$B515,"mmmm")</f>
        <v>May</v>
      </c>
      <c r="Q515" s="358"/>
      <c r="R515" s="313" t="str">
        <f t="shared" si="7"/>
        <v>2025</v>
      </c>
    </row>
    <row r="516" ht="27" customHeight="1" spans="1:18">
      <c r="A516" s="328">
        <v>502</v>
      </c>
      <c r="B516" s="294">
        <v>45799</v>
      </c>
      <c r="C516" s="337"/>
      <c r="D516" s="337" t="s">
        <v>377</v>
      </c>
      <c r="E516" s="337"/>
      <c r="F516" s="337" t="s">
        <v>341</v>
      </c>
      <c r="G516" s="356">
        <v>300</v>
      </c>
      <c r="H516" s="340"/>
      <c r="I516" s="337" t="s">
        <v>531</v>
      </c>
      <c r="J516" s="337"/>
      <c r="K516" s="337"/>
      <c r="L516" s="337"/>
      <c r="M516" s="337"/>
      <c r="N516" s="337"/>
      <c r="O516" s="349"/>
      <c r="P516" s="349" t="str">
        <f>TEXT(daily!$B516,"mmmm")</f>
        <v>May</v>
      </c>
      <c r="Q516" s="357"/>
      <c r="R516" s="313" t="str">
        <f t="shared" si="7"/>
        <v>2025</v>
      </c>
    </row>
    <row r="517" ht="27" customHeight="1" spans="1:18">
      <c r="A517" s="328">
        <v>503</v>
      </c>
      <c r="B517" s="294">
        <v>45800</v>
      </c>
      <c r="C517" s="337"/>
      <c r="D517" s="337" t="s">
        <v>377</v>
      </c>
      <c r="E517" s="337"/>
      <c r="F517" s="337" t="s">
        <v>341</v>
      </c>
      <c r="G517" s="356">
        <v>400</v>
      </c>
      <c r="H517" s="340"/>
      <c r="I517" s="337" t="s">
        <v>517</v>
      </c>
      <c r="J517" s="337"/>
      <c r="K517" s="337"/>
      <c r="L517" s="337"/>
      <c r="M517" s="337"/>
      <c r="N517" s="337"/>
      <c r="O517" s="349"/>
      <c r="P517" s="349" t="str">
        <f>TEXT(daily!$B517,"mmmm")</f>
        <v>May</v>
      </c>
      <c r="Q517" s="358"/>
      <c r="R517" s="313" t="str">
        <f t="shared" si="7"/>
        <v>2025</v>
      </c>
    </row>
    <row r="518" ht="27" customHeight="1" spans="1:18">
      <c r="A518" s="328">
        <v>504</v>
      </c>
      <c r="B518" s="294">
        <v>45800</v>
      </c>
      <c r="C518" s="337"/>
      <c r="D518" s="337" t="s">
        <v>517</v>
      </c>
      <c r="E518" s="337"/>
      <c r="F518" s="337" t="s">
        <v>186</v>
      </c>
      <c r="G518" s="356">
        <v>835</v>
      </c>
      <c r="H518" s="340"/>
      <c r="I518" s="337" t="s">
        <v>517</v>
      </c>
      <c r="J518" s="337"/>
      <c r="K518" s="337"/>
      <c r="L518" s="337"/>
      <c r="M518" s="337"/>
      <c r="N518" s="337"/>
      <c r="O518" s="349"/>
      <c r="P518" s="349" t="str">
        <f>TEXT(daily!$B518,"mmmm")</f>
        <v>May</v>
      </c>
      <c r="Q518" s="357"/>
      <c r="R518" s="313" t="str">
        <f t="shared" si="7"/>
        <v>2025</v>
      </c>
    </row>
    <row r="519" ht="27" customHeight="1" spans="1:18">
      <c r="A519" s="328">
        <v>505</v>
      </c>
      <c r="B519" s="294">
        <v>45800</v>
      </c>
      <c r="C519" s="337"/>
      <c r="D519" s="337" t="s">
        <v>517</v>
      </c>
      <c r="E519" s="337"/>
      <c r="F519" s="337" t="s">
        <v>186</v>
      </c>
      <c r="G519" s="356">
        <v>165</v>
      </c>
      <c r="H519" s="340"/>
      <c r="I519" s="337" t="s">
        <v>517</v>
      </c>
      <c r="J519" s="337"/>
      <c r="K519" s="337"/>
      <c r="L519" s="337"/>
      <c r="M519" s="337"/>
      <c r="N519" s="337"/>
      <c r="O519" s="349"/>
      <c r="P519" s="349" t="str">
        <f>TEXT(daily!$B519,"mmmm")</f>
        <v>May</v>
      </c>
      <c r="Q519" s="358"/>
      <c r="R519" s="313" t="str">
        <f t="shared" si="7"/>
        <v>2025</v>
      </c>
    </row>
    <row r="520" ht="27" customHeight="1" spans="1:18">
      <c r="A520" s="328">
        <v>506</v>
      </c>
      <c r="B520" s="294">
        <v>45800</v>
      </c>
      <c r="C520" s="337"/>
      <c r="D520" s="337" t="s">
        <v>517</v>
      </c>
      <c r="E520" s="337"/>
      <c r="F520" s="337" t="s">
        <v>186</v>
      </c>
      <c r="G520" s="356">
        <v>290</v>
      </c>
      <c r="H520" s="340"/>
      <c r="I520" s="337" t="s">
        <v>517</v>
      </c>
      <c r="J520" s="337"/>
      <c r="K520" s="337"/>
      <c r="L520" s="337"/>
      <c r="M520" s="337"/>
      <c r="N520" s="337"/>
      <c r="O520" s="349"/>
      <c r="P520" s="349" t="str">
        <f>TEXT(daily!$B520,"mmmm")</f>
        <v>May</v>
      </c>
      <c r="Q520" s="357"/>
      <c r="R520" s="313" t="str">
        <f t="shared" si="7"/>
        <v>2025</v>
      </c>
    </row>
    <row r="521" ht="27" customHeight="1" spans="1:18">
      <c r="A521" s="328">
        <v>507</v>
      </c>
      <c r="B521" s="294">
        <v>45799</v>
      </c>
      <c r="C521" s="337"/>
      <c r="D521" s="337" t="s">
        <v>17</v>
      </c>
      <c r="E521" s="337"/>
      <c r="F521" s="337" t="s">
        <v>534</v>
      </c>
      <c r="G521" s="356">
        <v>5884</v>
      </c>
      <c r="H521" s="340"/>
      <c r="I521" s="337" t="s">
        <v>531</v>
      </c>
      <c r="J521" s="337"/>
      <c r="K521" s="337"/>
      <c r="L521" s="337"/>
      <c r="M521" s="337"/>
      <c r="N521" s="337"/>
      <c r="O521" s="349"/>
      <c r="P521" s="349" t="str">
        <f>TEXT(daily!$B521,"mmmm")</f>
        <v>May</v>
      </c>
      <c r="Q521" s="358"/>
      <c r="R521" s="313" t="str">
        <f t="shared" si="7"/>
        <v>2025</v>
      </c>
    </row>
    <row r="522" ht="27" customHeight="1" spans="1:18">
      <c r="A522" s="328">
        <v>508</v>
      </c>
      <c r="B522" s="294">
        <v>45800</v>
      </c>
      <c r="C522" s="337"/>
      <c r="D522" s="337" t="s">
        <v>993</v>
      </c>
      <c r="E522" s="337"/>
      <c r="F522" s="337" t="s">
        <v>790</v>
      </c>
      <c r="G522" s="356">
        <v>30000</v>
      </c>
      <c r="H522" s="340"/>
      <c r="I522" s="337" t="s">
        <v>517</v>
      </c>
      <c r="J522" s="337"/>
      <c r="K522" s="337"/>
      <c r="L522" s="337"/>
      <c r="M522" s="337"/>
      <c r="N522" s="337"/>
      <c r="O522" s="349"/>
      <c r="P522" s="349" t="str">
        <f>TEXT(daily!$B522,"mmmm")</f>
        <v>May</v>
      </c>
      <c r="Q522" s="357"/>
      <c r="R522" s="313" t="str">
        <f t="shared" si="7"/>
        <v>2025</v>
      </c>
    </row>
    <row r="523" ht="27" customHeight="1" spans="1:18">
      <c r="A523" s="328">
        <v>509</v>
      </c>
      <c r="B523" s="294">
        <v>45800</v>
      </c>
      <c r="C523" s="337"/>
      <c r="D523" s="337" t="s">
        <v>377</v>
      </c>
      <c r="E523" s="337"/>
      <c r="F523" s="337" t="s">
        <v>341</v>
      </c>
      <c r="G523" s="356">
        <v>150</v>
      </c>
      <c r="H523" s="340"/>
      <c r="I523" s="337" t="s">
        <v>517</v>
      </c>
      <c r="J523" s="337"/>
      <c r="K523" s="337"/>
      <c r="L523" s="337"/>
      <c r="M523" s="337"/>
      <c r="N523" s="337"/>
      <c r="O523" s="349"/>
      <c r="P523" s="349" t="str">
        <f>TEXT(daily!$B523,"mmmm")</f>
        <v>May</v>
      </c>
      <c r="Q523" s="358"/>
      <c r="R523" s="313" t="str">
        <f t="shared" si="7"/>
        <v>2025</v>
      </c>
    </row>
    <row r="524" ht="27" customHeight="1" spans="1:18">
      <c r="A524" s="328">
        <v>510</v>
      </c>
      <c r="B524" s="294">
        <v>45801</v>
      </c>
      <c r="C524" s="337"/>
      <c r="D524" s="337" t="s">
        <v>789</v>
      </c>
      <c r="E524" s="337"/>
      <c r="F524" s="337" t="s">
        <v>311</v>
      </c>
      <c r="G524" s="356">
        <v>5000</v>
      </c>
      <c r="H524" s="340"/>
      <c r="I524" s="337" t="s">
        <v>517</v>
      </c>
      <c r="J524" s="337"/>
      <c r="K524" s="337" t="s">
        <v>311</v>
      </c>
      <c r="L524" s="337"/>
      <c r="M524" s="337"/>
      <c r="N524" s="337"/>
      <c r="O524" s="349"/>
      <c r="P524" s="349" t="str">
        <f>TEXT(daily!$B524,"mmmm")</f>
        <v>May</v>
      </c>
      <c r="Q524" s="357"/>
      <c r="R524" s="313" t="str">
        <f t="shared" si="7"/>
        <v>2025</v>
      </c>
    </row>
    <row r="525" ht="27" customHeight="1" spans="1:18">
      <c r="A525" s="328">
        <v>511</v>
      </c>
      <c r="B525" s="294">
        <v>45801</v>
      </c>
      <c r="C525" s="337"/>
      <c r="D525" s="337" t="s">
        <v>518</v>
      </c>
      <c r="E525" s="337"/>
      <c r="F525" s="337" t="s">
        <v>371</v>
      </c>
      <c r="G525" s="356">
        <v>80</v>
      </c>
      <c r="H525" s="340"/>
      <c r="I525" s="337" t="s">
        <v>531</v>
      </c>
      <c r="J525" s="337"/>
      <c r="K525" s="337"/>
      <c r="L525" s="337"/>
      <c r="M525" s="337"/>
      <c r="N525" s="337"/>
      <c r="O525" s="349"/>
      <c r="P525" s="349" t="str">
        <f>TEXT(daily!$B525,"mmmm")</f>
        <v>May</v>
      </c>
      <c r="Q525" s="358"/>
      <c r="R525" s="313" t="str">
        <f t="shared" si="7"/>
        <v>2025</v>
      </c>
    </row>
    <row r="526" ht="27" customHeight="1" spans="1:18">
      <c r="A526" s="328">
        <v>512</v>
      </c>
      <c r="B526" s="294">
        <v>45801</v>
      </c>
      <c r="C526" s="337"/>
      <c r="D526" s="337" t="s">
        <v>377</v>
      </c>
      <c r="E526" s="337"/>
      <c r="F526" s="337" t="s">
        <v>791</v>
      </c>
      <c r="G526" s="356">
        <v>450</v>
      </c>
      <c r="H526" s="340"/>
      <c r="I526" s="337" t="s">
        <v>732</v>
      </c>
      <c r="J526" s="337"/>
      <c r="K526" s="337"/>
      <c r="L526" s="337"/>
      <c r="M526" s="337"/>
      <c r="N526" s="337"/>
      <c r="O526" s="349"/>
      <c r="P526" s="349" t="str">
        <f>TEXT(daily!$B526,"mmmm")</f>
        <v>May</v>
      </c>
      <c r="Q526" s="357"/>
      <c r="R526" s="313" t="str">
        <f t="shared" si="7"/>
        <v>2025</v>
      </c>
    </row>
    <row r="527" ht="27" customHeight="1" spans="1:18">
      <c r="A527" s="328">
        <v>513</v>
      </c>
      <c r="B527" s="294">
        <v>45799</v>
      </c>
      <c r="C527" s="337"/>
      <c r="D527" s="337" t="s">
        <v>518</v>
      </c>
      <c r="E527" s="337"/>
      <c r="F527" s="337" t="s">
        <v>792</v>
      </c>
      <c r="G527" s="356">
        <v>1030</v>
      </c>
      <c r="H527" s="340"/>
      <c r="I527" s="337" t="s">
        <v>781</v>
      </c>
      <c r="J527" s="337"/>
      <c r="K527" s="337"/>
      <c r="L527" s="337"/>
      <c r="M527" s="337"/>
      <c r="N527" s="337"/>
      <c r="O527" s="349"/>
      <c r="P527" s="349" t="str">
        <f>TEXT(daily!$B527,"mmmm")</f>
        <v>May</v>
      </c>
      <c r="Q527" s="358"/>
      <c r="R527" s="313" t="str">
        <f t="shared" ref="R527:R590" si="8">TEXT(B527,"yyyy")</f>
        <v>2025</v>
      </c>
    </row>
    <row r="528" ht="27" customHeight="1" spans="1:18">
      <c r="A528" s="328">
        <v>514</v>
      </c>
      <c r="B528" s="294">
        <v>45799</v>
      </c>
      <c r="C528" s="337"/>
      <c r="D528" s="337" t="s">
        <v>377</v>
      </c>
      <c r="E528" s="337"/>
      <c r="F528" s="337" t="s">
        <v>793</v>
      </c>
      <c r="G528" s="356">
        <v>700</v>
      </c>
      <c r="H528" s="340"/>
      <c r="I528" s="337" t="s">
        <v>781</v>
      </c>
      <c r="J528" s="337"/>
      <c r="K528" s="337"/>
      <c r="L528" s="337"/>
      <c r="M528" s="337"/>
      <c r="N528" s="337"/>
      <c r="O528" s="349"/>
      <c r="P528" s="349" t="str">
        <f>TEXT(daily!$B528,"mmmm")</f>
        <v>May</v>
      </c>
      <c r="Q528" s="357"/>
      <c r="R528" s="313" t="str">
        <f t="shared" si="8"/>
        <v>2025</v>
      </c>
    </row>
    <row r="529" ht="27" customHeight="1" spans="1:18">
      <c r="A529" s="328">
        <v>515</v>
      </c>
      <c r="B529" s="294">
        <v>45799</v>
      </c>
      <c r="C529" s="337"/>
      <c r="D529" s="337" t="s">
        <v>518</v>
      </c>
      <c r="E529" s="337"/>
      <c r="F529" s="337" t="s">
        <v>794</v>
      </c>
      <c r="G529" s="356">
        <v>700</v>
      </c>
      <c r="H529" s="340"/>
      <c r="I529" s="337" t="s">
        <v>732</v>
      </c>
      <c r="J529" s="337"/>
      <c r="K529" s="337"/>
      <c r="L529" s="337"/>
      <c r="M529" s="337"/>
      <c r="N529" s="337"/>
      <c r="O529" s="349"/>
      <c r="P529" s="349" t="str">
        <f>TEXT(daily!$B529,"mmmm")</f>
        <v>May</v>
      </c>
      <c r="Q529" s="358"/>
      <c r="R529" s="313" t="str">
        <f t="shared" si="8"/>
        <v>2025</v>
      </c>
    </row>
    <row r="530" ht="27" customHeight="1" spans="1:18">
      <c r="A530" s="328">
        <v>516</v>
      </c>
      <c r="B530" s="294">
        <v>45799</v>
      </c>
      <c r="C530" s="337"/>
      <c r="D530" s="337" t="s">
        <v>377</v>
      </c>
      <c r="E530" s="337"/>
      <c r="F530" s="337" t="s">
        <v>795</v>
      </c>
      <c r="G530" s="356">
        <v>400</v>
      </c>
      <c r="H530" s="340"/>
      <c r="I530" s="337" t="s">
        <v>781</v>
      </c>
      <c r="J530" s="337"/>
      <c r="K530" s="337"/>
      <c r="L530" s="337"/>
      <c r="M530" s="337"/>
      <c r="N530" s="337"/>
      <c r="O530" s="349"/>
      <c r="P530" s="349" t="str">
        <f>TEXT(daily!$B530,"mmmm")</f>
        <v>May</v>
      </c>
      <c r="Q530" s="357"/>
      <c r="R530" s="313" t="str">
        <f t="shared" si="8"/>
        <v>2025</v>
      </c>
    </row>
    <row r="531" ht="27" customHeight="1" spans="1:18">
      <c r="A531" s="328">
        <v>517</v>
      </c>
      <c r="B531" s="294">
        <v>45802</v>
      </c>
      <c r="C531" s="337"/>
      <c r="D531" s="337" t="s">
        <v>518</v>
      </c>
      <c r="E531" s="337"/>
      <c r="F531" s="337" t="s">
        <v>796</v>
      </c>
      <c r="G531" s="356">
        <v>200</v>
      </c>
      <c r="H531" s="340"/>
      <c r="I531" s="337" t="s">
        <v>531</v>
      </c>
      <c r="J531" s="337"/>
      <c r="K531" s="337"/>
      <c r="L531" s="337"/>
      <c r="M531" s="337"/>
      <c r="N531" s="337"/>
      <c r="O531" s="349"/>
      <c r="P531" s="349" t="str">
        <f>TEXT(daily!$B531,"mmmm")</f>
        <v>May</v>
      </c>
      <c r="Q531" s="358"/>
      <c r="R531" s="313" t="str">
        <f t="shared" si="8"/>
        <v>2025</v>
      </c>
    </row>
    <row r="532" ht="27" customHeight="1" spans="1:18">
      <c r="A532" s="328">
        <v>518</v>
      </c>
      <c r="B532" s="294">
        <v>45802</v>
      </c>
      <c r="C532" s="337"/>
      <c r="D532" s="337" t="s">
        <v>996</v>
      </c>
      <c r="E532" s="337"/>
      <c r="F532" s="337" t="s">
        <v>797</v>
      </c>
      <c r="G532" s="356">
        <v>150</v>
      </c>
      <c r="H532" s="340"/>
      <c r="I532" s="337" t="s">
        <v>531</v>
      </c>
      <c r="J532" s="337"/>
      <c r="K532" s="337"/>
      <c r="L532" s="337"/>
      <c r="M532" s="337"/>
      <c r="N532" s="337"/>
      <c r="O532" s="349"/>
      <c r="P532" s="349" t="str">
        <f>TEXT(daily!$B532,"mmmm")</f>
        <v>May</v>
      </c>
      <c r="Q532" s="357"/>
      <c r="R532" s="313" t="str">
        <f t="shared" si="8"/>
        <v>2025</v>
      </c>
    </row>
    <row r="533" ht="27" customHeight="1" spans="1:18">
      <c r="A533" s="328">
        <v>519</v>
      </c>
      <c r="B533" s="294">
        <v>45802</v>
      </c>
      <c r="C533" s="337"/>
      <c r="D533" s="337" t="s">
        <v>518</v>
      </c>
      <c r="E533" s="337"/>
      <c r="F533" s="337" t="s">
        <v>645</v>
      </c>
      <c r="G533" s="356">
        <v>980</v>
      </c>
      <c r="H533" s="340"/>
      <c r="I533" s="337" t="s">
        <v>781</v>
      </c>
      <c r="J533" s="337"/>
      <c r="K533" s="337"/>
      <c r="L533" s="337"/>
      <c r="M533" s="337"/>
      <c r="N533" s="337"/>
      <c r="O533" s="349"/>
      <c r="P533" s="349" t="str">
        <f>TEXT(daily!$B533,"mmmm")</f>
        <v>May</v>
      </c>
      <c r="Q533" s="358"/>
      <c r="R533" s="313" t="str">
        <f t="shared" si="8"/>
        <v>2025</v>
      </c>
    </row>
    <row r="534" ht="27" customHeight="1" spans="1:18">
      <c r="A534" s="328">
        <v>520</v>
      </c>
      <c r="B534" s="294">
        <v>45802</v>
      </c>
      <c r="C534" s="337"/>
      <c r="D534" s="337" t="s">
        <v>377</v>
      </c>
      <c r="E534" s="337"/>
      <c r="F534" s="337" t="s">
        <v>116</v>
      </c>
      <c r="G534" s="356">
        <v>800</v>
      </c>
      <c r="H534" s="340"/>
      <c r="I534" s="337" t="s">
        <v>781</v>
      </c>
      <c r="J534" s="337"/>
      <c r="K534" s="337"/>
      <c r="L534" s="337"/>
      <c r="M534" s="337"/>
      <c r="N534" s="337"/>
      <c r="O534" s="349"/>
      <c r="P534" s="349" t="str">
        <f>TEXT(daily!$B534,"mmmm")</f>
        <v>May</v>
      </c>
      <c r="Q534" s="357"/>
      <c r="R534" s="313" t="str">
        <f t="shared" si="8"/>
        <v>2025</v>
      </c>
    </row>
    <row r="535" ht="27" customHeight="1" spans="1:18">
      <c r="A535" s="328">
        <v>521</v>
      </c>
      <c r="B535" s="294">
        <v>45802</v>
      </c>
      <c r="C535" s="337"/>
      <c r="D535" s="337" t="s">
        <v>518</v>
      </c>
      <c r="E535" s="337"/>
      <c r="F535" s="337" t="s">
        <v>798</v>
      </c>
      <c r="G535" s="356">
        <v>250</v>
      </c>
      <c r="H535" s="340"/>
      <c r="I535" s="337" t="s">
        <v>781</v>
      </c>
      <c r="J535" s="337"/>
      <c r="K535" s="337"/>
      <c r="L535" s="337"/>
      <c r="M535" s="337"/>
      <c r="N535" s="337"/>
      <c r="O535" s="349"/>
      <c r="P535" s="349" t="str">
        <f>TEXT(daily!$B535,"mmmm")</f>
        <v>May</v>
      </c>
      <c r="Q535" s="358"/>
      <c r="R535" s="313" t="str">
        <f t="shared" si="8"/>
        <v>2025</v>
      </c>
    </row>
    <row r="536" ht="27" customHeight="1" spans="1:18">
      <c r="A536" s="328">
        <v>522</v>
      </c>
      <c r="B536" s="294">
        <v>45802</v>
      </c>
      <c r="C536" s="337"/>
      <c r="D536" s="337" t="s">
        <v>518</v>
      </c>
      <c r="E536" s="337"/>
      <c r="F536" s="337" t="s">
        <v>799</v>
      </c>
      <c r="G536" s="356">
        <v>1000</v>
      </c>
      <c r="H536" s="340"/>
      <c r="I536" s="337" t="s">
        <v>800</v>
      </c>
      <c r="J536" s="337"/>
      <c r="K536" s="337"/>
      <c r="L536" s="337"/>
      <c r="M536" s="337"/>
      <c r="N536" s="337"/>
      <c r="O536" s="349"/>
      <c r="P536" s="349" t="str">
        <f>TEXT(daily!$B536,"mmmm")</f>
        <v>May</v>
      </c>
      <c r="Q536" s="357"/>
      <c r="R536" s="313" t="str">
        <f t="shared" si="8"/>
        <v>2025</v>
      </c>
    </row>
    <row r="537" ht="27" customHeight="1" spans="1:18">
      <c r="A537" s="328">
        <v>523</v>
      </c>
      <c r="B537" s="294">
        <v>45802</v>
      </c>
      <c r="C537" s="337"/>
      <c r="D537" s="337" t="s">
        <v>518</v>
      </c>
      <c r="E537" s="337"/>
      <c r="F537" s="337" t="s">
        <v>801</v>
      </c>
      <c r="G537" s="356">
        <v>1000</v>
      </c>
      <c r="H537" s="340"/>
      <c r="I537" s="337" t="s">
        <v>732</v>
      </c>
      <c r="J537" s="337"/>
      <c r="K537" s="337"/>
      <c r="L537" s="337"/>
      <c r="M537" s="337"/>
      <c r="N537" s="337"/>
      <c r="O537" s="349"/>
      <c r="P537" s="349" t="str">
        <f>TEXT(daily!$B537,"mmmm")</f>
        <v>May</v>
      </c>
      <c r="Q537" s="358"/>
      <c r="R537" s="313" t="str">
        <f t="shared" si="8"/>
        <v>2025</v>
      </c>
    </row>
    <row r="538" ht="27" customHeight="1" spans="1:18">
      <c r="A538" s="328">
        <v>524</v>
      </c>
      <c r="B538" s="294">
        <v>45802</v>
      </c>
      <c r="C538" s="337"/>
      <c r="D538" s="337" t="s">
        <v>520</v>
      </c>
      <c r="E538" s="337"/>
      <c r="F538" s="337" t="s">
        <v>756</v>
      </c>
      <c r="G538" s="356">
        <v>12700</v>
      </c>
      <c r="H538" s="340"/>
      <c r="I538" s="337" t="s">
        <v>732</v>
      </c>
      <c r="J538" s="337"/>
      <c r="K538" s="337"/>
      <c r="L538" s="337"/>
      <c r="M538" s="337"/>
      <c r="N538" s="337"/>
      <c r="O538" s="349"/>
      <c r="P538" s="349" t="str">
        <f>TEXT(daily!$B538,"mmmm")</f>
        <v>May</v>
      </c>
      <c r="Q538" s="357"/>
      <c r="R538" s="313" t="str">
        <f t="shared" si="8"/>
        <v>2025</v>
      </c>
    </row>
    <row r="539" ht="27" customHeight="1" spans="1:18">
      <c r="A539" s="328">
        <v>525</v>
      </c>
      <c r="B539" s="294">
        <v>45802</v>
      </c>
      <c r="C539" s="337"/>
      <c r="D539" s="337" t="s">
        <v>517</v>
      </c>
      <c r="E539" s="337"/>
      <c r="F539" s="337" t="s">
        <v>186</v>
      </c>
      <c r="G539" s="356">
        <f>1185+125</f>
        <v>1310</v>
      </c>
      <c r="H539" s="340"/>
      <c r="I539" s="337" t="s">
        <v>517</v>
      </c>
      <c r="J539" s="337"/>
      <c r="K539" s="337"/>
      <c r="L539" s="337"/>
      <c r="M539" s="337"/>
      <c r="N539" s="337"/>
      <c r="O539" s="349"/>
      <c r="P539" s="349" t="str">
        <f>TEXT(daily!$B539,"mmmm")</f>
        <v>May</v>
      </c>
      <c r="Q539" s="358"/>
      <c r="R539" s="313" t="str">
        <f t="shared" si="8"/>
        <v>2025</v>
      </c>
    </row>
    <row r="540" ht="27" customHeight="1" spans="1:18">
      <c r="A540" s="328">
        <v>526</v>
      </c>
      <c r="B540" s="294">
        <v>45802</v>
      </c>
      <c r="C540" s="337"/>
      <c r="D540" s="337" t="s">
        <v>517</v>
      </c>
      <c r="E540" s="337"/>
      <c r="F540" s="337" t="s">
        <v>317</v>
      </c>
      <c r="G540" s="356">
        <v>228.5</v>
      </c>
      <c r="H540" s="340"/>
      <c r="I540" s="337" t="s">
        <v>517</v>
      </c>
      <c r="J540" s="337"/>
      <c r="K540" s="337"/>
      <c r="L540" s="337"/>
      <c r="M540" s="337"/>
      <c r="N540" s="337"/>
      <c r="O540" s="349"/>
      <c r="P540" s="349" t="str">
        <f>TEXT(daily!$B540,"mmmm")</f>
        <v>May</v>
      </c>
      <c r="Q540" s="357"/>
      <c r="R540" s="313" t="str">
        <f t="shared" si="8"/>
        <v>2025</v>
      </c>
    </row>
    <row r="541" ht="27" customHeight="1" spans="1:18">
      <c r="A541" s="328">
        <v>527</v>
      </c>
      <c r="B541" s="294">
        <v>45802</v>
      </c>
      <c r="C541" s="337"/>
      <c r="D541" s="337" t="s">
        <v>517</v>
      </c>
      <c r="E541" s="337"/>
      <c r="F541" s="337" t="s">
        <v>186</v>
      </c>
      <c r="G541" s="356">
        <v>235</v>
      </c>
      <c r="H541" s="340"/>
      <c r="I541" s="337" t="s">
        <v>517</v>
      </c>
      <c r="J541" s="337"/>
      <c r="K541" s="337"/>
      <c r="L541" s="337"/>
      <c r="M541" s="337"/>
      <c r="N541" s="337"/>
      <c r="O541" s="349"/>
      <c r="P541" s="349" t="str">
        <f>TEXT(daily!$B541,"mmmm")</f>
        <v>May</v>
      </c>
      <c r="Q541" s="358"/>
      <c r="R541" s="313" t="str">
        <f t="shared" si="8"/>
        <v>2025</v>
      </c>
    </row>
    <row r="542" ht="27" customHeight="1" spans="1:18">
      <c r="A542" s="328">
        <v>528</v>
      </c>
      <c r="B542" s="294">
        <v>45803</v>
      </c>
      <c r="C542" s="337"/>
      <c r="D542" s="337" t="s">
        <v>993</v>
      </c>
      <c r="E542" s="337"/>
      <c r="F542" s="337" t="s">
        <v>790</v>
      </c>
      <c r="G542" s="356">
        <v>20000</v>
      </c>
      <c r="H542" s="340"/>
      <c r="I542" s="337" t="s">
        <v>517</v>
      </c>
      <c r="J542" s="337"/>
      <c r="K542" s="337"/>
      <c r="L542" s="337"/>
      <c r="M542" s="337"/>
      <c r="N542" s="337"/>
      <c r="O542" s="349"/>
      <c r="P542" s="349" t="str">
        <f>TEXT(daily!$B542,"mmmm")</f>
        <v>May</v>
      </c>
      <c r="Q542" s="357"/>
      <c r="R542" s="313" t="str">
        <f t="shared" si="8"/>
        <v>2025</v>
      </c>
    </row>
    <row r="543" ht="27" customHeight="1" spans="1:18">
      <c r="A543" s="328">
        <v>529</v>
      </c>
      <c r="B543" s="294">
        <v>45803</v>
      </c>
      <c r="C543" s="337"/>
      <c r="D543" s="337" t="s">
        <v>517</v>
      </c>
      <c r="E543" s="337"/>
      <c r="F543" s="337" t="s">
        <v>186</v>
      </c>
      <c r="G543" s="356">
        <v>350</v>
      </c>
      <c r="H543" s="340"/>
      <c r="I543" s="337" t="s">
        <v>517</v>
      </c>
      <c r="J543" s="337"/>
      <c r="K543" s="337"/>
      <c r="L543" s="337"/>
      <c r="M543" s="337"/>
      <c r="N543" s="337"/>
      <c r="O543" s="349"/>
      <c r="P543" s="349" t="str">
        <f>TEXT(daily!$B543,"mmmm")</f>
        <v>May</v>
      </c>
      <c r="Q543" s="358"/>
      <c r="R543" s="313" t="str">
        <f t="shared" si="8"/>
        <v>2025</v>
      </c>
    </row>
    <row r="544" ht="27" customHeight="1" spans="1:18">
      <c r="A544" s="328">
        <v>530</v>
      </c>
      <c r="B544" s="294">
        <v>45803</v>
      </c>
      <c r="C544" s="337"/>
      <c r="D544" s="337" t="s">
        <v>377</v>
      </c>
      <c r="E544" s="337"/>
      <c r="F544" s="337" t="s">
        <v>377</v>
      </c>
      <c r="G544" s="356">
        <v>600</v>
      </c>
      <c r="H544" s="340"/>
      <c r="I544" s="337" t="s">
        <v>732</v>
      </c>
      <c r="J544" s="337"/>
      <c r="K544" s="337"/>
      <c r="L544" s="337"/>
      <c r="M544" s="337"/>
      <c r="N544" s="337"/>
      <c r="O544" s="349"/>
      <c r="P544" s="349" t="str">
        <f>TEXT(daily!$B544,"mmmm")</f>
        <v>May</v>
      </c>
      <c r="Q544" s="357"/>
      <c r="R544" s="313" t="str">
        <f t="shared" si="8"/>
        <v>2025</v>
      </c>
    </row>
    <row r="545" ht="27" customHeight="1" spans="1:18">
      <c r="A545" s="328">
        <v>531</v>
      </c>
      <c r="B545" s="294">
        <v>45803</v>
      </c>
      <c r="C545" s="337"/>
      <c r="D545" s="337" t="s">
        <v>802</v>
      </c>
      <c r="E545" s="337"/>
      <c r="F545" s="337" t="s">
        <v>803</v>
      </c>
      <c r="G545" s="356">
        <v>5000</v>
      </c>
      <c r="H545" s="340"/>
      <c r="I545" s="337" t="s">
        <v>517</v>
      </c>
      <c r="J545" s="337"/>
      <c r="K545" s="337" t="s">
        <v>311</v>
      </c>
      <c r="L545" s="337"/>
      <c r="M545" s="337"/>
      <c r="N545" s="337"/>
      <c r="O545" s="349"/>
      <c r="P545" s="349" t="str">
        <f>TEXT(daily!$B545,"mmmm")</f>
        <v>May</v>
      </c>
      <c r="Q545" s="358"/>
      <c r="R545" s="313" t="str">
        <f t="shared" si="8"/>
        <v>2025</v>
      </c>
    </row>
    <row r="546" ht="27" customHeight="1" spans="1:18">
      <c r="A546" s="328">
        <v>532</v>
      </c>
      <c r="B546" s="294">
        <v>45803</v>
      </c>
      <c r="C546" s="337"/>
      <c r="D546" s="337" t="s">
        <v>377</v>
      </c>
      <c r="E546" s="337"/>
      <c r="F546" s="337" t="s">
        <v>281</v>
      </c>
      <c r="G546" s="356">
        <v>620</v>
      </c>
      <c r="H546" s="340"/>
      <c r="I546" s="337" t="s">
        <v>732</v>
      </c>
      <c r="J546" s="337"/>
      <c r="K546" s="337"/>
      <c r="L546" s="337"/>
      <c r="M546" s="337"/>
      <c r="N546" s="337"/>
      <c r="O546" s="349"/>
      <c r="P546" s="349" t="str">
        <f>TEXT(daily!$B546,"mmmm")</f>
        <v>May</v>
      </c>
      <c r="Q546" s="357"/>
      <c r="R546" s="313" t="str">
        <f t="shared" si="8"/>
        <v>2025</v>
      </c>
    </row>
    <row r="547" ht="27" customHeight="1" spans="1:18">
      <c r="A547" s="328">
        <v>533</v>
      </c>
      <c r="B547" s="294">
        <v>45803</v>
      </c>
      <c r="C547" s="337"/>
      <c r="D547" s="337" t="s">
        <v>517</v>
      </c>
      <c r="E547" s="337"/>
      <c r="F547" s="337" t="s">
        <v>186</v>
      </c>
      <c r="G547" s="356">
        <v>200</v>
      </c>
      <c r="H547" s="340"/>
      <c r="I547" s="337" t="s">
        <v>517</v>
      </c>
      <c r="J547" s="337"/>
      <c r="K547" s="337"/>
      <c r="L547" s="337"/>
      <c r="M547" s="337"/>
      <c r="N547" s="337"/>
      <c r="O547" s="349"/>
      <c r="P547" s="349" t="str">
        <f>TEXT(daily!$B547,"mmmm")</f>
        <v>May</v>
      </c>
      <c r="Q547" s="358"/>
      <c r="R547" s="313" t="str">
        <f t="shared" si="8"/>
        <v>2025</v>
      </c>
    </row>
    <row r="548" ht="27" customHeight="1" spans="1:18">
      <c r="A548" s="328">
        <v>534</v>
      </c>
      <c r="B548" s="294">
        <v>45803</v>
      </c>
      <c r="C548" s="337"/>
      <c r="D548" s="337" t="s">
        <v>377</v>
      </c>
      <c r="E548" s="337"/>
      <c r="F548" s="337" t="s">
        <v>309</v>
      </c>
      <c r="G548" s="356">
        <v>30</v>
      </c>
      <c r="H548" s="340"/>
      <c r="I548" s="337" t="s">
        <v>732</v>
      </c>
      <c r="J548" s="337"/>
      <c r="K548" s="337"/>
      <c r="L548" s="337"/>
      <c r="M548" s="337"/>
      <c r="N548" s="337"/>
      <c r="O548" s="349"/>
      <c r="P548" s="349" t="str">
        <f>TEXT(daily!$B548,"mmmm")</f>
        <v>May</v>
      </c>
      <c r="Q548" s="357"/>
      <c r="R548" s="313" t="str">
        <f t="shared" si="8"/>
        <v>2025</v>
      </c>
    </row>
    <row r="549" ht="27" customHeight="1" spans="1:18">
      <c r="A549" s="328">
        <v>535</v>
      </c>
      <c r="B549" s="294">
        <v>45803</v>
      </c>
      <c r="C549" s="337"/>
      <c r="D549" s="337" t="s">
        <v>520</v>
      </c>
      <c r="E549" s="337"/>
      <c r="F549" s="337" t="s">
        <v>804</v>
      </c>
      <c r="G549" s="356">
        <v>400</v>
      </c>
      <c r="H549" s="340"/>
      <c r="I549" s="337" t="s">
        <v>732</v>
      </c>
      <c r="J549" s="337"/>
      <c r="K549" s="337"/>
      <c r="L549" s="337"/>
      <c r="M549" s="337"/>
      <c r="N549" s="337"/>
      <c r="O549" s="349"/>
      <c r="P549" s="349" t="str">
        <f>TEXT(daily!$B549,"mmmm")</f>
        <v>May</v>
      </c>
      <c r="Q549" s="358"/>
      <c r="R549" s="313" t="str">
        <f t="shared" si="8"/>
        <v>2025</v>
      </c>
    </row>
    <row r="550" ht="27" customHeight="1" spans="1:18">
      <c r="A550" s="328">
        <v>536</v>
      </c>
      <c r="B550" s="294">
        <v>45803</v>
      </c>
      <c r="C550" s="337"/>
      <c r="D550" s="337" t="s">
        <v>518</v>
      </c>
      <c r="E550" s="337"/>
      <c r="F550" s="337" t="s">
        <v>670</v>
      </c>
      <c r="G550" s="356">
        <v>7490</v>
      </c>
      <c r="H550" s="340"/>
      <c r="I550" s="337" t="s">
        <v>732</v>
      </c>
      <c r="J550" s="337"/>
      <c r="K550" s="337"/>
      <c r="L550" s="337"/>
      <c r="M550" s="337"/>
      <c r="N550" s="337"/>
      <c r="O550" s="349"/>
      <c r="P550" s="349" t="str">
        <f>TEXT(daily!$B550,"mmmm")</f>
        <v>May</v>
      </c>
      <c r="Q550" s="357"/>
      <c r="R550" s="313" t="str">
        <f t="shared" si="8"/>
        <v>2025</v>
      </c>
    </row>
    <row r="551" ht="27" customHeight="1" spans="1:18">
      <c r="A551" s="328">
        <v>537</v>
      </c>
      <c r="B551" s="294">
        <v>45803</v>
      </c>
      <c r="C551" s="337"/>
      <c r="D551" s="337" t="s">
        <v>517</v>
      </c>
      <c r="E551" s="337"/>
      <c r="F551" s="337" t="s">
        <v>805</v>
      </c>
      <c r="G551" s="356">
        <v>50</v>
      </c>
      <c r="H551" s="340"/>
      <c r="I551" s="337" t="s">
        <v>517</v>
      </c>
      <c r="J551" s="337"/>
      <c r="K551" s="337"/>
      <c r="L551" s="337"/>
      <c r="M551" s="337"/>
      <c r="N551" s="337"/>
      <c r="O551" s="349"/>
      <c r="P551" s="349" t="str">
        <f>TEXT(daily!$B551,"mmmm")</f>
        <v>May</v>
      </c>
      <c r="Q551" s="358"/>
      <c r="R551" s="313" t="str">
        <f t="shared" si="8"/>
        <v>2025</v>
      </c>
    </row>
    <row r="552" ht="27" customHeight="1" spans="1:18">
      <c r="A552" s="328">
        <v>538</v>
      </c>
      <c r="B552" s="294">
        <v>45803</v>
      </c>
      <c r="C552" s="337"/>
      <c r="D552" s="337" t="s">
        <v>520</v>
      </c>
      <c r="E552" s="337"/>
      <c r="F552" s="337" t="s">
        <v>780</v>
      </c>
      <c r="G552" s="356">
        <v>400</v>
      </c>
      <c r="H552" s="340"/>
      <c r="I552" s="337" t="s">
        <v>732</v>
      </c>
      <c r="J552" s="337"/>
      <c r="K552" s="337"/>
      <c r="L552" s="337"/>
      <c r="M552" s="337"/>
      <c r="N552" s="337"/>
      <c r="O552" s="349"/>
      <c r="P552" s="349" t="str">
        <f>TEXT(daily!$B552,"mmmm")</f>
        <v>May</v>
      </c>
      <c r="Q552" s="357"/>
      <c r="R552" s="313" t="str">
        <f t="shared" si="8"/>
        <v>2025</v>
      </c>
    </row>
    <row r="553" ht="27" customHeight="1" spans="1:18">
      <c r="A553" s="328">
        <v>539</v>
      </c>
      <c r="B553" s="294">
        <v>45803</v>
      </c>
      <c r="C553" s="337"/>
      <c r="D553" s="337" t="s">
        <v>377</v>
      </c>
      <c r="E553" s="337"/>
      <c r="F553" s="337" t="s">
        <v>281</v>
      </c>
      <c r="G553" s="356">
        <v>670</v>
      </c>
      <c r="H553" s="340"/>
      <c r="I553" s="337" t="s">
        <v>732</v>
      </c>
      <c r="J553" s="337"/>
      <c r="K553" s="337"/>
      <c r="L553" s="337"/>
      <c r="M553" s="337"/>
      <c r="N553" s="337"/>
      <c r="O553" s="349"/>
      <c r="P553" s="349" t="str">
        <f>TEXT(daily!$B553,"mmmm")</f>
        <v>May</v>
      </c>
      <c r="Q553" s="358"/>
      <c r="R553" s="313" t="str">
        <f t="shared" si="8"/>
        <v>2025</v>
      </c>
    </row>
    <row r="554" ht="27" customHeight="1" spans="1:18">
      <c r="A554" s="328">
        <v>540</v>
      </c>
      <c r="B554" s="294">
        <v>45803</v>
      </c>
      <c r="C554" s="337"/>
      <c r="D554" s="337" t="s">
        <v>517</v>
      </c>
      <c r="E554" s="337"/>
      <c r="F554" s="337" t="s">
        <v>186</v>
      </c>
      <c r="G554" s="356">
        <v>1800</v>
      </c>
      <c r="H554" s="340"/>
      <c r="I554" s="337" t="s">
        <v>517</v>
      </c>
      <c r="J554" s="337"/>
      <c r="K554" s="337"/>
      <c r="L554" s="337"/>
      <c r="M554" s="337"/>
      <c r="N554" s="337"/>
      <c r="O554" s="349"/>
      <c r="P554" s="349" t="str">
        <f>TEXT(daily!$B554,"mmmm")</f>
        <v>May</v>
      </c>
      <c r="Q554" s="357"/>
      <c r="R554" s="313" t="str">
        <f t="shared" si="8"/>
        <v>2025</v>
      </c>
    </row>
    <row r="555" ht="27" customHeight="1" spans="1:18">
      <c r="A555" s="328">
        <v>541</v>
      </c>
      <c r="B555" s="294">
        <v>45803</v>
      </c>
      <c r="C555" s="337"/>
      <c r="D555" s="337" t="s">
        <v>377</v>
      </c>
      <c r="E555" s="337"/>
      <c r="F555" s="337" t="s">
        <v>377</v>
      </c>
      <c r="G555" s="359">
        <v>460</v>
      </c>
      <c r="H555" s="340"/>
      <c r="I555" s="337" t="s">
        <v>517</v>
      </c>
      <c r="J555" s="337"/>
      <c r="K555" s="337"/>
      <c r="L555" s="337"/>
      <c r="M555" s="337"/>
      <c r="N555" s="337"/>
      <c r="O555" s="349"/>
      <c r="P555" s="349" t="str">
        <f>TEXT(daily!$B555,"mmmm")</f>
        <v>May</v>
      </c>
      <c r="Q555" s="358"/>
      <c r="R555" s="313" t="str">
        <f t="shared" si="8"/>
        <v>2025</v>
      </c>
    </row>
    <row r="556" ht="27" customHeight="1" spans="1:18">
      <c r="A556" s="328">
        <v>542</v>
      </c>
      <c r="B556" s="294">
        <v>45803</v>
      </c>
      <c r="C556" s="337"/>
      <c r="D556" s="337" t="s">
        <v>517</v>
      </c>
      <c r="E556" s="337"/>
      <c r="F556" s="337" t="s">
        <v>186</v>
      </c>
      <c r="G556" s="359">
        <v>40</v>
      </c>
      <c r="H556" s="340"/>
      <c r="I556" s="337" t="s">
        <v>517</v>
      </c>
      <c r="J556" s="337"/>
      <c r="K556" s="337"/>
      <c r="L556" s="337"/>
      <c r="M556" s="337"/>
      <c r="N556" s="337"/>
      <c r="O556" s="349"/>
      <c r="P556" s="349" t="str">
        <f>TEXT(daily!$B556,"mmmm")</f>
        <v>May</v>
      </c>
      <c r="Q556" s="357"/>
      <c r="R556" s="313" t="str">
        <f t="shared" si="8"/>
        <v>2025</v>
      </c>
    </row>
    <row r="557" ht="27" customHeight="1" spans="1:18">
      <c r="A557" s="328">
        <v>543</v>
      </c>
      <c r="B557" s="294">
        <v>45803</v>
      </c>
      <c r="C557" s="337"/>
      <c r="D557" s="337" t="s">
        <v>19</v>
      </c>
      <c r="E557" s="337"/>
      <c r="F557" s="337" t="s">
        <v>806</v>
      </c>
      <c r="G557" s="359">
        <v>690</v>
      </c>
      <c r="H557" s="340"/>
      <c r="I557" s="337" t="s">
        <v>514</v>
      </c>
      <c r="J557" s="337"/>
      <c r="K557" s="337"/>
      <c r="L557" s="337"/>
      <c r="M557" s="337"/>
      <c r="N557" s="337"/>
      <c r="O557" s="349"/>
      <c r="P557" s="349" t="str">
        <f>TEXT(daily!$B557,"mmmm")</f>
        <v>May</v>
      </c>
      <c r="Q557" s="358"/>
      <c r="R557" s="313" t="str">
        <f t="shared" si="8"/>
        <v>2025</v>
      </c>
    </row>
    <row r="558" ht="27" customHeight="1" spans="1:18">
      <c r="A558" s="328">
        <v>544</v>
      </c>
      <c r="B558" s="294">
        <v>45803</v>
      </c>
      <c r="C558" s="337"/>
      <c r="D558" s="337" t="s">
        <v>518</v>
      </c>
      <c r="E558" s="337"/>
      <c r="F558" s="337" t="s">
        <v>518</v>
      </c>
      <c r="G558" s="359">
        <v>95</v>
      </c>
      <c r="H558" s="340"/>
      <c r="I558" s="337" t="s">
        <v>531</v>
      </c>
      <c r="J558" s="337"/>
      <c r="K558" s="337"/>
      <c r="L558" s="337"/>
      <c r="M558" s="337"/>
      <c r="N558" s="337"/>
      <c r="O558" s="349"/>
      <c r="P558" s="349" t="str">
        <f>TEXT(daily!$B558,"mmmm")</f>
        <v>May</v>
      </c>
      <c r="Q558" s="357"/>
      <c r="R558" s="313" t="str">
        <f t="shared" si="8"/>
        <v>2025</v>
      </c>
    </row>
    <row r="559" ht="27" customHeight="1" spans="1:18">
      <c r="A559" s="328">
        <v>545</v>
      </c>
      <c r="B559" s="294">
        <v>45803</v>
      </c>
      <c r="C559" s="337"/>
      <c r="D559" s="337" t="s">
        <v>518</v>
      </c>
      <c r="E559" s="337"/>
      <c r="F559" s="337" t="s">
        <v>379</v>
      </c>
      <c r="G559" s="359">
        <v>1300</v>
      </c>
      <c r="H559" s="340"/>
      <c r="I559" s="337" t="s">
        <v>531</v>
      </c>
      <c r="J559" s="337"/>
      <c r="K559" s="337"/>
      <c r="L559" s="337"/>
      <c r="M559" s="337" t="s">
        <v>995</v>
      </c>
      <c r="N559" s="337"/>
      <c r="O559" s="349"/>
      <c r="P559" s="349" t="str">
        <f>TEXT(daily!$B559,"mmmm")</f>
        <v>May</v>
      </c>
      <c r="Q559" s="358"/>
      <c r="R559" s="313" t="str">
        <f t="shared" si="8"/>
        <v>2025</v>
      </c>
    </row>
    <row r="560" ht="27" customHeight="1" spans="1:18">
      <c r="A560" s="328">
        <v>546</v>
      </c>
      <c r="B560" s="294">
        <v>45803</v>
      </c>
      <c r="C560" s="337"/>
      <c r="D560" s="337" t="s">
        <v>517</v>
      </c>
      <c r="E560" s="337"/>
      <c r="F560" s="337" t="s">
        <v>186</v>
      </c>
      <c r="G560" s="359">
        <v>20</v>
      </c>
      <c r="H560" s="340"/>
      <c r="I560" s="337" t="s">
        <v>517</v>
      </c>
      <c r="J560" s="337"/>
      <c r="K560" s="337"/>
      <c r="L560" s="337"/>
      <c r="M560" s="337"/>
      <c r="N560" s="337"/>
      <c r="O560" s="349"/>
      <c r="P560" s="349" t="str">
        <f>TEXT(daily!$B560,"mmmm")</f>
        <v>May</v>
      </c>
      <c r="Q560" s="357"/>
      <c r="R560" s="313" t="str">
        <f t="shared" si="8"/>
        <v>2025</v>
      </c>
    </row>
    <row r="561" ht="27" customHeight="1" spans="1:18">
      <c r="A561" s="328">
        <v>547</v>
      </c>
      <c r="B561" s="294">
        <v>45803</v>
      </c>
      <c r="C561" s="337"/>
      <c r="D561" s="337" t="s">
        <v>668</v>
      </c>
      <c r="E561" s="337"/>
      <c r="F561" s="337" t="s">
        <v>668</v>
      </c>
      <c r="G561" s="359">
        <v>2</v>
      </c>
      <c r="H561" s="340"/>
      <c r="I561" s="337" t="s">
        <v>531</v>
      </c>
      <c r="J561" s="337"/>
      <c r="K561" s="337"/>
      <c r="L561" s="337"/>
      <c r="M561" s="337"/>
      <c r="N561" s="337"/>
      <c r="O561" s="349"/>
      <c r="P561" s="349" t="str">
        <f>TEXT(daily!$B561,"mmmm")</f>
        <v>May</v>
      </c>
      <c r="Q561" s="358"/>
      <c r="R561" s="313" t="str">
        <f t="shared" si="8"/>
        <v>2025</v>
      </c>
    </row>
    <row r="562" ht="27" customHeight="1" spans="1:18">
      <c r="A562" s="328">
        <v>548</v>
      </c>
      <c r="B562" s="294">
        <v>45804</v>
      </c>
      <c r="C562" s="337"/>
      <c r="D562" s="337" t="s">
        <v>520</v>
      </c>
      <c r="E562" s="337"/>
      <c r="F562" s="337" t="s">
        <v>807</v>
      </c>
      <c r="G562" s="359">
        <v>1000</v>
      </c>
      <c r="H562" s="340"/>
      <c r="I562" s="337" t="s">
        <v>522</v>
      </c>
      <c r="J562" s="337"/>
      <c r="K562" s="337"/>
      <c r="L562" s="337"/>
      <c r="M562" s="337"/>
      <c r="N562" s="337"/>
      <c r="O562" s="349"/>
      <c r="P562" s="349" t="str">
        <f>TEXT(daily!$B562,"mmmm")</f>
        <v>May</v>
      </c>
      <c r="Q562" s="357"/>
      <c r="R562" s="313" t="str">
        <f t="shared" si="8"/>
        <v>2025</v>
      </c>
    </row>
    <row r="563" ht="27" customHeight="1" spans="1:18">
      <c r="A563" s="328">
        <v>549</v>
      </c>
      <c r="B563" s="294">
        <v>45804</v>
      </c>
      <c r="C563" s="337"/>
      <c r="D563" s="337" t="s">
        <v>518</v>
      </c>
      <c r="E563" s="337"/>
      <c r="F563" s="337" t="s">
        <v>808</v>
      </c>
      <c r="G563" s="359">
        <v>200</v>
      </c>
      <c r="H563" s="340"/>
      <c r="I563" s="337" t="s">
        <v>781</v>
      </c>
      <c r="J563" s="337"/>
      <c r="K563" s="337"/>
      <c r="L563" s="337"/>
      <c r="M563" s="337"/>
      <c r="N563" s="337"/>
      <c r="O563" s="349"/>
      <c r="P563" s="349" t="str">
        <f>TEXT(daily!$B563,"mmmm")</f>
        <v>May</v>
      </c>
      <c r="Q563" s="358"/>
      <c r="R563" s="313" t="str">
        <f t="shared" si="8"/>
        <v>2025</v>
      </c>
    </row>
    <row r="564" ht="27" customHeight="1" spans="1:18">
      <c r="A564" s="328">
        <v>550</v>
      </c>
      <c r="B564" s="294">
        <v>45804</v>
      </c>
      <c r="C564" s="337"/>
      <c r="D564" s="337" t="s">
        <v>377</v>
      </c>
      <c r="E564" s="337"/>
      <c r="F564" s="337" t="s">
        <v>809</v>
      </c>
      <c r="G564" s="359">
        <v>600</v>
      </c>
      <c r="H564" s="340"/>
      <c r="I564" s="337" t="s">
        <v>517</v>
      </c>
      <c r="J564" s="337"/>
      <c r="K564" s="337"/>
      <c r="L564" s="337"/>
      <c r="M564" s="337"/>
      <c r="N564" s="337"/>
      <c r="O564" s="349"/>
      <c r="P564" s="349" t="str">
        <f>TEXT(daily!$B564,"mmmm")</f>
        <v>May</v>
      </c>
      <c r="Q564" s="357"/>
      <c r="R564" s="313" t="str">
        <f t="shared" si="8"/>
        <v>2025</v>
      </c>
    </row>
    <row r="565" ht="27" customHeight="1" spans="1:18">
      <c r="A565" s="328">
        <v>551</v>
      </c>
      <c r="B565" s="294">
        <v>45804</v>
      </c>
      <c r="C565" s="337"/>
      <c r="D565" s="337" t="s">
        <v>517</v>
      </c>
      <c r="E565" s="337"/>
      <c r="F565" s="337" t="s">
        <v>810</v>
      </c>
      <c r="G565" s="359">
        <v>414</v>
      </c>
      <c r="H565" s="340"/>
      <c r="I565" s="337" t="s">
        <v>517</v>
      </c>
      <c r="J565" s="337"/>
      <c r="K565" s="337"/>
      <c r="L565" s="337"/>
      <c r="M565" s="337"/>
      <c r="N565" s="337"/>
      <c r="O565" s="349"/>
      <c r="P565" s="349" t="str">
        <f>TEXT(daily!$B565,"mmmm")</f>
        <v>May</v>
      </c>
      <c r="Q565" s="358"/>
      <c r="R565" s="313" t="str">
        <f t="shared" si="8"/>
        <v>2025</v>
      </c>
    </row>
    <row r="566" ht="27" customHeight="1" spans="1:18">
      <c r="A566" s="328">
        <v>552</v>
      </c>
      <c r="B566" s="294">
        <v>45804</v>
      </c>
      <c r="C566" s="337"/>
      <c r="D566" s="337" t="s">
        <v>518</v>
      </c>
      <c r="E566" s="337"/>
      <c r="F566" s="337" t="s">
        <v>811</v>
      </c>
      <c r="G566" s="359">
        <f>950+350</f>
        <v>1300</v>
      </c>
      <c r="H566" s="340"/>
      <c r="I566" s="337" t="s">
        <v>732</v>
      </c>
      <c r="J566" s="337"/>
      <c r="K566" s="337"/>
      <c r="L566" s="337"/>
      <c r="M566" s="337"/>
      <c r="N566" s="337"/>
      <c r="O566" s="349"/>
      <c r="P566" s="349" t="str">
        <f>TEXT(daily!$B566,"mmmm")</f>
        <v>May</v>
      </c>
      <c r="Q566" s="357"/>
      <c r="R566" s="313" t="str">
        <f t="shared" si="8"/>
        <v>2025</v>
      </c>
    </row>
    <row r="567" ht="27" customHeight="1" spans="1:18">
      <c r="A567" s="328">
        <v>553</v>
      </c>
      <c r="B567" s="294">
        <v>45804</v>
      </c>
      <c r="C567" s="337"/>
      <c r="D567" s="337" t="s">
        <v>517</v>
      </c>
      <c r="E567" s="337"/>
      <c r="F567" s="337" t="s">
        <v>249</v>
      </c>
      <c r="G567" s="359">
        <v>716</v>
      </c>
      <c r="H567" s="340"/>
      <c r="I567" s="337" t="s">
        <v>517</v>
      </c>
      <c r="J567" s="337"/>
      <c r="K567" s="337"/>
      <c r="L567" s="337"/>
      <c r="M567" s="337"/>
      <c r="N567" s="337"/>
      <c r="O567" s="349"/>
      <c r="P567" s="349" t="str">
        <f>TEXT(daily!$B567,"mmmm")</f>
        <v>May</v>
      </c>
      <c r="Q567" s="358"/>
      <c r="R567" s="313" t="str">
        <f t="shared" si="8"/>
        <v>2025</v>
      </c>
    </row>
    <row r="568" ht="27" customHeight="1" spans="1:18">
      <c r="A568" s="328">
        <v>554</v>
      </c>
      <c r="B568" s="294">
        <v>45804</v>
      </c>
      <c r="C568" s="337"/>
      <c r="D568" s="337" t="s">
        <v>377</v>
      </c>
      <c r="E568" s="337"/>
      <c r="F568" s="337" t="s">
        <v>812</v>
      </c>
      <c r="G568" s="359">
        <v>200</v>
      </c>
      <c r="H568" s="340"/>
      <c r="I568" s="337" t="s">
        <v>531</v>
      </c>
      <c r="J568" s="337"/>
      <c r="K568" s="337"/>
      <c r="L568" s="337"/>
      <c r="M568" s="337"/>
      <c r="N568" s="337"/>
      <c r="O568" s="349"/>
      <c r="P568" s="349" t="str">
        <f>TEXT(daily!$B568,"mmmm")</f>
        <v>May</v>
      </c>
      <c r="Q568" s="357"/>
      <c r="R568" s="313" t="str">
        <f t="shared" si="8"/>
        <v>2025</v>
      </c>
    </row>
    <row r="569" ht="27" customHeight="1" spans="1:18">
      <c r="A569" s="328">
        <v>555</v>
      </c>
      <c r="B569" s="294">
        <v>45804</v>
      </c>
      <c r="C569" s="337"/>
      <c r="D569" s="337" t="s">
        <v>518</v>
      </c>
      <c r="E569" s="337"/>
      <c r="F569" s="337" t="s">
        <v>813</v>
      </c>
      <c r="G569" s="359">
        <v>3000</v>
      </c>
      <c r="H569" s="340"/>
      <c r="I569" s="337" t="s">
        <v>531</v>
      </c>
      <c r="J569" s="337"/>
      <c r="K569" s="337"/>
      <c r="L569" s="337"/>
      <c r="M569" s="337"/>
      <c r="N569" s="337"/>
      <c r="O569" s="349"/>
      <c r="P569" s="349" t="str">
        <f>TEXT(daily!$B569,"mmmm")</f>
        <v>May</v>
      </c>
      <c r="Q569" s="358"/>
      <c r="R569" s="313" t="str">
        <f t="shared" si="8"/>
        <v>2025</v>
      </c>
    </row>
    <row r="570" ht="27" customHeight="1" spans="1:18">
      <c r="A570" s="328">
        <v>556</v>
      </c>
      <c r="B570" s="294">
        <v>45804</v>
      </c>
      <c r="C570" s="337"/>
      <c r="D570" s="337" t="s">
        <v>518</v>
      </c>
      <c r="E570" s="337"/>
      <c r="F570" s="337" t="s">
        <v>814</v>
      </c>
      <c r="G570" s="359">
        <v>300</v>
      </c>
      <c r="H570" s="340"/>
      <c r="I570" s="337" t="s">
        <v>531</v>
      </c>
      <c r="J570" s="337"/>
      <c r="K570" s="337"/>
      <c r="L570" s="337"/>
      <c r="M570" s="337"/>
      <c r="N570" s="337"/>
      <c r="O570" s="349"/>
      <c r="P570" s="349" t="str">
        <f>TEXT(daily!$B570,"mmmm")</f>
        <v>May</v>
      </c>
      <c r="Q570" s="357"/>
      <c r="R570" s="313" t="str">
        <f t="shared" si="8"/>
        <v>2025</v>
      </c>
    </row>
    <row r="571" ht="27" customHeight="1" spans="1:18">
      <c r="A571" s="328">
        <v>557</v>
      </c>
      <c r="B571" s="294">
        <v>45804</v>
      </c>
      <c r="C571" s="337"/>
      <c r="D571" s="337" t="s">
        <v>377</v>
      </c>
      <c r="E571" s="337"/>
      <c r="F571" s="337" t="s">
        <v>815</v>
      </c>
      <c r="G571" s="359">
        <f>4200+2200</f>
        <v>6400</v>
      </c>
      <c r="H571" s="340"/>
      <c r="I571" s="337" t="s">
        <v>732</v>
      </c>
      <c r="J571" s="337"/>
      <c r="K571" s="337"/>
      <c r="L571" s="337"/>
      <c r="M571" s="337"/>
      <c r="N571" s="337"/>
      <c r="O571" s="349"/>
      <c r="P571" s="349" t="str">
        <f>TEXT(daily!$B571,"mmmm")</f>
        <v>May</v>
      </c>
      <c r="Q571" s="358"/>
      <c r="R571" s="313" t="str">
        <f t="shared" si="8"/>
        <v>2025</v>
      </c>
    </row>
    <row r="572" ht="27" customHeight="1" spans="1:18">
      <c r="A572" s="328">
        <v>558</v>
      </c>
      <c r="B572" s="294">
        <v>45804</v>
      </c>
      <c r="C572" s="337"/>
      <c r="D572" s="337" t="s">
        <v>517</v>
      </c>
      <c r="E572" s="337"/>
      <c r="F572" s="337" t="s">
        <v>249</v>
      </c>
      <c r="G572" s="359">
        <v>970</v>
      </c>
      <c r="H572" s="340"/>
      <c r="I572" s="337" t="s">
        <v>517</v>
      </c>
      <c r="J572" s="337"/>
      <c r="K572" s="337"/>
      <c r="L572" s="337"/>
      <c r="M572" s="337"/>
      <c r="N572" s="337"/>
      <c r="O572" s="349"/>
      <c r="P572" s="349" t="str">
        <f>TEXT(daily!$B572,"mmmm")</f>
        <v>May</v>
      </c>
      <c r="Q572" s="357"/>
      <c r="R572" s="313" t="str">
        <f t="shared" si="8"/>
        <v>2025</v>
      </c>
    </row>
    <row r="573" ht="27" customHeight="1" spans="1:18">
      <c r="A573" s="328">
        <v>559</v>
      </c>
      <c r="B573" s="294">
        <v>45804</v>
      </c>
      <c r="C573" s="337"/>
      <c r="D573" s="337" t="s">
        <v>377</v>
      </c>
      <c r="E573" s="337"/>
      <c r="F573" s="337" t="s">
        <v>816</v>
      </c>
      <c r="G573" s="359">
        <v>210</v>
      </c>
      <c r="H573" s="340"/>
      <c r="I573" s="337" t="s">
        <v>517</v>
      </c>
      <c r="J573" s="337"/>
      <c r="K573" s="337"/>
      <c r="L573" s="337"/>
      <c r="M573" s="337"/>
      <c r="N573" s="337"/>
      <c r="O573" s="349"/>
      <c r="P573" s="349" t="str">
        <f>TEXT(daily!$B573,"mmmm")</f>
        <v>May</v>
      </c>
      <c r="Q573" s="358"/>
      <c r="R573" s="313" t="str">
        <f t="shared" si="8"/>
        <v>2025</v>
      </c>
    </row>
    <row r="574" ht="27" customHeight="1" spans="1:18">
      <c r="A574" s="328">
        <v>560</v>
      </c>
      <c r="B574" s="294">
        <v>45804</v>
      </c>
      <c r="C574" s="337"/>
      <c r="D574" s="337" t="s">
        <v>517</v>
      </c>
      <c r="E574" s="337"/>
      <c r="F574" s="337" t="s">
        <v>810</v>
      </c>
      <c r="G574" s="359">
        <v>370</v>
      </c>
      <c r="H574" s="340"/>
      <c r="I574" s="337" t="s">
        <v>517</v>
      </c>
      <c r="J574" s="337"/>
      <c r="K574" s="337"/>
      <c r="L574" s="337"/>
      <c r="M574" s="337"/>
      <c r="N574" s="337"/>
      <c r="O574" s="349"/>
      <c r="P574" s="349" t="str">
        <f>TEXT(daily!$B574,"mmmm")</f>
        <v>May</v>
      </c>
      <c r="Q574" s="357"/>
      <c r="R574" s="313" t="str">
        <f t="shared" si="8"/>
        <v>2025</v>
      </c>
    </row>
    <row r="575" ht="27" customHeight="1" spans="1:18">
      <c r="A575" s="328">
        <v>561</v>
      </c>
      <c r="B575" s="294">
        <v>45804</v>
      </c>
      <c r="C575" s="337"/>
      <c r="D575" s="337" t="s">
        <v>518</v>
      </c>
      <c r="E575" s="337"/>
      <c r="F575" s="337" t="s">
        <v>379</v>
      </c>
      <c r="G575" s="359">
        <f>1300+250</f>
        <v>1550</v>
      </c>
      <c r="H575" s="340"/>
      <c r="I575" s="337" t="s">
        <v>531</v>
      </c>
      <c r="J575" s="337"/>
      <c r="K575" s="337"/>
      <c r="L575" s="337"/>
      <c r="M575" s="337" t="s">
        <v>995</v>
      </c>
      <c r="N575" s="337"/>
      <c r="O575" s="349"/>
      <c r="P575" s="349" t="str">
        <f>TEXT(daily!$B575,"mmmm")</f>
        <v>May</v>
      </c>
      <c r="Q575" s="358"/>
      <c r="R575" s="313" t="str">
        <f t="shared" si="8"/>
        <v>2025</v>
      </c>
    </row>
    <row r="576" ht="27" customHeight="1" spans="1:18">
      <c r="A576" s="328">
        <v>562</v>
      </c>
      <c r="B576" s="294">
        <v>45804</v>
      </c>
      <c r="C576" s="337"/>
      <c r="D576" s="337" t="s">
        <v>518</v>
      </c>
      <c r="E576" s="337"/>
      <c r="F576" s="337" t="s">
        <v>817</v>
      </c>
      <c r="G576" s="359">
        <v>590</v>
      </c>
      <c r="H576" s="340"/>
      <c r="I576" s="337" t="s">
        <v>732</v>
      </c>
      <c r="J576" s="337"/>
      <c r="K576" s="337"/>
      <c r="L576" s="337"/>
      <c r="M576" s="334"/>
      <c r="N576" s="337"/>
      <c r="O576" s="349"/>
      <c r="P576" s="349" t="str">
        <f>TEXT(daily!$B576,"mmmm")</f>
        <v>May</v>
      </c>
      <c r="Q576" s="357"/>
      <c r="R576" s="313" t="str">
        <f t="shared" si="8"/>
        <v>2025</v>
      </c>
    </row>
    <row r="577" ht="27" customHeight="1" spans="1:18">
      <c r="A577" s="328">
        <v>563</v>
      </c>
      <c r="B577" s="294">
        <v>45804</v>
      </c>
      <c r="C577" s="337"/>
      <c r="D577" s="337" t="s">
        <v>377</v>
      </c>
      <c r="E577" s="337"/>
      <c r="F577" s="337" t="s">
        <v>818</v>
      </c>
      <c r="G577" s="359">
        <v>200</v>
      </c>
      <c r="H577" s="340"/>
      <c r="I577" s="337" t="s">
        <v>517</v>
      </c>
      <c r="J577" s="337"/>
      <c r="K577" s="337"/>
      <c r="L577" s="337"/>
      <c r="M577" s="329"/>
      <c r="N577" s="337"/>
      <c r="O577" s="349"/>
      <c r="P577" s="349" t="str">
        <f>TEXT(daily!$B577,"mmmm")</f>
        <v>May</v>
      </c>
      <c r="Q577" s="358"/>
      <c r="R577" s="313" t="str">
        <f t="shared" si="8"/>
        <v>2025</v>
      </c>
    </row>
    <row r="578" ht="27" customHeight="1" spans="1:18">
      <c r="A578" s="328">
        <v>564</v>
      </c>
      <c r="B578" s="294">
        <v>45804</v>
      </c>
      <c r="C578" s="337"/>
      <c r="D578" s="337" t="s">
        <v>377</v>
      </c>
      <c r="E578" s="337"/>
      <c r="F578" s="337" t="s">
        <v>819</v>
      </c>
      <c r="G578" s="359">
        <v>60</v>
      </c>
      <c r="H578" s="340"/>
      <c r="I578" s="337" t="s">
        <v>732</v>
      </c>
      <c r="J578" s="337"/>
      <c r="K578" s="337"/>
      <c r="L578" s="337"/>
      <c r="M578" s="334"/>
      <c r="N578" s="337"/>
      <c r="O578" s="349"/>
      <c r="P578" s="349" t="str">
        <f>TEXT(daily!$B578,"mmmm")</f>
        <v>May</v>
      </c>
      <c r="Q578" s="357"/>
      <c r="R578" s="313" t="str">
        <f t="shared" si="8"/>
        <v>2025</v>
      </c>
    </row>
    <row r="579" ht="27" customHeight="1" spans="1:18">
      <c r="A579" s="328">
        <v>565</v>
      </c>
      <c r="B579" s="294">
        <v>45804</v>
      </c>
      <c r="C579" s="337"/>
      <c r="D579" s="337" t="s">
        <v>518</v>
      </c>
      <c r="E579" s="337"/>
      <c r="F579" s="337" t="s">
        <v>820</v>
      </c>
      <c r="G579" s="359">
        <v>720</v>
      </c>
      <c r="H579" s="340"/>
      <c r="I579" s="337" t="s">
        <v>732</v>
      </c>
      <c r="J579" s="337"/>
      <c r="K579" s="337"/>
      <c r="L579" s="337"/>
      <c r="M579" s="329"/>
      <c r="N579" s="337"/>
      <c r="O579" s="349"/>
      <c r="P579" s="349" t="str">
        <f>TEXT(daily!$B579,"mmmm")</f>
        <v>May</v>
      </c>
      <c r="Q579" s="358"/>
      <c r="R579" s="313" t="str">
        <f t="shared" si="8"/>
        <v>2025</v>
      </c>
    </row>
    <row r="580" ht="27" customHeight="1" spans="1:18">
      <c r="A580" s="328">
        <v>566</v>
      </c>
      <c r="B580" s="294">
        <v>45804</v>
      </c>
      <c r="C580" s="337"/>
      <c r="D580" s="337" t="s">
        <v>517</v>
      </c>
      <c r="E580" s="337"/>
      <c r="F580" s="337" t="s">
        <v>821</v>
      </c>
      <c r="G580" s="359">
        <v>690</v>
      </c>
      <c r="H580" s="340"/>
      <c r="I580" s="337" t="s">
        <v>517</v>
      </c>
      <c r="J580" s="337"/>
      <c r="K580" s="337"/>
      <c r="L580" s="337"/>
      <c r="M580" s="334"/>
      <c r="N580" s="337"/>
      <c r="O580" s="349"/>
      <c r="P580" s="349" t="str">
        <f>TEXT(daily!$B580,"mmmm")</f>
        <v>May</v>
      </c>
      <c r="Q580" s="357"/>
      <c r="R580" s="313" t="str">
        <f t="shared" si="8"/>
        <v>2025</v>
      </c>
    </row>
    <row r="581" ht="27" customHeight="1" spans="1:18">
      <c r="A581" s="328">
        <v>567</v>
      </c>
      <c r="B581" s="294">
        <v>45805</v>
      </c>
      <c r="C581" s="337"/>
      <c r="D581" s="337" t="s">
        <v>517</v>
      </c>
      <c r="E581" s="337"/>
      <c r="F581" s="337" t="s">
        <v>775</v>
      </c>
      <c r="G581" s="359">
        <v>2000</v>
      </c>
      <c r="H581" s="340"/>
      <c r="I581" s="337" t="s">
        <v>517</v>
      </c>
      <c r="J581" s="337"/>
      <c r="K581" s="337"/>
      <c r="L581" s="337"/>
      <c r="M581" s="329"/>
      <c r="N581" s="337"/>
      <c r="O581" s="349"/>
      <c r="P581" s="349" t="str">
        <f>TEXT(daily!$B581,"mmmm")</f>
        <v>May</v>
      </c>
      <c r="Q581" s="358"/>
      <c r="R581" s="313" t="str">
        <f t="shared" si="8"/>
        <v>2025</v>
      </c>
    </row>
    <row r="582" ht="27" customHeight="1" spans="1:18">
      <c r="A582" s="328">
        <v>568</v>
      </c>
      <c r="B582" s="294">
        <v>45805</v>
      </c>
      <c r="C582" s="337"/>
      <c r="D582" s="337" t="s">
        <v>377</v>
      </c>
      <c r="E582" s="337"/>
      <c r="F582" s="337" t="s">
        <v>744</v>
      </c>
      <c r="G582" s="359">
        <v>200</v>
      </c>
      <c r="H582" s="340"/>
      <c r="I582" s="337" t="s">
        <v>522</v>
      </c>
      <c r="J582" s="337"/>
      <c r="K582" s="337"/>
      <c r="L582" s="337"/>
      <c r="M582" s="334"/>
      <c r="N582" s="337"/>
      <c r="O582" s="349"/>
      <c r="P582" s="349" t="str">
        <f>TEXT(daily!$B582,"mmmm")</f>
        <v>May</v>
      </c>
      <c r="Q582" s="357"/>
      <c r="R582" s="313" t="str">
        <f t="shared" si="8"/>
        <v>2025</v>
      </c>
    </row>
    <row r="583" ht="27" customHeight="1" spans="1:18">
      <c r="A583" s="328">
        <v>569</v>
      </c>
      <c r="B583" s="294">
        <v>45805</v>
      </c>
      <c r="C583" s="337"/>
      <c r="D583" s="337" t="s">
        <v>377</v>
      </c>
      <c r="E583" s="337"/>
      <c r="F583" s="337" t="s">
        <v>475</v>
      </c>
      <c r="G583" s="359">
        <v>2272</v>
      </c>
      <c r="H583" s="340"/>
      <c r="I583" s="337" t="s">
        <v>531</v>
      </c>
      <c r="J583" s="337"/>
      <c r="K583" s="337"/>
      <c r="L583" s="337"/>
      <c r="M583" s="329"/>
      <c r="N583" s="337"/>
      <c r="O583" s="349"/>
      <c r="P583" s="349" t="str">
        <f>TEXT(daily!$B583,"mmmm")</f>
        <v>May</v>
      </c>
      <c r="Q583" s="358"/>
      <c r="R583" s="313" t="str">
        <f t="shared" si="8"/>
        <v>2025</v>
      </c>
    </row>
    <row r="584" ht="27" customHeight="1" spans="1:18">
      <c r="A584" s="328">
        <v>570</v>
      </c>
      <c r="B584" s="294">
        <v>45805</v>
      </c>
      <c r="C584" s="337"/>
      <c r="D584" s="337" t="s">
        <v>518</v>
      </c>
      <c r="E584" s="337"/>
      <c r="F584" s="337" t="s">
        <v>822</v>
      </c>
      <c r="G584" s="359">
        <v>1580</v>
      </c>
      <c r="H584" s="340"/>
      <c r="I584" s="337" t="s">
        <v>531</v>
      </c>
      <c r="J584" s="337"/>
      <c r="K584" s="337"/>
      <c r="L584" s="337"/>
      <c r="M584" s="334"/>
      <c r="N584" s="337"/>
      <c r="O584" s="349"/>
      <c r="P584" s="349" t="str">
        <f>TEXT(daily!$B584,"mmmm")</f>
        <v>May</v>
      </c>
      <c r="Q584" s="357"/>
      <c r="R584" s="313" t="str">
        <f t="shared" si="8"/>
        <v>2025</v>
      </c>
    </row>
    <row r="585" ht="27" customHeight="1" spans="1:18">
      <c r="A585" s="328">
        <v>571</v>
      </c>
      <c r="B585" s="294">
        <v>45805</v>
      </c>
      <c r="C585" s="337"/>
      <c r="D585" s="337" t="s">
        <v>518</v>
      </c>
      <c r="E585" s="337"/>
      <c r="F585" s="337" t="s">
        <v>823</v>
      </c>
      <c r="G585" s="359">
        <v>1200</v>
      </c>
      <c r="H585" s="340"/>
      <c r="I585" s="337" t="s">
        <v>732</v>
      </c>
      <c r="J585" s="337"/>
      <c r="K585" s="337"/>
      <c r="L585" s="337"/>
      <c r="M585" s="329"/>
      <c r="N585" s="337"/>
      <c r="O585" s="349"/>
      <c r="P585" s="349" t="str">
        <f>TEXT(daily!$B585,"mmmm")</f>
        <v>May</v>
      </c>
      <c r="Q585" s="358"/>
      <c r="R585" s="313" t="str">
        <f t="shared" si="8"/>
        <v>2025</v>
      </c>
    </row>
    <row r="586" ht="27" customHeight="1" spans="1:18">
      <c r="A586" s="328">
        <v>572</v>
      </c>
      <c r="B586" s="294">
        <v>45805</v>
      </c>
      <c r="C586" s="337"/>
      <c r="D586" s="337" t="s">
        <v>517</v>
      </c>
      <c r="E586" s="337"/>
      <c r="F586" s="337" t="s">
        <v>824</v>
      </c>
      <c r="G586" s="359">
        <v>3800</v>
      </c>
      <c r="H586" s="340"/>
      <c r="I586" s="337" t="s">
        <v>517</v>
      </c>
      <c r="J586" s="337"/>
      <c r="K586" s="337"/>
      <c r="L586" s="337"/>
      <c r="M586" s="334"/>
      <c r="N586" s="337"/>
      <c r="O586" s="349"/>
      <c r="P586" s="349" t="str">
        <f>TEXT(daily!$B586,"mmmm")</f>
        <v>May</v>
      </c>
      <c r="Q586" s="357"/>
      <c r="R586" s="313" t="str">
        <f t="shared" si="8"/>
        <v>2025</v>
      </c>
    </row>
    <row r="587" ht="27" customHeight="1" spans="1:18">
      <c r="A587" s="328">
        <v>573</v>
      </c>
      <c r="B587" s="294">
        <v>45805</v>
      </c>
      <c r="C587" s="337"/>
      <c r="D587" s="337" t="s">
        <v>520</v>
      </c>
      <c r="E587" s="337"/>
      <c r="F587" s="337" t="s">
        <v>825</v>
      </c>
      <c r="G587" s="359">
        <v>600</v>
      </c>
      <c r="H587" s="340"/>
      <c r="I587" s="337" t="s">
        <v>522</v>
      </c>
      <c r="J587" s="337"/>
      <c r="K587" s="337"/>
      <c r="L587" s="337"/>
      <c r="M587" s="329"/>
      <c r="N587" s="337"/>
      <c r="O587" s="349"/>
      <c r="P587" s="349" t="str">
        <f>TEXT(daily!$B587,"mmmm")</f>
        <v>May</v>
      </c>
      <c r="Q587" s="358"/>
      <c r="R587" s="313" t="str">
        <f t="shared" si="8"/>
        <v>2025</v>
      </c>
    </row>
    <row r="588" ht="27" customHeight="1" spans="1:18">
      <c r="A588" s="328">
        <v>574</v>
      </c>
      <c r="B588" s="294">
        <v>45805</v>
      </c>
      <c r="C588" s="337"/>
      <c r="D588" s="337" t="s">
        <v>517</v>
      </c>
      <c r="E588" s="337"/>
      <c r="F588" s="337" t="s">
        <v>826</v>
      </c>
      <c r="G588" s="359">
        <v>1000</v>
      </c>
      <c r="H588" s="340"/>
      <c r="I588" s="337" t="s">
        <v>517</v>
      </c>
      <c r="J588" s="337"/>
      <c r="K588" s="337"/>
      <c r="L588" s="337"/>
      <c r="M588" s="334"/>
      <c r="N588" s="337"/>
      <c r="O588" s="349"/>
      <c r="P588" s="349" t="str">
        <f>TEXT(daily!$B588,"mmmm")</f>
        <v>May</v>
      </c>
      <c r="Q588" s="357"/>
      <c r="R588" s="313" t="str">
        <f t="shared" si="8"/>
        <v>2025</v>
      </c>
    </row>
    <row r="589" ht="27" customHeight="1" spans="1:18">
      <c r="A589" s="328">
        <v>575</v>
      </c>
      <c r="B589" s="294">
        <v>45805</v>
      </c>
      <c r="C589" s="337"/>
      <c r="D589" s="337" t="s">
        <v>517</v>
      </c>
      <c r="E589" s="337"/>
      <c r="F589" s="337" t="s">
        <v>186</v>
      </c>
      <c r="G589" s="359">
        <v>200</v>
      </c>
      <c r="H589" s="340"/>
      <c r="I589" s="337" t="s">
        <v>517</v>
      </c>
      <c r="J589" s="337"/>
      <c r="K589" s="337"/>
      <c r="L589" s="337"/>
      <c r="M589" s="329"/>
      <c r="N589" s="337"/>
      <c r="O589" s="349"/>
      <c r="P589" s="349" t="str">
        <f>TEXT(daily!$B589,"mmmm")</f>
        <v>May</v>
      </c>
      <c r="Q589" s="358"/>
      <c r="R589" s="313" t="str">
        <f t="shared" si="8"/>
        <v>2025</v>
      </c>
    </row>
    <row r="590" ht="27" customHeight="1" spans="1:18">
      <c r="A590" s="328">
        <v>576</v>
      </c>
      <c r="B590" s="294">
        <v>45805</v>
      </c>
      <c r="C590" s="337"/>
      <c r="D590" s="337" t="s">
        <v>518</v>
      </c>
      <c r="E590" s="337"/>
      <c r="F590" s="337" t="s">
        <v>827</v>
      </c>
      <c r="G590" s="359">
        <v>590</v>
      </c>
      <c r="H590" s="340"/>
      <c r="I590" s="337" t="s">
        <v>732</v>
      </c>
      <c r="J590" s="337"/>
      <c r="K590" s="337"/>
      <c r="L590" s="337"/>
      <c r="M590" s="334"/>
      <c r="N590" s="337"/>
      <c r="O590" s="349"/>
      <c r="P590" s="349" t="str">
        <f>TEXT(daily!$B590,"mmmm")</f>
        <v>May</v>
      </c>
      <c r="Q590" s="357"/>
      <c r="R590" s="313" t="str">
        <f t="shared" si="8"/>
        <v>2025</v>
      </c>
    </row>
    <row r="591" ht="27" customHeight="1" spans="1:18">
      <c r="A591" s="328">
        <v>577</v>
      </c>
      <c r="B591" s="294">
        <v>45805</v>
      </c>
      <c r="C591" s="337"/>
      <c r="D591" s="337" t="s">
        <v>518</v>
      </c>
      <c r="E591" s="337"/>
      <c r="F591" s="337" t="s">
        <v>828</v>
      </c>
      <c r="G591" s="359">
        <v>20000</v>
      </c>
      <c r="H591" s="340" t="s">
        <v>732</v>
      </c>
      <c r="I591" s="337" t="s">
        <v>522</v>
      </c>
      <c r="J591" s="337"/>
      <c r="K591" s="337"/>
      <c r="L591" s="337"/>
      <c r="M591" s="329"/>
      <c r="N591" s="337"/>
      <c r="O591" s="349"/>
      <c r="P591" s="349" t="str">
        <f>TEXT(daily!$B591,"mmmm")</f>
        <v>May</v>
      </c>
      <c r="Q591" s="358"/>
      <c r="R591" s="313" t="str">
        <f t="shared" ref="R591:R654" si="9">TEXT(B591,"yyyy")</f>
        <v>2025</v>
      </c>
    </row>
    <row r="592" ht="27" customHeight="1" spans="1:18">
      <c r="A592" s="328">
        <v>578</v>
      </c>
      <c r="B592" s="294">
        <v>45805</v>
      </c>
      <c r="C592" s="337"/>
      <c r="D592" s="337" t="s">
        <v>377</v>
      </c>
      <c r="E592" s="337"/>
      <c r="F592" s="337" t="s">
        <v>829</v>
      </c>
      <c r="G592" s="359">
        <v>1000</v>
      </c>
      <c r="H592" s="340"/>
      <c r="I592" s="337" t="s">
        <v>531</v>
      </c>
      <c r="J592" s="337"/>
      <c r="K592" s="337"/>
      <c r="L592" s="337"/>
      <c r="M592" s="334"/>
      <c r="N592" s="337"/>
      <c r="O592" s="349"/>
      <c r="P592" s="349" t="str">
        <f>TEXT(daily!$B592,"mmmm")</f>
        <v>May</v>
      </c>
      <c r="Q592" s="357"/>
      <c r="R592" s="313" t="str">
        <f t="shared" si="9"/>
        <v>2025</v>
      </c>
    </row>
    <row r="593" ht="27" customHeight="1" spans="1:18">
      <c r="A593" s="328">
        <v>579</v>
      </c>
      <c r="B593" s="294">
        <v>45805</v>
      </c>
      <c r="C593" s="337"/>
      <c r="D593" s="337" t="s">
        <v>377</v>
      </c>
      <c r="E593" s="337"/>
      <c r="F593" s="337" t="s">
        <v>815</v>
      </c>
      <c r="G593" s="359">
        <f>3000-380</f>
        <v>2620</v>
      </c>
      <c r="H593" s="340"/>
      <c r="I593" s="337" t="s">
        <v>732</v>
      </c>
      <c r="J593" s="337"/>
      <c r="K593" s="337"/>
      <c r="L593" s="337"/>
      <c r="M593" s="329"/>
      <c r="N593" s="337"/>
      <c r="O593" s="349"/>
      <c r="P593" s="349" t="str">
        <f>TEXT(daily!$B593,"mmmm")</f>
        <v>May</v>
      </c>
      <c r="Q593" s="358"/>
      <c r="R593" s="313" t="str">
        <f t="shared" si="9"/>
        <v>2025</v>
      </c>
    </row>
    <row r="594" ht="27" customHeight="1" spans="1:18">
      <c r="A594" s="328">
        <v>580</v>
      </c>
      <c r="B594" s="294">
        <v>45806</v>
      </c>
      <c r="C594" s="337"/>
      <c r="D594" s="337" t="s">
        <v>17</v>
      </c>
      <c r="E594" s="337"/>
      <c r="F594" s="337" t="s">
        <v>429</v>
      </c>
      <c r="G594" s="359">
        <v>380</v>
      </c>
      <c r="H594" s="340"/>
      <c r="I594" s="337" t="s">
        <v>531</v>
      </c>
      <c r="J594" s="337"/>
      <c r="K594" s="337"/>
      <c r="L594" s="337"/>
      <c r="M594" s="334"/>
      <c r="N594" s="337"/>
      <c r="O594" s="349"/>
      <c r="P594" s="349" t="str">
        <f>TEXT(daily!$B594,"mmmm")</f>
        <v>May</v>
      </c>
      <c r="Q594" s="357"/>
      <c r="R594" s="313" t="str">
        <f t="shared" si="9"/>
        <v>2025</v>
      </c>
    </row>
    <row r="595" ht="27" customHeight="1" spans="1:18">
      <c r="A595" s="328">
        <v>581</v>
      </c>
      <c r="B595" s="294">
        <v>45806</v>
      </c>
      <c r="C595" s="337"/>
      <c r="D595" s="337" t="s">
        <v>17</v>
      </c>
      <c r="E595" s="337"/>
      <c r="F595" s="337" t="s">
        <v>589</v>
      </c>
      <c r="G595" s="359">
        <v>900</v>
      </c>
      <c r="H595" s="340"/>
      <c r="I595" s="337" t="s">
        <v>531</v>
      </c>
      <c r="J595" s="337"/>
      <c r="K595" s="337"/>
      <c r="L595" s="337"/>
      <c r="M595" s="329"/>
      <c r="N595" s="337"/>
      <c r="O595" s="349"/>
      <c r="P595" s="349" t="str">
        <f>TEXT(daily!$B595,"mmmm")</f>
        <v>May</v>
      </c>
      <c r="Q595" s="358"/>
      <c r="R595" s="313" t="str">
        <f t="shared" si="9"/>
        <v>2025</v>
      </c>
    </row>
    <row r="596" ht="27" customHeight="1" spans="1:18">
      <c r="A596" s="328">
        <v>582</v>
      </c>
      <c r="B596" s="294">
        <v>45806</v>
      </c>
      <c r="C596" s="337"/>
      <c r="D596" s="337" t="s">
        <v>377</v>
      </c>
      <c r="E596" s="337"/>
      <c r="F596" s="337" t="s">
        <v>815</v>
      </c>
      <c r="G596" s="359">
        <v>350</v>
      </c>
      <c r="H596" s="340"/>
      <c r="I596" s="337" t="s">
        <v>732</v>
      </c>
      <c r="J596" s="337"/>
      <c r="K596" s="337"/>
      <c r="L596" s="337"/>
      <c r="M596" s="334"/>
      <c r="N596" s="337"/>
      <c r="O596" s="349"/>
      <c r="P596" s="349" t="str">
        <f>TEXT(daily!$B596,"mmmm")</f>
        <v>May</v>
      </c>
      <c r="Q596" s="357"/>
      <c r="R596" s="313" t="str">
        <f t="shared" si="9"/>
        <v>2025</v>
      </c>
    </row>
    <row r="597" ht="27" customHeight="1" spans="1:18">
      <c r="A597" s="328">
        <v>583</v>
      </c>
      <c r="B597" s="294">
        <v>45806</v>
      </c>
      <c r="C597" s="337"/>
      <c r="D597" s="337" t="s">
        <v>377</v>
      </c>
      <c r="E597" s="337"/>
      <c r="F597" s="337" t="s">
        <v>830</v>
      </c>
      <c r="G597" s="359">
        <v>650</v>
      </c>
      <c r="H597" s="340"/>
      <c r="I597" s="337" t="s">
        <v>514</v>
      </c>
      <c r="J597" s="337"/>
      <c r="K597" s="337"/>
      <c r="L597" s="337"/>
      <c r="M597" s="329"/>
      <c r="N597" s="337"/>
      <c r="O597" s="349"/>
      <c r="P597" s="349" t="str">
        <f>TEXT(daily!$B597,"mmmm")</f>
        <v>May</v>
      </c>
      <c r="Q597" s="358"/>
      <c r="R597" s="313" t="str">
        <f t="shared" si="9"/>
        <v>2025</v>
      </c>
    </row>
    <row r="598" ht="27" customHeight="1" spans="1:18">
      <c r="A598" s="328">
        <v>584</v>
      </c>
      <c r="B598" s="294">
        <v>45806</v>
      </c>
      <c r="C598" s="337"/>
      <c r="D598" s="337" t="s">
        <v>377</v>
      </c>
      <c r="E598" s="337"/>
      <c r="F598" s="337" t="s">
        <v>831</v>
      </c>
      <c r="G598" s="359">
        <v>100</v>
      </c>
      <c r="H598" s="340"/>
      <c r="I598" s="337" t="s">
        <v>517</v>
      </c>
      <c r="J598" s="337"/>
      <c r="K598" s="337"/>
      <c r="L598" s="337"/>
      <c r="M598" s="334"/>
      <c r="N598" s="337"/>
      <c r="O598" s="349"/>
      <c r="P598" s="349" t="str">
        <f>TEXT(daily!$B598,"mmmm")</f>
        <v>May</v>
      </c>
      <c r="Q598" s="357"/>
      <c r="R598" s="313" t="str">
        <f t="shared" si="9"/>
        <v>2025</v>
      </c>
    </row>
    <row r="599" ht="27" customHeight="1" spans="1:18">
      <c r="A599" s="328">
        <v>585</v>
      </c>
      <c r="B599" s="294">
        <v>45806</v>
      </c>
      <c r="C599" s="337"/>
      <c r="D599" s="337" t="s">
        <v>517</v>
      </c>
      <c r="E599" s="337"/>
      <c r="F599" s="337" t="s">
        <v>186</v>
      </c>
      <c r="G599" s="359">
        <v>200</v>
      </c>
      <c r="H599" s="340"/>
      <c r="I599" s="337" t="s">
        <v>517</v>
      </c>
      <c r="J599" s="337"/>
      <c r="K599" s="337"/>
      <c r="L599" s="337"/>
      <c r="M599" s="329"/>
      <c r="N599" s="337"/>
      <c r="O599" s="349"/>
      <c r="P599" s="349" t="str">
        <f>TEXT(daily!$B599,"mmmm")</f>
        <v>May</v>
      </c>
      <c r="Q599" s="358"/>
      <c r="R599" s="313" t="str">
        <f t="shared" si="9"/>
        <v>2025</v>
      </c>
    </row>
    <row r="600" ht="27" customHeight="1" spans="1:18">
      <c r="A600" s="328">
        <v>586</v>
      </c>
      <c r="B600" s="294">
        <v>45806</v>
      </c>
      <c r="C600" s="337"/>
      <c r="D600" s="337" t="s">
        <v>518</v>
      </c>
      <c r="E600" s="337"/>
      <c r="F600" s="337" t="s">
        <v>832</v>
      </c>
      <c r="G600" s="359">
        <v>400</v>
      </c>
      <c r="H600" s="340"/>
      <c r="I600" s="337" t="s">
        <v>517</v>
      </c>
      <c r="J600" s="337"/>
      <c r="K600" s="337"/>
      <c r="L600" s="337"/>
      <c r="M600" s="334"/>
      <c r="N600" s="337"/>
      <c r="O600" s="349"/>
      <c r="P600" s="349" t="str">
        <f>TEXT(daily!$B600,"mmmm")</f>
        <v>May</v>
      </c>
      <c r="Q600" s="357"/>
      <c r="R600" s="313" t="str">
        <f t="shared" si="9"/>
        <v>2025</v>
      </c>
    </row>
    <row r="601" ht="27" customHeight="1" spans="1:18">
      <c r="A601" s="328">
        <v>587</v>
      </c>
      <c r="B601" s="294">
        <v>45806</v>
      </c>
      <c r="C601" s="337"/>
      <c r="D601" s="337" t="s">
        <v>520</v>
      </c>
      <c r="E601" s="337"/>
      <c r="F601" s="337" t="s">
        <v>833</v>
      </c>
      <c r="G601" s="359">
        <v>200</v>
      </c>
      <c r="H601" s="340"/>
      <c r="I601" s="337" t="s">
        <v>531</v>
      </c>
      <c r="J601" s="337"/>
      <c r="K601" s="337"/>
      <c r="L601" s="337"/>
      <c r="M601" s="329"/>
      <c r="N601" s="337"/>
      <c r="O601" s="349"/>
      <c r="P601" s="349" t="str">
        <f>TEXT(daily!$B601,"mmmm")</f>
        <v>May</v>
      </c>
      <c r="Q601" s="358"/>
      <c r="R601" s="313" t="str">
        <f t="shared" si="9"/>
        <v>2025</v>
      </c>
    </row>
    <row r="602" ht="27" customHeight="1" spans="1:18">
      <c r="A602" s="328">
        <v>588</v>
      </c>
      <c r="B602" s="294">
        <v>45806</v>
      </c>
      <c r="C602" s="337"/>
      <c r="D602" s="337" t="s">
        <v>517</v>
      </c>
      <c r="E602" s="337"/>
      <c r="F602" s="337" t="s">
        <v>186</v>
      </c>
      <c r="G602" s="359">
        <v>200</v>
      </c>
      <c r="H602" s="340"/>
      <c r="I602" s="337" t="s">
        <v>517</v>
      </c>
      <c r="J602" s="337"/>
      <c r="K602" s="337"/>
      <c r="L602" s="337"/>
      <c r="M602" s="334"/>
      <c r="N602" s="337"/>
      <c r="O602" s="349"/>
      <c r="P602" s="349" t="str">
        <f>TEXT(daily!$B602,"mmmm")</f>
        <v>May</v>
      </c>
      <c r="Q602" s="357"/>
      <c r="R602" s="313" t="str">
        <f t="shared" si="9"/>
        <v>2025</v>
      </c>
    </row>
    <row r="603" ht="27" customHeight="1" spans="1:18">
      <c r="A603" s="328">
        <v>589</v>
      </c>
      <c r="B603" s="294">
        <v>45806</v>
      </c>
      <c r="C603" s="337"/>
      <c r="D603" s="337" t="s">
        <v>518</v>
      </c>
      <c r="E603" s="337"/>
      <c r="F603" s="337" t="s">
        <v>834</v>
      </c>
      <c r="G603" s="359">
        <v>50</v>
      </c>
      <c r="H603" s="340"/>
      <c r="I603" s="337" t="s">
        <v>732</v>
      </c>
      <c r="J603" s="337"/>
      <c r="K603" s="337"/>
      <c r="L603" s="337"/>
      <c r="M603" s="329"/>
      <c r="N603" s="337"/>
      <c r="O603" s="349"/>
      <c r="P603" s="349" t="str">
        <f>TEXT(daily!$B603,"mmmm")</f>
        <v>May</v>
      </c>
      <c r="Q603" s="358"/>
      <c r="R603" s="313" t="str">
        <f t="shared" si="9"/>
        <v>2025</v>
      </c>
    </row>
    <row r="604" ht="27" customHeight="1" spans="1:18">
      <c r="A604" s="328">
        <v>590</v>
      </c>
      <c r="B604" s="294">
        <v>45806</v>
      </c>
      <c r="C604" s="337"/>
      <c r="D604" s="337" t="s">
        <v>517</v>
      </c>
      <c r="E604" s="337"/>
      <c r="F604" s="337" t="s">
        <v>186</v>
      </c>
      <c r="G604" s="359">
        <v>800</v>
      </c>
      <c r="H604" s="340"/>
      <c r="I604" s="337" t="s">
        <v>517</v>
      </c>
      <c r="J604" s="337"/>
      <c r="K604" s="337"/>
      <c r="L604" s="337"/>
      <c r="M604" s="334"/>
      <c r="N604" s="337"/>
      <c r="O604" s="349"/>
      <c r="P604" s="349" t="str">
        <f>TEXT(daily!$B604,"mmmm")</f>
        <v>May</v>
      </c>
      <c r="Q604" s="357"/>
      <c r="R604" s="313" t="str">
        <f t="shared" si="9"/>
        <v>2025</v>
      </c>
    </row>
    <row r="605" ht="27" customHeight="1" spans="1:18">
      <c r="A605" s="328">
        <v>591</v>
      </c>
      <c r="B605" s="294">
        <v>45806</v>
      </c>
      <c r="C605" s="337"/>
      <c r="D605" s="337" t="s">
        <v>377</v>
      </c>
      <c r="E605" s="337"/>
      <c r="F605" s="337" t="s">
        <v>341</v>
      </c>
      <c r="G605" s="359">
        <v>400</v>
      </c>
      <c r="H605" s="340"/>
      <c r="I605" s="337" t="s">
        <v>732</v>
      </c>
      <c r="J605" s="337"/>
      <c r="K605" s="337"/>
      <c r="L605" s="337"/>
      <c r="M605" s="329"/>
      <c r="N605" s="337"/>
      <c r="O605" s="349"/>
      <c r="P605" s="349" t="str">
        <f>TEXT(daily!$B605,"mmmm")</f>
        <v>May</v>
      </c>
      <c r="Q605" s="358"/>
      <c r="R605" s="313" t="str">
        <f t="shared" si="9"/>
        <v>2025</v>
      </c>
    </row>
    <row r="606" ht="27" customHeight="1" spans="1:18">
      <c r="A606" s="328">
        <v>592</v>
      </c>
      <c r="B606" s="294">
        <v>45806</v>
      </c>
      <c r="C606" s="337"/>
      <c r="D606" s="337" t="s">
        <v>517</v>
      </c>
      <c r="E606" s="337"/>
      <c r="F606" s="337" t="s">
        <v>186</v>
      </c>
      <c r="G606" s="359">
        <v>200</v>
      </c>
      <c r="H606" s="340"/>
      <c r="I606" s="337" t="s">
        <v>517</v>
      </c>
      <c r="J606" s="337"/>
      <c r="K606" s="337"/>
      <c r="L606" s="337"/>
      <c r="M606" s="334"/>
      <c r="N606" s="337"/>
      <c r="O606" s="349"/>
      <c r="P606" s="349" t="str">
        <f>TEXT(daily!$B606,"mmmm")</f>
        <v>May</v>
      </c>
      <c r="Q606" s="357"/>
      <c r="R606" s="313" t="str">
        <f t="shared" si="9"/>
        <v>2025</v>
      </c>
    </row>
    <row r="607" ht="27" customHeight="1" spans="1:18">
      <c r="A607" s="328">
        <v>593</v>
      </c>
      <c r="B607" s="294">
        <v>45806</v>
      </c>
      <c r="C607" s="337"/>
      <c r="D607" s="337" t="s">
        <v>377</v>
      </c>
      <c r="E607" s="337"/>
      <c r="F607" s="337" t="s">
        <v>835</v>
      </c>
      <c r="G607" s="359">
        <v>350</v>
      </c>
      <c r="H607" s="340"/>
      <c r="I607" s="337" t="s">
        <v>732</v>
      </c>
      <c r="J607" s="337"/>
      <c r="K607" s="337"/>
      <c r="L607" s="337"/>
      <c r="M607" s="329"/>
      <c r="N607" s="337"/>
      <c r="O607" s="349"/>
      <c r="P607" s="349" t="str">
        <f>TEXT(daily!$B607,"mmmm")</f>
        <v>May</v>
      </c>
      <c r="Q607" s="358"/>
      <c r="R607" s="313" t="str">
        <f t="shared" si="9"/>
        <v>2025</v>
      </c>
    </row>
    <row r="608" ht="27" customHeight="1" spans="1:18">
      <c r="A608" s="328">
        <v>594</v>
      </c>
      <c r="B608" s="294">
        <v>45806</v>
      </c>
      <c r="C608" s="337"/>
      <c r="D608" s="337" t="s">
        <v>520</v>
      </c>
      <c r="E608" s="337"/>
      <c r="F608" s="337" t="s">
        <v>836</v>
      </c>
      <c r="G608" s="359">
        <v>200</v>
      </c>
      <c r="H608" s="340"/>
      <c r="I608" s="337" t="s">
        <v>732</v>
      </c>
      <c r="J608" s="337"/>
      <c r="K608" s="337"/>
      <c r="L608" s="337"/>
      <c r="M608" s="334"/>
      <c r="N608" s="337"/>
      <c r="O608" s="349"/>
      <c r="P608" s="349" t="str">
        <f>TEXT(daily!$B608,"mmmm")</f>
        <v>May</v>
      </c>
      <c r="Q608" s="357"/>
      <c r="R608" s="313" t="str">
        <f t="shared" si="9"/>
        <v>2025</v>
      </c>
    </row>
    <row r="609" ht="27" customHeight="1" spans="1:18">
      <c r="A609" s="328">
        <v>595</v>
      </c>
      <c r="B609" s="294">
        <v>45806</v>
      </c>
      <c r="C609" s="337"/>
      <c r="D609" s="337" t="s">
        <v>789</v>
      </c>
      <c r="E609" s="337"/>
      <c r="F609" s="337" t="s">
        <v>91</v>
      </c>
      <c r="G609" s="359">
        <v>200</v>
      </c>
      <c r="H609" s="340"/>
      <c r="I609" s="337" t="s">
        <v>517</v>
      </c>
      <c r="J609" s="337"/>
      <c r="K609" s="337" t="s">
        <v>91</v>
      </c>
      <c r="L609" s="337"/>
      <c r="M609" s="329"/>
      <c r="N609" s="337"/>
      <c r="O609" s="349"/>
      <c r="P609" s="349" t="str">
        <f>TEXT(daily!$B609,"mmmm")</f>
        <v>May</v>
      </c>
      <c r="Q609" s="358"/>
      <c r="R609" s="313" t="str">
        <f t="shared" si="9"/>
        <v>2025</v>
      </c>
    </row>
    <row r="610" ht="27" customHeight="1" spans="1:18">
      <c r="A610" s="328">
        <v>596</v>
      </c>
      <c r="B610" s="294">
        <v>45806</v>
      </c>
      <c r="C610" s="337"/>
      <c r="D610" s="341" t="s">
        <v>17</v>
      </c>
      <c r="E610" s="337"/>
      <c r="F610" s="337" t="s">
        <v>139</v>
      </c>
      <c r="G610" s="359">
        <v>6200</v>
      </c>
      <c r="H610" s="340" t="s">
        <v>800</v>
      </c>
      <c r="I610" s="337" t="s">
        <v>732</v>
      </c>
      <c r="J610" s="337"/>
      <c r="K610" s="337"/>
      <c r="L610" s="337"/>
      <c r="M610" s="334"/>
      <c r="N610" s="337"/>
      <c r="O610" s="349"/>
      <c r="P610" s="349" t="str">
        <f>TEXT(daily!$B610,"mmmm")</f>
        <v>May</v>
      </c>
      <c r="Q610" s="357"/>
      <c r="R610" s="313" t="str">
        <f t="shared" si="9"/>
        <v>2025</v>
      </c>
    </row>
    <row r="611" ht="27" customHeight="1" spans="1:18">
      <c r="A611" s="328">
        <v>597</v>
      </c>
      <c r="B611" s="294">
        <v>45806</v>
      </c>
      <c r="C611" s="337"/>
      <c r="D611" s="337" t="s">
        <v>17</v>
      </c>
      <c r="E611" s="337"/>
      <c r="F611" s="337" t="s">
        <v>429</v>
      </c>
      <c r="G611" s="359">
        <v>900</v>
      </c>
      <c r="H611" s="340" t="s">
        <v>800</v>
      </c>
      <c r="I611" s="337" t="s">
        <v>732</v>
      </c>
      <c r="J611" s="337"/>
      <c r="K611" s="337"/>
      <c r="L611" s="337"/>
      <c r="M611" s="329"/>
      <c r="N611" s="337"/>
      <c r="O611" s="349"/>
      <c r="P611" s="349" t="str">
        <f>TEXT(daily!$B611,"mmmm")</f>
        <v>May</v>
      </c>
      <c r="Q611" s="358"/>
      <c r="R611" s="313" t="str">
        <f t="shared" si="9"/>
        <v>2025</v>
      </c>
    </row>
    <row r="612" ht="27" customHeight="1" spans="1:18">
      <c r="A612" s="328">
        <v>598</v>
      </c>
      <c r="B612" s="294">
        <v>45806</v>
      </c>
      <c r="C612" s="337"/>
      <c r="D612" s="337" t="s">
        <v>17</v>
      </c>
      <c r="E612" s="337"/>
      <c r="F612" s="337" t="s">
        <v>837</v>
      </c>
      <c r="G612" s="359">
        <v>7000</v>
      </c>
      <c r="H612" s="340" t="s">
        <v>800</v>
      </c>
      <c r="I612" s="337" t="s">
        <v>531</v>
      </c>
      <c r="J612" s="337"/>
      <c r="K612" s="337"/>
      <c r="L612" s="337"/>
      <c r="M612" s="334"/>
      <c r="N612" s="337"/>
      <c r="O612" s="349"/>
      <c r="P612" s="349" t="str">
        <f>TEXT(daily!$B612,"mmmm")</f>
        <v>May</v>
      </c>
      <c r="Q612" s="357"/>
      <c r="R612" s="313" t="str">
        <f t="shared" si="9"/>
        <v>2025</v>
      </c>
    </row>
    <row r="613" ht="27" customHeight="1" spans="1:18">
      <c r="A613" s="328">
        <v>599</v>
      </c>
      <c r="B613" s="294">
        <v>45806</v>
      </c>
      <c r="C613" s="337"/>
      <c r="D613" s="337" t="s">
        <v>17</v>
      </c>
      <c r="E613" s="337"/>
      <c r="F613" s="337" t="s">
        <v>347</v>
      </c>
      <c r="G613" s="359">
        <v>7000</v>
      </c>
      <c r="H613" s="340" t="s">
        <v>800</v>
      </c>
      <c r="I613" s="337" t="s">
        <v>531</v>
      </c>
      <c r="J613" s="337"/>
      <c r="K613" s="337"/>
      <c r="L613" s="337"/>
      <c r="M613" s="329"/>
      <c r="N613" s="337"/>
      <c r="O613" s="349"/>
      <c r="P613" s="349" t="str">
        <f>TEXT(daily!$B613,"mmmm")</f>
        <v>May</v>
      </c>
      <c r="Q613" s="358"/>
      <c r="R613" s="313" t="str">
        <f t="shared" si="9"/>
        <v>2025</v>
      </c>
    </row>
    <row r="614" ht="27" customHeight="1" spans="1:18">
      <c r="A614" s="328">
        <v>600</v>
      </c>
      <c r="B614" s="294">
        <v>45806</v>
      </c>
      <c r="C614" s="337"/>
      <c r="D614" s="337" t="s">
        <v>17</v>
      </c>
      <c r="E614" s="337"/>
      <c r="F614" s="337" t="s">
        <v>838</v>
      </c>
      <c r="G614" s="359">
        <v>200</v>
      </c>
      <c r="H614" s="340" t="s">
        <v>800</v>
      </c>
      <c r="I614" s="337" t="s">
        <v>531</v>
      </c>
      <c r="J614" s="337"/>
      <c r="K614" s="337"/>
      <c r="L614" s="337"/>
      <c r="M614" s="334"/>
      <c r="N614" s="337"/>
      <c r="O614" s="349"/>
      <c r="P614" s="349" t="str">
        <f>TEXT(daily!$B614,"mmmm")</f>
        <v>May</v>
      </c>
      <c r="Q614" s="357"/>
      <c r="R614" s="313" t="str">
        <f t="shared" si="9"/>
        <v>2025</v>
      </c>
    </row>
    <row r="615" ht="27" customHeight="1" spans="1:18">
      <c r="A615" s="328">
        <v>601</v>
      </c>
      <c r="B615" s="294">
        <v>45806</v>
      </c>
      <c r="C615" s="337"/>
      <c r="D615" s="337" t="s">
        <v>377</v>
      </c>
      <c r="E615" s="337"/>
      <c r="F615" s="337" t="s">
        <v>377</v>
      </c>
      <c r="G615" s="359">
        <v>200</v>
      </c>
      <c r="H615" s="340" t="s">
        <v>800</v>
      </c>
      <c r="I615" s="337" t="s">
        <v>517</v>
      </c>
      <c r="J615" s="337"/>
      <c r="K615" s="337"/>
      <c r="L615" s="337"/>
      <c r="M615" s="329"/>
      <c r="N615" s="337"/>
      <c r="O615" s="349"/>
      <c r="P615" s="349" t="str">
        <f>TEXT(daily!$B615,"mmmm")</f>
        <v>May</v>
      </c>
      <c r="Q615" s="358"/>
      <c r="R615" s="313" t="str">
        <f t="shared" si="9"/>
        <v>2025</v>
      </c>
    </row>
    <row r="616" ht="27" customHeight="1" spans="1:18">
      <c r="A616" s="328">
        <v>602</v>
      </c>
      <c r="B616" s="294">
        <v>45806</v>
      </c>
      <c r="C616" s="337"/>
      <c r="D616" s="337" t="s">
        <v>377</v>
      </c>
      <c r="E616" s="337"/>
      <c r="F616" s="337" t="s">
        <v>377</v>
      </c>
      <c r="G616" s="359">
        <v>350</v>
      </c>
      <c r="H616" s="340" t="s">
        <v>800</v>
      </c>
      <c r="I616" s="337" t="s">
        <v>517</v>
      </c>
      <c r="J616" s="337"/>
      <c r="K616" s="337"/>
      <c r="L616" s="337"/>
      <c r="M616" s="334"/>
      <c r="N616" s="337"/>
      <c r="O616" s="349"/>
      <c r="P616" s="349" t="str">
        <f>TEXT(daily!$B616,"mmmm")</f>
        <v>May</v>
      </c>
      <c r="Q616" s="357"/>
      <c r="R616" s="313" t="str">
        <f t="shared" si="9"/>
        <v>2025</v>
      </c>
    </row>
    <row r="617" ht="27" customHeight="1" spans="1:18">
      <c r="A617" s="328">
        <v>603</v>
      </c>
      <c r="B617" s="294">
        <v>45806</v>
      </c>
      <c r="C617" s="337"/>
      <c r="D617" s="337" t="s">
        <v>517</v>
      </c>
      <c r="E617" s="337"/>
      <c r="F617" s="337" t="s">
        <v>186</v>
      </c>
      <c r="G617" s="359">
        <f>125+295+23</f>
        <v>443</v>
      </c>
      <c r="H617" s="340" t="s">
        <v>800</v>
      </c>
      <c r="I617" s="337" t="s">
        <v>517</v>
      </c>
      <c r="J617" s="337"/>
      <c r="K617" s="337"/>
      <c r="L617" s="337"/>
      <c r="M617" s="329"/>
      <c r="N617" s="337"/>
      <c r="O617" s="349"/>
      <c r="P617" s="349" t="str">
        <f>TEXT(daily!$B617,"mmmm")</f>
        <v>May</v>
      </c>
      <c r="Q617" s="358"/>
      <c r="R617" s="313" t="str">
        <f t="shared" si="9"/>
        <v>2025</v>
      </c>
    </row>
    <row r="618" ht="27" customHeight="1" spans="1:18">
      <c r="A618" s="328">
        <v>604</v>
      </c>
      <c r="B618" s="294">
        <v>45806</v>
      </c>
      <c r="C618" s="337"/>
      <c r="D618" s="337" t="s">
        <v>517</v>
      </c>
      <c r="E618" s="337"/>
      <c r="F618" s="337" t="s">
        <v>839</v>
      </c>
      <c r="G618" s="359">
        <v>600</v>
      </c>
      <c r="H618" s="340" t="s">
        <v>800</v>
      </c>
      <c r="I618" s="337" t="s">
        <v>517</v>
      </c>
      <c r="J618" s="337"/>
      <c r="K618" s="337" t="s">
        <v>91</v>
      </c>
      <c r="L618" s="337"/>
      <c r="M618" s="334"/>
      <c r="N618" s="337"/>
      <c r="O618" s="349"/>
      <c r="P618" s="349" t="str">
        <f>TEXT(daily!$B618,"mmmm")</f>
        <v>May</v>
      </c>
      <c r="Q618" s="357"/>
      <c r="R618" s="313" t="str">
        <f t="shared" si="9"/>
        <v>2025</v>
      </c>
    </row>
    <row r="619" ht="27" customHeight="1" spans="1:18">
      <c r="A619" s="328">
        <v>605</v>
      </c>
      <c r="B619" s="294">
        <v>45806</v>
      </c>
      <c r="C619" s="337"/>
      <c r="D619" s="337" t="s">
        <v>789</v>
      </c>
      <c r="E619" s="337"/>
      <c r="F619" s="337" t="s">
        <v>91</v>
      </c>
      <c r="G619" s="359">
        <v>100</v>
      </c>
      <c r="H619" s="340" t="s">
        <v>800</v>
      </c>
      <c r="I619" s="337" t="s">
        <v>517</v>
      </c>
      <c r="J619" s="337"/>
      <c r="K619" s="337" t="s">
        <v>91</v>
      </c>
      <c r="L619" s="337"/>
      <c r="M619" s="329"/>
      <c r="N619" s="337"/>
      <c r="O619" s="349"/>
      <c r="P619" s="349" t="str">
        <f>TEXT(daily!$B619,"mmmm")</f>
        <v>May</v>
      </c>
      <c r="Q619" s="358"/>
      <c r="R619" s="313" t="str">
        <f t="shared" si="9"/>
        <v>2025</v>
      </c>
    </row>
    <row r="620" ht="27" customHeight="1" spans="1:18">
      <c r="A620" s="328">
        <v>606</v>
      </c>
      <c r="B620" s="294">
        <v>45806</v>
      </c>
      <c r="C620" s="337"/>
      <c r="D620" s="337" t="s">
        <v>377</v>
      </c>
      <c r="E620" s="337"/>
      <c r="F620" s="337" t="s">
        <v>341</v>
      </c>
      <c r="G620" s="359">
        <v>400</v>
      </c>
      <c r="H620" s="340" t="s">
        <v>800</v>
      </c>
      <c r="I620" s="337" t="s">
        <v>517</v>
      </c>
      <c r="J620" s="337"/>
      <c r="K620" s="337"/>
      <c r="L620" s="337"/>
      <c r="M620" s="334"/>
      <c r="N620" s="337"/>
      <c r="O620" s="349"/>
      <c r="P620" s="349" t="str">
        <f>TEXT(daily!$B620,"mmmm")</f>
        <v>May</v>
      </c>
      <c r="Q620" s="357"/>
      <c r="R620" s="313" t="str">
        <f t="shared" si="9"/>
        <v>2025</v>
      </c>
    </row>
    <row r="621" ht="27" customHeight="1" spans="1:18">
      <c r="A621" s="328">
        <v>607</v>
      </c>
      <c r="B621" s="294">
        <v>45806</v>
      </c>
      <c r="C621" s="337"/>
      <c r="D621" s="337" t="s">
        <v>518</v>
      </c>
      <c r="E621" s="337"/>
      <c r="F621" s="337" t="s">
        <v>840</v>
      </c>
      <c r="G621" s="359">
        <v>150</v>
      </c>
      <c r="H621" s="340" t="s">
        <v>800</v>
      </c>
      <c r="I621" s="337" t="s">
        <v>531</v>
      </c>
      <c r="J621" s="337"/>
      <c r="K621" s="337"/>
      <c r="L621" s="337"/>
      <c r="M621" s="329"/>
      <c r="N621" s="337"/>
      <c r="O621" s="349"/>
      <c r="P621" s="349" t="str">
        <f>TEXT(daily!$B621,"mmmm")</f>
        <v>May</v>
      </c>
      <c r="Q621" s="358"/>
      <c r="R621" s="313" t="str">
        <f t="shared" si="9"/>
        <v>2025</v>
      </c>
    </row>
    <row r="622" ht="27" customHeight="1" spans="1:18">
      <c r="A622" s="328">
        <v>608</v>
      </c>
      <c r="B622" s="294">
        <v>45806</v>
      </c>
      <c r="C622" s="337"/>
      <c r="D622" s="337" t="s">
        <v>377</v>
      </c>
      <c r="E622" s="337"/>
      <c r="F622" s="337" t="s">
        <v>341</v>
      </c>
      <c r="G622" s="359">
        <v>800</v>
      </c>
      <c r="H622" s="340" t="s">
        <v>800</v>
      </c>
      <c r="I622" s="337" t="s">
        <v>531</v>
      </c>
      <c r="J622" s="337"/>
      <c r="K622" s="337"/>
      <c r="L622" s="337"/>
      <c r="M622" s="334"/>
      <c r="N622" s="337"/>
      <c r="O622" s="349"/>
      <c r="P622" s="349" t="str">
        <f>TEXT(daily!$B622,"mmmm")</f>
        <v>May</v>
      </c>
      <c r="Q622" s="357"/>
      <c r="R622" s="313" t="str">
        <f t="shared" si="9"/>
        <v>2025</v>
      </c>
    </row>
    <row r="623" ht="27" customHeight="1" spans="1:18">
      <c r="A623" s="328">
        <v>609</v>
      </c>
      <c r="B623" s="294">
        <v>45806</v>
      </c>
      <c r="C623" s="337"/>
      <c r="D623" s="337" t="s">
        <v>377</v>
      </c>
      <c r="E623" s="337"/>
      <c r="F623" s="337" t="s">
        <v>341</v>
      </c>
      <c r="G623" s="359">
        <v>140</v>
      </c>
      <c r="H623" s="340" t="s">
        <v>800</v>
      </c>
      <c r="I623" s="337" t="s">
        <v>517</v>
      </c>
      <c r="J623" s="337"/>
      <c r="K623" s="337"/>
      <c r="L623" s="337"/>
      <c r="M623" s="329"/>
      <c r="N623" s="337"/>
      <c r="O623" s="349"/>
      <c r="P623" s="349" t="str">
        <f>TEXT(daily!$B623,"mmmm")</f>
        <v>May</v>
      </c>
      <c r="Q623" s="358"/>
      <c r="R623" s="313" t="str">
        <f t="shared" si="9"/>
        <v>2025</v>
      </c>
    </row>
    <row r="624" ht="27" customHeight="1" spans="1:18">
      <c r="A624" s="328">
        <v>610</v>
      </c>
      <c r="B624" s="294">
        <v>45806</v>
      </c>
      <c r="C624" s="337"/>
      <c r="D624" s="337" t="s">
        <v>517</v>
      </c>
      <c r="E624" s="337"/>
      <c r="F624" s="337" t="s">
        <v>186</v>
      </c>
      <c r="G624" s="359">
        <v>1550</v>
      </c>
      <c r="H624" s="340" t="s">
        <v>800</v>
      </c>
      <c r="I624" s="337" t="s">
        <v>517</v>
      </c>
      <c r="J624" s="337"/>
      <c r="K624" s="337"/>
      <c r="L624" s="337"/>
      <c r="M624" s="334"/>
      <c r="N624" s="337"/>
      <c r="O624" s="349"/>
      <c r="P624" s="349" t="str">
        <f>TEXT(daily!$B624,"mmmm")</f>
        <v>May</v>
      </c>
      <c r="Q624" s="357"/>
      <c r="R624" s="313" t="str">
        <f t="shared" si="9"/>
        <v>2025</v>
      </c>
    </row>
    <row r="625" ht="27" customHeight="1" spans="1:18">
      <c r="A625" s="328">
        <v>611</v>
      </c>
      <c r="B625" s="294">
        <v>45806</v>
      </c>
      <c r="C625" s="337"/>
      <c r="D625" s="337" t="s">
        <v>377</v>
      </c>
      <c r="E625" s="337"/>
      <c r="F625" s="337" t="s">
        <v>341</v>
      </c>
      <c r="G625" s="359">
        <v>40</v>
      </c>
      <c r="H625" s="340" t="s">
        <v>800</v>
      </c>
      <c r="I625" s="337" t="s">
        <v>517</v>
      </c>
      <c r="J625" s="337"/>
      <c r="K625" s="337"/>
      <c r="L625" s="337"/>
      <c r="M625" s="329"/>
      <c r="N625" s="337"/>
      <c r="O625" s="349"/>
      <c r="P625" s="349" t="str">
        <f>TEXT(daily!$B625,"mmmm")</f>
        <v>May</v>
      </c>
      <c r="Q625" s="358"/>
      <c r="R625" s="313" t="str">
        <f t="shared" si="9"/>
        <v>2025</v>
      </c>
    </row>
    <row r="626" ht="27" customHeight="1" spans="1:18">
      <c r="A626" s="328">
        <v>612</v>
      </c>
      <c r="B626" s="294">
        <v>45806</v>
      </c>
      <c r="C626" s="337"/>
      <c r="D626" s="337" t="s">
        <v>789</v>
      </c>
      <c r="E626" s="337"/>
      <c r="F626" s="337" t="s">
        <v>91</v>
      </c>
      <c r="G626" s="359">
        <v>600</v>
      </c>
      <c r="H626" s="340" t="s">
        <v>800</v>
      </c>
      <c r="I626" s="337" t="s">
        <v>531</v>
      </c>
      <c r="J626" s="337"/>
      <c r="K626" s="337"/>
      <c r="L626" s="337"/>
      <c r="M626" s="334"/>
      <c r="N626" s="337"/>
      <c r="O626" s="349"/>
      <c r="P626" s="349" t="str">
        <f>TEXT(daily!$B626,"mmmm")</f>
        <v>May</v>
      </c>
      <c r="Q626" s="357"/>
      <c r="R626" s="313" t="str">
        <f t="shared" si="9"/>
        <v>2025</v>
      </c>
    </row>
    <row r="627" ht="27" customHeight="1" spans="1:18">
      <c r="A627" s="328">
        <v>613</v>
      </c>
      <c r="B627" s="294">
        <v>45806</v>
      </c>
      <c r="C627" s="337"/>
      <c r="D627" s="337" t="s">
        <v>377</v>
      </c>
      <c r="E627" s="337"/>
      <c r="F627" s="337" t="s">
        <v>341</v>
      </c>
      <c r="G627" s="359">
        <v>200</v>
      </c>
      <c r="H627" s="340" t="s">
        <v>800</v>
      </c>
      <c r="I627" s="337" t="s">
        <v>531</v>
      </c>
      <c r="J627" s="337"/>
      <c r="K627" s="337"/>
      <c r="L627" s="337"/>
      <c r="M627" s="329"/>
      <c r="N627" s="337"/>
      <c r="O627" s="349"/>
      <c r="P627" s="349" t="str">
        <f>TEXT(daily!$B627,"mmmm")</f>
        <v>May</v>
      </c>
      <c r="Q627" s="358"/>
      <c r="R627" s="313" t="str">
        <f t="shared" si="9"/>
        <v>2025</v>
      </c>
    </row>
    <row r="628" ht="27" customHeight="1" spans="1:18">
      <c r="A628" s="328">
        <v>614</v>
      </c>
      <c r="B628" s="294">
        <v>45809</v>
      </c>
      <c r="C628" s="337"/>
      <c r="D628" s="337" t="s">
        <v>993</v>
      </c>
      <c r="E628" s="337"/>
      <c r="F628" s="337" t="s">
        <v>841</v>
      </c>
      <c r="G628" s="359">
        <v>5800</v>
      </c>
      <c r="H628" s="340" t="s">
        <v>842</v>
      </c>
      <c r="I628" s="337" t="s">
        <v>531</v>
      </c>
      <c r="J628" s="337"/>
      <c r="K628" s="337"/>
      <c r="L628" s="337"/>
      <c r="M628" s="334"/>
      <c r="N628" s="337"/>
      <c r="O628" s="349"/>
      <c r="P628" s="349" t="str">
        <f>TEXT(daily!$B628,"mmmm")</f>
        <v>June</v>
      </c>
      <c r="Q628" s="357"/>
      <c r="R628" s="313" t="str">
        <f t="shared" si="9"/>
        <v>2025</v>
      </c>
    </row>
    <row r="629" ht="27" customHeight="1" spans="1:18">
      <c r="A629" s="328">
        <v>615</v>
      </c>
      <c r="B629" s="294">
        <v>45809</v>
      </c>
      <c r="C629" s="337"/>
      <c r="D629" s="337" t="s">
        <v>518</v>
      </c>
      <c r="E629" s="337"/>
      <c r="F629" s="337" t="s">
        <v>843</v>
      </c>
      <c r="G629" s="359">
        <v>20000</v>
      </c>
      <c r="H629" s="340" t="s">
        <v>842</v>
      </c>
      <c r="I629" s="337" t="s">
        <v>522</v>
      </c>
      <c r="J629" s="337"/>
      <c r="K629" s="337"/>
      <c r="L629" s="337"/>
      <c r="M629" s="329"/>
      <c r="N629" s="337"/>
      <c r="O629" s="349"/>
      <c r="P629" s="349" t="str">
        <f>TEXT(daily!$B629,"mmmm")</f>
        <v>June</v>
      </c>
      <c r="Q629" s="358"/>
      <c r="R629" s="313" t="str">
        <f t="shared" si="9"/>
        <v>2025</v>
      </c>
    </row>
    <row r="630" ht="27" customHeight="1" spans="1:18">
      <c r="A630" s="328">
        <v>616</v>
      </c>
      <c r="B630" s="294">
        <v>45809</v>
      </c>
      <c r="C630" s="337"/>
      <c r="D630" s="337" t="s">
        <v>583</v>
      </c>
      <c r="E630" s="337"/>
      <c r="F630" s="337" t="s">
        <v>844</v>
      </c>
      <c r="G630" s="359">
        <v>860</v>
      </c>
      <c r="H630" s="340" t="s">
        <v>842</v>
      </c>
      <c r="I630" s="337" t="s">
        <v>531</v>
      </c>
      <c r="J630" s="337"/>
      <c r="K630" s="337"/>
      <c r="L630" s="337"/>
      <c r="M630" s="334"/>
      <c r="N630" s="337"/>
      <c r="O630" s="349"/>
      <c r="P630" s="349" t="str">
        <f>TEXT(daily!$B630,"mmmm")</f>
        <v>June</v>
      </c>
      <c r="Q630" s="357"/>
      <c r="R630" s="313" t="str">
        <f t="shared" si="9"/>
        <v>2025</v>
      </c>
    </row>
    <row r="631" ht="27" customHeight="1" spans="1:18">
      <c r="A631" s="328">
        <v>617</v>
      </c>
      <c r="B631" s="294">
        <v>45809</v>
      </c>
      <c r="C631" s="337"/>
      <c r="D631" s="337" t="s">
        <v>993</v>
      </c>
      <c r="E631" s="337"/>
      <c r="F631" s="360" t="s">
        <v>633</v>
      </c>
      <c r="G631" s="359">
        <v>34800</v>
      </c>
      <c r="H631" s="340" t="s">
        <v>732</v>
      </c>
      <c r="I631" s="337" t="s">
        <v>633</v>
      </c>
      <c r="J631" s="337"/>
      <c r="K631" s="337"/>
      <c r="L631" s="337"/>
      <c r="M631" s="329"/>
      <c r="N631" s="337"/>
      <c r="O631" s="349"/>
      <c r="P631" s="349" t="str">
        <f>TEXT(daily!$B631,"mmmm")</f>
        <v>June</v>
      </c>
      <c r="Q631" s="358"/>
      <c r="R631" s="313" t="str">
        <f t="shared" si="9"/>
        <v>2025</v>
      </c>
    </row>
    <row r="632" ht="27" customHeight="1" spans="1:18">
      <c r="A632" s="328">
        <v>618</v>
      </c>
      <c r="B632" s="294">
        <v>45809</v>
      </c>
      <c r="C632" s="337"/>
      <c r="D632" s="337" t="s">
        <v>517</v>
      </c>
      <c r="E632" s="337"/>
      <c r="F632" s="337" t="s">
        <v>845</v>
      </c>
      <c r="G632" s="359">
        <v>250</v>
      </c>
      <c r="H632" s="340" t="s">
        <v>732</v>
      </c>
      <c r="I632" s="337" t="s">
        <v>517</v>
      </c>
      <c r="J632" s="337"/>
      <c r="K632" s="337"/>
      <c r="L632" s="337"/>
      <c r="M632" s="334"/>
      <c r="N632" s="337"/>
      <c r="O632" s="349"/>
      <c r="P632" s="349" t="str">
        <f>TEXT(daily!$B632,"mmmm")</f>
        <v>June</v>
      </c>
      <c r="Q632" s="357"/>
      <c r="R632" s="313" t="str">
        <f t="shared" si="9"/>
        <v>2025</v>
      </c>
    </row>
    <row r="633" ht="27" customHeight="1" spans="1:18">
      <c r="A633" s="328">
        <v>619</v>
      </c>
      <c r="B633" s="294">
        <v>45809</v>
      </c>
      <c r="C633" s="337"/>
      <c r="D633" s="337" t="s">
        <v>518</v>
      </c>
      <c r="E633" s="337"/>
      <c r="F633" s="337" t="s">
        <v>846</v>
      </c>
      <c r="G633" s="359">
        <v>14000</v>
      </c>
      <c r="H633" s="340" t="s">
        <v>633</v>
      </c>
      <c r="I633" s="337" t="s">
        <v>531</v>
      </c>
      <c r="J633" s="337"/>
      <c r="K633" s="337"/>
      <c r="L633" s="337"/>
      <c r="M633" s="329"/>
      <c r="N633" s="337"/>
      <c r="O633" s="349"/>
      <c r="P633" s="349" t="str">
        <f>TEXT(daily!$B633,"mmmm")</f>
        <v>June</v>
      </c>
      <c r="Q633" s="358"/>
      <c r="R633" s="313" t="str">
        <f t="shared" si="9"/>
        <v>2025</v>
      </c>
    </row>
    <row r="634" ht="27" customHeight="1" spans="1:18">
      <c r="A634" s="328">
        <v>620</v>
      </c>
      <c r="B634" s="294">
        <v>45809</v>
      </c>
      <c r="C634" s="337"/>
      <c r="D634" s="337" t="s">
        <v>802</v>
      </c>
      <c r="E634" s="337"/>
      <c r="F634" s="337" t="s">
        <v>311</v>
      </c>
      <c r="G634" s="359">
        <v>1460</v>
      </c>
      <c r="H634" s="340" t="s">
        <v>847</v>
      </c>
      <c r="I634" s="337" t="s">
        <v>531</v>
      </c>
      <c r="J634" s="337"/>
      <c r="K634" s="337"/>
      <c r="L634" s="337"/>
      <c r="M634" s="334"/>
      <c r="N634" s="337"/>
      <c r="O634" s="349"/>
      <c r="P634" s="349" t="str">
        <f>TEXT(daily!$B634,"mmmm")</f>
        <v>June</v>
      </c>
      <c r="Q634" s="357"/>
      <c r="R634" s="313" t="str">
        <f t="shared" si="9"/>
        <v>2025</v>
      </c>
    </row>
    <row r="635" ht="27" customHeight="1" spans="1:18">
      <c r="A635" s="328">
        <v>621</v>
      </c>
      <c r="B635" s="294">
        <v>45809</v>
      </c>
      <c r="C635" s="337"/>
      <c r="D635" s="337" t="s">
        <v>802</v>
      </c>
      <c r="E635" s="337"/>
      <c r="F635" s="337" t="s">
        <v>848</v>
      </c>
      <c r="G635" s="359">
        <v>100</v>
      </c>
      <c r="H635" s="340" t="s">
        <v>842</v>
      </c>
      <c r="I635" s="337" t="s">
        <v>531</v>
      </c>
      <c r="J635" s="337"/>
      <c r="K635" s="337" t="s">
        <v>91</v>
      </c>
      <c r="L635" s="337"/>
      <c r="M635" s="329"/>
      <c r="N635" s="337"/>
      <c r="O635" s="349"/>
      <c r="P635" s="349" t="str">
        <f>TEXT(daily!$B635,"mmmm")</f>
        <v>June</v>
      </c>
      <c r="Q635" s="358"/>
      <c r="R635" s="313" t="str">
        <f t="shared" si="9"/>
        <v>2025</v>
      </c>
    </row>
    <row r="636" ht="27" customHeight="1" spans="1:18">
      <c r="A636" s="328">
        <v>622</v>
      </c>
      <c r="B636" s="294">
        <v>45809</v>
      </c>
      <c r="C636" s="337"/>
      <c r="D636" s="337" t="s">
        <v>668</v>
      </c>
      <c r="E636" s="337"/>
      <c r="F636" s="337" t="s">
        <v>516</v>
      </c>
      <c r="G636" s="359">
        <v>0.5</v>
      </c>
      <c r="H636" s="340" t="s">
        <v>842</v>
      </c>
      <c r="I636" s="337" t="s">
        <v>531</v>
      </c>
      <c r="J636" s="337"/>
      <c r="K636" s="337"/>
      <c r="L636" s="337"/>
      <c r="M636" s="334"/>
      <c r="N636" s="337"/>
      <c r="O636" s="349"/>
      <c r="P636" s="349" t="str">
        <f>TEXT(daily!$B636,"mmmm")</f>
        <v>June</v>
      </c>
      <c r="Q636" s="357"/>
      <c r="R636" s="313" t="str">
        <f t="shared" si="9"/>
        <v>2025</v>
      </c>
    </row>
    <row r="637" ht="27" customHeight="1" spans="1:18">
      <c r="A637" s="328">
        <v>623</v>
      </c>
      <c r="B637" s="294">
        <v>45809</v>
      </c>
      <c r="C637" s="337"/>
      <c r="D637" s="337" t="s">
        <v>517</v>
      </c>
      <c r="E637" s="337"/>
      <c r="F637" s="337" t="s">
        <v>301</v>
      </c>
      <c r="G637" s="359">
        <v>55</v>
      </c>
      <c r="H637" s="340" t="s">
        <v>800</v>
      </c>
      <c r="I637" s="337" t="s">
        <v>517</v>
      </c>
      <c r="J637" s="337"/>
      <c r="K637" s="337"/>
      <c r="L637" s="337"/>
      <c r="M637" s="329"/>
      <c r="N637" s="337"/>
      <c r="O637" s="349"/>
      <c r="P637" s="349" t="str">
        <f>TEXT(daily!$B637,"mmmm")</f>
        <v>June</v>
      </c>
      <c r="Q637" s="358"/>
      <c r="R637" s="313" t="str">
        <f t="shared" si="9"/>
        <v>2025</v>
      </c>
    </row>
    <row r="638" ht="27" customHeight="1" spans="1:18">
      <c r="A638" s="328">
        <v>624</v>
      </c>
      <c r="B638" s="294">
        <v>45809</v>
      </c>
      <c r="C638" s="337"/>
      <c r="D638" s="337" t="s">
        <v>377</v>
      </c>
      <c r="E638" s="337"/>
      <c r="F638" s="337" t="s">
        <v>849</v>
      </c>
      <c r="G638" s="359">
        <v>200</v>
      </c>
      <c r="H638" s="340" t="s">
        <v>842</v>
      </c>
      <c r="I638" s="337" t="s">
        <v>136</v>
      </c>
      <c r="J638" s="337"/>
      <c r="K638" s="337"/>
      <c r="L638" s="337"/>
      <c r="M638" s="334"/>
      <c r="N638" s="337"/>
      <c r="O638" s="349"/>
      <c r="P638" s="349" t="str">
        <f>TEXT(daily!$B638,"mmmm")</f>
        <v>June</v>
      </c>
      <c r="Q638" s="357"/>
      <c r="R638" s="313" t="str">
        <f t="shared" si="9"/>
        <v>2025</v>
      </c>
    </row>
    <row r="639" ht="27" customHeight="1" spans="1:18">
      <c r="A639" s="328">
        <v>625</v>
      </c>
      <c r="B639" s="294">
        <v>45809</v>
      </c>
      <c r="C639" s="337"/>
      <c r="D639" s="337" t="s">
        <v>518</v>
      </c>
      <c r="E639" s="337"/>
      <c r="F639" s="337" t="s">
        <v>850</v>
      </c>
      <c r="G639" s="359">
        <v>14000</v>
      </c>
      <c r="H639" s="340" t="s">
        <v>842</v>
      </c>
      <c r="I639" s="337" t="s">
        <v>136</v>
      </c>
      <c r="J639" s="337"/>
      <c r="K639" s="337"/>
      <c r="L639" s="337"/>
      <c r="M639" s="329"/>
      <c r="N639" s="337"/>
      <c r="O639" s="349"/>
      <c r="P639" s="349" t="str">
        <f>TEXT(daily!$B639,"mmmm")</f>
        <v>June</v>
      </c>
      <c r="Q639" s="358"/>
      <c r="R639" s="313" t="str">
        <f t="shared" si="9"/>
        <v>2025</v>
      </c>
    </row>
    <row r="640" ht="27" customHeight="1" spans="1:18">
      <c r="A640" s="328">
        <v>626</v>
      </c>
      <c r="B640" s="294">
        <v>45809</v>
      </c>
      <c r="C640" s="337"/>
      <c r="D640" s="337" t="s">
        <v>17</v>
      </c>
      <c r="E640" s="337"/>
      <c r="F640" s="337" t="s">
        <v>851</v>
      </c>
      <c r="G640" s="359">
        <v>2770</v>
      </c>
      <c r="H640" s="340" t="s">
        <v>842</v>
      </c>
      <c r="I640" s="337" t="s">
        <v>531</v>
      </c>
      <c r="J640" s="337"/>
      <c r="K640" s="337"/>
      <c r="L640" s="337"/>
      <c r="M640" s="334"/>
      <c r="N640" s="337"/>
      <c r="O640" s="349"/>
      <c r="P640" s="349" t="str">
        <f>TEXT(daily!$B640,"mmmm")</f>
        <v>June</v>
      </c>
      <c r="Q640" s="357"/>
      <c r="R640" s="313" t="str">
        <f t="shared" si="9"/>
        <v>2025</v>
      </c>
    </row>
    <row r="641" ht="27" customHeight="1" spans="1:18">
      <c r="A641" s="328">
        <v>627</v>
      </c>
      <c r="B641" s="294">
        <v>45809</v>
      </c>
      <c r="C641" s="337"/>
      <c r="D641" s="337" t="s">
        <v>520</v>
      </c>
      <c r="E641" s="337"/>
      <c r="F641" s="337" t="s">
        <v>852</v>
      </c>
      <c r="G641" s="359">
        <v>600</v>
      </c>
      <c r="H641" s="340" t="s">
        <v>842</v>
      </c>
      <c r="I641" s="337" t="s">
        <v>522</v>
      </c>
      <c r="J641" s="337"/>
      <c r="K641" s="337"/>
      <c r="L641" s="337"/>
      <c r="M641" s="329"/>
      <c r="N641" s="337"/>
      <c r="O641" s="349"/>
      <c r="P641" s="349" t="str">
        <f>TEXT(daily!$B641,"mmmm")</f>
        <v>June</v>
      </c>
      <c r="Q641" s="358"/>
      <c r="R641" s="313" t="str">
        <f t="shared" si="9"/>
        <v>2025</v>
      </c>
    </row>
    <row r="642" ht="27" customHeight="1" spans="1:18">
      <c r="A642" s="328">
        <v>628</v>
      </c>
      <c r="B642" s="294">
        <v>45809</v>
      </c>
      <c r="C642" s="337"/>
      <c r="D642" s="337" t="s">
        <v>377</v>
      </c>
      <c r="E642" s="337"/>
      <c r="F642" s="337" t="s">
        <v>853</v>
      </c>
      <c r="G642" s="359">
        <v>600</v>
      </c>
      <c r="H642" s="340" t="s">
        <v>800</v>
      </c>
      <c r="I642" s="337" t="s">
        <v>531</v>
      </c>
      <c r="J642" s="337"/>
      <c r="K642" s="337"/>
      <c r="L642" s="337"/>
      <c r="M642" s="334"/>
      <c r="N642" s="337"/>
      <c r="O642" s="349"/>
      <c r="P642" s="349" t="str">
        <f>TEXT(daily!$B642,"mmmm")</f>
        <v>June</v>
      </c>
      <c r="Q642" s="357"/>
      <c r="R642" s="313" t="str">
        <f t="shared" si="9"/>
        <v>2025</v>
      </c>
    </row>
    <row r="643" ht="27" customHeight="1" spans="1:18">
      <c r="A643" s="328">
        <v>629</v>
      </c>
      <c r="B643" s="294">
        <v>45809</v>
      </c>
      <c r="C643" s="337"/>
      <c r="D643" s="337" t="s">
        <v>517</v>
      </c>
      <c r="E643" s="337"/>
      <c r="F643" s="337" t="s">
        <v>186</v>
      </c>
      <c r="G643" s="359">
        <v>61</v>
      </c>
      <c r="H643" s="340" t="s">
        <v>842</v>
      </c>
      <c r="I643" s="337" t="s">
        <v>517</v>
      </c>
      <c r="J643" s="337"/>
      <c r="K643" s="337"/>
      <c r="L643" s="337"/>
      <c r="M643" s="329"/>
      <c r="N643" s="337"/>
      <c r="O643" s="349"/>
      <c r="P643" s="349" t="str">
        <f>TEXT(daily!$B643,"mmmm")</f>
        <v>June</v>
      </c>
      <c r="Q643" s="358"/>
      <c r="R643" s="313" t="str">
        <f t="shared" si="9"/>
        <v>2025</v>
      </c>
    </row>
    <row r="644" ht="27" customHeight="1" spans="1:18">
      <c r="A644" s="328">
        <v>630</v>
      </c>
      <c r="B644" s="294">
        <v>45809</v>
      </c>
      <c r="C644" s="337"/>
      <c r="D644" s="337" t="s">
        <v>517</v>
      </c>
      <c r="E644" s="337"/>
      <c r="F644" s="337" t="s">
        <v>186</v>
      </c>
      <c r="G644" s="359">
        <v>370</v>
      </c>
      <c r="H644" s="340" t="s">
        <v>800</v>
      </c>
      <c r="I644" s="337" t="s">
        <v>517</v>
      </c>
      <c r="J644" s="337"/>
      <c r="K644" s="337"/>
      <c r="L644" s="337"/>
      <c r="M644" s="334"/>
      <c r="N644" s="337"/>
      <c r="O644" s="349"/>
      <c r="P644" s="349" t="str">
        <f>TEXT(daily!$B644,"mmmm")</f>
        <v>June</v>
      </c>
      <c r="Q644" s="357"/>
      <c r="R644" s="313" t="str">
        <f t="shared" si="9"/>
        <v>2025</v>
      </c>
    </row>
    <row r="645" ht="27" customHeight="1" spans="1:18">
      <c r="A645" s="328">
        <v>631</v>
      </c>
      <c r="B645" s="294">
        <v>45809</v>
      </c>
      <c r="C645" s="337"/>
      <c r="D645" s="337" t="s">
        <v>377</v>
      </c>
      <c r="E645" s="337"/>
      <c r="F645" s="337" t="s">
        <v>341</v>
      </c>
      <c r="G645" s="359">
        <v>53</v>
      </c>
      <c r="H645" s="340" t="s">
        <v>842</v>
      </c>
      <c r="I645" s="337" t="s">
        <v>517</v>
      </c>
      <c r="J645" s="337"/>
      <c r="K645" s="337"/>
      <c r="L645" s="337"/>
      <c r="M645" s="329"/>
      <c r="N645" s="337"/>
      <c r="O645" s="349"/>
      <c r="P645" s="349" t="str">
        <f>TEXT(daily!$B645,"mmmm")</f>
        <v>June</v>
      </c>
      <c r="Q645" s="358"/>
      <c r="R645" s="313" t="str">
        <f t="shared" si="9"/>
        <v>2025</v>
      </c>
    </row>
    <row r="646" ht="27" customHeight="1" spans="1:18">
      <c r="A646" s="328">
        <v>632</v>
      </c>
      <c r="B646" s="294">
        <v>45809</v>
      </c>
      <c r="C646" s="337"/>
      <c r="D646" s="337" t="s">
        <v>517</v>
      </c>
      <c r="E646" s="337"/>
      <c r="F646" s="337" t="s">
        <v>438</v>
      </c>
      <c r="G646" s="359">
        <v>450</v>
      </c>
      <c r="H646" s="340" t="s">
        <v>842</v>
      </c>
      <c r="I646" s="337" t="s">
        <v>517</v>
      </c>
      <c r="J646" s="337"/>
      <c r="K646" s="337"/>
      <c r="L646" s="337"/>
      <c r="M646" s="334"/>
      <c r="N646" s="337"/>
      <c r="O646" s="349"/>
      <c r="P646" s="349" t="str">
        <f>TEXT(daily!$B646,"mmmm")</f>
        <v>June</v>
      </c>
      <c r="Q646" s="357"/>
      <c r="R646" s="313" t="str">
        <f t="shared" si="9"/>
        <v>2025</v>
      </c>
    </row>
    <row r="647" ht="27" customHeight="1" spans="1:18">
      <c r="A647" s="328">
        <v>633</v>
      </c>
      <c r="B647" s="294">
        <v>45809</v>
      </c>
      <c r="C647" s="337"/>
      <c r="D647" s="337" t="s">
        <v>377</v>
      </c>
      <c r="E647" s="337"/>
      <c r="F647" s="337" t="s">
        <v>729</v>
      </c>
      <c r="G647" s="359">
        <v>300</v>
      </c>
      <c r="H647" s="340" t="s">
        <v>842</v>
      </c>
      <c r="I647" s="337" t="s">
        <v>531</v>
      </c>
      <c r="J647" s="337"/>
      <c r="K647" s="337"/>
      <c r="L647" s="337"/>
      <c r="M647" s="329"/>
      <c r="N647" s="337"/>
      <c r="O647" s="349"/>
      <c r="P647" s="349" t="str">
        <f>TEXT(daily!$B647,"mmmm")</f>
        <v>June</v>
      </c>
      <c r="Q647" s="358"/>
      <c r="R647" s="313" t="str">
        <f t="shared" si="9"/>
        <v>2025</v>
      </c>
    </row>
    <row r="648" ht="27" customHeight="1" spans="1:18">
      <c r="A648" s="328">
        <v>634</v>
      </c>
      <c r="B648" s="294">
        <v>45809</v>
      </c>
      <c r="C648" s="337"/>
      <c r="D648" s="337" t="s">
        <v>377</v>
      </c>
      <c r="E648" s="337"/>
      <c r="F648" s="337" t="s">
        <v>341</v>
      </c>
      <c r="G648" s="359">
        <v>220</v>
      </c>
      <c r="H648" s="340" t="s">
        <v>842</v>
      </c>
      <c r="I648" s="337" t="s">
        <v>531</v>
      </c>
      <c r="J648" s="337"/>
      <c r="K648" s="337"/>
      <c r="L648" s="337"/>
      <c r="M648" s="334"/>
      <c r="N648" s="337"/>
      <c r="O648" s="349"/>
      <c r="P648" s="349" t="str">
        <f>TEXT(daily!$B648,"mmmm")</f>
        <v>June</v>
      </c>
      <c r="Q648" s="357"/>
      <c r="R648" s="313" t="str">
        <f t="shared" si="9"/>
        <v>2025</v>
      </c>
    </row>
    <row r="649" ht="27" customHeight="1" spans="1:18">
      <c r="A649" s="328">
        <v>635</v>
      </c>
      <c r="B649" s="294">
        <v>45810</v>
      </c>
      <c r="C649" s="337"/>
      <c r="D649" s="337" t="s">
        <v>517</v>
      </c>
      <c r="E649" s="337"/>
      <c r="F649" s="337" t="s">
        <v>92</v>
      </c>
      <c r="G649" s="359">
        <v>300</v>
      </c>
      <c r="H649" s="340" t="s">
        <v>842</v>
      </c>
      <c r="I649" s="337" t="s">
        <v>517</v>
      </c>
      <c r="J649" s="337"/>
      <c r="K649" s="337"/>
      <c r="L649" s="337"/>
      <c r="M649" s="329"/>
      <c r="N649" s="337"/>
      <c r="O649" s="349"/>
      <c r="P649" s="349" t="str">
        <f>TEXT(daily!$B649,"mmmm")</f>
        <v>June</v>
      </c>
      <c r="Q649" s="358"/>
      <c r="R649" s="313" t="str">
        <f t="shared" si="9"/>
        <v>2025</v>
      </c>
    </row>
    <row r="650" ht="27" customHeight="1" spans="1:18">
      <c r="A650" s="328">
        <v>636</v>
      </c>
      <c r="B650" s="294">
        <v>45810</v>
      </c>
      <c r="C650" s="337"/>
      <c r="D650" s="337" t="s">
        <v>668</v>
      </c>
      <c r="E650" s="337"/>
      <c r="F650" s="337" t="s">
        <v>516</v>
      </c>
      <c r="G650" s="359">
        <v>20</v>
      </c>
      <c r="H650" s="340" t="s">
        <v>842</v>
      </c>
      <c r="I650" s="337" t="s">
        <v>531</v>
      </c>
      <c r="J650" s="337"/>
      <c r="K650" s="337"/>
      <c r="L650" s="337"/>
      <c r="M650" s="334"/>
      <c r="N650" s="337"/>
      <c r="O650" s="349"/>
      <c r="P650" s="349" t="str">
        <f>TEXT(daily!$B650,"mmmm")</f>
        <v>June</v>
      </c>
      <c r="Q650" s="357"/>
      <c r="R650" s="313" t="str">
        <f t="shared" si="9"/>
        <v>2025</v>
      </c>
    </row>
    <row r="651" ht="27" customHeight="1" spans="1:18">
      <c r="A651" s="328">
        <v>637</v>
      </c>
      <c r="B651" s="294">
        <v>45810</v>
      </c>
      <c r="C651" s="337"/>
      <c r="D651" s="337" t="s">
        <v>994</v>
      </c>
      <c r="E651" s="337"/>
      <c r="F651" s="337" t="s">
        <v>854</v>
      </c>
      <c r="G651" s="359">
        <v>6000</v>
      </c>
      <c r="H651" s="340" t="s">
        <v>842</v>
      </c>
      <c r="I651" s="337" t="s">
        <v>517</v>
      </c>
      <c r="J651" s="337"/>
      <c r="K651" s="337"/>
      <c r="L651" s="337"/>
      <c r="M651" s="329"/>
      <c r="N651" s="337"/>
      <c r="O651" s="349"/>
      <c r="P651" s="349" t="str">
        <f>TEXT(daily!$B651,"mmmm")</f>
        <v>June</v>
      </c>
      <c r="Q651" s="358"/>
      <c r="R651" s="313" t="str">
        <f t="shared" si="9"/>
        <v>2025</v>
      </c>
    </row>
    <row r="652" ht="27" customHeight="1" spans="1:18">
      <c r="A652" s="328">
        <v>638</v>
      </c>
      <c r="B652" s="294">
        <v>45810</v>
      </c>
      <c r="C652" s="337"/>
      <c r="D652" s="337" t="s">
        <v>518</v>
      </c>
      <c r="E652" s="337"/>
      <c r="F652" s="337" t="s">
        <v>855</v>
      </c>
      <c r="G652" s="359">
        <v>250</v>
      </c>
      <c r="H652" s="340" t="s">
        <v>800</v>
      </c>
      <c r="I652" s="337" t="s">
        <v>800</v>
      </c>
      <c r="J652" s="337"/>
      <c r="K652" s="337"/>
      <c r="L652" s="337"/>
      <c r="M652" s="334"/>
      <c r="N652" s="337"/>
      <c r="O652" s="349"/>
      <c r="P652" s="349" t="str">
        <f>TEXT(daily!$B652,"mmmm")</f>
        <v>June</v>
      </c>
      <c r="Q652" s="357"/>
      <c r="R652" s="313" t="str">
        <f t="shared" si="9"/>
        <v>2025</v>
      </c>
    </row>
    <row r="653" ht="27" customHeight="1" spans="1:18">
      <c r="A653" s="328">
        <v>639</v>
      </c>
      <c r="B653" s="294">
        <v>45810</v>
      </c>
      <c r="C653" s="337"/>
      <c r="D653" s="337" t="s">
        <v>518</v>
      </c>
      <c r="E653" s="337"/>
      <c r="F653" s="337" t="s">
        <v>856</v>
      </c>
      <c r="G653" s="359">
        <v>450</v>
      </c>
      <c r="H653" s="340" t="s">
        <v>800</v>
      </c>
      <c r="I653" s="337" t="s">
        <v>800</v>
      </c>
      <c r="J653" s="337"/>
      <c r="K653" s="337"/>
      <c r="L653" s="337"/>
      <c r="M653" s="329"/>
      <c r="N653" s="337"/>
      <c r="O653" s="349"/>
      <c r="P653" s="349" t="str">
        <f>TEXT(daily!$B653,"mmmm")</f>
        <v>June</v>
      </c>
      <c r="Q653" s="358"/>
      <c r="R653" s="313" t="str">
        <f t="shared" si="9"/>
        <v>2025</v>
      </c>
    </row>
    <row r="654" ht="27" customHeight="1" spans="1:18">
      <c r="A654" s="328">
        <v>640</v>
      </c>
      <c r="B654" s="294">
        <v>45810</v>
      </c>
      <c r="C654" s="337"/>
      <c r="D654" s="337" t="s">
        <v>377</v>
      </c>
      <c r="E654" s="337"/>
      <c r="F654" s="337" t="s">
        <v>857</v>
      </c>
      <c r="G654" s="359">
        <v>150</v>
      </c>
      <c r="H654" s="340" t="s">
        <v>800</v>
      </c>
      <c r="I654" s="337" t="s">
        <v>517</v>
      </c>
      <c r="J654" s="337"/>
      <c r="K654" s="337"/>
      <c r="L654" s="337"/>
      <c r="M654" s="334"/>
      <c r="N654" s="337"/>
      <c r="O654" s="349"/>
      <c r="P654" s="349" t="str">
        <f>TEXT(daily!$B654,"mmmm")</f>
        <v>June</v>
      </c>
      <c r="Q654" s="357"/>
      <c r="R654" s="313" t="str">
        <f t="shared" si="9"/>
        <v>2025</v>
      </c>
    </row>
    <row r="655" ht="27" customHeight="1" spans="1:18">
      <c r="A655" s="328">
        <v>641</v>
      </c>
      <c r="B655" s="294">
        <v>45810</v>
      </c>
      <c r="C655" s="337"/>
      <c r="D655" s="337" t="s">
        <v>518</v>
      </c>
      <c r="E655" s="337"/>
      <c r="F655" s="337" t="s">
        <v>858</v>
      </c>
      <c r="G655" s="359">
        <v>570</v>
      </c>
      <c r="H655" s="340" t="s">
        <v>842</v>
      </c>
      <c r="I655" s="337" t="s">
        <v>517</v>
      </c>
      <c r="J655" s="337"/>
      <c r="K655" s="337"/>
      <c r="L655" s="337"/>
      <c r="M655" s="329"/>
      <c r="N655" s="337"/>
      <c r="O655" s="349"/>
      <c r="P655" s="349" t="str">
        <f>TEXT(daily!$B655,"mmmm")</f>
        <v>June</v>
      </c>
      <c r="Q655" s="358"/>
      <c r="R655" s="313" t="str">
        <f t="shared" ref="R655:R718" si="10">TEXT(B655,"yyyy")</f>
        <v>2025</v>
      </c>
    </row>
    <row r="656" ht="27" customHeight="1" spans="1:18">
      <c r="A656" s="328">
        <v>642</v>
      </c>
      <c r="B656" s="294">
        <v>45810</v>
      </c>
      <c r="C656" s="337"/>
      <c r="D656" s="337" t="s">
        <v>377</v>
      </c>
      <c r="E656" s="337"/>
      <c r="F656" s="337" t="s">
        <v>814</v>
      </c>
      <c r="G656" s="359">
        <v>250</v>
      </c>
      <c r="H656" s="340" t="s">
        <v>732</v>
      </c>
      <c r="I656" s="337" t="s">
        <v>732</v>
      </c>
      <c r="J656" s="337"/>
      <c r="K656" s="337"/>
      <c r="L656" s="337"/>
      <c r="M656" s="334"/>
      <c r="N656" s="337"/>
      <c r="O656" s="349"/>
      <c r="P656" s="349" t="str">
        <f>TEXT(daily!$B656,"mmmm")</f>
        <v>June</v>
      </c>
      <c r="Q656" s="357"/>
      <c r="R656" s="313" t="str">
        <f t="shared" si="10"/>
        <v>2025</v>
      </c>
    </row>
    <row r="657" ht="27" customHeight="1" spans="1:18">
      <c r="A657" s="328">
        <v>643</v>
      </c>
      <c r="B657" s="294">
        <v>45810</v>
      </c>
      <c r="C657" s="337"/>
      <c r="D657" s="337" t="s">
        <v>518</v>
      </c>
      <c r="E657" s="337"/>
      <c r="F657" s="337" t="s">
        <v>859</v>
      </c>
      <c r="G657" s="359">
        <v>80</v>
      </c>
      <c r="H657" s="340" t="s">
        <v>800</v>
      </c>
      <c r="I657" s="337" t="s">
        <v>800</v>
      </c>
      <c r="J657" s="337"/>
      <c r="K657" s="337"/>
      <c r="L657" s="337"/>
      <c r="M657" s="329"/>
      <c r="N657" s="337"/>
      <c r="O657" s="349"/>
      <c r="P657" s="349" t="str">
        <f>TEXT(daily!$B657,"mmmm")</f>
        <v>June</v>
      </c>
      <c r="Q657" s="358"/>
      <c r="R657" s="313" t="str">
        <f t="shared" si="10"/>
        <v>2025</v>
      </c>
    </row>
    <row r="658" ht="27" customHeight="1" spans="1:18">
      <c r="A658" s="328">
        <v>644</v>
      </c>
      <c r="B658" s="294">
        <v>45811</v>
      </c>
      <c r="C658" s="337"/>
      <c r="D658" s="337" t="s">
        <v>520</v>
      </c>
      <c r="E658" s="337"/>
      <c r="F658" s="337" t="s">
        <v>860</v>
      </c>
      <c r="G658" s="359">
        <v>200</v>
      </c>
      <c r="H658" s="340" t="s">
        <v>800</v>
      </c>
      <c r="I658" s="337" t="s">
        <v>531</v>
      </c>
      <c r="J658" s="337"/>
      <c r="K658" s="337"/>
      <c r="L658" s="337"/>
      <c r="M658" s="334"/>
      <c r="N658" s="337"/>
      <c r="O658" s="349"/>
      <c r="P658" s="349" t="str">
        <f>TEXT(daily!$B658,"mmmm")</f>
        <v>June</v>
      </c>
      <c r="Q658" s="357"/>
      <c r="R658" s="313" t="str">
        <f t="shared" si="10"/>
        <v>2025</v>
      </c>
    </row>
    <row r="659" ht="27" customHeight="1" spans="1:18">
      <c r="A659" s="328">
        <v>645</v>
      </c>
      <c r="B659" s="294">
        <v>45811</v>
      </c>
      <c r="C659" s="337"/>
      <c r="D659" s="337" t="s">
        <v>518</v>
      </c>
      <c r="E659" s="337"/>
      <c r="F659" s="337" t="s">
        <v>861</v>
      </c>
      <c r="G659" s="359">
        <v>5800</v>
      </c>
      <c r="H659" s="340" t="s">
        <v>800</v>
      </c>
      <c r="I659" s="337" t="s">
        <v>800</v>
      </c>
      <c r="J659" s="337"/>
      <c r="K659" s="337"/>
      <c r="L659" s="337"/>
      <c r="M659" s="329"/>
      <c r="N659" s="337"/>
      <c r="O659" s="349"/>
      <c r="P659" s="349" t="str">
        <f>TEXT(daily!$B659,"mmmm")</f>
        <v>June</v>
      </c>
      <c r="Q659" s="358"/>
      <c r="R659" s="313" t="str">
        <f t="shared" si="10"/>
        <v>2025</v>
      </c>
    </row>
    <row r="660" ht="27" customHeight="1" spans="1:18">
      <c r="A660" s="328">
        <v>646</v>
      </c>
      <c r="B660" s="294">
        <v>45811</v>
      </c>
      <c r="C660" s="337"/>
      <c r="D660" s="337" t="s">
        <v>377</v>
      </c>
      <c r="E660" s="337"/>
      <c r="F660" s="337" t="s">
        <v>377</v>
      </c>
      <c r="G660" s="359">
        <v>100</v>
      </c>
      <c r="H660" s="340" t="s">
        <v>800</v>
      </c>
      <c r="I660" s="337" t="s">
        <v>531</v>
      </c>
      <c r="J660" s="337"/>
      <c r="K660" s="337"/>
      <c r="L660" s="337"/>
      <c r="M660" s="334"/>
      <c r="N660" s="337"/>
      <c r="O660" s="349"/>
      <c r="P660" s="349" t="str">
        <f>TEXT(daily!$B660,"mmmm")</f>
        <v>June</v>
      </c>
      <c r="Q660" s="357"/>
      <c r="R660" s="313" t="str">
        <f t="shared" si="10"/>
        <v>2025</v>
      </c>
    </row>
    <row r="661" ht="27" customHeight="1" spans="1:18">
      <c r="A661" s="328">
        <v>647</v>
      </c>
      <c r="B661" s="294">
        <v>45811</v>
      </c>
      <c r="C661" s="337"/>
      <c r="D661" s="337" t="s">
        <v>520</v>
      </c>
      <c r="E661" s="337"/>
      <c r="F661" s="337" t="s">
        <v>862</v>
      </c>
      <c r="G661" s="359">
        <v>950</v>
      </c>
      <c r="H661" s="340" t="s">
        <v>800</v>
      </c>
      <c r="I661" s="337" t="s">
        <v>522</v>
      </c>
      <c r="J661" s="337"/>
      <c r="K661" s="337"/>
      <c r="L661" s="337"/>
      <c r="M661" s="329"/>
      <c r="N661" s="337"/>
      <c r="O661" s="349"/>
      <c r="P661" s="349" t="str">
        <f>TEXT(daily!$B661,"mmmm")</f>
        <v>June</v>
      </c>
      <c r="Q661" s="358"/>
      <c r="R661" s="313" t="str">
        <f t="shared" si="10"/>
        <v>2025</v>
      </c>
    </row>
    <row r="662" ht="27" customHeight="1" spans="1:18">
      <c r="A662" s="328">
        <v>648</v>
      </c>
      <c r="B662" s="294">
        <v>45811</v>
      </c>
      <c r="C662" s="337"/>
      <c r="D662" s="337" t="s">
        <v>17</v>
      </c>
      <c r="E662" s="337"/>
      <c r="F662" s="337" t="s">
        <v>863</v>
      </c>
      <c r="G662" s="359">
        <v>400</v>
      </c>
      <c r="H662" s="340" t="s">
        <v>842</v>
      </c>
      <c r="I662" s="337" t="s">
        <v>531</v>
      </c>
      <c r="J662" s="337"/>
      <c r="K662" s="337"/>
      <c r="L662" s="337"/>
      <c r="M662" s="334"/>
      <c r="N662" s="337"/>
      <c r="O662" s="349"/>
      <c r="P662" s="349" t="str">
        <f>TEXT(daily!$B662,"mmmm")</f>
        <v>June</v>
      </c>
      <c r="Q662" s="357"/>
      <c r="R662" s="313" t="str">
        <f t="shared" si="10"/>
        <v>2025</v>
      </c>
    </row>
    <row r="663" ht="27" customHeight="1" spans="1:18">
      <c r="A663" s="328">
        <v>649</v>
      </c>
      <c r="B663" s="294">
        <v>45811</v>
      </c>
      <c r="C663" s="337"/>
      <c r="D663" s="337" t="s">
        <v>518</v>
      </c>
      <c r="E663" s="337"/>
      <c r="F663" s="337" t="s">
        <v>864</v>
      </c>
      <c r="G663" s="359">
        <v>5250</v>
      </c>
      <c r="H663" s="340" t="s">
        <v>842</v>
      </c>
      <c r="I663" s="337" t="s">
        <v>531</v>
      </c>
      <c r="J663" s="337"/>
      <c r="K663" s="337"/>
      <c r="L663" s="337"/>
      <c r="M663" s="329"/>
      <c r="N663" s="337"/>
      <c r="O663" s="349"/>
      <c r="P663" s="349" t="str">
        <f>TEXT(daily!$B663,"mmmm")</f>
        <v>June</v>
      </c>
      <c r="Q663" s="358"/>
      <c r="R663" s="313" t="str">
        <f t="shared" si="10"/>
        <v>2025</v>
      </c>
    </row>
    <row r="664" ht="27" customHeight="1" spans="1:18">
      <c r="A664" s="328">
        <v>650</v>
      </c>
      <c r="B664" s="294">
        <v>45811</v>
      </c>
      <c r="C664" s="337"/>
      <c r="D664" s="337" t="s">
        <v>517</v>
      </c>
      <c r="E664" s="337"/>
      <c r="F664" s="337" t="s">
        <v>186</v>
      </c>
      <c r="G664" s="359">
        <f>776.5-20</f>
        <v>756.5</v>
      </c>
      <c r="H664" s="340" t="s">
        <v>842</v>
      </c>
      <c r="I664" s="337" t="s">
        <v>517</v>
      </c>
      <c r="J664" s="337"/>
      <c r="K664" s="337"/>
      <c r="L664" s="337"/>
      <c r="M664" s="334"/>
      <c r="N664" s="337"/>
      <c r="O664" s="349"/>
      <c r="P664" s="349" t="str">
        <f>TEXT(daily!$B664,"mmmm")</f>
        <v>June</v>
      </c>
      <c r="Q664" s="357"/>
      <c r="R664" s="313" t="str">
        <f t="shared" si="10"/>
        <v>2025</v>
      </c>
    </row>
    <row r="665" ht="27" customHeight="1" spans="1:18">
      <c r="A665" s="328">
        <v>651</v>
      </c>
      <c r="B665" s="294">
        <v>45811</v>
      </c>
      <c r="C665" s="337"/>
      <c r="D665" s="337" t="s">
        <v>377</v>
      </c>
      <c r="E665" s="337"/>
      <c r="F665" s="337" t="s">
        <v>865</v>
      </c>
      <c r="G665" s="359">
        <v>12500</v>
      </c>
      <c r="H665" s="340" t="s">
        <v>842</v>
      </c>
      <c r="I665" s="337" t="s">
        <v>517</v>
      </c>
      <c r="J665" s="337"/>
      <c r="K665" s="337"/>
      <c r="L665" s="337"/>
      <c r="M665" s="329"/>
      <c r="N665" s="337"/>
      <c r="O665" s="349"/>
      <c r="P665" s="349" t="str">
        <f>TEXT(daily!$B665,"mmmm")</f>
        <v>June</v>
      </c>
      <c r="Q665" s="358"/>
      <c r="R665" s="313" t="str">
        <f t="shared" si="10"/>
        <v>2025</v>
      </c>
    </row>
    <row r="666" ht="27" customHeight="1" spans="1:18">
      <c r="A666" s="328">
        <v>652</v>
      </c>
      <c r="B666" s="294">
        <v>45811</v>
      </c>
      <c r="C666" s="337"/>
      <c r="D666" s="337" t="s">
        <v>518</v>
      </c>
      <c r="E666" s="337"/>
      <c r="F666" s="337" t="s">
        <v>866</v>
      </c>
      <c r="G666" s="359">
        <v>900</v>
      </c>
      <c r="H666" s="340" t="s">
        <v>842</v>
      </c>
      <c r="I666" s="337" t="s">
        <v>531</v>
      </c>
      <c r="J666" s="337"/>
      <c r="K666" s="337"/>
      <c r="L666" s="337"/>
      <c r="M666" s="337" t="s">
        <v>995</v>
      </c>
      <c r="N666" s="337"/>
      <c r="O666" s="349"/>
      <c r="P666" s="349" t="str">
        <f>TEXT(daily!$B666,"mmmm")</f>
        <v>June</v>
      </c>
      <c r="Q666" s="357"/>
      <c r="R666" s="313" t="str">
        <f t="shared" si="10"/>
        <v>2025</v>
      </c>
    </row>
    <row r="667" ht="27" customHeight="1" spans="1:18">
      <c r="A667" s="328">
        <v>653</v>
      </c>
      <c r="B667" s="294">
        <v>45811</v>
      </c>
      <c r="C667" s="337"/>
      <c r="D667" s="337" t="s">
        <v>20</v>
      </c>
      <c r="E667" s="337"/>
      <c r="F667" s="337" t="s">
        <v>20</v>
      </c>
      <c r="G667" s="359">
        <v>20000</v>
      </c>
      <c r="H667" s="340" t="s">
        <v>732</v>
      </c>
      <c r="I667" s="337" t="s">
        <v>531</v>
      </c>
      <c r="J667" s="337"/>
      <c r="K667" s="337"/>
      <c r="L667" s="337"/>
      <c r="M667" s="329"/>
      <c r="N667" s="337"/>
      <c r="O667" s="349" t="s">
        <v>531</v>
      </c>
      <c r="P667" s="349" t="str">
        <f>TEXT(daily!$B667,"mmmm")</f>
        <v>June</v>
      </c>
      <c r="Q667" s="358"/>
      <c r="R667" s="313" t="str">
        <f t="shared" si="10"/>
        <v>2025</v>
      </c>
    </row>
    <row r="668" ht="27" customHeight="1" spans="1:18">
      <c r="A668" s="328">
        <v>654</v>
      </c>
      <c r="B668" s="294">
        <v>45811</v>
      </c>
      <c r="C668" s="337"/>
      <c r="D668" s="337" t="s">
        <v>377</v>
      </c>
      <c r="E668" s="337"/>
      <c r="F668" s="337" t="s">
        <v>867</v>
      </c>
      <c r="G668" s="359">
        <v>2600</v>
      </c>
      <c r="H668" s="340" t="s">
        <v>732</v>
      </c>
      <c r="I668" s="337" t="s">
        <v>522</v>
      </c>
      <c r="J668" s="337"/>
      <c r="K668" s="337"/>
      <c r="L668" s="337"/>
      <c r="M668" s="334"/>
      <c r="N668" s="337"/>
      <c r="O668" s="349"/>
      <c r="P668" s="349" t="str">
        <f>TEXT(daily!$B668,"mmmm")</f>
        <v>June</v>
      </c>
      <c r="Q668" s="357"/>
      <c r="R668" s="313" t="str">
        <f t="shared" si="10"/>
        <v>2025</v>
      </c>
    </row>
    <row r="669" ht="27" customHeight="1" spans="1:18">
      <c r="A669" s="328">
        <v>655</v>
      </c>
      <c r="B669" s="294">
        <v>45811</v>
      </c>
      <c r="C669" s="337"/>
      <c r="D669" s="337" t="s">
        <v>17</v>
      </c>
      <c r="E669" s="337"/>
      <c r="F669" s="337" t="s">
        <v>868</v>
      </c>
      <c r="G669" s="359">
        <f>15000-3230</f>
        <v>11770</v>
      </c>
      <c r="H669" s="340" t="s">
        <v>732</v>
      </c>
      <c r="I669" s="337" t="s">
        <v>531</v>
      </c>
      <c r="J669" s="337"/>
      <c r="K669" s="337"/>
      <c r="L669" s="337"/>
      <c r="M669" s="329"/>
      <c r="N669" s="337"/>
      <c r="O669" s="349"/>
      <c r="P669" s="349" t="str">
        <f>TEXT(daily!$B669,"mmmm")</f>
        <v>June</v>
      </c>
      <c r="Q669" s="358"/>
      <c r="R669" s="313" t="str">
        <f t="shared" si="10"/>
        <v>2025</v>
      </c>
    </row>
    <row r="670" ht="27" customHeight="1" spans="1:18">
      <c r="A670" s="328">
        <v>656</v>
      </c>
      <c r="B670" s="294">
        <v>45811</v>
      </c>
      <c r="C670" s="337"/>
      <c r="D670" s="337" t="s">
        <v>19</v>
      </c>
      <c r="E670" s="337"/>
      <c r="F670" s="337" t="s">
        <v>155</v>
      </c>
      <c r="G670" s="359">
        <v>3000</v>
      </c>
      <c r="H670" s="340" t="s">
        <v>732</v>
      </c>
      <c r="I670" s="337" t="s">
        <v>732</v>
      </c>
      <c r="J670" s="337"/>
      <c r="K670" s="337"/>
      <c r="L670" s="337"/>
      <c r="M670" s="334"/>
      <c r="N670" s="337"/>
      <c r="O670" s="349"/>
      <c r="P670" s="349" t="str">
        <f>TEXT(daily!$B670,"mmmm")</f>
        <v>June</v>
      </c>
      <c r="Q670" s="357"/>
      <c r="R670" s="313" t="str">
        <f t="shared" si="10"/>
        <v>2025</v>
      </c>
    </row>
    <row r="671" ht="27" customHeight="1" spans="1:18">
      <c r="A671" s="328">
        <v>657</v>
      </c>
      <c r="B671" s="294">
        <v>45811</v>
      </c>
      <c r="C671" s="337"/>
      <c r="D671" s="337" t="s">
        <v>518</v>
      </c>
      <c r="E671" s="337"/>
      <c r="F671" s="337" t="s">
        <v>869</v>
      </c>
      <c r="G671" s="359">
        <v>35500</v>
      </c>
      <c r="H671" s="340" t="s">
        <v>732</v>
      </c>
      <c r="I671" s="337" t="s">
        <v>522</v>
      </c>
      <c r="J671" s="337"/>
      <c r="K671" s="337"/>
      <c r="L671" s="337"/>
      <c r="M671" s="329"/>
      <c r="N671" s="337"/>
      <c r="O671" s="349"/>
      <c r="P671" s="349" t="str">
        <f>TEXT(daily!$B671,"mmmm")</f>
        <v>June</v>
      </c>
      <c r="Q671" s="358"/>
      <c r="R671" s="313" t="str">
        <f t="shared" si="10"/>
        <v>2025</v>
      </c>
    </row>
    <row r="672" ht="27" customHeight="1" spans="1:18">
      <c r="A672" s="328">
        <v>658</v>
      </c>
      <c r="B672" s="294">
        <v>45811</v>
      </c>
      <c r="C672" s="337"/>
      <c r="D672" s="337" t="s">
        <v>19</v>
      </c>
      <c r="E672" s="337"/>
      <c r="F672" s="337" t="s">
        <v>348</v>
      </c>
      <c r="G672" s="359">
        <v>6000</v>
      </c>
      <c r="H672" s="340" t="s">
        <v>732</v>
      </c>
      <c r="I672" s="337" t="s">
        <v>732</v>
      </c>
      <c r="J672" s="337"/>
      <c r="K672" s="337"/>
      <c r="L672" s="337"/>
      <c r="M672" s="334"/>
      <c r="N672" s="337"/>
      <c r="O672" s="349"/>
      <c r="P672" s="349" t="str">
        <f>TEXT(daily!$B672,"mmmm")</f>
        <v>June</v>
      </c>
      <c r="Q672" s="357"/>
      <c r="R672" s="313" t="str">
        <f t="shared" si="10"/>
        <v>2025</v>
      </c>
    </row>
    <row r="673" ht="27" customHeight="1" spans="1:18">
      <c r="A673" s="328">
        <v>659</v>
      </c>
      <c r="B673" s="294">
        <v>45811</v>
      </c>
      <c r="C673" s="337"/>
      <c r="D673" s="337" t="s">
        <v>517</v>
      </c>
      <c r="E673" s="337"/>
      <c r="F673" s="337" t="s">
        <v>186</v>
      </c>
      <c r="G673" s="359">
        <v>728</v>
      </c>
      <c r="H673" s="340" t="s">
        <v>732</v>
      </c>
      <c r="I673" s="337" t="s">
        <v>517</v>
      </c>
      <c r="J673" s="337"/>
      <c r="K673" s="337"/>
      <c r="L673" s="337"/>
      <c r="M673" s="329"/>
      <c r="N673" s="337"/>
      <c r="O673" s="349"/>
      <c r="P673" s="349" t="str">
        <f>TEXT(daily!$B673,"mmmm")</f>
        <v>June</v>
      </c>
      <c r="Q673" s="358"/>
      <c r="R673" s="313" t="str">
        <f t="shared" si="10"/>
        <v>2025</v>
      </c>
    </row>
    <row r="674" ht="27" customHeight="1" spans="1:18">
      <c r="A674" s="328">
        <v>660</v>
      </c>
      <c r="B674" s="294">
        <v>45811</v>
      </c>
      <c r="C674" s="337"/>
      <c r="D674" s="337" t="s">
        <v>668</v>
      </c>
      <c r="E674" s="337"/>
      <c r="F674" s="337" t="s">
        <v>516</v>
      </c>
      <c r="G674" s="359">
        <f>6+20+3+15</f>
        <v>44</v>
      </c>
      <c r="H674" s="340" t="s">
        <v>732</v>
      </c>
      <c r="I674" s="337" t="s">
        <v>531</v>
      </c>
      <c r="J674" s="337"/>
      <c r="K674" s="337"/>
      <c r="L674" s="337"/>
      <c r="M674" s="334"/>
      <c r="N674" s="337"/>
      <c r="O674" s="349"/>
      <c r="P674" s="349" t="str">
        <f>TEXT(daily!$B674,"mmmm")</f>
        <v>June</v>
      </c>
      <c r="Q674" s="357"/>
      <c r="R674" s="313" t="str">
        <f t="shared" si="10"/>
        <v>2025</v>
      </c>
    </row>
    <row r="675" ht="27" customHeight="1" spans="1:18">
      <c r="A675" s="328">
        <v>661</v>
      </c>
      <c r="B675" s="294">
        <v>45811</v>
      </c>
      <c r="C675" s="337"/>
      <c r="D675" s="337" t="s">
        <v>17</v>
      </c>
      <c r="E675" s="337"/>
      <c r="F675" s="337" t="s">
        <v>17</v>
      </c>
      <c r="G675" s="359">
        <v>10500</v>
      </c>
      <c r="H675" s="340" t="s">
        <v>633</v>
      </c>
      <c r="I675" s="337" t="s">
        <v>633</v>
      </c>
      <c r="J675" s="337"/>
      <c r="K675" s="337"/>
      <c r="L675" s="337"/>
      <c r="M675" s="329"/>
      <c r="N675" s="337"/>
      <c r="O675" s="349"/>
      <c r="P675" s="349" t="str">
        <f>TEXT(daily!$B675,"mmmm")</f>
        <v>June</v>
      </c>
      <c r="Q675" s="358"/>
      <c r="R675" s="313" t="str">
        <f t="shared" si="10"/>
        <v>2025</v>
      </c>
    </row>
    <row r="676" ht="27" customHeight="1" spans="1:18">
      <c r="A676" s="328">
        <v>662</v>
      </c>
      <c r="B676" s="294">
        <v>45812</v>
      </c>
      <c r="C676" s="337"/>
      <c r="D676" s="337" t="s">
        <v>517</v>
      </c>
      <c r="E676" s="337"/>
      <c r="F676" s="337" t="s">
        <v>186</v>
      </c>
      <c r="G676" s="359">
        <v>739</v>
      </c>
      <c r="H676" s="340" t="s">
        <v>732</v>
      </c>
      <c r="I676" s="337" t="s">
        <v>517</v>
      </c>
      <c r="J676" s="337"/>
      <c r="K676" s="337"/>
      <c r="L676" s="337"/>
      <c r="M676" s="334"/>
      <c r="N676" s="337"/>
      <c r="O676" s="349"/>
      <c r="P676" s="349" t="str">
        <f>TEXT(daily!$B676,"mmmm")</f>
        <v>June</v>
      </c>
      <c r="Q676" s="357"/>
      <c r="R676" s="313" t="str">
        <f t="shared" si="10"/>
        <v>2025</v>
      </c>
    </row>
    <row r="677" ht="27" customHeight="1" spans="1:18">
      <c r="A677" s="328">
        <v>663</v>
      </c>
      <c r="B677" s="294">
        <v>45812</v>
      </c>
      <c r="C677" s="337"/>
      <c r="D677" s="337" t="s">
        <v>546</v>
      </c>
      <c r="E677" s="337"/>
      <c r="F677" s="337" t="s">
        <v>870</v>
      </c>
      <c r="G677" s="359">
        <v>830</v>
      </c>
      <c r="H677" s="340" t="s">
        <v>732</v>
      </c>
      <c r="I677" s="337" t="s">
        <v>531</v>
      </c>
      <c r="J677" s="337"/>
      <c r="K677" s="337"/>
      <c r="L677" s="337"/>
      <c r="M677" s="329"/>
      <c r="N677" s="337"/>
      <c r="O677" s="349"/>
      <c r="P677" s="349" t="str">
        <f>TEXT(daily!$B677,"mmmm")</f>
        <v>June</v>
      </c>
      <c r="Q677" s="358"/>
      <c r="R677" s="313" t="str">
        <f t="shared" si="10"/>
        <v>2025</v>
      </c>
    </row>
    <row r="678" ht="27" customHeight="1" spans="1:18">
      <c r="A678" s="328">
        <v>664</v>
      </c>
      <c r="B678" s="294">
        <v>45812</v>
      </c>
      <c r="C678" s="337"/>
      <c r="D678" s="337" t="s">
        <v>546</v>
      </c>
      <c r="E678" s="337"/>
      <c r="F678" s="337" t="s">
        <v>871</v>
      </c>
      <c r="G678" s="359">
        <v>2500</v>
      </c>
      <c r="H678" s="340" t="s">
        <v>514</v>
      </c>
      <c r="I678" s="337" t="s">
        <v>531</v>
      </c>
      <c r="J678" s="337"/>
      <c r="K678" s="337"/>
      <c r="L678" s="337" t="s">
        <v>612</v>
      </c>
      <c r="M678" s="334"/>
      <c r="N678" s="337"/>
      <c r="O678" s="349"/>
      <c r="P678" s="349" t="str">
        <f>TEXT(daily!$B678,"mmmm")</f>
        <v>June</v>
      </c>
      <c r="Q678" s="357"/>
      <c r="R678" s="313" t="str">
        <f t="shared" si="10"/>
        <v>2025</v>
      </c>
    </row>
    <row r="679" ht="27" customHeight="1" spans="1:18">
      <c r="A679" s="328">
        <v>665</v>
      </c>
      <c r="B679" s="294">
        <v>45812</v>
      </c>
      <c r="C679" s="337"/>
      <c r="D679" s="337" t="s">
        <v>789</v>
      </c>
      <c r="E679" s="337"/>
      <c r="F679" s="337" t="s">
        <v>311</v>
      </c>
      <c r="G679" s="359">
        <f>4317+933</f>
        <v>5250</v>
      </c>
      <c r="H679" s="340" t="s">
        <v>514</v>
      </c>
      <c r="I679" s="337" t="s">
        <v>531</v>
      </c>
      <c r="J679" s="337"/>
      <c r="K679" s="337"/>
      <c r="L679" s="337" t="s">
        <v>311</v>
      </c>
      <c r="M679" s="329"/>
      <c r="N679" s="337"/>
      <c r="O679" s="349"/>
      <c r="P679" s="349" t="str">
        <f>TEXT(daily!$B679,"mmmm")</f>
        <v>June</v>
      </c>
      <c r="Q679" s="358"/>
      <c r="R679" s="313" t="str">
        <f t="shared" si="10"/>
        <v>2025</v>
      </c>
    </row>
    <row r="680" ht="27" customHeight="1" spans="1:18">
      <c r="A680" s="328">
        <v>666</v>
      </c>
      <c r="B680" s="294">
        <v>45812</v>
      </c>
      <c r="C680" s="337"/>
      <c r="D680" s="337" t="s">
        <v>789</v>
      </c>
      <c r="E680" s="337"/>
      <c r="F680" s="337" t="s">
        <v>91</v>
      </c>
      <c r="G680" s="359">
        <v>2250</v>
      </c>
      <c r="H680" s="340" t="s">
        <v>514</v>
      </c>
      <c r="I680" s="337" t="s">
        <v>531</v>
      </c>
      <c r="J680" s="337"/>
      <c r="K680" s="337"/>
      <c r="L680" s="337" t="s">
        <v>612</v>
      </c>
      <c r="M680" s="334"/>
      <c r="N680" s="337"/>
      <c r="O680" s="349"/>
      <c r="P680" s="349" t="str">
        <f>TEXT(daily!$B680,"mmmm")</f>
        <v>June</v>
      </c>
      <c r="Q680" s="357"/>
      <c r="R680" s="313" t="str">
        <f t="shared" si="10"/>
        <v>2025</v>
      </c>
    </row>
    <row r="681" ht="27" customHeight="1" spans="1:18">
      <c r="A681" s="328">
        <v>667</v>
      </c>
      <c r="B681" s="294">
        <v>45812</v>
      </c>
      <c r="C681" s="337"/>
      <c r="D681" s="337" t="s">
        <v>789</v>
      </c>
      <c r="E681" s="337"/>
      <c r="F681" s="337" t="s">
        <v>311</v>
      </c>
      <c r="G681" s="359">
        <f>1750</f>
        <v>1750</v>
      </c>
      <c r="H681" s="340" t="s">
        <v>732</v>
      </c>
      <c r="I681" s="337" t="s">
        <v>531</v>
      </c>
      <c r="J681" s="337"/>
      <c r="K681" s="337"/>
      <c r="L681" s="337" t="s">
        <v>311</v>
      </c>
      <c r="M681" s="329"/>
      <c r="N681" s="337"/>
      <c r="O681" s="349"/>
      <c r="P681" s="349" t="str">
        <f>TEXT(daily!$B681,"mmmm")</f>
        <v>June</v>
      </c>
      <c r="Q681" s="358"/>
      <c r="R681" s="313" t="str">
        <f t="shared" si="10"/>
        <v>2025</v>
      </c>
    </row>
    <row r="682" ht="27" customHeight="1" spans="1:18">
      <c r="A682" s="328">
        <v>668</v>
      </c>
      <c r="B682" s="294">
        <v>45812</v>
      </c>
      <c r="C682" s="337"/>
      <c r="D682" s="337" t="s">
        <v>789</v>
      </c>
      <c r="E682" s="337"/>
      <c r="F682" s="337" t="s">
        <v>91</v>
      </c>
      <c r="G682" s="359">
        <v>4750</v>
      </c>
      <c r="H682" s="340" t="s">
        <v>732</v>
      </c>
      <c r="I682" s="337" t="s">
        <v>531</v>
      </c>
      <c r="J682" s="337"/>
      <c r="K682" s="337"/>
      <c r="L682" s="337" t="s">
        <v>612</v>
      </c>
      <c r="M682" s="334"/>
      <c r="N682" s="337"/>
      <c r="O682" s="349"/>
      <c r="P682" s="349" t="str">
        <f>TEXT(daily!$B682,"mmmm")</f>
        <v>June</v>
      </c>
      <c r="Q682" s="357"/>
      <c r="R682" s="313" t="str">
        <f t="shared" si="10"/>
        <v>2025</v>
      </c>
    </row>
    <row r="683" ht="27" customHeight="1" spans="1:18">
      <c r="A683" s="328">
        <v>669</v>
      </c>
      <c r="B683" s="294">
        <v>45812</v>
      </c>
      <c r="C683" s="337"/>
      <c r="D683" s="337" t="s">
        <v>377</v>
      </c>
      <c r="E683" s="337"/>
      <c r="F683" s="337" t="s">
        <v>281</v>
      </c>
      <c r="G683" s="359">
        <v>500</v>
      </c>
      <c r="H683" s="340" t="s">
        <v>732</v>
      </c>
      <c r="I683" s="337" t="s">
        <v>517</v>
      </c>
      <c r="J683" s="337"/>
      <c r="K683" s="337"/>
      <c r="L683" s="337"/>
      <c r="M683" s="329"/>
      <c r="N683" s="337"/>
      <c r="O683" s="349"/>
      <c r="P683" s="349" t="str">
        <f>TEXT(daily!$B683,"mmmm")</f>
        <v>June</v>
      </c>
      <c r="Q683" s="358"/>
      <c r="R683" s="313" t="str">
        <f t="shared" si="10"/>
        <v>2025</v>
      </c>
    </row>
    <row r="684" ht="27" customHeight="1" spans="1:18">
      <c r="A684" s="328">
        <v>670</v>
      </c>
      <c r="B684" s="294">
        <v>45815</v>
      </c>
      <c r="C684" s="337"/>
      <c r="D684" s="341" t="s">
        <v>17</v>
      </c>
      <c r="E684" s="337"/>
      <c r="F684" s="337" t="s">
        <v>102</v>
      </c>
      <c r="G684" s="359">
        <v>2500</v>
      </c>
      <c r="H684" s="340" t="s">
        <v>732</v>
      </c>
      <c r="I684" s="337" t="s">
        <v>531</v>
      </c>
      <c r="J684" s="337"/>
      <c r="K684" s="337"/>
      <c r="L684" s="337" t="s">
        <v>643</v>
      </c>
      <c r="M684" s="334"/>
      <c r="N684" s="337"/>
      <c r="O684" s="349"/>
      <c r="P684" s="349" t="str">
        <f>TEXT(daily!$B684,"mmmm")</f>
        <v>June</v>
      </c>
      <c r="Q684" s="357"/>
      <c r="R684" s="313" t="str">
        <f t="shared" si="10"/>
        <v>2025</v>
      </c>
    </row>
    <row r="685" ht="27" customHeight="1" spans="1:18">
      <c r="A685" s="328">
        <v>671</v>
      </c>
      <c r="B685" s="294">
        <v>45817</v>
      </c>
      <c r="C685" s="337"/>
      <c r="D685" s="337" t="s">
        <v>802</v>
      </c>
      <c r="E685" s="337"/>
      <c r="F685" s="337" t="s">
        <v>848</v>
      </c>
      <c r="G685" s="359">
        <v>390</v>
      </c>
      <c r="H685" s="340" t="s">
        <v>732</v>
      </c>
      <c r="I685" s="337" t="s">
        <v>531</v>
      </c>
      <c r="J685" s="337"/>
      <c r="K685" s="337" t="s">
        <v>91</v>
      </c>
      <c r="L685" s="337"/>
      <c r="M685" s="329"/>
      <c r="N685" s="337"/>
      <c r="O685" s="349"/>
      <c r="P685" s="349" t="str">
        <f>TEXT(daily!$B685,"mmmm")</f>
        <v>June</v>
      </c>
      <c r="Q685" s="358"/>
      <c r="R685" s="313" t="str">
        <f t="shared" si="10"/>
        <v>2025</v>
      </c>
    </row>
    <row r="686" ht="27" customHeight="1" spans="1:18">
      <c r="A686" s="328">
        <v>672</v>
      </c>
      <c r="B686" s="294">
        <v>45818</v>
      </c>
      <c r="C686" s="337"/>
      <c r="D686" s="337" t="s">
        <v>802</v>
      </c>
      <c r="E686" s="337"/>
      <c r="F686" s="337" t="s">
        <v>91</v>
      </c>
      <c r="G686" s="359">
        <f>344+230+235</f>
        <v>809</v>
      </c>
      <c r="H686" s="340" t="s">
        <v>732</v>
      </c>
      <c r="I686" s="337" t="s">
        <v>531</v>
      </c>
      <c r="J686" s="337"/>
      <c r="K686" s="337" t="s">
        <v>91</v>
      </c>
      <c r="L686" s="337"/>
      <c r="M686" s="334"/>
      <c r="N686" s="337"/>
      <c r="O686" s="349"/>
      <c r="P686" s="349" t="str">
        <f>TEXT(daily!$B686,"mmmm")</f>
        <v>June</v>
      </c>
      <c r="Q686" s="357"/>
      <c r="R686" s="313" t="str">
        <f t="shared" si="10"/>
        <v>2025</v>
      </c>
    </row>
    <row r="687" ht="27" customHeight="1" spans="1:18">
      <c r="A687" s="328">
        <v>673</v>
      </c>
      <c r="B687" s="294">
        <v>45818</v>
      </c>
      <c r="C687" s="337"/>
      <c r="D687" s="337" t="s">
        <v>518</v>
      </c>
      <c r="E687" s="337"/>
      <c r="F687" s="337" t="s">
        <v>395</v>
      </c>
      <c r="G687" s="359">
        <v>1250</v>
      </c>
      <c r="H687" s="340" t="s">
        <v>732</v>
      </c>
      <c r="I687" s="337" t="s">
        <v>531</v>
      </c>
      <c r="J687" s="337"/>
      <c r="K687" s="337"/>
      <c r="L687" s="337"/>
      <c r="M687" s="329"/>
      <c r="N687" s="337"/>
      <c r="O687" s="349"/>
      <c r="P687" s="349" t="str">
        <f>TEXT(daily!$B687,"mmmm")</f>
        <v>June</v>
      </c>
      <c r="Q687" s="358"/>
      <c r="R687" s="313" t="str">
        <f t="shared" si="10"/>
        <v>2025</v>
      </c>
    </row>
    <row r="688" ht="27" customHeight="1" spans="1:18">
      <c r="A688" s="328">
        <v>674</v>
      </c>
      <c r="B688" s="294">
        <v>45819</v>
      </c>
      <c r="C688" s="337"/>
      <c r="D688" s="337" t="s">
        <v>668</v>
      </c>
      <c r="E688" s="337"/>
      <c r="F688" s="337" t="s">
        <v>872</v>
      </c>
      <c r="G688" s="359">
        <f>1.25+2.5+0.5+6+0.5+4.75+1.75+0.83+0.42</f>
        <v>18.5</v>
      </c>
      <c r="H688" s="340" t="s">
        <v>732</v>
      </c>
      <c r="I688" s="337" t="s">
        <v>531</v>
      </c>
      <c r="J688" s="337"/>
      <c r="K688" s="337"/>
      <c r="L688" s="337"/>
      <c r="M688" s="334"/>
      <c r="N688" s="337"/>
      <c r="O688" s="349"/>
      <c r="P688" s="349" t="str">
        <f>TEXT(daily!$B688,"mmmm")</f>
        <v>June</v>
      </c>
      <c r="Q688" s="357"/>
      <c r="R688" s="313" t="str">
        <f t="shared" si="10"/>
        <v>2025</v>
      </c>
    </row>
    <row r="689" ht="27" customHeight="1" spans="1:18">
      <c r="A689" s="328">
        <v>675</v>
      </c>
      <c r="B689" s="294">
        <v>45819</v>
      </c>
      <c r="C689" s="337"/>
      <c r="D689" s="337" t="s">
        <v>517</v>
      </c>
      <c r="E689" s="337"/>
      <c r="F689" s="337" t="s">
        <v>186</v>
      </c>
      <c r="G689" s="359">
        <f>460/3</f>
        <v>153.333333333333</v>
      </c>
      <c r="H689" s="340" t="s">
        <v>732</v>
      </c>
      <c r="I689" s="337" t="s">
        <v>517</v>
      </c>
      <c r="J689" s="337"/>
      <c r="K689" s="337" t="s">
        <v>91</v>
      </c>
      <c r="L689" s="337"/>
      <c r="M689" s="329"/>
      <c r="N689" s="337"/>
      <c r="O689" s="349"/>
      <c r="P689" s="349" t="str">
        <f>TEXT(daily!$B689,"mmmm")</f>
        <v>June</v>
      </c>
      <c r="Q689" s="358"/>
      <c r="R689" s="313" t="str">
        <f t="shared" si="10"/>
        <v>2025</v>
      </c>
    </row>
    <row r="690" ht="27" customHeight="1" spans="1:18">
      <c r="A690" s="328">
        <v>676</v>
      </c>
      <c r="B690" s="294">
        <v>45819</v>
      </c>
      <c r="C690" s="337"/>
      <c r="D690" s="337" t="s">
        <v>517</v>
      </c>
      <c r="E690" s="337"/>
      <c r="F690" s="337" t="s">
        <v>186</v>
      </c>
      <c r="G690" s="359">
        <f>460/3</f>
        <v>153.333333333333</v>
      </c>
      <c r="H690" s="340" t="s">
        <v>732</v>
      </c>
      <c r="I690" s="337" t="s">
        <v>517</v>
      </c>
      <c r="J690" s="337"/>
      <c r="K690" s="337" t="s">
        <v>311</v>
      </c>
      <c r="L690" s="337"/>
      <c r="M690" s="334"/>
      <c r="N690" s="337"/>
      <c r="O690" s="349"/>
      <c r="P690" s="349" t="str">
        <f>TEXT(daily!$B690,"mmmm")</f>
        <v>June</v>
      </c>
      <c r="Q690" s="357"/>
      <c r="R690" s="313" t="str">
        <f t="shared" si="10"/>
        <v>2025</v>
      </c>
    </row>
    <row r="691" ht="27" customHeight="1" spans="1:18">
      <c r="A691" s="328">
        <v>677</v>
      </c>
      <c r="B691" s="294">
        <v>45819</v>
      </c>
      <c r="C691" s="337"/>
      <c r="D691" s="337" t="s">
        <v>517</v>
      </c>
      <c r="E691" s="337"/>
      <c r="F691" s="337" t="s">
        <v>186</v>
      </c>
      <c r="G691" s="359">
        <f>460/3</f>
        <v>153.333333333333</v>
      </c>
      <c r="H691" s="340" t="s">
        <v>732</v>
      </c>
      <c r="I691" s="337" t="s">
        <v>517</v>
      </c>
      <c r="J691" s="337"/>
      <c r="K691" s="337" t="s">
        <v>347</v>
      </c>
      <c r="L691" s="337"/>
      <c r="M691" s="329"/>
      <c r="N691" s="337"/>
      <c r="O691" s="349"/>
      <c r="P691" s="349" t="str">
        <f>TEXT(daily!$B691,"mmmm")</f>
        <v>June</v>
      </c>
      <c r="Q691" s="358"/>
      <c r="R691" s="313" t="str">
        <f t="shared" si="10"/>
        <v>2025</v>
      </c>
    </row>
    <row r="692" ht="27" customHeight="1" spans="1:18">
      <c r="A692" s="328">
        <v>678</v>
      </c>
      <c r="B692" s="294">
        <v>45820</v>
      </c>
      <c r="C692" s="337"/>
      <c r="D692" s="337" t="s">
        <v>520</v>
      </c>
      <c r="E692" s="337"/>
      <c r="F692" s="337" t="s">
        <v>750</v>
      </c>
      <c r="G692" s="359">
        <v>200</v>
      </c>
      <c r="H692" s="340" t="s">
        <v>732</v>
      </c>
      <c r="I692" s="337" t="s">
        <v>531</v>
      </c>
      <c r="J692" s="337"/>
      <c r="K692" s="337"/>
      <c r="L692" s="337"/>
      <c r="M692" s="334" t="s">
        <v>429</v>
      </c>
      <c r="N692" s="337"/>
      <c r="O692" s="349"/>
      <c r="P692" s="349" t="str">
        <f>TEXT(daily!$B692,"mmmm")</f>
        <v>June</v>
      </c>
      <c r="Q692" s="357"/>
      <c r="R692" s="313" t="str">
        <f t="shared" si="10"/>
        <v>2025</v>
      </c>
    </row>
    <row r="693" ht="27" customHeight="1" spans="1:18">
      <c r="A693" s="328">
        <v>679</v>
      </c>
      <c r="B693" s="294">
        <v>45820</v>
      </c>
      <c r="C693" s="337"/>
      <c r="D693" s="337" t="s">
        <v>520</v>
      </c>
      <c r="E693" s="337"/>
      <c r="F693" s="337" t="s">
        <v>748</v>
      </c>
      <c r="G693" s="359">
        <v>200</v>
      </c>
      <c r="H693" s="340" t="s">
        <v>732</v>
      </c>
      <c r="I693" s="337" t="s">
        <v>531</v>
      </c>
      <c r="J693" s="337"/>
      <c r="K693" s="337"/>
      <c r="L693" s="337"/>
      <c r="M693" s="329" t="s">
        <v>139</v>
      </c>
      <c r="N693" s="337"/>
      <c r="O693" s="349"/>
      <c r="P693" s="349" t="str">
        <f>TEXT(daily!$B693,"mmmm")</f>
        <v>June</v>
      </c>
      <c r="Q693" s="358"/>
      <c r="R693" s="313" t="str">
        <f t="shared" si="10"/>
        <v>2025</v>
      </c>
    </row>
    <row r="694" ht="27" customHeight="1" spans="1:18">
      <c r="A694" s="328">
        <v>680</v>
      </c>
      <c r="B694" s="294">
        <v>45820</v>
      </c>
      <c r="C694" s="337"/>
      <c r="D694" s="337" t="s">
        <v>377</v>
      </c>
      <c r="E694" s="337"/>
      <c r="F694" s="337" t="s">
        <v>873</v>
      </c>
      <c r="G694" s="359">
        <v>80</v>
      </c>
      <c r="H694" s="340" t="s">
        <v>800</v>
      </c>
      <c r="I694" s="337" t="s">
        <v>531</v>
      </c>
      <c r="J694" s="337"/>
      <c r="K694" s="337"/>
      <c r="L694" s="337"/>
      <c r="M694" s="334"/>
      <c r="N694" s="337"/>
      <c r="O694" s="349"/>
      <c r="P694" s="349" t="str">
        <f>TEXT(daily!$B694,"mmmm")</f>
        <v>June</v>
      </c>
      <c r="Q694" s="357"/>
      <c r="R694" s="313" t="str">
        <f t="shared" si="10"/>
        <v>2025</v>
      </c>
    </row>
    <row r="695" ht="27" customHeight="1" spans="1:18">
      <c r="A695" s="328">
        <v>681</v>
      </c>
      <c r="B695" s="294">
        <v>45820</v>
      </c>
      <c r="C695" s="337"/>
      <c r="D695" s="337" t="s">
        <v>668</v>
      </c>
      <c r="E695" s="337"/>
      <c r="F695" s="337" t="s">
        <v>516</v>
      </c>
      <c r="G695" s="359">
        <f>(0.5+0.5+0.5)-0.16</f>
        <v>1.34</v>
      </c>
      <c r="H695" s="340" t="s">
        <v>732</v>
      </c>
      <c r="I695" s="337" t="s">
        <v>522</v>
      </c>
      <c r="J695" s="337"/>
      <c r="K695" s="337"/>
      <c r="L695" s="337"/>
      <c r="M695" s="329"/>
      <c r="N695" s="337"/>
      <c r="O695" s="349"/>
      <c r="P695" s="349" t="str">
        <f>TEXT(daily!$B695,"mmmm")</f>
        <v>June</v>
      </c>
      <c r="Q695" s="358"/>
      <c r="R695" s="313" t="str">
        <f t="shared" si="10"/>
        <v>2025</v>
      </c>
    </row>
    <row r="696" ht="27" customHeight="1" spans="1:18">
      <c r="A696" s="328">
        <v>682</v>
      </c>
      <c r="B696" s="294">
        <v>45812</v>
      </c>
      <c r="C696" s="337"/>
      <c r="D696" s="337" t="s">
        <v>518</v>
      </c>
      <c r="E696" s="337"/>
      <c r="F696" s="337" t="s">
        <v>522</v>
      </c>
      <c r="G696" s="359">
        <v>80000</v>
      </c>
      <c r="H696" s="340"/>
      <c r="I696" s="337" t="s">
        <v>732</v>
      </c>
      <c r="J696" s="337"/>
      <c r="K696" s="337"/>
      <c r="L696" s="337"/>
      <c r="M696" s="334"/>
      <c r="N696" s="337"/>
      <c r="O696" s="349"/>
      <c r="P696" s="349" t="str">
        <f>TEXT(daily!$B696,"mmmm")</f>
        <v>June</v>
      </c>
      <c r="Q696" s="357"/>
      <c r="R696" s="313" t="str">
        <f t="shared" si="10"/>
        <v>2025</v>
      </c>
    </row>
    <row r="697" ht="27" customHeight="1" spans="1:18">
      <c r="A697" s="328">
        <v>683</v>
      </c>
      <c r="B697" s="294">
        <v>45820</v>
      </c>
      <c r="C697" s="337"/>
      <c r="D697" s="337" t="s">
        <v>520</v>
      </c>
      <c r="E697" s="337"/>
      <c r="F697" s="337" t="s">
        <v>33</v>
      </c>
      <c r="G697" s="359">
        <v>2000</v>
      </c>
      <c r="H697" s="340"/>
      <c r="I697" s="337" t="s">
        <v>522</v>
      </c>
      <c r="J697" s="337"/>
      <c r="K697" s="337"/>
      <c r="L697" s="337"/>
      <c r="M697" s="329" t="s">
        <v>139</v>
      </c>
      <c r="N697" s="337"/>
      <c r="O697" s="349"/>
      <c r="P697" s="349" t="str">
        <f>TEXT(daily!$B697,"mmmm")</f>
        <v>June</v>
      </c>
      <c r="Q697" s="358"/>
      <c r="R697" s="313" t="str">
        <f t="shared" si="10"/>
        <v>2025</v>
      </c>
    </row>
    <row r="698" ht="27" customHeight="1" spans="1:18">
      <c r="A698" s="328">
        <v>684</v>
      </c>
      <c r="B698" s="294">
        <v>45820</v>
      </c>
      <c r="C698" s="337"/>
      <c r="D698" s="337" t="s">
        <v>520</v>
      </c>
      <c r="E698" s="337"/>
      <c r="F698" s="337" t="s">
        <v>429</v>
      </c>
      <c r="G698" s="359">
        <v>820</v>
      </c>
      <c r="H698" s="340"/>
      <c r="I698" s="337" t="s">
        <v>522</v>
      </c>
      <c r="J698" s="337"/>
      <c r="K698" s="337"/>
      <c r="L698" s="337"/>
      <c r="M698" s="334" t="s">
        <v>429</v>
      </c>
      <c r="N698" s="337"/>
      <c r="O698" s="349"/>
      <c r="P698" s="349" t="str">
        <f>TEXT(daily!$B698,"mmmm")</f>
        <v>June</v>
      </c>
      <c r="Q698" s="357"/>
      <c r="R698" s="313" t="str">
        <f t="shared" si="10"/>
        <v>2025</v>
      </c>
    </row>
    <row r="699" ht="27" customHeight="1" spans="1:18">
      <c r="A699" s="328">
        <v>685</v>
      </c>
      <c r="B699" s="294">
        <v>45820</v>
      </c>
      <c r="C699" s="337"/>
      <c r="D699" s="337" t="s">
        <v>517</v>
      </c>
      <c r="E699" s="337"/>
      <c r="F699" s="337" t="s">
        <v>249</v>
      </c>
      <c r="G699" s="359">
        <f>565/3</f>
        <v>188.333333333333</v>
      </c>
      <c r="H699" s="340"/>
      <c r="I699" s="337" t="s">
        <v>517</v>
      </c>
      <c r="J699" s="337"/>
      <c r="K699" s="337" t="s">
        <v>91</v>
      </c>
      <c r="L699" s="337"/>
      <c r="M699" s="329"/>
      <c r="N699" s="337"/>
      <c r="O699" s="349"/>
      <c r="P699" s="349" t="str">
        <f>TEXT(daily!$B699,"mmmm")</f>
        <v>June</v>
      </c>
      <c r="Q699" s="358"/>
      <c r="R699" s="313" t="str">
        <f t="shared" si="10"/>
        <v>2025</v>
      </c>
    </row>
    <row r="700" ht="27" customHeight="1" spans="1:18">
      <c r="A700" s="328">
        <v>686</v>
      </c>
      <c r="B700" s="294">
        <v>45820</v>
      </c>
      <c r="C700" s="337"/>
      <c r="D700" s="337" t="s">
        <v>517</v>
      </c>
      <c r="E700" s="337"/>
      <c r="F700" s="337" t="s">
        <v>249</v>
      </c>
      <c r="G700" s="359">
        <f>565/3</f>
        <v>188.333333333333</v>
      </c>
      <c r="H700" s="340"/>
      <c r="I700" s="337" t="s">
        <v>517</v>
      </c>
      <c r="J700" s="337"/>
      <c r="K700" s="337" t="s">
        <v>311</v>
      </c>
      <c r="L700" s="337"/>
      <c r="M700" s="334"/>
      <c r="N700" s="337"/>
      <c r="O700" s="349"/>
      <c r="P700" s="349" t="str">
        <f>TEXT(daily!$B700,"mmmm")</f>
        <v>June</v>
      </c>
      <c r="Q700" s="357"/>
      <c r="R700" s="313" t="str">
        <f t="shared" si="10"/>
        <v>2025</v>
      </c>
    </row>
    <row r="701" ht="27" customHeight="1" spans="1:18">
      <c r="A701" s="328">
        <v>687</v>
      </c>
      <c r="B701" s="294">
        <v>45820</v>
      </c>
      <c r="C701" s="337"/>
      <c r="D701" s="337" t="s">
        <v>517</v>
      </c>
      <c r="E701" s="337"/>
      <c r="F701" s="337" t="s">
        <v>249</v>
      </c>
      <c r="G701" s="359">
        <f>565/3</f>
        <v>188.333333333333</v>
      </c>
      <c r="H701" s="340"/>
      <c r="I701" s="337" t="s">
        <v>517</v>
      </c>
      <c r="J701" s="337"/>
      <c r="K701" s="337" t="s">
        <v>347</v>
      </c>
      <c r="L701" s="337"/>
      <c r="M701" s="329"/>
      <c r="N701" s="337"/>
      <c r="O701" s="349"/>
      <c r="P701" s="349" t="str">
        <f>TEXT(daily!$B701,"mmmm")</f>
        <v>June</v>
      </c>
      <c r="Q701" s="358"/>
      <c r="R701" s="313" t="str">
        <f t="shared" si="10"/>
        <v>2025</v>
      </c>
    </row>
    <row r="702" ht="27" customHeight="1" spans="1:18">
      <c r="A702" s="328">
        <v>688</v>
      </c>
      <c r="B702" s="294">
        <v>45820</v>
      </c>
      <c r="C702" s="337"/>
      <c r="D702" s="337" t="s">
        <v>518</v>
      </c>
      <c r="E702" s="337"/>
      <c r="F702" s="337" t="s">
        <v>874</v>
      </c>
      <c r="G702" s="359">
        <v>2000</v>
      </c>
      <c r="H702" s="340"/>
      <c r="I702" s="337" t="s">
        <v>531</v>
      </c>
      <c r="J702" s="337"/>
      <c r="K702" s="337"/>
      <c r="L702" s="337"/>
      <c r="M702" s="334"/>
      <c r="N702" s="337"/>
      <c r="O702" s="349"/>
      <c r="P702" s="349" t="str">
        <f>TEXT(daily!$B702,"mmmm")</f>
        <v>June</v>
      </c>
      <c r="Q702" s="357"/>
      <c r="R702" s="313" t="str">
        <f t="shared" si="10"/>
        <v>2025</v>
      </c>
    </row>
    <row r="703" ht="27" customHeight="1" spans="1:18">
      <c r="A703" s="328">
        <v>689</v>
      </c>
      <c r="B703" s="294">
        <v>45821</v>
      </c>
      <c r="C703" s="337"/>
      <c r="D703" s="337" t="s">
        <v>517</v>
      </c>
      <c r="E703" s="337"/>
      <c r="F703" s="337" t="s">
        <v>301</v>
      </c>
      <c r="G703" s="359">
        <v>40</v>
      </c>
      <c r="H703" s="340"/>
      <c r="I703" s="337" t="s">
        <v>517</v>
      </c>
      <c r="J703" s="337"/>
      <c r="K703" s="337"/>
      <c r="L703" s="337"/>
      <c r="M703" s="329"/>
      <c r="N703" s="337"/>
      <c r="O703" s="349"/>
      <c r="P703" s="349" t="str">
        <f>TEXT(daily!$B703,"mmmm")</f>
        <v>June</v>
      </c>
      <c r="Q703" s="358"/>
      <c r="R703" s="313" t="str">
        <f t="shared" si="10"/>
        <v>2025</v>
      </c>
    </row>
    <row r="704" ht="27" customHeight="1" spans="1:18">
      <c r="A704" s="328">
        <v>690</v>
      </c>
      <c r="B704" s="294">
        <v>45821</v>
      </c>
      <c r="C704" s="337"/>
      <c r="D704" s="337" t="s">
        <v>377</v>
      </c>
      <c r="E704" s="337"/>
      <c r="F704" s="337" t="s">
        <v>281</v>
      </c>
      <c r="G704" s="359">
        <v>910</v>
      </c>
      <c r="H704" s="340"/>
      <c r="I704" s="337" t="s">
        <v>517</v>
      </c>
      <c r="J704" s="337"/>
      <c r="K704" s="337" t="s">
        <v>49</v>
      </c>
      <c r="L704" s="337"/>
      <c r="M704" s="334"/>
      <c r="N704" s="337"/>
      <c r="O704" s="349"/>
      <c r="P704" s="349" t="str">
        <f>TEXT(daily!$B704,"mmmm")</f>
        <v>June</v>
      </c>
      <c r="Q704" s="357"/>
      <c r="R704" s="313" t="str">
        <f t="shared" si="10"/>
        <v>2025</v>
      </c>
    </row>
    <row r="705" ht="27" customHeight="1" spans="1:18">
      <c r="A705" s="328">
        <v>691</v>
      </c>
      <c r="B705" s="294">
        <v>45821</v>
      </c>
      <c r="C705" s="337"/>
      <c r="D705" s="337" t="s">
        <v>517</v>
      </c>
      <c r="E705" s="337"/>
      <c r="F705" s="337" t="s">
        <v>186</v>
      </c>
      <c r="G705" s="359">
        <f>(1464-(260+290+186))/3</f>
        <v>242.666666666667</v>
      </c>
      <c r="H705" s="340"/>
      <c r="I705" s="337" t="s">
        <v>517</v>
      </c>
      <c r="J705" s="337"/>
      <c r="K705" s="337" t="s">
        <v>91</v>
      </c>
      <c r="L705" s="337"/>
      <c r="M705" s="329"/>
      <c r="N705" s="337"/>
      <c r="O705" s="349"/>
      <c r="P705" s="349" t="str">
        <f>TEXT(daily!$B705,"mmmm")</f>
        <v>June</v>
      </c>
      <c r="Q705" s="358"/>
      <c r="R705" s="313" t="str">
        <f t="shared" si="10"/>
        <v>2025</v>
      </c>
    </row>
    <row r="706" ht="27" customHeight="1" spans="1:18">
      <c r="A706" s="328">
        <v>692</v>
      </c>
      <c r="B706" s="294">
        <v>45821</v>
      </c>
      <c r="C706" s="337"/>
      <c r="D706" s="337" t="s">
        <v>517</v>
      </c>
      <c r="E706" s="337"/>
      <c r="F706" s="337" t="s">
        <v>186</v>
      </c>
      <c r="G706" s="359">
        <f>(1464-(260+290+186))/3</f>
        <v>242.666666666667</v>
      </c>
      <c r="H706" s="340"/>
      <c r="I706" s="337" t="s">
        <v>517</v>
      </c>
      <c r="J706" s="337"/>
      <c r="K706" s="337" t="s">
        <v>311</v>
      </c>
      <c r="L706" s="337"/>
      <c r="M706" s="334"/>
      <c r="N706" s="337"/>
      <c r="O706" s="349"/>
      <c r="P706" s="349" t="str">
        <f>TEXT(daily!$B706,"mmmm")</f>
        <v>June</v>
      </c>
      <c r="Q706" s="357"/>
      <c r="R706" s="313" t="str">
        <f t="shared" si="10"/>
        <v>2025</v>
      </c>
    </row>
    <row r="707" ht="27" customHeight="1" spans="1:18">
      <c r="A707" s="328">
        <v>693</v>
      </c>
      <c r="B707" s="294">
        <v>45821</v>
      </c>
      <c r="C707" s="337"/>
      <c r="D707" s="337" t="s">
        <v>517</v>
      </c>
      <c r="E707" s="337"/>
      <c r="F707" s="337" t="s">
        <v>186</v>
      </c>
      <c r="G707" s="359">
        <f>(1464-(260+290+186))/3</f>
        <v>242.666666666667</v>
      </c>
      <c r="H707" s="340"/>
      <c r="I707" s="337" t="s">
        <v>517</v>
      </c>
      <c r="J707" s="337"/>
      <c r="K707" s="337" t="s">
        <v>347</v>
      </c>
      <c r="L707" s="337"/>
      <c r="M707" s="329"/>
      <c r="N707" s="337"/>
      <c r="O707" s="349"/>
      <c r="P707" s="349" t="str">
        <f>TEXT(daily!$B707,"mmmm")</f>
        <v>June</v>
      </c>
      <c r="Q707" s="358"/>
      <c r="R707" s="313" t="str">
        <f t="shared" si="10"/>
        <v>2025</v>
      </c>
    </row>
    <row r="708" ht="27" customHeight="1" spans="1:18">
      <c r="A708" s="328">
        <v>694</v>
      </c>
      <c r="B708" s="294">
        <v>45821</v>
      </c>
      <c r="C708" s="337"/>
      <c r="D708" s="337" t="s">
        <v>668</v>
      </c>
      <c r="E708" s="337"/>
      <c r="F708" s="337" t="s">
        <v>442</v>
      </c>
      <c r="G708" s="359">
        <f>1.47+0.5+0.5+2+0.39</f>
        <v>4.86</v>
      </c>
      <c r="H708" s="340"/>
      <c r="I708" s="337" t="s">
        <v>531</v>
      </c>
      <c r="J708" s="337"/>
      <c r="K708" s="337"/>
      <c r="L708" s="337"/>
      <c r="M708" s="334"/>
      <c r="N708" s="337"/>
      <c r="O708" s="349"/>
      <c r="P708" s="349" t="str">
        <f>TEXT(daily!$B708,"mmmm")</f>
        <v>June</v>
      </c>
      <c r="Q708" s="357"/>
      <c r="R708" s="313" t="str">
        <f t="shared" si="10"/>
        <v>2025</v>
      </c>
    </row>
    <row r="709" ht="27" customHeight="1" spans="1:18">
      <c r="A709" s="328">
        <v>695</v>
      </c>
      <c r="B709" s="294">
        <v>45822</v>
      </c>
      <c r="C709" s="337"/>
      <c r="D709" s="337" t="s">
        <v>518</v>
      </c>
      <c r="E709" s="337"/>
      <c r="F709" s="337" t="s">
        <v>875</v>
      </c>
      <c r="G709" s="359">
        <v>11</v>
      </c>
      <c r="H709" s="340"/>
      <c r="I709" s="337" t="s">
        <v>800</v>
      </c>
      <c r="J709" s="337"/>
      <c r="K709" s="337"/>
      <c r="L709" s="337"/>
      <c r="M709" s="329"/>
      <c r="N709" s="337"/>
      <c r="O709" s="349"/>
      <c r="P709" s="349" t="str">
        <f>TEXT(daily!$B709,"mmmm")</f>
        <v>June</v>
      </c>
      <c r="Q709" s="358"/>
      <c r="R709" s="313" t="str">
        <f t="shared" si="10"/>
        <v>2025</v>
      </c>
    </row>
    <row r="710" ht="27" customHeight="1" spans="1:18">
      <c r="A710" s="328">
        <v>696</v>
      </c>
      <c r="B710" s="294">
        <v>45822</v>
      </c>
      <c r="C710" s="337"/>
      <c r="D710" s="337" t="s">
        <v>518</v>
      </c>
      <c r="E710" s="337"/>
      <c r="F710" s="337" t="s">
        <v>876</v>
      </c>
      <c r="G710" s="359">
        <v>65</v>
      </c>
      <c r="H710" s="340"/>
      <c r="I710" s="337" t="s">
        <v>531</v>
      </c>
      <c r="J710" s="337"/>
      <c r="K710" s="337"/>
      <c r="L710" s="337"/>
      <c r="M710" s="334"/>
      <c r="N710" s="337"/>
      <c r="O710" s="349"/>
      <c r="P710" s="349" t="str">
        <f>TEXT(daily!$B710,"mmmm")</f>
        <v>June</v>
      </c>
      <c r="Q710" s="357"/>
      <c r="R710" s="313" t="str">
        <f t="shared" si="10"/>
        <v>2025</v>
      </c>
    </row>
    <row r="711" ht="27" customHeight="1" spans="1:18">
      <c r="A711" s="328">
        <v>697</v>
      </c>
      <c r="B711" s="294">
        <v>45822</v>
      </c>
      <c r="C711" s="337"/>
      <c r="D711" s="337" t="s">
        <v>520</v>
      </c>
      <c r="E711" s="337"/>
      <c r="F711" s="337" t="s">
        <v>877</v>
      </c>
      <c r="G711" s="359">
        <v>400</v>
      </c>
      <c r="H711" s="340"/>
      <c r="I711" s="337" t="s">
        <v>522</v>
      </c>
      <c r="J711" s="337"/>
      <c r="K711" s="337"/>
      <c r="L711" s="337"/>
      <c r="M711" s="329"/>
      <c r="N711" s="337"/>
      <c r="O711" s="349"/>
      <c r="P711" s="349" t="str">
        <f>TEXT(daily!$B711,"mmmm")</f>
        <v>June</v>
      </c>
      <c r="Q711" s="358"/>
      <c r="R711" s="313" t="str">
        <f t="shared" si="10"/>
        <v>2025</v>
      </c>
    </row>
    <row r="712" ht="27" customHeight="1" spans="1:18">
      <c r="A712" s="328">
        <v>698</v>
      </c>
      <c r="B712" s="294">
        <v>45822</v>
      </c>
      <c r="C712" s="337"/>
      <c r="D712" s="337" t="s">
        <v>518</v>
      </c>
      <c r="E712" s="337"/>
      <c r="F712" s="337" t="s">
        <v>878</v>
      </c>
      <c r="G712" s="359">
        <v>600.6</v>
      </c>
      <c r="H712" s="340"/>
      <c r="I712" s="337" t="s">
        <v>522</v>
      </c>
      <c r="J712" s="337"/>
      <c r="K712" s="337"/>
      <c r="L712" s="337"/>
      <c r="M712" s="334"/>
      <c r="N712" s="337"/>
      <c r="O712" s="349"/>
      <c r="P712" s="349" t="str">
        <f>TEXT(daily!$B712,"mmmm")</f>
        <v>June</v>
      </c>
      <c r="Q712" s="357"/>
      <c r="R712" s="313" t="str">
        <f t="shared" si="10"/>
        <v>2025</v>
      </c>
    </row>
    <row r="713" ht="27" customHeight="1" spans="1:18">
      <c r="A713" s="328">
        <v>699</v>
      </c>
      <c r="B713" s="294">
        <v>45822</v>
      </c>
      <c r="C713" s="337"/>
      <c r="D713" s="337" t="s">
        <v>520</v>
      </c>
      <c r="E713" s="337"/>
      <c r="F713" s="337" t="s">
        <v>852</v>
      </c>
      <c r="G713" s="359">
        <v>300.5</v>
      </c>
      <c r="H713" s="340"/>
      <c r="I713" s="337" t="s">
        <v>522</v>
      </c>
      <c r="J713" s="337"/>
      <c r="K713" s="337"/>
      <c r="L713" s="337"/>
      <c r="M713" s="329"/>
      <c r="N713" s="337"/>
      <c r="O713" s="349"/>
      <c r="P713" s="349" t="str">
        <f>TEXT(daily!$B713,"mmmm")</f>
        <v>June</v>
      </c>
      <c r="Q713" s="358"/>
      <c r="R713" s="313" t="str">
        <f t="shared" si="10"/>
        <v>2025</v>
      </c>
    </row>
    <row r="714" ht="27" customHeight="1" spans="1:18">
      <c r="A714" s="328">
        <v>700</v>
      </c>
      <c r="B714" s="294">
        <v>45822</v>
      </c>
      <c r="C714" s="337"/>
      <c r="D714" s="337" t="s">
        <v>377</v>
      </c>
      <c r="E714" s="337"/>
      <c r="F714" s="337" t="s">
        <v>879</v>
      </c>
      <c r="G714" s="359">
        <v>100</v>
      </c>
      <c r="H714" s="340"/>
      <c r="I714" s="337" t="s">
        <v>522</v>
      </c>
      <c r="J714" s="337"/>
      <c r="K714" s="337"/>
      <c r="L714" s="337"/>
      <c r="M714" s="334"/>
      <c r="N714" s="337"/>
      <c r="O714" s="349"/>
      <c r="P714" s="349" t="str">
        <f>TEXT(daily!$B714,"mmmm")</f>
        <v>June</v>
      </c>
      <c r="Q714" s="357"/>
      <c r="R714" s="313" t="str">
        <f t="shared" si="10"/>
        <v>2025</v>
      </c>
    </row>
    <row r="715" ht="27" customHeight="1" spans="1:18">
      <c r="A715" s="328">
        <v>701</v>
      </c>
      <c r="B715" s="294">
        <v>45822</v>
      </c>
      <c r="C715" s="337"/>
      <c r="D715" s="337" t="s">
        <v>517</v>
      </c>
      <c r="E715" s="337"/>
      <c r="F715" s="337" t="s">
        <v>186</v>
      </c>
      <c r="G715" s="359">
        <f>356+70</f>
        <v>426</v>
      </c>
      <c r="H715" s="340"/>
      <c r="I715" s="337" t="s">
        <v>517</v>
      </c>
      <c r="J715" s="337"/>
      <c r="K715" s="337"/>
      <c r="L715" s="337"/>
      <c r="M715" s="329"/>
      <c r="N715" s="337"/>
      <c r="O715" s="349"/>
      <c r="P715" s="349" t="str">
        <f>TEXT(daily!$B715,"mmmm")</f>
        <v>June</v>
      </c>
      <c r="Q715" s="358"/>
      <c r="R715" s="313" t="str">
        <f t="shared" si="10"/>
        <v>2025</v>
      </c>
    </row>
    <row r="716" ht="27" customHeight="1" spans="1:18">
      <c r="A716" s="328">
        <v>702</v>
      </c>
      <c r="B716" s="294">
        <v>45822</v>
      </c>
      <c r="C716" s="337"/>
      <c r="D716" s="337" t="s">
        <v>520</v>
      </c>
      <c r="E716" s="337"/>
      <c r="F716" s="337" t="s">
        <v>754</v>
      </c>
      <c r="G716" s="359">
        <v>100</v>
      </c>
      <c r="H716" s="340"/>
      <c r="I716" s="337" t="s">
        <v>522</v>
      </c>
      <c r="J716" s="337"/>
      <c r="K716" s="337"/>
      <c r="L716" s="337"/>
      <c r="M716" s="334"/>
      <c r="N716" s="337"/>
      <c r="O716" s="349"/>
      <c r="P716" s="349" t="str">
        <f>TEXT(daily!$B716,"mmmm")</f>
        <v>June</v>
      </c>
      <c r="Q716" s="357"/>
      <c r="R716" s="313" t="str">
        <f t="shared" si="10"/>
        <v>2025</v>
      </c>
    </row>
    <row r="717" ht="27" customHeight="1" spans="1:18">
      <c r="A717" s="328">
        <v>703</v>
      </c>
      <c r="B717" s="294">
        <v>45822</v>
      </c>
      <c r="C717" s="337"/>
      <c r="D717" s="337" t="s">
        <v>668</v>
      </c>
      <c r="E717" s="337"/>
      <c r="F717" s="337" t="s">
        <v>668</v>
      </c>
      <c r="G717" s="359">
        <v>0.7</v>
      </c>
      <c r="H717" s="340"/>
      <c r="I717" s="337" t="s">
        <v>531</v>
      </c>
      <c r="J717" s="337"/>
      <c r="K717" s="337"/>
      <c r="L717" s="337"/>
      <c r="M717" s="329"/>
      <c r="N717" s="337"/>
      <c r="O717" s="349"/>
      <c r="P717" s="349" t="str">
        <f>TEXT(daily!$B717,"mmmm")</f>
        <v>June</v>
      </c>
      <c r="Q717" s="358"/>
      <c r="R717" s="313" t="str">
        <f t="shared" si="10"/>
        <v>2025</v>
      </c>
    </row>
    <row r="718" ht="27" customHeight="1" spans="1:18">
      <c r="A718" s="328">
        <v>704</v>
      </c>
      <c r="B718" s="294">
        <v>45822</v>
      </c>
      <c r="C718" s="337"/>
      <c r="D718" s="337" t="s">
        <v>20</v>
      </c>
      <c r="E718" s="337"/>
      <c r="F718" s="337" t="s">
        <v>880</v>
      </c>
      <c r="G718" s="359">
        <v>20000</v>
      </c>
      <c r="H718" s="340"/>
      <c r="I718" s="337" t="s">
        <v>531</v>
      </c>
      <c r="J718" s="337"/>
      <c r="K718" s="337"/>
      <c r="L718" s="337"/>
      <c r="M718" s="334"/>
      <c r="N718" s="337"/>
      <c r="O718" s="349" t="s">
        <v>531</v>
      </c>
      <c r="P718" s="349" t="str">
        <f>TEXT(daily!$B718,"mmmm")</f>
        <v>June</v>
      </c>
      <c r="Q718" s="357"/>
      <c r="R718" s="313" t="str">
        <f t="shared" si="10"/>
        <v>2025</v>
      </c>
    </row>
    <row r="719" ht="27" customHeight="1" spans="1:18">
      <c r="A719" s="328">
        <v>705</v>
      </c>
      <c r="B719" s="294">
        <v>45822</v>
      </c>
      <c r="C719" s="337"/>
      <c r="D719" s="337" t="s">
        <v>377</v>
      </c>
      <c r="E719" s="337"/>
      <c r="F719" s="337" t="s">
        <v>881</v>
      </c>
      <c r="G719" s="359">
        <v>40.5</v>
      </c>
      <c r="H719" s="340"/>
      <c r="I719" s="337" t="s">
        <v>703</v>
      </c>
      <c r="J719" s="337" t="s">
        <v>724</v>
      </c>
      <c r="K719" s="337"/>
      <c r="L719" s="337"/>
      <c r="M719" s="329"/>
      <c r="N719" s="337"/>
      <c r="O719" s="349"/>
      <c r="P719" s="349" t="str">
        <f>TEXT(daily!$B719,"mmmm")</f>
        <v>June</v>
      </c>
      <c r="Q719" s="358"/>
      <c r="R719" s="313" t="str">
        <f t="shared" ref="R719:R782" si="11">TEXT(B719,"yyyy")</f>
        <v>2025</v>
      </c>
    </row>
    <row r="720" ht="27" customHeight="1" spans="1:18">
      <c r="A720" s="328">
        <v>706</v>
      </c>
      <c r="B720" s="294">
        <v>45823</v>
      </c>
      <c r="C720" s="337"/>
      <c r="D720" s="337" t="s">
        <v>518</v>
      </c>
      <c r="E720" s="337"/>
      <c r="F720" s="337" t="s">
        <v>882</v>
      </c>
      <c r="G720" s="359">
        <v>30</v>
      </c>
      <c r="H720" s="340"/>
      <c r="I720" s="337" t="s">
        <v>800</v>
      </c>
      <c r="J720" s="337"/>
      <c r="K720" s="337"/>
      <c r="L720" s="337"/>
      <c r="M720" s="334"/>
      <c r="N720" s="337"/>
      <c r="O720" s="349"/>
      <c r="P720" s="349" t="str">
        <f>TEXT(daily!$B720,"mmmm")</f>
        <v>June</v>
      </c>
      <c r="Q720" s="357"/>
      <c r="R720" s="313" t="str">
        <f t="shared" si="11"/>
        <v>2025</v>
      </c>
    </row>
    <row r="721" ht="27" customHeight="1" spans="1:18">
      <c r="A721" s="328">
        <v>707</v>
      </c>
      <c r="B721" s="294">
        <v>45823</v>
      </c>
      <c r="C721" s="337"/>
      <c r="D721" s="337" t="s">
        <v>520</v>
      </c>
      <c r="E721" s="337"/>
      <c r="F721" s="337" t="s">
        <v>748</v>
      </c>
      <c r="G721" s="359">
        <v>200</v>
      </c>
      <c r="H721" s="340"/>
      <c r="I721" s="337" t="s">
        <v>522</v>
      </c>
      <c r="J721" s="337"/>
      <c r="K721" s="337"/>
      <c r="L721" s="337"/>
      <c r="M721" s="329" t="s">
        <v>139</v>
      </c>
      <c r="N721" s="337"/>
      <c r="O721" s="349"/>
      <c r="P721" s="349" t="str">
        <f>TEXT(daily!$B721,"mmmm")</f>
        <v>June</v>
      </c>
      <c r="Q721" s="358"/>
      <c r="R721" s="313" t="str">
        <f t="shared" si="11"/>
        <v>2025</v>
      </c>
    </row>
    <row r="722" ht="27" customHeight="1" spans="1:18">
      <c r="A722" s="328">
        <v>708</v>
      </c>
      <c r="B722" s="294">
        <v>45823</v>
      </c>
      <c r="C722" s="337"/>
      <c r="D722" s="337" t="s">
        <v>517</v>
      </c>
      <c r="E722" s="337"/>
      <c r="F722" s="337" t="s">
        <v>186</v>
      </c>
      <c r="G722" s="359">
        <f>462+134+197</f>
        <v>793</v>
      </c>
      <c r="H722" s="340"/>
      <c r="I722" s="337" t="s">
        <v>517</v>
      </c>
      <c r="J722" s="337"/>
      <c r="K722" s="337"/>
      <c r="L722" s="337"/>
      <c r="M722" s="334"/>
      <c r="N722" s="337"/>
      <c r="O722" s="349"/>
      <c r="P722" s="349" t="str">
        <f>TEXT(daily!$B722,"mmmm")</f>
        <v>June</v>
      </c>
      <c r="Q722" s="357"/>
      <c r="R722" s="313" t="str">
        <f t="shared" si="11"/>
        <v>2025</v>
      </c>
    </row>
    <row r="723" ht="27" customHeight="1" spans="1:18">
      <c r="A723" s="328">
        <v>709</v>
      </c>
      <c r="B723" s="294">
        <v>45824</v>
      </c>
      <c r="C723" s="337"/>
      <c r="D723" s="337" t="s">
        <v>377</v>
      </c>
      <c r="E723" s="337"/>
      <c r="F723" s="337" t="s">
        <v>883</v>
      </c>
      <c r="G723" s="359">
        <v>70</v>
      </c>
      <c r="H723" s="340"/>
      <c r="I723" s="337" t="s">
        <v>703</v>
      </c>
      <c r="J723" s="337" t="s">
        <v>724</v>
      </c>
      <c r="K723" s="337"/>
      <c r="L723" s="337"/>
      <c r="M723" s="329"/>
      <c r="N723" s="337"/>
      <c r="O723" s="349"/>
      <c r="P723" s="349" t="str">
        <f>TEXT(daily!$B723,"mmmm")</f>
        <v>June</v>
      </c>
      <c r="Q723" s="358"/>
      <c r="R723" s="313" t="str">
        <f t="shared" si="11"/>
        <v>2025</v>
      </c>
    </row>
    <row r="724" ht="27" customHeight="1" spans="1:18">
      <c r="A724" s="328">
        <v>710</v>
      </c>
      <c r="B724" s="294">
        <v>45824</v>
      </c>
      <c r="C724" s="337"/>
      <c r="D724" s="337" t="s">
        <v>668</v>
      </c>
      <c r="E724" s="337"/>
      <c r="F724" s="337" t="s">
        <v>668</v>
      </c>
      <c r="G724" s="359">
        <v>3.5</v>
      </c>
      <c r="H724" s="340"/>
      <c r="I724" s="337" t="s">
        <v>531</v>
      </c>
      <c r="J724" s="337"/>
      <c r="K724" s="337"/>
      <c r="L724" s="337"/>
      <c r="M724" s="334"/>
      <c r="N724" s="337"/>
      <c r="O724" s="349"/>
      <c r="P724" s="349" t="str">
        <f>TEXT(daily!$B724,"mmmm")</f>
        <v>June</v>
      </c>
      <c r="Q724" s="357"/>
      <c r="R724" s="313" t="str">
        <f t="shared" si="11"/>
        <v>2025</v>
      </c>
    </row>
    <row r="725" ht="27" customHeight="1" spans="1:18">
      <c r="A725" s="328">
        <v>711</v>
      </c>
      <c r="B725" s="294">
        <v>45824</v>
      </c>
      <c r="C725" s="337"/>
      <c r="D725" s="337" t="s">
        <v>996</v>
      </c>
      <c r="E725" s="337"/>
      <c r="F725" s="337" t="s">
        <v>884</v>
      </c>
      <c r="G725" s="359">
        <v>105</v>
      </c>
      <c r="H725" s="340"/>
      <c r="I725" s="337" t="s">
        <v>531</v>
      </c>
      <c r="J725" s="337"/>
      <c r="K725" s="337"/>
      <c r="L725" s="337"/>
      <c r="M725" s="329"/>
      <c r="N725" s="337"/>
      <c r="O725" s="349"/>
      <c r="P725" s="349" t="str">
        <f>TEXT(daily!$B725,"mmmm")</f>
        <v>June</v>
      </c>
      <c r="Q725" s="358"/>
      <c r="R725" s="313" t="str">
        <f t="shared" si="11"/>
        <v>2025</v>
      </c>
    </row>
    <row r="726" ht="27" customHeight="1" spans="1:18">
      <c r="A726" s="328">
        <v>712</v>
      </c>
      <c r="B726" s="294">
        <v>45824</v>
      </c>
      <c r="C726" s="337"/>
      <c r="D726" s="337" t="s">
        <v>520</v>
      </c>
      <c r="E726" s="337"/>
      <c r="F726" s="337" t="s">
        <v>750</v>
      </c>
      <c r="G726" s="359">
        <v>200</v>
      </c>
      <c r="H726" s="340"/>
      <c r="I726" s="337" t="s">
        <v>800</v>
      </c>
      <c r="J726" s="337"/>
      <c r="K726" s="337"/>
      <c r="L726" s="337"/>
      <c r="M726" s="334" t="s">
        <v>429</v>
      </c>
      <c r="N726" s="337"/>
      <c r="O726" s="349"/>
      <c r="P726" s="349" t="str">
        <f>TEXT(daily!$B726,"mmmm")</f>
        <v>June</v>
      </c>
      <c r="Q726" s="357"/>
      <c r="R726" s="313" t="str">
        <f t="shared" si="11"/>
        <v>2025</v>
      </c>
    </row>
    <row r="727" ht="27" customHeight="1" spans="1:18">
      <c r="A727" s="328">
        <v>713</v>
      </c>
      <c r="B727" s="294">
        <v>45824</v>
      </c>
      <c r="C727" s="337"/>
      <c r="D727" s="337" t="s">
        <v>518</v>
      </c>
      <c r="E727" s="337"/>
      <c r="F727" s="337" t="s">
        <v>885</v>
      </c>
      <c r="G727" s="359">
        <v>878.25</v>
      </c>
      <c r="H727" s="340"/>
      <c r="I727" s="337" t="s">
        <v>703</v>
      </c>
      <c r="J727" s="337" t="s">
        <v>886</v>
      </c>
      <c r="K727" s="337"/>
      <c r="L727" s="337"/>
      <c r="M727" s="329"/>
      <c r="N727" s="337"/>
      <c r="O727" s="349"/>
      <c r="P727" s="349" t="str">
        <f>TEXT(daily!$B727,"mmmm")</f>
        <v>June</v>
      </c>
      <c r="Q727" s="358"/>
      <c r="R727" s="313" t="str">
        <f t="shared" si="11"/>
        <v>2025</v>
      </c>
    </row>
    <row r="728" ht="27" customHeight="1" spans="1:18">
      <c r="A728" s="328">
        <v>714</v>
      </c>
      <c r="B728" s="294">
        <v>45824</v>
      </c>
      <c r="C728" s="337"/>
      <c r="D728" s="337" t="s">
        <v>377</v>
      </c>
      <c r="E728" s="337"/>
      <c r="F728" s="337" t="s">
        <v>887</v>
      </c>
      <c r="G728" s="359">
        <v>215</v>
      </c>
      <c r="H728" s="340"/>
      <c r="I728" s="337" t="s">
        <v>522</v>
      </c>
      <c r="J728" s="337"/>
      <c r="K728" s="337"/>
      <c r="L728" s="337"/>
      <c r="M728" s="334"/>
      <c r="N728" s="337"/>
      <c r="O728" s="349"/>
      <c r="P728" s="349" t="str">
        <f>TEXT(daily!$B728,"mmmm")</f>
        <v>June</v>
      </c>
      <c r="Q728" s="357"/>
      <c r="R728" s="313" t="str">
        <f t="shared" si="11"/>
        <v>2025</v>
      </c>
    </row>
    <row r="729" ht="27" customHeight="1" spans="1:18">
      <c r="A729" s="328">
        <v>715</v>
      </c>
      <c r="B729" s="294">
        <v>45824</v>
      </c>
      <c r="C729" s="337"/>
      <c r="D729" s="337" t="s">
        <v>518</v>
      </c>
      <c r="E729" s="337"/>
      <c r="F729" s="337" t="s">
        <v>461</v>
      </c>
      <c r="G729" s="359">
        <v>2455</v>
      </c>
      <c r="H729" s="340"/>
      <c r="I729" s="337" t="s">
        <v>531</v>
      </c>
      <c r="J729" s="337"/>
      <c r="K729" s="337"/>
      <c r="L729" s="337"/>
      <c r="M729" s="329"/>
      <c r="N729" s="337"/>
      <c r="O729" s="349"/>
      <c r="P729" s="349" t="str">
        <f>TEXT(daily!$B729,"mmmm")</f>
        <v>June</v>
      </c>
      <c r="Q729" s="358"/>
      <c r="R729" s="313" t="str">
        <f t="shared" si="11"/>
        <v>2025</v>
      </c>
    </row>
    <row r="730" ht="27" customHeight="1" spans="1:18">
      <c r="A730" s="328">
        <v>716</v>
      </c>
      <c r="B730" s="294">
        <v>45824</v>
      </c>
      <c r="C730" s="337"/>
      <c r="D730" s="337" t="s">
        <v>518</v>
      </c>
      <c r="E730" s="337"/>
      <c r="F730" s="337" t="s">
        <v>888</v>
      </c>
      <c r="G730" s="359">
        <v>1300</v>
      </c>
      <c r="H730" s="340"/>
      <c r="I730" s="337" t="s">
        <v>800</v>
      </c>
      <c r="J730" s="337"/>
      <c r="K730" s="337"/>
      <c r="L730" s="337"/>
      <c r="M730" s="334"/>
      <c r="N730" s="337"/>
      <c r="O730" s="349"/>
      <c r="P730" s="349" t="str">
        <f>TEXT(daily!$B730,"mmmm")</f>
        <v>June</v>
      </c>
      <c r="Q730" s="357"/>
      <c r="R730" s="313" t="str">
        <f t="shared" si="11"/>
        <v>2025</v>
      </c>
    </row>
    <row r="731" ht="27" customHeight="1" spans="1:18">
      <c r="A731" s="328">
        <v>717</v>
      </c>
      <c r="B731" s="294">
        <v>45824</v>
      </c>
      <c r="C731" s="337"/>
      <c r="D731" s="337" t="s">
        <v>377</v>
      </c>
      <c r="E731" s="337"/>
      <c r="F731" s="337" t="s">
        <v>889</v>
      </c>
      <c r="G731" s="359">
        <v>70</v>
      </c>
      <c r="H731" s="340"/>
      <c r="I731" s="337" t="s">
        <v>800</v>
      </c>
      <c r="J731" s="337"/>
      <c r="K731" s="337"/>
      <c r="L731" s="337"/>
      <c r="M731" s="329"/>
      <c r="N731" s="337"/>
      <c r="O731" s="349"/>
      <c r="P731" s="349" t="str">
        <f>TEXT(daily!$B731,"mmmm")</f>
        <v>June</v>
      </c>
      <c r="Q731" s="358"/>
      <c r="R731" s="313" t="str">
        <f t="shared" si="11"/>
        <v>2025</v>
      </c>
    </row>
    <row r="732" ht="27" customHeight="1" spans="1:18">
      <c r="A732" s="328">
        <v>718</v>
      </c>
      <c r="B732" s="294">
        <v>45824</v>
      </c>
      <c r="C732" s="337"/>
      <c r="D732" s="337" t="s">
        <v>518</v>
      </c>
      <c r="E732" s="337"/>
      <c r="F732" s="337" t="s">
        <v>890</v>
      </c>
      <c r="G732" s="359">
        <v>6000</v>
      </c>
      <c r="H732" s="340"/>
      <c r="I732" s="337" t="s">
        <v>522</v>
      </c>
      <c r="J732" s="337"/>
      <c r="K732" s="337"/>
      <c r="L732" s="337"/>
      <c r="M732" s="334"/>
      <c r="N732" s="337"/>
      <c r="O732" s="349"/>
      <c r="P732" s="349" t="str">
        <f>TEXT(daily!$B732,"mmmm")</f>
        <v>June</v>
      </c>
      <c r="Q732" s="357"/>
      <c r="R732" s="313" t="str">
        <f t="shared" si="11"/>
        <v>2025</v>
      </c>
    </row>
    <row r="733" ht="27" customHeight="1" spans="1:18">
      <c r="A733" s="328">
        <v>719</v>
      </c>
      <c r="B733" s="294">
        <v>45824</v>
      </c>
      <c r="C733" s="337"/>
      <c r="D733" s="337" t="s">
        <v>377</v>
      </c>
      <c r="E733" s="337"/>
      <c r="F733" s="337" t="s">
        <v>891</v>
      </c>
      <c r="G733" s="359">
        <v>250</v>
      </c>
      <c r="H733" s="340"/>
      <c r="I733" s="337" t="s">
        <v>531</v>
      </c>
      <c r="J733" s="337"/>
      <c r="K733" s="337"/>
      <c r="L733" s="337"/>
      <c r="M733" s="329"/>
      <c r="N733" s="337"/>
      <c r="O733" s="349"/>
      <c r="P733" s="349" t="str">
        <f>TEXT(daily!$B733,"mmmm")</f>
        <v>June</v>
      </c>
      <c r="Q733" s="358"/>
      <c r="R733" s="313" t="str">
        <f t="shared" si="11"/>
        <v>2025</v>
      </c>
    </row>
    <row r="734" ht="27" customHeight="1" spans="1:18">
      <c r="A734" s="328">
        <v>720</v>
      </c>
      <c r="B734" s="294">
        <v>45824</v>
      </c>
      <c r="C734" s="337"/>
      <c r="D734" s="337" t="s">
        <v>377</v>
      </c>
      <c r="E734" s="337"/>
      <c r="F734" s="337" t="s">
        <v>892</v>
      </c>
      <c r="G734" s="359">
        <v>316</v>
      </c>
      <c r="H734" s="340"/>
      <c r="I734" s="337" t="s">
        <v>703</v>
      </c>
      <c r="J734" s="337" t="s">
        <v>886</v>
      </c>
      <c r="K734" s="337"/>
      <c r="L734" s="337"/>
      <c r="M734" s="334"/>
      <c r="N734" s="337"/>
      <c r="O734" s="349"/>
      <c r="P734" s="349" t="str">
        <f>TEXT(daily!$B734,"mmmm")</f>
        <v>June</v>
      </c>
      <c r="Q734" s="357"/>
      <c r="R734" s="313" t="str">
        <f t="shared" si="11"/>
        <v>2025</v>
      </c>
    </row>
    <row r="735" ht="27" customHeight="1" spans="1:18">
      <c r="A735" s="328">
        <v>721</v>
      </c>
      <c r="B735" s="294">
        <v>45824</v>
      </c>
      <c r="C735" s="337"/>
      <c r="D735" s="337" t="s">
        <v>377</v>
      </c>
      <c r="E735" s="337"/>
      <c r="F735" s="337" t="s">
        <v>893</v>
      </c>
      <c r="G735" s="359">
        <v>295</v>
      </c>
      <c r="H735" s="340"/>
      <c r="I735" s="337" t="s">
        <v>522</v>
      </c>
      <c r="J735" s="337"/>
      <c r="K735" s="337"/>
      <c r="L735" s="337"/>
      <c r="M735" s="329"/>
      <c r="N735" s="337"/>
      <c r="O735" s="349"/>
      <c r="P735" s="349" t="str">
        <f>TEXT(daily!$B735,"mmmm")</f>
        <v>June</v>
      </c>
      <c r="Q735" s="358"/>
      <c r="R735" s="313" t="str">
        <f t="shared" si="11"/>
        <v>2025</v>
      </c>
    </row>
    <row r="736" ht="27" customHeight="1" spans="1:18">
      <c r="A736" s="328">
        <v>722</v>
      </c>
      <c r="B736" s="294">
        <v>45824</v>
      </c>
      <c r="C736" s="337"/>
      <c r="D736" s="337" t="s">
        <v>377</v>
      </c>
      <c r="E736" s="337"/>
      <c r="F736" s="337" t="s">
        <v>829</v>
      </c>
      <c r="G736" s="359">
        <v>500</v>
      </c>
      <c r="H736" s="340"/>
      <c r="I736" s="337" t="s">
        <v>517</v>
      </c>
      <c r="J736" s="337"/>
      <c r="K736" s="337"/>
      <c r="L736" s="337"/>
      <c r="M736" s="334"/>
      <c r="N736" s="337"/>
      <c r="O736" s="349"/>
      <c r="P736" s="349" t="str">
        <f>TEXT(daily!$B736,"mmmm")</f>
        <v>June</v>
      </c>
      <c r="Q736" s="357"/>
      <c r="R736" s="313" t="str">
        <f t="shared" si="11"/>
        <v>2025</v>
      </c>
    </row>
    <row r="737" ht="27" customHeight="1" spans="1:18">
      <c r="A737" s="328">
        <v>723</v>
      </c>
      <c r="B737" s="294">
        <v>45824</v>
      </c>
      <c r="C737" s="337"/>
      <c r="D737" s="337" t="s">
        <v>520</v>
      </c>
      <c r="E737" s="337"/>
      <c r="F737" s="337" t="s">
        <v>894</v>
      </c>
      <c r="G737" s="359">
        <v>500.5</v>
      </c>
      <c r="H737" s="340"/>
      <c r="I737" s="337" t="s">
        <v>800</v>
      </c>
      <c r="J737" s="337"/>
      <c r="K737" s="337"/>
      <c r="L737" s="337"/>
      <c r="M737" s="329" t="s">
        <v>895</v>
      </c>
      <c r="N737" s="337"/>
      <c r="O737" s="349"/>
      <c r="P737" s="349" t="str">
        <f>TEXT(daily!$B737,"mmmm")</f>
        <v>June</v>
      </c>
      <c r="Q737" s="358"/>
      <c r="R737" s="313" t="str">
        <f t="shared" si="11"/>
        <v>2025</v>
      </c>
    </row>
    <row r="738" ht="27" customHeight="1" spans="1:18">
      <c r="A738" s="328">
        <v>724</v>
      </c>
      <c r="B738" s="294">
        <v>45824</v>
      </c>
      <c r="C738" s="337"/>
      <c r="D738" s="337" t="s">
        <v>518</v>
      </c>
      <c r="E738" s="337"/>
      <c r="F738" s="337" t="s">
        <v>896</v>
      </c>
      <c r="G738" s="359">
        <v>180</v>
      </c>
      <c r="H738" s="340"/>
      <c r="I738" s="337" t="s">
        <v>531</v>
      </c>
      <c r="J738" s="337"/>
      <c r="K738" s="337"/>
      <c r="L738" s="337"/>
      <c r="M738" s="334"/>
      <c r="N738" s="337"/>
      <c r="O738" s="349"/>
      <c r="P738" s="349" t="str">
        <f>TEXT(daily!$B738,"mmmm")</f>
        <v>June</v>
      </c>
      <c r="Q738" s="357"/>
      <c r="R738" s="313" t="str">
        <f t="shared" si="11"/>
        <v>2025</v>
      </c>
    </row>
    <row r="739" ht="27" customHeight="1" spans="1:18">
      <c r="A739" s="328">
        <v>725</v>
      </c>
      <c r="B739" s="294">
        <v>45824</v>
      </c>
      <c r="C739" s="337"/>
      <c r="D739" s="337" t="s">
        <v>518</v>
      </c>
      <c r="E739" s="337"/>
      <c r="F739" s="337" t="s">
        <v>896</v>
      </c>
      <c r="G739" s="359">
        <v>180</v>
      </c>
      <c r="H739" s="340"/>
      <c r="I739" s="337" t="s">
        <v>703</v>
      </c>
      <c r="J739" s="337" t="s">
        <v>724</v>
      </c>
      <c r="K739" s="337"/>
      <c r="L739" s="337"/>
      <c r="M739" s="329"/>
      <c r="N739" s="337"/>
      <c r="O739" s="349"/>
      <c r="P739" s="349" t="str">
        <f>TEXT(daily!$B739,"mmmm")</f>
        <v>June</v>
      </c>
      <c r="Q739" s="358"/>
      <c r="R739" s="313" t="str">
        <f t="shared" si="11"/>
        <v>2025</v>
      </c>
    </row>
    <row r="740" ht="27" customHeight="1" spans="1:18">
      <c r="A740" s="328">
        <v>726</v>
      </c>
      <c r="B740" s="294">
        <v>45824</v>
      </c>
      <c r="C740" s="337"/>
      <c r="D740" s="337" t="s">
        <v>668</v>
      </c>
      <c r="E740" s="337"/>
      <c r="F740" s="337" t="s">
        <v>516</v>
      </c>
      <c r="G740" s="359">
        <v>5</v>
      </c>
      <c r="H740" s="340"/>
      <c r="I740" s="337" t="s">
        <v>897</v>
      </c>
      <c r="J740" s="337"/>
      <c r="K740" s="337"/>
      <c r="L740" s="337"/>
      <c r="M740" s="334"/>
      <c r="N740" s="337"/>
      <c r="O740" s="349"/>
      <c r="P740" s="349" t="str">
        <f>TEXT(daily!$B740,"mmmm")</f>
        <v>June</v>
      </c>
      <c r="Q740" s="357"/>
      <c r="R740" s="313" t="str">
        <f t="shared" si="11"/>
        <v>2025</v>
      </c>
    </row>
    <row r="741" ht="27" customHeight="1" spans="1:18">
      <c r="A741" s="328">
        <v>727</v>
      </c>
      <c r="B741" s="294">
        <v>45822</v>
      </c>
      <c r="C741" s="337"/>
      <c r="D741" s="337" t="s">
        <v>517</v>
      </c>
      <c r="E741" s="337"/>
      <c r="F741" s="337" t="s">
        <v>341</v>
      </c>
      <c r="G741" s="359">
        <v>200</v>
      </c>
      <c r="H741" s="340"/>
      <c r="I741" s="337" t="s">
        <v>517</v>
      </c>
      <c r="J741" s="337"/>
      <c r="K741" s="337"/>
      <c r="L741" s="337"/>
      <c r="M741" s="329"/>
      <c r="N741" s="337"/>
      <c r="O741" s="349"/>
      <c r="P741" s="349" t="str">
        <f>TEXT(daily!$B741,"mmmm")</f>
        <v>June</v>
      </c>
      <c r="Q741" s="358"/>
      <c r="R741" s="313" t="str">
        <f t="shared" si="11"/>
        <v>2025</v>
      </c>
    </row>
    <row r="742" ht="27" customHeight="1" spans="1:18">
      <c r="A742" s="328">
        <v>728</v>
      </c>
      <c r="B742" s="294">
        <v>45824</v>
      </c>
      <c r="C742" s="337"/>
      <c r="D742" s="337" t="s">
        <v>517</v>
      </c>
      <c r="E742" s="337"/>
      <c r="F742" s="337" t="s">
        <v>186</v>
      </c>
      <c r="G742" s="359">
        <v>525</v>
      </c>
      <c r="H742" s="340"/>
      <c r="I742" s="337" t="s">
        <v>517</v>
      </c>
      <c r="J742" s="337"/>
      <c r="K742" s="337"/>
      <c r="L742" s="337"/>
      <c r="M742" s="334"/>
      <c r="N742" s="337"/>
      <c r="O742" s="349"/>
      <c r="P742" s="349" t="str">
        <f>TEXT(daily!$B742,"mmmm")</f>
        <v>June</v>
      </c>
      <c r="Q742" s="357"/>
      <c r="R742" s="313" t="str">
        <f t="shared" si="11"/>
        <v>2025</v>
      </c>
    </row>
    <row r="743" ht="27" customHeight="1" spans="1:18">
      <c r="A743" s="328">
        <v>729</v>
      </c>
      <c r="B743" s="294">
        <v>45825</v>
      </c>
      <c r="C743" s="337"/>
      <c r="D743" s="337" t="s">
        <v>520</v>
      </c>
      <c r="E743" s="337"/>
      <c r="F743" s="337" t="s">
        <v>898</v>
      </c>
      <c r="G743" s="359">
        <v>300</v>
      </c>
      <c r="H743" s="340"/>
      <c r="I743" s="337" t="s">
        <v>531</v>
      </c>
      <c r="J743" s="337"/>
      <c r="K743" s="337"/>
      <c r="L743" s="337"/>
      <c r="M743" s="329"/>
      <c r="N743" s="337"/>
      <c r="O743" s="349"/>
      <c r="P743" s="349" t="str">
        <f>TEXT(daily!$B743,"mmmm")</f>
        <v>June</v>
      </c>
      <c r="Q743" s="358"/>
      <c r="R743" s="313" t="str">
        <f t="shared" si="11"/>
        <v>2025</v>
      </c>
    </row>
    <row r="744" ht="27" customHeight="1" spans="1:18">
      <c r="A744" s="328">
        <v>730</v>
      </c>
      <c r="B744" s="294">
        <v>45825</v>
      </c>
      <c r="C744" s="337"/>
      <c r="D744" s="337" t="s">
        <v>518</v>
      </c>
      <c r="E744" s="337"/>
      <c r="F744" s="337" t="s">
        <v>260</v>
      </c>
      <c r="G744" s="359">
        <v>480</v>
      </c>
      <c r="H744" s="340"/>
      <c r="I744" s="337" t="s">
        <v>531</v>
      </c>
      <c r="J744" s="337"/>
      <c r="K744" s="337"/>
      <c r="L744" s="337"/>
      <c r="M744" s="334"/>
      <c r="N744" s="337"/>
      <c r="O744" s="349"/>
      <c r="P744" s="349" t="str">
        <f>TEXT(daily!$B744,"mmmm")</f>
        <v>June</v>
      </c>
      <c r="Q744" s="357"/>
      <c r="R744" s="313" t="str">
        <f t="shared" si="11"/>
        <v>2025</v>
      </c>
    </row>
    <row r="745" ht="27" customHeight="1" spans="1:18">
      <c r="A745" s="328">
        <v>731</v>
      </c>
      <c r="B745" s="294">
        <v>45825</v>
      </c>
      <c r="C745" s="337"/>
      <c r="D745" s="337" t="s">
        <v>668</v>
      </c>
      <c r="E745" s="337"/>
      <c r="F745" s="337" t="s">
        <v>668</v>
      </c>
      <c r="G745" s="359">
        <v>10.44</v>
      </c>
      <c r="H745" s="340"/>
      <c r="I745" s="337" t="s">
        <v>531</v>
      </c>
      <c r="J745" s="337"/>
      <c r="K745" s="337"/>
      <c r="L745" s="337"/>
      <c r="M745" s="329"/>
      <c r="N745" s="337"/>
      <c r="O745" s="349"/>
      <c r="P745" s="349" t="str">
        <f>TEXT(daily!$B745,"mmmm")</f>
        <v>June</v>
      </c>
      <c r="Q745" s="358"/>
      <c r="R745" s="313" t="str">
        <f t="shared" si="11"/>
        <v>2025</v>
      </c>
    </row>
    <row r="746" ht="27" customHeight="1" spans="1:18">
      <c r="A746" s="328">
        <v>732</v>
      </c>
      <c r="B746" s="294">
        <v>45825</v>
      </c>
      <c r="C746" s="337"/>
      <c r="D746" s="337" t="s">
        <v>520</v>
      </c>
      <c r="E746" s="337"/>
      <c r="F746" s="337" t="s">
        <v>748</v>
      </c>
      <c r="G746" s="359">
        <v>500</v>
      </c>
      <c r="H746" s="340"/>
      <c r="I746" s="337" t="s">
        <v>703</v>
      </c>
      <c r="J746" s="337" t="s">
        <v>724</v>
      </c>
      <c r="K746" s="337"/>
      <c r="L746" s="337"/>
      <c r="M746" s="334" t="s">
        <v>139</v>
      </c>
      <c r="N746" s="337"/>
      <c r="O746" s="349"/>
      <c r="P746" s="349" t="str">
        <f>TEXT(daily!$B746,"mmmm")</f>
        <v>June</v>
      </c>
      <c r="Q746" s="357"/>
      <c r="R746" s="313" t="str">
        <f t="shared" si="11"/>
        <v>2025</v>
      </c>
    </row>
    <row r="747" ht="27" customHeight="1" spans="1:18">
      <c r="A747" s="328">
        <v>733</v>
      </c>
      <c r="B747" s="294">
        <v>45825</v>
      </c>
      <c r="C747" s="337"/>
      <c r="D747" s="337" t="s">
        <v>520</v>
      </c>
      <c r="E747" s="337"/>
      <c r="F747" s="337" t="s">
        <v>750</v>
      </c>
      <c r="G747" s="359">
        <v>200</v>
      </c>
      <c r="H747" s="340"/>
      <c r="I747" s="337" t="s">
        <v>703</v>
      </c>
      <c r="J747" s="337" t="s">
        <v>724</v>
      </c>
      <c r="K747" s="337"/>
      <c r="L747" s="337"/>
      <c r="M747" s="329" t="s">
        <v>429</v>
      </c>
      <c r="N747" s="337"/>
      <c r="O747" s="349"/>
      <c r="P747" s="349" t="str">
        <f>TEXT(daily!$B747,"mmmm")</f>
        <v>June</v>
      </c>
      <c r="Q747" s="358"/>
      <c r="R747" s="313" t="str">
        <f t="shared" si="11"/>
        <v>2025</v>
      </c>
    </row>
    <row r="748" ht="27" customHeight="1" spans="1:18">
      <c r="A748" s="328">
        <v>734</v>
      </c>
      <c r="B748" s="294">
        <v>45825</v>
      </c>
      <c r="C748" s="337"/>
      <c r="D748" s="337" t="s">
        <v>518</v>
      </c>
      <c r="E748" s="337"/>
      <c r="F748" s="337" t="s">
        <v>899</v>
      </c>
      <c r="G748" s="359">
        <v>21000</v>
      </c>
      <c r="H748" s="340"/>
      <c r="I748" s="337" t="s">
        <v>703</v>
      </c>
      <c r="J748" s="337" t="s">
        <v>886</v>
      </c>
      <c r="K748" s="337"/>
      <c r="L748" s="337"/>
      <c r="M748" s="334"/>
      <c r="N748" s="337"/>
      <c r="O748" s="349"/>
      <c r="P748" s="349" t="str">
        <f>TEXT(daily!$B748,"mmmm")</f>
        <v>June</v>
      </c>
      <c r="Q748" s="357"/>
      <c r="R748" s="313" t="str">
        <f t="shared" si="11"/>
        <v>2025</v>
      </c>
    </row>
    <row r="749" ht="27" customHeight="1" spans="1:18">
      <c r="A749" s="328">
        <v>735</v>
      </c>
      <c r="B749" s="294">
        <v>45825</v>
      </c>
      <c r="C749" s="337"/>
      <c r="D749" s="337" t="s">
        <v>377</v>
      </c>
      <c r="E749" s="337"/>
      <c r="F749" s="337" t="s">
        <v>900</v>
      </c>
      <c r="G749" s="359">
        <v>190</v>
      </c>
      <c r="H749" s="340"/>
      <c r="I749" s="337" t="s">
        <v>703</v>
      </c>
      <c r="J749" s="337" t="s">
        <v>886</v>
      </c>
      <c r="K749" s="337"/>
      <c r="L749" s="337"/>
      <c r="M749" s="329"/>
      <c r="N749" s="337"/>
      <c r="O749" s="349"/>
      <c r="P749" s="349" t="str">
        <f>TEXT(daily!$B749,"mmmm")</f>
        <v>June</v>
      </c>
      <c r="Q749" s="358"/>
      <c r="R749" s="313" t="str">
        <f t="shared" si="11"/>
        <v>2025</v>
      </c>
    </row>
    <row r="750" ht="27" customHeight="1" spans="1:18">
      <c r="A750" s="328">
        <v>736</v>
      </c>
      <c r="B750" s="294">
        <v>45825</v>
      </c>
      <c r="C750" s="337"/>
      <c r="D750" s="337" t="s">
        <v>518</v>
      </c>
      <c r="E750" s="337"/>
      <c r="F750" s="337" t="s">
        <v>901</v>
      </c>
      <c r="G750" s="359">
        <v>970</v>
      </c>
      <c r="H750" s="340"/>
      <c r="I750" s="337" t="s">
        <v>703</v>
      </c>
      <c r="J750" s="337" t="s">
        <v>724</v>
      </c>
      <c r="K750" s="337"/>
      <c r="L750" s="337"/>
      <c r="M750" s="334"/>
      <c r="N750" s="337"/>
      <c r="O750" s="349"/>
      <c r="P750" s="349" t="str">
        <f>TEXT(daily!$B750,"mmmm")</f>
        <v>June</v>
      </c>
      <c r="Q750" s="357"/>
      <c r="R750" s="313" t="str">
        <f t="shared" si="11"/>
        <v>2025</v>
      </c>
    </row>
    <row r="751" ht="27" customHeight="1" spans="1:18">
      <c r="A751" s="328">
        <v>737</v>
      </c>
      <c r="B751" s="294">
        <v>45825</v>
      </c>
      <c r="C751" s="337"/>
      <c r="D751" s="337" t="s">
        <v>377</v>
      </c>
      <c r="E751" s="337"/>
      <c r="F751" s="337" t="s">
        <v>902</v>
      </c>
      <c r="G751" s="359">
        <v>70</v>
      </c>
      <c r="H751" s="340"/>
      <c r="I751" s="337" t="s">
        <v>703</v>
      </c>
      <c r="J751" s="337" t="s">
        <v>724</v>
      </c>
      <c r="K751" s="337"/>
      <c r="L751" s="337"/>
      <c r="M751" s="329"/>
      <c r="N751" s="337"/>
      <c r="O751" s="349"/>
      <c r="P751" s="349" t="str">
        <f>TEXT(daily!$B751,"mmmm")</f>
        <v>June</v>
      </c>
      <c r="Q751" s="358"/>
      <c r="R751" s="313" t="str">
        <f t="shared" si="11"/>
        <v>2025</v>
      </c>
    </row>
    <row r="752" ht="27" customHeight="1" spans="1:18">
      <c r="A752" s="328">
        <v>738</v>
      </c>
      <c r="B752" s="294">
        <v>45825</v>
      </c>
      <c r="C752" s="337"/>
      <c r="D752" s="337" t="s">
        <v>517</v>
      </c>
      <c r="E752" s="337"/>
      <c r="F752" s="337" t="s">
        <v>716</v>
      </c>
      <c r="G752" s="359">
        <v>10800</v>
      </c>
      <c r="H752" s="340"/>
      <c r="I752" s="337" t="s">
        <v>517</v>
      </c>
      <c r="J752" s="337"/>
      <c r="K752" s="337"/>
      <c r="L752" s="337"/>
      <c r="M752" s="334"/>
      <c r="N752" s="337"/>
      <c r="O752" s="349" t="s">
        <v>564</v>
      </c>
      <c r="P752" s="349" t="str">
        <f>TEXT(daily!$B752,"mmmm")</f>
        <v>June</v>
      </c>
      <c r="Q752" s="357"/>
      <c r="R752" s="313" t="str">
        <f t="shared" si="11"/>
        <v>2025</v>
      </c>
    </row>
    <row r="753" ht="27" customHeight="1" spans="1:18">
      <c r="A753" s="328">
        <v>739</v>
      </c>
      <c r="B753" s="294">
        <v>45825</v>
      </c>
      <c r="C753" s="337"/>
      <c r="D753" s="337" t="s">
        <v>520</v>
      </c>
      <c r="E753" s="337"/>
      <c r="F753" s="337" t="s">
        <v>903</v>
      </c>
      <c r="G753" s="359">
        <v>500</v>
      </c>
      <c r="H753" s="340"/>
      <c r="I753" s="337" t="s">
        <v>800</v>
      </c>
      <c r="J753" s="337"/>
      <c r="K753" s="337"/>
      <c r="L753" s="337"/>
      <c r="M753" s="329"/>
      <c r="N753" s="337"/>
      <c r="O753" s="349"/>
      <c r="P753" s="349" t="str">
        <f>TEXT(daily!$B753,"mmmm")</f>
        <v>June</v>
      </c>
      <c r="Q753" s="358"/>
      <c r="R753" s="313" t="str">
        <f t="shared" si="11"/>
        <v>2025</v>
      </c>
    </row>
    <row r="754" ht="27" customHeight="1" spans="1:18">
      <c r="A754" s="328">
        <v>740</v>
      </c>
      <c r="B754" s="294">
        <v>45825</v>
      </c>
      <c r="C754" s="337"/>
      <c r="D754" s="337" t="s">
        <v>377</v>
      </c>
      <c r="E754" s="337"/>
      <c r="F754" s="337" t="s">
        <v>49</v>
      </c>
      <c r="G754" s="359">
        <v>200</v>
      </c>
      <c r="H754" s="340"/>
      <c r="I754" s="337" t="s">
        <v>531</v>
      </c>
      <c r="J754" s="337"/>
      <c r="K754" s="337"/>
      <c r="L754" s="337"/>
      <c r="M754" s="334"/>
      <c r="N754" s="337"/>
      <c r="O754" s="349"/>
      <c r="P754" s="349" t="str">
        <f>TEXT(daily!$B754,"mmmm")</f>
        <v>June</v>
      </c>
      <c r="Q754" s="357"/>
      <c r="R754" s="313" t="str">
        <f t="shared" si="11"/>
        <v>2025</v>
      </c>
    </row>
    <row r="755" ht="27" customHeight="1" spans="1:18">
      <c r="A755" s="328">
        <v>741</v>
      </c>
      <c r="B755" s="294">
        <v>45825</v>
      </c>
      <c r="C755" s="337"/>
      <c r="D755" s="337" t="s">
        <v>517</v>
      </c>
      <c r="E755" s="337"/>
      <c r="F755" s="337" t="s">
        <v>317</v>
      </c>
      <c r="G755" s="359">
        <v>180</v>
      </c>
      <c r="H755" s="340"/>
      <c r="I755" s="337" t="s">
        <v>517</v>
      </c>
      <c r="J755" s="337"/>
      <c r="K755" s="337"/>
      <c r="L755" s="337"/>
      <c r="M755" s="329"/>
      <c r="N755" s="337"/>
      <c r="O755" s="349"/>
      <c r="P755" s="349" t="str">
        <f>TEXT(daily!$B755,"mmmm")</f>
        <v>June</v>
      </c>
      <c r="Q755" s="358"/>
      <c r="R755" s="313" t="str">
        <f t="shared" si="11"/>
        <v>2025</v>
      </c>
    </row>
    <row r="756" ht="27" customHeight="1" spans="1:18">
      <c r="A756" s="328">
        <v>742</v>
      </c>
      <c r="B756" s="294">
        <v>45825</v>
      </c>
      <c r="C756" s="337"/>
      <c r="D756" s="337" t="s">
        <v>517</v>
      </c>
      <c r="E756" s="337"/>
      <c r="F756" s="337" t="s">
        <v>186</v>
      </c>
      <c r="G756" s="359">
        <f>435+40+195+95.67</f>
        <v>765.67</v>
      </c>
      <c r="H756" s="340"/>
      <c r="I756" s="337" t="s">
        <v>517</v>
      </c>
      <c r="J756" s="337"/>
      <c r="K756" s="337"/>
      <c r="L756" s="337"/>
      <c r="M756" s="334"/>
      <c r="N756" s="337"/>
      <c r="O756" s="349"/>
      <c r="P756" s="349" t="str">
        <f>TEXT(daily!$B756,"mmmm")</f>
        <v>June</v>
      </c>
      <c r="Q756" s="357"/>
      <c r="R756" s="313" t="str">
        <f t="shared" si="11"/>
        <v>2025</v>
      </c>
    </row>
    <row r="757" ht="27" customHeight="1" spans="1:18">
      <c r="A757" s="328">
        <v>743</v>
      </c>
      <c r="B757" s="294">
        <v>45826</v>
      </c>
      <c r="C757" s="337"/>
      <c r="D757" s="337" t="s">
        <v>377</v>
      </c>
      <c r="E757" s="337"/>
      <c r="F757" s="337" t="s">
        <v>729</v>
      </c>
      <c r="G757" s="359">
        <v>260</v>
      </c>
      <c r="H757" s="340"/>
      <c r="I757" s="337" t="s">
        <v>531</v>
      </c>
      <c r="J757" s="337"/>
      <c r="K757" s="337"/>
      <c r="L757" s="337"/>
      <c r="M757" s="329"/>
      <c r="N757" s="337"/>
      <c r="O757" s="349"/>
      <c r="P757" s="349" t="str">
        <f>TEXT(daily!$B757,"mmmm")</f>
        <v>June</v>
      </c>
      <c r="Q757" s="358"/>
      <c r="R757" s="313" t="str">
        <f t="shared" si="11"/>
        <v>2025</v>
      </c>
    </row>
    <row r="758" ht="27" customHeight="1" spans="1:18">
      <c r="A758" s="328">
        <v>744</v>
      </c>
      <c r="B758" s="294">
        <v>45826</v>
      </c>
      <c r="C758" s="337"/>
      <c r="D758" s="337" t="s">
        <v>518</v>
      </c>
      <c r="E758" s="337"/>
      <c r="F758" s="337" t="s">
        <v>705</v>
      </c>
      <c r="G758" s="359">
        <v>30</v>
      </c>
      <c r="H758" s="340"/>
      <c r="I758" s="337" t="s">
        <v>517</v>
      </c>
      <c r="J758" s="337"/>
      <c r="K758" s="337"/>
      <c r="L758" s="337"/>
      <c r="M758" s="334"/>
      <c r="N758" s="337"/>
      <c r="O758" s="349"/>
      <c r="P758" s="349" t="str">
        <f>TEXT(daily!$B758,"mmmm")</f>
        <v>June</v>
      </c>
      <c r="Q758" s="357"/>
      <c r="R758" s="313" t="str">
        <f t="shared" si="11"/>
        <v>2025</v>
      </c>
    </row>
    <row r="759" ht="27" customHeight="1" spans="1:18">
      <c r="A759" s="328">
        <v>745</v>
      </c>
      <c r="B759" s="294">
        <v>45826</v>
      </c>
      <c r="C759" s="337"/>
      <c r="D759" s="337" t="s">
        <v>19</v>
      </c>
      <c r="E759" s="337"/>
      <c r="F759" s="337" t="s">
        <v>904</v>
      </c>
      <c r="G759" s="359">
        <v>3633</v>
      </c>
      <c r="H759" s="340"/>
      <c r="I759" s="337" t="s">
        <v>531</v>
      </c>
      <c r="J759" s="337"/>
      <c r="K759" s="337"/>
      <c r="L759" s="337"/>
      <c r="M759" s="329"/>
      <c r="N759" s="337" t="s">
        <v>443</v>
      </c>
      <c r="O759" s="349"/>
      <c r="P759" s="349" t="str">
        <f>TEXT(daily!$B759,"mmmm")</f>
        <v>June</v>
      </c>
      <c r="Q759" s="358"/>
      <c r="R759" s="313" t="str">
        <f t="shared" si="11"/>
        <v>2025</v>
      </c>
    </row>
    <row r="760" ht="27" customHeight="1" spans="1:18">
      <c r="A760" s="328">
        <v>746</v>
      </c>
      <c r="B760" s="294">
        <v>45826</v>
      </c>
      <c r="C760" s="337"/>
      <c r="D760" s="337" t="s">
        <v>518</v>
      </c>
      <c r="E760" s="337"/>
      <c r="F760" s="337" t="s">
        <v>905</v>
      </c>
      <c r="G760" s="359">
        <v>550</v>
      </c>
      <c r="H760" s="340"/>
      <c r="I760" s="337" t="s">
        <v>800</v>
      </c>
      <c r="J760" s="337"/>
      <c r="K760" s="337"/>
      <c r="L760" s="337"/>
      <c r="M760" s="334"/>
      <c r="N760" s="337"/>
      <c r="O760" s="349"/>
      <c r="P760" s="349" t="str">
        <f>TEXT(daily!$B760,"mmmm")</f>
        <v>June</v>
      </c>
      <c r="Q760" s="357"/>
      <c r="R760" s="313" t="str">
        <f t="shared" si="11"/>
        <v>2025</v>
      </c>
    </row>
    <row r="761" ht="27" customHeight="1" spans="1:18">
      <c r="A761" s="328">
        <v>747</v>
      </c>
      <c r="B761" s="294">
        <v>45826</v>
      </c>
      <c r="C761" s="337"/>
      <c r="D761" s="337" t="s">
        <v>377</v>
      </c>
      <c r="E761" s="337"/>
      <c r="F761" s="337" t="s">
        <v>341</v>
      </c>
      <c r="G761" s="359">
        <v>150</v>
      </c>
      <c r="H761" s="340"/>
      <c r="I761" s="337" t="s">
        <v>517</v>
      </c>
      <c r="J761" s="337"/>
      <c r="K761" s="337"/>
      <c r="L761" s="337"/>
      <c r="M761" s="329"/>
      <c r="N761" s="337"/>
      <c r="O761" s="349"/>
      <c r="P761" s="349" t="str">
        <f>TEXT(daily!$B761,"mmmm")</f>
        <v>June</v>
      </c>
      <c r="Q761" s="358"/>
      <c r="R761" s="313" t="str">
        <f t="shared" si="11"/>
        <v>2025</v>
      </c>
    </row>
    <row r="762" ht="27" customHeight="1" spans="1:18">
      <c r="A762" s="328">
        <v>748</v>
      </c>
      <c r="B762" s="294">
        <v>45826</v>
      </c>
      <c r="C762" s="337"/>
      <c r="D762" s="337" t="s">
        <v>520</v>
      </c>
      <c r="E762" s="337"/>
      <c r="F762" s="337" t="s">
        <v>894</v>
      </c>
      <c r="G762" s="359">
        <v>500</v>
      </c>
      <c r="H762" s="340"/>
      <c r="I762" s="337" t="s">
        <v>800</v>
      </c>
      <c r="J762" s="337"/>
      <c r="K762" s="337"/>
      <c r="L762" s="337"/>
      <c r="M762" s="334"/>
      <c r="N762" s="337"/>
      <c r="O762" s="349"/>
      <c r="P762" s="349" t="str">
        <f>TEXT(daily!$B762,"mmmm")</f>
        <v>June</v>
      </c>
      <c r="Q762" s="357"/>
      <c r="R762" s="313" t="str">
        <f t="shared" si="11"/>
        <v>2025</v>
      </c>
    </row>
    <row r="763" ht="27" customHeight="1" spans="1:18">
      <c r="A763" s="328">
        <v>749</v>
      </c>
      <c r="B763" s="294">
        <v>45826</v>
      </c>
      <c r="C763" s="337"/>
      <c r="D763" s="337" t="s">
        <v>377</v>
      </c>
      <c r="E763" s="337"/>
      <c r="F763" s="337" t="s">
        <v>341</v>
      </c>
      <c r="G763" s="359">
        <v>100</v>
      </c>
      <c r="H763" s="340"/>
      <c r="I763" s="337" t="s">
        <v>800</v>
      </c>
      <c r="J763" s="337"/>
      <c r="K763" s="337"/>
      <c r="L763" s="337"/>
      <c r="M763" s="329"/>
      <c r="N763" s="337"/>
      <c r="O763" s="349"/>
      <c r="P763" s="349" t="str">
        <f>TEXT(daily!$B763,"mmmm")</f>
        <v>June</v>
      </c>
      <c r="Q763" s="358"/>
      <c r="R763" s="313" t="str">
        <f t="shared" si="11"/>
        <v>2025</v>
      </c>
    </row>
    <row r="764" ht="27" customHeight="1" spans="1:18">
      <c r="A764" s="328">
        <v>750</v>
      </c>
      <c r="B764" s="294">
        <v>45826</v>
      </c>
      <c r="C764" s="337"/>
      <c r="D764" s="337" t="s">
        <v>518</v>
      </c>
      <c r="E764" s="337"/>
      <c r="F764" s="337" t="s">
        <v>906</v>
      </c>
      <c r="G764" s="359">
        <v>300</v>
      </c>
      <c r="H764" s="340"/>
      <c r="I764" s="337" t="s">
        <v>703</v>
      </c>
      <c r="J764" s="337" t="s">
        <v>724</v>
      </c>
      <c r="K764" s="337"/>
      <c r="L764" s="337"/>
      <c r="M764" s="334"/>
      <c r="N764" s="337"/>
      <c r="O764" s="349"/>
      <c r="P764" s="349" t="str">
        <f>TEXT(daily!$B764,"mmmm")</f>
        <v>June</v>
      </c>
      <c r="Q764" s="357"/>
      <c r="R764" s="313" t="str">
        <f t="shared" si="11"/>
        <v>2025</v>
      </c>
    </row>
    <row r="765" ht="27" customHeight="1" spans="1:18">
      <c r="A765" s="328">
        <v>751</v>
      </c>
      <c r="B765" s="294">
        <v>45826</v>
      </c>
      <c r="C765" s="337"/>
      <c r="D765" s="337" t="s">
        <v>518</v>
      </c>
      <c r="E765" s="337"/>
      <c r="F765" s="337" t="s">
        <v>907</v>
      </c>
      <c r="G765" s="359">
        <f>30+25</f>
        <v>55</v>
      </c>
      <c r="H765" s="340"/>
      <c r="I765" s="337" t="s">
        <v>703</v>
      </c>
      <c r="J765" s="337" t="s">
        <v>724</v>
      </c>
      <c r="K765" s="337"/>
      <c r="L765" s="337"/>
      <c r="M765" s="329"/>
      <c r="N765" s="337"/>
      <c r="O765" s="349"/>
      <c r="P765" s="349" t="str">
        <f>TEXT(daily!$B765,"mmmm")</f>
        <v>June</v>
      </c>
      <c r="Q765" s="358"/>
      <c r="R765" s="313" t="str">
        <f t="shared" si="11"/>
        <v>2025</v>
      </c>
    </row>
    <row r="766" ht="27" customHeight="1" spans="1:18">
      <c r="A766" s="328">
        <v>752</v>
      </c>
      <c r="B766" s="294">
        <v>45826</v>
      </c>
      <c r="C766" s="337"/>
      <c r="D766" s="337" t="s">
        <v>517</v>
      </c>
      <c r="E766" s="337"/>
      <c r="F766" s="337" t="s">
        <v>908</v>
      </c>
      <c r="G766" s="359">
        <v>1600</v>
      </c>
      <c r="H766" s="340"/>
      <c r="I766" s="337" t="s">
        <v>517</v>
      </c>
      <c r="J766" s="337"/>
      <c r="K766" s="337" t="s">
        <v>91</v>
      </c>
      <c r="L766" s="337"/>
      <c r="M766" s="334"/>
      <c r="N766" s="337"/>
      <c r="O766" s="349"/>
      <c r="P766" s="349" t="str">
        <f>TEXT(daily!$B766,"mmmm")</f>
        <v>June</v>
      </c>
      <c r="Q766" s="357"/>
      <c r="R766" s="313" t="str">
        <f t="shared" si="11"/>
        <v>2025</v>
      </c>
    </row>
    <row r="767" ht="27" customHeight="1" spans="1:18">
      <c r="A767" s="328">
        <v>753</v>
      </c>
      <c r="B767" s="294">
        <v>45826</v>
      </c>
      <c r="C767" s="337"/>
      <c r="D767" s="337" t="s">
        <v>518</v>
      </c>
      <c r="E767" s="337"/>
      <c r="F767" s="337" t="s">
        <v>909</v>
      </c>
      <c r="G767" s="359">
        <v>135</v>
      </c>
      <c r="H767" s="340"/>
      <c r="I767" s="337" t="s">
        <v>703</v>
      </c>
      <c r="J767" s="337" t="s">
        <v>724</v>
      </c>
      <c r="K767" s="337"/>
      <c r="L767" s="337"/>
      <c r="M767" s="329"/>
      <c r="N767" s="337"/>
      <c r="O767" s="349"/>
      <c r="P767" s="349" t="str">
        <f>TEXT(daily!$B767,"mmmm")</f>
        <v>June</v>
      </c>
      <c r="Q767" s="358"/>
      <c r="R767" s="313" t="str">
        <f t="shared" si="11"/>
        <v>2025</v>
      </c>
    </row>
    <row r="768" ht="27" customHeight="1" spans="1:18">
      <c r="A768" s="328">
        <v>754</v>
      </c>
      <c r="B768" s="294">
        <v>45826</v>
      </c>
      <c r="C768" s="337"/>
      <c r="D768" s="337" t="s">
        <v>668</v>
      </c>
      <c r="E768" s="337"/>
      <c r="F768" s="337" t="s">
        <v>668</v>
      </c>
      <c r="G768" s="359">
        <v>49.77</v>
      </c>
      <c r="H768" s="340"/>
      <c r="I768" s="337" t="s">
        <v>531</v>
      </c>
      <c r="J768" s="337"/>
      <c r="K768" s="337"/>
      <c r="L768" s="337"/>
      <c r="M768" s="334"/>
      <c r="N768" s="337"/>
      <c r="O768" s="349"/>
      <c r="P768" s="349" t="str">
        <f>TEXT(daily!$B768,"mmmm")</f>
        <v>June</v>
      </c>
      <c r="Q768" s="357"/>
      <c r="R768" s="313" t="str">
        <f t="shared" si="11"/>
        <v>2025</v>
      </c>
    </row>
    <row r="769" ht="27" customHeight="1" spans="1:18">
      <c r="A769" s="328">
        <v>755</v>
      </c>
      <c r="B769" s="294">
        <v>45826</v>
      </c>
      <c r="C769" s="337"/>
      <c r="D769" s="337" t="s">
        <v>518</v>
      </c>
      <c r="E769" s="337"/>
      <c r="F769" s="337" t="s">
        <v>910</v>
      </c>
      <c r="G769" s="359">
        <v>970</v>
      </c>
      <c r="H769" s="340"/>
      <c r="I769" s="337" t="s">
        <v>703</v>
      </c>
      <c r="J769" s="337" t="s">
        <v>724</v>
      </c>
      <c r="K769" s="337"/>
      <c r="L769" s="337"/>
      <c r="M769" s="329"/>
      <c r="N769" s="337"/>
      <c r="O769" s="349"/>
      <c r="P769" s="349" t="str">
        <f>TEXT(daily!$B769,"mmmm")</f>
        <v>June</v>
      </c>
      <c r="Q769" s="358"/>
      <c r="R769" s="313" t="str">
        <f t="shared" si="11"/>
        <v>2025</v>
      </c>
    </row>
    <row r="770" ht="27" customHeight="1" spans="1:18">
      <c r="A770" s="328">
        <v>756</v>
      </c>
      <c r="B770" s="294">
        <v>45826</v>
      </c>
      <c r="C770" s="337"/>
      <c r="D770" s="337" t="s">
        <v>377</v>
      </c>
      <c r="E770" s="337"/>
      <c r="F770" s="337" t="s">
        <v>911</v>
      </c>
      <c r="G770" s="359">
        <v>300</v>
      </c>
      <c r="H770" s="340"/>
      <c r="I770" s="337" t="s">
        <v>703</v>
      </c>
      <c r="J770" s="337" t="s">
        <v>724</v>
      </c>
      <c r="K770" s="337"/>
      <c r="L770" s="337"/>
      <c r="M770" s="334"/>
      <c r="N770" s="337"/>
      <c r="O770" s="349"/>
      <c r="P770" s="349" t="str">
        <f>TEXT(daily!$B770,"mmmm")</f>
        <v>June</v>
      </c>
      <c r="Q770" s="357"/>
      <c r="R770" s="313" t="str">
        <f t="shared" si="11"/>
        <v>2025</v>
      </c>
    </row>
    <row r="771" ht="27" customHeight="1" spans="1:18">
      <c r="A771" s="328">
        <v>757</v>
      </c>
      <c r="B771" s="294">
        <v>45826</v>
      </c>
      <c r="C771" s="337"/>
      <c r="D771" s="337" t="s">
        <v>517</v>
      </c>
      <c r="E771" s="337"/>
      <c r="F771" s="337" t="s">
        <v>186</v>
      </c>
      <c r="G771" s="359">
        <v>580</v>
      </c>
      <c r="H771" s="340"/>
      <c r="I771" s="337" t="s">
        <v>517</v>
      </c>
      <c r="J771" s="337"/>
      <c r="K771" s="337"/>
      <c r="L771" s="337"/>
      <c r="M771" s="329"/>
      <c r="N771" s="337"/>
      <c r="O771" s="349"/>
      <c r="P771" s="349" t="str">
        <f>TEXT(daily!$B771,"mmmm")</f>
        <v>June</v>
      </c>
      <c r="Q771" s="358"/>
      <c r="R771" s="313" t="str">
        <f t="shared" si="11"/>
        <v>2025</v>
      </c>
    </row>
    <row r="772" ht="27" customHeight="1" spans="1:18">
      <c r="A772" s="328">
        <v>758</v>
      </c>
      <c r="B772" s="294">
        <v>45826</v>
      </c>
      <c r="C772" s="337"/>
      <c r="D772" s="337" t="s">
        <v>517</v>
      </c>
      <c r="E772" s="337"/>
      <c r="F772" s="337" t="s">
        <v>186</v>
      </c>
      <c r="G772" s="359">
        <v>60</v>
      </c>
      <c r="H772" s="340"/>
      <c r="I772" s="337" t="s">
        <v>517</v>
      </c>
      <c r="J772" s="337"/>
      <c r="K772" s="337"/>
      <c r="L772" s="337"/>
      <c r="M772" s="334"/>
      <c r="N772" s="337"/>
      <c r="O772" s="349"/>
      <c r="P772" s="349" t="str">
        <f>TEXT(daily!$B772,"mmmm")</f>
        <v>June</v>
      </c>
      <c r="Q772" s="357"/>
      <c r="R772" s="313" t="str">
        <f t="shared" si="11"/>
        <v>2025</v>
      </c>
    </row>
    <row r="773" ht="27" customHeight="1" spans="1:18">
      <c r="A773" s="328">
        <v>759</v>
      </c>
      <c r="B773" s="294">
        <v>45826</v>
      </c>
      <c r="C773" s="337"/>
      <c r="D773" s="337" t="s">
        <v>517</v>
      </c>
      <c r="E773" s="337"/>
      <c r="F773" s="337" t="s">
        <v>186</v>
      </c>
      <c r="G773" s="359">
        <v>30</v>
      </c>
      <c r="H773" s="340"/>
      <c r="I773" s="337" t="s">
        <v>517</v>
      </c>
      <c r="J773" s="337"/>
      <c r="K773" s="337"/>
      <c r="L773" s="337"/>
      <c r="M773" s="329"/>
      <c r="N773" s="337"/>
      <c r="O773" s="349"/>
      <c r="P773" s="349" t="str">
        <f>TEXT(daily!$B773,"mmmm")</f>
        <v>June</v>
      </c>
      <c r="Q773" s="358"/>
      <c r="R773" s="313" t="str">
        <f t="shared" si="11"/>
        <v>2025</v>
      </c>
    </row>
    <row r="774" ht="27" customHeight="1" spans="1:18">
      <c r="A774" s="328">
        <v>760</v>
      </c>
      <c r="B774" s="294">
        <v>45827</v>
      </c>
      <c r="C774" s="337"/>
      <c r="D774" s="337" t="s">
        <v>996</v>
      </c>
      <c r="E774" s="337"/>
      <c r="F774" s="337" t="s">
        <v>81</v>
      </c>
      <c r="G774" s="359">
        <v>35</v>
      </c>
      <c r="H774" s="340"/>
      <c r="I774" s="337" t="s">
        <v>531</v>
      </c>
      <c r="J774" s="337"/>
      <c r="K774" s="337"/>
      <c r="L774" s="337"/>
      <c r="M774" s="334"/>
      <c r="N774" s="337"/>
      <c r="O774" s="349"/>
      <c r="P774" s="349" t="str">
        <f>TEXT(daily!$B774,"mmmm")</f>
        <v>June</v>
      </c>
      <c r="Q774" s="357"/>
      <c r="R774" s="313" t="str">
        <f t="shared" si="11"/>
        <v>2025</v>
      </c>
    </row>
    <row r="775" ht="27" customHeight="1" spans="1:18">
      <c r="A775" s="328">
        <v>761</v>
      </c>
      <c r="B775" s="294">
        <v>45827</v>
      </c>
      <c r="C775" s="337"/>
      <c r="D775" s="337" t="s">
        <v>518</v>
      </c>
      <c r="E775" s="337"/>
      <c r="F775" s="337" t="s">
        <v>343</v>
      </c>
      <c r="G775" s="359">
        <v>40</v>
      </c>
      <c r="H775" s="340"/>
      <c r="I775" s="337" t="s">
        <v>531</v>
      </c>
      <c r="J775" s="337"/>
      <c r="K775" s="337"/>
      <c r="L775" s="337"/>
      <c r="M775" s="329"/>
      <c r="N775" s="337"/>
      <c r="O775" s="349"/>
      <c r="P775" s="349" t="str">
        <f>TEXT(daily!$B775,"mmmm")</f>
        <v>June</v>
      </c>
      <c r="Q775" s="358"/>
      <c r="R775" s="313" t="str">
        <f t="shared" si="11"/>
        <v>2025</v>
      </c>
    </row>
    <row r="776" ht="27" customHeight="1" spans="1:18">
      <c r="A776" s="328">
        <v>762</v>
      </c>
      <c r="B776" s="294">
        <v>45827</v>
      </c>
      <c r="C776" s="337"/>
      <c r="D776" s="337" t="s">
        <v>518</v>
      </c>
      <c r="E776" s="337"/>
      <c r="F776" s="337" t="s">
        <v>210</v>
      </c>
      <c r="G776" s="359">
        <v>305</v>
      </c>
      <c r="H776" s="340"/>
      <c r="I776" s="337" t="s">
        <v>703</v>
      </c>
      <c r="J776" s="337" t="s">
        <v>724</v>
      </c>
      <c r="K776" s="337"/>
      <c r="L776" s="337"/>
      <c r="M776" s="334"/>
      <c r="N776" s="337"/>
      <c r="O776" s="349"/>
      <c r="P776" s="349" t="str">
        <f>TEXT(daily!$B776,"mmmm")</f>
        <v>June</v>
      </c>
      <c r="Q776" s="357"/>
      <c r="R776" s="313" t="str">
        <f t="shared" si="11"/>
        <v>2025</v>
      </c>
    </row>
    <row r="777" ht="27" customHeight="1" spans="1:18">
      <c r="A777" s="328">
        <v>763</v>
      </c>
      <c r="B777" s="294">
        <v>45827</v>
      </c>
      <c r="C777" s="337"/>
      <c r="D777" s="337" t="s">
        <v>377</v>
      </c>
      <c r="E777" s="337"/>
      <c r="F777" s="337" t="s">
        <v>377</v>
      </c>
      <c r="G777" s="359">
        <v>100</v>
      </c>
      <c r="H777" s="340"/>
      <c r="I777" s="337" t="s">
        <v>531</v>
      </c>
      <c r="J777" s="337"/>
      <c r="K777" s="337"/>
      <c r="L777" s="337"/>
      <c r="M777" s="329"/>
      <c r="N777" s="337"/>
      <c r="O777" s="349"/>
      <c r="P777" s="349" t="str">
        <f>TEXT(daily!$B777,"mmmm")</f>
        <v>June</v>
      </c>
      <c r="Q777" s="358"/>
      <c r="R777" s="313" t="str">
        <f t="shared" si="11"/>
        <v>2025</v>
      </c>
    </row>
    <row r="778" ht="27" customHeight="1" spans="1:18">
      <c r="A778" s="328">
        <v>764</v>
      </c>
      <c r="B778" s="294">
        <v>45827</v>
      </c>
      <c r="C778" s="337"/>
      <c r="D778" s="337" t="s">
        <v>520</v>
      </c>
      <c r="E778" s="337"/>
      <c r="F778" s="337" t="s">
        <v>750</v>
      </c>
      <c r="G778" s="359">
        <v>100</v>
      </c>
      <c r="H778" s="340"/>
      <c r="I778" s="337" t="s">
        <v>703</v>
      </c>
      <c r="J778" s="337" t="s">
        <v>724</v>
      </c>
      <c r="K778" s="337"/>
      <c r="L778" s="337"/>
      <c r="M778" s="334" t="s">
        <v>429</v>
      </c>
      <c r="N778" s="337"/>
      <c r="O778" s="349"/>
      <c r="P778" s="349"/>
      <c r="Q778" s="357"/>
      <c r="R778" s="313" t="str">
        <f t="shared" si="11"/>
        <v>2025</v>
      </c>
    </row>
    <row r="779" ht="27" customHeight="1" spans="1:18">
      <c r="A779" s="328">
        <v>765</v>
      </c>
      <c r="B779" s="294">
        <v>45827</v>
      </c>
      <c r="C779" s="337"/>
      <c r="D779" s="337" t="s">
        <v>520</v>
      </c>
      <c r="E779" s="337"/>
      <c r="F779" s="337" t="s">
        <v>748</v>
      </c>
      <c r="G779" s="359">
        <v>100</v>
      </c>
      <c r="H779" s="340"/>
      <c r="I779" s="337" t="s">
        <v>703</v>
      </c>
      <c r="J779" s="337" t="s">
        <v>724</v>
      </c>
      <c r="K779" s="337"/>
      <c r="L779" s="337"/>
      <c r="M779" s="334" t="s">
        <v>139</v>
      </c>
      <c r="N779" s="337"/>
      <c r="O779" s="349"/>
      <c r="P779" s="349"/>
      <c r="Q779" s="357"/>
      <c r="R779" s="313" t="str">
        <f t="shared" si="11"/>
        <v>2025</v>
      </c>
    </row>
    <row r="780" ht="27" customHeight="1" spans="1:18">
      <c r="A780" s="328">
        <v>766</v>
      </c>
      <c r="B780" s="294">
        <v>45827</v>
      </c>
      <c r="C780" s="337"/>
      <c r="D780" s="337" t="s">
        <v>668</v>
      </c>
      <c r="E780" s="337"/>
      <c r="F780" s="337" t="s">
        <v>668</v>
      </c>
      <c r="G780" s="359">
        <v>3.97</v>
      </c>
      <c r="H780" s="340"/>
      <c r="I780" s="337" t="s">
        <v>531</v>
      </c>
      <c r="J780" s="337"/>
      <c r="K780" s="337"/>
      <c r="L780" s="337"/>
      <c r="M780" s="334"/>
      <c r="N780" s="337"/>
      <c r="O780" s="349"/>
      <c r="P780" s="349" t="str">
        <f>TEXT(daily!$B780,"mmmm")</f>
        <v>June</v>
      </c>
      <c r="Q780" s="357"/>
      <c r="R780" s="313" t="str">
        <f t="shared" si="11"/>
        <v>2025</v>
      </c>
    </row>
    <row r="781" ht="27" customHeight="1" spans="1:18">
      <c r="A781" s="328">
        <v>767</v>
      </c>
      <c r="B781" s="294">
        <v>45827</v>
      </c>
      <c r="C781" s="337"/>
      <c r="D781" s="337" t="s">
        <v>518</v>
      </c>
      <c r="E781" s="337"/>
      <c r="F781" s="337" t="s">
        <v>894</v>
      </c>
      <c r="G781" s="359">
        <v>65</v>
      </c>
      <c r="H781" s="340"/>
      <c r="I781" s="337" t="s">
        <v>800</v>
      </c>
      <c r="J781" s="337"/>
      <c r="K781" s="337"/>
      <c r="L781" s="337"/>
      <c r="M781" s="329"/>
      <c r="N781" s="337"/>
      <c r="O781" s="349"/>
      <c r="P781" s="349" t="str">
        <f>TEXT(daily!$B781,"mmmm")</f>
        <v>June</v>
      </c>
      <c r="Q781" s="358"/>
      <c r="R781" s="313" t="str">
        <f t="shared" si="11"/>
        <v>2025</v>
      </c>
    </row>
    <row r="782" ht="27" customHeight="1" spans="1:18">
      <c r="A782" s="328">
        <v>768</v>
      </c>
      <c r="B782" s="294">
        <v>45827</v>
      </c>
      <c r="C782" s="337"/>
      <c r="D782" s="337" t="s">
        <v>518</v>
      </c>
      <c r="E782" s="337"/>
      <c r="F782" s="337" t="s">
        <v>997</v>
      </c>
      <c r="G782" s="359">
        <v>300</v>
      </c>
      <c r="H782" s="340"/>
      <c r="I782" s="337" t="s">
        <v>703</v>
      </c>
      <c r="J782" s="337" t="s">
        <v>724</v>
      </c>
      <c r="K782" s="337"/>
      <c r="L782" s="337"/>
      <c r="M782" s="334"/>
      <c r="N782" s="337"/>
      <c r="O782" s="349"/>
      <c r="P782" s="349" t="str">
        <f>TEXT(daily!$B782,"mmmm")</f>
        <v>June</v>
      </c>
      <c r="Q782" s="357"/>
      <c r="R782" s="313" t="str">
        <f t="shared" si="11"/>
        <v>2025</v>
      </c>
    </row>
    <row r="783" ht="27" customHeight="1" spans="1:18">
      <c r="A783" s="328">
        <v>769</v>
      </c>
      <c r="B783" s="294">
        <v>45827</v>
      </c>
      <c r="C783" s="337"/>
      <c r="D783" s="337" t="s">
        <v>520</v>
      </c>
      <c r="E783" s="337"/>
      <c r="F783" s="337" t="s">
        <v>998</v>
      </c>
      <c r="G783" s="359">
        <v>500</v>
      </c>
      <c r="H783" s="340"/>
      <c r="I783" s="337" t="s">
        <v>800</v>
      </c>
      <c r="J783" s="337"/>
      <c r="K783" s="337"/>
      <c r="L783" s="337"/>
      <c r="M783" s="329"/>
      <c r="N783" s="337"/>
      <c r="O783" s="349"/>
      <c r="P783" s="349" t="str">
        <f>TEXT(daily!$B783,"mmmm")</f>
        <v>June</v>
      </c>
      <c r="Q783" s="358"/>
      <c r="R783" s="313" t="str">
        <f t="shared" ref="R783:R846" si="12">TEXT(B783,"yyyy")</f>
        <v>2025</v>
      </c>
    </row>
    <row r="784" ht="27" customHeight="1" spans="1:18">
      <c r="A784" s="328">
        <v>770</v>
      </c>
      <c r="B784" s="294">
        <v>45827</v>
      </c>
      <c r="C784" s="337"/>
      <c r="D784" s="337" t="s">
        <v>377</v>
      </c>
      <c r="E784" s="337"/>
      <c r="F784" s="337" t="s">
        <v>911</v>
      </c>
      <c r="G784" s="359">
        <v>190</v>
      </c>
      <c r="H784" s="340"/>
      <c r="I784" s="337" t="s">
        <v>703</v>
      </c>
      <c r="J784" s="337" t="s">
        <v>724</v>
      </c>
      <c r="K784" s="337"/>
      <c r="L784" s="337"/>
      <c r="M784" s="334"/>
      <c r="N784" s="337"/>
      <c r="O784" s="349"/>
      <c r="P784" s="349" t="str">
        <f>TEXT(daily!$B784,"mmmm")</f>
        <v>June</v>
      </c>
      <c r="Q784" s="357"/>
      <c r="R784" s="313" t="str">
        <f t="shared" si="12"/>
        <v>2025</v>
      </c>
    </row>
    <row r="785" ht="27" customHeight="1" spans="1:18">
      <c r="A785" s="328">
        <v>771</v>
      </c>
      <c r="B785" s="294">
        <v>45827</v>
      </c>
      <c r="C785" s="337"/>
      <c r="D785" s="337" t="s">
        <v>17</v>
      </c>
      <c r="E785" s="337"/>
      <c r="F785" s="337" t="s">
        <v>999</v>
      </c>
      <c r="G785" s="359">
        <v>1000</v>
      </c>
      <c r="H785" s="340"/>
      <c r="I785" s="337" t="s">
        <v>531</v>
      </c>
      <c r="J785" s="337"/>
      <c r="K785" s="337"/>
      <c r="L785" s="337" t="s">
        <v>1000</v>
      </c>
      <c r="M785" s="329"/>
      <c r="N785" s="337"/>
      <c r="O785" s="349"/>
      <c r="P785" s="349" t="str">
        <f>TEXT(daily!$B785,"mmmm")</f>
        <v>June</v>
      </c>
      <c r="Q785" s="358"/>
      <c r="R785" s="313" t="str">
        <f t="shared" si="12"/>
        <v>2025</v>
      </c>
    </row>
    <row r="786" ht="27" customHeight="1" spans="1:18">
      <c r="A786" s="328">
        <v>772</v>
      </c>
      <c r="B786" s="294">
        <v>45827</v>
      </c>
      <c r="C786" s="337"/>
      <c r="D786" s="337" t="s">
        <v>520</v>
      </c>
      <c r="E786" s="337"/>
      <c r="F786" s="337" t="s">
        <v>1001</v>
      </c>
      <c r="G786" s="359">
        <v>5550</v>
      </c>
      <c r="H786" s="340"/>
      <c r="I786" s="337" t="s">
        <v>800</v>
      </c>
      <c r="J786" s="337"/>
      <c r="K786" s="337"/>
      <c r="L786" s="337"/>
      <c r="M786" s="334"/>
      <c r="N786" s="337"/>
      <c r="O786" s="349"/>
      <c r="P786" s="349" t="str">
        <f>TEXT(daily!$B786,"mmmm")</f>
        <v>June</v>
      </c>
      <c r="Q786" s="357"/>
      <c r="R786" s="313" t="str">
        <f t="shared" si="12"/>
        <v>2025</v>
      </c>
    </row>
    <row r="787" ht="27" customHeight="1" spans="1:18">
      <c r="A787" s="328">
        <v>773</v>
      </c>
      <c r="B787" s="294">
        <v>45827</v>
      </c>
      <c r="C787" s="337"/>
      <c r="D787" s="337" t="s">
        <v>520</v>
      </c>
      <c r="E787" s="337"/>
      <c r="F787" s="337" t="s">
        <v>139</v>
      </c>
      <c r="G787" s="359">
        <f>960-100</f>
        <v>860</v>
      </c>
      <c r="H787" s="340"/>
      <c r="I787" s="337" t="s">
        <v>522</v>
      </c>
      <c r="J787" s="337"/>
      <c r="K787" s="337"/>
      <c r="L787" s="337"/>
      <c r="M787" s="334" t="s">
        <v>139</v>
      </c>
      <c r="N787" s="337"/>
      <c r="O787" s="349"/>
      <c r="P787" s="349"/>
      <c r="Q787" s="357"/>
      <c r="R787" s="313" t="str">
        <f t="shared" si="12"/>
        <v>2025</v>
      </c>
    </row>
    <row r="788" ht="27" customHeight="1" spans="1:18">
      <c r="A788" s="328">
        <v>774</v>
      </c>
      <c r="B788" s="294">
        <v>45827</v>
      </c>
      <c r="C788" s="337"/>
      <c r="D788" s="337" t="s">
        <v>520</v>
      </c>
      <c r="E788" s="337"/>
      <c r="F788" s="337" t="s">
        <v>139</v>
      </c>
      <c r="G788" s="359">
        <v>720</v>
      </c>
      <c r="H788" s="340"/>
      <c r="I788" s="337" t="s">
        <v>800</v>
      </c>
      <c r="J788" s="337"/>
      <c r="K788" s="337"/>
      <c r="L788" s="337"/>
      <c r="M788" s="334" t="s">
        <v>139</v>
      </c>
      <c r="N788" s="337"/>
      <c r="O788" s="349"/>
      <c r="P788" s="349"/>
      <c r="Q788" s="357"/>
      <c r="R788" s="313" t="str">
        <f t="shared" si="12"/>
        <v>2025</v>
      </c>
    </row>
    <row r="789" ht="27" customHeight="1" spans="1:18">
      <c r="A789" s="328">
        <v>775</v>
      </c>
      <c r="B789" s="294">
        <v>45827</v>
      </c>
      <c r="C789" s="337"/>
      <c r="D789" s="337" t="s">
        <v>520</v>
      </c>
      <c r="E789" s="337"/>
      <c r="F789" s="337" t="s">
        <v>139</v>
      </c>
      <c r="G789" s="359">
        <f>1920+300</f>
        <v>2220</v>
      </c>
      <c r="H789" s="340"/>
      <c r="I789" s="337" t="s">
        <v>703</v>
      </c>
      <c r="J789" s="337" t="s">
        <v>724</v>
      </c>
      <c r="K789" s="337"/>
      <c r="L789" s="337"/>
      <c r="M789" s="334" t="s">
        <v>139</v>
      </c>
      <c r="N789" s="337"/>
      <c r="O789" s="349"/>
      <c r="P789" s="349"/>
      <c r="Q789" s="357"/>
      <c r="R789" s="313" t="str">
        <f t="shared" si="12"/>
        <v>2025</v>
      </c>
    </row>
    <row r="790" ht="27" customHeight="1" spans="1:18">
      <c r="A790" s="328">
        <v>776</v>
      </c>
      <c r="B790" s="294">
        <v>45827</v>
      </c>
      <c r="C790" s="337"/>
      <c r="D790" s="337" t="s">
        <v>520</v>
      </c>
      <c r="E790" s="337"/>
      <c r="F790" s="337" t="s">
        <v>429</v>
      </c>
      <c r="G790" s="359">
        <f>1150-100-200</f>
        <v>850</v>
      </c>
      <c r="H790" s="340"/>
      <c r="I790" s="337" t="s">
        <v>522</v>
      </c>
      <c r="J790" s="337"/>
      <c r="K790" s="337"/>
      <c r="L790" s="337"/>
      <c r="M790" s="334" t="s">
        <v>429</v>
      </c>
      <c r="N790" s="337"/>
      <c r="O790" s="349"/>
      <c r="P790" s="349"/>
      <c r="Q790" s="357"/>
      <c r="R790" s="313" t="str">
        <f t="shared" si="12"/>
        <v>2025</v>
      </c>
    </row>
    <row r="791" ht="27" customHeight="1" spans="1:18">
      <c r="A791" s="328">
        <v>777</v>
      </c>
      <c r="B791" s="294">
        <v>45827</v>
      </c>
      <c r="C791" s="337"/>
      <c r="D791" s="337" t="s">
        <v>520</v>
      </c>
      <c r="E791" s="337"/>
      <c r="F791" s="337" t="s">
        <v>429</v>
      </c>
      <c r="G791" s="359">
        <f>1600-400</f>
        <v>1200</v>
      </c>
      <c r="H791" s="340"/>
      <c r="I791" s="337" t="s">
        <v>703</v>
      </c>
      <c r="J791" s="337" t="s">
        <v>724</v>
      </c>
      <c r="K791" s="337"/>
      <c r="L791" s="337"/>
      <c r="M791" s="334" t="s">
        <v>429</v>
      </c>
      <c r="N791" s="337"/>
      <c r="O791" s="349"/>
      <c r="P791" s="349"/>
      <c r="Q791" s="357"/>
      <c r="R791" s="313" t="str">
        <f t="shared" si="12"/>
        <v>2025</v>
      </c>
    </row>
    <row r="792" ht="27" customHeight="1" spans="1:18">
      <c r="A792" s="328">
        <v>778</v>
      </c>
      <c r="B792" s="294">
        <v>45827</v>
      </c>
      <c r="C792" s="337"/>
      <c r="D792" s="337" t="s">
        <v>377</v>
      </c>
      <c r="E792" s="337"/>
      <c r="F792" s="337" t="s">
        <v>1002</v>
      </c>
      <c r="G792" s="359">
        <v>100</v>
      </c>
      <c r="H792" s="340"/>
      <c r="I792" s="337" t="s">
        <v>522</v>
      </c>
      <c r="J792" s="337"/>
      <c r="K792" s="337"/>
      <c r="L792" s="337"/>
      <c r="M792" s="334"/>
      <c r="N792" s="337"/>
      <c r="O792" s="349"/>
      <c r="P792" s="349"/>
      <c r="Q792" s="357"/>
      <c r="R792" s="313" t="str">
        <f t="shared" si="12"/>
        <v>2025</v>
      </c>
    </row>
    <row r="793" ht="27" customHeight="1" spans="1:18">
      <c r="A793" s="328">
        <v>779</v>
      </c>
      <c r="B793" s="294">
        <v>45827</v>
      </c>
      <c r="C793" s="337"/>
      <c r="D793" s="337" t="s">
        <v>377</v>
      </c>
      <c r="E793" s="337"/>
      <c r="F793" s="337" t="s">
        <v>1002</v>
      </c>
      <c r="G793" s="359">
        <v>200</v>
      </c>
      <c r="H793" s="340"/>
      <c r="I793" s="337" t="s">
        <v>703</v>
      </c>
      <c r="J793" s="337" t="s">
        <v>724</v>
      </c>
      <c r="K793" s="337"/>
      <c r="L793" s="337"/>
      <c r="M793" s="334"/>
      <c r="N793" s="337"/>
      <c r="O793" s="349"/>
      <c r="P793" s="349"/>
      <c r="Q793" s="357"/>
      <c r="R793" s="313" t="str">
        <f t="shared" si="12"/>
        <v>2025</v>
      </c>
    </row>
    <row r="794" ht="27" customHeight="1" spans="1:18">
      <c r="A794" s="328">
        <v>780</v>
      </c>
      <c r="B794" s="294">
        <v>45827</v>
      </c>
      <c r="C794" s="337"/>
      <c r="D794" s="337" t="s">
        <v>377</v>
      </c>
      <c r="E794" s="337"/>
      <c r="F794" s="337" t="s">
        <v>1003</v>
      </c>
      <c r="G794" s="359">
        <v>800</v>
      </c>
      <c r="H794" s="340"/>
      <c r="I794" s="337" t="s">
        <v>1004</v>
      </c>
      <c r="J794" s="337"/>
      <c r="K794" s="337"/>
      <c r="L794" s="337"/>
      <c r="M794" s="334"/>
      <c r="N794" s="337"/>
      <c r="O794" s="349"/>
      <c r="P794" s="349" t="str">
        <f>TEXT(daily!$B794,"mmmm")</f>
        <v>June</v>
      </c>
      <c r="Q794" s="357"/>
      <c r="R794" s="313" t="str">
        <f t="shared" si="12"/>
        <v>2025</v>
      </c>
    </row>
    <row r="795" ht="27" customHeight="1" spans="1:18">
      <c r="A795" s="328">
        <v>781</v>
      </c>
      <c r="B795" s="294">
        <v>45827</v>
      </c>
      <c r="C795" s="337"/>
      <c r="D795" s="337" t="s">
        <v>517</v>
      </c>
      <c r="E795" s="337"/>
      <c r="F795" s="337" t="s">
        <v>186</v>
      </c>
      <c r="G795" s="359">
        <v>340</v>
      </c>
      <c r="H795" s="340"/>
      <c r="I795" s="337" t="s">
        <v>517</v>
      </c>
      <c r="J795" s="337"/>
      <c r="K795" s="337"/>
      <c r="L795" s="337"/>
      <c r="M795" s="329"/>
      <c r="N795" s="337"/>
      <c r="O795" s="349"/>
      <c r="P795" s="349" t="str">
        <f>TEXT(daily!$B795,"mmmm")</f>
        <v>June</v>
      </c>
      <c r="Q795" s="358"/>
      <c r="R795" s="313" t="str">
        <f t="shared" si="12"/>
        <v>2025</v>
      </c>
    </row>
    <row r="796" ht="27" customHeight="1" spans="1:18">
      <c r="A796" s="328">
        <v>782</v>
      </c>
      <c r="B796" s="294">
        <v>45827</v>
      </c>
      <c r="C796" s="337"/>
      <c r="D796" s="337" t="s">
        <v>517</v>
      </c>
      <c r="E796" s="337"/>
      <c r="F796" s="337" t="s">
        <v>186</v>
      </c>
      <c r="G796" s="359">
        <v>340</v>
      </c>
      <c r="H796" s="340"/>
      <c r="I796" s="337" t="s">
        <v>517</v>
      </c>
      <c r="J796" s="337"/>
      <c r="K796" s="337"/>
      <c r="L796" s="337"/>
      <c r="M796" s="334"/>
      <c r="N796" s="337"/>
      <c r="O796" s="349"/>
      <c r="P796" s="349" t="str">
        <f>TEXT(daily!$B796,"mmmm")</f>
        <v>June</v>
      </c>
      <c r="Q796" s="357"/>
      <c r="R796" s="313" t="str">
        <f t="shared" si="12"/>
        <v>2025</v>
      </c>
    </row>
    <row r="797" ht="27" customHeight="1" spans="1:18">
      <c r="A797" s="328">
        <v>783</v>
      </c>
      <c r="B797" s="294">
        <v>45827</v>
      </c>
      <c r="C797" s="337"/>
      <c r="D797" s="337" t="s">
        <v>517</v>
      </c>
      <c r="E797" s="337"/>
      <c r="F797" s="337" t="s">
        <v>186</v>
      </c>
      <c r="G797" s="359">
        <v>340</v>
      </c>
      <c r="H797" s="340"/>
      <c r="I797" s="337" t="s">
        <v>517</v>
      </c>
      <c r="J797" s="337"/>
      <c r="K797" s="337"/>
      <c r="L797" s="337"/>
      <c r="M797" s="329"/>
      <c r="N797" s="337"/>
      <c r="O797" s="349"/>
      <c r="P797" s="349" t="str">
        <f>TEXT(daily!$B797,"mmmm")</f>
        <v>June</v>
      </c>
      <c r="Q797" s="358"/>
      <c r="R797" s="313" t="str">
        <f t="shared" si="12"/>
        <v>2025</v>
      </c>
    </row>
    <row r="798" ht="27" customHeight="1" spans="1:18">
      <c r="A798" s="328">
        <v>784</v>
      </c>
      <c r="B798" s="294">
        <v>45827</v>
      </c>
      <c r="C798" s="337"/>
      <c r="D798" s="337" t="s">
        <v>517</v>
      </c>
      <c r="E798" s="337"/>
      <c r="F798" s="337" t="s">
        <v>186</v>
      </c>
      <c r="G798" s="359">
        <v>340</v>
      </c>
      <c r="H798" s="340"/>
      <c r="I798" s="337" t="s">
        <v>517</v>
      </c>
      <c r="J798" s="337"/>
      <c r="K798" s="337"/>
      <c r="L798" s="337"/>
      <c r="M798" s="334"/>
      <c r="N798" s="337"/>
      <c r="O798" s="349"/>
      <c r="P798" s="349" t="str">
        <f>TEXT(daily!$B798,"mmmm")</f>
        <v>June</v>
      </c>
      <c r="Q798" s="357"/>
      <c r="R798" s="313" t="str">
        <f t="shared" si="12"/>
        <v>2025</v>
      </c>
    </row>
    <row r="799" ht="27" customHeight="1" spans="1:18">
      <c r="A799" s="328">
        <v>785</v>
      </c>
      <c r="B799" s="294">
        <v>45827</v>
      </c>
      <c r="C799" s="337"/>
      <c r="D799" s="337" t="s">
        <v>377</v>
      </c>
      <c r="E799" s="337"/>
      <c r="F799" s="337" t="s">
        <v>662</v>
      </c>
      <c r="G799" s="359">
        <v>500</v>
      </c>
      <c r="H799" s="340"/>
      <c r="I799" s="337" t="s">
        <v>517</v>
      </c>
      <c r="J799" s="337"/>
      <c r="K799" s="337"/>
      <c r="L799" s="337"/>
      <c r="M799" s="329"/>
      <c r="N799" s="337"/>
      <c r="O799" s="349"/>
      <c r="P799" s="349" t="str">
        <f>TEXT(daily!$B799,"mmmm")</f>
        <v>June</v>
      </c>
      <c r="Q799" s="358"/>
      <c r="R799" s="313" t="str">
        <f t="shared" si="12"/>
        <v>2025</v>
      </c>
    </row>
    <row r="800" ht="27" customHeight="1" spans="1:18">
      <c r="A800" s="328">
        <v>786</v>
      </c>
      <c r="B800" s="294">
        <v>45828</v>
      </c>
      <c r="C800" s="337"/>
      <c r="D800" s="337" t="s">
        <v>993</v>
      </c>
      <c r="E800" s="337"/>
      <c r="F800" s="337" t="s">
        <v>1005</v>
      </c>
      <c r="G800" s="359">
        <f>10000+10000+200+5000</f>
        <v>25200</v>
      </c>
      <c r="H800" s="340"/>
      <c r="I800" s="337" t="s">
        <v>531</v>
      </c>
      <c r="J800" s="337"/>
      <c r="K800" s="337"/>
      <c r="L800" s="337"/>
      <c r="M800" s="334"/>
      <c r="N800" s="337"/>
      <c r="O800" s="349"/>
      <c r="P800" s="349" t="str">
        <f>TEXT(daily!$B800,"mmmm")</f>
        <v>June</v>
      </c>
      <c r="Q800" s="357"/>
      <c r="R800" s="313" t="str">
        <f t="shared" si="12"/>
        <v>2025</v>
      </c>
    </row>
    <row r="801" ht="27" customHeight="1" spans="1:18">
      <c r="A801" s="328">
        <v>787</v>
      </c>
      <c r="B801" s="294">
        <v>45828</v>
      </c>
      <c r="C801" s="337"/>
      <c r="D801" s="337" t="s">
        <v>517</v>
      </c>
      <c r="E801" s="337"/>
      <c r="F801" s="337" t="s">
        <v>848</v>
      </c>
      <c r="G801" s="359">
        <v>1000</v>
      </c>
      <c r="H801" s="340"/>
      <c r="I801" s="337" t="s">
        <v>517</v>
      </c>
      <c r="J801" s="337"/>
      <c r="K801" s="337"/>
      <c r="L801" s="337"/>
      <c r="M801" s="329"/>
      <c r="N801" s="337"/>
      <c r="O801" s="349"/>
      <c r="P801" s="349" t="str">
        <f>TEXT(daily!$B801,"mmmm")</f>
        <v>June</v>
      </c>
      <c r="Q801" s="358"/>
      <c r="R801" s="313" t="str">
        <f t="shared" si="12"/>
        <v>2025</v>
      </c>
    </row>
    <row r="802" ht="27" customHeight="1" spans="1:18">
      <c r="A802" s="328">
        <v>788</v>
      </c>
      <c r="B802" s="294">
        <v>45829</v>
      </c>
      <c r="C802" s="337"/>
      <c r="D802" s="337" t="s">
        <v>518</v>
      </c>
      <c r="E802" s="337"/>
      <c r="F802" s="337" t="s">
        <v>1006</v>
      </c>
      <c r="G802" s="359">
        <v>6550</v>
      </c>
      <c r="H802" s="340"/>
      <c r="I802" s="337" t="s">
        <v>522</v>
      </c>
      <c r="J802" s="337"/>
      <c r="K802" s="337"/>
      <c r="L802" s="337"/>
      <c r="M802" s="334"/>
      <c r="N802" s="337"/>
      <c r="O802" s="349"/>
      <c r="P802" s="349" t="str">
        <f>TEXT(daily!$B802,"mmmm")</f>
        <v>June</v>
      </c>
      <c r="Q802" s="357"/>
      <c r="R802" s="313" t="str">
        <f t="shared" si="12"/>
        <v>2025</v>
      </c>
    </row>
    <row r="803" ht="27" customHeight="1" spans="1:18">
      <c r="A803" s="328">
        <v>789</v>
      </c>
      <c r="B803" s="294">
        <v>45829</v>
      </c>
      <c r="C803" s="337"/>
      <c r="D803" s="337" t="s">
        <v>377</v>
      </c>
      <c r="E803" s="337"/>
      <c r="F803" s="341" t="s">
        <v>1007</v>
      </c>
      <c r="G803" s="359">
        <v>130</v>
      </c>
      <c r="H803" s="340"/>
      <c r="I803" s="337" t="s">
        <v>703</v>
      </c>
      <c r="J803" s="337" t="s">
        <v>886</v>
      </c>
      <c r="K803" s="337"/>
      <c r="L803" s="337"/>
      <c r="M803" s="329"/>
      <c r="N803" s="337"/>
      <c r="O803" s="349"/>
      <c r="P803" s="349" t="str">
        <f>TEXT(daily!$B803,"mmmm")</f>
        <v>June</v>
      </c>
      <c r="Q803" s="358"/>
      <c r="R803" s="313" t="str">
        <f t="shared" si="12"/>
        <v>2025</v>
      </c>
    </row>
    <row r="804" ht="27" customHeight="1" spans="1:18">
      <c r="A804" s="328">
        <v>790</v>
      </c>
      <c r="B804" s="294">
        <v>45829</v>
      </c>
      <c r="C804" s="337"/>
      <c r="D804" s="337" t="s">
        <v>19</v>
      </c>
      <c r="E804" s="337"/>
      <c r="F804" s="337" t="s">
        <v>1008</v>
      </c>
      <c r="G804" s="359">
        <v>70</v>
      </c>
      <c r="H804" s="340"/>
      <c r="I804" s="337" t="s">
        <v>800</v>
      </c>
      <c r="J804" s="337"/>
      <c r="K804" s="337"/>
      <c r="L804" s="337"/>
      <c r="M804" s="334"/>
      <c r="N804" s="337"/>
      <c r="O804" s="349"/>
      <c r="P804" s="349" t="str">
        <f>TEXT(daily!$B804,"mmmm")</f>
        <v>June</v>
      </c>
      <c r="Q804" s="357"/>
      <c r="R804" s="313" t="str">
        <f t="shared" si="12"/>
        <v>2025</v>
      </c>
    </row>
    <row r="805" ht="27" customHeight="1" spans="1:18">
      <c r="A805" s="328">
        <v>791</v>
      </c>
      <c r="B805" s="294">
        <v>45829</v>
      </c>
      <c r="C805" s="337"/>
      <c r="D805" s="337" t="s">
        <v>518</v>
      </c>
      <c r="E805" s="337"/>
      <c r="F805" s="337" t="s">
        <v>1009</v>
      </c>
      <c r="G805" s="359">
        <v>330</v>
      </c>
      <c r="H805" s="340"/>
      <c r="I805" s="337" t="s">
        <v>703</v>
      </c>
      <c r="J805" s="337" t="s">
        <v>886</v>
      </c>
      <c r="K805" s="337"/>
      <c r="L805" s="337"/>
      <c r="M805" s="329"/>
      <c r="N805" s="337"/>
      <c r="O805" s="349"/>
      <c r="P805" s="349" t="str">
        <f>TEXT(daily!$B805,"mmmm")</f>
        <v>June</v>
      </c>
      <c r="Q805" s="358"/>
      <c r="R805" s="313" t="str">
        <f t="shared" si="12"/>
        <v>2025</v>
      </c>
    </row>
    <row r="806" ht="29.25" customHeight="1" spans="1:18">
      <c r="A806" s="328">
        <v>792</v>
      </c>
      <c r="B806" s="294">
        <v>45829</v>
      </c>
      <c r="C806" s="337"/>
      <c r="D806" s="337" t="s">
        <v>520</v>
      </c>
      <c r="E806" s="337"/>
      <c r="F806" s="337" t="s">
        <v>1010</v>
      </c>
      <c r="G806" s="359">
        <v>300</v>
      </c>
      <c r="H806" s="340"/>
      <c r="I806" s="337" t="s">
        <v>703</v>
      </c>
      <c r="J806" s="337" t="s">
        <v>886</v>
      </c>
      <c r="K806" s="337"/>
      <c r="L806" s="337"/>
      <c r="M806" s="97" t="s">
        <v>1010</v>
      </c>
      <c r="N806" s="337"/>
      <c r="O806" s="349"/>
      <c r="P806" s="349" t="str">
        <f>TEXT(daily!$B806,"mmmm")</f>
        <v>June</v>
      </c>
      <c r="Q806" s="357"/>
      <c r="R806" s="313" t="str">
        <f t="shared" si="12"/>
        <v>2025</v>
      </c>
    </row>
    <row r="807" ht="29.25" customHeight="1" spans="1:18">
      <c r="A807" s="328">
        <v>793</v>
      </c>
      <c r="B807" s="294">
        <v>45829</v>
      </c>
      <c r="C807" s="337"/>
      <c r="D807" s="337" t="s">
        <v>520</v>
      </c>
      <c r="E807" s="337"/>
      <c r="F807" s="337" t="s">
        <v>1011</v>
      </c>
      <c r="G807" s="359">
        <v>450</v>
      </c>
      <c r="H807" s="340"/>
      <c r="I807" s="337" t="s">
        <v>703</v>
      </c>
      <c r="J807" s="337" t="s">
        <v>886</v>
      </c>
      <c r="K807" s="337"/>
      <c r="L807" s="337"/>
      <c r="M807" s="97" t="s">
        <v>1012</v>
      </c>
      <c r="N807" s="337"/>
      <c r="O807" s="349"/>
      <c r="P807" s="349" t="str">
        <f>TEXT(daily!$B807,"mmmm")</f>
        <v>June</v>
      </c>
      <c r="Q807" s="358"/>
      <c r="R807" s="313" t="str">
        <f t="shared" si="12"/>
        <v>2025</v>
      </c>
    </row>
    <row r="808" ht="27" customHeight="1" spans="1:18">
      <c r="A808" s="328">
        <v>794</v>
      </c>
      <c r="B808" s="294">
        <v>45829</v>
      </c>
      <c r="C808" s="337"/>
      <c r="D808" s="337" t="s">
        <v>377</v>
      </c>
      <c r="E808" s="337"/>
      <c r="F808" s="337" t="s">
        <v>662</v>
      </c>
      <c r="G808" s="359">
        <f>25+370</f>
        <v>395</v>
      </c>
      <c r="H808" s="340"/>
      <c r="I808" s="337" t="s">
        <v>517</v>
      </c>
      <c r="J808" s="337"/>
      <c r="K808" s="337"/>
      <c r="L808" s="337"/>
      <c r="M808" s="334"/>
      <c r="N808" s="337"/>
      <c r="O808" s="349"/>
      <c r="P808" s="349" t="str">
        <f>TEXT(daily!$B808,"mmmm")</f>
        <v>June</v>
      </c>
      <c r="Q808" s="357"/>
      <c r="R808" s="313" t="str">
        <f t="shared" si="12"/>
        <v>2025</v>
      </c>
    </row>
    <row r="809" ht="27" customHeight="1" spans="1:18">
      <c r="A809" s="328">
        <v>795</v>
      </c>
      <c r="B809" s="294">
        <v>45829</v>
      </c>
      <c r="C809" s="337"/>
      <c r="D809" s="337" t="s">
        <v>996</v>
      </c>
      <c r="E809" s="337"/>
      <c r="F809" s="337" t="s">
        <v>306</v>
      </c>
      <c r="G809" s="359">
        <v>110</v>
      </c>
      <c r="H809" s="340"/>
      <c r="I809" s="337" t="s">
        <v>531</v>
      </c>
      <c r="J809" s="337"/>
      <c r="K809" s="337"/>
      <c r="L809" s="337"/>
      <c r="M809" s="329"/>
      <c r="N809" s="337"/>
      <c r="O809" s="349"/>
      <c r="P809" s="349" t="str">
        <f>TEXT(daily!$B809,"mmmm")</f>
        <v>June</v>
      </c>
      <c r="Q809" s="358"/>
      <c r="R809" s="313" t="str">
        <f t="shared" si="12"/>
        <v>2025</v>
      </c>
    </row>
    <row r="810" ht="27" customHeight="1" spans="1:18">
      <c r="A810" s="328">
        <v>796</v>
      </c>
      <c r="B810" s="294">
        <v>45829</v>
      </c>
      <c r="C810" s="337"/>
      <c r="D810" s="337" t="s">
        <v>377</v>
      </c>
      <c r="E810" s="337"/>
      <c r="F810" s="337" t="s">
        <v>1013</v>
      </c>
      <c r="G810" s="359">
        <v>70</v>
      </c>
      <c r="H810" s="340"/>
      <c r="I810" s="337" t="s">
        <v>703</v>
      </c>
      <c r="J810" s="337" t="s">
        <v>886</v>
      </c>
      <c r="K810" s="337"/>
      <c r="L810" s="337"/>
      <c r="M810" s="334"/>
      <c r="N810" s="337"/>
      <c r="O810" s="349"/>
      <c r="P810" s="349" t="str">
        <f>TEXT(daily!$B810,"mmmm")</f>
        <v>June</v>
      </c>
      <c r="Q810" s="357"/>
      <c r="R810" s="313" t="str">
        <f t="shared" si="12"/>
        <v>2025</v>
      </c>
    </row>
    <row r="811" ht="27" customHeight="1" spans="1:18">
      <c r="A811" s="328">
        <v>797</v>
      </c>
      <c r="B811" s="294">
        <v>45829</v>
      </c>
      <c r="C811" s="337"/>
      <c r="D811" s="337" t="s">
        <v>668</v>
      </c>
      <c r="E811" s="337"/>
      <c r="F811" s="337" t="s">
        <v>668</v>
      </c>
      <c r="G811" s="359">
        <v>29.4</v>
      </c>
      <c r="H811" s="340"/>
      <c r="I811" s="337" t="s">
        <v>1004</v>
      </c>
      <c r="J811" s="337"/>
      <c r="K811" s="337"/>
      <c r="L811" s="337"/>
      <c r="M811" s="329"/>
      <c r="N811" s="337"/>
      <c r="O811" s="349"/>
      <c r="P811" s="349" t="str">
        <f>TEXT(daily!$B811,"mmmm")</f>
        <v>June</v>
      </c>
      <c r="Q811" s="358"/>
      <c r="R811" s="313" t="str">
        <f t="shared" si="12"/>
        <v>2025</v>
      </c>
    </row>
    <row r="812" ht="27" customHeight="1" spans="1:18">
      <c r="A812" s="328">
        <v>798</v>
      </c>
      <c r="B812" s="294">
        <v>45829</v>
      </c>
      <c r="C812" s="337"/>
      <c r="D812" s="337" t="s">
        <v>517</v>
      </c>
      <c r="E812" s="337"/>
      <c r="F812" s="337" t="s">
        <v>341</v>
      </c>
      <c r="G812" s="359">
        <v>300</v>
      </c>
      <c r="H812" s="340"/>
      <c r="I812" s="337" t="s">
        <v>517</v>
      </c>
      <c r="J812" s="337"/>
      <c r="K812" s="337"/>
      <c r="L812" s="337"/>
      <c r="M812" s="334"/>
      <c r="N812" s="337"/>
      <c r="O812" s="349"/>
      <c r="P812" s="349" t="str">
        <f>TEXT(daily!$B812,"mmmm")</f>
        <v>June</v>
      </c>
      <c r="Q812" s="357"/>
      <c r="R812" s="313" t="str">
        <f t="shared" si="12"/>
        <v>2025</v>
      </c>
    </row>
    <row r="813" ht="27" customHeight="1" spans="1:18">
      <c r="A813" s="328">
        <v>799</v>
      </c>
      <c r="B813" s="294">
        <v>45829</v>
      </c>
      <c r="C813" s="337"/>
      <c r="D813" s="337" t="s">
        <v>518</v>
      </c>
      <c r="E813" s="337"/>
      <c r="F813" s="337" t="s">
        <v>1014</v>
      </c>
      <c r="G813" s="359">
        <v>460</v>
      </c>
      <c r="H813" s="340"/>
      <c r="I813" s="337" t="s">
        <v>703</v>
      </c>
      <c r="J813" s="337" t="s">
        <v>724</v>
      </c>
      <c r="K813" s="337"/>
      <c r="L813" s="337"/>
      <c r="M813" s="329"/>
      <c r="N813" s="337"/>
      <c r="O813" s="349"/>
      <c r="P813" s="349" t="str">
        <f>TEXT(daily!$B813,"mmmm")</f>
        <v>June</v>
      </c>
      <c r="Q813" s="358"/>
      <c r="R813" s="313" t="str">
        <f t="shared" si="12"/>
        <v>2025</v>
      </c>
    </row>
    <row r="814" ht="27" customHeight="1" spans="1:18">
      <c r="A814" s="328">
        <v>800</v>
      </c>
      <c r="B814" s="294">
        <v>45829</v>
      </c>
      <c r="C814" s="337"/>
      <c r="D814" s="337" t="s">
        <v>377</v>
      </c>
      <c r="E814" s="337"/>
      <c r="F814" s="337" t="s">
        <v>1015</v>
      </c>
      <c r="G814" s="359">
        <v>600</v>
      </c>
      <c r="H814" s="340"/>
      <c r="I814" s="337" t="s">
        <v>531</v>
      </c>
      <c r="J814" s="337"/>
      <c r="K814" s="337"/>
      <c r="L814" s="337"/>
      <c r="M814" s="334"/>
      <c r="N814" s="337"/>
      <c r="O814" s="349"/>
      <c r="P814" s="349" t="str">
        <f>TEXT(daily!$B814,"mmmm")</f>
        <v>June</v>
      </c>
      <c r="Q814" s="357"/>
      <c r="R814" s="313" t="str">
        <f t="shared" si="12"/>
        <v>2025</v>
      </c>
    </row>
    <row r="815" ht="29.25" customHeight="1" spans="1:18">
      <c r="A815" s="328">
        <v>801</v>
      </c>
      <c r="B815" s="294">
        <v>45829</v>
      </c>
      <c r="C815" s="337"/>
      <c r="D815" s="337" t="s">
        <v>520</v>
      </c>
      <c r="E815" s="337"/>
      <c r="F815" s="337" t="s">
        <v>1010</v>
      </c>
      <c r="G815" s="359">
        <v>200</v>
      </c>
      <c r="H815" s="340"/>
      <c r="I815" s="337" t="s">
        <v>703</v>
      </c>
      <c r="J815" s="337" t="s">
        <v>886</v>
      </c>
      <c r="K815" s="337"/>
      <c r="L815" s="337"/>
      <c r="M815" s="97" t="s">
        <v>1010</v>
      </c>
      <c r="N815" s="337"/>
      <c r="O815" s="349"/>
      <c r="P815" s="349" t="str">
        <f>TEXT(daily!$B815,"mmmm")</f>
        <v>June</v>
      </c>
      <c r="Q815" s="358"/>
      <c r="R815" s="313" t="str">
        <f t="shared" si="12"/>
        <v>2025</v>
      </c>
    </row>
    <row r="816" ht="27" customHeight="1" spans="1:18">
      <c r="A816" s="328">
        <v>802</v>
      </c>
      <c r="B816" s="294">
        <v>45829</v>
      </c>
      <c r="C816" s="337"/>
      <c r="D816" s="337" t="s">
        <v>518</v>
      </c>
      <c r="E816" s="337"/>
      <c r="F816" s="337" t="s">
        <v>201</v>
      </c>
      <c r="G816" s="359">
        <v>165</v>
      </c>
      <c r="H816" s="340"/>
      <c r="I816" s="337" t="s">
        <v>703</v>
      </c>
      <c r="J816" s="337" t="s">
        <v>724</v>
      </c>
      <c r="K816" s="337"/>
      <c r="L816" s="337"/>
      <c r="M816" s="334"/>
      <c r="N816" s="337"/>
      <c r="O816" s="349"/>
      <c r="P816" s="349" t="str">
        <f>TEXT(daily!$B816,"mmmm")</f>
        <v>June</v>
      </c>
      <c r="Q816" s="357"/>
      <c r="R816" s="313" t="str">
        <f t="shared" si="12"/>
        <v>2025</v>
      </c>
    </row>
    <row r="817" ht="27" customHeight="1" spans="1:18">
      <c r="A817" s="328">
        <v>803</v>
      </c>
      <c r="B817" s="294">
        <v>45830</v>
      </c>
      <c r="C817" s="337"/>
      <c r="D817" s="337" t="s">
        <v>520</v>
      </c>
      <c r="E817" s="337"/>
      <c r="F817" s="337" t="s">
        <v>1016</v>
      </c>
      <c r="G817" s="359">
        <v>150</v>
      </c>
      <c r="H817" s="340"/>
      <c r="I817" s="337" t="s">
        <v>703</v>
      </c>
      <c r="J817" s="337" t="s">
        <v>886</v>
      </c>
      <c r="K817" s="337"/>
      <c r="L817" s="337"/>
      <c r="M817" s="329" t="s">
        <v>417</v>
      </c>
      <c r="N817" s="337"/>
      <c r="O817" s="349"/>
      <c r="P817" s="349" t="str">
        <f>TEXT(daily!$B817,"mmmm")</f>
        <v>June</v>
      </c>
      <c r="Q817" s="358"/>
      <c r="R817" s="313" t="str">
        <f t="shared" si="12"/>
        <v>2025</v>
      </c>
    </row>
    <row r="818" ht="27" customHeight="1" spans="1:18">
      <c r="A818" s="328">
        <v>804</v>
      </c>
      <c r="B818" s="294">
        <v>45830</v>
      </c>
      <c r="C818" s="337"/>
      <c r="D818" s="337" t="s">
        <v>520</v>
      </c>
      <c r="E818" s="337"/>
      <c r="F818" s="337" t="s">
        <v>748</v>
      </c>
      <c r="G818" s="359">
        <v>50</v>
      </c>
      <c r="H818" s="340"/>
      <c r="I818" s="337" t="s">
        <v>703</v>
      </c>
      <c r="J818" s="337" t="s">
        <v>886</v>
      </c>
      <c r="K818" s="337"/>
      <c r="L818" s="337"/>
      <c r="M818" s="334" t="s">
        <v>139</v>
      </c>
      <c r="N818" s="337"/>
      <c r="O818" s="349"/>
      <c r="P818" s="349" t="str">
        <f>TEXT(daily!$B818,"mmmm")</f>
        <v>June</v>
      </c>
      <c r="Q818" s="357"/>
      <c r="R818" s="313" t="str">
        <f t="shared" si="12"/>
        <v>2025</v>
      </c>
    </row>
    <row r="819" ht="27" customHeight="1" spans="1:18">
      <c r="A819" s="328">
        <v>805</v>
      </c>
      <c r="B819" s="294">
        <v>45830</v>
      </c>
      <c r="C819" s="337"/>
      <c r="D819" s="337" t="s">
        <v>517</v>
      </c>
      <c r="E819" s="337"/>
      <c r="F819" s="337" t="s">
        <v>309</v>
      </c>
      <c r="G819" s="359">
        <v>10</v>
      </c>
      <c r="H819" s="340"/>
      <c r="I819" s="337" t="s">
        <v>517</v>
      </c>
      <c r="J819" s="337"/>
      <c r="K819" s="337"/>
      <c r="L819" s="337"/>
      <c r="M819" s="329"/>
      <c r="N819" s="337"/>
      <c r="O819" s="349"/>
      <c r="P819" s="349" t="str">
        <f>TEXT(daily!$B819,"mmmm")</f>
        <v>June</v>
      </c>
      <c r="Q819" s="358"/>
      <c r="R819" s="313" t="str">
        <f t="shared" si="12"/>
        <v>2025</v>
      </c>
    </row>
    <row r="820" ht="27" customHeight="1" spans="1:18">
      <c r="A820" s="328">
        <v>806</v>
      </c>
      <c r="B820" s="294">
        <v>45830</v>
      </c>
      <c r="C820" s="337"/>
      <c r="D820" s="337" t="s">
        <v>517</v>
      </c>
      <c r="E820" s="337"/>
      <c r="F820" s="337" t="s">
        <v>186</v>
      </c>
      <c r="G820" s="359">
        <f>800-(50+50)</f>
        <v>700</v>
      </c>
      <c r="H820" s="340"/>
      <c r="I820" s="337" t="s">
        <v>517</v>
      </c>
      <c r="J820" s="337"/>
      <c r="K820" s="337"/>
      <c r="L820" s="337"/>
      <c r="M820" s="334"/>
      <c r="N820" s="337"/>
      <c r="O820" s="349"/>
      <c r="P820" s="349" t="str">
        <f>TEXT(daily!$B820,"mmmm")</f>
        <v>June</v>
      </c>
      <c r="Q820" s="357"/>
      <c r="R820" s="313" t="str">
        <f t="shared" si="12"/>
        <v>2025</v>
      </c>
    </row>
    <row r="821" ht="27" customHeight="1" spans="1:18">
      <c r="A821" s="328">
        <v>807</v>
      </c>
      <c r="B821" s="294">
        <v>45830</v>
      </c>
      <c r="C821" s="337"/>
      <c r="D821" s="337" t="s">
        <v>996</v>
      </c>
      <c r="E821" s="337"/>
      <c r="F821" s="337" t="s">
        <v>204</v>
      </c>
      <c r="G821" s="359">
        <v>35</v>
      </c>
      <c r="H821" s="340"/>
      <c r="I821" s="337" t="s">
        <v>531</v>
      </c>
      <c r="J821" s="337"/>
      <c r="K821" s="337"/>
      <c r="L821" s="337"/>
      <c r="M821" s="329"/>
      <c r="N821" s="337"/>
      <c r="O821" s="349"/>
      <c r="P821" s="349" t="str">
        <f>TEXT(daily!$B821,"mmmm")</f>
        <v>June</v>
      </c>
      <c r="Q821" s="358"/>
      <c r="R821" s="313" t="str">
        <f t="shared" si="12"/>
        <v>2025</v>
      </c>
    </row>
    <row r="822" ht="27" customHeight="1" spans="1:18">
      <c r="A822" s="328">
        <v>808</v>
      </c>
      <c r="B822" s="294">
        <v>45831</v>
      </c>
      <c r="C822" s="337"/>
      <c r="D822" s="337" t="s">
        <v>518</v>
      </c>
      <c r="E822" s="337"/>
      <c r="F822" s="337" t="s">
        <v>1017</v>
      </c>
      <c r="G822" s="359">
        <v>5000</v>
      </c>
      <c r="H822" s="340"/>
      <c r="I822" s="337" t="s">
        <v>732</v>
      </c>
      <c r="J822" s="337"/>
      <c r="K822" s="337"/>
      <c r="L822" s="337"/>
      <c r="M822" s="334"/>
      <c r="N822" s="337"/>
      <c r="O822" s="349"/>
      <c r="P822" s="349" t="str">
        <f>TEXT(daily!$B822,"mmmm")</f>
        <v>June</v>
      </c>
      <c r="Q822" s="357"/>
      <c r="R822" s="313" t="str">
        <f t="shared" si="12"/>
        <v>2025</v>
      </c>
    </row>
    <row r="823" ht="27" customHeight="1" spans="1:18">
      <c r="A823" s="328">
        <v>809</v>
      </c>
      <c r="B823" s="294">
        <v>45831</v>
      </c>
      <c r="C823" s="337"/>
      <c r="D823" s="337" t="s">
        <v>668</v>
      </c>
      <c r="E823" s="337"/>
      <c r="F823" s="337" t="s">
        <v>516</v>
      </c>
      <c r="G823" s="359">
        <v>1.15</v>
      </c>
      <c r="H823" s="340"/>
      <c r="I823" s="337" t="s">
        <v>531</v>
      </c>
      <c r="J823" s="337"/>
      <c r="K823" s="337"/>
      <c r="L823" s="337"/>
      <c r="M823" s="329"/>
      <c r="N823" s="337"/>
      <c r="O823" s="349"/>
      <c r="P823" s="349" t="str">
        <f>TEXT(daily!$B823,"mmmm")</f>
        <v>June</v>
      </c>
      <c r="Q823" s="358"/>
      <c r="R823" s="313" t="str">
        <f t="shared" si="12"/>
        <v>2025</v>
      </c>
    </row>
    <row r="824" ht="27" customHeight="1" spans="1:18">
      <c r="A824" s="328">
        <v>810</v>
      </c>
      <c r="B824" s="294">
        <v>45831</v>
      </c>
      <c r="C824" s="337"/>
      <c r="D824" s="337" t="s">
        <v>19</v>
      </c>
      <c r="E824" s="337"/>
      <c r="F824" s="337" t="s">
        <v>481</v>
      </c>
      <c r="G824" s="359">
        <f>11144-640</f>
        <v>10504</v>
      </c>
      <c r="H824" s="340"/>
      <c r="I824" s="337" t="s">
        <v>703</v>
      </c>
      <c r="J824" s="337" t="s">
        <v>724</v>
      </c>
      <c r="K824" s="337"/>
      <c r="L824" s="337"/>
      <c r="M824" s="334"/>
      <c r="N824" s="337" t="s">
        <v>481</v>
      </c>
      <c r="O824" s="349"/>
      <c r="P824" s="349" t="str">
        <f>TEXT(daily!$B824,"mmmm")</f>
        <v>June</v>
      </c>
      <c r="Q824" s="357"/>
      <c r="R824" s="313" t="str">
        <f t="shared" si="12"/>
        <v>2025</v>
      </c>
    </row>
    <row r="825" ht="27" customHeight="1" spans="1:18">
      <c r="A825" s="328">
        <v>811</v>
      </c>
      <c r="B825" s="294">
        <v>45831</v>
      </c>
      <c r="C825" s="337"/>
      <c r="D825" s="337" t="s">
        <v>518</v>
      </c>
      <c r="E825" s="337"/>
      <c r="F825" s="337" t="s">
        <v>1018</v>
      </c>
      <c r="G825" s="359">
        <v>1000</v>
      </c>
      <c r="H825" s="340"/>
      <c r="I825" s="337" t="s">
        <v>136</v>
      </c>
      <c r="J825" s="337"/>
      <c r="K825" s="337"/>
      <c r="L825" s="337"/>
      <c r="M825" s="329"/>
      <c r="N825" s="337"/>
      <c r="O825" s="349"/>
      <c r="P825" s="349" t="str">
        <f>TEXT(daily!$B825,"mmmm")</f>
        <v>June</v>
      </c>
      <c r="Q825" s="358"/>
      <c r="R825" s="313" t="str">
        <f t="shared" si="12"/>
        <v>2025</v>
      </c>
    </row>
    <row r="826" ht="27" customHeight="1" spans="1:18">
      <c r="A826" s="328">
        <v>812</v>
      </c>
      <c r="B826" s="294">
        <v>45831</v>
      </c>
      <c r="C826" s="337"/>
      <c r="D826" s="337" t="s">
        <v>518</v>
      </c>
      <c r="E826" s="337"/>
      <c r="F826" s="337" t="s">
        <v>1019</v>
      </c>
      <c r="G826" s="359">
        <v>1600</v>
      </c>
      <c r="H826" s="340"/>
      <c r="I826" s="337" t="s">
        <v>531</v>
      </c>
      <c r="J826" s="337"/>
      <c r="K826" s="337"/>
      <c r="L826" s="337"/>
      <c r="M826" s="334"/>
      <c r="N826" s="337"/>
      <c r="O826" s="349"/>
      <c r="P826" s="349" t="str">
        <f>TEXT(daily!$B826,"mmmm")</f>
        <v>June</v>
      </c>
      <c r="Q826" s="357"/>
      <c r="R826" s="313" t="str">
        <f t="shared" si="12"/>
        <v>2025</v>
      </c>
    </row>
    <row r="827" ht="27" customHeight="1" spans="1:18">
      <c r="A827" s="328">
        <v>813</v>
      </c>
      <c r="B827" s="294">
        <v>45831</v>
      </c>
      <c r="C827" s="337"/>
      <c r="D827" s="337" t="s">
        <v>996</v>
      </c>
      <c r="E827" s="337"/>
      <c r="F827" s="337" t="s">
        <v>365</v>
      </c>
      <c r="G827" s="359">
        <v>35</v>
      </c>
      <c r="H827" s="340"/>
      <c r="I827" s="337" t="s">
        <v>531</v>
      </c>
      <c r="J827" s="337"/>
      <c r="K827" s="337"/>
      <c r="L827" s="337"/>
      <c r="M827" s="329"/>
      <c r="N827" s="337"/>
      <c r="O827" s="349"/>
      <c r="P827" s="349" t="str">
        <f>TEXT(daily!$B827,"mmmm")</f>
        <v>June</v>
      </c>
      <c r="Q827" s="358"/>
      <c r="R827" s="313" t="str">
        <f t="shared" si="12"/>
        <v>2025</v>
      </c>
    </row>
    <row r="828" ht="27" customHeight="1" spans="1:18">
      <c r="A828" s="328">
        <v>814</v>
      </c>
      <c r="B828" s="294">
        <v>45831</v>
      </c>
      <c r="C828" s="337"/>
      <c r="D828" s="337" t="s">
        <v>518</v>
      </c>
      <c r="E828" s="337"/>
      <c r="F828" s="337" t="s">
        <v>1020</v>
      </c>
      <c r="G828" s="359">
        <v>640</v>
      </c>
      <c r="H828" s="340"/>
      <c r="I828" s="337" t="s">
        <v>703</v>
      </c>
      <c r="J828" s="337" t="s">
        <v>886</v>
      </c>
      <c r="K828" s="337"/>
      <c r="L828" s="337"/>
      <c r="M828" s="334"/>
      <c r="N828" s="337" t="s">
        <v>481</v>
      </c>
      <c r="O828" s="349"/>
      <c r="P828" s="349" t="str">
        <f>TEXT(daily!$B828,"mmmm")</f>
        <v>June</v>
      </c>
      <c r="Q828" s="357"/>
      <c r="R828" s="313" t="str">
        <f t="shared" si="12"/>
        <v>2025</v>
      </c>
    </row>
    <row r="829" ht="27" customHeight="1" spans="1:18">
      <c r="A829" s="328">
        <v>815</v>
      </c>
      <c r="B829" s="294">
        <v>45831</v>
      </c>
      <c r="C829" s="337"/>
      <c r="D829" s="337" t="s">
        <v>583</v>
      </c>
      <c r="E829" s="337"/>
      <c r="F829" s="337" t="s">
        <v>844</v>
      </c>
      <c r="G829" s="359">
        <v>860</v>
      </c>
      <c r="H829" s="340"/>
      <c r="I829" s="337" t="s">
        <v>531</v>
      </c>
      <c r="J829" s="337"/>
      <c r="K829" s="337"/>
      <c r="L829" s="337"/>
      <c r="M829" s="329"/>
      <c r="N829" s="337"/>
      <c r="O829" s="349"/>
      <c r="P829" s="349" t="str">
        <f>TEXT(daily!$B829,"mmmm")</f>
        <v>June</v>
      </c>
      <c r="Q829" s="358"/>
      <c r="R829" s="313" t="str">
        <f t="shared" si="12"/>
        <v>2025</v>
      </c>
    </row>
    <row r="830" ht="27" customHeight="1" spans="1:18">
      <c r="A830" s="328">
        <v>816</v>
      </c>
      <c r="B830" s="294">
        <v>45831</v>
      </c>
      <c r="C830" s="337"/>
      <c r="D830" s="337" t="s">
        <v>996</v>
      </c>
      <c r="E830" s="337"/>
      <c r="F830" s="337" t="s">
        <v>204</v>
      </c>
      <c r="G830" s="359">
        <v>35</v>
      </c>
      <c r="H830" s="340"/>
      <c r="I830" s="337" t="s">
        <v>531</v>
      </c>
      <c r="J830" s="337"/>
      <c r="K830" s="337"/>
      <c r="L830" s="337"/>
      <c r="M830" s="334"/>
      <c r="N830" s="337"/>
      <c r="O830" s="349"/>
      <c r="P830" s="349" t="str">
        <f>TEXT(daily!$B830,"mmmm")</f>
        <v>June</v>
      </c>
      <c r="Q830" s="357"/>
      <c r="R830" s="313" t="str">
        <f t="shared" si="12"/>
        <v>2025</v>
      </c>
    </row>
    <row r="831" ht="27" customHeight="1" spans="1:18">
      <c r="A831" s="328">
        <v>817</v>
      </c>
      <c r="B831" s="294">
        <v>45831</v>
      </c>
      <c r="C831" s="337"/>
      <c r="D831" s="337" t="s">
        <v>668</v>
      </c>
      <c r="E831" s="337"/>
      <c r="F831" s="337" t="s">
        <v>668</v>
      </c>
      <c r="G831" s="359">
        <v>15.11</v>
      </c>
      <c r="H831" s="340"/>
      <c r="I831" s="337" t="s">
        <v>531</v>
      </c>
      <c r="J831" s="337"/>
      <c r="K831" s="337"/>
      <c r="L831" s="337"/>
      <c r="M831" s="329"/>
      <c r="N831" s="337"/>
      <c r="O831" s="349"/>
      <c r="P831" s="349" t="str">
        <f>TEXT(daily!$B831,"mmmm")</f>
        <v>June</v>
      </c>
      <c r="Q831" s="358"/>
      <c r="R831" s="313" t="str">
        <f t="shared" si="12"/>
        <v>2025</v>
      </c>
    </row>
    <row r="832" ht="27" customHeight="1" spans="1:18">
      <c r="A832" s="328">
        <v>818</v>
      </c>
      <c r="B832" s="294">
        <v>45831</v>
      </c>
      <c r="C832" s="337"/>
      <c r="D832" s="337" t="s">
        <v>520</v>
      </c>
      <c r="E832" s="337"/>
      <c r="F832" s="337" t="s">
        <v>748</v>
      </c>
      <c r="G832" s="359">
        <v>150</v>
      </c>
      <c r="H832" s="340"/>
      <c r="I832" s="337" t="s">
        <v>703</v>
      </c>
      <c r="J832" s="337" t="s">
        <v>886</v>
      </c>
      <c r="K832" s="337"/>
      <c r="L832" s="337"/>
      <c r="M832" s="334" t="s">
        <v>139</v>
      </c>
      <c r="N832" s="337"/>
      <c r="O832" s="349"/>
      <c r="P832" s="349" t="str">
        <f>TEXT(daily!$B832,"mmmm")</f>
        <v>June</v>
      </c>
      <c r="Q832" s="357"/>
      <c r="R832" s="313" t="str">
        <f t="shared" si="12"/>
        <v>2025</v>
      </c>
    </row>
    <row r="833" ht="27" customHeight="1" spans="1:18">
      <c r="A833" s="328">
        <v>819</v>
      </c>
      <c r="B833" s="294">
        <v>45831</v>
      </c>
      <c r="C833" s="337"/>
      <c r="D833" s="337" t="s">
        <v>377</v>
      </c>
      <c r="E833" s="337"/>
      <c r="F833" s="337" t="s">
        <v>49</v>
      </c>
      <c r="G833" s="359">
        <v>900</v>
      </c>
      <c r="H833" s="340"/>
      <c r="I833" s="337" t="s">
        <v>531</v>
      </c>
      <c r="J833" s="337"/>
      <c r="K833" s="337"/>
      <c r="L833" s="337"/>
      <c r="M833" s="329"/>
      <c r="N833" s="337"/>
      <c r="O833" s="349"/>
      <c r="P833" s="349" t="str">
        <f>TEXT(daily!$B833,"mmmm")</f>
        <v>June</v>
      </c>
      <c r="Q833" s="358"/>
      <c r="R833" s="313" t="str">
        <f t="shared" si="12"/>
        <v>2025</v>
      </c>
    </row>
    <row r="834" ht="27" customHeight="1" spans="1:18">
      <c r="A834" s="328">
        <v>820</v>
      </c>
      <c r="B834" s="294">
        <v>45831</v>
      </c>
      <c r="C834" s="337"/>
      <c r="D834" s="337" t="s">
        <v>377</v>
      </c>
      <c r="E834" s="337"/>
      <c r="F834" s="337" t="s">
        <v>1021</v>
      </c>
      <c r="G834" s="359">
        <v>600</v>
      </c>
      <c r="H834" s="340"/>
      <c r="I834" s="337" t="s">
        <v>531</v>
      </c>
      <c r="J834" s="337"/>
      <c r="K834" s="337"/>
      <c r="L834" s="337"/>
      <c r="M834" s="334"/>
      <c r="N834" s="337"/>
      <c r="O834" s="349"/>
      <c r="P834" s="349" t="str">
        <f>TEXT(daily!$B834,"mmmm")</f>
        <v>June</v>
      </c>
      <c r="Q834" s="357"/>
      <c r="R834" s="313" t="str">
        <f t="shared" si="12"/>
        <v>2025</v>
      </c>
    </row>
    <row r="835" ht="27" customHeight="1" spans="1:18">
      <c r="A835" s="328">
        <v>821</v>
      </c>
      <c r="B835" s="294">
        <v>45831</v>
      </c>
      <c r="C835" s="337"/>
      <c r="D835" s="337" t="s">
        <v>517</v>
      </c>
      <c r="E835" s="337"/>
      <c r="F835" s="337" t="s">
        <v>1022</v>
      </c>
      <c r="G835" s="359">
        <f>552/3+29+34+6.25+56.42+1.75</f>
        <v>311.42</v>
      </c>
      <c r="H835" s="340"/>
      <c r="I835" s="337" t="s">
        <v>517</v>
      </c>
      <c r="J835" s="337"/>
      <c r="K835" s="337"/>
      <c r="L835" s="337"/>
      <c r="M835" s="329"/>
      <c r="N835" s="337"/>
      <c r="O835" s="349"/>
      <c r="P835" s="349" t="str">
        <f>TEXT(daily!$B835,"mmmm")</f>
        <v>June</v>
      </c>
      <c r="Q835" s="358"/>
      <c r="R835" s="313" t="str">
        <f t="shared" si="12"/>
        <v>2025</v>
      </c>
    </row>
    <row r="836" ht="27" customHeight="1" spans="1:18">
      <c r="A836" s="328">
        <v>822</v>
      </c>
      <c r="B836" s="294">
        <v>45831</v>
      </c>
      <c r="C836" s="337"/>
      <c r="D836" s="337" t="s">
        <v>517</v>
      </c>
      <c r="E836" s="337"/>
      <c r="F836" s="337" t="s">
        <v>1023</v>
      </c>
      <c r="G836" s="359">
        <f>184+6.25+56.42+1.75</f>
        <v>248.42</v>
      </c>
      <c r="H836" s="340"/>
      <c r="I836" s="337" t="s">
        <v>517</v>
      </c>
      <c r="J836" s="337"/>
      <c r="K836" s="337"/>
      <c r="L836" s="337"/>
      <c r="M836" s="334"/>
      <c r="N836" s="337"/>
      <c r="O836" s="349"/>
      <c r="P836" s="349" t="str">
        <f>TEXT(daily!$B836,"mmmm")</f>
        <v>June</v>
      </c>
      <c r="Q836" s="357"/>
      <c r="R836" s="313" t="str">
        <f t="shared" si="12"/>
        <v>2025</v>
      </c>
    </row>
    <row r="837" ht="27" customHeight="1" spans="1:18">
      <c r="A837" s="328">
        <v>823</v>
      </c>
      <c r="B837" s="294">
        <v>45831</v>
      </c>
      <c r="C837" s="337"/>
      <c r="D837" s="337" t="s">
        <v>517</v>
      </c>
      <c r="E837" s="337"/>
      <c r="F837" s="337" t="s">
        <v>1024</v>
      </c>
      <c r="G837" s="359">
        <f>184+6.25+56.42+1.75</f>
        <v>248.42</v>
      </c>
      <c r="H837" s="340"/>
      <c r="I837" s="337" t="s">
        <v>517</v>
      </c>
      <c r="J837" s="337"/>
      <c r="K837" s="337"/>
      <c r="L837" s="337"/>
      <c r="M837" s="329"/>
      <c r="N837" s="337"/>
      <c r="O837" s="349"/>
      <c r="P837" s="349" t="str">
        <f>TEXT(daily!$B837,"mmmm")</f>
        <v>June</v>
      </c>
      <c r="Q837" s="358"/>
      <c r="R837" s="313" t="str">
        <f t="shared" si="12"/>
        <v>2025</v>
      </c>
    </row>
    <row r="838" ht="27" customHeight="1" spans="1:18">
      <c r="A838" s="328">
        <v>824</v>
      </c>
      <c r="B838" s="294">
        <v>45831</v>
      </c>
      <c r="C838" s="337"/>
      <c r="D838" s="337" t="s">
        <v>517</v>
      </c>
      <c r="E838" s="337"/>
      <c r="F838" s="337" t="s">
        <v>1025</v>
      </c>
      <c r="G838" s="359">
        <f>(199+6.25+(58/2)+56.42+1.75)-117</f>
        <v>175.42</v>
      </c>
      <c r="H838" s="340"/>
      <c r="I838" s="337" t="s">
        <v>517</v>
      </c>
      <c r="J838" s="337"/>
      <c r="K838" s="337"/>
      <c r="L838" s="337"/>
      <c r="M838" s="334"/>
      <c r="N838" s="337"/>
      <c r="O838" s="349"/>
      <c r="P838" s="349" t="str">
        <f>TEXT(daily!$B838,"mmmm")</f>
        <v>June</v>
      </c>
      <c r="Q838" s="357"/>
      <c r="R838" s="313" t="str">
        <f t="shared" si="12"/>
        <v>2025</v>
      </c>
    </row>
    <row r="839" ht="27" customHeight="1" spans="1:18">
      <c r="A839" s="328">
        <v>825</v>
      </c>
      <c r="B839" s="294">
        <v>45832</v>
      </c>
      <c r="C839" s="337"/>
      <c r="D839" s="337" t="s">
        <v>518</v>
      </c>
      <c r="E839" s="337"/>
      <c r="F839" s="337" t="s">
        <v>1026</v>
      </c>
      <c r="G839" s="359">
        <v>22600</v>
      </c>
      <c r="H839" s="340"/>
      <c r="I839" s="337" t="s">
        <v>1027</v>
      </c>
      <c r="J839" s="337"/>
      <c r="K839" s="337"/>
      <c r="L839" s="337"/>
      <c r="M839" s="329"/>
      <c r="N839" s="337"/>
      <c r="O839" s="349"/>
      <c r="P839" s="349" t="str">
        <f>TEXT(daily!$B839,"mmmm")</f>
        <v>June</v>
      </c>
      <c r="Q839" s="358"/>
      <c r="R839" s="313" t="str">
        <f t="shared" si="12"/>
        <v>2025</v>
      </c>
    </row>
    <row r="840" ht="27" customHeight="1" spans="1:18">
      <c r="A840" s="328">
        <v>826</v>
      </c>
      <c r="B840" s="294">
        <v>45832</v>
      </c>
      <c r="C840" s="337"/>
      <c r="D840" s="337" t="s">
        <v>518</v>
      </c>
      <c r="E840" s="337"/>
      <c r="F840" s="337" t="s">
        <v>1028</v>
      </c>
      <c r="G840" s="359">
        <v>330</v>
      </c>
      <c r="H840" s="340"/>
      <c r="I840" s="337" t="s">
        <v>703</v>
      </c>
      <c r="J840" s="337" t="s">
        <v>886</v>
      </c>
      <c r="K840" s="337"/>
      <c r="L840" s="337"/>
      <c r="M840" s="334"/>
      <c r="N840" s="337"/>
      <c r="O840" s="349"/>
      <c r="P840" s="349" t="str">
        <f>TEXT(daily!$B840,"mmmm")</f>
        <v>June</v>
      </c>
      <c r="Q840" s="357"/>
      <c r="R840" s="313" t="str">
        <f t="shared" si="12"/>
        <v>2025</v>
      </c>
    </row>
    <row r="841" ht="27" customHeight="1" spans="1:18">
      <c r="A841" s="328">
        <v>827</v>
      </c>
      <c r="B841" s="294">
        <v>45832</v>
      </c>
      <c r="C841" s="337"/>
      <c r="D841" s="337" t="s">
        <v>668</v>
      </c>
      <c r="E841" s="337"/>
      <c r="F841" s="337" t="s">
        <v>668</v>
      </c>
      <c r="G841" s="359">
        <v>25</v>
      </c>
      <c r="H841" s="340"/>
      <c r="I841" s="337" t="s">
        <v>531</v>
      </c>
      <c r="J841" s="337"/>
      <c r="K841" s="337"/>
      <c r="L841" s="337"/>
      <c r="M841" s="329"/>
      <c r="N841" s="337"/>
      <c r="O841" s="349"/>
      <c r="P841" s="349" t="str">
        <f>TEXT(daily!$B841,"mmmm")</f>
        <v>June</v>
      </c>
      <c r="Q841" s="358"/>
      <c r="R841" s="313" t="str">
        <f t="shared" si="12"/>
        <v>2025</v>
      </c>
    </row>
    <row r="842" ht="27" customHeight="1" spans="1:18">
      <c r="A842" s="328">
        <v>828</v>
      </c>
      <c r="B842" s="294">
        <v>45832</v>
      </c>
      <c r="C842" s="337"/>
      <c r="D842" s="337" t="s">
        <v>518</v>
      </c>
      <c r="E842" s="337"/>
      <c r="F842" s="337" t="s">
        <v>1029</v>
      </c>
      <c r="G842" s="359">
        <v>30</v>
      </c>
      <c r="H842" s="340"/>
      <c r="I842" s="337" t="s">
        <v>703</v>
      </c>
      <c r="J842" s="337" t="s">
        <v>886</v>
      </c>
      <c r="K842" s="337"/>
      <c r="L842" s="337"/>
      <c r="M842" s="334"/>
      <c r="N842" s="337"/>
      <c r="O842" s="349"/>
      <c r="P842" s="349" t="str">
        <f>TEXT(daily!$B842,"mmmm")</f>
        <v>June</v>
      </c>
      <c r="Q842" s="357"/>
      <c r="R842" s="313" t="str">
        <f t="shared" si="12"/>
        <v>2025</v>
      </c>
    </row>
    <row r="843" ht="27" customHeight="1" spans="1:18">
      <c r="A843" s="328">
        <v>829</v>
      </c>
      <c r="B843" s="294">
        <v>45832</v>
      </c>
      <c r="C843" s="337"/>
      <c r="D843" s="337" t="s">
        <v>518</v>
      </c>
      <c r="E843" s="337"/>
      <c r="F843" s="337" t="s">
        <v>1030</v>
      </c>
      <c r="G843" s="359">
        <v>80</v>
      </c>
      <c r="H843" s="340"/>
      <c r="I843" s="337" t="s">
        <v>531</v>
      </c>
      <c r="J843" s="337"/>
      <c r="K843" s="337"/>
      <c r="L843" s="337"/>
      <c r="M843" s="329"/>
      <c r="N843" s="337"/>
      <c r="O843" s="349"/>
      <c r="P843" s="349" t="str">
        <f>TEXT(daily!$B843,"mmmm")</f>
        <v>June</v>
      </c>
      <c r="Q843" s="358"/>
      <c r="R843" s="313" t="str">
        <f t="shared" si="12"/>
        <v>2025</v>
      </c>
    </row>
    <row r="844" ht="27" customHeight="1" spans="1:18">
      <c r="A844" s="328">
        <v>830</v>
      </c>
      <c r="B844" s="294">
        <v>45832</v>
      </c>
      <c r="C844" s="337"/>
      <c r="D844" s="337" t="s">
        <v>518</v>
      </c>
      <c r="E844" s="337"/>
      <c r="F844" s="337" t="s">
        <v>1031</v>
      </c>
      <c r="G844" s="359">
        <f>55*20+50*10</f>
        <v>1600</v>
      </c>
      <c r="H844" s="340"/>
      <c r="I844" s="337" t="s">
        <v>703</v>
      </c>
      <c r="J844" s="337" t="s">
        <v>886</v>
      </c>
      <c r="K844" s="337"/>
      <c r="L844" s="337"/>
      <c r="M844" s="334"/>
      <c r="N844" s="337"/>
      <c r="O844" s="349"/>
      <c r="P844" s="349" t="str">
        <f>TEXT(daily!$B844,"mmmm")</f>
        <v>June</v>
      </c>
      <c r="Q844" s="357"/>
      <c r="R844" s="313" t="str">
        <f t="shared" si="12"/>
        <v>2025</v>
      </c>
    </row>
    <row r="845" ht="27" customHeight="1" spans="1:18">
      <c r="A845" s="328">
        <v>831</v>
      </c>
      <c r="B845" s="294">
        <v>45832</v>
      </c>
      <c r="C845" s="337"/>
      <c r="D845" s="337" t="s">
        <v>377</v>
      </c>
      <c r="E845" s="337"/>
      <c r="F845" s="337" t="s">
        <v>1032</v>
      </c>
      <c r="G845" s="359">
        <v>70</v>
      </c>
      <c r="H845" s="340"/>
      <c r="I845" s="337" t="s">
        <v>1027</v>
      </c>
      <c r="J845" s="337"/>
      <c r="K845" s="337"/>
      <c r="L845" s="337"/>
      <c r="M845" s="329"/>
      <c r="N845" s="337"/>
      <c r="O845" s="349"/>
      <c r="P845" s="349" t="str">
        <f>TEXT(daily!$B845,"mmmm")</f>
        <v>June</v>
      </c>
      <c r="Q845" s="358"/>
      <c r="R845" s="313" t="str">
        <f t="shared" si="12"/>
        <v>2025</v>
      </c>
    </row>
    <row r="846" ht="27" customHeight="1" spans="1:18">
      <c r="A846" s="328">
        <v>832</v>
      </c>
      <c r="B846" s="294">
        <v>45832</v>
      </c>
      <c r="C846" s="337"/>
      <c r="D846" s="337" t="s">
        <v>377</v>
      </c>
      <c r="E846" s="337"/>
      <c r="F846" s="337" t="s">
        <v>1032</v>
      </c>
      <c r="G846" s="359">
        <v>70</v>
      </c>
      <c r="H846" s="340"/>
      <c r="I846" s="337" t="s">
        <v>1027</v>
      </c>
      <c r="J846" s="337"/>
      <c r="K846" s="337"/>
      <c r="L846" s="337"/>
      <c r="M846" s="334"/>
      <c r="N846" s="337"/>
      <c r="O846" s="349"/>
      <c r="P846" s="349" t="str">
        <f>TEXT(daily!$B846,"mmmm")</f>
        <v>June</v>
      </c>
      <c r="Q846" s="357"/>
      <c r="R846" s="313" t="str">
        <f t="shared" si="12"/>
        <v>2025</v>
      </c>
    </row>
    <row r="847" ht="27" customHeight="1" spans="1:18">
      <c r="A847" s="328">
        <v>833</v>
      </c>
      <c r="B847" s="294">
        <v>45832</v>
      </c>
      <c r="C847" s="337"/>
      <c r="D847" s="337" t="s">
        <v>377</v>
      </c>
      <c r="E847" s="337"/>
      <c r="F847" s="337" t="s">
        <v>1033</v>
      </c>
      <c r="G847" s="359">
        <v>70</v>
      </c>
      <c r="H847" s="340"/>
      <c r="I847" s="337" t="s">
        <v>703</v>
      </c>
      <c r="J847" s="337" t="s">
        <v>886</v>
      </c>
      <c r="K847" s="337"/>
      <c r="L847" s="337"/>
      <c r="M847" s="329"/>
      <c r="N847" s="337"/>
      <c r="O847" s="349"/>
      <c r="P847" s="349" t="str">
        <f>TEXT(daily!$B847,"mmmm")</f>
        <v>June</v>
      </c>
      <c r="Q847" s="358"/>
      <c r="R847" s="313" t="str">
        <f t="shared" ref="R847:R910" si="13">TEXT(B847,"yyyy")</f>
        <v>2025</v>
      </c>
    </row>
    <row r="848" ht="27" customHeight="1" spans="1:18">
      <c r="A848" s="328">
        <v>834</v>
      </c>
      <c r="B848" s="294">
        <v>45832</v>
      </c>
      <c r="C848" s="337"/>
      <c r="D848" s="337" t="s">
        <v>377</v>
      </c>
      <c r="E848" s="337"/>
      <c r="F848" s="337" t="s">
        <v>1034</v>
      </c>
      <c r="G848" s="359">
        <f>60+60</f>
        <v>120</v>
      </c>
      <c r="H848" s="340"/>
      <c r="I848" s="337" t="s">
        <v>703</v>
      </c>
      <c r="J848" s="337" t="s">
        <v>886</v>
      </c>
      <c r="K848" s="337"/>
      <c r="L848" s="337"/>
      <c r="M848" s="334"/>
      <c r="N848" s="337"/>
      <c r="O848" s="349"/>
      <c r="P848" s="349" t="str">
        <f>TEXT(daily!$B848,"mmmm")</f>
        <v>June</v>
      </c>
      <c r="Q848" s="357"/>
      <c r="R848" s="313" t="str">
        <f t="shared" si="13"/>
        <v>2025</v>
      </c>
    </row>
    <row r="849" ht="27" customHeight="1" spans="1:18">
      <c r="A849" s="328">
        <v>835</v>
      </c>
      <c r="B849" s="294">
        <v>45832</v>
      </c>
      <c r="C849" s="337"/>
      <c r="D849" s="337" t="s">
        <v>377</v>
      </c>
      <c r="E849" s="337"/>
      <c r="F849" s="337" t="s">
        <v>1035</v>
      </c>
      <c r="G849" s="359">
        <f>60*2</f>
        <v>120</v>
      </c>
      <c r="H849" s="340"/>
      <c r="I849" s="337" t="s">
        <v>703</v>
      </c>
      <c r="J849" s="337" t="s">
        <v>886</v>
      </c>
      <c r="K849" s="337"/>
      <c r="L849" s="337"/>
      <c r="M849" s="329"/>
      <c r="N849" s="337"/>
      <c r="O849" s="349"/>
      <c r="P849" s="349" t="str">
        <f>TEXT(daily!$B849,"mmmm")</f>
        <v>June</v>
      </c>
      <c r="Q849" s="358"/>
      <c r="R849" s="313" t="str">
        <f t="shared" si="13"/>
        <v>2025</v>
      </c>
    </row>
    <row r="850" ht="29.25" customHeight="1" spans="1:18">
      <c r="A850" s="328">
        <v>836</v>
      </c>
      <c r="B850" s="294">
        <v>45832</v>
      </c>
      <c r="C850" s="337"/>
      <c r="D850" s="337" t="s">
        <v>520</v>
      </c>
      <c r="E850" s="337"/>
      <c r="F850" s="337" t="s">
        <v>1010</v>
      </c>
      <c r="G850" s="359">
        <v>300</v>
      </c>
      <c r="H850" s="340"/>
      <c r="I850" s="337" t="s">
        <v>703</v>
      </c>
      <c r="J850" s="337" t="s">
        <v>886</v>
      </c>
      <c r="K850" s="337"/>
      <c r="L850" s="337"/>
      <c r="M850" s="97" t="s">
        <v>1010</v>
      </c>
      <c r="N850" s="337"/>
      <c r="O850" s="349"/>
      <c r="P850" s="349" t="str">
        <f>TEXT(daily!$B850,"mmmm")</f>
        <v>June</v>
      </c>
      <c r="Q850" s="357"/>
      <c r="R850" s="313" t="str">
        <f t="shared" si="13"/>
        <v>2025</v>
      </c>
    </row>
    <row r="851" ht="27" customHeight="1" spans="1:18">
      <c r="A851" s="328">
        <v>837</v>
      </c>
      <c r="B851" s="294">
        <v>45832</v>
      </c>
      <c r="C851" s="337"/>
      <c r="D851" s="337" t="s">
        <v>520</v>
      </c>
      <c r="E851" s="337"/>
      <c r="F851" s="337" t="s">
        <v>402</v>
      </c>
      <c r="G851" s="359">
        <v>300</v>
      </c>
      <c r="H851" s="340"/>
      <c r="I851" s="337" t="s">
        <v>531</v>
      </c>
      <c r="J851" s="337"/>
      <c r="K851" s="337"/>
      <c r="L851" s="337"/>
      <c r="M851" s="329"/>
      <c r="N851" s="337"/>
      <c r="O851" s="349"/>
      <c r="P851" s="349" t="str">
        <f>TEXT(daily!$B851,"mmmm")</f>
        <v>June</v>
      </c>
      <c r="Q851" s="358"/>
      <c r="R851" s="313" t="str">
        <f t="shared" si="13"/>
        <v>2025</v>
      </c>
    </row>
    <row r="852" ht="27" customHeight="1" spans="1:18">
      <c r="A852" s="328">
        <v>838</v>
      </c>
      <c r="B852" s="294">
        <v>45832</v>
      </c>
      <c r="C852" s="337"/>
      <c r="D852" s="337" t="s">
        <v>518</v>
      </c>
      <c r="E852" s="337"/>
      <c r="F852" s="337" t="s">
        <v>1036</v>
      </c>
      <c r="G852" s="359">
        <v>80</v>
      </c>
      <c r="H852" s="340"/>
      <c r="I852" s="337" t="s">
        <v>1027</v>
      </c>
      <c r="J852" s="337"/>
      <c r="K852" s="337"/>
      <c r="L852" s="337"/>
      <c r="M852" s="334"/>
      <c r="N852" s="337"/>
      <c r="O852" s="349"/>
      <c r="P852" s="349" t="str">
        <f>TEXT(daily!$B852,"mmmm")</f>
        <v>June</v>
      </c>
      <c r="Q852" s="357"/>
      <c r="R852" s="313" t="str">
        <f t="shared" si="13"/>
        <v>2025</v>
      </c>
    </row>
    <row r="853" ht="27" customHeight="1" spans="1:18">
      <c r="A853" s="328">
        <v>839</v>
      </c>
      <c r="B853" s="294">
        <v>45832</v>
      </c>
      <c r="C853" s="337"/>
      <c r="D853" s="337" t="s">
        <v>518</v>
      </c>
      <c r="E853" s="337"/>
      <c r="F853" s="337" t="s">
        <v>135</v>
      </c>
      <c r="G853" s="359">
        <v>15</v>
      </c>
      <c r="H853" s="340"/>
      <c r="I853" s="337" t="s">
        <v>952</v>
      </c>
      <c r="J853" s="337"/>
      <c r="K853" s="337"/>
      <c r="L853" s="337"/>
      <c r="M853" s="329"/>
      <c r="N853" s="337"/>
      <c r="O853" s="349"/>
      <c r="P853" s="349" t="str">
        <f>TEXT(daily!$B853,"mmmm")</f>
        <v>June</v>
      </c>
      <c r="Q853" s="358"/>
      <c r="R853" s="313" t="str">
        <f t="shared" si="13"/>
        <v>2025</v>
      </c>
    </row>
    <row r="854" ht="27" customHeight="1" spans="1:18">
      <c r="A854" s="328">
        <v>840</v>
      </c>
      <c r="B854" s="294">
        <v>45832</v>
      </c>
      <c r="C854" s="337"/>
      <c r="D854" s="337" t="s">
        <v>668</v>
      </c>
      <c r="E854" s="337"/>
      <c r="F854" s="337" t="s">
        <v>516</v>
      </c>
      <c r="G854" s="359">
        <v>10</v>
      </c>
      <c r="H854" s="340"/>
      <c r="I854" s="337" t="s">
        <v>531</v>
      </c>
      <c r="J854" s="337"/>
      <c r="K854" s="337"/>
      <c r="L854" s="337"/>
      <c r="M854" s="334"/>
      <c r="N854" s="337"/>
      <c r="O854" s="349"/>
      <c r="P854" s="349" t="str">
        <f>TEXT(daily!$B854,"mmmm")</f>
        <v>June</v>
      </c>
      <c r="Q854" s="357"/>
      <c r="R854" s="313" t="str">
        <f t="shared" si="13"/>
        <v>2025</v>
      </c>
    </row>
    <row r="855" ht="27" customHeight="1" spans="1:18">
      <c r="A855" s="328">
        <v>841</v>
      </c>
      <c r="B855" s="294">
        <v>45832</v>
      </c>
      <c r="C855" s="337"/>
      <c r="D855" s="337" t="s">
        <v>517</v>
      </c>
      <c r="E855" s="337"/>
      <c r="F855" s="341" t="s">
        <v>239</v>
      </c>
      <c r="G855" s="359">
        <v>20</v>
      </c>
      <c r="H855" s="340"/>
      <c r="I855" s="337" t="s">
        <v>517</v>
      </c>
      <c r="J855" s="337"/>
      <c r="K855" s="337"/>
      <c r="L855" s="337"/>
      <c r="M855" s="329"/>
      <c r="N855" s="337"/>
      <c r="O855" s="349"/>
      <c r="P855" s="349" t="str">
        <f>TEXT(daily!$B855,"mmmm")</f>
        <v>June</v>
      </c>
      <c r="Q855" s="358"/>
      <c r="R855" s="313" t="str">
        <f t="shared" si="13"/>
        <v>2025</v>
      </c>
    </row>
    <row r="856" ht="27" customHeight="1" spans="1:18">
      <c r="A856" s="328">
        <v>842</v>
      </c>
      <c r="B856" s="294">
        <v>45832</v>
      </c>
      <c r="C856" s="337"/>
      <c r="D856" s="337" t="s">
        <v>668</v>
      </c>
      <c r="E856" s="337"/>
      <c r="F856" s="341" t="s">
        <v>668</v>
      </c>
      <c r="G856" s="359">
        <v>4.42</v>
      </c>
      <c r="H856" s="340"/>
      <c r="I856" s="337" t="s">
        <v>531</v>
      </c>
      <c r="J856" s="337"/>
      <c r="K856" s="337"/>
      <c r="L856" s="337"/>
      <c r="M856" s="334"/>
      <c r="N856" s="337"/>
      <c r="O856" s="349"/>
      <c r="P856" s="349" t="str">
        <f>TEXT(daily!$B856,"mmmm")</f>
        <v>June</v>
      </c>
      <c r="Q856" s="357"/>
      <c r="R856" s="313" t="str">
        <f t="shared" si="13"/>
        <v>2025</v>
      </c>
    </row>
    <row r="857" ht="27" customHeight="1" spans="1:18">
      <c r="A857" s="328">
        <v>843</v>
      </c>
      <c r="B857" s="294">
        <v>45832</v>
      </c>
      <c r="C857" s="337"/>
      <c r="D857" s="337" t="s">
        <v>517</v>
      </c>
      <c r="E857" s="337"/>
      <c r="F857" s="337" t="s">
        <v>1022</v>
      </c>
      <c r="G857" s="359">
        <f>990/4</f>
        <v>247.5</v>
      </c>
      <c r="H857" s="340"/>
      <c r="I857" s="337" t="s">
        <v>517</v>
      </c>
      <c r="J857" s="337"/>
      <c r="K857" s="337"/>
      <c r="L857" s="337"/>
      <c r="M857" s="329"/>
      <c r="N857" s="337"/>
      <c r="O857" s="349"/>
      <c r="P857" s="349" t="str">
        <f>TEXT(daily!$B857,"mmmm")</f>
        <v>June</v>
      </c>
      <c r="Q857" s="358"/>
      <c r="R857" s="313" t="str">
        <f t="shared" si="13"/>
        <v>2025</v>
      </c>
    </row>
    <row r="858" ht="27" customHeight="1" spans="1:18">
      <c r="A858" s="328">
        <v>844</v>
      </c>
      <c r="B858" s="294">
        <v>45832</v>
      </c>
      <c r="C858" s="337"/>
      <c r="D858" s="337" t="s">
        <v>517</v>
      </c>
      <c r="E858" s="337"/>
      <c r="F858" s="337" t="s">
        <v>1023</v>
      </c>
      <c r="G858" s="359">
        <f>990/4</f>
        <v>247.5</v>
      </c>
      <c r="H858" s="340"/>
      <c r="I858" s="337" t="s">
        <v>517</v>
      </c>
      <c r="J858" s="337"/>
      <c r="K858" s="337"/>
      <c r="L858" s="337"/>
      <c r="M858" s="334"/>
      <c r="N858" s="337"/>
      <c r="O858" s="349"/>
      <c r="P858" s="349" t="str">
        <f>TEXT(daily!$B858,"mmmm")</f>
        <v>June</v>
      </c>
      <c r="Q858" s="357"/>
      <c r="R858" s="313" t="str">
        <f t="shared" si="13"/>
        <v>2025</v>
      </c>
    </row>
    <row r="859" ht="27" customHeight="1" spans="1:18">
      <c r="A859" s="328">
        <v>845</v>
      </c>
      <c r="B859" s="294">
        <v>45832</v>
      </c>
      <c r="C859" s="337"/>
      <c r="D859" s="337" t="s">
        <v>517</v>
      </c>
      <c r="E859" s="337"/>
      <c r="F859" s="337" t="s">
        <v>1024</v>
      </c>
      <c r="G859" s="359">
        <f>990/4</f>
        <v>247.5</v>
      </c>
      <c r="H859" s="340"/>
      <c r="I859" s="337" t="s">
        <v>517</v>
      </c>
      <c r="J859" s="337"/>
      <c r="K859" s="337"/>
      <c r="L859" s="337"/>
      <c r="M859" s="329"/>
      <c r="N859" s="337"/>
      <c r="O859" s="349"/>
      <c r="P859" s="349" t="str">
        <f>TEXT(daily!$B859,"mmmm")</f>
        <v>June</v>
      </c>
      <c r="Q859" s="358"/>
      <c r="R859" s="313" t="str">
        <f t="shared" si="13"/>
        <v>2025</v>
      </c>
    </row>
    <row r="860" ht="27" customHeight="1" spans="1:18">
      <c r="A860" s="328">
        <v>846</v>
      </c>
      <c r="B860" s="294">
        <v>45832</v>
      </c>
      <c r="C860" s="337"/>
      <c r="D860" s="337" t="s">
        <v>517</v>
      </c>
      <c r="E860" s="337"/>
      <c r="F860" s="337" t="s">
        <v>1025</v>
      </c>
      <c r="G860" s="359">
        <f>990/4+5</f>
        <v>252.5</v>
      </c>
      <c r="H860" s="340"/>
      <c r="I860" s="337" t="s">
        <v>517</v>
      </c>
      <c r="J860" s="337"/>
      <c r="K860" s="337"/>
      <c r="L860" s="337"/>
      <c r="M860" s="334"/>
      <c r="N860" s="337"/>
      <c r="O860" s="349"/>
      <c r="P860" s="349" t="str">
        <f>TEXT(daily!$B860,"mmmm")</f>
        <v>June</v>
      </c>
      <c r="Q860" s="357"/>
      <c r="R860" s="313" t="str">
        <f t="shared" si="13"/>
        <v>2025</v>
      </c>
    </row>
    <row r="861" ht="27" customHeight="1" spans="1:18">
      <c r="A861" s="328">
        <v>847</v>
      </c>
      <c r="B861" s="294">
        <v>45832</v>
      </c>
      <c r="C861" s="337"/>
      <c r="D861" s="337" t="s">
        <v>517</v>
      </c>
      <c r="E861" s="337"/>
      <c r="F861" s="337" t="s">
        <v>1037</v>
      </c>
      <c r="G861" s="359">
        <v>1100</v>
      </c>
      <c r="H861" s="340"/>
      <c r="I861" s="337" t="s">
        <v>531</v>
      </c>
      <c r="J861" s="337"/>
      <c r="K861" s="337"/>
      <c r="L861" s="337"/>
      <c r="M861" s="329"/>
      <c r="N861" s="337"/>
      <c r="O861" s="349"/>
      <c r="P861" s="349" t="str">
        <f>TEXT(daily!$B861,"mmmm")</f>
        <v>June</v>
      </c>
      <c r="Q861" s="358"/>
      <c r="R861" s="313" t="str">
        <f t="shared" si="13"/>
        <v>2025</v>
      </c>
    </row>
    <row r="862" ht="27" customHeight="1" spans="1:18">
      <c r="A862" s="328">
        <v>848</v>
      </c>
      <c r="B862" s="294">
        <v>45832</v>
      </c>
      <c r="C862" s="337"/>
      <c r="D862" s="337" t="s">
        <v>520</v>
      </c>
      <c r="E862" s="337"/>
      <c r="F862" s="337" t="s">
        <v>748</v>
      </c>
      <c r="G862" s="359">
        <v>200</v>
      </c>
      <c r="H862" s="340"/>
      <c r="I862" s="337" t="s">
        <v>703</v>
      </c>
      <c r="J862" s="337" t="s">
        <v>886</v>
      </c>
      <c r="K862" s="337"/>
      <c r="L862" s="337"/>
      <c r="M862" s="334" t="s">
        <v>139</v>
      </c>
      <c r="N862" s="337"/>
      <c r="O862" s="349"/>
      <c r="P862" s="349" t="str">
        <f>TEXT(daily!$B862,"mmmm")</f>
        <v>June</v>
      </c>
      <c r="Q862" s="357"/>
      <c r="R862" s="313" t="str">
        <f t="shared" si="13"/>
        <v>2025</v>
      </c>
    </row>
    <row r="863" ht="27" customHeight="1" spans="1:18">
      <c r="A863" s="328">
        <v>849</v>
      </c>
      <c r="B863" s="294">
        <v>45832</v>
      </c>
      <c r="C863" s="337"/>
      <c r="D863" s="337" t="s">
        <v>668</v>
      </c>
      <c r="E863" s="337"/>
      <c r="F863" s="337" t="s">
        <v>516</v>
      </c>
      <c r="G863" s="359">
        <v>5</v>
      </c>
      <c r="H863" s="340"/>
      <c r="I863" s="337" t="s">
        <v>531</v>
      </c>
      <c r="J863" s="337"/>
      <c r="K863" s="337"/>
      <c r="L863" s="337"/>
      <c r="M863" s="329"/>
      <c r="N863" s="337"/>
      <c r="O863" s="349"/>
      <c r="P863" s="349" t="str">
        <f>TEXT(daily!$B863,"mmmm")</f>
        <v>June</v>
      </c>
      <c r="Q863" s="358"/>
      <c r="R863" s="313" t="str">
        <f t="shared" si="13"/>
        <v>2025</v>
      </c>
    </row>
    <row r="864" ht="27" customHeight="1" spans="1:18">
      <c r="A864" s="328">
        <v>850</v>
      </c>
      <c r="B864" s="294">
        <v>45832</v>
      </c>
      <c r="C864" s="337"/>
      <c r="D864" s="337" t="s">
        <v>517</v>
      </c>
      <c r="E864" s="337"/>
      <c r="F864" s="337" t="s">
        <v>301</v>
      </c>
      <c r="G864" s="359">
        <v>160</v>
      </c>
      <c r="H864" s="340"/>
      <c r="I864" s="337" t="s">
        <v>517</v>
      </c>
      <c r="J864" s="337"/>
      <c r="K864" s="337"/>
      <c r="L864" s="337"/>
      <c r="M864" s="334"/>
      <c r="N864" s="337"/>
      <c r="O864" s="349"/>
      <c r="P864" s="349" t="str">
        <f>TEXT(daily!$B864,"mmmm")</f>
        <v>June</v>
      </c>
      <c r="Q864" s="357"/>
      <c r="R864" s="313" t="str">
        <f t="shared" si="13"/>
        <v>2025</v>
      </c>
    </row>
    <row r="865" ht="27" customHeight="1" spans="1:18">
      <c r="A865" s="328">
        <v>851</v>
      </c>
      <c r="B865" s="294">
        <v>45833</v>
      </c>
      <c r="C865" s="337"/>
      <c r="D865" s="337" t="s">
        <v>518</v>
      </c>
      <c r="E865" s="337"/>
      <c r="F865" s="337" t="s">
        <v>1038</v>
      </c>
      <c r="G865" s="359">
        <v>15</v>
      </c>
      <c r="H865" s="340"/>
      <c r="I865" s="337" t="s">
        <v>703</v>
      </c>
      <c r="J865" s="337" t="s">
        <v>724</v>
      </c>
      <c r="K865" s="337"/>
      <c r="L865" s="337"/>
      <c r="M865" s="329"/>
      <c r="N865" s="337"/>
      <c r="O865" s="349"/>
      <c r="P865" s="349" t="str">
        <f>TEXT(daily!$B865,"mmmm")</f>
        <v>June</v>
      </c>
      <c r="Q865" s="358"/>
      <c r="R865" s="313" t="str">
        <f t="shared" si="13"/>
        <v>2025</v>
      </c>
    </row>
    <row r="866" ht="27" customHeight="1" spans="1:18">
      <c r="A866" s="328">
        <v>852</v>
      </c>
      <c r="B866" s="294">
        <v>45833</v>
      </c>
      <c r="C866" s="337"/>
      <c r="D866" s="337" t="s">
        <v>518</v>
      </c>
      <c r="E866" s="337"/>
      <c r="F866" s="337" t="s">
        <v>1039</v>
      </c>
      <c r="G866" s="359">
        <v>295</v>
      </c>
      <c r="H866" s="340"/>
      <c r="I866" s="337" t="s">
        <v>531</v>
      </c>
      <c r="J866" s="337"/>
      <c r="K866" s="337"/>
      <c r="L866" s="337"/>
      <c r="M866" s="334"/>
      <c r="N866" s="337"/>
      <c r="O866" s="349"/>
      <c r="P866" s="349" t="str">
        <f>TEXT(daily!$B866,"mmmm")</f>
        <v>June</v>
      </c>
      <c r="Q866" s="357"/>
      <c r="R866" s="313" t="str">
        <f t="shared" si="13"/>
        <v>2025</v>
      </c>
    </row>
    <row r="867" ht="27" customHeight="1" spans="1:18">
      <c r="A867" s="328">
        <v>853</v>
      </c>
      <c r="B867" s="294">
        <v>45833</v>
      </c>
      <c r="C867" s="337"/>
      <c r="D867" s="337" t="s">
        <v>668</v>
      </c>
      <c r="E867" s="337"/>
      <c r="F867" s="337" t="s">
        <v>442</v>
      </c>
      <c r="G867" s="359">
        <v>3.6</v>
      </c>
      <c r="H867" s="340"/>
      <c r="I867" s="337" t="s">
        <v>531</v>
      </c>
      <c r="J867" s="337"/>
      <c r="K867" s="337"/>
      <c r="L867" s="337"/>
      <c r="M867" s="329"/>
      <c r="N867" s="337"/>
      <c r="O867" s="349"/>
      <c r="P867" s="349" t="str">
        <f>TEXT(daily!$B867,"mmmm")</f>
        <v>June</v>
      </c>
      <c r="Q867" s="358"/>
      <c r="R867" s="313" t="str">
        <f t="shared" si="13"/>
        <v>2025</v>
      </c>
    </row>
    <row r="868" ht="27" customHeight="1" spans="1:18">
      <c r="A868" s="328">
        <v>854</v>
      </c>
      <c r="B868" s="294">
        <v>45833</v>
      </c>
      <c r="C868" s="337"/>
      <c r="D868" s="337" t="s">
        <v>996</v>
      </c>
      <c r="E868" s="337"/>
      <c r="F868" s="337" t="s">
        <v>314</v>
      </c>
      <c r="G868" s="359">
        <v>35</v>
      </c>
      <c r="H868" s="340"/>
      <c r="I868" s="337" t="s">
        <v>531</v>
      </c>
      <c r="J868" s="337"/>
      <c r="K868" s="337"/>
      <c r="L868" s="337"/>
      <c r="M868" s="334"/>
      <c r="N868" s="337"/>
      <c r="O868" s="349"/>
      <c r="P868" s="349" t="str">
        <f>TEXT(daily!$B868,"mmmm")</f>
        <v>June</v>
      </c>
      <c r="Q868" s="357"/>
      <c r="R868" s="313" t="str">
        <f t="shared" si="13"/>
        <v>2025</v>
      </c>
    </row>
    <row r="869" ht="27" customHeight="1" spans="1:18">
      <c r="A869" s="328">
        <v>855</v>
      </c>
      <c r="B869" s="294">
        <v>45833</v>
      </c>
      <c r="C869" s="337"/>
      <c r="D869" s="337" t="s">
        <v>518</v>
      </c>
      <c r="E869" s="337"/>
      <c r="F869" s="337" t="s">
        <v>1040</v>
      </c>
      <c r="G869" s="359">
        <v>660</v>
      </c>
      <c r="H869" s="340"/>
      <c r="I869" s="337" t="s">
        <v>703</v>
      </c>
      <c r="J869" s="337" t="s">
        <v>724</v>
      </c>
      <c r="K869" s="337"/>
      <c r="L869" s="337"/>
      <c r="M869" s="329"/>
      <c r="N869" s="337"/>
      <c r="O869" s="349"/>
      <c r="P869" s="349" t="str">
        <f>TEXT(daily!$B869,"mmmm")</f>
        <v>June</v>
      </c>
      <c r="Q869" s="358"/>
      <c r="R869" s="313" t="str">
        <f t="shared" si="13"/>
        <v>2025</v>
      </c>
    </row>
    <row r="870" ht="27" customHeight="1" spans="1:18">
      <c r="A870" s="328">
        <v>856</v>
      </c>
      <c r="B870" s="294">
        <v>45833</v>
      </c>
      <c r="C870" s="337"/>
      <c r="D870" s="337" t="s">
        <v>517</v>
      </c>
      <c r="E870" s="337"/>
      <c r="F870" s="337" t="s">
        <v>1041</v>
      </c>
      <c r="G870" s="359">
        <v>100</v>
      </c>
      <c r="H870" s="340"/>
      <c r="I870" s="337" t="s">
        <v>517</v>
      </c>
      <c r="J870" s="337"/>
      <c r="K870" s="337"/>
      <c r="L870" s="337"/>
      <c r="M870" s="334"/>
      <c r="N870" s="337"/>
      <c r="O870" s="349"/>
      <c r="P870" s="349" t="str">
        <f>TEXT(daily!$B870,"mmmm")</f>
        <v>June</v>
      </c>
      <c r="Q870" s="357"/>
      <c r="R870" s="313" t="str">
        <f t="shared" si="13"/>
        <v>2025</v>
      </c>
    </row>
    <row r="871" ht="27" customHeight="1" spans="1:18">
      <c r="A871" s="328">
        <v>857</v>
      </c>
      <c r="B871" s="294">
        <v>45833</v>
      </c>
      <c r="C871" s="337"/>
      <c r="D871" s="337" t="s">
        <v>520</v>
      </c>
      <c r="E871" s="337"/>
      <c r="F871" s="337" t="s">
        <v>402</v>
      </c>
      <c r="G871" s="359">
        <v>300</v>
      </c>
      <c r="H871" s="340"/>
      <c r="I871" s="337" t="s">
        <v>531</v>
      </c>
      <c r="J871" s="337"/>
      <c r="K871" s="337"/>
      <c r="L871" s="337"/>
      <c r="M871" s="329"/>
      <c r="N871" s="337"/>
      <c r="O871" s="349"/>
      <c r="P871" s="349" t="str">
        <f>TEXT(daily!$B871,"mmmm")</f>
        <v>June</v>
      </c>
      <c r="Q871" s="358"/>
      <c r="R871" s="313" t="str">
        <f t="shared" si="13"/>
        <v>2025</v>
      </c>
    </row>
    <row r="872" ht="27" customHeight="1" spans="1:18">
      <c r="A872" s="328">
        <v>858</v>
      </c>
      <c r="B872" s="294">
        <v>45833</v>
      </c>
      <c r="C872" s="337"/>
      <c r="D872" s="337" t="s">
        <v>17</v>
      </c>
      <c r="E872" s="337"/>
      <c r="F872" s="337" t="s">
        <v>1042</v>
      </c>
      <c r="G872" s="359">
        <v>400</v>
      </c>
      <c r="H872" s="340"/>
      <c r="I872" s="337" t="s">
        <v>531</v>
      </c>
      <c r="J872" s="337"/>
      <c r="K872" s="337"/>
      <c r="L872" s="337" t="s">
        <v>1000</v>
      </c>
      <c r="M872" s="334"/>
      <c r="N872" s="337"/>
      <c r="O872" s="349"/>
      <c r="P872" s="349" t="str">
        <f>TEXT(daily!$B872,"mmmm")</f>
        <v>June</v>
      </c>
      <c r="Q872" s="357"/>
      <c r="R872" s="313" t="str">
        <f t="shared" si="13"/>
        <v>2025</v>
      </c>
    </row>
    <row r="873" ht="27" customHeight="1" spans="1:18">
      <c r="A873" s="328">
        <v>859</v>
      </c>
      <c r="B873" s="294">
        <v>45833</v>
      </c>
      <c r="C873" s="337"/>
      <c r="D873" s="337" t="s">
        <v>520</v>
      </c>
      <c r="E873" s="337"/>
      <c r="F873" s="337" t="s">
        <v>748</v>
      </c>
      <c r="G873" s="359">
        <v>100</v>
      </c>
      <c r="H873" s="340"/>
      <c r="I873" s="337" t="s">
        <v>703</v>
      </c>
      <c r="J873" s="337" t="s">
        <v>886</v>
      </c>
      <c r="K873" s="337"/>
      <c r="L873" s="337"/>
      <c r="M873" s="329" t="s">
        <v>139</v>
      </c>
      <c r="N873" s="337"/>
      <c r="O873" s="349"/>
      <c r="P873" s="349" t="str">
        <f>TEXT(daily!$B873,"mmmm")</f>
        <v>June</v>
      </c>
      <c r="Q873" s="358"/>
      <c r="R873" s="313" t="str">
        <f t="shared" si="13"/>
        <v>2025</v>
      </c>
    </row>
    <row r="874" ht="29.25" customHeight="1" spans="1:18">
      <c r="A874" s="328">
        <v>860</v>
      </c>
      <c r="B874" s="294">
        <v>45833</v>
      </c>
      <c r="C874" s="337"/>
      <c r="D874" s="337" t="s">
        <v>520</v>
      </c>
      <c r="E874" s="337"/>
      <c r="F874" s="337" t="s">
        <v>1043</v>
      </c>
      <c r="G874" s="359">
        <v>100</v>
      </c>
      <c r="H874" s="340"/>
      <c r="I874" s="337" t="s">
        <v>703</v>
      </c>
      <c r="J874" s="337" t="s">
        <v>886</v>
      </c>
      <c r="K874" s="337"/>
      <c r="L874" s="337"/>
      <c r="M874" s="97" t="s">
        <v>1010</v>
      </c>
      <c r="N874" s="337"/>
      <c r="O874" s="349"/>
      <c r="P874" s="349" t="str">
        <f>TEXT(daily!$B874,"mmmm")</f>
        <v>June</v>
      </c>
      <c r="Q874" s="357"/>
      <c r="R874" s="313" t="str">
        <f t="shared" si="13"/>
        <v>2025</v>
      </c>
    </row>
    <row r="875" ht="29.25" customHeight="1" spans="1:18">
      <c r="A875" s="328">
        <v>861</v>
      </c>
      <c r="B875" s="294">
        <v>45833</v>
      </c>
      <c r="C875" s="337"/>
      <c r="D875" s="337" t="s">
        <v>520</v>
      </c>
      <c r="E875" s="337"/>
      <c r="F875" s="337" t="s">
        <v>1044</v>
      </c>
      <c r="G875" s="359">
        <v>50</v>
      </c>
      <c r="H875" s="340"/>
      <c r="I875" s="337" t="s">
        <v>703</v>
      </c>
      <c r="J875" s="337" t="s">
        <v>886</v>
      </c>
      <c r="K875" s="337"/>
      <c r="L875" s="337"/>
      <c r="M875" s="97" t="s">
        <v>1045</v>
      </c>
      <c r="N875" s="337"/>
      <c r="O875" s="349"/>
      <c r="P875" s="349" t="str">
        <f>TEXT(daily!$B875,"mmmm")</f>
        <v>June</v>
      </c>
      <c r="Q875" s="358"/>
      <c r="R875" s="313" t="str">
        <f t="shared" si="13"/>
        <v>2025</v>
      </c>
    </row>
    <row r="876" ht="27" customHeight="1" spans="1:18">
      <c r="A876" s="328">
        <v>862</v>
      </c>
      <c r="B876" s="294">
        <v>45834</v>
      </c>
      <c r="C876" s="337"/>
      <c r="D876" s="337" t="s">
        <v>517</v>
      </c>
      <c r="E876" s="337"/>
      <c r="F876" s="337" t="s">
        <v>249</v>
      </c>
      <c r="G876" s="359">
        <v>280</v>
      </c>
      <c r="H876" s="340"/>
      <c r="I876" s="337" t="s">
        <v>517</v>
      </c>
      <c r="J876" s="337"/>
      <c r="K876" s="337"/>
      <c r="L876" s="337"/>
      <c r="M876" s="334"/>
      <c r="N876" s="337"/>
      <c r="O876" s="349"/>
      <c r="P876" s="349" t="str">
        <f>TEXT(daily!$B876,"mmmm")</f>
        <v>June</v>
      </c>
      <c r="Q876" s="357"/>
      <c r="R876" s="313" t="str">
        <f t="shared" si="13"/>
        <v>2025</v>
      </c>
    </row>
    <row r="877" ht="27" customHeight="1" spans="1:18">
      <c r="A877" s="328">
        <v>863</v>
      </c>
      <c r="B877" s="294">
        <v>45834</v>
      </c>
      <c r="C877" s="337"/>
      <c r="D877" s="337" t="s">
        <v>377</v>
      </c>
      <c r="E877" s="337"/>
      <c r="F877" s="337" t="s">
        <v>667</v>
      </c>
      <c r="G877" s="359">
        <v>400</v>
      </c>
      <c r="H877" s="340"/>
      <c r="I877" s="337" t="s">
        <v>517</v>
      </c>
      <c r="J877" s="337"/>
      <c r="K877" s="337"/>
      <c r="L877" s="337"/>
      <c r="M877" s="329"/>
      <c r="N877" s="337"/>
      <c r="O877" s="349"/>
      <c r="P877" s="349" t="str">
        <f>TEXT(daily!$B877,"mmmm")</f>
        <v>June</v>
      </c>
      <c r="Q877" s="358"/>
      <c r="R877" s="313" t="str">
        <f t="shared" si="13"/>
        <v>2025</v>
      </c>
    </row>
    <row r="878" ht="27" customHeight="1" spans="1:18">
      <c r="A878" s="328">
        <v>864</v>
      </c>
      <c r="B878" s="294">
        <v>45834</v>
      </c>
      <c r="C878" s="337"/>
      <c r="D878" s="337" t="s">
        <v>518</v>
      </c>
      <c r="E878" s="337"/>
      <c r="F878" s="337" t="s">
        <v>1046</v>
      </c>
      <c r="G878" s="359">
        <v>220</v>
      </c>
      <c r="H878" s="340"/>
      <c r="I878" s="337" t="s">
        <v>703</v>
      </c>
      <c r="J878" s="337" t="s">
        <v>886</v>
      </c>
      <c r="K878" s="337"/>
      <c r="L878" s="337"/>
      <c r="M878" s="334"/>
      <c r="N878" s="337"/>
      <c r="O878" s="349"/>
      <c r="P878" s="349" t="str">
        <f>TEXT(daily!$B878,"mmmm")</f>
        <v>June</v>
      </c>
      <c r="Q878" s="357"/>
      <c r="R878" s="313" t="str">
        <f t="shared" si="13"/>
        <v>2025</v>
      </c>
    </row>
    <row r="879" ht="27" customHeight="1" spans="1:18">
      <c r="A879" s="328">
        <v>865</v>
      </c>
      <c r="B879" s="294">
        <v>45834</v>
      </c>
      <c r="C879" s="337"/>
      <c r="D879" s="337" t="s">
        <v>517</v>
      </c>
      <c r="E879" s="337"/>
      <c r="F879" s="337" t="s">
        <v>848</v>
      </c>
      <c r="G879" s="359">
        <v>250</v>
      </c>
      <c r="H879" s="340"/>
      <c r="I879" s="337" t="s">
        <v>517</v>
      </c>
      <c r="J879" s="337"/>
      <c r="K879" s="337"/>
      <c r="L879" s="337"/>
      <c r="M879" s="329"/>
      <c r="N879" s="337"/>
      <c r="O879" s="349"/>
      <c r="P879" s="349" t="str">
        <f>TEXT(daily!$B879,"mmmm")</f>
        <v>June</v>
      </c>
      <c r="Q879" s="358"/>
      <c r="R879" s="313" t="str">
        <f t="shared" si="13"/>
        <v>2025</v>
      </c>
    </row>
    <row r="880" ht="27" customHeight="1" spans="1:18">
      <c r="A880" s="328">
        <v>866</v>
      </c>
      <c r="B880" s="294">
        <v>45834</v>
      </c>
      <c r="C880" s="337"/>
      <c r="D880" s="337" t="s">
        <v>517</v>
      </c>
      <c r="E880" s="337"/>
      <c r="F880" s="337" t="s">
        <v>311</v>
      </c>
      <c r="G880" s="359">
        <v>350</v>
      </c>
      <c r="H880" s="340"/>
      <c r="I880" s="337" t="s">
        <v>517</v>
      </c>
      <c r="J880" s="337"/>
      <c r="K880" s="337"/>
      <c r="L880" s="337"/>
      <c r="M880" s="334"/>
      <c r="N880" s="337"/>
      <c r="O880" s="349"/>
      <c r="P880" s="349" t="str">
        <f>TEXT(daily!$B880,"mmmm")</f>
        <v>June</v>
      </c>
      <c r="Q880" s="357"/>
      <c r="R880" s="313" t="str">
        <f t="shared" si="13"/>
        <v>2025</v>
      </c>
    </row>
    <row r="881" ht="27" customHeight="1" spans="1:18">
      <c r="A881" s="328">
        <v>867</v>
      </c>
      <c r="B881" s="294">
        <v>45834</v>
      </c>
      <c r="C881" s="337"/>
      <c r="D881" s="337" t="s">
        <v>517</v>
      </c>
      <c r="E881" s="337"/>
      <c r="F881" s="337" t="s">
        <v>650</v>
      </c>
      <c r="G881" s="359">
        <v>350</v>
      </c>
      <c r="H881" s="340"/>
      <c r="I881" s="337" t="s">
        <v>517</v>
      </c>
      <c r="J881" s="337"/>
      <c r="K881" s="337"/>
      <c r="L881" s="337"/>
      <c r="M881" s="329"/>
      <c r="N881" s="337"/>
      <c r="O881" s="349"/>
      <c r="P881" s="349" t="str">
        <f>TEXT(daily!$B881,"mmmm")</f>
        <v>June</v>
      </c>
      <c r="Q881" s="358"/>
      <c r="R881" s="313" t="str">
        <f t="shared" si="13"/>
        <v>2025</v>
      </c>
    </row>
    <row r="882" ht="27" customHeight="1" spans="1:18">
      <c r="A882" s="328">
        <v>868</v>
      </c>
      <c r="B882" s="294">
        <v>45834</v>
      </c>
      <c r="C882" s="337"/>
      <c r="D882" s="337" t="s">
        <v>377</v>
      </c>
      <c r="E882" s="337"/>
      <c r="F882" s="337" t="s">
        <v>1047</v>
      </c>
      <c r="G882" s="359">
        <v>20</v>
      </c>
      <c r="H882" s="340"/>
      <c r="I882" s="337" t="s">
        <v>517</v>
      </c>
      <c r="J882" s="337"/>
      <c r="K882" s="337"/>
      <c r="L882" s="337"/>
      <c r="M882" s="334"/>
      <c r="N882" s="337"/>
      <c r="O882" s="349"/>
      <c r="P882" s="349" t="str">
        <f>TEXT(daily!$B882,"mmmm")</f>
        <v>June</v>
      </c>
      <c r="Q882" s="357"/>
      <c r="R882" s="313" t="str">
        <f t="shared" si="13"/>
        <v>2025</v>
      </c>
    </row>
    <row r="883" ht="27" customHeight="1" spans="1:18">
      <c r="A883" s="328">
        <v>869</v>
      </c>
      <c r="B883" s="294">
        <v>45834</v>
      </c>
      <c r="C883" s="337"/>
      <c r="D883" s="337" t="s">
        <v>517</v>
      </c>
      <c r="E883" s="337"/>
      <c r="F883" s="337" t="s">
        <v>347</v>
      </c>
      <c r="G883" s="359">
        <v>100</v>
      </c>
      <c r="H883" s="340"/>
      <c r="I883" s="337" t="s">
        <v>517</v>
      </c>
      <c r="J883" s="337"/>
      <c r="K883" s="337"/>
      <c r="L883" s="337"/>
      <c r="M883" s="329"/>
      <c r="N883" s="337"/>
      <c r="O883" s="349"/>
      <c r="P883" s="349" t="str">
        <f>TEXT(daily!$B883,"mmmm")</f>
        <v>June</v>
      </c>
      <c r="Q883" s="358"/>
      <c r="R883" s="313" t="str">
        <f t="shared" si="13"/>
        <v>2025</v>
      </c>
    </row>
    <row r="884" ht="27" customHeight="1" spans="1:18">
      <c r="A884" s="328">
        <v>870</v>
      </c>
      <c r="B884" s="294">
        <v>45834</v>
      </c>
      <c r="C884" s="337"/>
      <c r="D884" s="337" t="s">
        <v>996</v>
      </c>
      <c r="E884" s="337"/>
      <c r="F884" s="337" t="s">
        <v>301</v>
      </c>
      <c r="G884" s="359">
        <v>100</v>
      </c>
      <c r="H884" s="340"/>
      <c r="I884" s="337" t="s">
        <v>531</v>
      </c>
      <c r="J884" s="337"/>
      <c r="K884" s="337"/>
      <c r="L884" s="337"/>
      <c r="M884" s="334"/>
      <c r="N884" s="337"/>
      <c r="O884" s="349"/>
      <c r="P884" s="349" t="str">
        <f>TEXT(daily!$B884,"mmmm")</f>
        <v>June</v>
      </c>
      <c r="Q884" s="357"/>
      <c r="R884" s="313" t="str">
        <f t="shared" si="13"/>
        <v>2025</v>
      </c>
    </row>
    <row r="885" ht="29.25" customHeight="1" spans="1:18">
      <c r="A885" s="328">
        <v>871</v>
      </c>
      <c r="B885" s="294">
        <v>45834</v>
      </c>
      <c r="C885" s="337"/>
      <c r="D885" s="337" t="s">
        <v>520</v>
      </c>
      <c r="E885" s="337"/>
      <c r="F885" s="337" t="s">
        <v>1010</v>
      </c>
      <c r="G885" s="359">
        <v>2512</v>
      </c>
      <c r="H885" s="340"/>
      <c r="I885" s="337" t="s">
        <v>703</v>
      </c>
      <c r="J885" s="337" t="s">
        <v>886</v>
      </c>
      <c r="K885" s="337"/>
      <c r="L885" s="337"/>
      <c r="M885" s="97" t="s">
        <v>1010</v>
      </c>
      <c r="N885" s="337"/>
      <c r="O885" s="349"/>
      <c r="P885" s="349" t="str">
        <f>TEXT(daily!$B885,"mmmm")</f>
        <v>June</v>
      </c>
      <c r="Q885" s="358"/>
      <c r="R885" s="313" t="str">
        <f t="shared" si="13"/>
        <v>2025</v>
      </c>
    </row>
    <row r="886" ht="27" customHeight="1" spans="1:18">
      <c r="A886" s="328">
        <v>872</v>
      </c>
      <c r="B886" s="294">
        <v>45834</v>
      </c>
      <c r="C886" s="337"/>
      <c r="D886" s="337" t="s">
        <v>520</v>
      </c>
      <c r="E886" s="337"/>
      <c r="F886" s="337" t="s">
        <v>1048</v>
      </c>
      <c r="G886" s="359">
        <v>1787</v>
      </c>
      <c r="H886" s="340"/>
      <c r="I886" s="337" t="s">
        <v>703</v>
      </c>
      <c r="J886" s="337" t="s">
        <v>886</v>
      </c>
      <c r="K886" s="337"/>
      <c r="L886" s="337"/>
      <c r="M886" s="334" t="s">
        <v>1045</v>
      </c>
      <c r="N886" s="337"/>
      <c r="O886" s="349"/>
      <c r="P886" s="349" t="str">
        <f>TEXT(daily!$B886,"mmmm")</f>
        <v>June</v>
      </c>
      <c r="Q886" s="357"/>
      <c r="R886" s="313" t="str">
        <f t="shared" si="13"/>
        <v>2025</v>
      </c>
    </row>
    <row r="887" ht="27" customHeight="1" spans="1:18">
      <c r="A887" s="328">
        <v>873</v>
      </c>
      <c r="B887" s="294">
        <v>45834</v>
      </c>
      <c r="C887" s="337"/>
      <c r="D887" s="337" t="s">
        <v>17</v>
      </c>
      <c r="E887" s="337"/>
      <c r="F887" s="337" t="s">
        <v>1042</v>
      </c>
      <c r="G887" s="359">
        <v>600</v>
      </c>
      <c r="H887" s="340"/>
      <c r="I887" s="337" t="s">
        <v>531</v>
      </c>
      <c r="J887" s="337"/>
      <c r="K887" s="337"/>
      <c r="L887" s="337" t="s">
        <v>1000</v>
      </c>
      <c r="M887" s="329"/>
      <c r="N887" s="337"/>
      <c r="O887" s="349"/>
      <c r="P887" s="349" t="str">
        <f>TEXT(daily!$B887,"mmmm")</f>
        <v>June</v>
      </c>
      <c r="Q887" s="358"/>
      <c r="R887" s="313" t="str">
        <f t="shared" si="13"/>
        <v>2025</v>
      </c>
    </row>
    <row r="888" ht="27" customHeight="1" spans="1:18">
      <c r="A888" s="328">
        <v>874</v>
      </c>
      <c r="B888" s="294">
        <v>45836</v>
      </c>
      <c r="C888" s="337"/>
      <c r="D888" s="337" t="s">
        <v>520</v>
      </c>
      <c r="E888" s="337"/>
      <c r="F888" s="337" t="s">
        <v>748</v>
      </c>
      <c r="G888" s="359">
        <v>100</v>
      </c>
      <c r="H888" s="340"/>
      <c r="I888" s="337" t="s">
        <v>703</v>
      </c>
      <c r="J888" s="337" t="s">
        <v>886</v>
      </c>
      <c r="K888" s="337"/>
      <c r="L888" s="337"/>
      <c r="M888" s="334" t="s">
        <v>139</v>
      </c>
      <c r="N888" s="337"/>
      <c r="O888" s="349"/>
      <c r="P888" s="349" t="str">
        <f>TEXT(daily!$B888,"mmmm")</f>
        <v>June</v>
      </c>
      <c r="Q888" s="357"/>
      <c r="R888" s="313" t="str">
        <f t="shared" si="13"/>
        <v>2025</v>
      </c>
    </row>
    <row r="889" ht="27" customHeight="1" spans="1:18">
      <c r="A889" s="328">
        <v>875</v>
      </c>
      <c r="B889" s="294">
        <v>45834</v>
      </c>
      <c r="C889" s="337"/>
      <c r="D889" s="337" t="s">
        <v>520</v>
      </c>
      <c r="E889" s="337"/>
      <c r="F889" s="337" t="s">
        <v>139</v>
      </c>
      <c r="G889" s="359">
        <v>4100</v>
      </c>
      <c r="H889" s="340"/>
      <c r="I889" s="337" t="s">
        <v>703</v>
      </c>
      <c r="J889" s="337" t="s">
        <v>886</v>
      </c>
      <c r="K889" s="337"/>
      <c r="L889" s="337"/>
      <c r="M889" s="334" t="s">
        <v>139</v>
      </c>
      <c r="N889" s="337"/>
      <c r="O889" s="349"/>
      <c r="P889" s="349" t="str">
        <f>TEXT(daily!$B889,"mmmm")</f>
        <v>June</v>
      </c>
      <c r="Q889" s="358"/>
      <c r="R889" s="313" t="str">
        <f t="shared" si="13"/>
        <v>2025</v>
      </c>
    </row>
    <row r="890" ht="27" customHeight="1" spans="1:18">
      <c r="A890" s="328">
        <v>876</v>
      </c>
      <c r="B890" s="294">
        <v>45834</v>
      </c>
      <c r="C890" s="337"/>
      <c r="D890" s="337" t="s">
        <v>520</v>
      </c>
      <c r="E890" s="337"/>
      <c r="F890" s="337" t="s">
        <v>1049</v>
      </c>
      <c r="G890" s="359">
        <v>2350</v>
      </c>
      <c r="H890" s="340"/>
      <c r="I890" s="337" t="s">
        <v>703</v>
      </c>
      <c r="J890" s="337" t="s">
        <v>886</v>
      </c>
      <c r="K890" s="337"/>
      <c r="L890" s="337"/>
      <c r="M890" s="334" t="s">
        <v>1049</v>
      </c>
      <c r="N890" s="337"/>
      <c r="O890" s="349"/>
      <c r="P890" s="349" t="str">
        <f>TEXT(daily!$B890,"mmmm")</f>
        <v>June</v>
      </c>
      <c r="Q890" s="357"/>
      <c r="R890" s="313" t="str">
        <f t="shared" si="13"/>
        <v>2025</v>
      </c>
    </row>
    <row r="891" ht="27" customHeight="1" spans="1:18">
      <c r="A891" s="328">
        <v>877</v>
      </c>
      <c r="B891" s="294">
        <v>45834</v>
      </c>
      <c r="C891" s="337"/>
      <c r="D891" s="337" t="s">
        <v>520</v>
      </c>
      <c r="E891" s="337"/>
      <c r="F891" s="337" t="s">
        <v>1011</v>
      </c>
      <c r="G891" s="359">
        <v>900</v>
      </c>
      <c r="H891" s="340"/>
      <c r="I891" s="337" t="s">
        <v>703</v>
      </c>
      <c r="J891" s="337" t="s">
        <v>886</v>
      </c>
      <c r="K891" s="337"/>
      <c r="L891" s="337"/>
      <c r="M891" s="329" t="s">
        <v>942</v>
      </c>
      <c r="N891" s="337"/>
      <c r="O891" s="349"/>
      <c r="P891" s="349" t="str">
        <f>TEXT(daily!$B891,"mmmm")</f>
        <v>June</v>
      </c>
      <c r="Q891" s="358"/>
      <c r="R891" s="313" t="str">
        <f t="shared" si="13"/>
        <v>2025</v>
      </c>
    </row>
    <row r="892" ht="27" customHeight="1" spans="1:18">
      <c r="A892" s="328">
        <v>878</v>
      </c>
      <c r="B892" s="294">
        <v>45836</v>
      </c>
      <c r="C892" s="337"/>
      <c r="D892" s="337" t="s">
        <v>377</v>
      </c>
      <c r="E892" s="337"/>
      <c r="F892" s="337" t="s">
        <v>341</v>
      </c>
      <c r="G892" s="359">
        <v>400</v>
      </c>
      <c r="H892" s="340"/>
      <c r="I892" s="337" t="s">
        <v>136</v>
      </c>
      <c r="J892" s="337"/>
      <c r="K892" s="337"/>
      <c r="L892" s="337"/>
      <c r="M892" s="334"/>
      <c r="N892" s="337"/>
      <c r="O892" s="349"/>
      <c r="P892" s="349" t="str">
        <f>TEXT(daily!$B892,"mmmm")</f>
        <v>June</v>
      </c>
      <c r="Q892" s="357"/>
      <c r="R892" s="313" t="str">
        <f t="shared" si="13"/>
        <v>2025</v>
      </c>
    </row>
    <row r="893" ht="27" customHeight="1" spans="1:18">
      <c r="A893" s="328">
        <v>879</v>
      </c>
      <c r="B893" s="294">
        <v>45836</v>
      </c>
      <c r="C893" s="337"/>
      <c r="D893" s="337" t="s">
        <v>518</v>
      </c>
      <c r="E893" s="337"/>
      <c r="F893" s="337" t="s">
        <v>1050</v>
      </c>
      <c r="G893" s="359">
        <v>2752</v>
      </c>
      <c r="H893" s="340"/>
      <c r="I893" s="337" t="s">
        <v>136</v>
      </c>
      <c r="J893" s="337"/>
      <c r="K893" s="337"/>
      <c r="L893" s="337"/>
      <c r="M893" s="329"/>
      <c r="N893" s="337"/>
      <c r="O893" s="349"/>
      <c r="P893" s="349" t="str">
        <f>TEXT(daily!$B893,"mmmm")</f>
        <v>June</v>
      </c>
      <c r="Q893" s="358"/>
      <c r="R893" s="313" t="str">
        <f t="shared" si="13"/>
        <v>2025</v>
      </c>
    </row>
    <row r="894" ht="27" customHeight="1" spans="1:18">
      <c r="A894" s="328">
        <v>880</v>
      </c>
      <c r="B894" s="294">
        <v>45836</v>
      </c>
      <c r="C894" s="337"/>
      <c r="D894" s="337" t="s">
        <v>668</v>
      </c>
      <c r="E894" s="337"/>
      <c r="F894" s="337" t="s">
        <v>1051</v>
      </c>
      <c r="G894" s="359">
        <v>11.79</v>
      </c>
      <c r="H894" s="340"/>
      <c r="I894" s="337" t="s">
        <v>531</v>
      </c>
      <c r="J894" s="337"/>
      <c r="K894" s="337"/>
      <c r="L894" s="337"/>
      <c r="M894" s="334"/>
      <c r="N894" s="337"/>
      <c r="O894" s="349"/>
      <c r="P894" s="349" t="str">
        <f>TEXT(daily!$B894,"mmmm")</f>
        <v>June</v>
      </c>
      <c r="Q894" s="357"/>
      <c r="R894" s="313" t="str">
        <f t="shared" si="13"/>
        <v>2025</v>
      </c>
    </row>
    <row r="895" ht="27" customHeight="1" spans="1:18">
      <c r="A895" s="328">
        <v>881</v>
      </c>
      <c r="B895" s="294">
        <v>45836</v>
      </c>
      <c r="C895" s="337"/>
      <c r="D895" s="337" t="s">
        <v>996</v>
      </c>
      <c r="E895" s="337"/>
      <c r="F895" s="337" t="s">
        <v>1052</v>
      </c>
      <c r="G895" s="359">
        <v>10</v>
      </c>
      <c r="H895" s="340"/>
      <c r="I895" s="337" t="s">
        <v>531</v>
      </c>
      <c r="J895" s="337"/>
      <c r="K895" s="337"/>
      <c r="L895" s="337"/>
      <c r="M895" s="329"/>
      <c r="N895" s="337"/>
      <c r="O895" s="349"/>
      <c r="P895" s="349" t="str">
        <f>TEXT(daily!$B895,"mmmm")</f>
        <v>June</v>
      </c>
      <c r="Q895" s="358"/>
      <c r="R895" s="313" t="str">
        <f t="shared" si="13"/>
        <v>2025</v>
      </c>
    </row>
    <row r="896" ht="27" customHeight="1" spans="1:18">
      <c r="A896" s="328">
        <v>882</v>
      </c>
      <c r="B896" s="294">
        <v>45836</v>
      </c>
      <c r="C896" s="337"/>
      <c r="D896" s="337" t="s">
        <v>518</v>
      </c>
      <c r="E896" s="337"/>
      <c r="F896" s="337" t="s">
        <v>1053</v>
      </c>
      <c r="G896" s="359">
        <v>235</v>
      </c>
      <c r="H896" s="340"/>
      <c r="I896" s="337" t="s">
        <v>703</v>
      </c>
      <c r="J896" s="337" t="s">
        <v>724</v>
      </c>
      <c r="K896" s="337"/>
      <c r="L896" s="337"/>
      <c r="M896" s="334"/>
      <c r="N896" s="337"/>
      <c r="O896" s="349"/>
      <c r="P896" s="349" t="str">
        <f>TEXT(daily!$B896,"mmmm")</f>
        <v>June</v>
      </c>
      <c r="Q896" s="357"/>
      <c r="R896" s="313" t="str">
        <f t="shared" si="13"/>
        <v>2025</v>
      </c>
    </row>
    <row r="897" ht="27" customHeight="1" spans="1:18">
      <c r="A897" s="328">
        <v>883</v>
      </c>
      <c r="B897" s="294">
        <v>45836</v>
      </c>
      <c r="C897" s="337"/>
      <c r="D897" s="337" t="s">
        <v>518</v>
      </c>
      <c r="E897" s="337"/>
      <c r="F897" s="337" t="s">
        <v>1054</v>
      </c>
      <c r="G897" s="359">
        <v>2970</v>
      </c>
      <c r="H897" s="340"/>
      <c r="I897" s="337" t="s">
        <v>703</v>
      </c>
      <c r="J897" s="337" t="s">
        <v>724</v>
      </c>
      <c r="K897" s="337"/>
      <c r="L897" s="337"/>
      <c r="M897" s="329"/>
      <c r="N897" s="337"/>
      <c r="O897" s="349"/>
      <c r="P897" s="349" t="str">
        <f>TEXT(daily!$B897,"mmmm")</f>
        <v>June</v>
      </c>
      <c r="Q897" s="358"/>
      <c r="R897" s="313" t="str">
        <f t="shared" si="13"/>
        <v>2025</v>
      </c>
    </row>
    <row r="898" ht="27" customHeight="1" spans="1:18">
      <c r="A898" s="328">
        <v>884</v>
      </c>
      <c r="B898" s="294">
        <v>45836</v>
      </c>
      <c r="C898" s="337"/>
      <c r="D898" s="337" t="s">
        <v>377</v>
      </c>
      <c r="E898" s="337"/>
      <c r="F898" s="337" t="s">
        <v>1055</v>
      </c>
      <c r="G898" s="359">
        <v>500</v>
      </c>
      <c r="H898" s="340"/>
      <c r="I898" s="337" t="s">
        <v>531</v>
      </c>
      <c r="J898" s="337"/>
      <c r="K898" s="337"/>
      <c r="L898" s="337"/>
      <c r="M898" s="334"/>
      <c r="N898" s="337"/>
      <c r="O898" s="349"/>
      <c r="P898" s="349" t="str">
        <f>TEXT(daily!$B898,"mmmm")</f>
        <v>June</v>
      </c>
      <c r="Q898" s="357"/>
      <c r="R898" s="313" t="str">
        <f t="shared" si="13"/>
        <v>2025</v>
      </c>
    </row>
    <row r="899" ht="27" customHeight="1" spans="1:18">
      <c r="A899" s="328">
        <v>885</v>
      </c>
      <c r="B899" s="294">
        <v>45837</v>
      </c>
      <c r="C899" s="337"/>
      <c r="D899" s="337" t="s">
        <v>377</v>
      </c>
      <c r="E899" s="337"/>
      <c r="F899" s="337" t="s">
        <v>1056</v>
      </c>
      <c r="G899" s="359">
        <v>300</v>
      </c>
      <c r="H899" s="340"/>
      <c r="I899" s="337" t="s">
        <v>703</v>
      </c>
      <c r="J899" s="337" t="s">
        <v>724</v>
      </c>
      <c r="K899" s="337"/>
      <c r="L899" s="337"/>
      <c r="M899" s="329"/>
      <c r="N899" s="337"/>
      <c r="O899" s="349"/>
      <c r="P899" s="349" t="str">
        <f>TEXT(daily!$B899,"mmmm")</f>
        <v>June</v>
      </c>
      <c r="Q899" s="358"/>
      <c r="R899" s="313" t="str">
        <f t="shared" si="13"/>
        <v>2025</v>
      </c>
    </row>
    <row r="900" ht="27" customHeight="1" spans="1:18">
      <c r="A900" s="328">
        <v>886</v>
      </c>
      <c r="B900" s="294">
        <v>45836</v>
      </c>
      <c r="C900" s="337"/>
      <c r="D900" s="337" t="s">
        <v>518</v>
      </c>
      <c r="E900" s="337"/>
      <c r="F900" s="337" t="s">
        <v>1057</v>
      </c>
      <c r="G900" s="359">
        <v>15</v>
      </c>
      <c r="H900" s="340"/>
      <c r="I900" s="337" t="s">
        <v>703</v>
      </c>
      <c r="J900" s="337" t="s">
        <v>724</v>
      </c>
      <c r="K900" s="337"/>
      <c r="L900" s="337"/>
      <c r="M900" s="334"/>
      <c r="N900" s="337"/>
      <c r="O900" s="349"/>
      <c r="P900" s="349" t="str">
        <f>TEXT(daily!$B900,"mmmm")</f>
        <v>June</v>
      </c>
      <c r="Q900" s="357"/>
      <c r="R900" s="313" t="str">
        <f t="shared" si="13"/>
        <v>2025</v>
      </c>
    </row>
    <row r="901" ht="27" customHeight="1" spans="1:18">
      <c r="A901" s="328">
        <v>887</v>
      </c>
      <c r="B901" s="294">
        <v>45836</v>
      </c>
      <c r="C901" s="337"/>
      <c r="D901" s="337" t="s">
        <v>518</v>
      </c>
      <c r="E901" s="337"/>
      <c r="F901" s="337" t="s">
        <v>1058</v>
      </c>
      <c r="G901" s="359">
        <v>50</v>
      </c>
      <c r="H901" s="340"/>
      <c r="I901" s="337" t="s">
        <v>522</v>
      </c>
      <c r="J901" s="337"/>
      <c r="K901" s="337"/>
      <c r="L901" s="337"/>
      <c r="M901" s="329"/>
      <c r="N901" s="337"/>
      <c r="O901" s="349"/>
      <c r="P901" s="349" t="str">
        <f>TEXT(daily!$B901,"mmmm")</f>
        <v>June</v>
      </c>
      <c r="Q901" s="358"/>
      <c r="R901" s="313" t="str">
        <f t="shared" si="13"/>
        <v>2025</v>
      </c>
    </row>
    <row r="902" ht="27" customHeight="1" spans="1:18">
      <c r="A902" s="328">
        <v>888</v>
      </c>
      <c r="B902" s="294">
        <v>45837</v>
      </c>
      <c r="C902" s="337"/>
      <c r="D902" s="337" t="s">
        <v>996</v>
      </c>
      <c r="E902" s="337"/>
      <c r="F902" s="337" t="s">
        <v>306</v>
      </c>
      <c r="G902" s="359">
        <f>100-30</f>
        <v>70</v>
      </c>
      <c r="H902" s="340"/>
      <c r="I902" s="337" t="s">
        <v>531</v>
      </c>
      <c r="J902" s="337"/>
      <c r="K902" s="337"/>
      <c r="L902" s="337"/>
      <c r="M902" s="334"/>
      <c r="N902" s="337"/>
      <c r="O902" s="349"/>
      <c r="P902" s="349" t="str">
        <f>TEXT(daily!$B902,"mmmm")</f>
        <v>June</v>
      </c>
      <c r="Q902" s="357"/>
      <c r="R902" s="313" t="str">
        <f t="shared" si="13"/>
        <v>2025</v>
      </c>
    </row>
    <row r="903" ht="27" customHeight="1" spans="1:18">
      <c r="A903" s="328">
        <v>889</v>
      </c>
      <c r="B903" s="294">
        <v>45837</v>
      </c>
      <c r="C903" s="337"/>
      <c r="D903" s="337" t="s">
        <v>668</v>
      </c>
      <c r="E903" s="337"/>
      <c r="F903" s="337" t="s">
        <v>668</v>
      </c>
      <c r="G903" s="359">
        <v>4.97</v>
      </c>
      <c r="H903" s="340"/>
      <c r="I903" s="337" t="s">
        <v>531</v>
      </c>
      <c r="J903" s="337"/>
      <c r="K903" s="337"/>
      <c r="L903" s="337"/>
      <c r="M903" s="329"/>
      <c r="N903" s="337"/>
      <c r="O903" s="349"/>
      <c r="P903" s="349" t="str">
        <f>TEXT(daily!$B903,"mmmm")</f>
        <v>June</v>
      </c>
      <c r="Q903" s="358"/>
      <c r="R903" s="313" t="str">
        <f t="shared" si="13"/>
        <v>2025</v>
      </c>
    </row>
    <row r="904" ht="29.25" customHeight="1" spans="1:18">
      <c r="A904" s="328">
        <v>890</v>
      </c>
      <c r="B904" s="294">
        <v>45837</v>
      </c>
      <c r="C904" s="337"/>
      <c r="D904" s="337" t="s">
        <v>520</v>
      </c>
      <c r="E904" s="337"/>
      <c r="F904" s="337" t="s">
        <v>1059</v>
      </c>
      <c r="G904" s="359">
        <v>300</v>
      </c>
      <c r="H904" s="340"/>
      <c r="I904" s="337" t="s">
        <v>522</v>
      </c>
      <c r="J904" s="337"/>
      <c r="K904" s="337"/>
      <c r="L904" s="337"/>
      <c r="M904" s="97" t="s">
        <v>1010</v>
      </c>
      <c r="N904" s="337"/>
      <c r="O904" s="349"/>
      <c r="P904" s="349" t="str">
        <f>TEXT(daily!$B904,"mmmm")</f>
        <v>June</v>
      </c>
      <c r="Q904" s="357"/>
      <c r="R904" s="313" t="str">
        <f t="shared" si="13"/>
        <v>2025</v>
      </c>
    </row>
    <row r="905" ht="27" customHeight="1" spans="1:18">
      <c r="A905" s="328">
        <v>891</v>
      </c>
      <c r="B905" s="294">
        <v>45837</v>
      </c>
      <c r="C905" s="337"/>
      <c r="D905" s="337" t="s">
        <v>520</v>
      </c>
      <c r="E905" s="337"/>
      <c r="F905" s="337" t="s">
        <v>748</v>
      </c>
      <c r="G905" s="359">
        <v>200</v>
      </c>
      <c r="H905" s="340"/>
      <c r="I905" s="337" t="s">
        <v>522</v>
      </c>
      <c r="J905" s="337"/>
      <c r="K905" s="337"/>
      <c r="L905" s="337"/>
      <c r="M905" s="334" t="s">
        <v>139</v>
      </c>
      <c r="N905" s="337"/>
      <c r="O905" s="349"/>
      <c r="P905" s="349" t="str">
        <f>TEXT(daily!$B905,"mmmm")</f>
        <v>June</v>
      </c>
      <c r="Q905" s="358"/>
      <c r="R905" s="313" t="str">
        <f t="shared" si="13"/>
        <v>2025</v>
      </c>
    </row>
    <row r="906" ht="27" customHeight="1" spans="1:18">
      <c r="A906" s="328">
        <v>892</v>
      </c>
      <c r="B906" s="294">
        <v>45838</v>
      </c>
      <c r="C906" s="337"/>
      <c r="D906" s="337" t="s">
        <v>377</v>
      </c>
      <c r="E906" s="337"/>
      <c r="F906" s="337" t="s">
        <v>341</v>
      </c>
      <c r="G906" s="359">
        <v>150</v>
      </c>
      <c r="H906" s="340"/>
      <c r="I906" s="337" t="s">
        <v>531</v>
      </c>
      <c r="J906" s="337"/>
      <c r="K906" s="337"/>
      <c r="L906" s="337"/>
      <c r="M906" s="334"/>
      <c r="N906" s="337"/>
      <c r="O906" s="349"/>
      <c r="P906" s="349" t="str">
        <f>TEXT(daily!$B906,"mmmm")</f>
        <v>June</v>
      </c>
      <c r="Q906" s="357"/>
      <c r="R906" s="313" t="str">
        <f t="shared" si="13"/>
        <v>2025</v>
      </c>
    </row>
    <row r="907" ht="27" customHeight="1" spans="1:18">
      <c r="A907" s="328">
        <v>893</v>
      </c>
      <c r="B907" s="294">
        <v>45838</v>
      </c>
      <c r="C907" s="337"/>
      <c r="D907" s="337" t="s">
        <v>668</v>
      </c>
      <c r="E907" s="337"/>
      <c r="F907" s="337" t="s">
        <v>668</v>
      </c>
      <c r="G907" s="359">
        <v>2</v>
      </c>
      <c r="H907" s="340"/>
      <c r="I907" s="337" t="s">
        <v>531</v>
      </c>
      <c r="J907" s="337"/>
      <c r="K907" s="337"/>
      <c r="L907" s="337"/>
      <c r="M907" s="329"/>
      <c r="N907" s="337"/>
      <c r="O907" s="349"/>
      <c r="P907" s="349" t="str">
        <f>TEXT(daily!$B907,"mmmm")</f>
        <v>June</v>
      </c>
      <c r="Q907" s="358"/>
      <c r="R907" s="313" t="str">
        <f t="shared" si="13"/>
        <v>2025</v>
      </c>
    </row>
    <row r="908" ht="27" customHeight="1" spans="1:18">
      <c r="A908" s="328">
        <v>894</v>
      </c>
      <c r="B908" s="294">
        <v>45838</v>
      </c>
      <c r="C908" s="337"/>
      <c r="D908" s="337" t="s">
        <v>996</v>
      </c>
      <c r="E908" s="337"/>
      <c r="F908" s="337" t="s">
        <v>1060</v>
      </c>
      <c r="G908" s="359">
        <v>60</v>
      </c>
      <c r="H908" s="340"/>
      <c r="I908" s="337" t="s">
        <v>1061</v>
      </c>
      <c r="J908" s="337"/>
      <c r="K908" s="337"/>
      <c r="L908" s="337"/>
      <c r="M908" s="334"/>
      <c r="N908" s="337"/>
      <c r="O908" s="349"/>
      <c r="P908" s="349" t="str">
        <f>TEXT(daily!$B908,"mmmm")</f>
        <v>June</v>
      </c>
      <c r="Q908" s="357"/>
      <c r="R908" s="313" t="str">
        <f t="shared" si="13"/>
        <v>2025</v>
      </c>
    </row>
    <row r="909" ht="27" customHeight="1" spans="1:18">
      <c r="A909" s="328">
        <v>895</v>
      </c>
      <c r="B909" s="294">
        <v>45838</v>
      </c>
      <c r="C909" s="337"/>
      <c r="D909" s="337" t="s">
        <v>17</v>
      </c>
      <c r="E909" s="337"/>
      <c r="F909" s="337" t="s">
        <v>1000</v>
      </c>
      <c r="G909" s="359">
        <v>500</v>
      </c>
      <c r="H909" s="340"/>
      <c r="I909" s="337" t="s">
        <v>531</v>
      </c>
      <c r="J909" s="337"/>
      <c r="K909" s="337"/>
      <c r="L909" s="337" t="s">
        <v>1000</v>
      </c>
      <c r="M909" s="329"/>
      <c r="N909" s="337"/>
      <c r="O909" s="349"/>
      <c r="P909" s="349" t="str">
        <f>TEXT(daily!$B909,"mmmm")</f>
        <v>June</v>
      </c>
      <c r="Q909" s="358"/>
      <c r="R909" s="313" t="str">
        <f t="shared" si="13"/>
        <v>2025</v>
      </c>
    </row>
    <row r="910" ht="27" customHeight="1" spans="1:18">
      <c r="A910" s="328">
        <v>896</v>
      </c>
      <c r="B910" s="294">
        <v>45838</v>
      </c>
      <c r="C910" s="337"/>
      <c r="D910" s="337" t="s">
        <v>517</v>
      </c>
      <c r="E910" s="337"/>
      <c r="F910" s="337" t="s">
        <v>1062</v>
      </c>
      <c r="G910" s="359">
        <v>800</v>
      </c>
      <c r="H910" s="340"/>
      <c r="I910" s="337" t="s">
        <v>517</v>
      </c>
      <c r="J910" s="337"/>
      <c r="K910" s="337"/>
      <c r="L910" s="337"/>
      <c r="M910" s="334"/>
      <c r="N910" s="337"/>
      <c r="O910" s="349"/>
      <c r="P910" s="349" t="str">
        <f>TEXT(daily!$B910,"mmmm")</f>
        <v>June</v>
      </c>
      <c r="Q910" s="357"/>
      <c r="R910" s="313" t="str">
        <f t="shared" si="13"/>
        <v>2025</v>
      </c>
    </row>
    <row r="911" ht="29.25" customHeight="1" spans="1:18">
      <c r="A911" s="328">
        <v>897</v>
      </c>
      <c r="B911" s="294">
        <v>45838</v>
      </c>
      <c r="C911" s="337"/>
      <c r="D911" s="337" t="s">
        <v>520</v>
      </c>
      <c r="E911" s="337"/>
      <c r="F911" s="337" t="s">
        <v>1059</v>
      </c>
      <c r="G911" s="359">
        <v>200</v>
      </c>
      <c r="H911" s="340"/>
      <c r="I911" s="337" t="s">
        <v>522</v>
      </c>
      <c r="J911" s="337"/>
      <c r="K911" s="337"/>
      <c r="L911" s="337"/>
      <c r="M911" s="97" t="s">
        <v>1010</v>
      </c>
      <c r="N911" s="337"/>
      <c r="O911" s="349"/>
      <c r="P911" s="349" t="str">
        <f>TEXT(daily!$B911,"mmmm")</f>
        <v>June</v>
      </c>
      <c r="Q911" s="358"/>
      <c r="R911" s="313" t="str">
        <f t="shared" ref="R911:R974" si="14">TEXT(B911,"yyyy")</f>
        <v>2025</v>
      </c>
    </row>
    <row r="912" ht="27" customHeight="1" spans="1:18">
      <c r="A912" s="328">
        <v>898</v>
      </c>
      <c r="B912" s="294">
        <v>45838</v>
      </c>
      <c r="C912" s="337"/>
      <c r="D912" s="337" t="s">
        <v>517</v>
      </c>
      <c r="E912" s="337"/>
      <c r="F912" s="337" t="s">
        <v>186</v>
      </c>
      <c r="G912" s="359">
        <v>550</v>
      </c>
      <c r="H912" s="340"/>
      <c r="I912" s="337" t="s">
        <v>517</v>
      </c>
      <c r="J912" s="337"/>
      <c r="K912" s="337"/>
      <c r="L912" s="337"/>
      <c r="N912" s="337"/>
      <c r="O912" s="349"/>
      <c r="P912" s="349" t="str">
        <f>TEXT(daily!$B912,"mmmm")</f>
        <v>June</v>
      </c>
      <c r="Q912" s="357"/>
      <c r="R912" s="313" t="str">
        <f t="shared" si="14"/>
        <v>2025</v>
      </c>
    </row>
    <row r="913" ht="27" customHeight="1" spans="1:18">
      <c r="A913" s="328">
        <v>899</v>
      </c>
      <c r="B913" s="294">
        <v>45838</v>
      </c>
      <c r="C913" s="337"/>
      <c r="D913" s="337" t="s">
        <v>517</v>
      </c>
      <c r="E913" s="337"/>
      <c r="F913" s="337" t="s">
        <v>438</v>
      </c>
      <c r="G913" s="359">
        <v>400</v>
      </c>
      <c r="H913" s="340"/>
      <c r="I913" s="337" t="s">
        <v>517</v>
      </c>
      <c r="J913" s="337"/>
      <c r="K913" s="337"/>
      <c r="L913" s="337"/>
      <c r="M913" s="329"/>
      <c r="N913" s="337"/>
      <c r="O913" s="349"/>
      <c r="P913" s="349" t="str">
        <f>TEXT(daily!$B913,"mmmm")</f>
        <v>June</v>
      </c>
      <c r="Q913" s="358"/>
      <c r="R913" s="313" t="str">
        <f t="shared" si="14"/>
        <v>2025</v>
      </c>
    </row>
    <row r="914" ht="27" customHeight="1" spans="1:18">
      <c r="A914" s="328">
        <v>900</v>
      </c>
      <c r="B914" s="294">
        <v>45839</v>
      </c>
      <c r="C914" s="337"/>
      <c r="D914" s="337" t="s">
        <v>377</v>
      </c>
      <c r="E914" s="337"/>
      <c r="F914" s="341" t="s">
        <v>341</v>
      </c>
      <c r="G914" s="359">
        <v>335</v>
      </c>
      <c r="H914" s="340"/>
      <c r="I914" s="337" t="s">
        <v>531</v>
      </c>
      <c r="J914" s="337"/>
      <c r="K914" s="337"/>
      <c r="L914" s="337"/>
      <c r="M914" s="334"/>
      <c r="N914" s="337"/>
      <c r="O914" s="349"/>
      <c r="P914" s="349" t="str">
        <f>TEXT(daily!$B914,"mmmm")</f>
        <v>July</v>
      </c>
      <c r="Q914" s="357"/>
      <c r="R914" s="313" t="str">
        <f t="shared" si="14"/>
        <v>2025</v>
      </c>
    </row>
    <row r="915" ht="27" customHeight="1" spans="1:18">
      <c r="A915" s="328">
        <v>901</v>
      </c>
      <c r="B915" s="294">
        <v>45839</v>
      </c>
      <c r="C915" s="337"/>
      <c r="D915" s="337" t="s">
        <v>517</v>
      </c>
      <c r="E915" s="337"/>
      <c r="F915" s="337" t="s">
        <v>186</v>
      </c>
      <c r="G915" s="359">
        <v>25</v>
      </c>
      <c r="H915" s="340"/>
      <c r="I915" s="337" t="s">
        <v>517</v>
      </c>
      <c r="J915" s="337"/>
      <c r="K915" s="337"/>
      <c r="L915" s="337"/>
      <c r="M915" s="329"/>
      <c r="N915" s="337"/>
      <c r="O915" s="349"/>
      <c r="P915" s="349" t="str">
        <f>TEXT(daily!$B915,"mmmm")</f>
        <v>July</v>
      </c>
      <c r="Q915" s="358"/>
      <c r="R915" s="313" t="str">
        <f t="shared" si="14"/>
        <v>2025</v>
      </c>
    </row>
    <row r="916" ht="27" customHeight="1" spans="1:18">
      <c r="A916" s="328">
        <v>902</v>
      </c>
      <c r="B916" s="294">
        <v>45839</v>
      </c>
      <c r="C916" s="337"/>
      <c r="D916" s="337" t="s">
        <v>668</v>
      </c>
      <c r="E916" s="337"/>
      <c r="F916" s="359" t="s">
        <v>668</v>
      </c>
      <c r="G916" s="359">
        <v>41.25</v>
      </c>
      <c r="H916" s="340"/>
      <c r="I916" s="337" t="s">
        <v>531</v>
      </c>
      <c r="J916" s="337"/>
      <c r="K916" s="337"/>
      <c r="L916" s="337"/>
      <c r="M916" s="334"/>
      <c r="N916" s="337"/>
      <c r="O916" s="349"/>
      <c r="P916" s="349" t="str">
        <f>TEXT(daily!$B916,"mmmm")</f>
        <v>July</v>
      </c>
      <c r="Q916" s="357"/>
      <c r="R916" s="313" t="str">
        <f t="shared" si="14"/>
        <v>2025</v>
      </c>
    </row>
    <row r="917" ht="27" customHeight="1" spans="1:18">
      <c r="A917" s="328">
        <v>903</v>
      </c>
      <c r="B917" s="294">
        <v>45839</v>
      </c>
      <c r="C917" s="337"/>
      <c r="D917" s="337" t="s">
        <v>518</v>
      </c>
      <c r="E917" s="337"/>
      <c r="F917" s="337" t="s">
        <v>1063</v>
      </c>
      <c r="G917" s="359">
        <v>15</v>
      </c>
      <c r="H917" s="340"/>
      <c r="I917" s="337" t="s">
        <v>522</v>
      </c>
      <c r="J917" s="337"/>
      <c r="K917" s="337"/>
      <c r="L917" s="337"/>
      <c r="M917" s="329"/>
      <c r="N917" s="337"/>
      <c r="O917" s="349"/>
      <c r="P917" s="349" t="str">
        <f>TEXT(daily!$B917,"mmmm")</f>
        <v>July</v>
      </c>
      <c r="Q917" s="358"/>
      <c r="R917" s="313" t="str">
        <f t="shared" si="14"/>
        <v>2025</v>
      </c>
    </row>
    <row r="918" ht="27" customHeight="1" spans="1:18">
      <c r="A918" s="328">
        <v>904</v>
      </c>
      <c r="B918" s="294">
        <v>45839</v>
      </c>
      <c r="C918" s="337"/>
      <c r="D918" s="337" t="s">
        <v>518</v>
      </c>
      <c r="E918" s="337"/>
      <c r="F918" s="337" t="s">
        <v>1064</v>
      </c>
      <c r="G918" s="359">
        <f>8000-3500</f>
        <v>4500</v>
      </c>
      <c r="H918" s="340"/>
      <c r="I918" s="337" t="s">
        <v>703</v>
      </c>
      <c r="J918" s="337" t="s">
        <v>886</v>
      </c>
      <c r="K918" s="337"/>
      <c r="L918" s="337"/>
      <c r="M918" s="334"/>
      <c r="N918" s="337" t="s">
        <v>528</v>
      </c>
      <c r="O918" s="349"/>
      <c r="P918" s="349" t="str">
        <f>TEXT(daily!$B918,"mmmm")</f>
        <v>July</v>
      </c>
      <c r="Q918" s="357"/>
      <c r="R918" s="313" t="str">
        <f t="shared" si="14"/>
        <v>2025</v>
      </c>
    </row>
    <row r="919" ht="27" customHeight="1" spans="1:18">
      <c r="A919" s="328">
        <v>905</v>
      </c>
      <c r="B919" s="294">
        <v>45839</v>
      </c>
      <c r="C919" s="337"/>
      <c r="D919" s="337" t="s">
        <v>518</v>
      </c>
      <c r="E919" s="337"/>
      <c r="F919" s="337" t="s">
        <v>1064</v>
      </c>
      <c r="G919" s="359">
        <v>3500</v>
      </c>
      <c r="H919" s="340"/>
      <c r="I919" s="337" t="s">
        <v>703</v>
      </c>
      <c r="J919" s="337" t="s">
        <v>724</v>
      </c>
      <c r="K919" s="337"/>
      <c r="L919" s="337"/>
      <c r="M919" s="329"/>
      <c r="N919" s="337" t="s">
        <v>528</v>
      </c>
      <c r="O919" s="349"/>
      <c r="P919" s="349" t="str">
        <f>TEXT(daily!$B919,"mmmm")</f>
        <v>July</v>
      </c>
      <c r="Q919" s="358"/>
      <c r="R919" s="313" t="str">
        <f t="shared" si="14"/>
        <v>2025</v>
      </c>
    </row>
    <row r="920" ht="27" customHeight="1" spans="1:18">
      <c r="A920" s="328">
        <v>906</v>
      </c>
      <c r="B920" s="294">
        <v>45839</v>
      </c>
      <c r="C920" s="337"/>
      <c r="D920" s="337" t="s">
        <v>518</v>
      </c>
      <c r="E920" s="337"/>
      <c r="F920" s="337" t="s">
        <v>1065</v>
      </c>
      <c r="G920" s="359">
        <v>10000</v>
      </c>
      <c r="H920" s="340"/>
      <c r="I920" s="337" t="s">
        <v>1027</v>
      </c>
      <c r="J920" s="337"/>
      <c r="K920" s="337"/>
      <c r="L920" s="337"/>
      <c r="M920" s="334"/>
      <c r="N920" s="337" t="s">
        <v>592</v>
      </c>
      <c r="O920" s="349"/>
      <c r="P920" s="349" t="str">
        <f>TEXT(daily!$B920,"mmmm")</f>
        <v>July</v>
      </c>
      <c r="Q920" s="357"/>
      <c r="R920" s="313" t="str">
        <f t="shared" si="14"/>
        <v>2025</v>
      </c>
    </row>
    <row r="921" ht="27" customHeight="1" spans="1:18">
      <c r="A921" s="328">
        <v>907</v>
      </c>
      <c r="B921" s="294">
        <v>45839</v>
      </c>
      <c r="C921" s="337"/>
      <c r="D921" s="337" t="s">
        <v>668</v>
      </c>
      <c r="E921" s="337"/>
      <c r="F921" s="337" t="s">
        <v>668</v>
      </c>
      <c r="G921" s="359">
        <f>10+8+0.15-0.3+0.5</f>
        <v>18.35</v>
      </c>
      <c r="H921" s="340"/>
      <c r="I921" s="337" t="s">
        <v>531</v>
      </c>
      <c r="J921" s="337"/>
      <c r="K921" s="337"/>
      <c r="L921" s="337"/>
      <c r="M921" s="329"/>
      <c r="N921" s="337"/>
      <c r="O921" s="349"/>
      <c r="P921" s="349" t="str">
        <f>TEXT(daily!$B921,"mmmm")</f>
        <v>July</v>
      </c>
      <c r="Q921" s="358"/>
      <c r="R921" s="313" t="str">
        <f t="shared" si="14"/>
        <v>2025</v>
      </c>
    </row>
    <row r="922" ht="27" customHeight="1" spans="1:18">
      <c r="A922" s="328">
        <v>908</v>
      </c>
      <c r="B922" s="294">
        <v>45839</v>
      </c>
      <c r="C922" s="337"/>
      <c r="D922" s="337" t="s">
        <v>377</v>
      </c>
      <c r="E922" s="337"/>
      <c r="F922" s="337" t="s">
        <v>829</v>
      </c>
      <c r="G922" s="359">
        <v>450</v>
      </c>
      <c r="H922" s="340"/>
      <c r="I922" s="337" t="s">
        <v>531</v>
      </c>
      <c r="J922" s="337"/>
      <c r="K922" s="337"/>
      <c r="L922" s="337"/>
      <c r="M922" s="334"/>
      <c r="N922" s="337"/>
      <c r="O922" s="349"/>
      <c r="P922" s="349" t="str">
        <f>TEXT(daily!$B922,"mmmm")</f>
        <v>July</v>
      </c>
      <c r="Q922" s="357"/>
      <c r="R922" s="313" t="str">
        <f t="shared" si="14"/>
        <v>2025</v>
      </c>
    </row>
    <row r="923" ht="27" customHeight="1" spans="1:18">
      <c r="A923" s="328">
        <v>909</v>
      </c>
      <c r="B923" s="294">
        <v>45839</v>
      </c>
      <c r="C923" s="337"/>
      <c r="D923" s="337" t="s">
        <v>520</v>
      </c>
      <c r="E923" s="337"/>
      <c r="F923" s="337" t="s">
        <v>748</v>
      </c>
      <c r="G923" s="359">
        <v>200</v>
      </c>
      <c r="H923" s="340"/>
      <c r="I923" s="337" t="s">
        <v>522</v>
      </c>
      <c r="J923" s="337"/>
      <c r="K923" s="337"/>
      <c r="L923" s="337"/>
      <c r="M923" s="329" t="s">
        <v>139</v>
      </c>
      <c r="N923" s="337"/>
      <c r="O923" s="349"/>
      <c r="P923" s="349" t="str">
        <f>TEXT(daily!$B923,"mmmm")</f>
        <v>July</v>
      </c>
      <c r="Q923" s="358"/>
      <c r="R923" s="313" t="str">
        <f t="shared" si="14"/>
        <v>2025</v>
      </c>
    </row>
    <row r="924" ht="27" customHeight="1" spans="1:18">
      <c r="A924" s="328">
        <v>910</v>
      </c>
      <c r="B924" s="294">
        <v>45839</v>
      </c>
      <c r="C924" s="337"/>
      <c r="D924" s="337" t="s">
        <v>520</v>
      </c>
      <c r="E924" s="337"/>
      <c r="F924" s="337" t="s">
        <v>1066</v>
      </c>
      <c r="G924" s="359">
        <v>200</v>
      </c>
      <c r="H924" s="340"/>
      <c r="I924" s="337" t="s">
        <v>522</v>
      </c>
      <c r="J924" s="337"/>
      <c r="K924" s="337"/>
      <c r="L924" s="337"/>
      <c r="M924" s="334" t="s">
        <v>1067</v>
      </c>
      <c r="N924" s="337"/>
      <c r="O924" s="349"/>
      <c r="P924" s="349" t="str">
        <f>TEXT(daily!$B924,"mmmm")</f>
        <v>July</v>
      </c>
      <c r="Q924" s="357"/>
      <c r="R924" s="313" t="str">
        <f t="shared" si="14"/>
        <v>2025</v>
      </c>
    </row>
    <row r="925" ht="27" customHeight="1" spans="1:18">
      <c r="A925" s="328">
        <v>911</v>
      </c>
      <c r="B925" s="294">
        <v>45839</v>
      </c>
      <c r="C925" s="337"/>
      <c r="D925" s="341" t="s">
        <v>993</v>
      </c>
      <c r="E925" s="337"/>
      <c r="F925" s="337" t="s">
        <v>1068</v>
      </c>
      <c r="G925" s="359">
        <f>20000+40000</f>
        <v>60000</v>
      </c>
      <c r="H925" s="340"/>
      <c r="I925" s="337" t="s">
        <v>531</v>
      </c>
      <c r="J925" s="337"/>
      <c r="K925" s="337"/>
      <c r="L925" s="337"/>
      <c r="M925" s="329"/>
      <c r="N925" s="337"/>
      <c r="O925" s="349"/>
      <c r="P925" s="349" t="str">
        <f>TEXT(daily!$B925,"mmmm")</f>
        <v>July</v>
      </c>
      <c r="Q925" s="358"/>
      <c r="R925" s="313" t="str">
        <f t="shared" si="14"/>
        <v>2025</v>
      </c>
    </row>
    <row r="926" ht="27" customHeight="1" spans="1:18">
      <c r="A926" s="328">
        <v>912</v>
      </c>
      <c r="B926" s="294">
        <v>45839</v>
      </c>
      <c r="C926" s="337"/>
      <c r="D926" s="337" t="s">
        <v>996</v>
      </c>
      <c r="E926" s="337"/>
      <c r="F926" s="337" t="s">
        <v>1069</v>
      </c>
      <c r="G926" s="359">
        <v>5.5</v>
      </c>
      <c r="H926" s="340"/>
      <c r="I926" s="337" t="s">
        <v>531</v>
      </c>
      <c r="J926" s="337"/>
      <c r="K926" s="337"/>
      <c r="L926" s="337"/>
      <c r="M926" s="334"/>
      <c r="N926" s="337"/>
      <c r="O926" s="349"/>
      <c r="P926" s="349" t="str">
        <f>TEXT(daily!$B926,"mmmm")</f>
        <v>July</v>
      </c>
      <c r="Q926" s="357"/>
      <c r="R926" s="313" t="str">
        <f t="shared" si="14"/>
        <v>2025</v>
      </c>
    </row>
    <row r="927" ht="27" customHeight="1" spans="1:18">
      <c r="A927" s="328">
        <v>913</v>
      </c>
      <c r="B927" s="294">
        <v>45839</v>
      </c>
      <c r="C927" s="337"/>
      <c r="D927" s="337" t="s">
        <v>668</v>
      </c>
      <c r="E927" s="337"/>
      <c r="F927" s="337" t="s">
        <v>516</v>
      </c>
      <c r="G927" s="359">
        <f>10+5</f>
        <v>15</v>
      </c>
      <c r="H927" s="340"/>
      <c r="I927" s="337" t="s">
        <v>531</v>
      </c>
      <c r="J927" s="337"/>
      <c r="K927" s="337"/>
      <c r="L927" s="337"/>
      <c r="M927" s="329"/>
      <c r="N927" s="337"/>
      <c r="O927" s="349"/>
      <c r="P927" s="349" t="str">
        <f>TEXT(daily!$B927,"mmmm")</f>
        <v>July</v>
      </c>
      <c r="Q927" s="358"/>
      <c r="R927" s="313" t="str">
        <f t="shared" si="14"/>
        <v>2025</v>
      </c>
    </row>
    <row r="928" ht="27" customHeight="1" spans="1:18">
      <c r="A928" s="328">
        <v>914</v>
      </c>
      <c r="B928" s="294">
        <v>45839</v>
      </c>
      <c r="C928" s="337"/>
      <c r="D928" s="337" t="s">
        <v>520</v>
      </c>
      <c r="E928" s="337"/>
      <c r="F928" s="337" t="s">
        <v>1070</v>
      </c>
      <c r="G928" s="359">
        <v>100</v>
      </c>
      <c r="H928" s="340"/>
      <c r="I928" s="337" t="s">
        <v>703</v>
      </c>
      <c r="J928" s="337" t="s">
        <v>886</v>
      </c>
      <c r="K928" s="337"/>
      <c r="L928" s="337"/>
      <c r="M928" s="334"/>
      <c r="N928" s="337"/>
      <c r="O928" s="349"/>
      <c r="P928" s="349" t="str">
        <f>TEXT(daily!$B928,"mmmm")</f>
        <v>July</v>
      </c>
      <c r="Q928" s="357"/>
      <c r="R928" s="313" t="str">
        <f t="shared" si="14"/>
        <v>2025</v>
      </c>
    </row>
    <row r="929" ht="27" customHeight="1" spans="1:18">
      <c r="A929" s="328">
        <v>915</v>
      </c>
      <c r="B929" s="294">
        <v>45840</v>
      </c>
      <c r="C929" s="337"/>
      <c r="D929" s="337" t="s">
        <v>17</v>
      </c>
      <c r="E929" s="337"/>
      <c r="F929" s="341" t="s">
        <v>1071</v>
      </c>
      <c r="G929" s="359">
        <v>3650</v>
      </c>
      <c r="H929" s="340"/>
      <c r="I929" s="337" t="s">
        <v>531</v>
      </c>
      <c r="J929" s="337"/>
      <c r="K929" s="337"/>
      <c r="L929" s="337"/>
      <c r="M929" s="329"/>
      <c r="N929" s="337"/>
      <c r="O929" s="349"/>
      <c r="P929" s="349" t="str">
        <f>TEXT(daily!$B929,"mmmm")</f>
        <v>July</v>
      </c>
      <c r="Q929" s="358"/>
      <c r="R929" s="313" t="str">
        <f t="shared" si="14"/>
        <v>2025</v>
      </c>
    </row>
    <row r="930" ht="27" customHeight="1" spans="1:18">
      <c r="A930" s="328">
        <v>916</v>
      </c>
      <c r="B930" s="294">
        <v>45839</v>
      </c>
      <c r="C930" s="337"/>
      <c r="D930" s="337" t="s">
        <v>517</v>
      </c>
      <c r="E930" s="337"/>
      <c r="F930" s="337" t="s">
        <v>186</v>
      </c>
      <c r="G930" s="359">
        <f>10+590</f>
        <v>600</v>
      </c>
      <c r="H930" s="340"/>
      <c r="I930" s="337" t="s">
        <v>517</v>
      </c>
      <c r="J930" s="337"/>
      <c r="K930" s="337"/>
      <c r="L930" s="337"/>
      <c r="M930" s="334"/>
      <c r="N930" s="337"/>
      <c r="O930" s="349"/>
      <c r="P930" s="349" t="str">
        <f>TEXT(daily!$B930,"mmmm")</f>
        <v>July</v>
      </c>
      <c r="Q930" s="357"/>
      <c r="R930" s="313" t="str">
        <f t="shared" si="14"/>
        <v>2025</v>
      </c>
    </row>
    <row r="931" ht="27" customHeight="1" spans="1:18">
      <c r="A931" s="328">
        <v>917</v>
      </c>
      <c r="B931" s="294">
        <v>45839</v>
      </c>
      <c r="C931" s="337"/>
      <c r="D931" s="337" t="s">
        <v>517</v>
      </c>
      <c r="E931" s="337"/>
      <c r="F931" s="337" t="s">
        <v>1025</v>
      </c>
      <c r="G931" s="359">
        <v>35</v>
      </c>
      <c r="H931" s="340"/>
      <c r="I931" s="337" t="s">
        <v>517</v>
      </c>
      <c r="J931" s="337"/>
      <c r="K931" s="337"/>
      <c r="L931" s="337"/>
      <c r="M931" s="329"/>
      <c r="N931" s="337"/>
      <c r="O931" s="349"/>
      <c r="P931" s="349" t="str">
        <f>TEXT(daily!$B931,"mmmm")</f>
        <v>July</v>
      </c>
      <c r="Q931" s="358"/>
      <c r="R931" s="313" t="str">
        <f t="shared" si="14"/>
        <v>2025</v>
      </c>
    </row>
    <row r="932" ht="27" customHeight="1" spans="1:18">
      <c r="A932" s="328">
        <v>918</v>
      </c>
      <c r="B932" s="294">
        <v>45839</v>
      </c>
      <c r="C932" s="337"/>
      <c r="D932" s="337" t="s">
        <v>668</v>
      </c>
      <c r="E932" s="337"/>
      <c r="F932" s="337" t="s">
        <v>668</v>
      </c>
      <c r="G932" s="359">
        <v>15</v>
      </c>
      <c r="H932" s="340"/>
      <c r="I932" s="337" t="s">
        <v>531</v>
      </c>
      <c r="J932" s="337"/>
      <c r="K932" s="337"/>
      <c r="L932" s="337"/>
      <c r="M932" s="334"/>
      <c r="N932" s="337"/>
      <c r="O932" s="349"/>
      <c r="P932" s="349" t="str">
        <f>TEXT(daily!$B932,"mmmm")</f>
        <v>July</v>
      </c>
      <c r="Q932" s="357"/>
      <c r="R932" s="313" t="str">
        <f t="shared" si="14"/>
        <v>2025</v>
      </c>
    </row>
    <row r="933" ht="27" customHeight="1" spans="1:18">
      <c r="A933" s="328">
        <v>919</v>
      </c>
      <c r="B933" s="294">
        <v>45840</v>
      </c>
      <c r="C933" s="337"/>
      <c r="D933" s="337" t="s">
        <v>993</v>
      </c>
      <c r="E933" s="337"/>
      <c r="F933" s="337" t="s">
        <v>1072</v>
      </c>
      <c r="G933" s="359">
        <v>7800</v>
      </c>
      <c r="H933" s="340"/>
      <c r="I933" s="337" t="s">
        <v>531</v>
      </c>
      <c r="J933" s="337"/>
      <c r="K933" s="337"/>
      <c r="L933" s="337"/>
      <c r="M933" s="329"/>
      <c r="N933" s="337"/>
      <c r="O933" s="349"/>
      <c r="P933" s="349" t="str">
        <f>TEXT(daily!$B933,"mmmm")</f>
        <v>July</v>
      </c>
      <c r="Q933" s="358"/>
      <c r="R933" s="313" t="str">
        <f t="shared" si="14"/>
        <v>2025</v>
      </c>
    </row>
    <row r="934" ht="27" customHeight="1" spans="1:18">
      <c r="A934" s="328">
        <v>920</v>
      </c>
      <c r="B934" s="294">
        <v>45840</v>
      </c>
      <c r="C934" s="337"/>
      <c r="D934" s="337" t="s">
        <v>993</v>
      </c>
      <c r="E934" s="337"/>
      <c r="F934" s="337" t="s">
        <v>854</v>
      </c>
      <c r="G934" s="359">
        <v>6000</v>
      </c>
      <c r="H934" s="340"/>
      <c r="I934" s="337" t="s">
        <v>531</v>
      </c>
      <c r="J934" s="337"/>
      <c r="K934" s="337"/>
      <c r="L934" s="337"/>
      <c r="M934" s="334"/>
      <c r="N934" s="337"/>
      <c r="O934" s="349"/>
      <c r="P934" s="349" t="str">
        <f>TEXT(daily!$B934,"mmmm")</f>
        <v>July</v>
      </c>
      <c r="Q934" s="357"/>
      <c r="R934" s="313" t="str">
        <f t="shared" si="14"/>
        <v>2025</v>
      </c>
    </row>
    <row r="935" ht="27" customHeight="1" spans="1:18">
      <c r="A935" s="328">
        <v>921</v>
      </c>
      <c r="B935" s="294">
        <v>45840</v>
      </c>
      <c r="C935" s="337"/>
      <c r="D935" s="337" t="s">
        <v>517</v>
      </c>
      <c r="E935" s="337"/>
      <c r="F935" s="337" t="s">
        <v>841</v>
      </c>
      <c r="G935" s="359">
        <v>5800</v>
      </c>
      <c r="H935" s="340"/>
      <c r="I935" s="337" t="s">
        <v>531</v>
      </c>
      <c r="J935" s="337"/>
      <c r="K935" s="337"/>
      <c r="L935" s="337"/>
      <c r="M935" s="329"/>
      <c r="N935" s="337"/>
      <c r="O935" s="349"/>
      <c r="P935" s="349" t="str">
        <f>TEXT(daily!$B935,"mmmm")</f>
        <v>July</v>
      </c>
      <c r="Q935" s="358"/>
      <c r="R935" s="313" t="str">
        <f t="shared" si="14"/>
        <v>2025</v>
      </c>
    </row>
    <row r="936" ht="27" customHeight="1" spans="1:18">
      <c r="A936" s="328">
        <v>922</v>
      </c>
      <c r="B936" s="294">
        <v>45840</v>
      </c>
      <c r="C936" s="337"/>
      <c r="D936" s="337" t="s">
        <v>993</v>
      </c>
      <c r="E936" s="337"/>
      <c r="F936" s="337" t="s">
        <v>1073</v>
      </c>
      <c r="G936" s="359">
        <v>2400</v>
      </c>
      <c r="H936" s="340"/>
      <c r="I936" s="337" t="s">
        <v>531</v>
      </c>
      <c r="J936" s="363"/>
      <c r="K936" s="363"/>
      <c r="L936" s="363"/>
      <c r="M936" s="334"/>
      <c r="N936" s="363"/>
      <c r="O936" s="349"/>
      <c r="P936" s="349" t="str">
        <f>TEXT(daily!$B936,"mmmm")</f>
        <v>July</v>
      </c>
      <c r="Q936" s="357"/>
      <c r="R936" s="313" t="str">
        <f t="shared" si="14"/>
        <v>2025</v>
      </c>
    </row>
    <row r="937" ht="27" customHeight="1" spans="1:18">
      <c r="A937" s="328">
        <v>923</v>
      </c>
      <c r="B937" s="294">
        <v>45840</v>
      </c>
      <c r="C937" s="337"/>
      <c r="D937" s="337" t="s">
        <v>518</v>
      </c>
      <c r="E937" s="337"/>
      <c r="F937" s="337" t="s">
        <v>1074</v>
      </c>
      <c r="G937" s="359">
        <v>500</v>
      </c>
      <c r="H937" s="340"/>
      <c r="I937" s="337" t="s">
        <v>531</v>
      </c>
      <c r="J937" s="363"/>
      <c r="K937" s="363"/>
      <c r="L937" s="363"/>
      <c r="M937" s="329" t="s">
        <v>286</v>
      </c>
      <c r="N937" s="363"/>
      <c r="O937" s="349"/>
      <c r="P937" s="349" t="str">
        <f>TEXT(daily!$B937,"mmmm")</f>
        <v>July</v>
      </c>
      <c r="Q937" s="358"/>
      <c r="R937" s="313" t="str">
        <f t="shared" si="14"/>
        <v>2025</v>
      </c>
    </row>
    <row r="938" ht="27" customHeight="1" spans="1:18">
      <c r="A938" s="361">
        <f t="shared" ref="A938:A1001" si="15">A937+1</f>
        <v>924</v>
      </c>
      <c r="B938" s="294">
        <v>45840</v>
      </c>
      <c r="C938" s="337"/>
      <c r="D938" s="337" t="s">
        <v>668</v>
      </c>
      <c r="E938" s="337"/>
      <c r="F938" s="337" t="s">
        <v>615</v>
      </c>
      <c r="G938" s="359">
        <v>22</v>
      </c>
      <c r="H938" s="340"/>
      <c r="I938" s="337" t="s">
        <v>531</v>
      </c>
      <c r="J938" s="337"/>
      <c r="K938" s="337"/>
      <c r="L938" s="337"/>
      <c r="M938" s="334"/>
      <c r="N938" s="337"/>
      <c r="O938" s="349"/>
      <c r="P938" s="349" t="str">
        <f>TEXT(daily!$B938,"mmmm")</f>
        <v>July</v>
      </c>
      <c r="Q938" s="357"/>
      <c r="R938" s="313" t="str">
        <f t="shared" si="14"/>
        <v>2025</v>
      </c>
    </row>
    <row r="939" ht="27" customHeight="1" spans="1:18">
      <c r="A939" s="362">
        <f t="shared" si="15"/>
        <v>925</v>
      </c>
      <c r="B939" s="294">
        <v>45840</v>
      </c>
      <c r="C939" s="337"/>
      <c r="D939" s="337" t="s">
        <v>520</v>
      </c>
      <c r="E939" s="337"/>
      <c r="F939" s="337" t="s">
        <v>748</v>
      </c>
      <c r="G939" s="359">
        <v>200</v>
      </c>
      <c r="H939" s="340"/>
      <c r="I939" s="337" t="s">
        <v>522</v>
      </c>
      <c r="J939" s="337"/>
      <c r="K939" s="337"/>
      <c r="L939" s="337"/>
      <c r="M939" s="329" t="s">
        <v>139</v>
      </c>
      <c r="N939" s="337"/>
      <c r="O939" s="349"/>
      <c r="P939" s="349" t="str">
        <f>TEXT(daily!$B939,"mmmm")</f>
        <v>July</v>
      </c>
      <c r="Q939" s="358"/>
      <c r="R939" s="313" t="str">
        <f t="shared" si="14"/>
        <v>2025</v>
      </c>
    </row>
    <row r="940" ht="27" customHeight="1" spans="1:18">
      <c r="A940" s="361">
        <f t="shared" si="15"/>
        <v>926</v>
      </c>
      <c r="B940" s="294">
        <v>45840</v>
      </c>
      <c r="C940" s="337"/>
      <c r="D940" s="337" t="s">
        <v>520</v>
      </c>
      <c r="E940" s="337"/>
      <c r="F940" s="337" t="s">
        <v>1049</v>
      </c>
      <c r="G940" s="359">
        <v>100</v>
      </c>
      <c r="H940" s="340"/>
      <c r="I940" s="337" t="s">
        <v>522</v>
      </c>
      <c r="J940" s="337"/>
      <c r="K940" s="337"/>
      <c r="L940" s="337"/>
      <c r="M940" s="334" t="s">
        <v>1067</v>
      </c>
      <c r="N940" s="337"/>
      <c r="O940" s="349"/>
      <c r="P940" s="349" t="str">
        <f>TEXT(daily!$B940,"mmmm")</f>
        <v>July</v>
      </c>
      <c r="Q940" s="357"/>
      <c r="R940" s="313" t="str">
        <f t="shared" si="14"/>
        <v>2025</v>
      </c>
    </row>
    <row r="941" ht="27" customHeight="1" spans="1:18">
      <c r="A941" s="362">
        <f t="shared" si="15"/>
        <v>927</v>
      </c>
      <c r="B941" s="294">
        <v>45840</v>
      </c>
      <c r="C941" s="337"/>
      <c r="D941" s="337" t="s">
        <v>517</v>
      </c>
      <c r="E941" s="337"/>
      <c r="F941" s="337" t="s">
        <v>186</v>
      </c>
      <c r="G941" s="359">
        <v>515</v>
      </c>
      <c r="H941" s="340"/>
      <c r="I941" s="337" t="s">
        <v>517</v>
      </c>
      <c r="J941" s="337"/>
      <c r="K941" s="337"/>
      <c r="L941" s="337"/>
      <c r="M941" s="329"/>
      <c r="N941" s="337"/>
      <c r="O941" s="349"/>
      <c r="P941" s="349" t="str">
        <f>TEXT(daily!$B941,"mmmm")</f>
        <v>July</v>
      </c>
      <c r="Q941" s="358"/>
      <c r="R941" s="313" t="str">
        <f t="shared" si="14"/>
        <v>2025</v>
      </c>
    </row>
    <row r="942" ht="27" customHeight="1" spans="1:18">
      <c r="A942" s="361">
        <f t="shared" si="15"/>
        <v>928</v>
      </c>
      <c r="B942" s="294">
        <v>45840</v>
      </c>
      <c r="C942" s="337"/>
      <c r="D942" s="337" t="s">
        <v>377</v>
      </c>
      <c r="E942" s="337"/>
      <c r="F942" s="337" t="s">
        <v>49</v>
      </c>
      <c r="G942" s="359">
        <v>905</v>
      </c>
      <c r="H942" s="340"/>
      <c r="I942" s="337" t="s">
        <v>531</v>
      </c>
      <c r="J942" s="337"/>
      <c r="K942" s="337"/>
      <c r="L942" s="337"/>
      <c r="M942" s="334"/>
      <c r="N942" s="337"/>
      <c r="O942" s="349"/>
      <c r="P942" s="349" t="str">
        <f>TEXT(daily!$B942,"mmmm")</f>
        <v>July</v>
      </c>
      <c r="Q942" s="357"/>
      <c r="R942" s="313" t="str">
        <f t="shared" si="14"/>
        <v>2025</v>
      </c>
    </row>
    <row r="943" ht="27" customHeight="1" spans="1:18">
      <c r="A943" s="362">
        <f t="shared" si="15"/>
        <v>929</v>
      </c>
      <c r="B943" s="294">
        <v>45840</v>
      </c>
      <c r="C943" s="337"/>
      <c r="D943" s="337" t="s">
        <v>517</v>
      </c>
      <c r="E943" s="337"/>
      <c r="F943" s="337" t="s">
        <v>186</v>
      </c>
      <c r="G943" s="359">
        <f>150+30</f>
        <v>180</v>
      </c>
      <c r="H943" s="340"/>
      <c r="I943" s="337" t="s">
        <v>517</v>
      </c>
      <c r="J943" s="337"/>
      <c r="K943" s="337"/>
      <c r="L943" s="337"/>
      <c r="M943" s="329"/>
      <c r="N943" s="337"/>
      <c r="O943" s="349"/>
      <c r="P943" s="349" t="str">
        <f>TEXT(daily!$B943,"mmmm")</f>
        <v>July</v>
      </c>
      <c r="Q943" s="358"/>
      <c r="R943" s="313" t="str">
        <f t="shared" si="14"/>
        <v>2025</v>
      </c>
    </row>
    <row r="944" ht="27" customHeight="1" spans="1:18">
      <c r="A944" s="361">
        <f t="shared" si="15"/>
        <v>930</v>
      </c>
      <c r="B944" s="294">
        <v>45840</v>
      </c>
      <c r="C944" s="337"/>
      <c r="D944" s="337" t="s">
        <v>996</v>
      </c>
      <c r="E944" s="337"/>
      <c r="F944" s="337" t="s">
        <v>1075</v>
      </c>
      <c r="G944" s="359">
        <f>35+35+25</f>
        <v>95</v>
      </c>
      <c r="H944" s="340"/>
      <c r="I944" s="337" t="s">
        <v>531</v>
      </c>
      <c r="J944" s="337"/>
      <c r="K944" s="337"/>
      <c r="L944" s="337"/>
      <c r="M944" s="334"/>
      <c r="N944" s="337"/>
      <c r="O944" s="349"/>
      <c r="P944" s="349" t="str">
        <f>TEXT(daily!$B944,"mmmm")</f>
        <v>July</v>
      </c>
      <c r="Q944" s="357"/>
      <c r="R944" s="313" t="str">
        <f t="shared" si="14"/>
        <v>2025</v>
      </c>
    </row>
    <row r="945" ht="27" customHeight="1" spans="1:18">
      <c r="A945" s="362">
        <f t="shared" si="15"/>
        <v>931</v>
      </c>
      <c r="B945" s="294">
        <v>45840</v>
      </c>
      <c r="C945" s="337"/>
      <c r="D945" s="337" t="s">
        <v>518</v>
      </c>
      <c r="E945" s="337"/>
      <c r="F945" s="337" t="s">
        <v>1076</v>
      </c>
      <c r="G945" s="359">
        <v>80</v>
      </c>
      <c r="H945" s="340"/>
      <c r="I945" s="337" t="s">
        <v>952</v>
      </c>
      <c r="J945" s="337"/>
      <c r="K945" s="337"/>
      <c r="L945" s="337"/>
      <c r="M945" s="329"/>
      <c r="N945" s="337"/>
      <c r="O945" s="349"/>
      <c r="P945" s="349" t="str">
        <f>TEXT(daily!$B945,"mmmm")</f>
        <v>July</v>
      </c>
      <c r="Q945" s="358"/>
      <c r="R945" s="313" t="str">
        <f t="shared" si="14"/>
        <v>2025</v>
      </c>
    </row>
    <row r="946" ht="27" customHeight="1" spans="1:18">
      <c r="A946" s="361">
        <f t="shared" si="15"/>
        <v>932</v>
      </c>
      <c r="B946" s="294">
        <v>45840</v>
      </c>
      <c r="C946" s="337"/>
      <c r="D946" s="337" t="s">
        <v>518</v>
      </c>
      <c r="E946" s="337"/>
      <c r="F946" s="337" t="s">
        <v>1076</v>
      </c>
      <c r="G946" s="359">
        <v>25</v>
      </c>
      <c r="H946" s="340"/>
      <c r="I946" s="337" t="s">
        <v>952</v>
      </c>
      <c r="J946" s="337"/>
      <c r="K946" s="337"/>
      <c r="L946" s="337"/>
      <c r="M946" s="334"/>
      <c r="N946" s="337"/>
      <c r="O946" s="349"/>
      <c r="P946" s="349" t="str">
        <f>TEXT(daily!$B946,"mmmm")</f>
        <v>July</v>
      </c>
      <c r="Q946" s="357"/>
      <c r="R946" s="313" t="str">
        <f t="shared" si="14"/>
        <v>2025</v>
      </c>
    </row>
    <row r="947" ht="27" customHeight="1" spans="1:18">
      <c r="A947" s="362">
        <f t="shared" si="15"/>
        <v>933</v>
      </c>
      <c r="B947" s="294">
        <v>45840</v>
      </c>
      <c r="C947" s="337"/>
      <c r="D947" s="337" t="s">
        <v>996</v>
      </c>
      <c r="E947" s="337"/>
      <c r="F947" s="337" t="s">
        <v>301</v>
      </c>
      <c r="G947" s="359">
        <v>15</v>
      </c>
      <c r="H947" s="340"/>
      <c r="I947" s="337" t="s">
        <v>531</v>
      </c>
      <c r="J947" s="337"/>
      <c r="K947" s="337"/>
      <c r="L947" s="337"/>
      <c r="M947" s="329"/>
      <c r="N947" s="337"/>
      <c r="O947" s="349"/>
      <c r="P947" s="349" t="str">
        <f>TEXT(daily!$B947,"mmmm")</f>
        <v>July</v>
      </c>
      <c r="Q947" s="358"/>
      <c r="R947" s="313" t="str">
        <f t="shared" si="14"/>
        <v>2025</v>
      </c>
    </row>
    <row r="948" ht="27" customHeight="1" spans="1:18">
      <c r="A948" s="361">
        <f t="shared" si="15"/>
        <v>934</v>
      </c>
      <c r="B948" s="294">
        <v>45841</v>
      </c>
      <c r="C948" s="337"/>
      <c r="D948" s="337" t="s">
        <v>377</v>
      </c>
      <c r="E948" s="337"/>
      <c r="F948" s="337" t="s">
        <v>341</v>
      </c>
      <c r="G948" s="359">
        <f>75+15</f>
        <v>90</v>
      </c>
      <c r="H948" s="340"/>
      <c r="I948" s="337" t="s">
        <v>531</v>
      </c>
      <c r="J948" s="337"/>
      <c r="K948" s="337"/>
      <c r="L948" s="337"/>
      <c r="M948" s="334"/>
      <c r="N948" s="337"/>
      <c r="O948" s="349"/>
      <c r="P948" s="349" t="str">
        <f>TEXT(daily!$B948,"mmmm")</f>
        <v>July</v>
      </c>
      <c r="Q948" s="357"/>
      <c r="R948" s="313" t="str">
        <f t="shared" si="14"/>
        <v>2025</v>
      </c>
    </row>
    <row r="949" ht="27" customHeight="1" spans="1:18">
      <c r="A949" s="362">
        <f t="shared" si="15"/>
        <v>935</v>
      </c>
      <c r="B949" s="294">
        <v>45840</v>
      </c>
      <c r="C949" s="337"/>
      <c r="D949" s="341" t="s">
        <v>518</v>
      </c>
      <c r="E949" s="337"/>
      <c r="F949" s="337" t="s">
        <v>1077</v>
      </c>
      <c r="G949" s="359">
        <v>400</v>
      </c>
      <c r="H949" s="340"/>
      <c r="I949" s="337" t="s">
        <v>136</v>
      </c>
      <c r="J949" s="337"/>
      <c r="K949" s="337"/>
      <c r="L949" s="337"/>
      <c r="M949" s="329"/>
      <c r="N949" s="337"/>
      <c r="O949" s="349"/>
      <c r="P949" s="349" t="str">
        <f>TEXT(daily!$B949,"mmmm")</f>
        <v>July</v>
      </c>
      <c r="Q949" s="358"/>
      <c r="R949" s="313" t="str">
        <f t="shared" si="14"/>
        <v>2025</v>
      </c>
    </row>
    <row r="950" ht="27" customHeight="1" spans="1:18">
      <c r="A950" s="361">
        <f t="shared" si="15"/>
        <v>936</v>
      </c>
      <c r="B950" s="294">
        <v>45841</v>
      </c>
      <c r="C950" s="337"/>
      <c r="D950" s="341" t="s">
        <v>520</v>
      </c>
      <c r="E950" s="337"/>
      <c r="F950" s="337" t="s">
        <v>1078</v>
      </c>
      <c r="G950" s="359">
        <v>2410</v>
      </c>
      <c r="H950" s="340"/>
      <c r="I950" s="337" t="s">
        <v>522</v>
      </c>
      <c r="J950" s="337"/>
      <c r="K950" s="337"/>
      <c r="L950" s="337"/>
      <c r="M950" s="334" t="s">
        <v>1067</v>
      </c>
      <c r="N950" s="337"/>
      <c r="O950" s="349"/>
      <c r="P950" s="349" t="str">
        <f>TEXT(daily!$B950,"mmmm")</f>
        <v>July</v>
      </c>
      <c r="Q950" s="357"/>
      <c r="R950" s="313" t="str">
        <f t="shared" si="14"/>
        <v>2025</v>
      </c>
    </row>
    <row r="951" ht="29.25" customHeight="1" spans="1:18">
      <c r="A951" s="362">
        <f t="shared" si="15"/>
        <v>937</v>
      </c>
      <c r="B951" s="294">
        <v>45841</v>
      </c>
      <c r="C951" s="337"/>
      <c r="D951" s="341" t="s">
        <v>520</v>
      </c>
      <c r="E951" s="337"/>
      <c r="F951" s="337" t="s">
        <v>1079</v>
      </c>
      <c r="G951" s="359">
        <f>2870-375</f>
        <v>2495</v>
      </c>
      <c r="H951" s="340"/>
      <c r="I951" s="337" t="s">
        <v>522</v>
      </c>
      <c r="J951" s="337"/>
      <c r="K951" s="337"/>
      <c r="L951" s="337"/>
      <c r="M951" s="97" t="s">
        <v>1010</v>
      </c>
      <c r="N951" s="337"/>
      <c r="O951" s="349"/>
      <c r="P951" s="349" t="str">
        <f>TEXT(daily!$B951,"mmmm")</f>
        <v>July</v>
      </c>
      <c r="Q951" s="358"/>
      <c r="R951" s="313" t="str">
        <f t="shared" si="14"/>
        <v>2025</v>
      </c>
    </row>
    <row r="952" ht="29.25" customHeight="1" spans="1:18">
      <c r="A952" s="361">
        <f t="shared" si="15"/>
        <v>938</v>
      </c>
      <c r="B952" s="294">
        <v>45841</v>
      </c>
      <c r="C952" s="337"/>
      <c r="D952" s="341" t="s">
        <v>520</v>
      </c>
      <c r="E952" s="337"/>
      <c r="F952" s="337" t="s">
        <v>1080</v>
      </c>
      <c r="G952" s="359">
        <f>300+375</f>
        <v>675</v>
      </c>
      <c r="H952" s="340"/>
      <c r="I952" s="337" t="s">
        <v>522</v>
      </c>
      <c r="J952" s="337"/>
      <c r="K952" s="337"/>
      <c r="L952" s="337"/>
      <c r="M952" s="97" t="s">
        <v>1010</v>
      </c>
      <c r="N952" s="337"/>
      <c r="O952" s="349"/>
      <c r="P952" s="349" t="str">
        <f>TEXT(daily!$B952,"mmmm")</f>
        <v>July</v>
      </c>
      <c r="Q952" s="357"/>
      <c r="R952" s="313" t="str">
        <f t="shared" si="14"/>
        <v>2025</v>
      </c>
    </row>
    <row r="953" ht="27" customHeight="1" spans="1:18">
      <c r="A953" s="362">
        <f t="shared" si="15"/>
        <v>939</v>
      </c>
      <c r="B953" s="294">
        <v>45841</v>
      </c>
      <c r="C953" s="337"/>
      <c r="D953" s="341" t="s">
        <v>520</v>
      </c>
      <c r="E953" s="337"/>
      <c r="F953" s="337" t="s">
        <v>1081</v>
      </c>
      <c r="G953" s="359">
        <v>3600</v>
      </c>
      <c r="H953" s="340"/>
      <c r="I953" s="337" t="s">
        <v>522</v>
      </c>
      <c r="J953" s="337"/>
      <c r="K953" s="337"/>
      <c r="L953" s="337"/>
      <c r="M953" s="329" t="s">
        <v>139</v>
      </c>
      <c r="N953" s="337"/>
      <c r="O953" s="349"/>
      <c r="P953" s="349" t="str">
        <f>TEXT(daily!$B953,"mmmm")</f>
        <v>July</v>
      </c>
      <c r="Q953" s="358"/>
      <c r="R953" s="313" t="str">
        <f t="shared" si="14"/>
        <v>2025</v>
      </c>
    </row>
    <row r="954" ht="27" customHeight="1" spans="1:18">
      <c r="A954" s="361">
        <f t="shared" si="15"/>
        <v>940</v>
      </c>
      <c r="B954" s="294">
        <v>45841</v>
      </c>
      <c r="C954" s="337"/>
      <c r="D954" s="341" t="s">
        <v>520</v>
      </c>
      <c r="E954" s="337"/>
      <c r="F954" s="341" t="s">
        <v>1082</v>
      </c>
      <c r="G954" s="359">
        <f>5554-3600</f>
        <v>1954</v>
      </c>
      <c r="H954" s="340"/>
      <c r="I954" s="337" t="s">
        <v>522</v>
      </c>
      <c r="J954" s="337"/>
      <c r="K954" s="337"/>
      <c r="L954" s="337"/>
      <c r="M954" s="334" t="s">
        <v>1045</v>
      </c>
      <c r="N954" s="337"/>
      <c r="O954" s="349"/>
      <c r="P954" s="349" t="str">
        <f>TEXT(daily!$B954,"mmmm")</f>
        <v>July</v>
      </c>
      <c r="Q954" s="357"/>
      <c r="R954" s="313" t="str">
        <f t="shared" si="14"/>
        <v>2025</v>
      </c>
    </row>
    <row r="955" ht="27" customHeight="1" spans="1:18">
      <c r="A955" s="362">
        <f t="shared" si="15"/>
        <v>941</v>
      </c>
      <c r="B955" s="294">
        <v>45841</v>
      </c>
      <c r="C955" s="337"/>
      <c r="D955" s="337" t="s">
        <v>518</v>
      </c>
      <c r="E955" s="337"/>
      <c r="F955" s="341" t="s">
        <v>1083</v>
      </c>
      <c r="G955" s="359">
        <v>10</v>
      </c>
      <c r="H955" s="340"/>
      <c r="I955" s="337" t="s">
        <v>952</v>
      </c>
      <c r="J955" s="337"/>
      <c r="K955" s="337"/>
      <c r="L955" s="337"/>
      <c r="M955" s="329"/>
      <c r="N955" s="337"/>
      <c r="O955" s="349"/>
      <c r="P955" s="349" t="str">
        <f>TEXT(daily!$B955,"mmmm")</f>
        <v>July</v>
      </c>
      <c r="Q955" s="358"/>
      <c r="R955" s="313" t="str">
        <f t="shared" si="14"/>
        <v>2025</v>
      </c>
    </row>
    <row r="956" ht="27" customHeight="1" spans="1:18">
      <c r="A956" s="361">
        <f t="shared" si="15"/>
        <v>942</v>
      </c>
      <c r="B956" s="294">
        <v>45841</v>
      </c>
      <c r="C956" s="337"/>
      <c r="D956" s="337" t="s">
        <v>377</v>
      </c>
      <c r="E956" s="337"/>
      <c r="F956" s="337" t="s">
        <v>1084</v>
      </c>
      <c r="G956" s="359">
        <v>200</v>
      </c>
      <c r="H956" s="340"/>
      <c r="I956" s="337" t="s">
        <v>517</v>
      </c>
      <c r="J956" s="337"/>
      <c r="K956" s="337"/>
      <c r="L956" s="337"/>
      <c r="M956" s="334"/>
      <c r="N956" s="337"/>
      <c r="O956" s="349"/>
      <c r="P956" s="349" t="str">
        <f>TEXT(daily!$B956,"mmmm")</f>
        <v>July</v>
      </c>
      <c r="Q956" s="357"/>
      <c r="R956" s="313" t="str">
        <f t="shared" si="14"/>
        <v>2025</v>
      </c>
    </row>
    <row r="957" ht="27" customHeight="1" spans="1:18">
      <c r="A957" s="362">
        <f t="shared" si="15"/>
        <v>943</v>
      </c>
      <c r="B957" s="294">
        <v>45841</v>
      </c>
      <c r="C957" s="337"/>
      <c r="D957" s="337" t="s">
        <v>517</v>
      </c>
      <c r="E957" s="337"/>
      <c r="F957" s="337" t="s">
        <v>1023</v>
      </c>
      <c r="G957" s="359">
        <v>525</v>
      </c>
      <c r="H957" s="340"/>
      <c r="I957" s="337" t="s">
        <v>517</v>
      </c>
      <c r="J957" s="337"/>
      <c r="K957" s="337"/>
      <c r="L957" s="337"/>
      <c r="M957" s="329"/>
      <c r="N957" s="337"/>
      <c r="O957" s="349"/>
      <c r="P957" s="349" t="str">
        <f>TEXT(daily!$B957,"mmmm")</f>
        <v>July</v>
      </c>
      <c r="Q957" s="358"/>
      <c r="R957" s="313" t="str">
        <f t="shared" si="14"/>
        <v>2025</v>
      </c>
    </row>
    <row r="958" ht="27" customHeight="1" spans="1:18">
      <c r="A958" s="361">
        <f t="shared" si="15"/>
        <v>944</v>
      </c>
      <c r="B958" s="294">
        <v>45841</v>
      </c>
      <c r="C958" s="337"/>
      <c r="D958" s="337" t="s">
        <v>517</v>
      </c>
      <c r="E958" s="337"/>
      <c r="F958" s="337" t="s">
        <v>1024</v>
      </c>
      <c r="G958" s="359">
        <v>850</v>
      </c>
      <c r="H958" s="340"/>
      <c r="I958" s="337" t="s">
        <v>517</v>
      </c>
      <c r="J958" s="337"/>
      <c r="K958" s="337"/>
      <c r="L958" s="337"/>
      <c r="M958" s="334"/>
      <c r="N958" s="337"/>
      <c r="O958" s="349"/>
      <c r="P958" s="349" t="str">
        <f>TEXT(daily!$B958,"mmmm")</f>
        <v>July</v>
      </c>
      <c r="Q958" s="357"/>
      <c r="R958" s="313" t="str">
        <f t="shared" si="14"/>
        <v>2025</v>
      </c>
    </row>
    <row r="959" ht="27" customHeight="1" spans="1:18">
      <c r="A959" s="362">
        <f t="shared" si="15"/>
        <v>945</v>
      </c>
      <c r="B959" s="294">
        <v>45841</v>
      </c>
      <c r="C959" s="337"/>
      <c r="D959" s="337" t="s">
        <v>517</v>
      </c>
      <c r="E959" s="337"/>
      <c r="F959" s="337" t="s">
        <v>186</v>
      </c>
      <c r="G959" s="359">
        <v>590</v>
      </c>
      <c r="H959" s="340"/>
      <c r="I959" s="337" t="s">
        <v>517</v>
      </c>
      <c r="J959" s="337"/>
      <c r="K959" s="337"/>
      <c r="L959" s="337"/>
      <c r="M959" s="329"/>
      <c r="N959" s="337"/>
      <c r="O959" s="349"/>
      <c r="P959" s="349" t="str">
        <f>TEXT(daily!$B959,"mmmm")</f>
        <v>July</v>
      </c>
      <c r="Q959" s="358"/>
      <c r="R959" s="313" t="str">
        <f t="shared" si="14"/>
        <v>2025</v>
      </c>
    </row>
    <row r="960" ht="27" customHeight="1" spans="1:18">
      <c r="A960" s="361">
        <f t="shared" si="15"/>
        <v>946</v>
      </c>
      <c r="B960" s="294">
        <v>45841</v>
      </c>
      <c r="C960" s="337"/>
      <c r="D960" s="337" t="s">
        <v>377</v>
      </c>
      <c r="E960" s="337"/>
      <c r="F960" s="337" t="s">
        <v>667</v>
      </c>
      <c r="G960" s="359">
        <v>500</v>
      </c>
      <c r="H960" s="340"/>
      <c r="I960" s="337" t="s">
        <v>517</v>
      </c>
      <c r="J960" s="337"/>
      <c r="K960" s="337"/>
      <c r="L960" s="337"/>
      <c r="M960" s="334"/>
      <c r="N960" s="337"/>
      <c r="O960" s="349"/>
      <c r="P960" s="349" t="str">
        <f>TEXT(daily!$B960,"mmmm")</f>
        <v>July</v>
      </c>
      <c r="Q960" s="357"/>
      <c r="R960" s="313" t="str">
        <f t="shared" si="14"/>
        <v>2025</v>
      </c>
    </row>
    <row r="961" ht="27" customHeight="1" spans="1:18">
      <c r="A961" s="362">
        <f t="shared" si="15"/>
        <v>947</v>
      </c>
      <c r="B961" s="294">
        <v>45841</v>
      </c>
      <c r="C961" s="337"/>
      <c r="D961" s="337" t="s">
        <v>517</v>
      </c>
      <c r="E961" s="337"/>
      <c r="F961" s="341" t="s">
        <v>1025</v>
      </c>
      <c r="G961" s="359">
        <v>350</v>
      </c>
      <c r="H961" s="340"/>
      <c r="I961" s="337" t="s">
        <v>517</v>
      </c>
      <c r="J961" s="337"/>
      <c r="K961" s="337"/>
      <c r="L961" s="337"/>
      <c r="M961" s="329"/>
      <c r="N961" s="337"/>
      <c r="O961" s="349"/>
      <c r="P961" s="349" t="str">
        <f>TEXT(daily!$B961,"mmmm")</f>
        <v>July</v>
      </c>
      <c r="Q961" s="358"/>
      <c r="R961" s="313" t="str">
        <f t="shared" si="14"/>
        <v>2025</v>
      </c>
    </row>
    <row r="962" ht="27" customHeight="1" spans="1:18">
      <c r="A962" s="361">
        <f t="shared" si="15"/>
        <v>948</v>
      </c>
      <c r="B962" s="294">
        <v>45841</v>
      </c>
      <c r="C962" s="337"/>
      <c r="D962" s="337" t="s">
        <v>377</v>
      </c>
      <c r="E962" s="337"/>
      <c r="F962" s="337" t="s">
        <v>667</v>
      </c>
      <c r="G962" s="359">
        <v>450</v>
      </c>
      <c r="H962" s="340"/>
      <c r="I962" s="337" t="s">
        <v>517</v>
      </c>
      <c r="J962" s="337"/>
      <c r="K962" s="337"/>
      <c r="L962" s="337"/>
      <c r="M962" s="334"/>
      <c r="N962" s="337"/>
      <c r="O962" s="349"/>
      <c r="P962" s="349" t="str">
        <f>TEXT(daily!$B962,"mmmm")</f>
        <v>July</v>
      </c>
      <c r="Q962" s="357"/>
      <c r="R962" s="313" t="str">
        <f t="shared" si="14"/>
        <v>2025</v>
      </c>
    </row>
    <row r="963" ht="27" customHeight="1" spans="1:18">
      <c r="A963" s="362">
        <f t="shared" si="15"/>
        <v>949</v>
      </c>
      <c r="B963" s="294">
        <v>45841</v>
      </c>
      <c r="C963" s="337"/>
      <c r="D963" s="337" t="s">
        <v>668</v>
      </c>
      <c r="E963" s="337"/>
      <c r="F963" s="337" t="s">
        <v>516</v>
      </c>
      <c r="G963" s="359">
        <v>13.81</v>
      </c>
      <c r="H963" s="340"/>
      <c r="I963" s="337" t="s">
        <v>531</v>
      </c>
      <c r="J963" s="337"/>
      <c r="K963" s="337"/>
      <c r="L963" s="337"/>
      <c r="M963" s="329"/>
      <c r="N963" s="337"/>
      <c r="O963" s="349"/>
      <c r="P963" s="349" t="str">
        <f>TEXT(daily!$B963,"mmmm")</f>
        <v>July</v>
      </c>
      <c r="Q963" s="358"/>
      <c r="R963" s="313" t="str">
        <f t="shared" si="14"/>
        <v>2025</v>
      </c>
    </row>
    <row r="964" ht="27" customHeight="1" spans="1:18">
      <c r="A964" s="361">
        <f t="shared" si="15"/>
        <v>950</v>
      </c>
      <c r="B964" s="294">
        <v>45843</v>
      </c>
      <c r="C964" s="337"/>
      <c r="D964" s="337" t="s">
        <v>17</v>
      </c>
      <c r="E964" s="337"/>
      <c r="F964" s="337" t="s">
        <v>1085</v>
      </c>
      <c r="G964" s="359">
        <v>3000</v>
      </c>
      <c r="H964" s="340"/>
      <c r="I964" s="337" t="s">
        <v>531</v>
      </c>
      <c r="J964" s="337"/>
      <c r="K964" s="337"/>
      <c r="L964" s="337" t="s">
        <v>650</v>
      </c>
      <c r="M964" s="334"/>
      <c r="N964" s="337"/>
      <c r="O964" s="349"/>
      <c r="P964" s="349" t="str">
        <f>TEXT(daily!$B964,"mmmm")</f>
        <v>July</v>
      </c>
      <c r="Q964" s="357"/>
      <c r="R964" s="313" t="str">
        <f t="shared" si="14"/>
        <v>2025</v>
      </c>
    </row>
    <row r="965" ht="27" customHeight="1" spans="1:18">
      <c r="A965" s="362">
        <f t="shared" si="15"/>
        <v>951</v>
      </c>
      <c r="B965" s="294">
        <v>45843</v>
      </c>
      <c r="C965" s="337"/>
      <c r="D965" s="337" t="s">
        <v>17</v>
      </c>
      <c r="E965" s="337"/>
      <c r="F965" s="337" t="s">
        <v>1086</v>
      </c>
      <c r="G965" s="359">
        <v>1500</v>
      </c>
      <c r="H965" s="340"/>
      <c r="I965" s="337" t="s">
        <v>531</v>
      </c>
      <c r="J965" s="337"/>
      <c r="K965" s="337"/>
      <c r="L965" s="337" t="s">
        <v>643</v>
      </c>
      <c r="M965" s="329"/>
      <c r="N965" s="337"/>
      <c r="O965" s="349"/>
      <c r="P965" s="349" t="str">
        <f>TEXT(daily!$B965,"mmmm")</f>
        <v>July</v>
      </c>
      <c r="Q965" s="358"/>
      <c r="R965" s="313" t="str">
        <f t="shared" si="14"/>
        <v>2025</v>
      </c>
    </row>
    <row r="966" ht="27" customHeight="1" spans="1:18">
      <c r="A966" s="361">
        <f t="shared" si="15"/>
        <v>952</v>
      </c>
      <c r="B966" s="294">
        <v>45843</v>
      </c>
      <c r="C966" s="337"/>
      <c r="D966" s="337" t="s">
        <v>377</v>
      </c>
      <c r="E966" s="337"/>
      <c r="F966" s="337" t="s">
        <v>667</v>
      </c>
      <c r="G966" s="359">
        <v>350</v>
      </c>
      <c r="H966" s="340"/>
      <c r="I966" s="337" t="s">
        <v>517</v>
      </c>
      <c r="J966" s="337"/>
      <c r="K966" s="337"/>
      <c r="L966" s="337"/>
      <c r="M966" s="334"/>
      <c r="N966" s="337"/>
      <c r="O966" s="349"/>
      <c r="P966" s="349" t="str">
        <f>TEXT(daily!$B966,"mmmm")</f>
        <v>July</v>
      </c>
      <c r="Q966" s="357"/>
      <c r="R966" s="313" t="str">
        <f t="shared" si="14"/>
        <v>2025</v>
      </c>
    </row>
    <row r="967" ht="27" customHeight="1" spans="1:18">
      <c r="A967" s="362">
        <f t="shared" si="15"/>
        <v>953</v>
      </c>
      <c r="B967" s="294">
        <v>45843</v>
      </c>
      <c r="C967" s="337"/>
      <c r="D967" s="337" t="s">
        <v>517</v>
      </c>
      <c r="E967" s="337"/>
      <c r="F967" s="337" t="s">
        <v>301</v>
      </c>
      <c r="G967" s="359">
        <v>120</v>
      </c>
      <c r="H967" s="340"/>
      <c r="I967" s="337" t="s">
        <v>531</v>
      </c>
      <c r="J967" s="337"/>
      <c r="K967" s="337"/>
      <c r="L967" s="337"/>
      <c r="M967" s="329"/>
      <c r="N967" s="337"/>
      <c r="O967" s="349"/>
      <c r="P967" s="349" t="str">
        <f>TEXT(daily!$B967,"mmmm")</f>
        <v>July</v>
      </c>
      <c r="Q967" s="358"/>
      <c r="R967" s="313" t="str">
        <f t="shared" si="14"/>
        <v>2025</v>
      </c>
    </row>
    <row r="968" ht="27" customHeight="1" spans="1:18">
      <c r="A968" s="361">
        <f t="shared" si="15"/>
        <v>954</v>
      </c>
      <c r="B968" s="294">
        <v>45843</v>
      </c>
      <c r="C968" s="337"/>
      <c r="D968" s="337" t="s">
        <v>517</v>
      </c>
      <c r="E968" s="337"/>
      <c r="F968" s="337" t="s">
        <v>249</v>
      </c>
      <c r="G968" s="359">
        <v>270</v>
      </c>
      <c r="H968" s="340"/>
      <c r="I968" s="337" t="s">
        <v>517</v>
      </c>
      <c r="J968" s="337"/>
      <c r="K968" s="337"/>
      <c r="L968" s="337"/>
      <c r="M968" s="334"/>
      <c r="N968" s="337"/>
      <c r="O968" s="349"/>
      <c r="P968" s="349" t="str">
        <f>TEXT(daily!$B968,"mmmm")</f>
        <v>July</v>
      </c>
      <c r="Q968" s="357"/>
      <c r="R968" s="313" t="str">
        <f t="shared" si="14"/>
        <v>2025</v>
      </c>
    </row>
    <row r="969" ht="27" customHeight="1" spans="1:18">
      <c r="A969" s="362">
        <f t="shared" si="15"/>
        <v>955</v>
      </c>
      <c r="B969" s="294">
        <v>45844</v>
      </c>
      <c r="C969" s="337"/>
      <c r="D969" s="337" t="s">
        <v>377</v>
      </c>
      <c r="E969" s="337"/>
      <c r="F969" s="337" t="s">
        <v>341</v>
      </c>
      <c r="G969" s="359">
        <v>400</v>
      </c>
      <c r="H969" s="340"/>
      <c r="I969" s="337" t="s">
        <v>531</v>
      </c>
      <c r="J969" s="337"/>
      <c r="K969" s="337"/>
      <c r="L969" s="337"/>
      <c r="M969" s="329"/>
      <c r="N969" s="337"/>
      <c r="O969" s="349"/>
      <c r="P969" s="349" t="str">
        <f>TEXT(daily!$B969,"mmmm")</f>
        <v>July</v>
      </c>
      <c r="Q969" s="358"/>
      <c r="R969" s="313" t="str">
        <f t="shared" si="14"/>
        <v>2025</v>
      </c>
    </row>
    <row r="970" ht="27" customHeight="1" spans="1:18">
      <c r="A970" s="361">
        <f t="shared" si="15"/>
        <v>956</v>
      </c>
      <c r="B970" s="294">
        <v>45844</v>
      </c>
      <c r="C970" s="337"/>
      <c r="D970" s="337" t="s">
        <v>668</v>
      </c>
      <c r="E970" s="337"/>
      <c r="F970" s="337" t="s">
        <v>668</v>
      </c>
      <c r="G970" s="359">
        <v>10</v>
      </c>
      <c r="H970" s="340"/>
      <c r="I970" s="337" t="s">
        <v>531</v>
      </c>
      <c r="J970" s="337"/>
      <c r="K970" s="337"/>
      <c r="L970" s="337"/>
      <c r="M970" s="334"/>
      <c r="N970" s="337"/>
      <c r="O970" s="349"/>
      <c r="P970" s="349" t="str">
        <f>TEXT(daily!$B970,"mmmm")</f>
        <v>July</v>
      </c>
      <c r="Q970" s="357"/>
      <c r="R970" s="313" t="str">
        <f t="shared" si="14"/>
        <v>2025</v>
      </c>
    </row>
    <row r="971" ht="27" customHeight="1" spans="1:18">
      <c r="A971" s="362">
        <f t="shared" si="15"/>
        <v>957</v>
      </c>
      <c r="B971" s="294">
        <v>45844</v>
      </c>
      <c r="C971" s="337"/>
      <c r="D971" s="337" t="s">
        <v>518</v>
      </c>
      <c r="E971" s="337"/>
      <c r="F971" s="337" t="s">
        <v>1087</v>
      </c>
      <c r="G971" s="359">
        <v>770</v>
      </c>
      <c r="H971" s="340"/>
      <c r="I971" s="337" t="s">
        <v>531</v>
      </c>
      <c r="J971" s="337"/>
      <c r="K971" s="337"/>
      <c r="L971" s="337"/>
      <c r="M971" s="329"/>
      <c r="N971" s="337" t="s">
        <v>528</v>
      </c>
      <c r="O971" s="349"/>
      <c r="P971" s="349" t="str">
        <f>TEXT(daily!$B971,"mmmm")</f>
        <v>July</v>
      </c>
      <c r="Q971" s="358"/>
      <c r="R971" s="313" t="str">
        <f t="shared" si="14"/>
        <v>2025</v>
      </c>
    </row>
    <row r="972" ht="29.25" customHeight="1" spans="1:18">
      <c r="A972" s="361">
        <f t="shared" si="15"/>
        <v>958</v>
      </c>
      <c r="B972" s="294">
        <v>45844</v>
      </c>
      <c r="C972" s="337"/>
      <c r="D972" s="337" t="s">
        <v>520</v>
      </c>
      <c r="E972" s="337"/>
      <c r="F972" s="337" t="s">
        <v>895</v>
      </c>
      <c r="G972" s="359">
        <v>300</v>
      </c>
      <c r="H972" s="340"/>
      <c r="I972" s="337" t="s">
        <v>522</v>
      </c>
      <c r="J972" s="337"/>
      <c r="K972" s="337"/>
      <c r="L972" s="337"/>
      <c r="M972" s="97" t="s">
        <v>1010</v>
      </c>
      <c r="O972" s="349"/>
      <c r="P972" s="349" t="str">
        <f>TEXT(daily!$B972,"mmmm")</f>
        <v>July</v>
      </c>
      <c r="Q972" s="357"/>
      <c r="R972" s="313" t="str">
        <f t="shared" si="14"/>
        <v>2025</v>
      </c>
    </row>
    <row r="973" ht="27" customHeight="1" spans="1:18">
      <c r="A973" s="362">
        <f t="shared" si="15"/>
        <v>959</v>
      </c>
      <c r="B973" s="294">
        <v>45844</v>
      </c>
      <c r="C973" s="337"/>
      <c r="D973" s="337" t="s">
        <v>517</v>
      </c>
      <c r="E973" s="337"/>
      <c r="F973" s="337" t="s">
        <v>186</v>
      </c>
      <c r="G973" s="359">
        <v>1412</v>
      </c>
      <c r="H973" s="340"/>
      <c r="I973" s="337" t="s">
        <v>517</v>
      </c>
      <c r="J973" s="337"/>
      <c r="K973" s="337"/>
      <c r="L973" s="337"/>
      <c r="M973" s="329"/>
      <c r="N973" s="337"/>
      <c r="O973" s="349"/>
      <c r="P973" s="349" t="str">
        <f>TEXT(daily!$B973,"mmmm")</f>
        <v>July</v>
      </c>
      <c r="Q973" s="358"/>
      <c r="R973" s="313" t="str">
        <f t="shared" si="14"/>
        <v>2025</v>
      </c>
    </row>
    <row r="974" ht="27" customHeight="1" spans="1:18">
      <c r="A974" s="361">
        <f t="shared" si="15"/>
        <v>960</v>
      </c>
      <c r="B974" s="294">
        <v>45844</v>
      </c>
      <c r="C974" s="337"/>
      <c r="D974" s="337" t="s">
        <v>377</v>
      </c>
      <c r="E974" s="337"/>
      <c r="F974" s="337" t="s">
        <v>341</v>
      </c>
      <c r="G974" s="359">
        <v>325</v>
      </c>
      <c r="H974" s="340"/>
      <c r="I974" s="337" t="s">
        <v>531</v>
      </c>
      <c r="J974" s="337"/>
      <c r="K974" s="337"/>
      <c r="L974" s="337"/>
      <c r="M974" s="334"/>
      <c r="N974" s="337"/>
      <c r="O974" s="349"/>
      <c r="P974" s="349" t="str">
        <f>TEXT(daily!$B974,"mmmm")</f>
        <v>July</v>
      </c>
      <c r="Q974" s="357"/>
      <c r="R974" s="313" t="str">
        <f t="shared" si="14"/>
        <v>2025</v>
      </c>
    </row>
    <row r="975" ht="27" customHeight="1" spans="1:18">
      <c r="A975" s="362">
        <f t="shared" si="15"/>
        <v>961</v>
      </c>
      <c r="B975" s="294">
        <v>45844</v>
      </c>
      <c r="C975" s="337"/>
      <c r="D975" s="337" t="s">
        <v>377</v>
      </c>
      <c r="E975" s="337"/>
      <c r="F975" s="337" t="s">
        <v>341</v>
      </c>
      <c r="G975" s="359">
        <v>315</v>
      </c>
      <c r="H975" s="340"/>
      <c r="I975" s="337" t="s">
        <v>531</v>
      </c>
      <c r="J975" s="337"/>
      <c r="K975" s="337"/>
      <c r="L975" s="337"/>
      <c r="M975" s="329"/>
      <c r="N975" s="337"/>
      <c r="O975" s="349"/>
      <c r="P975" s="349" t="str">
        <f>TEXT(daily!$B975,"mmmm")</f>
        <v>July</v>
      </c>
      <c r="Q975" s="358"/>
      <c r="R975" s="313" t="str">
        <f t="shared" ref="R975:R1038" si="16">TEXT(B975,"yyyy")</f>
        <v>2025</v>
      </c>
    </row>
    <row r="976" ht="27" customHeight="1" spans="1:18">
      <c r="A976" s="361">
        <f t="shared" si="15"/>
        <v>962</v>
      </c>
      <c r="B976" s="294">
        <v>45845</v>
      </c>
      <c r="C976" s="337"/>
      <c r="D976" s="337" t="s">
        <v>377</v>
      </c>
      <c r="E976" s="337"/>
      <c r="F976" s="337" t="s">
        <v>341</v>
      </c>
      <c r="G976" s="359">
        <v>200</v>
      </c>
      <c r="H976" s="340"/>
      <c r="I976" s="337" t="s">
        <v>531</v>
      </c>
      <c r="J976" s="337"/>
      <c r="K976" s="337"/>
      <c r="L976" s="337"/>
      <c r="M976" s="334"/>
      <c r="N976" s="337"/>
      <c r="O976" s="349"/>
      <c r="P976" s="349" t="str">
        <f>TEXT(daily!$B976,"mmmm")</f>
        <v>July</v>
      </c>
      <c r="Q976" s="357"/>
      <c r="R976" s="313" t="str">
        <f t="shared" si="16"/>
        <v>2025</v>
      </c>
    </row>
    <row r="977" ht="27" customHeight="1" spans="1:18">
      <c r="A977" s="362">
        <f t="shared" si="15"/>
        <v>963</v>
      </c>
      <c r="B977" s="294">
        <v>45845</v>
      </c>
      <c r="C977" s="337"/>
      <c r="D977" s="337" t="s">
        <v>668</v>
      </c>
      <c r="E977" s="337"/>
      <c r="F977" s="337" t="s">
        <v>531</v>
      </c>
      <c r="G977" s="359">
        <v>3.27</v>
      </c>
      <c r="H977" s="340"/>
      <c r="I977" s="337" t="s">
        <v>531</v>
      </c>
      <c r="J977" s="337"/>
      <c r="K977" s="337"/>
      <c r="L977" s="337"/>
      <c r="M977" s="329"/>
      <c r="N977" s="337"/>
      <c r="O977" s="349"/>
      <c r="P977" s="349" t="str">
        <f>TEXT(daily!$B977,"mmmm")</f>
        <v>July</v>
      </c>
      <c r="Q977" s="358"/>
      <c r="R977" s="313" t="str">
        <f t="shared" si="16"/>
        <v>2025</v>
      </c>
    </row>
    <row r="978" ht="27" customHeight="1" spans="1:18">
      <c r="A978" s="361">
        <f t="shared" si="15"/>
        <v>964</v>
      </c>
      <c r="B978" s="294">
        <v>45845</v>
      </c>
      <c r="C978" s="337"/>
      <c r="D978" s="337" t="s">
        <v>518</v>
      </c>
      <c r="E978" s="337"/>
      <c r="F978" s="337" t="s">
        <v>1088</v>
      </c>
      <c r="G978" s="359">
        <v>6700</v>
      </c>
      <c r="H978" s="340"/>
      <c r="I978" s="337" t="s">
        <v>1027</v>
      </c>
      <c r="J978" s="337"/>
      <c r="K978" s="337"/>
      <c r="L978" s="337"/>
      <c r="M978" s="334"/>
      <c r="N978" s="337" t="s">
        <v>528</v>
      </c>
      <c r="O978" s="349"/>
      <c r="P978" s="349" t="str">
        <f>TEXT(daily!$B978,"mmmm")</f>
        <v>July</v>
      </c>
      <c r="Q978" s="357"/>
      <c r="R978" s="313" t="str">
        <f t="shared" si="16"/>
        <v>2025</v>
      </c>
    </row>
    <row r="979" ht="27" customHeight="1" spans="1:18">
      <c r="A979" s="362">
        <f t="shared" si="15"/>
        <v>965</v>
      </c>
      <c r="B979" s="294">
        <v>45845</v>
      </c>
      <c r="C979" s="337"/>
      <c r="D979" s="337" t="s">
        <v>518</v>
      </c>
      <c r="E979" s="337"/>
      <c r="F979" s="337" t="s">
        <v>1089</v>
      </c>
      <c r="G979" s="359">
        <v>100</v>
      </c>
      <c r="H979" s="340"/>
      <c r="I979" s="337" t="s">
        <v>1027</v>
      </c>
      <c r="J979" s="337"/>
      <c r="K979" s="337"/>
      <c r="L979" s="337"/>
      <c r="M979" s="329"/>
      <c r="N979" s="337"/>
      <c r="O979" s="349"/>
      <c r="P979" s="349" t="str">
        <f>TEXT(daily!$B979,"mmmm")</f>
        <v>July</v>
      </c>
      <c r="Q979" s="358"/>
      <c r="R979" s="313" t="str">
        <f t="shared" si="16"/>
        <v>2025</v>
      </c>
    </row>
    <row r="980" ht="27" customHeight="1" spans="1:18">
      <c r="A980" s="361">
        <f t="shared" si="15"/>
        <v>966</v>
      </c>
      <c r="B980" s="294">
        <v>45845</v>
      </c>
      <c r="C980" s="337"/>
      <c r="D980" s="337" t="s">
        <v>518</v>
      </c>
      <c r="E980" s="337"/>
      <c r="F980" s="337" t="s">
        <v>1090</v>
      </c>
      <c r="G980" s="359">
        <v>25</v>
      </c>
      <c r="H980" s="340"/>
      <c r="I980" s="337" t="s">
        <v>531</v>
      </c>
      <c r="J980" s="337"/>
      <c r="K980" s="337"/>
      <c r="L980" s="337"/>
      <c r="M980" s="334"/>
      <c r="N980" s="337"/>
      <c r="O980" s="349"/>
      <c r="P980" s="349" t="str">
        <f>TEXT(daily!$B980,"mmmm")</f>
        <v>July</v>
      </c>
      <c r="Q980" s="357"/>
      <c r="R980" s="313" t="str">
        <f t="shared" si="16"/>
        <v>2025</v>
      </c>
    </row>
    <row r="981" ht="27" customHeight="1" spans="1:18">
      <c r="A981" s="362">
        <f t="shared" si="15"/>
        <v>967</v>
      </c>
      <c r="B981" s="294">
        <v>45845</v>
      </c>
      <c r="C981" s="337"/>
      <c r="D981" s="341" t="s">
        <v>518</v>
      </c>
      <c r="E981" s="337"/>
      <c r="F981" s="337" t="s">
        <v>1091</v>
      </c>
      <c r="G981" s="359">
        <v>25</v>
      </c>
      <c r="H981" s="340"/>
      <c r="I981" s="337" t="s">
        <v>531</v>
      </c>
      <c r="J981" s="337"/>
      <c r="K981" s="337"/>
      <c r="L981" s="337"/>
      <c r="M981" s="329"/>
      <c r="N981" s="337"/>
      <c r="O981" s="349"/>
      <c r="P981" s="349" t="str">
        <f>TEXT(daily!$B981,"mmmm")</f>
        <v>July</v>
      </c>
      <c r="Q981" s="358"/>
      <c r="R981" s="313" t="str">
        <f t="shared" si="16"/>
        <v>2025</v>
      </c>
    </row>
    <row r="982" ht="29.25" customHeight="1" spans="1:18">
      <c r="A982" s="361">
        <f t="shared" si="15"/>
        <v>968</v>
      </c>
      <c r="B982" s="294">
        <v>45845</v>
      </c>
      <c r="C982" s="337"/>
      <c r="D982" s="337" t="s">
        <v>520</v>
      </c>
      <c r="E982" s="337"/>
      <c r="F982" s="337" t="s">
        <v>1049</v>
      </c>
      <c r="G982" s="359">
        <v>200</v>
      </c>
      <c r="H982" s="340"/>
      <c r="I982" s="337" t="s">
        <v>531</v>
      </c>
      <c r="J982" s="337"/>
      <c r="K982" s="337"/>
      <c r="L982" s="337"/>
      <c r="M982" s="97" t="s">
        <v>1067</v>
      </c>
      <c r="N982" s="337"/>
      <c r="O982" s="349"/>
      <c r="P982" s="349" t="str">
        <f>TEXT(daily!$B982,"mmmm")</f>
        <v>July</v>
      </c>
      <c r="Q982" s="357"/>
      <c r="R982" s="313" t="str">
        <f t="shared" si="16"/>
        <v>2025</v>
      </c>
    </row>
    <row r="983" ht="27" customHeight="1" spans="1:18">
      <c r="A983" s="362">
        <f t="shared" si="15"/>
        <v>969</v>
      </c>
      <c r="B983" s="294">
        <v>45845</v>
      </c>
      <c r="C983" s="337"/>
      <c r="D983" s="337" t="s">
        <v>520</v>
      </c>
      <c r="E983" s="337"/>
      <c r="F983" s="337" t="s">
        <v>748</v>
      </c>
      <c r="G983" s="359">
        <v>200</v>
      </c>
      <c r="H983" s="340"/>
      <c r="I983" s="337" t="s">
        <v>531</v>
      </c>
      <c r="J983" s="337"/>
      <c r="K983" s="337"/>
      <c r="L983" s="337"/>
      <c r="M983" s="329" t="s">
        <v>139</v>
      </c>
      <c r="N983" s="337"/>
      <c r="O983" s="349"/>
      <c r="P983" s="349" t="str">
        <f>TEXT(daily!$B983,"mmmm")</f>
        <v>July</v>
      </c>
      <c r="Q983" s="358"/>
      <c r="R983" s="313" t="str">
        <f t="shared" si="16"/>
        <v>2025</v>
      </c>
    </row>
    <row r="984" ht="27" customHeight="1" spans="1:18">
      <c r="A984" s="361">
        <f t="shared" si="15"/>
        <v>970</v>
      </c>
      <c r="B984" s="294">
        <v>45845</v>
      </c>
      <c r="C984" s="337"/>
      <c r="D984" s="337" t="s">
        <v>517</v>
      </c>
      <c r="E984" s="337"/>
      <c r="F984" s="337" t="s">
        <v>186</v>
      </c>
      <c r="G984" s="359">
        <v>440</v>
      </c>
      <c r="H984" s="340"/>
      <c r="I984" s="337" t="s">
        <v>517</v>
      </c>
      <c r="J984" s="337"/>
      <c r="K984" s="337"/>
      <c r="L984" s="337"/>
      <c r="M984" s="334"/>
      <c r="N984" s="337"/>
      <c r="O984" s="349"/>
      <c r="P984" s="349" t="str">
        <f>TEXT(daily!$B984,"mmmm")</f>
        <v>July</v>
      </c>
      <c r="Q984" s="357"/>
      <c r="R984" s="313" t="str">
        <f t="shared" si="16"/>
        <v>2025</v>
      </c>
    </row>
    <row r="985" ht="27" customHeight="1" spans="1:18">
      <c r="A985" s="362">
        <f t="shared" si="15"/>
        <v>971</v>
      </c>
      <c r="B985" s="294">
        <v>45846</v>
      </c>
      <c r="C985" s="337"/>
      <c r="D985" s="337" t="s">
        <v>17</v>
      </c>
      <c r="E985" s="337"/>
      <c r="F985" s="337" t="s">
        <v>1092</v>
      </c>
      <c r="G985" s="359">
        <v>1500</v>
      </c>
      <c r="H985" s="340"/>
      <c r="I985" s="337" t="s">
        <v>531</v>
      </c>
      <c r="J985" s="337"/>
      <c r="K985" s="337"/>
      <c r="L985" s="337" t="s">
        <v>1000</v>
      </c>
      <c r="M985" s="329"/>
      <c r="N985" s="337"/>
      <c r="O985" s="349"/>
      <c r="P985" s="349" t="str">
        <f>TEXT(daily!$B985,"mmmm")</f>
        <v>July</v>
      </c>
      <c r="Q985" s="358"/>
      <c r="R985" s="313" t="str">
        <f t="shared" si="16"/>
        <v>2025</v>
      </c>
    </row>
    <row r="986" ht="27" customHeight="1" spans="1:18">
      <c r="A986" s="361">
        <f t="shared" si="15"/>
        <v>972</v>
      </c>
      <c r="B986" s="294">
        <v>45846</v>
      </c>
      <c r="C986" s="337"/>
      <c r="D986" s="337" t="s">
        <v>996</v>
      </c>
      <c r="E986" s="337"/>
      <c r="F986" s="337" t="s">
        <v>1093</v>
      </c>
      <c r="G986" s="359">
        <v>135</v>
      </c>
      <c r="H986" s="340"/>
      <c r="I986" s="337" t="s">
        <v>531</v>
      </c>
      <c r="J986" s="337"/>
      <c r="K986" s="337"/>
      <c r="L986" s="337"/>
      <c r="M986" s="334"/>
      <c r="N986" s="337"/>
      <c r="O986" s="349"/>
      <c r="P986" s="349" t="str">
        <f>TEXT(daily!$B986,"mmmm")</f>
        <v>July</v>
      </c>
      <c r="Q986" s="357"/>
      <c r="R986" s="313" t="str">
        <f t="shared" si="16"/>
        <v>2025</v>
      </c>
    </row>
    <row r="987" ht="27" customHeight="1" spans="1:18">
      <c r="A987" s="362">
        <f t="shared" si="15"/>
        <v>973</v>
      </c>
      <c r="B987" s="294">
        <v>45846</v>
      </c>
      <c r="C987" s="337"/>
      <c r="D987" s="337" t="s">
        <v>377</v>
      </c>
      <c r="E987" s="337"/>
      <c r="F987" s="337" t="s">
        <v>341</v>
      </c>
      <c r="G987" s="359">
        <v>50</v>
      </c>
      <c r="H987" s="340"/>
      <c r="I987" s="337" t="s">
        <v>531</v>
      </c>
      <c r="J987" s="337"/>
      <c r="K987" s="337"/>
      <c r="L987" s="337"/>
      <c r="M987" s="329"/>
      <c r="N987" s="337"/>
      <c r="O987" s="349"/>
      <c r="P987" s="349" t="str">
        <f>TEXT(daily!$B987,"mmmm")</f>
        <v>July</v>
      </c>
      <c r="Q987" s="358"/>
      <c r="R987" s="313" t="str">
        <f t="shared" si="16"/>
        <v>2025</v>
      </c>
    </row>
    <row r="988" ht="27" customHeight="1" spans="1:18">
      <c r="A988" s="361">
        <f t="shared" si="15"/>
        <v>974</v>
      </c>
      <c r="B988" s="294">
        <v>45846</v>
      </c>
      <c r="C988" s="337"/>
      <c r="D988" s="337" t="s">
        <v>518</v>
      </c>
      <c r="E988" s="337"/>
      <c r="F988" s="337" t="s">
        <v>1094</v>
      </c>
      <c r="G988" s="359">
        <v>85</v>
      </c>
      <c r="H988" s="340"/>
      <c r="I988" s="337" t="s">
        <v>531</v>
      </c>
      <c r="J988" s="337"/>
      <c r="K988" s="337"/>
      <c r="L988" s="337"/>
      <c r="M988" s="334"/>
      <c r="N988" s="337"/>
      <c r="O988" s="349"/>
      <c r="P988" s="349" t="str">
        <f>TEXT(daily!$B988,"mmmm")</f>
        <v>July</v>
      </c>
      <c r="Q988" s="357"/>
      <c r="R988" s="313" t="str">
        <f t="shared" si="16"/>
        <v>2025</v>
      </c>
    </row>
    <row r="989" ht="27" customHeight="1" spans="1:18">
      <c r="A989" s="362">
        <f t="shared" si="15"/>
        <v>975</v>
      </c>
      <c r="B989" s="294">
        <v>45846</v>
      </c>
      <c r="C989" s="337"/>
      <c r="D989" s="341" t="s">
        <v>668</v>
      </c>
      <c r="E989" s="337"/>
      <c r="F989" s="337" t="s">
        <v>668</v>
      </c>
      <c r="G989" s="359">
        <v>9.2</v>
      </c>
      <c r="H989" s="340"/>
      <c r="I989" s="337" t="s">
        <v>531</v>
      </c>
      <c r="J989" s="337"/>
      <c r="K989" s="337"/>
      <c r="L989" s="337"/>
      <c r="M989" s="329"/>
      <c r="N989" s="337"/>
      <c r="O989" s="349"/>
      <c r="P989" s="349" t="str">
        <f>TEXT(daily!$B989,"mmmm")</f>
        <v>July</v>
      </c>
      <c r="Q989" s="358"/>
      <c r="R989" s="313" t="str">
        <f t="shared" si="16"/>
        <v>2025</v>
      </c>
    </row>
    <row r="990" ht="27" customHeight="1" spans="1:18">
      <c r="A990" s="361">
        <f t="shared" si="15"/>
        <v>976</v>
      </c>
      <c r="B990" s="294">
        <v>45846</v>
      </c>
      <c r="C990" s="337"/>
      <c r="D990" s="337" t="s">
        <v>517</v>
      </c>
      <c r="E990" s="337"/>
      <c r="F990" s="337" t="s">
        <v>186</v>
      </c>
      <c r="G990" s="359">
        <v>10</v>
      </c>
      <c r="H990" s="340"/>
      <c r="I990" s="337" t="s">
        <v>517</v>
      </c>
      <c r="J990" s="337"/>
      <c r="K990" s="337"/>
      <c r="L990" s="337"/>
      <c r="M990" s="334"/>
      <c r="N990" s="337"/>
      <c r="O990" s="349"/>
      <c r="P990" s="349" t="str">
        <f>TEXT(daily!$B990,"mmmm")</f>
        <v>July</v>
      </c>
      <c r="Q990" s="357"/>
      <c r="R990" s="313" t="str">
        <f t="shared" si="16"/>
        <v>2025</v>
      </c>
    </row>
    <row r="991" ht="27" customHeight="1" spans="1:18">
      <c r="A991" s="362">
        <f t="shared" si="15"/>
        <v>977</v>
      </c>
      <c r="B991" s="294">
        <v>45846</v>
      </c>
      <c r="C991" s="337"/>
      <c r="D991" s="337" t="s">
        <v>996</v>
      </c>
      <c r="E991" s="337"/>
      <c r="F991" s="337" t="s">
        <v>1095</v>
      </c>
      <c r="G991" s="359">
        <v>20</v>
      </c>
      <c r="H991" s="340"/>
      <c r="I991" s="337" t="s">
        <v>531</v>
      </c>
      <c r="J991" s="337"/>
      <c r="K991" s="337"/>
      <c r="L991" s="337"/>
      <c r="M991" s="329"/>
      <c r="N991" s="337"/>
      <c r="O991" s="349"/>
      <c r="P991" s="349" t="str">
        <f>TEXT(daily!$B991,"mmmm")</f>
        <v>July</v>
      </c>
      <c r="Q991" s="358"/>
      <c r="R991" s="313" t="str">
        <f t="shared" si="16"/>
        <v>2025</v>
      </c>
    </row>
    <row r="992" ht="27" customHeight="1" spans="1:18">
      <c r="A992" s="361">
        <f t="shared" si="15"/>
        <v>978</v>
      </c>
      <c r="B992" s="294">
        <v>45846</v>
      </c>
      <c r="C992" s="337"/>
      <c r="D992" s="337" t="s">
        <v>518</v>
      </c>
      <c r="E992" s="337"/>
      <c r="F992" s="337" t="s">
        <v>210</v>
      </c>
      <c r="G992" s="359">
        <v>20</v>
      </c>
      <c r="H992" s="340"/>
      <c r="I992" s="337" t="s">
        <v>531</v>
      </c>
      <c r="J992" s="337"/>
      <c r="K992" s="337"/>
      <c r="L992" s="337"/>
      <c r="M992" s="334"/>
      <c r="N992" s="337"/>
      <c r="O992" s="349"/>
      <c r="P992" s="349" t="str">
        <f>TEXT(daily!$B992,"mmmm")</f>
        <v>July</v>
      </c>
      <c r="Q992" s="357"/>
      <c r="R992" s="313" t="str">
        <f t="shared" si="16"/>
        <v>2025</v>
      </c>
    </row>
    <row r="993" ht="27" customHeight="1" spans="1:18">
      <c r="A993" s="362">
        <f t="shared" si="15"/>
        <v>979</v>
      </c>
      <c r="B993" s="294">
        <v>45846</v>
      </c>
      <c r="C993" s="337"/>
      <c r="D993" s="337" t="s">
        <v>520</v>
      </c>
      <c r="E993" s="337"/>
      <c r="F993" s="341" t="s">
        <v>748</v>
      </c>
      <c r="G993" s="359">
        <v>200</v>
      </c>
      <c r="H993" s="340"/>
      <c r="I993" s="337" t="s">
        <v>531</v>
      </c>
      <c r="J993" s="337"/>
      <c r="K993" s="337"/>
      <c r="L993" s="337"/>
      <c r="M993" s="329" t="s">
        <v>139</v>
      </c>
      <c r="N993" s="337"/>
      <c r="O993" s="349"/>
      <c r="P993" s="349" t="str">
        <f>TEXT(daily!$B993,"mmmm")</f>
        <v>July</v>
      </c>
      <c r="Q993" s="358"/>
      <c r="R993" s="313" t="str">
        <f t="shared" si="16"/>
        <v>2025</v>
      </c>
    </row>
    <row r="994" ht="29.25" customHeight="1" spans="1:18">
      <c r="A994" s="361">
        <f t="shared" si="15"/>
        <v>980</v>
      </c>
      <c r="B994" s="294">
        <v>45846</v>
      </c>
      <c r="C994" s="337"/>
      <c r="D994" s="337" t="s">
        <v>520</v>
      </c>
      <c r="E994" s="337"/>
      <c r="F994" s="337" t="s">
        <v>1043</v>
      </c>
      <c r="G994" s="359">
        <v>200</v>
      </c>
      <c r="H994" s="340"/>
      <c r="I994" s="337" t="s">
        <v>531</v>
      </c>
      <c r="J994" s="337"/>
      <c r="K994" s="337"/>
      <c r="L994" s="337"/>
      <c r="M994" s="97" t="s">
        <v>1010</v>
      </c>
      <c r="N994" s="337"/>
      <c r="O994" s="349"/>
      <c r="P994" s="349" t="str">
        <f>TEXT(daily!$B994,"mmmm")</f>
        <v>July</v>
      </c>
      <c r="Q994" s="357"/>
      <c r="R994" s="313" t="str">
        <f t="shared" si="16"/>
        <v>2025</v>
      </c>
    </row>
    <row r="995" ht="27" customHeight="1" spans="1:18">
      <c r="A995" s="362">
        <f t="shared" si="15"/>
        <v>981</v>
      </c>
      <c r="B995" s="294">
        <v>45846</v>
      </c>
      <c r="C995" s="337"/>
      <c r="D995" s="337" t="s">
        <v>517</v>
      </c>
      <c r="E995" s="337"/>
      <c r="F995" s="337" t="s">
        <v>249</v>
      </c>
      <c r="G995" s="359">
        <v>366.15</v>
      </c>
      <c r="H995" s="340"/>
      <c r="I995" s="337" t="s">
        <v>517</v>
      </c>
      <c r="J995" s="337"/>
      <c r="K995" s="337"/>
      <c r="L995" s="337"/>
      <c r="M995" s="329"/>
      <c r="N995" s="337"/>
      <c r="O995" s="349"/>
      <c r="P995" s="349" t="str">
        <f>TEXT(daily!$B995,"mmmm")</f>
        <v>July</v>
      </c>
      <c r="Q995" s="358"/>
      <c r="R995" s="313" t="str">
        <f t="shared" si="16"/>
        <v>2025</v>
      </c>
    </row>
    <row r="996" ht="27" customHeight="1" spans="1:18">
      <c r="A996" s="361">
        <f t="shared" si="15"/>
        <v>982</v>
      </c>
      <c r="B996" s="294">
        <v>45846</v>
      </c>
      <c r="C996" s="337"/>
      <c r="D996" s="337" t="s">
        <v>17</v>
      </c>
      <c r="E996" s="337"/>
      <c r="F996" s="337" t="s">
        <v>868</v>
      </c>
      <c r="G996" s="359">
        <v>15582</v>
      </c>
      <c r="H996" s="340"/>
      <c r="I996" s="337" t="s">
        <v>531</v>
      </c>
      <c r="J996" s="337"/>
      <c r="K996" s="337"/>
      <c r="L996" s="337" t="s">
        <v>332</v>
      </c>
      <c r="M996" s="334"/>
      <c r="N996" s="337"/>
      <c r="O996" s="349"/>
      <c r="P996" s="349" t="str">
        <f>TEXT(daily!$B996,"mmmm")</f>
        <v>July</v>
      </c>
      <c r="Q996" s="357"/>
      <c r="R996" s="313" t="str">
        <f t="shared" si="16"/>
        <v>2025</v>
      </c>
    </row>
    <row r="997" ht="27" customHeight="1" spans="1:18">
      <c r="A997" s="362">
        <f t="shared" si="15"/>
        <v>983</v>
      </c>
      <c r="B997" s="294">
        <v>45846</v>
      </c>
      <c r="C997" s="337"/>
      <c r="D997" s="337" t="s">
        <v>518</v>
      </c>
      <c r="E997" s="337"/>
      <c r="F997" s="337" t="s">
        <v>632</v>
      </c>
      <c r="G997" s="359">
        <v>20</v>
      </c>
      <c r="H997" s="340"/>
      <c r="I997" s="337" t="s">
        <v>531</v>
      </c>
      <c r="J997" s="337"/>
      <c r="K997" s="337"/>
      <c r="L997" s="337"/>
      <c r="M997" s="329"/>
      <c r="N997" s="337"/>
      <c r="O997" s="349"/>
      <c r="P997" s="349" t="str">
        <f>TEXT(daily!$B997,"mmmm")</f>
        <v>July</v>
      </c>
      <c r="Q997" s="358"/>
      <c r="R997" s="313" t="str">
        <f t="shared" si="16"/>
        <v>2025</v>
      </c>
    </row>
    <row r="998" ht="27" customHeight="1" spans="1:18">
      <c r="A998" s="361">
        <f t="shared" si="15"/>
        <v>984</v>
      </c>
      <c r="B998" s="294">
        <v>45846</v>
      </c>
      <c r="C998" s="337"/>
      <c r="D998" s="337" t="s">
        <v>668</v>
      </c>
      <c r="E998" s="337"/>
      <c r="F998" s="337" t="s">
        <v>615</v>
      </c>
      <c r="G998" s="359">
        <f>15.59+0.5</f>
        <v>16.09</v>
      </c>
      <c r="H998" s="340"/>
      <c r="I998" s="337" t="s">
        <v>531</v>
      </c>
      <c r="J998" s="337"/>
      <c r="K998" s="337"/>
      <c r="L998" s="337"/>
      <c r="M998" s="334"/>
      <c r="N998" s="337"/>
      <c r="O998" s="349"/>
      <c r="P998" s="349" t="str">
        <f>TEXT(daily!$B998,"mmmm")</f>
        <v>July</v>
      </c>
      <c r="Q998" s="357"/>
      <c r="R998" s="313" t="str">
        <f t="shared" si="16"/>
        <v>2025</v>
      </c>
    </row>
    <row r="999" ht="27" customHeight="1" spans="1:18">
      <c r="A999" s="362">
        <f t="shared" si="15"/>
        <v>985</v>
      </c>
      <c r="B999" s="294">
        <v>45847</v>
      </c>
      <c r="C999" s="337"/>
      <c r="D999" s="337" t="s">
        <v>377</v>
      </c>
      <c r="E999" s="337"/>
      <c r="F999" s="337" t="s">
        <v>341</v>
      </c>
      <c r="G999" s="359">
        <f>60+30</f>
        <v>90</v>
      </c>
      <c r="H999" s="340"/>
      <c r="I999" s="337" t="s">
        <v>531</v>
      </c>
      <c r="J999" s="337"/>
      <c r="K999" s="337"/>
      <c r="L999" s="337"/>
      <c r="M999" s="329"/>
      <c r="N999" s="337"/>
      <c r="O999" s="349"/>
      <c r="P999" s="349" t="str">
        <f>TEXT(daily!$B999,"mmmm")</f>
        <v>July</v>
      </c>
      <c r="Q999" s="358"/>
      <c r="R999" s="313" t="str">
        <f t="shared" si="16"/>
        <v>2025</v>
      </c>
    </row>
    <row r="1000" ht="29.25" customHeight="1" spans="1:18">
      <c r="A1000" s="361">
        <f t="shared" si="15"/>
        <v>986</v>
      </c>
      <c r="B1000" s="294">
        <v>45847</v>
      </c>
      <c r="C1000" s="337"/>
      <c r="D1000" s="337" t="s">
        <v>520</v>
      </c>
      <c r="E1000" s="337"/>
      <c r="F1000" s="337" t="s">
        <v>1049</v>
      </c>
      <c r="G1000" s="359">
        <v>100</v>
      </c>
      <c r="H1000" s="340"/>
      <c r="I1000" s="337" t="s">
        <v>531</v>
      </c>
      <c r="J1000" s="337"/>
      <c r="K1000" s="337"/>
      <c r="L1000" s="337"/>
      <c r="M1000" s="97" t="s">
        <v>1067</v>
      </c>
      <c r="N1000" s="337"/>
      <c r="O1000" s="349"/>
      <c r="P1000" s="349" t="str">
        <f>TEXT(daily!$B1000,"mmmm")</f>
        <v>July</v>
      </c>
      <c r="Q1000" s="357"/>
      <c r="R1000" s="313" t="str">
        <f t="shared" si="16"/>
        <v>2025</v>
      </c>
    </row>
    <row r="1001" ht="27" customHeight="1" spans="1:18">
      <c r="A1001" s="362">
        <f t="shared" si="15"/>
        <v>987</v>
      </c>
      <c r="B1001" s="294">
        <v>45847</v>
      </c>
      <c r="C1001" s="337"/>
      <c r="D1001" s="337" t="s">
        <v>518</v>
      </c>
      <c r="E1001" s="337"/>
      <c r="F1001" s="337" t="s">
        <v>135</v>
      </c>
      <c r="G1001" s="359">
        <v>25</v>
      </c>
      <c r="H1001" s="340"/>
      <c r="I1001" s="337" t="s">
        <v>531</v>
      </c>
      <c r="J1001" s="337"/>
      <c r="K1001" s="337"/>
      <c r="L1001" s="337"/>
      <c r="M1001" s="329"/>
      <c r="N1001" s="337"/>
      <c r="O1001" s="349"/>
      <c r="P1001" s="349" t="str">
        <f>TEXT(daily!$B1001,"mmmm")</f>
        <v>July</v>
      </c>
      <c r="Q1001" s="358"/>
      <c r="R1001" s="313" t="str">
        <f t="shared" si="16"/>
        <v>2025</v>
      </c>
    </row>
    <row r="1002" ht="27" customHeight="1" spans="1:18">
      <c r="A1002" s="361">
        <f t="shared" ref="A1002:A1065" si="17">A1001+1</f>
        <v>988</v>
      </c>
      <c r="B1002" s="294">
        <v>45847</v>
      </c>
      <c r="C1002" s="337"/>
      <c r="D1002" s="337" t="s">
        <v>517</v>
      </c>
      <c r="E1002" s="337"/>
      <c r="F1002" s="337" t="s">
        <v>186</v>
      </c>
      <c r="G1002" s="359">
        <v>570</v>
      </c>
      <c r="H1002" s="340"/>
      <c r="I1002" s="337" t="s">
        <v>517</v>
      </c>
      <c r="J1002" s="337"/>
      <c r="K1002" s="337"/>
      <c r="L1002" s="337"/>
      <c r="M1002" s="334"/>
      <c r="N1002" s="337"/>
      <c r="O1002" s="349"/>
      <c r="P1002" s="349" t="str">
        <f>TEXT(daily!$B1002,"mmmm")</f>
        <v>July</v>
      </c>
      <c r="Q1002" s="357"/>
      <c r="R1002" s="313" t="str">
        <f t="shared" si="16"/>
        <v>2025</v>
      </c>
    </row>
    <row r="1003" ht="27" customHeight="1" spans="1:18">
      <c r="A1003" s="362">
        <f t="shared" si="17"/>
        <v>989</v>
      </c>
      <c r="B1003" s="294">
        <v>45847</v>
      </c>
      <c r="C1003" s="337"/>
      <c r="D1003" s="337" t="s">
        <v>377</v>
      </c>
      <c r="E1003" s="337"/>
      <c r="F1003" s="337" t="s">
        <v>1096</v>
      </c>
      <c r="G1003" s="359">
        <v>200</v>
      </c>
      <c r="H1003" s="340"/>
      <c r="I1003" s="337" t="s">
        <v>703</v>
      </c>
      <c r="J1003" s="337"/>
      <c r="K1003" s="337"/>
      <c r="L1003" s="337"/>
      <c r="M1003" s="329"/>
      <c r="N1003" s="337"/>
      <c r="O1003" s="349"/>
      <c r="P1003" s="349" t="str">
        <f>TEXT(daily!$B1003,"mmmm")</f>
        <v>July</v>
      </c>
      <c r="Q1003" s="358"/>
      <c r="R1003" s="313" t="str">
        <f t="shared" si="16"/>
        <v>2025</v>
      </c>
    </row>
    <row r="1004" ht="27" customHeight="1" spans="1:18">
      <c r="A1004" s="361">
        <f t="shared" si="17"/>
        <v>990</v>
      </c>
      <c r="B1004" s="294">
        <v>45847</v>
      </c>
      <c r="C1004" s="337"/>
      <c r="D1004" s="337"/>
      <c r="E1004" s="337"/>
      <c r="F1004" s="337" t="s">
        <v>1097</v>
      </c>
      <c r="G1004" s="359">
        <v>0</v>
      </c>
      <c r="H1004" s="340"/>
      <c r="I1004" s="337"/>
      <c r="J1004" s="337"/>
      <c r="K1004" s="337"/>
      <c r="L1004" s="337"/>
      <c r="M1004" s="334"/>
      <c r="N1004" s="337"/>
      <c r="O1004" s="349"/>
      <c r="P1004" s="349" t="str">
        <f>TEXT(daily!$B1004,"mmmm")</f>
        <v>July</v>
      </c>
      <c r="Q1004" s="357"/>
      <c r="R1004" s="313" t="str">
        <f t="shared" si="16"/>
        <v>2025</v>
      </c>
    </row>
    <row r="1005" ht="27" customHeight="1" spans="1:18">
      <c r="A1005" s="362">
        <f t="shared" si="17"/>
        <v>991</v>
      </c>
      <c r="B1005" s="294">
        <v>45848</v>
      </c>
      <c r="C1005" s="337"/>
      <c r="D1005" s="337" t="s">
        <v>377</v>
      </c>
      <c r="E1005" s="337"/>
      <c r="F1005" s="337" t="s">
        <v>341</v>
      </c>
      <c r="G1005" s="359">
        <v>300</v>
      </c>
      <c r="H1005" s="340"/>
      <c r="I1005" s="337" t="s">
        <v>531</v>
      </c>
      <c r="J1005" s="337"/>
      <c r="K1005" s="337"/>
      <c r="L1005" s="337"/>
      <c r="M1005" s="329"/>
      <c r="N1005" s="337"/>
      <c r="O1005" s="349"/>
      <c r="P1005" s="349" t="str">
        <f>TEXT(daily!$B1005,"mmmm")</f>
        <v>July</v>
      </c>
      <c r="Q1005" s="358"/>
      <c r="R1005" s="313" t="str">
        <f t="shared" si="16"/>
        <v>2025</v>
      </c>
    </row>
    <row r="1006" ht="27" customHeight="1" spans="1:18">
      <c r="A1006" s="361">
        <f t="shared" si="17"/>
        <v>992</v>
      </c>
      <c r="B1006" s="294">
        <v>45848</v>
      </c>
      <c r="C1006" s="337"/>
      <c r="D1006" s="337" t="s">
        <v>668</v>
      </c>
      <c r="E1006" s="337"/>
      <c r="F1006" s="337" t="s">
        <v>516</v>
      </c>
      <c r="G1006" s="359">
        <v>0.5</v>
      </c>
      <c r="H1006" s="340"/>
      <c r="I1006" s="337" t="s">
        <v>531</v>
      </c>
      <c r="J1006" s="337"/>
      <c r="K1006" s="337"/>
      <c r="L1006" s="337"/>
      <c r="M1006" s="334"/>
      <c r="N1006" s="337"/>
      <c r="O1006" s="349"/>
      <c r="P1006" s="349" t="str">
        <f>TEXT(daily!$B1006,"mmmm")</f>
        <v>July</v>
      </c>
      <c r="Q1006" s="357"/>
      <c r="R1006" s="313" t="str">
        <f t="shared" si="16"/>
        <v>2025</v>
      </c>
    </row>
    <row r="1007" ht="29.25" customHeight="1" spans="1:18">
      <c r="A1007" s="362">
        <f t="shared" si="17"/>
        <v>993</v>
      </c>
      <c r="B1007" s="294">
        <v>45848</v>
      </c>
      <c r="C1007" s="337"/>
      <c r="D1007" s="337" t="s">
        <v>520</v>
      </c>
      <c r="E1007" s="337"/>
      <c r="F1007" s="337" t="s">
        <v>1049</v>
      </c>
      <c r="G1007" s="359">
        <v>2250</v>
      </c>
      <c r="H1007" s="340"/>
      <c r="I1007" s="337" t="s">
        <v>531</v>
      </c>
      <c r="J1007" s="337"/>
      <c r="K1007" s="337"/>
      <c r="L1007" s="337"/>
      <c r="M1007" s="97" t="s">
        <v>1067</v>
      </c>
      <c r="N1007" s="337"/>
      <c r="O1007" s="349"/>
      <c r="P1007" s="349" t="str">
        <f>TEXT(daily!$B1007,"mmmm")</f>
        <v>July</v>
      </c>
      <c r="Q1007" s="358"/>
      <c r="R1007" s="313" t="str">
        <f t="shared" si="16"/>
        <v>2025</v>
      </c>
    </row>
    <row r="1008" ht="27" customHeight="1" spans="1:18">
      <c r="A1008" s="361">
        <f t="shared" si="17"/>
        <v>994</v>
      </c>
      <c r="B1008" s="294">
        <v>45848</v>
      </c>
      <c r="C1008" s="337"/>
      <c r="D1008" s="337" t="s">
        <v>520</v>
      </c>
      <c r="E1008" s="337"/>
      <c r="F1008" s="337" t="s">
        <v>139</v>
      </c>
      <c r="G1008" s="359">
        <v>3600</v>
      </c>
      <c r="H1008" s="340"/>
      <c r="I1008" s="337" t="s">
        <v>531</v>
      </c>
      <c r="J1008" s="337"/>
      <c r="K1008" s="337"/>
      <c r="L1008" s="337"/>
      <c r="M1008" s="334" t="s">
        <v>139</v>
      </c>
      <c r="N1008" s="337"/>
      <c r="O1008" s="349"/>
      <c r="P1008" s="349" t="str">
        <f>TEXT(daily!$B1008,"mmmm")</f>
        <v>July</v>
      </c>
      <c r="Q1008" s="357"/>
      <c r="R1008" s="313" t="str">
        <f t="shared" si="16"/>
        <v>2025</v>
      </c>
    </row>
    <row r="1009" ht="27" customHeight="1" spans="1:18">
      <c r="A1009" s="362">
        <f t="shared" si="17"/>
        <v>995</v>
      </c>
      <c r="B1009" s="294">
        <v>45848</v>
      </c>
      <c r="C1009" s="337"/>
      <c r="D1009" s="337" t="s">
        <v>520</v>
      </c>
      <c r="E1009" s="337"/>
      <c r="F1009" s="337" t="s">
        <v>1045</v>
      </c>
      <c r="G1009" s="359">
        <f>5400-G1008</f>
        <v>1800</v>
      </c>
      <c r="H1009" s="340"/>
      <c r="I1009" s="337" t="s">
        <v>531</v>
      </c>
      <c r="J1009" s="337"/>
      <c r="K1009" s="337"/>
      <c r="L1009" s="337"/>
      <c r="M1009" s="329" t="s">
        <v>1045</v>
      </c>
      <c r="N1009" s="337"/>
      <c r="O1009" s="349"/>
      <c r="P1009" s="349" t="str">
        <f>TEXT(daily!$B1009,"mmmm")</f>
        <v>July</v>
      </c>
      <c r="Q1009" s="358"/>
      <c r="R1009" s="313" t="str">
        <f t="shared" si="16"/>
        <v>2025</v>
      </c>
    </row>
    <row r="1010" ht="29.25" customHeight="1" spans="1:18">
      <c r="A1010" s="361">
        <f t="shared" si="17"/>
        <v>996</v>
      </c>
      <c r="B1010" s="294">
        <v>45848</v>
      </c>
      <c r="C1010" s="337"/>
      <c r="D1010" s="337" t="s">
        <v>520</v>
      </c>
      <c r="E1010" s="337"/>
      <c r="F1010" s="337" t="s">
        <v>1010</v>
      </c>
      <c r="G1010" s="359">
        <v>1468</v>
      </c>
      <c r="H1010" s="340"/>
      <c r="I1010" s="337" t="s">
        <v>531</v>
      </c>
      <c r="J1010" s="337"/>
      <c r="K1010" s="337"/>
      <c r="L1010" s="337"/>
      <c r="M1010" s="97" t="s">
        <v>1010</v>
      </c>
      <c r="N1010" s="337"/>
      <c r="O1010" s="349"/>
      <c r="P1010" s="349" t="str">
        <f>TEXT(daily!$B1010,"mmmm")</f>
        <v>July</v>
      </c>
      <c r="Q1010" s="357"/>
      <c r="R1010" s="313" t="str">
        <f t="shared" si="16"/>
        <v>2025</v>
      </c>
    </row>
    <row r="1011" ht="27" customHeight="1" spans="1:18">
      <c r="A1011" s="362">
        <f t="shared" si="17"/>
        <v>997</v>
      </c>
      <c r="B1011" s="294">
        <v>45848</v>
      </c>
      <c r="C1011" s="337"/>
      <c r="D1011" s="337" t="s">
        <v>520</v>
      </c>
      <c r="E1011" s="337"/>
      <c r="F1011" s="337" t="s">
        <v>1098</v>
      </c>
      <c r="G1011" s="359">
        <f>1905-G1010</f>
        <v>437</v>
      </c>
      <c r="H1011" s="340"/>
      <c r="I1011" s="337" t="s">
        <v>531</v>
      </c>
      <c r="J1011" s="337"/>
      <c r="K1011" s="337"/>
      <c r="L1011" s="337"/>
      <c r="M1011" s="364"/>
      <c r="N1011" s="337"/>
      <c r="O1011" s="349"/>
      <c r="P1011" s="349" t="str">
        <f>TEXT(daily!$B1011,"mmmm")</f>
        <v>July</v>
      </c>
      <c r="Q1011" s="358"/>
      <c r="R1011" s="313" t="str">
        <f t="shared" si="16"/>
        <v>2025</v>
      </c>
    </row>
    <row r="1012" ht="27" customHeight="1" spans="1:18">
      <c r="A1012" s="361">
        <f t="shared" si="17"/>
        <v>998</v>
      </c>
      <c r="B1012" s="294">
        <v>45848</v>
      </c>
      <c r="C1012" s="337"/>
      <c r="D1012" s="337" t="s">
        <v>668</v>
      </c>
      <c r="E1012" s="337"/>
      <c r="F1012" s="337" t="s">
        <v>668</v>
      </c>
      <c r="G1012" s="359">
        <f>1.91+5.4+2.25+0.6</f>
        <v>10.16</v>
      </c>
      <c r="H1012" s="340"/>
      <c r="I1012" s="337" t="s">
        <v>531</v>
      </c>
      <c r="J1012" s="337"/>
      <c r="K1012" s="337"/>
      <c r="L1012" s="337"/>
      <c r="M1012" s="334"/>
      <c r="N1012" s="337"/>
      <c r="O1012" s="349"/>
      <c r="P1012" s="349" t="str">
        <f>TEXT(daily!$B1012,"mmmm")</f>
        <v>July</v>
      </c>
      <c r="Q1012" s="357"/>
      <c r="R1012" s="313" t="str">
        <f t="shared" si="16"/>
        <v>2025</v>
      </c>
    </row>
    <row r="1013" ht="27" customHeight="1" spans="1:18">
      <c r="A1013" s="362">
        <f t="shared" si="17"/>
        <v>999</v>
      </c>
      <c r="B1013" s="294">
        <v>45848</v>
      </c>
      <c r="C1013" s="337"/>
      <c r="D1013" s="337" t="s">
        <v>517</v>
      </c>
      <c r="E1013" s="337"/>
      <c r="F1013" s="337" t="s">
        <v>186</v>
      </c>
      <c r="G1013" s="359">
        <f>350+350+350+350</f>
        <v>1400</v>
      </c>
      <c r="H1013" s="340"/>
      <c r="I1013" s="337" t="s">
        <v>517</v>
      </c>
      <c r="J1013" s="337"/>
      <c r="K1013" s="337"/>
      <c r="L1013" s="337"/>
      <c r="M1013" s="329"/>
      <c r="N1013" s="337"/>
      <c r="O1013" s="349"/>
      <c r="P1013" s="349" t="str">
        <f>TEXT(daily!$B1013,"mmmm")</f>
        <v>July</v>
      </c>
      <c r="Q1013" s="358"/>
      <c r="R1013" s="313" t="str">
        <f t="shared" si="16"/>
        <v>2025</v>
      </c>
    </row>
    <row r="1014" ht="27" customHeight="1" spans="1:18">
      <c r="A1014" s="361">
        <f t="shared" si="17"/>
        <v>1000</v>
      </c>
      <c r="B1014" s="294">
        <v>45850</v>
      </c>
      <c r="C1014" s="337"/>
      <c r="D1014" s="337" t="s">
        <v>517</v>
      </c>
      <c r="E1014" s="337"/>
      <c r="F1014" s="337" t="s">
        <v>1099</v>
      </c>
      <c r="G1014" s="359">
        <v>800</v>
      </c>
      <c r="H1014" s="340"/>
      <c r="I1014" s="337" t="s">
        <v>517</v>
      </c>
      <c r="J1014" s="337"/>
      <c r="K1014" s="337"/>
      <c r="L1014" s="337"/>
      <c r="M1014" s="334"/>
      <c r="N1014" s="337"/>
      <c r="O1014" s="349"/>
      <c r="P1014" s="349" t="str">
        <f>TEXT(daily!$B1014,"mmmm")</f>
        <v>July</v>
      </c>
      <c r="Q1014" s="357"/>
      <c r="R1014" s="313" t="str">
        <f t="shared" si="16"/>
        <v>2025</v>
      </c>
    </row>
    <row r="1015" ht="27" customHeight="1" spans="1:18">
      <c r="A1015" s="362">
        <f t="shared" si="17"/>
        <v>1001</v>
      </c>
      <c r="B1015" s="294">
        <v>45850</v>
      </c>
      <c r="C1015" s="337"/>
      <c r="D1015" s="337" t="s">
        <v>377</v>
      </c>
      <c r="E1015" s="337"/>
      <c r="F1015" s="337" t="s">
        <v>341</v>
      </c>
      <c r="G1015" s="359">
        <v>200</v>
      </c>
      <c r="H1015" s="340"/>
      <c r="I1015" s="337" t="s">
        <v>531</v>
      </c>
      <c r="J1015" s="337"/>
      <c r="K1015" s="337"/>
      <c r="L1015" s="337"/>
      <c r="M1015" s="329"/>
      <c r="N1015" s="337"/>
      <c r="O1015" s="349"/>
      <c r="P1015" s="349" t="str">
        <f>TEXT(daily!$B1015,"mmmm")</f>
        <v>July</v>
      </c>
      <c r="Q1015" s="358"/>
      <c r="R1015" s="313" t="str">
        <f t="shared" si="16"/>
        <v>2025</v>
      </c>
    </row>
    <row r="1016" ht="27" customHeight="1" spans="1:18">
      <c r="A1016" s="361">
        <f t="shared" si="17"/>
        <v>1002</v>
      </c>
      <c r="B1016" s="294">
        <v>45851</v>
      </c>
      <c r="C1016" s="337"/>
      <c r="D1016" s="337" t="s">
        <v>518</v>
      </c>
      <c r="E1016" s="337"/>
      <c r="F1016" s="337" t="s">
        <v>461</v>
      </c>
      <c r="G1016" s="359">
        <v>330</v>
      </c>
      <c r="H1016" s="340"/>
      <c r="I1016" s="337" t="s">
        <v>800</v>
      </c>
      <c r="J1016" s="337"/>
      <c r="K1016" s="337"/>
      <c r="L1016" s="337"/>
      <c r="M1016" s="334"/>
      <c r="N1016" s="337"/>
      <c r="O1016" s="349"/>
      <c r="P1016" s="349" t="str">
        <f>TEXT(daily!$B1016,"mmmm")</f>
        <v>July</v>
      </c>
      <c r="Q1016" s="357"/>
      <c r="R1016" s="313" t="str">
        <f t="shared" si="16"/>
        <v>2025</v>
      </c>
    </row>
    <row r="1017" ht="27" customHeight="1" spans="1:18">
      <c r="A1017" s="362">
        <f t="shared" si="17"/>
        <v>1003</v>
      </c>
      <c r="B1017" s="294">
        <v>45851</v>
      </c>
      <c r="C1017" s="337"/>
      <c r="D1017" s="337" t="s">
        <v>377</v>
      </c>
      <c r="E1017" s="337"/>
      <c r="F1017" s="337" t="s">
        <v>829</v>
      </c>
      <c r="G1017" s="359">
        <v>400</v>
      </c>
      <c r="H1017" s="340"/>
      <c r="I1017" s="337" t="s">
        <v>531</v>
      </c>
      <c r="J1017" s="337"/>
      <c r="K1017" s="337"/>
      <c r="L1017" s="337"/>
      <c r="M1017" s="329"/>
      <c r="N1017" s="337"/>
      <c r="O1017" s="349"/>
      <c r="P1017" s="349" t="str">
        <f>TEXT(daily!$B1017,"mmmm")</f>
        <v>July</v>
      </c>
      <c r="Q1017" s="358"/>
      <c r="R1017" s="313" t="str">
        <f t="shared" si="16"/>
        <v>2025</v>
      </c>
    </row>
    <row r="1018" ht="27" customHeight="1" spans="1:18">
      <c r="A1018" s="361">
        <f t="shared" si="17"/>
        <v>1004</v>
      </c>
      <c r="B1018" s="294">
        <v>45851</v>
      </c>
      <c r="C1018" s="337"/>
      <c r="D1018" s="337" t="s">
        <v>377</v>
      </c>
      <c r="E1018" s="337"/>
      <c r="F1018" s="337" t="s">
        <v>1100</v>
      </c>
      <c r="G1018" s="359">
        <v>130</v>
      </c>
      <c r="H1018" s="340"/>
      <c r="I1018" s="337" t="s">
        <v>531</v>
      </c>
      <c r="J1018" s="337"/>
      <c r="K1018" s="337"/>
      <c r="L1018" s="337"/>
      <c r="M1018" s="334"/>
      <c r="N1018" s="337"/>
      <c r="O1018" s="349"/>
      <c r="P1018" s="349" t="str">
        <f>TEXT(daily!$B1018,"mmmm")</f>
        <v>July</v>
      </c>
      <c r="Q1018" s="357"/>
      <c r="R1018" s="313" t="str">
        <f t="shared" si="16"/>
        <v>2025</v>
      </c>
    </row>
    <row r="1019" ht="27" customHeight="1" spans="1:18">
      <c r="A1019" s="362">
        <f t="shared" si="17"/>
        <v>1005</v>
      </c>
      <c r="B1019" s="294">
        <v>45851</v>
      </c>
      <c r="C1019" s="337"/>
      <c r="D1019" s="337" t="s">
        <v>517</v>
      </c>
      <c r="E1019" s="337"/>
      <c r="F1019" s="337" t="s">
        <v>186</v>
      </c>
      <c r="G1019" s="359">
        <v>359.7</v>
      </c>
      <c r="H1019" s="340"/>
      <c r="I1019" s="337" t="s">
        <v>517</v>
      </c>
      <c r="J1019" s="337"/>
      <c r="K1019" s="337"/>
      <c r="L1019" s="337"/>
      <c r="M1019" s="329"/>
      <c r="N1019" s="337"/>
      <c r="O1019" s="349"/>
      <c r="P1019" s="349" t="str">
        <f>TEXT(daily!$B1019,"mmmm")</f>
        <v>July</v>
      </c>
      <c r="Q1019" s="358"/>
      <c r="R1019" s="313" t="str">
        <f t="shared" si="16"/>
        <v>2025</v>
      </c>
    </row>
    <row r="1020" ht="27" customHeight="1" spans="1:18">
      <c r="A1020" s="361">
        <f t="shared" si="17"/>
        <v>1006</v>
      </c>
      <c r="B1020" s="294">
        <v>45852</v>
      </c>
      <c r="C1020" s="337"/>
      <c r="D1020" s="337" t="s">
        <v>377</v>
      </c>
      <c r="E1020" s="337"/>
      <c r="F1020" s="337" t="s">
        <v>1101</v>
      </c>
      <c r="G1020" s="359">
        <v>65</v>
      </c>
      <c r="H1020" s="340"/>
      <c r="I1020" s="337" t="s">
        <v>531</v>
      </c>
      <c r="J1020" s="337"/>
      <c r="K1020" s="337"/>
      <c r="L1020" s="337"/>
      <c r="M1020" s="334"/>
      <c r="N1020" s="337"/>
      <c r="O1020" s="349"/>
      <c r="P1020" s="349" t="str">
        <f>TEXT(daily!$B1020,"mmmm")</f>
        <v>July</v>
      </c>
      <c r="Q1020" s="357"/>
      <c r="R1020" s="313" t="str">
        <f t="shared" si="16"/>
        <v>2025</v>
      </c>
    </row>
    <row r="1021" ht="27" customHeight="1" spans="1:18">
      <c r="A1021" s="362">
        <f t="shared" si="17"/>
        <v>1007</v>
      </c>
      <c r="B1021" s="294">
        <v>45852</v>
      </c>
      <c r="C1021" s="337"/>
      <c r="D1021" s="337" t="s">
        <v>17</v>
      </c>
      <c r="E1021" s="337"/>
      <c r="F1021" s="337" t="s">
        <v>1102</v>
      </c>
      <c r="G1021" s="359">
        <v>4000</v>
      </c>
      <c r="H1021" s="340"/>
      <c r="I1021" s="337" t="s">
        <v>531</v>
      </c>
      <c r="J1021" s="337"/>
      <c r="K1021" s="337"/>
      <c r="L1021" s="337" t="s">
        <v>650</v>
      </c>
      <c r="M1021" s="329"/>
      <c r="N1021" s="337"/>
      <c r="O1021" s="349"/>
      <c r="P1021" s="349" t="str">
        <f>TEXT(daily!$B1021,"mmmm")</f>
        <v>July</v>
      </c>
      <c r="Q1021" s="358"/>
      <c r="R1021" s="313" t="str">
        <f t="shared" si="16"/>
        <v>2025</v>
      </c>
    </row>
    <row r="1022" ht="27" customHeight="1" spans="1:18">
      <c r="A1022" s="361">
        <f t="shared" si="17"/>
        <v>1008</v>
      </c>
      <c r="B1022" s="294">
        <v>45852</v>
      </c>
      <c r="C1022" s="337"/>
      <c r="D1022" s="337" t="s">
        <v>17</v>
      </c>
      <c r="E1022" s="337"/>
      <c r="F1022" s="337" t="s">
        <v>1103</v>
      </c>
      <c r="G1022" s="359">
        <v>7000</v>
      </c>
      <c r="H1022" s="340"/>
      <c r="I1022" s="337" t="s">
        <v>531</v>
      </c>
      <c r="J1022" s="337"/>
      <c r="K1022" s="337"/>
      <c r="L1022" s="337" t="s">
        <v>347</v>
      </c>
      <c r="M1022" s="334"/>
      <c r="N1022" s="337"/>
      <c r="O1022" s="349"/>
      <c r="P1022" s="349" t="str">
        <f>TEXT(daily!$B1022,"mmmm")</f>
        <v>July</v>
      </c>
      <c r="Q1022" s="357"/>
      <c r="R1022" s="313" t="str">
        <f t="shared" si="16"/>
        <v>2025</v>
      </c>
    </row>
    <row r="1023" ht="27" customHeight="1" spans="1:18">
      <c r="A1023" s="362">
        <f t="shared" si="17"/>
        <v>1009</v>
      </c>
      <c r="B1023" s="294">
        <v>45852</v>
      </c>
      <c r="C1023" s="337"/>
      <c r="D1023" s="337" t="s">
        <v>518</v>
      </c>
      <c r="E1023" s="337"/>
      <c r="F1023" s="337" t="s">
        <v>1104</v>
      </c>
      <c r="G1023" s="359">
        <v>1190</v>
      </c>
      <c r="H1023" s="340"/>
      <c r="I1023" s="337" t="s">
        <v>1027</v>
      </c>
      <c r="J1023" s="337"/>
      <c r="K1023" s="337"/>
      <c r="L1023" s="337"/>
      <c r="M1023" s="329"/>
      <c r="N1023" s="337"/>
      <c r="O1023" s="349"/>
      <c r="P1023" s="349" t="str">
        <f>TEXT(daily!$B1023,"mmmm")</f>
        <v>July</v>
      </c>
      <c r="Q1023" s="358"/>
      <c r="R1023" s="313" t="str">
        <f t="shared" si="16"/>
        <v>2025</v>
      </c>
    </row>
    <row r="1024" ht="27" customHeight="1" spans="1:18">
      <c r="A1024" s="361">
        <f t="shared" si="17"/>
        <v>1010</v>
      </c>
      <c r="B1024" s="294">
        <v>45852</v>
      </c>
      <c r="C1024" s="337"/>
      <c r="D1024" s="337" t="s">
        <v>518</v>
      </c>
      <c r="E1024" s="337"/>
      <c r="F1024" s="337" t="s">
        <v>1105</v>
      </c>
      <c r="G1024" s="359">
        <v>130</v>
      </c>
      <c r="H1024" s="340"/>
      <c r="I1024" s="337" t="s">
        <v>800</v>
      </c>
      <c r="J1024" s="337"/>
      <c r="K1024" s="337"/>
      <c r="L1024" s="337"/>
      <c r="M1024" s="334"/>
      <c r="N1024" s="337"/>
      <c r="O1024" s="349"/>
      <c r="P1024" s="349" t="str">
        <f>TEXT(daily!$B1024,"mmmm")</f>
        <v>July</v>
      </c>
      <c r="Q1024" s="357"/>
      <c r="R1024" s="313" t="str">
        <f t="shared" si="16"/>
        <v>2025</v>
      </c>
    </row>
    <row r="1025" ht="27" customHeight="1" spans="1:18">
      <c r="A1025" s="362">
        <f t="shared" si="17"/>
        <v>1011</v>
      </c>
      <c r="B1025" s="294">
        <v>45852</v>
      </c>
      <c r="C1025" s="337"/>
      <c r="D1025" s="337" t="s">
        <v>377</v>
      </c>
      <c r="E1025" s="337"/>
      <c r="F1025" s="337" t="s">
        <v>49</v>
      </c>
      <c r="G1025" s="359">
        <v>200</v>
      </c>
      <c r="H1025" s="340"/>
      <c r="I1025" s="337" t="s">
        <v>1027</v>
      </c>
      <c r="J1025" s="337"/>
      <c r="K1025" s="337"/>
      <c r="L1025" s="337"/>
      <c r="M1025" s="329"/>
      <c r="N1025" s="337"/>
      <c r="O1025" s="349"/>
      <c r="P1025" s="349" t="str">
        <f>TEXT(daily!$B1025,"mmmm")</f>
        <v>July</v>
      </c>
      <c r="Q1025" s="358"/>
      <c r="R1025" s="313" t="str">
        <f t="shared" si="16"/>
        <v>2025</v>
      </c>
    </row>
    <row r="1026" ht="29.25" customHeight="1" spans="1:18">
      <c r="A1026" s="361">
        <f t="shared" si="17"/>
        <v>1012</v>
      </c>
      <c r="B1026" s="294">
        <v>45852</v>
      </c>
      <c r="C1026" s="337"/>
      <c r="D1026" s="337" t="s">
        <v>520</v>
      </c>
      <c r="E1026" s="337"/>
      <c r="F1026" s="337" t="s">
        <v>1049</v>
      </c>
      <c r="G1026" s="359">
        <v>50</v>
      </c>
      <c r="H1026" s="340"/>
      <c r="I1026" s="337" t="s">
        <v>531</v>
      </c>
      <c r="J1026" s="337"/>
      <c r="K1026" s="337"/>
      <c r="L1026" s="337"/>
      <c r="M1026" s="97" t="s">
        <v>1067</v>
      </c>
      <c r="N1026" s="337"/>
      <c r="O1026" s="349"/>
      <c r="P1026" s="349" t="str">
        <f>TEXT(daily!$B1026,"mmmm")</f>
        <v>July</v>
      </c>
      <c r="Q1026" s="357"/>
      <c r="R1026" s="313" t="str">
        <f t="shared" si="16"/>
        <v>2025</v>
      </c>
    </row>
    <row r="1027" ht="27" customHeight="1" spans="1:18">
      <c r="A1027" s="362">
        <f t="shared" si="17"/>
        <v>1013</v>
      </c>
      <c r="B1027" s="294">
        <v>45852</v>
      </c>
      <c r="C1027" s="337"/>
      <c r="D1027" s="337" t="s">
        <v>518</v>
      </c>
      <c r="E1027" s="337"/>
      <c r="F1027" s="337" t="s">
        <v>1106</v>
      </c>
      <c r="G1027" s="359">
        <v>200</v>
      </c>
      <c r="H1027" s="340"/>
      <c r="I1027" s="337" t="s">
        <v>1027</v>
      </c>
      <c r="J1027" s="337"/>
      <c r="K1027" s="337"/>
      <c r="L1027" s="337"/>
      <c r="M1027" s="329"/>
      <c r="N1027" s="337"/>
      <c r="O1027" s="349"/>
      <c r="P1027" s="349" t="str">
        <f>TEXT(daily!$B1027,"mmmm")</f>
        <v>July</v>
      </c>
      <c r="Q1027" s="358"/>
      <c r="R1027" s="313" t="str">
        <f t="shared" si="16"/>
        <v>2025</v>
      </c>
    </row>
    <row r="1028" ht="27" customHeight="1" spans="1:18">
      <c r="A1028" s="361">
        <f t="shared" si="17"/>
        <v>1014</v>
      </c>
      <c r="B1028" s="294">
        <v>45852</v>
      </c>
      <c r="C1028" s="337"/>
      <c r="D1028" s="337" t="s">
        <v>17</v>
      </c>
      <c r="E1028" s="337"/>
      <c r="F1028" s="337" t="s">
        <v>1107</v>
      </c>
      <c r="G1028" s="359">
        <v>1340</v>
      </c>
      <c r="H1028" s="340"/>
      <c r="I1028" s="337" t="s">
        <v>531</v>
      </c>
      <c r="J1028" s="337"/>
      <c r="K1028" s="337"/>
      <c r="L1028" s="337" t="s">
        <v>1000</v>
      </c>
      <c r="M1028" s="334"/>
      <c r="N1028" s="337"/>
      <c r="O1028" s="349"/>
      <c r="P1028" s="349" t="str">
        <f>TEXT(daily!$B1028,"mmmm")</f>
        <v>July</v>
      </c>
      <c r="Q1028" s="357"/>
      <c r="R1028" s="313" t="str">
        <f t="shared" si="16"/>
        <v>2025</v>
      </c>
    </row>
    <row r="1029" ht="27" customHeight="1" spans="1:18">
      <c r="A1029" s="362">
        <f t="shared" si="17"/>
        <v>1015</v>
      </c>
      <c r="B1029" s="294">
        <v>45852</v>
      </c>
      <c r="C1029" s="337"/>
      <c r="D1029" s="337" t="s">
        <v>518</v>
      </c>
      <c r="E1029" s="337"/>
      <c r="F1029" s="337" t="s">
        <v>1106</v>
      </c>
      <c r="G1029" s="359">
        <v>20</v>
      </c>
      <c r="H1029" s="340"/>
      <c r="I1029" s="337" t="s">
        <v>1027</v>
      </c>
      <c r="J1029" s="337"/>
      <c r="K1029" s="337"/>
      <c r="L1029" s="337"/>
      <c r="M1029" s="329"/>
      <c r="N1029" s="337"/>
      <c r="O1029" s="349"/>
      <c r="P1029" s="349" t="str">
        <f>TEXT(daily!$B1029,"mmmm")</f>
        <v>July</v>
      </c>
      <c r="Q1029" s="358"/>
      <c r="R1029" s="313" t="str">
        <f t="shared" si="16"/>
        <v>2025</v>
      </c>
    </row>
    <row r="1030" ht="27" customHeight="1" spans="1:18">
      <c r="A1030" s="361">
        <f t="shared" si="17"/>
        <v>1016</v>
      </c>
      <c r="B1030" s="294">
        <v>45852</v>
      </c>
      <c r="C1030" s="337"/>
      <c r="D1030" s="337" t="s">
        <v>520</v>
      </c>
      <c r="E1030" s="337"/>
      <c r="F1030" s="337" t="s">
        <v>748</v>
      </c>
      <c r="G1030" s="359">
        <v>150</v>
      </c>
      <c r="H1030" s="340"/>
      <c r="I1030" s="337" t="s">
        <v>531</v>
      </c>
      <c r="J1030" s="337"/>
      <c r="K1030" s="337"/>
      <c r="L1030" s="337"/>
      <c r="M1030" s="334" t="s">
        <v>139</v>
      </c>
      <c r="N1030" s="337"/>
      <c r="O1030" s="349"/>
      <c r="P1030" s="349" t="str">
        <f>TEXT(daily!$B1030,"mmmm")</f>
        <v>July</v>
      </c>
      <c r="Q1030" s="357"/>
      <c r="R1030" s="313" t="str">
        <f t="shared" si="16"/>
        <v>2025</v>
      </c>
    </row>
    <row r="1031" ht="27" customHeight="1" spans="1:18">
      <c r="A1031" s="362">
        <f t="shared" si="17"/>
        <v>1017</v>
      </c>
      <c r="B1031" s="294">
        <v>45852</v>
      </c>
      <c r="C1031" s="337"/>
      <c r="D1031" s="337" t="s">
        <v>520</v>
      </c>
      <c r="E1031" s="337"/>
      <c r="F1031" s="337" t="s">
        <v>1108</v>
      </c>
      <c r="G1031" s="359">
        <v>50</v>
      </c>
      <c r="H1031" s="340"/>
      <c r="I1031" s="337" t="s">
        <v>1027</v>
      </c>
      <c r="J1031" s="337"/>
      <c r="K1031" s="337"/>
      <c r="L1031" s="337"/>
      <c r="M1031" s="329"/>
      <c r="N1031" s="337"/>
      <c r="O1031" s="349"/>
      <c r="P1031" s="349" t="str">
        <f>TEXT(daily!$B1031,"mmmm")</f>
        <v>July</v>
      </c>
      <c r="Q1031" s="358"/>
      <c r="R1031" s="313" t="str">
        <f t="shared" si="16"/>
        <v>2025</v>
      </c>
    </row>
    <row r="1032" ht="27" customHeight="1" spans="1:18">
      <c r="A1032" s="361">
        <f t="shared" si="17"/>
        <v>1018</v>
      </c>
      <c r="B1032" s="294">
        <v>45852</v>
      </c>
      <c r="C1032" s="337"/>
      <c r="D1032" s="337" t="s">
        <v>518</v>
      </c>
      <c r="E1032" s="337"/>
      <c r="F1032" s="337" t="s">
        <v>1109</v>
      </c>
      <c r="G1032" s="359">
        <v>1642.5</v>
      </c>
      <c r="H1032" s="340"/>
      <c r="I1032" s="337" t="s">
        <v>1027</v>
      </c>
      <c r="J1032" s="337"/>
      <c r="K1032" s="337"/>
      <c r="L1032" s="337"/>
      <c r="M1032" s="334"/>
      <c r="N1032" s="337"/>
      <c r="O1032" s="349"/>
      <c r="P1032" s="349" t="str">
        <f>TEXT(daily!$B1032,"mmmm")</f>
        <v>July</v>
      </c>
      <c r="Q1032" s="357"/>
      <c r="R1032" s="313" t="str">
        <f t="shared" si="16"/>
        <v>2025</v>
      </c>
    </row>
    <row r="1033" ht="27" customHeight="1" spans="1:18">
      <c r="A1033" s="362">
        <f t="shared" si="17"/>
        <v>1019</v>
      </c>
      <c r="B1033" s="294">
        <v>45852</v>
      </c>
      <c r="C1033" s="337"/>
      <c r="D1033" s="337" t="s">
        <v>377</v>
      </c>
      <c r="E1033" s="337"/>
      <c r="F1033" s="337" t="s">
        <v>892</v>
      </c>
      <c r="G1033" s="359">
        <f>300-25</f>
        <v>275</v>
      </c>
      <c r="H1033" s="340"/>
      <c r="I1033" s="337" t="s">
        <v>1027</v>
      </c>
      <c r="J1033" s="337"/>
      <c r="K1033" s="337"/>
      <c r="L1033" s="337"/>
      <c r="M1033" s="329"/>
      <c r="N1033" s="337"/>
      <c r="O1033" s="349"/>
      <c r="P1033" s="349" t="str">
        <f>TEXT(daily!$B1033,"mmmm")</f>
        <v>July</v>
      </c>
      <c r="Q1033" s="358"/>
      <c r="R1033" s="313" t="str">
        <f t="shared" si="16"/>
        <v>2025</v>
      </c>
    </row>
    <row r="1034" ht="27" customHeight="1" spans="1:18">
      <c r="A1034" s="361">
        <f t="shared" si="17"/>
        <v>1020</v>
      </c>
      <c r="B1034" s="294">
        <v>45852</v>
      </c>
      <c r="C1034" s="337"/>
      <c r="D1034" s="337" t="s">
        <v>518</v>
      </c>
      <c r="E1034" s="337"/>
      <c r="F1034" s="337" t="s">
        <v>1110</v>
      </c>
      <c r="G1034" s="359">
        <f>449+25</f>
        <v>474</v>
      </c>
      <c r="H1034" s="340"/>
      <c r="I1034" s="337" t="s">
        <v>1027</v>
      </c>
      <c r="J1034" s="337"/>
      <c r="K1034" s="337"/>
      <c r="L1034" s="337"/>
      <c r="M1034" s="334"/>
      <c r="N1034" s="337"/>
      <c r="O1034" s="349"/>
      <c r="P1034" s="349" t="str">
        <f>TEXT(daily!$B1034,"mmmm")</f>
        <v>July</v>
      </c>
      <c r="Q1034" s="357"/>
      <c r="R1034" s="313" t="str">
        <f t="shared" si="16"/>
        <v>2025</v>
      </c>
    </row>
    <row r="1035" ht="27" customHeight="1" spans="1:18">
      <c r="A1035" s="362">
        <f t="shared" si="17"/>
        <v>1021</v>
      </c>
      <c r="B1035" s="294">
        <v>45852</v>
      </c>
      <c r="C1035" s="337"/>
      <c r="D1035" s="337" t="s">
        <v>518</v>
      </c>
      <c r="E1035" s="337"/>
      <c r="F1035" s="337" t="s">
        <v>1111</v>
      </c>
      <c r="G1035" s="359">
        <v>15</v>
      </c>
      <c r="H1035" s="340"/>
      <c r="I1035" s="337" t="s">
        <v>1027</v>
      </c>
      <c r="J1035" s="337"/>
      <c r="K1035" s="337"/>
      <c r="L1035" s="337"/>
      <c r="M1035" s="329"/>
      <c r="N1035" s="337"/>
      <c r="O1035" s="349"/>
      <c r="P1035" s="349" t="str">
        <f>TEXT(daily!$B1035,"mmmm")</f>
        <v>July</v>
      </c>
      <c r="Q1035" s="358"/>
      <c r="R1035" s="313" t="str">
        <f t="shared" si="16"/>
        <v>2025</v>
      </c>
    </row>
    <row r="1036" ht="27" customHeight="1" spans="1:18">
      <c r="A1036" s="361">
        <f t="shared" si="17"/>
        <v>1022</v>
      </c>
      <c r="B1036" s="294">
        <v>45852</v>
      </c>
      <c r="C1036" s="337"/>
      <c r="D1036" s="337" t="s">
        <v>377</v>
      </c>
      <c r="E1036" s="337"/>
      <c r="F1036" s="337" t="s">
        <v>696</v>
      </c>
      <c r="G1036" s="359">
        <v>85</v>
      </c>
      <c r="H1036" s="340"/>
      <c r="I1036" s="337" t="s">
        <v>1027</v>
      </c>
      <c r="J1036" s="337"/>
      <c r="K1036" s="337"/>
      <c r="L1036" s="337"/>
      <c r="M1036" s="334"/>
      <c r="N1036" s="337"/>
      <c r="O1036" s="349"/>
      <c r="P1036" s="349" t="str">
        <f>TEXT(daily!$B1036,"mmmm")</f>
        <v>July</v>
      </c>
      <c r="Q1036" s="357"/>
      <c r="R1036" s="313" t="str">
        <f t="shared" si="16"/>
        <v>2025</v>
      </c>
    </row>
    <row r="1037" ht="27" customHeight="1" spans="1:18">
      <c r="A1037" s="362">
        <f t="shared" si="17"/>
        <v>1023</v>
      </c>
      <c r="B1037" s="294">
        <v>45852</v>
      </c>
      <c r="C1037" s="337"/>
      <c r="D1037" s="337" t="s">
        <v>996</v>
      </c>
      <c r="E1037" s="337"/>
      <c r="F1037" s="337" t="s">
        <v>306</v>
      </c>
      <c r="G1037" s="359">
        <f>35+10</f>
        <v>45</v>
      </c>
      <c r="H1037" s="340"/>
      <c r="I1037" s="337" t="s">
        <v>531</v>
      </c>
      <c r="J1037" s="337"/>
      <c r="K1037" s="337"/>
      <c r="L1037" s="337"/>
      <c r="M1037" s="329"/>
      <c r="N1037" s="337"/>
      <c r="O1037" s="349"/>
      <c r="P1037" s="349" t="str">
        <f>TEXT(daily!$B1037,"mmmm")</f>
        <v>July</v>
      </c>
      <c r="Q1037" s="358"/>
      <c r="R1037" s="313" t="str">
        <f t="shared" si="16"/>
        <v>2025</v>
      </c>
    </row>
    <row r="1038" ht="27" customHeight="1" spans="1:18">
      <c r="A1038" s="361">
        <f t="shared" si="17"/>
        <v>1024</v>
      </c>
      <c r="B1038" s="294">
        <v>45852</v>
      </c>
      <c r="C1038" s="337"/>
      <c r="D1038" s="337" t="s">
        <v>996</v>
      </c>
      <c r="E1038" s="337"/>
      <c r="F1038" s="337" t="s">
        <v>186</v>
      </c>
      <c r="G1038" s="359">
        <v>190</v>
      </c>
      <c r="H1038" s="340"/>
      <c r="I1038" s="337" t="s">
        <v>1027</v>
      </c>
      <c r="J1038" s="337"/>
      <c r="K1038" s="337"/>
      <c r="L1038" s="337"/>
      <c r="M1038" s="334"/>
      <c r="N1038" s="337"/>
      <c r="O1038" s="349"/>
      <c r="P1038" s="349" t="str">
        <f>TEXT(daily!$B1038,"mmmm")</f>
        <v>July</v>
      </c>
      <c r="Q1038" s="357"/>
      <c r="R1038" s="313" t="str">
        <f t="shared" si="16"/>
        <v>2025</v>
      </c>
    </row>
    <row r="1039" ht="27" customHeight="1" spans="1:18">
      <c r="A1039" s="362">
        <f t="shared" si="17"/>
        <v>1025</v>
      </c>
      <c r="B1039" s="294">
        <v>45853</v>
      </c>
      <c r="C1039" s="337"/>
      <c r="D1039" s="341" t="s">
        <v>518</v>
      </c>
      <c r="E1039" s="337"/>
      <c r="F1039" s="337" t="s">
        <v>1112</v>
      </c>
      <c r="G1039" s="359">
        <v>2000</v>
      </c>
      <c r="H1039" s="340"/>
      <c r="I1039" s="337" t="s">
        <v>1027</v>
      </c>
      <c r="J1039" s="337"/>
      <c r="K1039" s="337"/>
      <c r="L1039" s="337"/>
      <c r="M1039" s="329"/>
      <c r="N1039" s="337"/>
      <c r="O1039" s="349"/>
      <c r="P1039" s="349" t="str">
        <f>TEXT(daily!$B1039,"mmmm")</f>
        <v>July</v>
      </c>
      <c r="Q1039" s="358"/>
      <c r="R1039" s="313" t="str">
        <f t="shared" ref="R1039:R1102" si="18">TEXT(B1039,"yyyy")</f>
        <v>2025</v>
      </c>
    </row>
    <row r="1040" ht="27" customHeight="1" spans="1:18">
      <c r="A1040" s="361">
        <f t="shared" si="17"/>
        <v>1026</v>
      </c>
      <c r="B1040" s="294">
        <v>45853</v>
      </c>
      <c r="C1040" s="337"/>
      <c r="D1040" s="337" t="s">
        <v>583</v>
      </c>
      <c r="E1040" s="337"/>
      <c r="F1040" s="337" t="s">
        <v>1113</v>
      </c>
      <c r="G1040" s="359">
        <v>100</v>
      </c>
      <c r="H1040" s="340"/>
      <c r="I1040" s="337" t="s">
        <v>531</v>
      </c>
      <c r="J1040" s="337"/>
      <c r="K1040" s="337"/>
      <c r="L1040" s="337"/>
      <c r="M1040" s="334"/>
      <c r="N1040" s="337"/>
      <c r="O1040" s="349"/>
      <c r="P1040" s="349" t="str">
        <f>TEXT(daily!$B1040,"mmmm")</f>
        <v>July</v>
      </c>
      <c r="Q1040" s="357"/>
      <c r="R1040" s="313" t="str">
        <f t="shared" si="18"/>
        <v>2025</v>
      </c>
    </row>
    <row r="1041" ht="27" customHeight="1" spans="1:18">
      <c r="A1041" s="362">
        <f t="shared" si="17"/>
        <v>1027</v>
      </c>
      <c r="B1041" s="294">
        <v>45853</v>
      </c>
      <c r="C1041" s="337"/>
      <c r="D1041" s="337" t="s">
        <v>518</v>
      </c>
      <c r="E1041" s="337"/>
      <c r="F1041" s="337" t="s">
        <v>1114</v>
      </c>
      <c r="G1041" s="359">
        <v>400</v>
      </c>
      <c r="H1041" s="340"/>
      <c r="I1041" s="337" t="s">
        <v>800</v>
      </c>
      <c r="J1041" s="337"/>
      <c r="K1041" s="337"/>
      <c r="L1041" s="337"/>
      <c r="M1041" s="329"/>
      <c r="N1041" s="337"/>
      <c r="O1041" s="349"/>
      <c r="P1041" s="349" t="str">
        <f>TEXT(daily!$B1041,"mmmm")</f>
        <v>July</v>
      </c>
      <c r="Q1041" s="358"/>
      <c r="R1041" s="313" t="str">
        <f t="shared" si="18"/>
        <v>2025</v>
      </c>
    </row>
    <row r="1042" ht="29.25" customHeight="1" spans="1:18">
      <c r="A1042" s="361">
        <f t="shared" si="17"/>
        <v>1028</v>
      </c>
      <c r="B1042" s="294">
        <v>45853</v>
      </c>
      <c r="C1042" s="337"/>
      <c r="D1042" s="337" t="s">
        <v>520</v>
      </c>
      <c r="E1042" s="337"/>
      <c r="F1042" s="337" t="s">
        <v>1066</v>
      </c>
      <c r="G1042" s="359">
        <v>200</v>
      </c>
      <c r="H1042" s="340"/>
      <c r="I1042" s="337" t="s">
        <v>531</v>
      </c>
      <c r="J1042" s="337"/>
      <c r="K1042" s="337"/>
      <c r="L1042" s="337"/>
      <c r="M1042" s="97" t="s">
        <v>1067</v>
      </c>
      <c r="N1042" s="337"/>
      <c r="O1042" s="349"/>
      <c r="P1042" s="349" t="str">
        <f>TEXT(daily!$B1042,"mmmm")</f>
        <v>July</v>
      </c>
      <c r="Q1042" s="357"/>
      <c r="R1042" s="313" t="str">
        <f t="shared" si="18"/>
        <v>2025</v>
      </c>
    </row>
    <row r="1043" ht="27" customHeight="1" spans="1:18">
      <c r="A1043" s="362">
        <f t="shared" si="17"/>
        <v>1029</v>
      </c>
      <c r="B1043" s="294">
        <v>45853</v>
      </c>
      <c r="C1043" s="337"/>
      <c r="D1043" s="337" t="s">
        <v>377</v>
      </c>
      <c r="E1043" s="337"/>
      <c r="F1043" s="337" t="s">
        <v>1115</v>
      </c>
      <c r="G1043" s="359">
        <v>600</v>
      </c>
      <c r="H1043" s="340"/>
      <c r="I1043" s="337" t="s">
        <v>1027</v>
      </c>
      <c r="J1043" s="337"/>
      <c r="K1043" s="337"/>
      <c r="L1043" s="337"/>
      <c r="M1043" s="329"/>
      <c r="N1043" s="337"/>
      <c r="O1043" s="349"/>
      <c r="P1043" s="349" t="str">
        <f>TEXT(daily!$B1043,"mmmm")</f>
        <v>July</v>
      </c>
      <c r="Q1043" s="358"/>
      <c r="R1043" s="313" t="str">
        <f t="shared" si="18"/>
        <v>2025</v>
      </c>
    </row>
    <row r="1044" ht="27" customHeight="1" spans="1:18">
      <c r="A1044" s="361">
        <f t="shared" si="17"/>
        <v>1030</v>
      </c>
      <c r="B1044" s="294">
        <v>45853</v>
      </c>
      <c r="C1044" s="337"/>
      <c r="D1044" s="337" t="s">
        <v>583</v>
      </c>
      <c r="E1044" s="337"/>
      <c r="F1044" s="337" t="s">
        <v>1116</v>
      </c>
      <c r="G1044" s="359">
        <v>860</v>
      </c>
      <c r="H1044" s="340"/>
      <c r="I1044" s="337" t="s">
        <v>531</v>
      </c>
      <c r="J1044" s="337"/>
      <c r="K1044" s="337"/>
      <c r="L1044" s="337"/>
      <c r="M1044" s="334"/>
      <c r="N1044" s="337"/>
      <c r="O1044" s="349"/>
      <c r="P1044" s="349" t="str">
        <f>TEXT(daily!$B1044,"mmmm")</f>
        <v>July</v>
      </c>
      <c r="Q1044" s="357"/>
      <c r="R1044" s="313" t="str">
        <f t="shared" si="18"/>
        <v>2025</v>
      </c>
    </row>
    <row r="1045" ht="27" customHeight="1" spans="1:18">
      <c r="A1045" s="362">
        <f t="shared" si="17"/>
        <v>1031</v>
      </c>
      <c r="B1045" s="294">
        <v>45853</v>
      </c>
      <c r="C1045" s="337"/>
      <c r="D1045" s="337" t="s">
        <v>996</v>
      </c>
      <c r="E1045" s="337"/>
      <c r="F1045" s="337" t="s">
        <v>121</v>
      </c>
      <c r="G1045" s="359">
        <v>10</v>
      </c>
      <c r="H1045" s="340"/>
      <c r="I1045" s="337" t="s">
        <v>1004</v>
      </c>
      <c r="J1045" s="337"/>
      <c r="K1045" s="337"/>
      <c r="L1045" s="337"/>
      <c r="M1045" s="329"/>
      <c r="N1045" s="337"/>
      <c r="O1045" s="349"/>
      <c r="P1045" s="349" t="str">
        <f>TEXT(daily!$B1045,"mmmm")</f>
        <v>July</v>
      </c>
      <c r="Q1045" s="358"/>
      <c r="R1045" s="313" t="str">
        <f t="shared" si="18"/>
        <v>2025</v>
      </c>
    </row>
    <row r="1046" ht="27" customHeight="1" spans="1:18">
      <c r="A1046" s="361">
        <f t="shared" si="17"/>
        <v>1032</v>
      </c>
      <c r="B1046" s="294">
        <v>45853</v>
      </c>
      <c r="C1046" s="337"/>
      <c r="D1046" s="337" t="s">
        <v>377</v>
      </c>
      <c r="E1046" s="337"/>
      <c r="F1046" s="337" t="s">
        <v>377</v>
      </c>
      <c r="G1046" s="359">
        <f>55-20</f>
        <v>35</v>
      </c>
      <c r="H1046" s="340"/>
      <c r="I1046" s="337" t="s">
        <v>531</v>
      </c>
      <c r="J1046" s="337"/>
      <c r="K1046" s="337"/>
      <c r="L1046" s="337"/>
      <c r="M1046" s="334"/>
      <c r="N1046" s="337"/>
      <c r="O1046" s="349"/>
      <c r="P1046" s="349" t="str">
        <f>TEXT(daily!$B1046,"mmmm")</f>
        <v>July</v>
      </c>
      <c r="Q1046" s="357"/>
      <c r="R1046" s="313" t="str">
        <f t="shared" si="18"/>
        <v>2025</v>
      </c>
    </row>
    <row r="1047" ht="27" customHeight="1" spans="1:18">
      <c r="A1047" s="362">
        <f t="shared" si="17"/>
        <v>1033</v>
      </c>
      <c r="B1047" s="294">
        <v>45853</v>
      </c>
      <c r="C1047" s="337"/>
      <c r="D1047" s="337" t="s">
        <v>996</v>
      </c>
      <c r="E1047" s="337"/>
      <c r="F1047" s="341" t="s">
        <v>1117</v>
      </c>
      <c r="G1047" s="359">
        <v>200</v>
      </c>
      <c r="H1047" s="340"/>
      <c r="I1047" s="337" t="s">
        <v>531</v>
      </c>
      <c r="J1047" s="337"/>
      <c r="K1047" s="337"/>
      <c r="L1047" s="337"/>
      <c r="M1047" s="329"/>
      <c r="N1047" s="337"/>
      <c r="O1047" s="349"/>
      <c r="P1047" s="349" t="str">
        <f>TEXT(daily!$B1047,"mmmm")</f>
        <v>July</v>
      </c>
      <c r="Q1047" s="358"/>
      <c r="R1047" s="313" t="str">
        <f t="shared" si="18"/>
        <v>2025</v>
      </c>
    </row>
    <row r="1048" ht="27" customHeight="1" spans="1:18">
      <c r="A1048" s="361">
        <f t="shared" si="17"/>
        <v>1034</v>
      </c>
      <c r="B1048" s="294">
        <v>45853</v>
      </c>
      <c r="C1048" s="337"/>
      <c r="D1048" s="337" t="s">
        <v>517</v>
      </c>
      <c r="E1048" s="337"/>
      <c r="F1048" s="337" t="s">
        <v>186</v>
      </c>
      <c r="G1048" s="359">
        <v>700</v>
      </c>
      <c r="H1048" s="340"/>
      <c r="I1048" s="337" t="s">
        <v>517</v>
      </c>
      <c r="J1048" s="337"/>
      <c r="K1048" s="337"/>
      <c r="L1048" s="337"/>
      <c r="M1048" s="334"/>
      <c r="N1048" s="337"/>
      <c r="O1048" s="349"/>
      <c r="P1048" s="349" t="str">
        <f>TEXT(daily!$B1048,"mmmm")</f>
        <v>July</v>
      </c>
      <c r="Q1048" s="357"/>
      <c r="R1048" s="313" t="str">
        <f t="shared" si="18"/>
        <v>2025</v>
      </c>
    </row>
    <row r="1049" ht="29.25" customHeight="1" spans="1:18">
      <c r="A1049" s="362">
        <f t="shared" si="17"/>
        <v>1035</v>
      </c>
      <c r="B1049" s="294">
        <v>45853</v>
      </c>
      <c r="C1049" s="337"/>
      <c r="D1049" s="337" t="s">
        <v>520</v>
      </c>
      <c r="E1049" s="337"/>
      <c r="F1049" s="337" t="s">
        <v>1059</v>
      </c>
      <c r="G1049" s="359">
        <v>500</v>
      </c>
      <c r="H1049" s="340"/>
      <c r="I1049" s="337" t="s">
        <v>800</v>
      </c>
      <c r="J1049" s="337"/>
      <c r="K1049" s="337"/>
      <c r="L1049" s="337"/>
      <c r="M1049" s="97" t="s">
        <v>1010</v>
      </c>
      <c r="N1049" s="337"/>
      <c r="O1049" s="349"/>
      <c r="P1049" s="349" t="str">
        <f>TEXT(daily!$B1049,"mmmm")</f>
        <v>July</v>
      </c>
      <c r="Q1049" s="358"/>
      <c r="R1049" s="313" t="str">
        <f t="shared" si="18"/>
        <v>2025</v>
      </c>
    </row>
    <row r="1050" ht="27" customHeight="1" spans="1:18">
      <c r="A1050" s="361">
        <f t="shared" si="17"/>
        <v>1036</v>
      </c>
      <c r="B1050" s="294">
        <v>45854</v>
      </c>
      <c r="C1050" s="337"/>
      <c r="D1050" s="337" t="s">
        <v>377</v>
      </c>
      <c r="E1050" s="337"/>
      <c r="F1050" s="337" t="s">
        <v>341</v>
      </c>
      <c r="G1050" s="359">
        <v>75</v>
      </c>
      <c r="H1050" s="340"/>
      <c r="I1050" s="337" t="s">
        <v>531</v>
      </c>
      <c r="J1050" s="337"/>
      <c r="K1050" s="337"/>
      <c r="L1050" s="337"/>
      <c r="M1050" s="334"/>
      <c r="N1050" s="337"/>
      <c r="O1050" s="349"/>
      <c r="P1050" s="349" t="str">
        <f>TEXT(daily!$B1050,"mmmm")</f>
        <v>July</v>
      </c>
      <c r="Q1050" s="357"/>
      <c r="R1050" s="313" t="str">
        <f t="shared" si="18"/>
        <v>2025</v>
      </c>
    </row>
    <row r="1051" ht="29.25" customHeight="1" spans="1:18">
      <c r="A1051" s="362">
        <f t="shared" si="17"/>
        <v>1037</v>
      </c>
      <c r="B1051" s="294">
        <v>45854</v>
      </c>
      <c r="C1051" s="337"/>
      <c r="D1051" s="337" t="s">
        <v>520</v>
      </c>
      <c r="E1051" s="337"/>
      <c r="F1051" s="337" t="s">
        <v>1049</v>
      </c>
      <c r="G1051" s="359">
        <v>1700</v>
      </c>
      <c r="H1051" s="340"/>
      <c r="I1051" s="337" t="s">
        <v>531</v>
      </c>
      <c r="J1051" s="337"/>
      <c r="K1051" s="337"/>
      <c r="L1051" s="337"/>
      <c r="M1051" s="97" t="s">
        <v>1067</v>
      </c>
      <c r="N1051" s="337"/>
      <c r="O1051" s="349"/>
      <c r="P1051" s="349" t="str">
        <f>TEXT(daily!$B1051,"mmmm")</f>
        <v>July</v>
      </c>
      <c r="Q1051" s="358"/>
      <c r="R1051" s="313" t="str">
        <f t="shared" si="18"/>
        <v>2025</v>
      </c>
    </row>
    <row r="1052" ht="27" customHeight="1" spans="1:18">
      <c r="A1052" s="361">
        <f t="shared" si="17"/>
        <v>1038</v>
      </c>
      <c r="B1052" s="294">
        <v>45854</v>
      </c>
      <c r="C1052" s="337"/>
      <c r="D1052" s="337" t="s">
        <v>520</v>
      </c>
      <c r="E1052" s="337"/>
      <c r="F1052" s="337" t="s">
        <v>139</v>
      </c>
      <c r="G1052" s="359">
        <v>3000</v>
      </c>
      <c r="H1052" s="340"/>
      <c r="I1052" s="337" t="s">
        <v>531</v>
      </c>
      <c r="J1052" s="337"/>
      <c r="K1052" s="337"/>
      <c r="L1052" s="337"/>
      <c r="M1052" s="334" t="s">
        <v>139</v>
      </c>
      <c r="N1052" s="337"/>
      <c r="O1052" s="349"/>
      <c r="P1052" s="349" t="str">
        <f>TEXT(daily!$B1052,"mmmm")</f>
        <v>July</v>
      </c>
      <c r="Q1052" s="357"/>
      <c r="R1052" s="313" t="str">
        <f t="shared" si="18"/>
        <v>2025</v>
      </c>
    </row>
    <row r="1053" ht="27" customHeight="1" spans="1:18">
      <c r="A1053" s="362">
        <f t="shared" si="17"/>
        <v>1039</v>
      </c>
      <c r="B1053" s="294">
        <v>45854</v>
      </c>
      <c r="C1053" s="337"/>
      <c r="D1053" s="337" t="s">
        <v>517</v>
      </c>
      <c r="E1053" s="337"/>
      <c r="F1053" s="337" t="s">
        <v>186</v>
      </c>
      <c r="G1053" s="359">
        <v>950</v>
      </c>
      <c r="H1053" s="340"/>
      <c r="I1053" s="337" t="s">
        <v>517</v>
      </c>
      <c r="J1053" s="337"/>
      <c r="K1053" s="337"/>
      <c r="L1053" s="337"/>
      <c r="M1053" s="329"/>
      <c r="N1053" s="337"/>
      <c r="O1053" s="349"/>
      <c r="P1053" s="349" t="str">
        <f>TEXT(daily!$B1053,"mmmm")</f>
        <v>July</v>
      </c>
      <c r="Q1053" s="358"/>
      <c r="R1053" s="313" t="str">
        <f t="shared" si="18"/>
        <v>2025</v>
      </c>
    </row>
    <row r="1054" ht="27" customHeight="1" spans="1:18">
      <c r="A1054" s="361">
        <f t="shared" si="17"/>
        <v>1040</v>
      </c>
      <c r="B1054" s="294">
        <v>45854</v>
      </c>
      <c r="C1054" s="337"/>
      <c r="D1054" s="337" t="s">
        <v>377</v>
      </c>
      <c r="E1054" s="337"/>
      <c r="F1054" s="337" t="s">
        <v>1118</v>
      </c>
      <c r="G1054" s="359">
        <v>470</v>
      </c>
      <c r="H1054" s="340"/>
      <c r="I1054" s="337" t="s">
        <v>531</v>
      </c>
      <c r="J1054" s="337"/>
      <c r="K1054" s="337"/>
      <c r="L1054" s="337"/>
      <c r="M1054" s="334"/>
      <c r="N1054" s="337"/>
      <c r="O1054" s="349"/>
      <c r="P1054" s="349" t="str">
        <f>TEXT(daily!$B1054,"mmmm")</f>
        <v>July</v>
      </c>
      <c r="Q1054" s="357"/>
      <c r="R1054" s="313" t="str">
        <f t="shared" si="18"/>
        <v>2025</v>
      </c>
    </row>
    <row r="1055" ht="27" customHeight="1" spans="1:18">
      <c r="A1055" s="362">
        <f t="shared" si="17"/>
        <v>1041</v>
      </c>
      <c r="B1055" s="294">
        <v>45854</v>
      </c>
      <c r="C1055" s="337"/>
      <c r="D1055" s="337" t="s">
        <v>517</v>
      </c>
      <c r="E1055" s="337"/>
      <c r="F1055" s="337" t="s">
        <v>311</v>
      </c>
      <c r="G1055" s="359">
        <v>1000</v>
      </c>
      <c r="H1055" s="340"/>
      <c r="I1055" s="337" t="s">
        <v>517</v>
      </c>
      <c r="J1055" s="337"/>
      <c r="K1055" s="337"/>
      <c r="L1055" s="337"/>
      <c r="M1055" s="329"/>
      <c r="N1055" s="337"/>
      <c r="O1055" s="349"/>
      <c r="P1055" s="349" t="str">
        <f>TEXT(daily!$B1055,"mmmm")</f>
        <v>July</v>
      </c>
      <c r="Q1055" s="358"/>
      <c r="R1055" s="313" t="str">
        <f t="shared" si="18"/>
        <v>2025</v>
      </c>
    </row>
    <row r="1056" ht="27" customHeight="1" spans="1:18">
      <c r="A1056" s="361">
        <f t="shared" si="17"/>
        <v>1042</v>
      </c>
      <c r="B1056" s="294">
        <v>45854</v>
      </c>
      <c r="C1056" s="337"/>
      <c r="D1056" s="337" t="s">
        <v>520</v>
      </c>
      <c r="E1056" s="337"/>
      <c r="F1056" s="337" t="s">
        <v>1045</v>
      </c>
      <c r="G1056" s="359">
        <v>1150</v>
      </c>
      <c r="H1056" s="340"/>
      <c r="I1056" s="337" t="s">
        <v>531</v>
      </c>
      <c r="J1056" s="337"/>
      <c r="K1056" s="337"/>
      <c r="L1056" s="337"/>
      <c r="M1056" s="329" t="s">
        <v>1045</v>
      </c>
      <c r="N1056" s="337"/>
      <c r="O1056" s="349"/>
      <c r="P1056" s="349" t="str">
        <f>TEXT(daily!$B1056,"mmmm")</f>
        <v>July</v>
      </c>
      <c r="Q1056" s="357"/>
      <c r="R1056" s="313" t="str">
        <f t="shared" si="18"/>
        <v>2025</v>
      </c>
    </row>
    <row r="1057" ht="29.25" customHeight="1" spans="1:18">
      <c r="A1057" s="362">
        <f t="shared" si="17"/>
        <v>1043</v>
      </c>
      <c r="B1057" s="294">
        <v>45854</v>
      </c>
      <c r="C1057" s="337"/>
      <c r="D1057" s="337" t="s">
        <v>520</v>
      </c>
      <c r="E1057" s="337"/>
      <c r="F1057" s="337" t="s">
        <v>1119</v>
      </c>
      <c r="G1057" s="359">
        <f>1656+550</f>
        <v>2206</v>
      </c>
      <c r="H1057" s="340"/>
      <c r="I1057" s="337" t="s">
        <v>800</v>
      </c>
      <c r="J1057" s="337"/>
      <c r="K1057" s="337"/>
      <c r="L1057" s="337"/>
      <c r="M1057" s="97" t="s">
        <v>1010</v>
      </c>
      <c r="N1057" s="337"/>
      <c r="O1057" s="349"/>
      <c r="P1057" s="349" t="str">
        <f>TEXT(daily!$B1057,"mmmm")</f>
        <v>July</v>
      </c>
      <c r="Q1057" s="358"/>
      <c r="R1057" s="313" t="str">
        <f t="shared" si="18"/>
        <v>2025</v>
      </c>
    </row>
    <row r="1058" ht="27" customHeight="1" spans="1:18">
      <c r="A1058" s="361">
        <f t="shared" si="17"/>
        <v>1044</v>
      </c>
      <c r="B1058" s="294">
        <v>45854</v>
      </c>
      <c r="C1058" s="337"/>
      <c r="D1058" s="337" t="s">
        <v>377</v>
      </c>
      <c r="E1058" s="337"/>
      <c r="F1058" s="337" t="s">
        <v>830</v>
      </c>
      <c r="G1058" s="359">
        <v>290</v>
      </c>
      <c r="H1058" s="340"/>
      <c r="I1058" s="337" t="s">
        <v>514</v>
      </c>
      <c r="J1058" s="337"/>
      <c r="K1058" s="337"/>
      <c r="L1058" s="337"/>
      <c r="M1058" s="334"/>
      <c r="N1058" s="337"/>
      <c r="O1058" s="349"/>
      <c r="P1058" s="349" t="str">
        <f>TEXT(daily!$B1058,"mmmm")</f>
        <v>July</v>
      </c>
      <c r="Q1058" s="357"/>
      <c r="R1058" s="313" t="str">
        <f t="shared" si="18"/>
        <v>2025</v>
      </c>
    </row>
    <row r="1059" ht="27" customHeight="1" spans="1:18">
      <c r="A1059" s="362">
        <f t="shared" si="17"/>
        <v>1045</v>
      </c>
      <c r="B1059" s="294">
        <v>45854</v>
      </c>
      <c r="C1059" s="337"/>
      <c r="D1059" s="337" t="s">
        <v>518</v>
      </c>
      <c r="E1059" s="337"/>
      <c r="F1059" s="337" t="s">
        <v>1120</v>
      </c>
      <c r="G1059" s="359">
        <v>185</v>
      </c>
      <c r="H1059" s="340"/>
      <c r="I1059" s="337" t="s">
        <v>514</v>
      </c>
      <c r="J1059" s="337"/>
      <c r="K1059" s="337"/>
      <c r="L1059" s="337"/>
      <c r="M1059" s="329"/>
      <c r="N1059" s="337"/>
      <c r="O1059" s="349"/>
      <c r="P1059" s="349" t="str">
        <f>TEXT(daily!$B1059,"mmmm")</f>
        <v>July</v>
      </c>
      <c r="Q1059" s="358"/>
      <c r="R1059" s="313" t="str">
        <f t="shared" si="18"/>
        <v>2025</v>
      </c>
    </row>
    <row r="1060" ht="27" customHeight="1" spans="1:18">
      <c r="A1060" s="361">
        <f t="shared" si="17"/>
        <v>1046</v>
      </c>
      <c r="B1060" s="294">
        <v>45854</v>
      </c>
      <c r="C1060" s="337"/>
      <c r="D1060" s="337" t="s">
        <v>377</v>
      </c>
      <c r="E1060" s="337"/>
      <c r="F1060" s="337" t="s">
        <v>830</v>
      </c>
      <c r="G1060" s="359">
        <v>450</v>
      </c>
      <c r="H1060" s="340"/>
      <c r="I1060" s="337" t="s">
        <v>514</v>
      </c>
      <c r="J1060" s="337"/>
      <c r="K1060" s="337"/>
      <c r="L1060" s="337"/>
      <c r="M1060" s="334"/>
      <c r="N1060" s="337"/>
      <c r="O1060" s="349"/>
      <c r="P1060" s="349" t="str">
        <f>TEXT(daily!$B1060,"mmmm")</f>
        <v>July</v>
      </c>
      <c r="Q1060" s="357"/>
      <c r="R1060" s="313" t="str">
        <f t="shared" si="18"/>
        <v>2025</v>
      </c>
    </row>
    <row r="1061" ht="27" customHeight="1" spans="1:18">
      <c r="A1061" s="362">
        <f t="shared" si="17"/>
        <v>1047</v>
      </c>
      <c r="B1061" s="294">
        <v>45855</v>
      </c>
      <c r="C1061" s="337"/>
      <c r="D1061" s="337" t="s">
        <v>668</v>
      </c>
      <c r="E1061" s="337"/>
      <c r="F1061" s="337" t="s">
        <v>668</v>
      </c>
      <c r="G1061" s="359">
        <f>0.97+0.5+0.7+0.55+1.66+1.15+2.5+0.5</f>
        <v>8.53</v>
      </c>
      <c r="H1061" s="340"/>
      <c r="I1061" s="337" t="s">
        <v>531</v>
      </c>
      <c r="J1061" s="337"/>
      <c r="K1061" s="337"/>
      <c r="L1061" s="337"/>
      <c r="M1061" s="329"/>
      <c r="N1061" s="337"/>
      <c r="O1061" s="349"/>
      <c r="P1061" s="349" t="str">
        <f>TEXT(daily!$B1061,"mmmm")</f>
        <v>July</v>
      </c>
      <c r="Q1061" s="358"/>
      <c r="R1061" s="313" t="str">
        <f t="shared" si="18"/>
        <v>2025</v>
      </c>
    </row>
    <row r="1062" ht="27" customHeight="1" spans="1:18">
      <c r="A1062" s="361">
        <f t="shared" si="17"/>
        <v>1048</v>
      </c>
      <c r="B1062" s="294">
        <v>45855</v>
      </c>
      <c r="C1062" s="337"/>
      <c r="D1062" s="337" t="s">
        <v>377</v>
      </c>
      <c r="E1062" s="337"/>
      <c r="F1062" s="337" t="s">
        <v>1118</v>
      </c>
      <c r="G1062" s="359">
        <v>900</v>
      </c>
      <c r="H1062" s="340"/>
      <c r="I1062" s="337" t="s">
        <v>531</v>
      </c>
      <c r="J1062" s="337"/>
      <c r="K1062" s="337"/>
      <c r="L1062" s="337"/>
      <c r="M1062" s="334"/>
      <c r="N1062" s="337"/>
      <c r="O1062" s="349"/>
      <c r="P1062" s="349" t="str">
        <f>TEXT(daily!$B1062,"mmmm")</f>
        <v>July</v>
      </c>
      <c r="Q1062" s="357"/>
      <c r="R1062" s="313" t="str">
        <f t="shared" si="18"/>
        <v>2025</v>
      </c>
    </row>
    <row r="1063" ht="27" customHeight="1" spans="1:18">
      <c r="A1063" s="362">
        <f t="shared" si="17"/>
        <v>1049</v>
      </c>
      <c r="B1063" s="294">
        <v>45855</v>
      </c>
      <c r="C1063" s="337"/>
      <c r="D1063" s="337" t="s">
        <v>517</v>
      </c>
      <c r="E1063" s="337"/>
      <c r="F1063" s="337" t="s">
        <v>186</v>
      </c>
      <c r="G1063" s="359">
        <f>175*4</f>
        <v>700</v>
      </c>
      <c r="H1063" s="340"/>
      <c r="I1063" s="337" t="s">
        <v>517</v>
      </c>
      <c r="J1063" s="337"/>
      <c r="K1063" s="337"/>
      <c r="L1063" s="337"/>
      <c r="M1063" s="329"/>
      <c r="N1063" s="337"/>
      <c r="O1063" s="349"/>
      <c r="P1063" s="349" t="str">
        <f>TEXT(daily!$B1063,"mmmm")</f>
        <v>July</v>
      </c>
      <c r="Q1063" s="358"/>
      <c r="R1063" s="313" t="str">
        <f t="shared" si="18"/>
        <v>2025</v>
      </c>
    </row>
    <row r="1064" ht="27" customHeight="1" spans="1:18">
      <c r="A1064" s="361">
        <f t="shared" si="17"/>
        <v>1050</v>
      </c>
      <c r="B1064" s="294">
        <v>45855</v>
      </c>
      <c r="C1064" s="337"/>
      <c r="D1064" s="337" t="s">
        <v>518</v>
      </c>
      <c r="E1064" s="337"/>
      <c r="F1064" s="337" t="s">
        <v>1121</v>
      </c>
      <c r="G1064" s="359">
        <f>365+5000</f>
        <v>5365</v>
      </c>
      <c r="H1064" s="340"/>
      <c r="I1064" s="337" t="s">
        <v>800</v>
      </c>
      <c r="J1064" s="337"/>
      <c r="K1064" s="337"/>
      <c r="L1064" s="337"/>
      <c r="M1064" s="334"/>
      <c r="N1064" s="337"/>
      <c r="O1064" s="349"/>
      <c r="P1064" s="349" t="str">
        <f>TEXT(daily!$B1064,"mmmm")</f>
        <v>July</v>
      </c>
      <c r="Q1064" s="357"/>
      <c r="R1064" s="313" t="str">
        <f t="shared" si="18"/>
        <v>2025</v>
      </c>
    </row>
    <row r="1065" ht="27" customHeight="1" spans="1:18">
      <c r="A1065" s="362">
        <f t="shared" si="17"/>
        <v>1051</v>
      </c>
      <c r="B1065" s="294">
        <v>45855</v>
      </c>
      <c r="C1065" s="337"/>
      <c r="D1065" s="337" t="s">
        <v>377</v>
      </c>
      <c r="E1065" s="337"/>
      <c r="F1065" s="337" t="s">
        <v>417</v>
      </c>
      <c r="G1065" s="359">
        <v>500</v>
      </c>
      <c r="H1065" s="340"/>
      <c r="I1065" s="337" t="s">
        <v>800</v>
      </c>
      <c r="J1065" s="337"/>
      <c r="K1065" s="337"/>
      <c r="L1065" s="337"/>
      <c r="M1065" s="329"/>
      <c r="N1065" s="337"/>
      <c r="O1065" s="349"/>
      <c r="P1065" s="349" t="str">
        <f>TEXT(daily!$B1065,"mmmm")</f>
        <v>July</v>
      </c>
      <c r="Q1065" s="358"/>
      <c r="R1065" s="313" t="str">
        <f t="shared" si="18"/>
        <v>2025</v>
      </c>
    </row>
    <row r="1066" ht="27" customHeight="1" spans="1:18">
      <c r="A1066" s="361">
        <f t="shared" ref="A1066:A1129" si="19">A1065+1</f>
        <v>1052</v>
      </c>
      <c r="B1066" s="294">
        <v>45857</v>
      </c>
      <c r="C1066" s="337"/>
      <c r="D1066" s="337" t="s">
        <v>377</v>
      </c>
      <c r="E1066" s="337"/>
      <c r="F1066" s="337" t="s">
        <v>1118</v>
      </c>
      <c r="G1066" s="359">
        <v>400</v>
      </c>
      <c r="H1066" s="340"/>
      <c r="I1066" s="337" t="s">
        <v>531</v>
      </c>
      <c r="J1066" s="337"/>
      <c r="K1066" s="337"/>
      <c r="L1066" s="337"/>
      <c r="M1066" s="334"/>
      <c r="N1066" s="337"/>
      <c r="O1066" s="349"/>
      <c r="P1066" s="349" t="str">
        <f>TEXT(daily!$B1066,"mmmm")</f>
        <v>July</v>
      </c>
      <c r="Q1066" s="357"/>
      <c r="R1066" s="313" t="str">
        <f t="shared" si="18"/>
        <v>2025</v>
      </c>
    </row>
    <row r="1067" ht="27" customHeight="1" spans="1:18">
      <c r="A1067" s="362">
        <f t="shared" si="19"/>
        <v>1053</v>
      </c>
      <c r="B1067" s="294">
        <v>45858</v>
      </c>
      <c r="C1067" s="337"/>
      <c r="D1067" s="337" t="s">
        <v>518</v>
      </c>
      <c r="E1067" s="337"/>
      <c r="F1067" s="337" t="s">
        <v>682</v>
      </c>
      <c r="G1067" s="359">
        <v>50</v>
      </c>
      <c r="H1067" s="340"/>
      <c r="I1067" s="337" t="s">
        <v>531</v>
      </c>
      <c r="J1067" s="337"/>
      <c r="K1067" s="337"/>
      <c r="L1067" s="337"/>
      <c r="M1067" s="329"/>
      <c r="N1067" s="337"/>
      <c r="O1067" s="349"/>
      <c r="P1067" s="349" t="str">
        <f>TEXT(daily!$B1067,"mmmm")</f>
        <v>July</v>
      </c>
      <c r="Q1067" s="358"/>
      <c r="R1067" s="313" t="str">
        <f t="shared" si="18"/>
        <v>2025</v>
      </c>
    </row>
    <row r="1068" ht="27" customHeight="1" spans="1:18">
      <c r="A1068" s="361">
        <f t="shared" si="19"/>
        <v>1054</v>
      </c>
      <c r="B1068" s="294">
        <v>45858</v>
      </c>
      <c r="C1068" s="337"/>
      <c r="D1068" s="337" t="s">
        <v>518</v>
      </c>
      <c r="E1068" s="337"/>
      <c r="F1068" s="337" t="s">
        <v>1122</v>
      </c>
      <c r="G1068" s="359">
        <f>600*2</f>
        <v>1200</v>
      </c>
      <c r="H1068" s="340"/>
      <c r="I1068" s="337" t="s">
        <v>800</v>
      </c>
      <c r="J1068" s="337"/>
      <c r="K1068" s="337"/>
      <c r="L1068" s="337"/>
      <c r="M1068" s="334"/>
      <c r="N1068" s="337"/>
      <c r="O1068" s="349"/>
      <c r="P1068" s="349" t="str">
        <f>TEXT(daily!$B1068,"mmmm")</f>
        <v>July</v>
      </c>
      <c r="Q1068" s="357"/>
      <c r="R1068" s="313" t="str">
        <f t="shared" si="18"/>
        <v>2025</v>
      </c>
    </row>
    <row r="1069" ht="27" customHeight="1" spans="1:18">
      <c r="A1069" s="362">
        <f t="shared" si="19"/>
        <v>1055</v>
      </c>
      <c r="B1069" s="294">
        <v>45858</v>
      </c>
      <c r="C1069" s="337"/>
      <c r="D1069" s="337" t="s">
        <v>377</v>
      </c>
      <c r="E1069" s="337"/>
      <c r="F1069" s="337" t="s">
        <v>49</v>
      </c>
      <c r="G1069" s="359">
        <v>100</v>
      </c>
      <c r="H1069" s="340"/>
      <c r="I1069" s="337" t="s">
        <v>800</v>
      </c>
      <c r="J1069" s="337"/>
      <c r="K1069" s="337"/>
      <c r="L1069" s="337"/>
      <c r="M1069" s="329"/>
      <c r="N1069" s="337"/>
      <c r="O1069" s="349"/>
      <c r="P1069" s="349" t="str">
        <f>TEXT(daily!$B1069,"mmmm")</f>
        <v>July</v>
      </c>
      <c r="Q1069" s="358"/>
      <c r="R1069" s="313" t="str">
        <f t="shared" si="18"/>
        <v>2025</v>
      </c>
    </row>
    <row r="1070" ht="27" customHeight="1" spans="1:18">
      <c r="A1070" s="361">
        <f t="shared" si="19"/>
        <v>1056</v>
      </c>
      <c r="B1070" s="294">
        <v>45859</v>
      </c>
      <c r="C1070" s="337"/>
      <c r="D1070" s="337" t="s">
        <v>518</v>
      </c>
      <c r="E1070" s="337"/>
      <c r="F1070" s="337" t="s">
        <v>1123</v>
      </c>
      <c r="G1070" s="359">
        <v>400</v>
      </c>
      <c r="H1070" s="340"/>
      <c r="I1070" s="337" t="s">
        <v>800</v>
      </c>
      <c r="J1070" s="337"/>
      <c r="K1070" s="337"/>
      <c r="L1070" s="337"/>
      <c r="M1070" s="334"/>
      <c r="N1070" s="337"/>
      <c r="O1070" s="349"/>
      <c r="P1070" s="349" t="str">
        <f>TEXT(daily!$B1070,"mmmm")</f>
        <v>July</v>
      </c>
      <c r="Q1070" s="357"/>
      <c r="R1070" s="313" t="str">
        <f t="shared" si="18"/>
        <v>2025</v>
      </c>
    </row>
    <row r="1071" ht="27" customHeight="1" spans="1:18">
      <c r="A1071" s="362">
        <f t="shared" si="19"/>
        <v>1057</v>
      </c>
      <c r="B1071" s="294">
        <v>45859</v>
      </c>
      <c r="C1071" s="337"/>
      <c r="D1071" s="337" t="s">
        <v>517</v>
      </c>
      <c r="E1071" s="337"/>
      <c r="F1071" s="337" t="s">
        <v>848</v>
      </c>
      <c r="G1071" s="359">
        <v>1050</v>
      </c>
      <c r="H1071" s="340"/>
      <c r="I1071" s="337" t="s">
        <v>517</v>
      </c>
      <c r="J1071" s="337"/>
      <c r="K1071" s="337"/>
      <c r="L1071" s="337"/>
      <c r="M1071" s="329"/>
      <c r="N1071" s="337"/>
      <c r="O1071" s="349"/>
      <c r="P1071" s="349" t="str">
        <f>TEXT(daily!$B1071,"mmmm")</f>
        <v>July</v>
      </c>
      <c r="Q1071" s="358"/>
      <c r="R1071" s="313" t="str">
        <f t="shared" si="18"/>
        <v>2025</v>
      </c>
    </row>
    <row r="1072" ht="27" customHeight="1" spans="1:18">
      <c r="A1072" s="361">
        <f t="shared" si="19"/>
        <v>1058</v>
      </c>
      <c r="B1072" s="294">
        <v>45859</v>
      </c>
      <c r="C1072" s="337"/>
      <c r="D1072" s="337" t="s">
        <v>517</v>
      </c>
      <c r="E1072" s="337"/>
      <c r="F1072" s="337" t="s">
        <v>311</v>
      </c>
      <c r="G1072" s="359">
        <v>1000</v>
      </c>
      <c r="H1072" s="340"/>
      <c r="I1072" s="337" t="s">
        <v>517</v>
      </c>
      <c r="J1072" s="337"/>
      <c r="K1072" s="337"/>
      <c r="L1072" s="337"/>
      <c r="M1072" s="334"/>
      <c r="N1072" s="337"/>
      <c r="O1072" s="349"/>
      <c r="P1072" s="349" t="str">
        <f>TEXT(daily!$B1072,"mmmm")</f>
        <v>July</v>
      </c>
      <c r="Q1072" s="357"/>
      <c r="R1072" s="313" t="str">
        <f t="shared" si="18"/>
        <v>2025</v>
      </c>
    </row>
    <row r="1073" ht="27" customHeight="1" spans="1:18">
      <c r="A1073" s="362">
        <f t="shared" si="19"/>
        <v>1059</v>
      </c>
      <c r="B1073" s="294">
        <v>45859</v>
      </c>
      <c r="C1073" s="337"/>
      <c r="D1073" s="337" t="s">
        <v>520</v>
      </c>
      <c r="E1073" s="337"/>
      <c r="F1073" s="341" t="s">
        <v>1124</v>
      </c>
      <c r="G1073" s="359">
        <v>500</v>
      </c>
      <c r="H1073" s="340"/>
      <c r="I1073" s="337" t="s">
        <v>800</v>
      </c>
      <c r="J1073" s="337"/>
      <c r="K1073" s="337"/>
      <c r="L1073" s="337"/>
      <c r="M1073" s="329"/>
      <c r="N1073" s="337"/>
      <c r="O1073" s="349"/>
      <c r="P1073" s="349" t="str">
        <f>TEXT(daily!$B1073,"mmmm")</f>
        <v>July</v>
      </c>
      <c r="Q1073" s="358"/>
      <c r="R1073" s="313" t="str">
        <f t="shared" si="18"/>
        <v>2025</v>
      </c>
    </row>
    <row r="1074" ht="27" customHeight="1" spans="1:18">
      <c r="A1074" s="361">
        <f t="shared" si="19"/>
        <v>1060</v>
      </c>
      <c r="B1074" s="294">
        <v>45859</v>
      </c>
      <c r="C1074" s="337"/>
      <c r="D1074" s="337" t="s">
        <v>517</v>
      </c>
      <c r="E1074" s="337"/>
      <c r="F1074" s="337" t="s">
        <v>186</v>
      </c>
      <c r="G1074" s="359">
        <f>175+370</f>
        <v>545</v>
      </c>
      <c r="H1074" s="340"/>
      <c r="I1074" s="337" t="s">
        <v>517</v>
      </c>
      <c r="J1074" s="337"/>
      <c r="K1074" s="337"/>
      <c r="L1074" s="337"/>
      <c r="M1074" s="334"/>
      <c r="N1074" s="337"/>
      <c r="O1074" s="349"/>
      <c r="P1074" s="349" t="str">
        <f>TEXT(daily!$B1074,"mmmm")</f>
        <v>July</v>
      </c>
      <c r="Q1074" s="357"/>
      <c r="R1074" s="313" t="str">
        <f t="shared" si="18"/>
        <v>2025</v>
      </c>
    </row>
    <row r="1075" ht="27" customHeight="1" spans="1:18">
      <c r="A1075" s="362">
        <f t="shared" si="19"/>
        <v>1061</v>
      </c>
      <c r="B1075" s="294">
        <v>45859</v>
      </c>
      <c r="C1075" s="337"/>
      <c r="D1075" s="337" t="s">
        <v>377</v>
      </c>
      <c r="E1075" s="337"/>
      <c r="F1075" s="337" t="s">
        <v>341</v>
      </c>
      <c r="G1075" s="359">
        <v>60</v>
      </c>
      <c r="H1075" s="340"/>
      <c r="I1075" s="337" t="s">
        <v>531</v>
      </c>
      <c r="J1075" s="337"/>
      <c r="K1075" s="337"/>
      <c r="L1075" s="337"/>
      <c r="M1075" s="329"/>
      <c r="N1075" s="337"/>
      <c r="O1075" s="349"/>
      <c r="P1075" s="349" t="str">
        <f>TEXT(daily!$B1075,"mmmm")</f>
        <v>July</v>
      </c>
      <c r="Q1075" s="358"/>
      <c r="R1075" s="313" t="str">
        <f t="shared" si="18"/>
        <v>2025</v>
      </c>
    </row>
    <row r="1076" ht="27" customHeight="1" spans="1:18">
      <c r="A1076" s="361">
        <f t="shared" si="19"/>
        <v>1062</v>
      </c>
      <c r="B1076" s="294">
        <v>45859</v>
      </c>
      <c r="C1076" s="337"/>
      <c r="D1076" s="337" t="s">
        <v>518</v>
      </c>
      <c r="E1076" s="337"/>
      <c r="F1076" s="337" t="s">
        <v>1125</v>
      </c>
      <c r="G1076" s="359">
        <v>25</v>
      </c>
      <c r="H1076" s="340"/>
      <c r="I1076" s="337" t="s">
        <v>800</v>
      </c>
      <c r="J1076" s="337"/>
      <c r="K1076" s="337"/>
      <c r="L1076" s="337"/>
      <c r="M1076" s="334"/>
      <c r="N1076" s="337"/>
      <c r="O1076" s="349"/>
      <c r="P1076" s="349" t="str">
        <f>TEXT(daily!$B1076,"mmmm")</f>
        <v>July</v>
      </c>
      <c r="Q1076" s="357"/>
      <c r="R1076" s="313" t="str">
        <f t="shared" si="18"/>
        <v>2025</v>
      </c>
    </row>
    <row r="1077" ht="27" customHeight="1" spans="1:18">
      <c r="A1077" s="362">
        <f t="shared" si="19"/>
        <v>1063</v>
      </c>
      <c r="B1077" s="294">
        <v>45860</v>
      </c>
      <c r="C1077" s="337"/>
      <c r="D1077" s="337" t="s">
        <v>993</v>
      </c>
      <c r="E1077" s="337"/>
      <c r="F1077" s="337" t="s">
        <v>1126</v>
      </c>
      <c r="G1077" s="359">
        <v>1590</v>
      </c>
      <c r="H1077" s="340"/>
      <c r="I1077" s="337" t="s">
        <v>531</v>
      </c>
      <c r="J1077" s="337"/>
      <c r="K1077" s="337"/>
      <c r="L1077" s="337"/>
      <c r="M1077" s="329"/>
      <c r="N1077" s="337"/>
      <c r="O1077" s="349"/>
      <c r="P1077" s="349" t="str">
        <f>TEXT(daily!$B1077,"mmmm")</f>
        <v>July</v>
      </c>
      <c r="Q1077" s="358"/>
      <c r="R1077" s="313" t="str">
        <f t="shared" si="18"/>
        <v>2025</v>
      </c>
    </row>
    <row r="1078" ht="27" customHeight="1" spans="1:18">
      <c r="A1078" s="361">
        <f t="shared" si="19"/>
        <v>1064</v>
      </c>
      <c r="B1078" s="294">
        <v>45860</v>
      </c>
      <c r="C1078" s="337"/>
      <c r="D1078" s="337" t="s">
        <v>17</v>
      </c>
      <c r="E1078" s="337"/>
      <c r="F1078" s="337" t="s">
        <v>1127</v>
      </c>
      <c r="G1078" s="359">
        <v>2000</v>
      </c>
      <c r="H1078" s="340"/>
      <c r="I1078" s="337" t="s">
        <v>1004</v>
      </c>
      <c r="J1078" s="337"/>
      <c r="K1078" s="337"/>
      <c r="L1078" s="337" t="s">
        <v>643</v>
      </c>
      <c r="M1078" s="334"/>
      <c r="N1078" s="337"/>
      <c r="O1078" s="349"/>
      <c r="P1078" s="349" t="str">
        <f>TEXT(daily!$B1078,"mmmm")</f>
        <v>July</v>
      </c>
      <c r="Q1078" s="357"/>
      <c r="R1078" s="313" t="str">
        <f t="shared" si="18"/>
        <v>2025</v>
      </c>
    </row>
    <row r="1079" ht="27" customHeight="1" spans="1:18">
      <c r="A1079" s="362">
        <f t="shared" si="19"/>
        <v>1065</v>
      </c>
      <c r="B1079" s="294">
        <v>45860</v>
      </c>
      <c r="C1079" s="337"/>
      <c r="D1079" s="337" t="s">
        <v>518</v>
      </c>
      <c r="E1079" s="337"/>
      <c r="F1079" s="337" t="s">
        <v>1128</v>
      </c>
      <c r="G1079" s="359">
        <v>750</v>
      </c>
      <c r="H1079" s="340"/>
      <c r="I1079" s="337" t="s">
        <v>800</v>
      </c>
      <c r="J1079" s="337"/>
      <c r="K1079" s="337"/>
      <c r="L1079" s="337"/>
      <c r="M1079" s="329"/>
      <c r="N1079" s="337" t="s">
        <v>528</v>
      </c>
      <c r="O1079" s="349"/>
      <c r="P1079" s="349" t="str">
        <f>TEXT(daily!$B1079,"mmmm")</f>
        <v>July</v>
      </c>
      <c r="Q1079" s="358"/>
      <c r="R1079" s="313" t="str">
        <f t="shared" si="18"/>
        <v>2025</v>
      </c>
    </row>
    <row r="1080" ht="27" customHeight="1" spans="1:18">
      <c r="A1080" s="361">
        <f t="shared" si="19"/>
        <v>1066</v>
      </c>
      <c r="B1080" s="294">
        <v>45860</v>
      </c>
      <c r="C1080" s="337"/>
      <c r="D1080" s="337" t="s">
        <v>518</v>
      </c>
      <c r="E1080" s="337"/>
      <c r="F1080" s="337" t="s">
        <v>1129</v>
      </c>
      <c r="G1080" s="359">
        <v>450</v>
      </c>
      <c r="H1080" s="340"/>
      <c r="I1080" s="337" t="s">
        <v>703</v>
      </c>
      <c r="J1080" s="337"/>
      <c r="K1080" s="337"/>
      <c r="L1080" s="337"/>
      <c r="M1080" s="334"/>
      <c r="N1080" s="337" t="s">
        <v>528</v>
      </c>
      <c r="O1080" s="349"/>
      <c r="P1080" s="349" t="str">
        <f>TEXT(daily!$B1080,"mmmm")</f>
        <v>July</v>
      </c>
      <c r="Q1080" s="357"/>
      <c r="R1080" s="313" t="str">
        <f t="shared" si="18"/>
        <v>2025</v>
      </c>
    </row>
    <row r="1081" ht="27" customHeight="1" spans="1:18">
      <c r="A1081" s="362">
        <f t="shared" si="19"/>
        <v>1067</v>
      </c>
      <c r="B1081" s="294">
        <v>45860</v>
      </c>
      <c r="C1081" s="337"/>
      <c r="D1081" s="337" t="s">
        <v>518</v>
      </c>
      <c r="E1081" s="337"/>
      <c r="F1081" s="337" t="s">
        <v>97</v>
      </c>
      <c r="G1081" s="359">
        <v>215</v>
      </c>
      <c r="H1081" s="340"/>
      <c r="I1081" s="337" t="s">
        <v>800</v>
      </c>
      <c r="J1081" s="337"/>
      <c r="K1081" s="337"/>
      <c r="L1081" s="337"/>
      <c r="M1081" s="329"/>
      <c r="N1081" s="337"/>
      <c r="O1081" s="349"/>
      <c r="P1081" s="349" t="str">
        <f>TEXT(daily!$B1081,"mmmm")</f>
        <v>July</v>
      </c>
      <c r="Q1081" s="358"/>
      <c r="R1081" s="313" t="str">
        <f t="shared" si="18"/>
        <v>2025</v>
      </c>
    </row>
    <row r="1082" ht="27" customHeight="1" spans="1:18">
      <c r="A1082" s="361">
        <f t="shared" si="19"/>
        <v>1068</v>
      </c>
      <c r="B1082" s="294">
        <v>45860</v>
      </c>
      <c r="C1082" s="337"/>
      <c r="D1082" s="337" t="s">
        <v>520</v>
      </c>
      <c r="E1082" s="337"/>
      <c r="F1082" s="337" t="s">
        <v>1130</v>
      </c>
      <c r="G1082" s="359">
        <v>200</v>
      </c>
      <c r="H1082" s="340"/>
      <c r="I1082" s="337" t="s">
        <v>800</v>
      </c>
      <c r="J1082" s="337"/>
      <c r="K1082" s="337"/>
      <c r="L1082" s="337"/>
      <c r="M1082" s="334" t="s">
        <v>1045</v>
      </c>
      <c r="N1082" s="337"/>
      <c r="O1082" s="349"/>
      <c r="P1082" s="349" t="str">
        <f>TEXT(daily!$B1082,"mmmm")</f>
        <v>July</v>
      </c>
      <c r="Q1082" s="357" t="s">
        <v>1131</v>
      </c>
      <c r="R1082" s="313" t="str">
        <f t="shared" si="18"/>
        <v>2025</v>
      </c>
    </row>
    <row r="1083" ht="27" customHeight="1" spans="1:18">
      <c r="A1083" s="362">
        <f t="shared" si="19"/>
        <v>1069</v>
      </c>
      <c r="B1083" s="294">
        <v>45860</v>
      </c>
      <c r="C1083" s="337"/>
      <c r="D1083" s="337" t="s">
        <v>520</v>
      </c>
      <c r="E1083" s="337"/>
      <c r="F1083" s="337" t="s">
        <v>1132</v>
      </c>
      <c r="G1083" s="359">
        <v>1000</v>
      </c>
      <c r="H1083" s="340"/>
      <c r="I1083" s="337" t="s">
        <v>800</v>
      </c>
      <c r="J1083" s="337"/>
      <c r="K1083" s="337"/>
      <c r="L1083" s="337"/>
      <c r="M1083" s="329"/>
      <c r="N1083" s="337"/>
      <c r="O1083" s="349"/>
      <c r="P1083" s="349" t="str">
        <f>TEXT(daily!$B1083,"mmmm")</f>
        <v>July</v>
      </c>
      <c r="Q1083" s="358"/>
      <c r="R1083" s="313" t="str">
        <f t="shared" si="18"/>
        <v>2025</v>
      </c>
    </row>
    <row r="1084" ht="27" customHeight="1" spans="1:18">
      <c r="A1084" s="361">
        <f t="shared" si="19"/>
        <v>1070</v>
      </c>
      <c r="B1084" s="294">
        <v>45860</v>
      </c>
      <c r="C1084" s="337"/>
      <c r="D1084" s="337" t="s">
        <v>517</v>
      </c>
      <c r="E1084" s="337"/>
      <c r="F1084" s="337" t="s">
        <v>186</v>
      </c>
      <c r="G1084" s="359">
        <f>492+387</f>
        <v>879</v>
      </c>
      <c r="H1084" s="340"/>
      <c r="I1084" s="337" t="s">
        <v>517</v>
      </c>
      <c r="J1084" s="337"/>
      <c r="K1084" s="337"/>
      <c r="L1084" s="337"/>
      <c r="M1084" s="334"/>
      <c r="N1084" s="337"/>
      <c r="O1084" s="349"/>
      <c r="P1084" s="349" t="str">
        <f>TEXT(daily!$B1084,"mmmm")</f>
        <v>July</v>
      </c>
      <c r="Q1084" s="357"/>
      <c r="R1084" s="313" t="str">
        <f t="shared" si="18"/>
        <v>2025</v>
      </c>
    </row>
    <row r="1085" ht="27" customHeight="1" spans="1:18">
      <c r="A1085" s="362">
        <f t="shared" si="19"/>
        <v>1071</v>
      </c>
      <c r="B1085" s="294">
        <v>45860</v>
      </c>
      <c r="C1085" s="337"/>
      <c r="D1085" s="337" t="s">
        <v>377</v>
      </c>
      <c r="E1085" s="337"/>
      <c r="F1085" s="337" t="s">
        <v>1101</v>
      </c>
      <c r="G1085" s="359">
        <v>120</v>
      </c>
      <c r="H1085" s="340"/>
      <c r="I1085" s="337" t="s">
        <v>531</v>
      </c>
      <c r="J1085" s="337"/>
      <c r="K1085" s="337"/>
      <c r="L1085" s="337"/>
      <c r="M1085" s="329"/>
      <c r="N1085" s="337"/>
      <c r="O1085" s="349"/>
      <c r="P1085" s="349" t="str">
        <f>TEXT(daily!$B1085,"mmmm")</f>
        <v>July</v>
      </c>
      <c r="Q1085" s="358"/>
      <c r="R1085" s="313" t="str">
        <f t="shared" si="18"/>
        <v>2025</v>
      </c>
    </row>
    <row r="1086" ht="27" customHeight="1" spans="1:18">
      <c r="A1086" s="361">
        <f t="shared" si="19"/>
        <v>1072</v>
      </c>
      <c r="B1086" s="294">
        <v>45861</v>
      </c>
      <c r="C1086" s="337"/>
      <c r="D1086" s="337" t="s">
        <v>517</v>
      </c>
      <c r="E1086" s="337"/>
      <c r="F1086" s="337" t="s">
        <v>1133</v>
      </c>
      <c r="G1086" s="359">
        <v>2000</v>
      </c>
      <c r="H1086" s="340"/>
      <c r="I1086" s="337" t="s">
        <v>517</v>
      </c>
      <c r="J1086" s="337"/>
      <c r="K1086" s="337"/>
      <c r="L1086" s="337"/>
      <c r="M1086" s="334"/>
      <c r="N1086" s="337"/>
      <c r="O1086" s="349"/>
      <c r="P1086" s="349" t="str">
        <f>TEXT(daily!$B1086,"mmmm")</f>
        <v>July</v>
      </c>
      <c r="Q1086" s="357"/>
      <c r="R1086" s="313" t="str">
        <f t="shared" si="18"/>
        <v>2025</v>
      </c>
    </row>
    <row r="1087" ht="27" customHeight="1" spans="1:18">
      <c r="A1087" s="362">
        <f t="shared" si="19"/>
        <v>1073</v>
      </c>
      <c r="B1087" s="294">
        <v>45861</v>
      </c>
      <c r="C1087" s="337"/>
      <c r="D1087" s="341" t="s">
        <v>377</v>
      </c>
      <c r="E1087" s="337"/>
      <c r="F1087" s="337" t="s">
        <v>1101</v>
      </c>
      <c r="G1087" s="359">
        <v>55</v>
      </c>
      <c r="H1087" s="340"/>
      <c r="I1087" s="337" t="s">
        <v>531</v>
      </c>
      <c r="J1087" s="337"/>
      <c r="K1087" s="337"/>
      <c r="L1087" s="337"/>
      <c r="M1087" s="329"/>
      <c r="N1087" s="337"/>
      <c r="O1087" s="349"/>
      <c r="P1087" s="349" t="str">
        <f>TEXT(daily!$B1087,"mmmm")</f>
        <v>July</v>
      </c>
      <c r="Q1087" s="358"/>
      <c r="R1087" s="313" t="str">
        <f t="shared" si="18"/>
        <v>2025</v>
      </c>
    </row>
    <row r="1088" ht="27" customHeight="1" spans="1:18">
      <c r="A1088" s="361">
        <f t="shared" si="19"/>
        <v>1074</v>
      </c>
      <c r="B1088" s="294">
        <v>45861</v>
      </c>
      <c r="C1088" s="337"/>
      <c r="D1088" s="337" t="s">
        <v>668</v>
      </c>
      <c r="E1088" s="337"/>
      <c r="F1088" s="337" t="s">
        <v>668</v>
      </c>
      <c r="G1088" s="359">
        <v>3.71</v>
      </c>
      <c r="H1088" s="340"/>
      <c r="I1088" s="337" t="s">
        <v>531</v>
      </c>
      <c r="J1088" s="337"/>
      <c r="K1088" s="337"/>
      <c r="L1088" s="337"/>
      <c r="M1088" s="334"/>
      <c r="N1088" s="337"/>
      <c r="O1088" s="349"/>
      <c r="P1088" s="349" t="str">
        <f>TEXT(daily!$B1088,"mmmm")</f>
        <v>July</v>
      </c>
      <c r="Q1088" s="357"/>
      <c r="R1088" s="313" t="str">
        <f t="shared" si="18"/>
        <v>2025</v>
      </c>
    </row>
    <row r="1089" ht="27" customHeight="1" spans="1:18">
      <c r="A1089" s="362">
        <f t="shared" si="19"/>
        <v>1075</v>
      </c>
      <c r="B1089" s="294">
        <v>45862</v>
      </c>
      <c r="C1089" s="337"/>
      <c r="D1089" s="337" t="s">
        <v>517</v>
      </c>
      <c r="E1089" s="337"/>
      <c r="F1089" s="337" t="s">
        <v>186</v>
      </c>
      <c r="G1089" s="359">
        <v>500</v>
      </c>
      <c r="H1089" s="340"/>
      <c r="I1089" s="337" t="s">
        <v>517</v>
      </c>
      <c r="J1089" s="337"/>
      <c r="K1089" s="337"/>
      <c r="L1089" s="337"/>
      <c r="M1089" s="329"/>
      <c r="N1089" s="337"/>
      <c r="O1089" s="349"/>
      <c r="P1089" s="349" t="str">
        <f>TEXT(daily!$B1089,"mmmm")</f>
        <v>July</v>
      </c>
      <c r="Q1089" s="358"/>
      <c r="R1089" s="313" t="str">
        <f t="shared" si="18"/>
        <v>2025</v>
      </c>
    </row>
    <row r="1090" ht="27" customHeight="1" spans="1:18">
      <c r="A1090" s="361">
        <f t="shared" si="19"/>
        <v>1076</v>
      </c>
      <c r="B1090" s="294">
        <v>45862</v>
      </c>
      <c r="C1090" s="337"/>
      <c r="D1090" s="337" t="s">
        <v>520</v>
      </c>
      <c r="E1090" s="337"/>
      <c r="F1090" s="337" t="s">
        <v>1134</v>
      </c>
      <c r="G1090" s="359">
        <v>4550</v>
      </c>
      <c r="H1090" s="340"/>
      <c r="I1090" s="337" t="s">
        <v>531</v>
      </c>
      <c r="J1090" s="337"/>
      <c r="K1090" s="337"/>
      <c r="L1090" s="337"/>
      <c r="M1090" s="334"/>
      <c r="N1090" s="337"/>
      <c r="O1090" s="349"/>
      <c r="P1090" s="349" t="str">
        <f>TEXT(daily!$B1090,"mmmm")</f>
        <v>July</v>
      </c>
      <c r="Q1090" s="357"/>
      <c r="R1090" s="313" t="str">
        <f t="shared" si="18"/>
        <v>2025</v>
      </c>
    </row>
    <row r="1091" ht="27" customHeight="1" spans="1:18">
      <c r="A1091" s="362">
        <f t="shared" si="19"/>
        <v>1077</v>
      </c>
      <c r="B1091" s="294">
        <v>45864</v>
      </c>
      <c r="C1091" s="337"/>
      <c r="D1091" s="337" t="s">
        <v>377</v>
      </c>
      <c r="E1091" s="337"/>
      <c r="F1091" s="337" t="s">
        <v>1135</v>
      </c>
      <c r="G1091" s="359">
        <v>500</v>
      </c>
      <c r="H1091" s="340"/>
      <c r="I1091" s="337" t="s">
        <v>800</v>
      </c>
      <c r="J1091" s="337"/>
      <c r="K1091" s="337"/>
      <c r="L1091" s="337"/>
      <c r="M1091" s="329"/>
      <c r="N1091" s="337"/>
      <c r="O1091" s="349"/>
      <c r="P1091" s="349" t="str">
        <f>TEXT(daily!$B1091,"mmmm")</f>
        <v>July</v>
      </c>
      <c r="Q1091" s="358"/>
      <c r="R1091" s="313" t="str">
        <f t="shared" si="18"/>
        <v>2025</v>
      </c>
    </row>
    <row r="1092" ht="27" customHeight="1" spans="1:18">
      <c r="A1092" s="361">
        <f t="shared" si="19"/>
        <v>1078</v>
      </c>
      <c r="B1092" s="294">
        <v>45864</v>
      </c>
      <c r="C1092" s="337"/>
      <c r="D1092" s="337" t="s">
        <v>377</v>
      </c>
      <c r="E1092" s="337"/>
      <c r="F1092" s="337" t="s">
        <v>662</v>
      </c>
      <c r="G1092" s="359">
        <v>550</v>
      </c>
      <c r="H1092" s="340"/>
      <c r="I1092" s="337" t="s">
        <v>531</v>
      </c>
      <c r="J1092" s="337"/>
      <c r="K1092" s="337"/>
      <c r="L1092" s="337"/>
      <c r="M1092" s="334"/>
      <c r="N1092" s="337"/>
      <c r="O1092" s="349"/>
      <c r="P1092" s="349" t="str">
        <f>TEXT(daily!$B1092,"mmmm")</f>
        <v>July</v>
      </c>
      <c r="Q1092" s="357"/>
      <c r="R1092" s="313" t="str">
        <f t="shared" si="18"/>
        <v>2025</v>
      </c>
    </row>
    <row r="1093" ht="27" customHeight="1" spans="1:18">
      <c r="A1093" s="362">
        <f t="shared" si="19"/>
        <v>1079</v>
      </c>
      <c r="B1093" s="294">
        <v>45862</v>
      </c>
      <c r="C1093" s="337"/>
      <c r="D1093" s="337" t="s">
        <v>668</v>
      </c>
      <c r="E1093" s="337"/>
      <c r="F1093" s="337" t="s">
        <v>668</v>
      </c>
      <c r="G1093" s="359">
        <v>7.05</v>
      </c>
      <c r="H1093" s="340"/>
      <c r="I1093" s="337" t="s">
        <v>531</v>
      </c>
      <c r="J1093" s="337"/>
      <c r="K1093" s="337"/>
      <c r="L1093" s="337"/>
      <c r="M1093" s="329"/>
      <c r="N1093" s="337"/>
      <c r="O1093" s="349"/>
      <c r="P1093" s="349" t="str">
        <f>TEXT(daily!$B1093,"mmmm")</f>
        <v>July</v>
      </c>
      <c r="Q1093" s="358"/>
      <c r="R1093" s="313" t="str">
        <f t="shared" si="18"/>
        <v>2025</v>
      </c>
    </row>
    <row r="1094" ht="27" customHeight="1" spans="1:18">
      <c r="A1094" s="361">
        <f t="shared" si="19"/>
        <v>1080</v>
      </c>
      <c r="B1094" s="294">
        <v>45865</v>
      </c>
      <c r="C1094" s="337"/>
      <c r="D1094" s="337" t="s">
        <v>518</v>
      </c>
      <c r="E1094" s="337"/>
      <c r="F1094" s="337" t="s">
        <v>1136</v>
      </c>
      <c r="G1094" s="359">
        <v>500</v>
      </c>
      <c r="H1094" s="340"/>
      <c r="I1094" s="337" t="s">
        <v>531</v>
      </c>
      <c r="J1094" s="337"/>
      <c r="K1094" s="337"/>
      <c r="L1094" s="337"/>
      <c r="M1094" s="334"/>
      <c r="N1094" s="337"/>
      <c r="O1094" s="349"/>
      <c r="P1094" s="349" t="str">
        <f>TEXT(daily!$B1094,"mmmm")</f>
        <v>July</v>
      </c>
      <c r="Q1094" s="357"/>
      <c r="R1094" s="313" t="str">
        <f t="shared" si="18"/>
        <v>2025</v>
      </c>
    </row>
    <row r="1095" ht="27" customHeight="1" spans="1:18">
      <c r="A1095" s="362">
        <f t="shared" si="19"/>
        <v>1081</v>
      </c>
      <c r="B1095" s="294">
        <v>45865</v>
      </c>
      <c r="C1095" s="337"/>
      <c r="D1095" s="337" t="s">
        <v>518</v>
      </c>
      <c r="E1095" s="337"/>
      <c r="F1095" s="337" t="s">
        <v>1137</v>
      </c>
      <c r="G1095" s="359">
        <v>500</v>
      </c>
      <c r="H1095" s="340"/>
      <c r="I1095" s="337" t="s">
        <v>800</v>
      </c>
      <c r="J1095" s="337"/>
      <c r="K1095" s="337"/>
      <c r="L1095" s="337"/>
      <c r="M1095" s="329"/>
      <c r="N1095" s="337"/>
      <c r="O1095" s="349"/>
      <c r="P1095" s="349" t="str">
        <f>TEXT(daily!$B1095,"mmmm")</f>
        <v>July</v>
      </c>
      <c r="Q1095" s="358"/>
      <c r="R1095" s="313" t="str">
        <f t="shared" si="18"/>
        <v>2025</v>
      </c>
    </row>
    <row r="1096" ht="27" customHeight="1" spans="1:18">
      <c r="A1096" s="361">
        <f t="shared" si="19"/>
        <v>1082</v>
      </c>
      <c r="B1096" s="294">
        <v>45865</v>
      </c>
      <c r="C1096" s="337"/>
      <c r="D1096" s="337" t="s">
        <v>518</v>
      </c>
      <c r="E1096" s="337"/>
      <c r="F1096" s="337" t="s">
        <v>1138</v>
      </c>
      <c r="G1096" s="359">
        <v>55</v>
      </c>
      <c r="H1096" s="340"/>
      <c r="I1096" s="337" t="s">
        <v>800</v>
      </c>
      <c r="J1096" s="337"/>
      <c r="K1096" s="337"/>
      <c r="L1096" s="337"/>
      <c r="M1096" s="334"/>
      <c r="N1096" s="337"/>
      <c r="O1096" s="349"/>
      <c r="P1096" s="349" t="str">
        <f>TEXT(daily!$B1096,"mmmm")</f>
        <v>July</v>
      </c>
      <c r="Q1096" s="357"/>
      <c r="R1096" s="313" t="str">
        <f t="shared" si="18"/>
        <v>2025</v>
      </c>
    </row>
    <row r="1097" ht="27" customHeight="1" spans="1:18">
      <c r="A1097" s="362">
        <f t="shared" si="19"/>
        <v>1083</v>
      </c>
      <c r="B1097" s="294">
        <v>45865</v>
      </c>
      <c r="C1097" s="337"/>
      <c r="D1097" s="337" t="s">
        <v>518</v>
      </c>
      <c r="E1097" s="337"/>
      <c r="F1097" s="337" t="s">
        <v>1139</v>
      </c>
      <c r="G1097" s="359">
        <v>125</v>
      </c>
      <c r="H1097" s="340"/>
      <c r="I1097" s="337" t="s">
        <v>800</v>
      </c>
      <c r="J1097" s="337"/>
      <c r="K1097" s="337"/>
      <c r="L1097" s="337"/>
      <c r="M1097" s="329"/>
      <c r="N1097" s="337"/>
      <c r="O1097" s="349"/>
      <c r="P1097" s="349" t="str">
        <f>TEXT(daily!$B1097,"mmmm")</f>
        <v>July</v>
      </c>
      <c r="Q1097" s="358"/>
      <c r="R1097" s="313" t="str">
        <f t="shared" si="18"/>
        <v>2025</v>
      </c>
    </row>
    <row r="1098" ht="27" customHeight="1" spans="1:18">
      <c r="A1098" s="361">
        <f t="shared" si="19"/>
        <v>1084</v>
      </c>
      <c r="B1098" s="294">
        <v>45865</v>
      </c>
      <c r="C1098" s="337"/>
      <c r="D1098" s="337" t="s">
        <v>518</v>
      </c>
      <c r="E1098" s="337"/>
      <c r="F1098" s="337" t="s">
        <v>1140</v>
      </c>
      <c r="G1098" s="359">
        <v>150</v>
      </c>
      <c r="H1098" s="340"/>
      <c r="I1098" s="337" t="s">
        <v>800</v>
      </c>
      <c r="J1098" s="337"/>
      <c r="K1098" s="337"/>
      <c r="L1098" s="337"/>
      <c r="M1098" s="334"/>
      <c r="N1098" s="337"/>
      <c r="O1098" s="349"/>
      <c r="P1098" s="349" t="str">
        <f>TEXT(daily!$B1098,"mmmm")</f>
        <v>July</v>
      </c>
      <c r="Q1098" s="357"/>
      <c r="R1098" s="313" t="str">
        <f t="shared" si="18"/>
        <v>2025</v>
      </c>
    </row>
    <row r="1099" ht="27" customHeight="1" spans="1:18">
      <c r="A1099" s="362">
        <f t="shared" si="19"/>
        <v>1085</v>
      </c>
      <c r="B1099" s="294">
        <v>45865</v>
      </c>
      <c r="C1099" s="337"/>
      <c r="D1099" s="337" t="s">
        <v>517</v>
      </c>
      <c r="E1099" s="337"/>
      <c r="F1099" s="337" t="s">
        <v>1141</v>
      </c>
      <c r="G1099" s="359">
        <v>200</v>
      </c>
      <c r="H1099" s="340"/>
      <c r="I1099" s="337" t="s">
        <v>517</v>
      </c>
      <c r="J1099" s="337"/>
      <c r="K1099" s="337"/>
      <c r="L1099" s="337"/>
      <c r="M1099" s="329"/>
      <c r="N1099" s="337"/>
      <c r="O1099" s="349"/>
      <c r="P1099" s="349" t="str">
        <f>TEXT(daily!$B1099,"mmmm")</f>
        <v>July</v>
      </c>
      <c r="Q1099" s="358"/>
      <c r="R1099" s="313" t="str">
        <f t="shared" si="18"/>
        <v>2025</v>
      </c>
    </row>
    <row r="1100" ht="27" customHeight="1" spans="1:18">
      <c r="A1100" s="361">
        <f t="shared" si="19"/>
        <v>1086</v>
      </c>
      <c r="B1100" s="294">
        <v>45866</v>
      </c>
      <c r="C1100" s="337"/>
      <c r="D1100" s="337" t="s">
        <v>517</v>
      </c>
      <c r="E1100" s="337"/>
      <c r="F1100" s="337" t="s">
        <v>186</v>
      </c>
      <c r="G1100" s="359">
        <v>275</v>
      </c>
      <c r="H1100" s="340"/>
      <c r="I1100" s="337" t="s">
        <v>517</v>
      </c>
      <c r="J1100" s="337"/>
      <c r="K1100" s="337"/>
      <c r="L1100" s="337"/>
      <c r="M1100" s="334"/>
      <c r="N1100" s="337"/>
      <c r="O1100" s="349"/>
      <c r="P1100" s="349" t="str">
        <f>TEXT(daily!$B1100,"mmmm")</f>
        <v>July</v>
      </c>
      <c r="Q1100" s="357"/>
      <c r="R1100" s="313" t="str">
        <f t="shared" si="18"/>
        <v>2025</v>
      </c>
    </row>
    <row r="1101" ht="27" customHeight="1" spans="1:18">
      <c r="A1101" s="362">
        <f t="shared" si="19"/>
        <v>1087</v>
      </c>
      <c r="B1101" s="294">
        <v>45867</v>
      </c>
      <c r="C1101" s="337"/>
      <c r="D1101" s="337" t="s">
        <v>377</v>
      </c>
      <c r="E1101" s="337"/>
      <c r="F1101" s="337" t="s">
        <v>341</v>
      </c>
      <c r="G1101" s="359">
        <v>60</v>
      </c>
      <c r="H1101" s="340"/>
      <c r="I1101" s="337" t="s">
        <v>531</v>
      </c>
      <c r="J1101" s="337"/>
      <c r="K1101" s="337"/>
      <c r="L1101" s="337"/>
      <c r="M1101" s="329"/>
      <c r="N1101" s="337"/>
      <c r="O1101" s="349"/>
      <c r="P1101" s="349" t="str">
        <f>TEXT(daily!$B1101,"mmmm")</f>
        <v>July</v>
      </c>
      <c r="Q1101" s="358"/>
      <c r="R1101" s="313" t="str">
        <f t="shared" si="18"/>
        <v>2025</v>
      </c>
    </row>
    <row r="1102" ht="27" customHeight="1" spans="1:18">
      <c r="A1102" s="361">
        <f t="shared" si="19"/>
        <v>1088</v>
      </c>
      <c r="B1102" s="294">
        <v>45867</v>
      </c>
      <c r="C1102" s="337"/>
      <c r="D1102" s="337" t="s">
        <v>518</v>
      </c>
      <c r="E1102" s="337"/>
      <c r="F1102" s="337" t="s">
        <v>1142</v>
      </c>
      <c r="G1102" s="359">
        <v>45</v>
      </c>
      <c r="H1102" s="340"/>
      <c r="I1102" s="337" t="s">
        <v>800</v>
      </c>
      <c r="J1102" s="337"/>
      <c r="K1102" s="337"/>
      <c r="L1102" s="337"/>
      <c r="M1102" s="334"/>
      <c r="N1102" s="337"/>
      <c r="O1102" s="349"/>
      <c r="P1102" s="349" t="str">
        <f>TEXT(daily!$B1102,"mmmm")</f>
        <v>July</v>
      </c>
      <c r="Q1102" s="357"/>
      <c r="R1102" s="313" t="str">
        <f t="shared" si="18"/>
        <v>2025</v>
      </c>
    </row>
    <row r="1103" ht="27" customHeight="1" spans="1:18">
      <c r="A1103" s="362">
        <f t="shared" si="19"/>
        <v>1089</v>
      </c>
      <c r="B1103" s="294">
        <v>45867</v>
      </c>
      <c r="C1103" s="337"/>
      <c r="D1103" s="337" t="s">
        <v>518</v>
      </c>
      <c r="E1103" s="337"/>
      <c r="F1103" s="337" t="s">
        <v>1143</v>
      </c>
      <c r="G1103" s="359">
        <v>10</v>
      </c>
      <c r="H1103" s="340"/>
      <c r="I1103" s="337" t="s">
        <v>800</v>
      </c>
      <c r="J1103" s="337"/>
      <c r="K1103" s="337"/>
      <c r="L1103" s="337"/>
      <c r="M1103" s="329"/>
      <c r="N1103" s="337"/>
      <c r="O1103" s="349"/>
      <c r="P1103" s="349" t="str">
        <f>TEXT(daily!$B1103,"mmmm")</f>
        <v>July</v>
      </c>
      <c r="Q1103" s="358"/>
      <c r="R1103" s="313" t="str">
        <f t="shared" ref="R1103:R1166" si="20">TEXT(B1103,"yyyy")</f>
        <v>2025</v>
      </c>
    </row>
    <row r="1104" ht="27" customHeight="1" spans="1:18">
      <c r="A1104" s="361">
        <f t="shared" si="19"/>
        <v>1090</v>
      </c>
      <c r="B1104" s="294">
        <v>45867</v>
      </c>
      <c r="C1104" s="337"/>
      <c r="D1104" s="337" t="s">
        <v>518</v>
      </c>
      <c r="E1104" s="337"/>
      <c r="F1104" s="337" t="s">
        <v>1144</v>
      </c>
      <c r="G1104" s="359">
        <f>1800+450</f>
        <v>2250</v>
      </c>
      <c r="H1104" s="340"/>
      <c r="I1104" s="337" t="s">
        <v>1027</v>
      </c>
      <c r="J1104" s="337"/>
      <c r="K1104" s="337"/>
      <c r="L1104" s="337"/>
      <c r="M1104" s="334"/>
      <c r="N1104" s="337"/>
      <c r="O1104" s="349"/>
      <c r="P1104" s="349" t="str">
        <f>TEXT(daily!$B1104,"mmmm")</f>
        <v>July</v>
      </c>
      <c r="Q1104" s="357"/>
      <c r="R1104" s="313" t="str">
        <f t="shared" si="20"/>
        <v>2025</v>
      </c>
    </row>
    <row r="1105" ht="27" customHeight="1" spans="1:18">
      <c r="A1105" s="362">
        <f t="shared" si="19"/>
        <v>1091</v>
      </c>
      <c r="B1105" s="294">
        <v>45867</v>
      </c>
      <c r="C1105" s="337"/>
      <c r="D1105" s="337" t="s">
        <v>518</v>
      </c>
      <c r="E1105" s="337"/>
      <c r="F1105" s="337" t="s">
        <v>1145</v>
      </c>
      <c r="G1105" s="359">
        <v>225</v>
      </c>
      <c r="H1105" s="340"/>
      <c r="I1105" s="337" t="s">
        <v>1027</v>
      </c>
      <c r="J1105" s="337"/>
      <c r="K1105" s="337"/>
      <c r="L1105" s="337"/>
      <c r="M1105" s="329"/>
      <c r="N1105" s="337"/>
      <c r="O1105" s="349"/>
      <c r="P1105" s="349" t="str">
        <f>TEXT(daily!$B1105,"mmmm")</f>
        <v>July</v>
      </c>
      <c r="Q1105" s="358"/>
      <c r="R1105" s="313" t="str">
        <f t="shared" si="20"/>
        <v>2025</v>
      </c>
    </row>
    <row r="1106" ht="27" customHeight="1" spans="1:18">
      <c r="A1106" s="361">
        <f t="shared" si="19"/>
        <v>1092</v>
      </c>
      <c r="B1106" s="294">
        <v>45867</v>
      </c>
      <c r="C1106" s="337"/>
      <c r="D1106" s="337" t="s">
        <v>518</v>
      </c>
      <c r="E1106" s="337"/>
      <c r="F1106" s="337" t="s">
        <v>1146</v>
      </c>
      <c r="G1106" s="359">
        <v>225</v>
      </c>
      <c r="H1106" s="340"/>
      <c r="I1106" s="337" t="s">
        <v>531</v>
      </c>
      <c r="J1106" s="337"/>
      <c r="K1106" s="337"/>
      <c r="L1106" s="337"/>
      <c r="M1106" s="334"/>
      <c r="N1106" s="337"/>
      <c r="O1106" s="349"/>
      <c r="P1106" s="349" t="str">
        <f>TEXT(daily!$B1106,"mmmm")</f>
        <v>July</v>
      </c>
      <c r="Q1106" s="357"/>
      <c r="R1106" s="313" t="str">
        <f t="shared" si="20"/>
        <v>2025</v>
      </c>
    </row>
    <row r="1107" ht="27" customHeight="1" spans="1:18">
      <c r="A1107" s="362">
        <f t="shared" si="19"/>
        <v>1093</v>
      </c>
      <c r="B1107" s="294">
        <v>45867</v>
      </c>
      <c r="C1107" s="337"/>
      <c r="D1107" s="337" t="s">
        <v>377</v>
      </c>
      <c r="E1107" s="337"/>
      <c r="F1107" s="337" t="s">
        <v>341</v>
      </c>
      <c r="G1107" s="359">
        <v>90</v>
      </c>
      <c r="H1107" s="340"/>
      <c r="I1107" s="337" t="s">
        <v>1027</v>
      </c>
      <c r="J1107" s="337"/>
      <c r="K1107" s="337"/>
      <c r="L1107" s="337"/>
      <c r="M1107" s="329"/>
      <c r="N1107" s="337"/>
      <c r="O1107" s="349"/>
      <c r="P1107" s="349" t="str">
        <f>TEXT(daily!$B1107,"mmmm")</f>
        <v>July</v>
      </c>
      <c r="Q1107" s="358"/>
      <c r="R1107" s="313" t="str">
        <f t="shared" si="20"/>
        <v>2025</v>
      </c>
    </row>
    <row r="1108" ht="27" customHeight="1" spans="1:18">
      <c r="A1108" s="361">
        <f t="shared" si="19"/>
        <v>1094</v>
      </c>
      <c r="B1108" s="294">
        <v>45867</v>
      </c>
      <c r="C1108" s="337"/>
      <c r="D1108" s="337" t="s">
        <v>518</v>
      </c>
      <c r="E1108" s="337"/>
      <c r="F1108" s="337" t="s">
        <v>1147</v>
      </c>
      <c r="G1108" s="359">
        <v>210</v>
      </c>
      <c r="H1108" s="340"/>
      <c r="I1108" s="337" t="s">
        <v>1027</v>
      </c>
      <c r="J1108" s="337"/>
      <c r="K1108" s="337"/>
      <c r="L1108" s="337"/>
      <c r="M1108" s="334"/>
      <c r="N1108" s="337"/>
      <c r="O1108" s="349"/>
      <c r="P1108" s="349" t="str">
        <f>TEXT(daily!$B1108,"mmmm")</f>
        <v>July</v>
      </c>
      <c r="Q1108" s="357"/>
      <c r="R1108" s="313" t="str">
        <f t="shared" si="20"/>
        <v>2025</v>
      </c>
    </row>
    <row r="1109" ht="27" customHeight="1" spans="1:18">
      <c r="A1109" s="362">
        <f t="shared" si="19"/>
        <v>1095</v>
      </c>
      <c r="B1109" s="294">
        <v>45867</v>
      </c>
      <c r="C1109" s="337"/>
      <c r="D1109" s="337" t="s">
        <v>377</v>
      </c>
      <c r="E1109" s="337"/>
      <c r="F1109" s="337" t="s">
        <v>1148</v>
      </c>
      <c r="G1109" s="359">
        <v>450</v>
      </c>
      <c r="H1109" s="340"/>
      <c r="I1109" s="337" t="s">
        <v>531</v>
      </c>
      <c r="J1109" s="337"/>
      <c r="K1109" s="337"/>
      <c r="L1109" s="337"/>
      <c r="M1109" s="329"/>
      <c r="N1109" s="337"/>
      <c r="O1109" s="349"/>
      <c r="P1109" s="349" t="str">
        <f>TEXT(daily!$B1109,"mmmm")</f>
        <v>July</v>
      </c>
      <c r="Q1109" s="358"/>
      <c r="R1109" s="313" t="str">
        <f t="shared" si="20"/>
        <v>2025</v>
      </c>
    </row>
    <row r="1110" ht="27" customHeight="1" spans="1:18">
      <c r="A1110" s="361">
        <f t="shared" si="19"/>
        <v>1096</v>
      </c>
      <c r="B1110" s="294">
        <v>45867</v>
      </c>
      <c r="C1110" s="337"/>
      <c r="D1110" s="337" t="s">
        <v>377</v>
      </c>
      <c r="E1110" s="337"/>
      <c r="F1110" s="337" t="s">
        <v>1149</v>
      </c>
      <c r="G1110" s="359">
        <v>50</v>
      </c>
      <c r="H1110" s="340"/>
      <c r="I1110" s="337" t="s">
        <v>531</v>
      </c>
      <c r="J1110" s="337"/>
      <c r="K1110" s="337"/>
      <c r="L1110" s="337"/>
      <c r="M1110" s="334"/>
      <c r="N1110" s="337"/>
      <c r="O1110" s="349"/>
      <c r="P1110" s="349" t="str">
        <f>TEXT(daily!$B1110,"mmmm")</f>
        <v>July</v>
      </c>
      <c r="Q1110" s="357"/>
      <c r="R1110" s="313" t="str">
        <f t="shared" si="20"/>
        <v>2025</v>
      </c>
    </row>
    <row r="1111" ht="27" customHeight="1" spans="1:18">
      <c r="A1111" s="362">
        <f t="shared" si="19"/>
        <v>1097</v>
      </c>
      <c r="B1111" s="294">
        <v>45867</v>
      </c>
      <c r="C1111" s="337"/>
      <c r="D1111" s="337" t="s">
        <v>377</v>
      </c>
      <c r="E1111" s="337"/>
      <c r="F1111" s="337" t="s">
        <v>1150</v>
      </c>
      <c r="G1111" s="359">
        <v>400</v>
      </c>
      <c r="H1111" s="340"/>
      <c r="I1111" s="337" t="s">
        <v>1027</v>
      </c>
      <c r="J1111" s="337"/>
      <c r="K1111" s="337"/>
      <c r="L1111" s="337"/>
      <c r="M1111" s="329"/>
      <c r="N1111" s="337"/>
      <c r="O1111" s="349"/>
      <c r="P1111" s="349" t="str">
        <f>TEXT(daily!$B1111,"mmmm")</f>
        <v>July</v>
      </c>
      <c r="Q1111" s="358"/>
      <c r="R1111" s="313" t="str">
        <f t="shared" si="20"/>
        <v>2025</v>
      </c>
    </row>
    <row r="1112" ht="27" customHeight="1" spans="1:18">
      <c r="A1112" s="361">
        <f t="shared" si="19"/>
        <v>1098</v>
      </c>
      <c r="B1112" s="294">
        <v>45867</v>
      </c>
      <c r="C1112" s="337"/>
      <c r="D1112" s="337" t="s">
        <v>668</v>
      </c>
      <c r="E1112" s="337"/>
      <c r="F1112" s="337" t="s">
        <v>668</v>
      </c>
      <c r="G1112" s="359">
        <f>0.6+1.05+0.5+0.5+1+0.5</f>
        <v>4.15</v>
      </c>
      <c r="H1112" s="340"/>
      <c r="I1112" s="337" t="s">
        <v>531</v>
      </c>
      <c r="J1112" s="337"/>
      <c r="K1112" s="337"/>
      <c r="L1112" s="337"/>
      <c r="M1112" s="334"/>
      <c r="N1112" s="337"/>
      <c r="O1112" s="349"/>
      <c r="P1112" s="349" t="str">
        <f>TEXT(daily!$B1112,"mmmm")</f>
        <v>July</v>
      </c>
      <c r="Q1112" s="357"/>
      <c r="R1112" s="313" t="str">
        <f t="shared" si="20"/>
        <v>2025</v>
      </c>
    </row>
    <row r="1113" ht="27" customHeight="1" spans="1:18">
      <c r="A1113" s="362">
        <f t="shared" si="19"/>
        <v>1099</v>
      </c>
      <c r="B1113" s="294">
        <v>45867</v>
      </c>
      <c r="C1113" s="337"/>
      <c r="D1113" s="337" t="s">
        <v>996</v>
      </c>
      <c r="E1113" s="337"/>
      <c r="F1113" s="337" t="s">
        <v>301</v>
      </c>
      <c r="G1113" s="359">
        <v>50</v>
      </c>
      <c r="H1113" s="340"/>
      <c r="I1113" s="337" t="s">
        <v>1027</v>
      </c>
      <c r="J1113" s="337"/>
      <c r="K1113" s="337"/>
      <c r="L1113" s="337"/>
      <c r="M1113" s="329"/>
      <c r="N1113" s="337"/>
      <c r="O1113" s="349"/>
      <c r="P1113" s="349" t="str">
        <f>TEXT(daily!$B1113,"mmmm")</f>
        <v>July</v>
      </c>
      <c r="Q1113" s="358"/>
      <c r="R1113" s="313" t="str">
        <f t="shared" si="20"/>
        <v>2025</v>
      </c>
    </row>
    <row r="1114" ht="27" customHeight="1" spans="1:18">
      <c r="A1114" s="361">
        <f t="shared" si="19"/>
        <v>1100</v>
      </c>
      <c r="B1114" s="294">
        <v>45867</v>
      </c>
      <c r="C1114" s="337"/>
      <c r="D1114" s="337" t="s">
        <v>377</v>
      </c>
      <c r="E1114" s="337"/>
      <c r="F1114" s="337" t="s">
        <v>341</v>
      </c>
      <c r="G1114" s="359">
        <v>90</v>
      </c>
      <c r="H1114" s="340"/>
      <c r="I1114" s="337" t="s">
        <v>531</v>
      </c>
      <c r="J1114" s="337"/>
      <c r="K1114" s="337"/>
      <c r="L1114" s="337"/>
      <c r="M1114" s="334"/>
      <c r="N1114" s="337"/>
      <c r="O1114" s="349"/>
      <c r="P1114" s="349" t="str">
        <f>TEXT(daily!$B1114,"mmmm")</f>
        <v>July</v>
      </c>
      <c r="Q1114" s="357"/>
      <c r="R1114" s="313" t="str">
        <f t="shared" si="20"/>
        <v>2025</v>
      </c>
    </row>
    <row r="1115" ht="27" customHeight="1" spans="1:18">
      <c r="A1115" s="362">
        <f t="shared" si="19"/>
        <v>1101</v>
      </c>
      <c r="B1115" s="294">
        <v>45867</v>
      </c>
      <c r="C1115" s="337"/>
      <c r="D1115" s="337" t="s">
        <v>517</v>
      </c>
      <c r="E1115" s="337"/>
      <c r="F1115" s="337" t="s">
        <v>186</v>
      </c>
      <c r="G1115" s="359">
        <f>184+120</f>
        <v>304</v>
      </c>
      <c r="H1115" s="340"/>
      <c r="I1115" s="337" t="s">
        <v>517</v>
      </c>
      <c r="J1115" s="337"/>
      <c r="K1115" s="337"/>
      <c r="L1115" s="337"/>
      <c r="M1115" s="329"/>
      <c r="N1115" s="337"/>
      <c r="O1115" s="349"/>
      <c r="P1115" s="349" t="str">
        <f>TEXT(daily!$B1115,"mmmm")</f>
        <v>July</v>
      </c>
      <c r="Q1115" s="358"/>
      <c r="R1115" s="313" t="str">
        <f t="shared" si="20"/>
        <v>2025</v>
      </c>
    </row>
    <row r="1116" ht="27" customHeight="1" spans="1:18">
      <c r="A1116" s="361">
        <f t="shared" si="19"/>
        <v>1102</v>
      </c>
      <c r="B1116" s="294">
        <v>45867</v>
      </c>
      <c r="C1116" s="337"/>
      <c r="D1116" s="337" t="s">
        <v>517</v>
      </c>
      <c r="E1116" s="337"/>
      <c r="F1116" s="337" t="s">
        <v>186</v>
      </c>
      <c r="G1116" s="359">
        <f>70-15</f>
        <v>55</v>
      </c>
      <c r="H1116" s="340"/>
      <c r="I1116" s="337" t="s">
        <v>1027</v>
      </c>
      <c r="J1116" s="337"/>
      <c r="K1116" s="337"/>
      <c r="L1116" s="337"/>
      <c r="M1116" s="334"/>
      <c r="N1116" s="337"/>
      <c r="O1116" s="349"/>
      <c r="P1116" s="349" t="str">
        <f>TEXT(daily!$B1116,"mmmm")</f>
        <v>July</v>
      </c>
      <c r="Q1116" s="357"/>
      <c r="R1116" s="313" t="str">
        <f t="shared" si="20"/>
        <v>2025</v>
      </c>
    </row>
    <row r="1117" ht="27" customHeight="1" spans="1:18">
      <c r="A1117" s="362">
        <f t="shared" si="19"/>
        <v>1103</v>
      </c>
      <c r="B1117" s="294">
        <v>45867</v>
      </c>
      <c r="C1117" s="337"/>
      <c r="D1117" s="337" t="s">
        <v>518</v>
      </c>
      <c r="E1117" s="337"/>
      <c r="F1117" s="337" t="s">
        <v>1151</v>
      </c>
      <c r="G1117" s="359">
        <v>140</v>
      </c>
      <c r="H1117" s="340"/>
      <c r="I1117" s="337" t="s">
        <v>800</v>
      </c>
      <c r="J1117" s="337"/>
      <c r="K1117" s="337"/>
      <c r="L1117" s="337"/>
      <c r="M1117" s="329"/>
      <c r="N1117" s="337"/>
      <c r="O1117" s="349"/>
      <c r="P1117" s="349" t="str">
        <f>TEXT(daily!$B1117,"mmmm")</f>
        <v>July</v>
      </c>
      <c r="Q1117" s="358"/>
      <c r="R1117" s="313" t="str">
        <f t="shared" si="20"/>
        <v>2025</v>
      </c>
    </row>
    <row r="1118" ht="27" customHeight="1" spans="1:18">
      <c r="A1118" s="361">
        <f t="shared" si="19"/>
        <v>1104</v>
      </c>
      <c r="B1118" s="294">
        <v>45868</v>
      </c>
      <c r="C1118" s="337"/>
      <c r="D1118" s="337" t="s">
        <v>377</v>
      </c>
      <c r="E1118" s="337"/>
      <c r="F1118" s="337" t="s">
        <v>1101</v>
      </c>
      <c r="G1118" s="359">
        <v>70</v>
      </c>
      <c r="H1118" s="340"/>
      <c r="I1118" s="337" t="s">
        <v>531</v>
      </c>
      <c r="J1118" s="337"/>
      <c r="K1118" s="337"/>
      <c r="L1118" s="337"/>
      <c r="M1118" s="334"/>
      <c r="N1118" s="337"/>
      <c r="O1118" s="349"/>
      <c r="P1118" s="349" t="str">
        <f>TEXT(daily!$B1118,"mmmm")</f>
        <v>July</v>
      </c>
      <c r="Q1118" s="357"/>
      <c r="R1118" s="313" t="str">
        <f t="shared" si="20"/>
        <v>2025</v>
      </c>
    </row>
    <row r="1119" ht="27" customHeight="1" spans="1:18">
      <c r="A1119" s="362">
        <f t="shared" si="19"/>
        <v>1105</v>
      </c>
      <c r="B1119" s="294">
        <v>45868</v>
      </c>
      <c r="C1119" s="337"/>
      <c r="D1119" s="337" t="s">
        <v>520</v>
      </c>
      <c r="E1119" s="337"/>
      <c r="F1119" s="337" t="s">
        <v>1130</v>
      </c>
      <c r="G1119" s="359">
        <v>200</v>
      </c>
      <c r="H1119" s="340"/>
      <c r="I1119" s="337" t="s">
        <v>522</v>
      </c>
      <c r="J1119" s="337"/>
      <c r="K1119" s="337"/>
      <c r="L1119" s="337"/>
      <c r="M1119" s="329" t="s">
        <v>1045</v>
      </c>
      <c r="N1119" s="337"/>
      <c r="O1119" s="349"/>
      <c r="P1119" s="349" t="str">
        <f>TEXT(daily!$B1119,"mmmm")</f>
        <v>July</v>
      </c>
      <c r="Q1119" s="358" t="s">
        <v>1131</v>
      </c>
      <c r="R1119" s="313" t="str">
        <f t="shared" si="20"/>
        <v>2025</v>
      </c>
    </row>
    <row r="1120" ht="27" customHeight="1" spans="1:18">
      <c r="A1120" s="361">
        <f t="shared" si="19"/>
        <v>1106</v>
      </c>
      <c r="B1120" s="294">
        <v>45868</v>
      </c>
      <c r="C1120" s="337"/>
      <c r="D1120" s="337" t="s">
        <v>668</v>
      </c>
      <c r="E1120" s="337"/>
      <c r="F1120" s="337" t="s">
        <v>668</v>
      </c>
      <c r="G1120" s="359">
        <v>3.36</v>
      </c>
      <c r="H1120" s="340"/>
      <c r="I1120" s="337" t="s">
        <v>531</v>
      </c>
      <c r="J1120" s="337"/>
      <c r="K1120" s="337"/>
      <c r="L1120" s="337"/>
      <c r="M1120" s="334"/>
      <c r="N1120" s="337"/>
      <c r="O1120" s="349"/>
      <c r="P1120" s="349" t="str">
        <f>TEXT(daily!$B1120,"mmmm")</f>
        <v>July</v>
      </c>
      <c r="Q1120" s="357"/>
      <c r="R1120" s="313" t="str">
        <f t="shared" si="20"/>
        <v>2025</v>
      </c>
    </row>
    <row r="1121" ht="27" customHeight="1" spans="1:18">
      <c r="A1121" s="362">
        <f t="shared" si="19"/>
        <v>1107</v>
      </c>
      <c r="B1121" s="294">
        <v>45868</v>
      </c>
      <c r="C1121" s="337"/>
      <c r="D1121" s="337" t="s">
        <v>518</v>
      </c>
      <c r="E1121" s="337"/>
      <c r="F1121" s="341" t="s">
        <v>1152</v>
      </c>
      <c r="G1121" s="359">
        <v>15</v>
      </c>
      <c r="H1121" s="340"/>
      <c r="I1121" s="337" t="s">
        <v>1027</v>
      </c>
      <c r="J1121" s="337"/>
      <c r="K1121" s="337"/>
      <c r="L1121" s="337"/>
      <c r="M1121" s="329"/>
      <c r="N1121" s="337"/>
      <c r="O1121" s="349"/>
      <c r="P1121" s="349" t="str">
        <f>TEXT(daily!$B1121,"mmmm")</f>
        <v>July</v>
      </c>
      <c r="Q1121" s="358"/>
      <c r="R1121" s="313" t="str">
        <f t="shared" si="20"/>
        <v>2025</v>
      </c>
    </row>
    <row r="1122" ht="27" customHeight="1" spans="1:18">
      <c r="A1122" s="361">
        <f t="shared" si="19"/>
        <v>1108</v>
      </c>
      <c r="B1122" s="294">
        <v>45868</v>
      </c>
      <c r="C1122" s="337"/>
      <c r="D1122" s="337" t="s">
        <v>520</v>
      </c>
      <c r="E1122" s="337"/>
      <c r="F1122" s="337" t="s">
        <v>139</v>
      </c>
      <c r="G1122" s="359">
        <v>100</v>
      </c>
      <c r="H1122" s="340"/>
      <c r="I1122" s="337" t="s">
        <v>522</v>
      </c>
      <c r="J1122" s="337"/>
      <c r="K1122" s="337"/>
      <c r="L1122" s="337"/>
      <c r="M1122" s="334" t="s">
        <v>139</v>
      </c>
      <c r="N1122" s="337"/>
      <c r="O1122" s="349"/>
      <c r="P1122" s="349" t="str">
        <f>TEXT(daily!$B1122,"mmmm")</f>
        <v>July</v>
      </c>
      <c r="Q1122" s="357" t="s">
        <v>1131</v>
      </c>
      <c r="R1122" s="313" t="str">
        <f t="shared" si="20"/>
        <v>2025</v>
      </c>
    </row>
    <row r="1123" ht="27" customHeight="1" spans="1:18">
      <c r="A1123" s="362">
        <f t="shared" si="19"/>
        <v>1109</v>
      </c>
      <c r="B1123" s="294">
        <v>45869</v>
      </c>
      <c r="C1123" s="337"/>
      <c r="D1123" s="337" t="s">
        <v>520</v>
      </c>
      <c r="E1123" s="337"/>
      <c r="F1123" s="337" t="s">
        <v>139</v>
      </c>
      <c r="G1123" s="359">
        <v>1000</v>
      </c>
      <c r="H1123" s="340"/>
      <c r="I1123" s="337" t="s">
        <v>522</v>
      </c>
      <c r="J1123" s="337"/>
      <c r="K1123" s="337"/>
      <c r="L1123" s="337"/>
      <c r="M1123" s="334" t="s">
        <v>139</v>
      </c>
      <c r="N1123" s="337"/>
      <c r="O1123" s="349"/>
      <c r="P1123" s="349" t="str">
        <f>TEXT(daily!$B1123,"mmmm")</f>
        <v>July</v>
      </c>
      <c r="Q1123" s="358"/>
      <c r="R1123" s="313" t="str">
        <f t="shared" si="20"/>
        <v>2025</v>
      </c>
    </row>
    <row r="1124" ht="27" customHeight="1" spans="1:18">
      <c r="A1124" s="361">
        <f t="shared" si="19"/>
        <v>1110</v>
      </c>
      <c r="B1124" s="294">
        <v>45869</v>
      </c>
      <c r="C1124" s="337"/>
      <c r="D1124" s="337" t="s">
        <v>520</v>
      </c>
      <c r="E1124" s="337"/>
      <c r="F1124" s="337" t="s">
        <v>1045</v>
      </c>
      <c r="G1124" s="359">
        <v>1000</v>
      </c>
      <c r="H1124" s="340"/>
      <c r="I1124" s="337" t="s">
        <v>800</v>
      </c>
      <c r="J1124" s="337"/>
      <c r="K1124" s="337"/>
      <c r="L1124" s="337"/>
      <c r="M1124" s="329" t="s">
        <v>1045</v>
      </c>
      <c r="N1124" s="337"/>
      <c r="O1124" s="349"/>
      <c r="P1124" s="349" t="str">
        <f>TEXT(daily!$B1124,"mmmm")</f>
        <v>July</v>
      </c>
      <c r="Q1124" s="357"/>
      <c r="R1124" s="313" t="str">
        <f t="shared" si="20"/>
        <v>2025</v>
      </c>
    </row>
    <row r="1125" ht="27" customHeight="1" spans="1:18">
      <c r="A1125" s="362">
        <f t="shared" si="19"/>
        <v>1111</v>
      </c>
      <c r="B1125" s="294">
        <v>45870</v>
      </c>
      <c r="C1125" s="337"/>
      <c r="D1125" s="337" t="s">
        <v>520</v>
      </c>
      <c r="E1125" s="337"/>
      <c r="F1125" s="337" t="s">
        <v>139</v>
      </c>
      <c r="G1125" s="359">
        <v>1900</v>
      </c>
      <c r="H1125" s="340"/>
      <c r="I1125" s="337" t="s">
        <v>800</v>
      </c>
      <c r="J1125" s="337"/>
      <c r="K1125" s="337"/>
      <c r="L1125" s="337"/>
      <c r="M1125" s="334" t="s">
        <v>139</v>
      </c>
      <c r="N1125" s="337"/>
      <c r="O1125" s="349"/>
      <c r="P1125" s="349" t="str">
        <f>TEXT(daily!$B1125,"mmmm")</f>
        <v>August</v>
      </c>
      <c r="Q1125" s="358"/>
      <c r="R1125" s="313" t="str">
        <f t="shared" si="20"/>
        <v>2025</v>
      </c>
    </row>
    <row r="1126" ht="27" customHeight="1" spans="1:18">
      <c r="A1126" s="361">
        <f t="shared" si="19"/>
        <v>1112</v>
      </c>
      <c r="B1126" s="294">
        <v>45870</v>
      </c>
      <c r="C1126" s="337"/>
      <c r="D1126" s="337" t="s">
        <v>520</v>
      </c>
      <c r="E1126" s="337"/>
      <c r="F1126" s="337" t="s">
        <v>1045</v>
      </c>
      <c r="G1126" s="359">
        <v>937</v>
      </c>
      <c r="H1126" s="340"/>
      <c r="I1126" s="337" t="s">
        <v>522</v>
      </c>
      <c r="J1126" s="337"/>
      <c r="K1126" s="337"/>
      <c r="L1126" s="337"/>
      <c r="M1126" s="329" t="s">
        <v>1045</v>
      </c>
      <c r="N1126" s="337"/>
      <c r="O1126" s="349"/>
      <c r="P1126" s="349" t="str">
        <f>TEXT(daily!$B1126,"mmmm")</f>
        <v>August</v>
      </c>
      <c r="Q1126" s="357"/>
      <c r="R1126" s="313" t="str">
        <f t="shared" si="20"/>
        <v>2025</v>
      </c>
    </row>
    <row r="1127" ht="27" customHeight="1" spans="1:18">
      <c r="A1127" s="362">
        <f t="shared" si="19"/>
        <v>1113</v>
      </c>
      <c r="B1127" s="294">
        <v>45871</v>
      </c>
      <c r="C1127" s="337"/>
      <c r="D1127" s="341" t="s">
        <v>517</v>
      </c>
      <c r="E1127" s="337"/>
      <c r="F1127" s="337" t="s">
        <v>186</v>
      </c>
      <c r="G1127" s="359">
        <v>800</v>
      </c>
      <c r="H1127" s="340"/>
      <c r="I1127" s="337" t="s">
        <v>517</v>
      </c>
      <c r="J1127" s="337"/>
      <c r="K1127" s="337"/>
      <c r="L1127" s="337"/>
      <c r="M1127" s="329"/>
      <c r="N1127" s="337"/>
      <c r="O1127" s="349"/>
      <c r="P1127" s="349" t="str">
        <f>TEXT(daily!$B1127,"mmmm")</f>
        <v>August</v>
      </c>
      <c r="Q1127" s="358"/>
      <c r="R1127" s="313" t="str">
        <f t="shared" si="20"/>
        <v>2025</v>
      </c>
    </row>
    <row r="1128" ht="27" customHeight="1" spans="1:18">
      <c r="A1128" s="361">
        <f t="shared" si="19"/>
        <v>1114</v>
      </c>
      <c r="B1128" s="294">
        <v>45872</v>
      </c>
      <c r="C1128" s="337"/>
      <c r="D1128" s="341" t="s">
        <v>668</v>
      </c>
      <c r="E1128" s="337"/>
      <c r="F1128" s="337" t="s">
        <v>668</v>
      </c>
      <c r="G1128" s="359">
        <v>5.08</v>
      </c>
      <c r="H1128" s="340"/>
      <c r="I1128" s="337" t="s">
        <v>531</v>
      </c>
      <c r="J1128" s="337"/>
      <c r="K1128" s="337"/>
      <c r="L1128" s="337"/>
      <c r="M1128" s="334"/>
      <c r="N1128" s="337"/>
      <c r="O1128" s="349"/>
      <c r="P1128" s="349" t="str">
        <f>TEXT(daily!$B1128,"mmmm")</f>
        <v>August</v>
      </c>
      <c r="Q1128" s="357"/>
      <c r="R1128" s="313" t="str">
        <f t="shared" si="20"/>
        <v>2025</v>
      </c>
    </row>
    <row r="1129" ht="27" customHeight="1" spans="1:18">
      <c r="A1129" s="362">
        <f t="shared" si="19"/>
        <v>1115</v>
      </c>
      <c r="B1129" s="294">
        <v>45872</v>
      </c>
      <c r="C1129" s="337"/>
      <c r="D1129" s="341" t="s">
        <v>518</v>
      </c>
      <c r="E1129" s="337"/>
      <c r="F1129" s="337" t="s">
        <v>1064</v>
      </c>
      <c r="G1129" s="359">
        <v>7300</v>
      </c>
      <c r="H1129" s="340"/>
      <c r="I1129" s="337" t="s">
        <v>531</v>
      </c>
      <c r="J1129" s="337"/>
      <c r="K1129" s="337"/>
      <c r="L1129" s="337"/>
      <c r="M1129" s="329"/>
      <c r="N1129" s="337"/>
      <c r="O1129" s="349"/>
      <c r="P1129" s="349" t="str">
        <f>TEXT(daily!$B1129,"mmmm")</f>
        <v>August</v>
      </c>
      <c r="Q1129" s="358"/>
      <c r="R1129" s="313" t="str">
        <f t="shared" si="20"/>
        <v>2025</v>
      </c>
    </row>
    <row r="1130" ht="27" customHeight="1" spans="1:18">
      <c r="A1130" s="361">
        <f t="shared" ref="A1130:A1193" si="21">A1129+1</f>
        <v>1116</v>
      </c>
      <c r="B1130" s="294">
        <v>45872</v>
      </c>
      <c r="C1130" s="337"/>
      <c r="D1130" s="341" t="s">
        <v>518</v>
      </c>
      <c r="E1130" s="337"/>
      <c r="F1130" s="337" t="s">
        <v>1153</v>
      </c>
      <c r="G1130" s="359">
        <v>3600</v>
      </c>
      <c r="H1130" s="340"/>
      <c r="I1130" s="337" t="s">
        <v>531</v>
      </c>
      <c r="J1130" s="337"/>
      <c r="K1130" s="337"/>
      <c r="L1130" s="337"/>
      <c r="M1130" s="334"/>
      <c r="N1130" s="337"/>
      <c r="O1130" s="349"/>
      <c r="P1130" s="349" t="str">
        <f>TEXT(daily!$B1130,"mmmm")</f>
        <v>August</v>
      </c>
      <c r="Q1130" s="357"/>
      <c r="R1130" s="313" t="str">
        <f t="shared" si="20"/>
        <v>2025</v>
      </c>
    </row>
    <row r="1131" ht="27" customHeight="1" spans="1:18">
      <c r="A1131" s="362">
        <f t="shared" si="21"/>
        <v>1117</v>
      </c>
      <c r="B1131" s="294">
        <v>45872</v>
      </c>
      <c r="C1131" s="337"/>
      <c r="D1131" s="341" t="s">
        <v>518</v>
      </c>
      <c r="E1131" s="337"/>
      <c r="F1131" s="337" t="s">
        <v>1074</v>
      </c>
      <c r="G1131" s="359">
        <v>400</v>
      </c>
      <c r="H1131" s="340"/>
      <c r="I1131" s="337" t="s">
        <v>531</v>
      </c>
      <c r="J1131" s="337"/>
      <c r="K1131" s="337"/>
      <c r="L1131" s="337"/>
      <c r="M1131" s="329" t="s">
        <v>286</v>
      </c>
      <c r="N1131" s="337"/>
      <c r="O1131" s="349"/>
      <c r="P1131" s="349" t="str">
        <f>TEXT(daily!$B1131,"mmmm")</f>
        <v>August</v>
      </c>
      <c r="Q1131" s="358"/>
      <c r="R1131" s="313" t="str">
        <f t="shared" si="20"/>
        <v>2025</v>
      </c>
    </row>
    <row r="1132" ht="27" customHeight="1" spans="1:18">
      <c r="A1132" s="361">
        <f t="shared" si="21"/>
        <v>1118</v>
      </c>
      <c r="B1132" s="294">
        <v>45872</v>
      </c>
      <c r="C1132" s="337"/>
      <c r="D1132" s="341" t="s">
        <v>518</v>
      </c>
      <c r="E1132" s="337"/>
      <c r="F1132" s="337" t="s">
        <v>1074</v>
      </c>
      <c r="G1132" s="359">
        <v>200</v>
      </c>
      <c r="H1132" s="340"/>
      <c r="I1132" s="337" t="s">
        <v>531</v>
      </c>
      <c r="J1132" s="337"/>
      <c r="K1132" s="337"/>
      <c r="L1132" s="337"/>
      <c r="M1132" s="329" t="s">
        <v>286</v>
      </c>
      <c r="N1132" s="337"/>
      <c r="O1132" s="349"/>
      <c r="P1132" s="349" t="str">
        <f>TEXT(daily!$B1132,"mmmm")</f>
        <v>August</v>
      </c>
      <c r="Q1132" s="357"/>
      <c r="R1132" s="313" t="str">
        <f t="shared" si="20"/>
        <v>2025</v>
      </c>
    </row>
    <row r="1133" ht="27" customHeight="1" spans="1:18">
      <c r="A1133" s="362">
        <f t="shared" si="21"/>
        <v>1119</v>
      </c>
      <c r="B1133" s="294">
        <v>45872</v>
      </c>
      <c r="C1133" s="337"/>
      <c r="D1133" s="341" t="s">
        <v>341</v>
      </c>
      <c r="E1133" s="337"/>
      <c r="F1133" s="337" t="s">
        <v>1154</v>
      </c>
      <c r="G1133" s="359">
        <v>145</v>
      </c>
      <c r="H1133" s="340"/>
      <c r="I1133" s="337" t="s">
        <v>531</v>
      </c>
      <c r="J1133" s="337"/>
      <c r="K1133" s="337"/>
      <c r="L1133" s="337"/>
      <c r="M1133" s="329"/>
      <c r="N1133" s="337"/>
      <c r="O1133" s="349"/>
      <c r="P1133" s="349" t="str">
        <f>TEXT(daily!$B1133,"mmmm")</f>
        <v>August</v>
      </c>
      <c r="Q1133" s="358"/>
      <c r="R1133" s="313" t="str">
        <f t="shared" si="20"/>
        <v>2025</v>
      </c>
    </row>
    <row r="1134" ht="27" customHeight="1" spans="1:18">
      <c r="A1134" s="361">
        <f t="shared" si="21"/>
        <v>1120</v>
      </c>
      <c r="B1134" s="294">
        <v>45872</v>
      </c>
      <c r="C1134" s="337"/>
      <c r="D1134" s="337" t="s">
        <v>518</v>
      </c>
      <c r="E1134" s="337"/>
      <c r="F1134" s="337" t="s">
        <v>1155</v>
      </c>
      <c r="G1134" s="359">
        <v>12</v>
      </c>
      <c r="H1134" s="340"/>
      <c r="I1134" s="337" t="s">
        <v>800</v>
      </c>
      <c r="J1134" s="337"/>
      <c r="K1134" s="337"/>
      <c r="L1134" s="337"/>
      <c r="M1134" s="334"/>
      <c r="N1134" s="337"/>
      <c r="O1134" s="349"/>
      <c r="P1134" s="349" t="str">
        <f>TEXT(daily!$B1134,"mmmm")</f>
        <v>August</v>
      </c>
      <c r="Q1134" s="357"/>
      <c r="R1134" s="313" t="str">
        <f t="shared" si="20"/>
        <v>2025</v>
      </c>
    </row>
    <row r="1135" ht="27" customHeight="1" spans="1:18">
      <c r="A1135" s="362">
        <f t="shared" si="21"/>
        <v>1121</v>
      </c>
      <c r="B1135" s="294">
        <v>45873</v>
      </c>
      <c r="C1135" s="337"/>
      <c r="D1135" s="337" t="s">
        <v>341</v>
      </c>
      <c r="E1135" s="337"/>
      <c r="F1135" s="337" t="s">
        <v>1156</v>
      </c>
      <c r="G1135" s="359">
        <v>75</v>
      </c>
      <c r="H1135" s="340"/>
      <c r="I1135" s="337" t="s">
        <v>531</v>
      </c>
      <c r="J1135" s="337"/>
      <c r="K1135" s="337"/>
      <c r="L1135" s="337"/>
      <c r="M1135" s="329"/>
      <c r="N1135" s="337"/>
      <c r="O1135" s="349"/>
      <c r="P1135" s="349" t="str">
        <f>TEXT(daily!$B1135,"mmmm")</f>
        <v>August</v>
      </c>
      <c r="Q1135" s="358"/>
      <c r="R1135" s="313" t="str">
        <f t="shared" si="20"/>
        <v>2025</v>
      </c>
    </row>
    <row r="1136" ht="27" customHeight="1" spans="1:18">
      <c r="A1136" s="361">
        <f t="shared" si="21"/>
        <v>1122</v>
      </c>
      <c r="B1136" s="294">
        <v>45873</v>
      </c>
      <c r="C1136" s="337"/>
      <c r="D1136" s="337" t="s">
        <v>516</v>
      </c>
      <c r="E1136" s="337"/>
      <c r="F1136" s="337" t="s">
        <v>668</v>
      </c>
      <c r="G1136" s="359">
        <v>12.4</v>
      </c>
      <c r="H1136" s="340"/>
      <c r="I1136" s="337" t="s">
        <v>531</v>
      </c>
      <c r="J1136" s="337"/>
      <c r="K1136" s="337"/>
      <c r="L1136" s="337"/>
      <c r="M1136" s="334"/>
      <c r="N1136" s="337"/>
      <c r="O1136" s="349"/>
      <c r="P1136" s="349" t="str">
        <f>TEXT(daily!$B1136,"mmmm")</f>
        <v>August</v>
      </c>
      <c r="Q1136" s="357"/>
      <c r="R1136" s="313" t="str">
        <f t="shared" si="20"/>
        <v>2025</v>
      </c>
    </row>
    <row r="1137" ht="27" customHeight="1" spans="1:18">
      <c r="A1137" s="362">
        <f t="shared" si="21"/>
        <v>1123</v>
      </c>
      <c r="B1137" s="294"/>
      <c r="C1137" s="337"/>
      <c r="D1137" s="337"/>
      <c r="E1137" s="337"/>
      <c r="F1137" s="337"/>
      <c r="G1137" s="359"/>
      <c r="H1137" s="340"/>
      <c r="I1137" s="337"/>
      <c r="J1137" s="337"/>
      <c r="K1137" s="337"/>
      <c r="L1137" s="337"/>
      <c r="M1137" s="329"/>
      <c r="N1137" s="337"/>
      <c r="O1137" s="349"/>
      <c r="P1137" s="349" t="str">
        <f>TEXT(daily!$B1137,"mmmm")</f>
        <v>January</v>
      </c>
      <c r="Q1137" s="358"/>
      <c r="R1137" s="313" t="str">
        <f t="shared" si="20"/>
        <v>1900</v>
      </c>
    </row>
    <row r="1138" ht="27" customHeight="1" spans="1:18">
      <c r="A1138" s="361">
        <f t="shared" si="21"/>
        <v>1124</v>
      </c>
      <c r="B1138" s="294"/>
      <c r="C1138" s="337"/>
      <c r="D1138" s="337"/>
      <c r="E1138" s="337"/>
      <c r="F1138" s="337"/>
      <c r="G1138" s="359"/>
      <c r="H1138" s="340"/>
      <c r="I1138" s="337"/>
      <c r="J1138" s="337"/>
      <c r="K1138" s="337"/>
      <c r="L1138" s="337"/>
      <c r="M1138" s="334"/>
      <c r="N1138" s="337"/>
      <c r="O1138" s="349"/>
      <c r="P1138" s="349" t="str">
        <f>TEXT(daily!$B1138,"mmmm")</f>
        <v>January</v>
      </c>
      <c r="Q1138" s="357"/>
      <c r="R1138" s="313" t="str">
        <f t="shared" si="20"/>
        <v>1900</v>
      </c>
    </row>
    <row r="1139" ht="27" customHeight="1" spans="1:18">
      <c r="A1139" s="362">
        <f t="shared" si="21"/>
        <v>1125</v>
      </c>
      <c r="B1139" s="294"/>
      <c r="C1139" s="337"/>
      <c r="D1139" s="337"/>
      <c r="E1139" s="337"/>
      <c r="F1139" s="337"/>
      <c r="G1139" s="359"/>
      <c r="H1139" s="340"/>
      <c r="I1139" s="337"/>
      <c r="J1139" s="337"/>
      <c r="K1139" s="337"/>
      <c r="L1139" s="337"/>
      <c r="M1139" s="329"/>
      <c r="N1139" s="337"/>
      <c r="O1139" s="349"/>
      <c r="P1139" s="349" t="str">
        <f>TEXT(daily!$B1139,"mmmm")</f>
        <v>January</v>
      </c>
      <c r="Q1139" s="358"/>
      <c r="R1139" s="313" t="str">
        <f t="shared" si="20"/>
        <v>1900</v>
      </c>
    </row>
    <row r="1140" ht="27" customHeight="1" spans="1:18">
      <c r="A1140" s="361">
        <f t="shared" si="21"/>
        <v>1126</v>
      </c>
      <c r="B1140" s="294"/>
      <c r="C1140" s="337"/>
      <c r="D1140" s="337"/>
      <c r="E1140" s="337"/>
      <c r="F1140" s="337"/>
      <c r="G1140" s="359"/>
      <c r="H1140" s="340"/>
      <c r="I1140" s="337"/>
      <c r="J1140" s="337"/>
      <c r="K1140" s="337"/>
      <c r="L1140" s="337"/>
      <c r="M1140" s="334"/>
      <c r="N1140" s="337"/>
      <c r="O1140" s="349"/>
      <c r="P1140" s="349" t="str">
        <f>TEXT(daily!$B1140,"mmmm")</f>
        <v>January</v>
      </c>
      <c r="Q1140" s="357"/>
      <c r="R1140" s="313" t="str">
        <f t="shared" si="20"/>
        <v>1900</v>
      </c>
    </row>
    <row r="1141" ht="27" customHeight="1" spans="1:18">
      <c r="A1141" s="362">
        <f t="shared" si="21"/>
        <v>1127</v>
      </c>
      <c r="B1141" s="294"/>
      <c r="C1141" s="337"/>
      <c r="D1141" s="337"/>
      <c r="E1141" s="337"/>
      <c r="F1141" s="337"/>
      <c r="G1141" s="359"/>
      <c r="H1141" s="340"/>
      <c r="I1141" s="337"/>
      <c r="J1141" s="337"/>
      <c r="K1141" s="337"/>
      <c r="L1141" s="337"/>
      <c r="M1141" s="329"/>
      <c r="N1141" s="337"/>
      <c r="O1141" s="349"/>
      <c r="P1141" s="349" t="str">
        <f>TEXT(daily!$B1141,"mmmm")</f>
        <v>January</v>
      </c>
      <c r="Q1141" s="358"/>
      <c r="R1141" s="313" t="str">
        <f t="shared" si="20"/>
        <v>1900</v>
      </c>
    </row>
    <row r="1142" ht="27" customHeight="1" spans="1:18">
      <c r="A1142" s="361">
        <f t="shared" si="21"/>
        <v>1128</v>
      </c>
      <c r="B1142" s="294"/>
      <c r="C1142" s="337"/>
      <c r="D1142" s="337"/>
      <c r="E1142" s="337"/>
      <c r="F1142" s="337"/>
      <c r="G1142" s="359"/>
      <c r="H1142" s="340"/>
      <c r="I1142" s="341"/>
      <c r="J1142" s="337"/>
      <c r="K1142" s="337"/>
      <c r="L1142" s="337"/>
      <c r="M1142" s="334"/>
      <c r="N1142" s="337"/>
      <c r="O1142" s="349"/>
      <c r="P1142" s="349" t="str">
        <f>TEXT(daily!$B1142,"mmmm")</f>
        <v>January</v>
      </c>
      <c r="Q1142" s="357"/>
      <c r="R1142" s="313" t="str">
        <f t="shared" si="20"/>
        <v>1900</v>
      </c>
    </row>
    <row r="1143" ht="27" customHeight="1" spans="1:18">
      <c r="A1143" s="362">
        <f t="shared" si="21"/>
        <v>1129</v>
      </c>
      <c r="B1143" s="294"/>
      <c r="C1143" s="337"/>
      <c r="D1143" s="337"/>
      <c r="E1143" s="337"/>
      <c r="F1143" s="337"/>
      <c r="G1143" s="359"/>
      <c r="H1143" s="340"/>
      <c r="I1143" s="337"/>
      <c r="J1143" s="337"/>
      <c r="K1143" s="337"/>
      <c r="L1143" s="337"/>
      <c r="M1143" s="329"/>
      <c r="N1143" s="337"/>
      <c r="O1143" s="349"/>
      <c r="P1143" s="349" t="str">
        <f>TEXT(daily!$B1143,"mmmm")</f>
        <v>January</v>
      </c>
      <c r="Q1143" s="358"/>
      <c r="R1143" s="313" t="str">
        <f t="shared" si="20"/>
        <v>1900</v>
      </c>
    </row>
    <row r="1144" ht="27" customHeight="1" spans="1:18">
      <c r="A1144" s="361">
        <f t="shared" si="21"/>
        <v>1130</v>
      </c>
      <c r="B1144" s="294"/>
      <c r="C1144" s="337"/>
      <c r="D1144" s="337"/>
      <c r="E1144" s="337"/>
      <c r="F1144" s="341"/>
      <c r="G1144" s="359"/>
      <c r="H1144" s="340"/>
      <c r="I1144" s="337"/>
      <c r="J1144" s="337"/>
      <c r="K1144" s="337"/>
      <c r="L1144" s="337"/>
      <c r="M1144" s="334"/>
      <c r="N1144" s="337"/>
      <c r="O1144" s="349"/>
      <c r="P1144" s="349" t="str">
        <f>TEXT(daily!$B1144,"mmmm")</f>
        <v>January</v>
      </c>
      <c r="Q1144" s="357"/>
      <c r="R1144" s="313" t="str">
        <f t="shared" si="20"/>
        <v>1900</v>
      </c>
    </row>
    <row r="1145" ht="27" customHeight="1" spans="1:18">
      <c r="A1145" s="362">
        <f t="shared" si="21"/>
        <v>1131</v>
      </c>
      <c r="B1145" s="294"/>
      <c r="C1145" s="337"/>
      <c r="D1145" s="337"/>
      <c r="E1145" s="337"/>
      <c r="F1145" s="337"/>
      <c r="G1145" s="359"/>
      <c r="H1145" s="340"/>
      <c r="I1145" s="337"/>
      <c r="J1145" s="337"/>
      <c r="K1145" s="337"/>
      <c r="L1145" s="337"/>
      <c r="M1145" s="329"/>
      <c r="N1145" s="337"/>
      <c r="O1145" s="349"/>
      <c r="P1145" s="349" t="str">
        <f>TEXT(daily!$B1145,"mmmm")</f>
        <v>January</v>
      </c>
      <c r="Q1145" s="358"/>
      <c r="R1145" s="313" t="str">
        <f t="shared" si="20"/>
        <v>1900</v>
      </c>
    </row>
    <row r="1146" ht="27" customHeight="1" spans="1:18">
      <c r="A1146" s="361">
        <f t="shared" si="21"/>
        <v>1132</v>
      </c>
      <c r="B1146" s="294"/>
      <c r="C1146" s="337"/>
      <c r="D1146" s="337"/>
      <c r="E1146" s="337"/>
      <c r="F1146" s="341"/>
      <c r="G1146" s="359"/>
      <c r="H1146" s="340"/>
      <c r="I1146" s="337"/>
      <c r="J1146" s="337"/>
      <c r="K1146" s="337"/>
      <c r="L1146" s="337"/>
      <c r="M1146" s="334"/>
      <c r="N1146" s="337"/>
      <c r="O1146" s="349"/>
      <c r="P1146" s="349" t="str">
        <f>TEXT(daily!$B1146,"mmmm")</f>
        <v>January</v>
      </c>
      <c r="Q1146" s="357"/>
      <c r="R1146" s="313" t="str">
        <f t="shared" si="20"/>
        <v>1900</v>
      </c>
    </row>
    <row r="1147" ht="27" customHeight="1" spans="1:18">
      <c r="A1147" s="362">
        <f t="shared" si="21"/>
        <v>1133</v>
      </c>
      <c r="B1147" s="294"/>
      <c r="C1147" s="337"/>
      <c r="D1147" s="337"/>
      <c r="E1147" s="337"/>
      <c r="F1147" s="337"/>
      <c r="G1147" s="359"/>
      <c r="H1147" s="340"/>
      <c r="I1147" s="337"/>
      <c r="J1147" s="337"/>
      <c r="K1147" s="337"/>
      <c r="L1147" s="337"/>
      <c r="M1147" s="329"/>
      <c r="N1147" s="337"/>
      <c r="O1147" s="349"/>
      <c r="P1147" s="349" t="str">
        <f>TEXT(daily!$B1147,"mmmm")</f>
        <v>January</v>
      </c>
      <c r="Q1147" s="358"/>
      <c r="R1147" s="313" t="str">
        <f t="shared" si="20"/>
        <v>1900</v>
      </c>
    </row>
    <row r="1148" ht="27" customHeight="1" spans="1:18">
      <c r="A1148" s="361">
        <f t="shared" si="21"/>
        <v>1134</v>
      </c>
      <c r="B1148" s="294"/>
      <c r="C1148" s="337"/>
      <c r="D1148" s="337"/>
      <c r="E1148" s="337"/>
      <c r="F1148" s="337"/>
      <c r="G1148" s="359"/>
      <c r="H1148" s="340"/>
      <c r="I1148" s="337"/>
      <c r="J1148" s="337"/>
      <c r="K1148" s="337"/>
      <c r="L1148" s="337"/>
      <c r="M1148" s="334"/>
      <c r="N1148" s="337"/>
      <c r="O1148" s="349"/>
      <c r="P1148" s="349" t="str">
        <f>TEXT(daily!$B1148,"mmmm")</f>
        <v>January</v>
      </c>
      <c r="Q1148" s="357"/>
      <c r="R1148" s="313" t="str">
        <f t="shared" si="20"/>
        <v>1900</v>
      </c>
    </row>
    <row r="1149" ht="27" customHeight="1" spans="1:18">
      <c r="A1149" s="362">
        <f t="shared" si="21"/>
        <v>1135</v>
      </c>
      <c r="B1149" s="294"/>
      <c r="C1149" s="337"/>
      <c r="D1149" s="337"/>
      <c r="E1149" s="337"/>
      <c r="F1149" s="337"/>
      <c r="G1149" s="359"/>
      <c r="H1149" s="340"/>
      <c r="I1149" s="337"/>
      <c r="J1149" s="337"/>
      <c r="K1149" s="337"/>
      <c r="L1149" s="337"/>
      <c r="M1149" s="329"/>
      <c r="N1149" s="337"/>
      <c r="O1149" s="349"/>
      <c r="P1149" s="349" t="str">
        <f>TEXT(daily!$B1149,"mmmm")</f>
        <v>January</v>
      </c>
      <c r="Q1149" s="358"/>
      <c r="R1149" s="313" t="str">
        <f t="shared" si="20"/>
        <v>1900</v>
      </c>
    </row>
    <row r="1150" ht="27" customHeight="1" spans="1:18">
      <c r="A1150" s="361">
        <f t="shared" si="21"/>
        <v>1136</v>
      </c>
      <c r="B1150" s="294"/>
      <c r="C1150" s="337"/>
      <c r="D1150" s="337"/>
      <c r="E1150" s="337"/>
      <c r="F1150" s="337"/>
      <c r="G1150" s="359"/>
      <c r="H1150" s="340"/>
      <c r="I1150" s="337"/>
      <c r="J1150" s="337"/>
      <c r="K1150" s="337"/>
      <c r="L1150" s="337"/>
      <c r="M1150" s="334"/>
      <c r="N1150" s="337"/>
      <c r="O1150" s="349"/>
      <c r="P1150" s="349" t="str">
        <f>TEXT(daily!$B1150,"mmmm")</f>
        <v>January</v>
      </c>
      <c r="Q1150" s="357"/>
      <c r="R1150" s="313" t="str">
        <f t="shared" si="20"/>
        <v>1900</v>
      </c>
    </row>
    <row r="1151" ht="27" customHeight="1" spans="1:18">
      <c r="A1151" s="362">
        <f t="shared" si="21"/>
        <v>1137</v>
      </c>
      <c r="B1151" s="294"/>
      <c r="C1151" s="337"/>
      <c r="D1151" s="337"/>
      <c r="E1151" s="337"/>
      <c r="F1151" s="337"/>
      <c r="G1151" s="359"/>
      <c r="H1151" s="340"/>
      <c r="I1151" s="337"/>
      <c r="J1151" s="337"/>
      <c r="K1151" s="337"/>
      <c r="L1151" s="337"/>
      <c r="M1151" s="329"/>
      <c r="N1151" s="337"/>
      <c r="O1151" s="349"/>
      <c r="P1151" s="349" t="str">
        <f>TEXT(daily!$B1151,"mmmm")</f>
        <v>January</v>
      </c>
      <c r="Q1151" s="358"/>
      <c r="R1151" s="313" t="str">
        <f t="shared" si="20"/>
        <v>1900</v>
      </c>
    </row>
    <row r="1152" ht="27" customHeight="1" spans="1:18">
      <c r="A1152" s="361">
        <f t="shared" si="21"/>
        <v>1138</v>
      </c>
      <c r="B1152" s="294"/>
      <c r="C1152" s="337"/>
      <c r="D1152" s="337"/>
      <c r="E1152" s="337"/>
      <c r="F1152" s="337"/>
      <c r="G1152" s="359"/>
      <c r="H1152" s="340"/>
      <c r="I1152" s="337"/>
      <c r="J1152" s="337"/>
      <c r="K1152" s="337"/>
      <c r="L1152" s="337"/>
      <c r="M1152" s="334"/>
      <c r="N1152" s="337"/>
      <c r="O1152" s="349"/>
      <c r="P1152" s="349" t="str">
        <f>TEXT(daily!$B1152,"mmmm")</f>
        <v>January</v>
      </c>
      <c r="Q1152" s="357"/>
      <c r="R1152" s="313" t="str">
        <f t="shared" si="20"/>
        <v>1900</v>
      </c>
    </row>
    <row r="1153" ht="27" customHeight="1" spans="1:18">
      <c r="A1153" s="362">
        <f t="shared" si="21"/>
        <v>1139</v>
      </c>
      <c r="B1153" s="294"/>
      <c r="C1153" s="337"/>
      <c r="D1153" s="337"/>
      <c r="E1153" s="337"/>
      <c r="F1153" s="337"/>
      <c r="G1153" s="359"/>
      <c r="H1153" s="340"/>
      <c r="I1153" s="337"/>
      <c r="J1153" s="337"/>
      <c r="K1153" s="337"/>
      <c r="L1153" s="337"/>
      <c r="M1153" s="329"/>
      <c r="N1153" s="337"/>
      <c r="O1153" s="349"/>
      <c r="P1153" s="349" t="str">
        <f>TEXT(daily!$B1153,"mmmm")</f>
        <v>January</v>
      </c>
      <c r="Q1153" s="358"/>
      <c r="R1153" s="313" t="str">
        <f t="shared" si="20"/>
        <v>1900</v>
      </c>
    </row>
    <row r="1154" ht="27" customHeight="1" spans="1:18">
      <c r="A1154" s="361">
        <f t="shared" si="21"/>
        <v>1140</v>
      </c>
      <c r="B1154" s="294"/>
      <c r="C1154" s="337"/>
      <c r="D1154" s="337"/>
      <c r="E1154" s="337"/>
      <c r="F1154" s="337"/>
      <c r="G1154" s="359"/>
      <c r="H1154" s="340"/>
      <c r="I1154" s="337"/>
      <c r="J1154" s="337"/>
      <c r="K1154" s="337"/>
      <c r="L1154" s="337"/>
      <c r="M1154" s="334"/>
      <c r="N1154" s="337"/>
      <c r="O1154" s="349"/>
      <c r="P1154" s="349" t="str">
        <f>TEXT(daily!$B1154,"mmmm")</f>
        <v>January</v>
      </c>
      <c r="Q1154" s="357"/>
      <c r="R1154" s="313" t="str">
        <f t="shared" si="20"/>
        <v>1900</v>
      </c>
    </row>
    <row r="1155" ht="27" customHeight="1" spans="1:18">
      <c r="A1155" s="362">
        <f t="shared" si="21"/>
        <v>1141</v>
      </c>
      <c r="B1155" s="294"/>
      <c r="C1155" s="337"/>
      <c r="D1155" s="337"/>
      <c r="E1155" s="337"/>
      <c r="F1155" s="337"/>
      <c r="G1155" s="359"/>
      <c r="H1155" s="340"/>
      <c r="I1155" s="337"/>
      <c r="J1155" s="337"/>
      <c r="K1155" s="337"/>
      <c r="L1155" s="337"/>
      <c r="M1155" s="329"/>
      <c r="N1155" s="337"/>
      <c r="O1155" s="349"/>
      <c r="P1155" s="349" t="str">
        <f>TEXT(daily!$B1155,"mmmm")</f>
        <v>January</v>
      </c>
      <c r="Q1155" s="358"/>
      <c r="R1155" s="313" t="str">
        <f t="shared" si="20"/>
        <v>1900</v>
      </c>
    </row>
    <row r="1156" ht="27" customHeight="1" spans="1:18">
      <c r="A1156" s="361">
        <f t="shared" si="21"/>
        <v>1142</v>
      </c>
      <c r="B1156" s="294"/>
      <c r="C1156" s="337"/>
      <c r="D1156" s="341"/>
      <c r="E1156" s="337"/>
      <c r="F1156" s="337"/>
      <c r="G1156" s="359"/>
      <c r="H1156" s="340"/>
      <c r="I1156" s="337"/>
      <c r="J1156" s="337"/>
      <c r="K1156" s="337"/>
      <c r="L1156" s="337"/>
      <c r="M1156" s="334"/>
      <c r="N1156" s="337"/>
      <c r="O1156" s="349"/>
      <c r="P1156" s="349" t="str">
        <f>TEXT(daily!$B1156,"mmmm")</f>
        <v>January</v>
      </c>
      <c r="Q1156" s="357"/>
      <c r="R1156" s="313" t="str">
        <f t="shared" si="20"/>
        <v>1900</v>
      </c>
    </row>
    <row r="1157" ht="27" customHeight="1" spans="1:18">
      <c r="A1157" s="362">
        <f t="shared" si="21"/>
        <v>1143</v>
      </c>
      <c r="B1157" s="294"/>
      <c r="C1157" s="337"/>
      <c r="D1157" s="337"/>
      <c r="E1157" s="337"/>
      <c r="F1157" s="337"/>
      <c r="G1157" s="359"/>
      <c r="H1157" s="340"/>
      <c r="I1157" s="337"/>
      <c r="J1157" s="337"/>
      <c r="K1157" s="337"/>
      <c r="L1157" s="337"/>
      <c r="M1157" s="329"/>
      <c r="N1157" s="337"/>
      <c r="O1157" s="349"/>
      <c r="P1157" s="349" t="str">
        <f>TEXT(daily!$B1157,"mmmm")</f>
        <v>January</v>
      </c>
      <c r="Q1157" s="358"/>
      <c r="R1157" s="313" t="str">
        <f t="shared" si="20"/>
        <v>1900</v>
      </c>
    </row>
    <row r="1158" ht="27" customHeight="1" spans="1:18">
      <c r="A1158" s="361">
        <f t="shared" si="21"/>
        <v>1144</v>
      </c>
      <c r="B1158" s="294"/>
      <c r="C1158" s="337"/>
      <c r="D1158" s="337"/>
      <c r="E1158" s="337"/>
      <c r="F1158" s="337"/>
      <c r="G1158" s="359"/>
      <c r="H1158" s="340"/>
      <c r="I1158" s="337"/>
      <c r="J1158" s="337"/>
      <c r="K1158" s="337"/>
      <c r="L1158" s="337"/>
      <c r="M1158" s="334"/>
      <c r="N1158" s="337"/>
      <c r="O1158" s="349"/>
      <c r="P1158" s="349" t="str">
        <f>TEXT(daily!$B1158,"mmmm")</f>
        <v>January</v>
      </c>
      <c r="Q1158" s="357"/>
      <c r="R1158" s="313" t="str">
        <f t="shared" si="20"/>
        <v>1900</v>
      </c>
    </row>
    <row r="1159" ht="27" customHeight="1" spans="1:18">
      <c r="A1159" s="362">
        <f t="shared" si="21"/>
        <v>1145</v>
      </c>
      <c r="B1159" s="294"/>
      <c r="C1159" s="337"/>
      <c r="D1159" s="337"/>
      <c r="E1159" s="337"/>
      <c r="F1159" s="337"/>
      <c r="G1159" s="359"/>
      <c r="H1159" s="340"/>
      <c r="I1159" s="337"/>
      <c r="J1159" s="337"/>
      <c r="K1159" s="337"/>
      <c r="L1159" s="337"/>
      <c r="M1159" s="329"/>
      <c r="N1159" s="337"/>
      <c r="O1159" s="349"/>
      <c r="P1159" s="349" t="str">
        <f>TEXT(daily!$B1159,"mmmm")</f>
        <v>January</v>
      </c>
      <c r="Q1159" s="358"/>
      <c r="R1159" s="313" t="str">
        <f t="shared" si="20"/>
        <v>1900</v>
      </c>
    </row>
    <row r="1160" ht="27" customHeight="1" spans="1:18">
      <c r="A1160" s="361">
        <f t="shared" si="21"/>
        <v>1146</v>
      </c>
      <c r="B1160" s="294"/>
      <c r="C1160" s="337"/>
      <c r="D1160" s="337"/>
      <c r="E1160" s="337"/>
      <c r="F1160" s="337"/>
      <c r="G1160" s="359"/>
      <c r="H1160" s="340"/>
      <c r="I1160" s="337"/>
      <c r="J1160" s="337"/>
      <c r="K1160" s="337"/>
      <c r="L1160" s="337"/>
      <c r="M1160" s="334"/>
      <c r="N1160" s="337"/>
      <c r="O1160" s="349"/>
      <c r="P1160" s="349" t="str">
        <f>TEXT(daily!$B1160,"mmmm")</f>
        <v>January</v>
      </c>
      <c r="Q1160" s="357"/>
      <c r="R1160" s="313" t="str">
        <f t="shared" si="20"/>
        <v>1900</v>
      </c>
    </row>
    <row r="1161" ht="27" customHeight="1" spans="1:18">
      <c r="A1161" s="362">
        <f t="shared" si="21"/>
        <v>1147</v>
      </c>
      <c r="B1161" s="294"/>
      <c r="C1161" s="337"/>
      <c r="D1161" s="337"/>
      <c r="E1161" s="337"/>
      <c r="F1161" s="337"/>
      <c r="G1161" s="359"/>
      <c r="H1161" s="340"/>
      <c r="I1161" s="337"/>
      <c r="J1161" s="337"/>
      <c r="K1161" s="337"/>
      <c r="L1161" s="337"/>
      <c r="M1161" s="329"/>
      <c r="N1161" s="337"/>
      <c r="O1161" s="349"/>
      <c r="P1161" s="349" t="str">
        <f>TEXT(daily!$B1161,"mmmm")</f>
        <v>January</v>
      </c>
      <c r="Q1161" s="358"/>
      <c r="R1161" s="313" t="str">
        <f t="shared" si="20"/>
        <v>1900</v>
      </c>
    </row>
    <row r="1162" ht="27" customHeight="1" spans="1:18">
      <c r="A1162" s="361">
        <f t="shared" si="21"/>
        <v>1148</v>
      </c>
      <c r="B1162" s="294"/>
      <c r="C1162" s="337"/>
      <c r="D1162" s="337"/>
      <c r="E1162" s="337"/>
      <c r="F1162" s="337"/>
      <c r="G1162" s="359"/>
      <c r="H1162" s="340"/>
      <c r="I1162" s="337"/>
      <c r="J1162" s="337"/>
      <c r="K1162" s="337"/>
      <c r="L1162" s="337"/>
      <c r="M1162" s="334"/>
      <c r="N1162" s="337"/>
      <c r="O1162" s="349"/>
      <c r="P1162" s="349" t="str">
        <f>TEXT(daily!$B1162,"mmmm")</f>
        <v>January</v>
      </c>
      <c r="Q1162" s="357"/>
      <c r="R1162" s="313" t="str">
        <f t="shared" si="20"/>
        <v>1900</v>
      </c>
    </row>
    <row r="1163" ht="27" customHeight="1" spans="1:18">
      <c r="A1163" s="362">
        <f t="shared" si="21"/>
        <v>1149</v>
      </c>
      <c r="B1163" s="294"/>
      <c r="C1163" s="337"/>
      <c r="D1163" s="337"/>
      <c r="E1163" s="337"/>
      <c r="F1163" s="337"/>
      <c r="G1163" s="359"/>
      <c r="H1163" s="340"/>
      <c r="I1163" s="337"/>
      <c r="J1163" s="337"/>
      <c r="K1163" s="337"/>
      <c r="L1163" s="337"/>
      <c r="M1163" s="329"/>
      <c r="N1163" s="337"/>
      <c r="O1163" s="349"/>
      <c r="P1163" s="349" t="str">
        <f>TEXT(daily!$B1163,"mmmm")</f>
        <v>January</v>
      </c>
      <c r="Q1163" s="358"/>
      <c r="R1163" s="313" t="str">
        <f t="shared" si="20"/>
        <v>1900</v>
      </c>
    </row>
    <row r="1164" ht="27" customHeight="1" spans="1:18">
      <c r="A1164" s="361">
        <f t="shared" si="21"/>
        <v>1150</v>
      </c>
      <c r="B1164" s="294"/>
      <c r="C1164" s="337"/>
      <c r="D1164" s="337"/>
      <c r="E1164" s="337"/>
      <c r="F1164" s="337"/>
      <c r="G1164" s="359"/>
      <c r="H1164" s="340"/>
      <c r="I1164" s="337"/>
      <c r="J1164" s="337"/>
      <c r="K1164" s="337"/>
      <c r="L1164" s="337"/>
      <c r="M1164" s="334"/>
      <c r="N1164" s="337"/>
      <c r="O1164" s="349"/>
      <c r="P1164" s="349" t="str">
        <f>TEXT(daily!$B1164,"mmmm")</f>
        <v>January</v>
      </c>
      <c r="Q1164" s="357"/>
      <c r="R1164" s="313" t="str">
        <f t="shared" si="20"/>
        <v>1900</v>
      </c>
    </row>
    <row r="1165" ht="27" customHeight="1" spans="1:18">
      <c r="A1165" s="362">
        <f t="shared" si="21"/>
        <v>1151</v>
      </c>
      <c r="B1165" s="294"/>
      <c r="C1165" s="337"/>
      <c r="D1165" s="337"/>
      <c r="E1165" s="337"/>
      <c r="F1165" s="337"/>
      <c r="G1165" s="359"/>
      <c r="H1165" s="340"/>
      <c r="I1165" s="337"/>
      <c r="J1165" s="337"/>
      <c r="K1165" s="337"/>
      <c r="L1165" s="337"/>
      <c r="M1165" s="329"/>
      <c r="N1165" s="337"/>
      <c r="O1165" s="349"/>
      <c r="P1165" s="349" t="str">
        <f>TEXT(daily!$B1165,"mmmm")</f>
        <v>January</v>
      </c>
      <c r="Q1165" s="358"/>
      <c r="R1165" s="313" t="str">
        <f t="shared" si="20"/>
        <v>1900</v>
      </c>
    </row>
    <row r="1166" ht="27" customHeight="1" spans="1:18">
      <c r="A1166" s="361">
        <f t="shared" si="21"/>
        <v>1152</v>
      </c>
      <c r="B1166" s="294"/>
      <c r="C1166" s="337"/>
      <c r="D1166" s="337"/>
      <c r="E1166" s="337"/>
      <c r="F1166" s="337"/>
      <c r="G1166" s="359"/>
      <c r="H1166" s="340"/>
      <c r="I1166" s="337"/>
      <c r="J1166" s="337"/>
      <c r="K1166" s="337"/>
      <c r="L1166" s="337"/>
      <c r="M1166" s="334"/>
      <c r="N1166" s="337"/>
      <c r="O1166" s="349"/>
      <c r="P1166" s="349" t="str">
        <f>TEXT(daily!$B1166,"mmmm")</f>
        <v>January</v>
      </c>
      <c r="Q1166" s="357"/>
      <c r="R1166" s="313" t="str">
        <f t="shared" si="20"/>
        <v>1900</v>
      </c>
    </row>
    <row r="1167" ht="27" customHeight="1" spans="1:18">
      <c r="A1167" s="362">
        <f t="shared" si="21"/>
        <v>1153</v>
      </c>
      <c r="B1167" s="294"/>
      <c r="C1167" s="337"/>
      <c r="D1167" s="337"/>
      <c r="E1167" s="337"/>
      <c r="F1167" s="337"/>
      <c r="G1167" s="359"/>
      <c r="H1167" s="340"/>
      <c r="I1167" s="337"/>
      <c r="J1167" s="337"/>
      <c r="K1167" s="337"/>
      <c r="L1167" s="337"/>
      <c r="M1167" s="329"/>
      <c r="N1167" s="337"/>
      <c r="O1167" s="349"/>
      <c r="P1167" s="349" t="str">
        <f>TEXT(daily!$B1167,"mmmm")</f>
        <v>January</v>
      </c>
      <c r="Q1167" s="358"/>
      <c r="R1167" s="313" t="str">
        <f t="shared" ref="R1167:R1230" si="22">TEXT(B1167,"yyyy")</f>
        <v>1900</v>
      </c>
    </row>
    <row r="1168" ht="27" customHeight="1" spans="1:18">
      <c r="A1168" s="361">
        <f t="shared" si="21"/>
        <v>1154</v>
      </c>
      <c r="B1168" s="294"/>
      <c r="C1168" s="337"/>
      <c r="D1168" s="337"/>
      <c r="E1168" s="337"/>
      <c r="F1168" s="337"/>
      <c r="G1168" s="359"/>
      <c r="H1168" s="340"/>
      <c r="I1168" s="337"/>
      <c r="J1168" s="337"/>
      <c r="K1168" s="337"/>
      <c r="L1168" s="337"/>
      <c r="M1168" s="334"/>
      <c r="N1168" s="337"/>
      <c r="O1168" s="349"/>
      <c r="P1168" s="349" t="str">
        <f>TEXT(daily!$B1168,"mmmm")</f>
        <v>January</v>
      </c>
      <c r="Q1168" s="357"/>
      <c r="R1168" s="313" t="str">
        <f t="shared" si="22"/>
        <v>1900</v>
      </c>
    </row>
    <row r="1169" ht="27" customHeight="1" spans="1:18">
      <c r="A1169" s="362">
        <f t="shared" si="21"/>
        <v>1155</v>
      </c>
      <c r="B1169" s="294"/>
      <c r="C1169" s="337"/>
      <c r="D1169" s="337"/>
      <c r="E1169" s="337"/>
      <c r="F1169" s="337"/>
      <c r="G1169" s="359"/>
      <c r="H1169" s="340"/>
      <c r="I1169" s="337"/>
      <c r="J1169" s="337"/>
      <c r="K1169" s="337"/>
      <c r="L1169" s="337"/>
      <c r="M1169" s="329"/>
      <c r="N1169" s="337"/>
      <c r="O1169" s="349"/>
      <c r="P1169" s="349" t="str">
        <f>TEXT(daily!$B1169,"mmmm")</f>
        <v>January</v>
      </c>
      <c r="Q1169" s="358"/>
      <c r="R1169" s="313" t="str">
        <f t="shared" si="22"/>
        <v>1900</v>
      </c>
    </row>
    <row r="1170" ht="27" customHeight="1" spans="1:18">
      <c r="A1170" s="361">
        <f t="shared" si="21"/>
        <v>1156</v>
      </c>
      <c r="B1170" s="294"/>
      <c r="C1170" s="337"/>
      <c r="D1170" s="337"/>
      <c r="E1170" s="337"/>
      <c r="F1170" s="337"/>
      <c r="G1170" s="359"/>
      <c r="H1170" s="340"/>
      <c r="I1170" s="337"/>
      <c r="J1170" s="337"/>
      <c r="K1170" s="337"/>
      <c r="L1170" s="337"/>
      <c r="M1170" s="334"/>
      <c r="N1170" s="337"/>
      <c r="O1170" s="349"/>
      <c r="P1170" s="349" t="str">
        <f>TEXT(daily!$B1170,"mmmm")</f>
        <v>January</v>
      </c>
      <c r="Q1170" s="357"/>
      <c r="R1170" s="313" t="str">
        <f t="shared" si="22"/>
        <v>1900</v>
      </c>
    </row>
    <row r="1171" ht="27" customHeight="1" spans="1:18">
      <c r="A1171" s="362">
        <f t="shared" si="21"/>
        <v>1157</v>
      </c>
      <c r="B1171" s="294"/>
      <c r="C1171" s="337"/>
      <c r="D1171" s="337"/>
      <c r="E1171" s="337"/>
      <c r="F1171" s="337"/>
      <c r="G1171" s="359"/>
      <c r="H1171" s="340"/>
      <c r="I1171" s="337"/>
      <c r="J1171" s="337"/>
      <c r="K1171" s="337"/>
      <c r="L1171" s="337"/>
      <c r="M1171" s="329"/>
      <c r="N1171" s="337"/>
      <c r="O1171" s="349"/>
      <c r="P1171" s="349" t="str">
        <f>TEXT(daily!$B1171,"mmmm")</f>
        <v>January</v>
      </c>
      <c r="Q1171" s="358"/>
      <c r="R1171" s="313" t="str">
        <f t="shared" si="22"/>
        <v>1900</v>
      </c>
    </row>
    <row r="1172" ht="27" customHeight="1" spans="1:18">
      <c r="A1172" s="361">
        <f t="shared" si="21"/>
        <v>1158</v>
      </c>
      <c r="B1172" s="294"/>
      <c r="C1172" s="337"/>
      <c r="D1172" s="337"/>
      <c r="E1172" s="337"/>
      <c r="F1172" s="337"/>
      <c r="G1172" s="359"/>
      <c r="H1172" s="340"/>
      <c r="I1172" s="337"/>
      <c r="J1172" s="337"/>
      <c r="K1172" s="337"/>
      <c r="L1172" s="337"/>
      <c r="M1172" s="334"/>
      <c r="N1172" s="337"/>
      <c r="O1172" s="349"/>
      <c r="P1172" s="349" t="str">
        <f>TEXT(daily!$B1172,"mmmm")</f>
        <v>January</v>
      </c>
      <c r="Q1172" s="357"/>
      <c r="R1172" s="313" t="str">
        <f t="shared" si="22"/>
        <v>1900</v>
      </c>
    </row>
    <row r="1173" ht="27" customHeight="1" spans="1:18">
      <c r="A1173" s="362">
        <f t="shared" si="21"/>
        <v>1159</v>
      </c>
      <c r="B1173" s="294"/>
      <c r="C1173" s="337"/>
      <c r="D1173" s="337"/>
      <c r="E1173" s="337"/>
      <c r="F1173" s="337"/>
      <c r="G1173" s="359"/>
      <c r="H1173" s="340"/>
      <c r="I1173" s="337"/>
      <c r="J1173" s="337"/>
      <c r="K1173" s="337"/>
      <c r="L1173" s="337"/>
      <c r="M1173" s="329"/>
      <c r="N1173" s="337"/>
      <c r="O1173" s="349"/>
      <c r="P1173" s="349" t="str">
        <f>TEXT(daily!$B1173,"mmmm")</f>
        <v>January</v>
      </c>
      <c r="Q1173" s="358"/>
      <c r="R1173" s="313" t="str">
        <f t="shared" si="22"/>
        <v>1900</v>
      </c>
    </row>
    <row r="1174" ht="27" customHeight="1" spans="1:18">
      <c r="A1174" s="361">
        <f t="shared" si="21"/>
        <v>1160</v>
      </c>
      <c r="B1174" s="294"/>
      <c r="C1174" s="337"/>
      <c r="D1174" s="337"/>
      <c r="E1174" s="337"/>
      <c r="F1174" s="337"/>
      <c r="G1174" s="359"/>
      <c r="H1174" s="340"/>
      <c r="I1174" s="337"/>
      <c r="J1174" s="337"/>
      <c r="K1174" s="337"/>
      <c r="L1174" s="337"/>
      <c r="M1174" s="334"/>
      <c r="N1174" s="337"/>
      <c r="O1174" s="349"/>
      <c r="P1174" s="349" t="str">
        <f>TEXT(daily!$B1174,"mmmm")</f>
        <v>January</v>
      </c>
      <c r="Q1174" s="357"/>
      <c r="R1174" s="313" t="str">
        <f t="shared" si="22"/>
        <v>1900</v>
      </c>
    </row>
    <row r="1175" ht="27" customHeight="1" spans="1:18">
      <c r="A1175" s="362">
        <f t="shared" si="21"/>
        <v>1161</v>
      </c>
      <c r="B1175" s="294"/>
      <c r="C1175" s="337"/>
      <c r="D1175" s="337"/>
      <c r="E1175" s="337"/>
      <c r="F1175" s="337"/>
      <c r="G1175" s="359"/>
      <c r="H1175" s="340"/>
      <c r="I1175" s="337"/>
      <c r="J1175" s="337"/>
      <c r="K1175" s="337"/>
      <c r="L1175" s="337"/>
      <c r="M1175" s="329"/>
      <c r="N1175" s="337"/>
      <c r="O1175" s="349"/>
      <c r="P1175" s="349" t="str">
        <f>TEXT(daily!$B1175,"mmmm")</f>
        <v>January</v>
      </c>
      <c r="Q1175" s="358"/>
      <c r="R1175" s="313" t="str">
        <f t="shared" si="22"/>
        <v>1900</v>
      </c>
    </row>
    <row r="1176" ht="27" customHeight="1" spans="1:18">
      <c r="A1176" s="361">
        <f t="shared" si="21"/>
        <v>1162</v>
      </c>
      <c r="B1176" s="294"/>
      <c r="C1176" s="337"/>
      <c r="D1176" s="337"/>
      <c r="E1176" s="337"/>
      <c r="F1176" s="341"/>
      <c r="G1176" s="359"/>
      <c r="H1176" s="340"/>
      <c r="I1176" s="337"/>
      <c r="J1176" s="337"/>
      <c r="K1176" s="337"/>
      <c r="L1176" s="337"/>
      <c r="M1176" s="334"/>
      <c r="N1176" s="337"/>
      <c r="O1176" s="349"/>
      <c r="P1176" s="349" t="str">
        <f>TEXT(daily!$B1176,"mmmm")</f>
        <v>January</v>
      </c>
      <c r="Q1176" s="357"/>
      <c r="R1176" s="313" t="str">
        <f t="shared" si="22"/>
        <v>1900</v>
      </c>
    </row>
    <row r="1177" ht="27" customHeight="1" spans="1:18">
      <c r="A1177" s="362">
        <f t="shared" si="21"/>
        <v>1163</v>
      </c>
      <c r="B1177" s="294"/>
      <c r="C1177" s="337"/>
      <c r="D1177" s="337"/>
      <c r="E1177" s="337"/>
      <c r="F1177" s="341"/>
      <c r="G1177" s="359"/>
      <c r="H1177" s="340"/>
      <c r="I1177" s="337"/>
      <c r="J1177" s="337"/>
      <c r="K1177" s="337"/>
      <c r="L1177" s="337"/>
      <c r="M1177" s="329"/>
      <c r="N1177" s="337"/>
      <c r="O1177" s="349"/>
      <c r="P1177" s="349" t="str">
        <f>TEXT(daily!$B1177,"mmmm")</f>
        <v>January</v>
      </c>
      <c r="Q1177" s="358"/>
      <c r="R1177" s="313" t="str">
        <f t="shared" si="22"/>
        <v>1900</v>
      </c>
    </row>
    <row r="1178" ht="27" customHeight="1" spans="1:18">
      <c r="A1178" s="361">
        <f t="shared" si="21"/>
        <v>1164</v>
      </c>
      <c r="B1178" s="294"/>
      <c r="C1178" s="337"/>
      <c r="D1178" s="337"/>
      <c r="E1178" s="337"/>
      <c r="F1178" s="337"/>
      <c r="G1178" s="359"/>
      <c r="H1178" s="340"/>
      <c r="I1178" s="337"/>
      <c r="J1178" s="337"/>
      <c r="K1178" s="337"/>
      <c r="L1178" s="337"/>
      <c r="M1178" s="334"/>
      <c r="N1178" s="337"/>
      <c r="O1178" s="349"/>
      <c r="P1178" s="349" t="str">
        <f>TEXT(daily!$B1178,"mmmm")</f>
        <v>January</v>
      </c>
      <c r="Q1178" s="357"/>
      <c r="R1178" s="313" t="str">
        <f t="shared" si="22"/>
        <v>1900</v>
      </c>
    </row>
    <row r="1179" ht="27" customHeight="1" spans="1:18">
      <c r="A1179" s="362">
        <f t="shared" si="21"/>
        <v>1165</v>
      </c>
      <c r="B1179" s="294"/>
      <c r="C1179" s="337"/>
      <c r="D1179" s="337"/>
      <c r="E1179" s="337"/>
      <c r="F1179" s="337"/>
      <c r="G1179" s="359"/>
      <c r="H1179" s="340"/>
      <c r="I1179" s="337"/>
      <c r="J1179" s="337"/>
      <c r="K1179" s="337"/>
      <c r="L1179" s="337"/>
      <c r="M1179" s="329"/>
      <c r="N1179" s="337"/>
      <c r="O1179" s="349"/>
      <c r="P1179" s="349" t="str">
        <f>TEXT(daily!$B1179,"mmmm")</f>
        <v>January</v>
      </c>
      <c r="Q1179" s="358"/>
      <c r="R1179" s="313" t="str">
        <f t="shared" si="22"/>
        <v>1900</v>
      </c>
    </row>
    <row r="1180" ht="27" customHeight="1" spans="1:18">
      <c r="A1180" s="361">
        <f t="shared" si="21"/>
        <v>1166</v>
      </c>
      <c r="B1180" s="294"/>
      <c r="C1180" s="337"/>
      <c r="D1180" s="337"/>
      <c r="E1180" s="337"/>
      <c r="F1180" s="337"/>
      <c r="G1180" s="359"/>
      <c r="H1180" s="340"/>
      <c r="I1180" s="337"/>
      <c r="J1180" s="337"/>
      <c r="K1180" s="337"/>
      <c r="L1180" s="337"/>
      <c r="M1180" s="334"/>
      <c r="N1180" s="337"/>
      <c r="O1180" s="349"/>
      <c r="P1180" s="349" t="str">
        <f>TEXT(daily!$B1180,"mmmm")</f>
        <v>January</v>
      </c>
      <c r="Q1180" s="357"/>
      <c r="R1180" s="313" t="str">
        <f t="shared" si="22"/>
        <v>1900</v>
      </c>
    </row>
    <row r="1181" ht="27" customHeight="1" spans="1:18">
      <c r="A1181" s="362">
        <f t="shared" si="21"/>
        <v>1167</v>
      </c>
      <c r="B1181" s="294"/>
      <c r="C1181" s="337"/>
      <c r="D1181" s="337"/>
      <c r="E1181" s="337"/>
      <c r="F1181" s="337"/>
      <c r="G1181" s="359"/>
      <c r="H1181" s="340"/>
      <c r="I1181" s="337"/>
      <c r="J1181" s="337"/>
      <c r="K1181" s="337"/>
      <c r="L1181" s="337"/>
      <c r="M1181" s="329"/>
      <c r="N1181" s="337"/>
      <c r="O1181" s="349"/>
      <c r="P1181" s="349" t="str">
        <f>TEXT(daily!$B1181,"mmmm")</f>
        <v>January</v>
      </c>
      <c r="Q1181" s="358"/>
      <c r="R1181" s="313" t="str">
        <f t="shared" si="22"/>
        <v>1900</v>
      </c>
    </row>
    <row r="1182" ht="27" customHeight="1" spans="1:18">
      <c r="A1182" s="361">
        <f t="shared" si="21"/>
        <v>1168</v>
      </c>
      <c r="B1182" s="294"/>
      <c r="C1182" s="337"/>
      <c r="D1182" s="337"/>
      <c r="E1182" s="337"/>
      <c r="F1182" s="337"/>
      <c r="G1182" s="359"/>
      <c r="H1182" s="340"/>
      <c r="I1182" s="337"/>
      <c r="J1182" s="337"/>
      <c r="K1182" s="337"/>
      <c r="L1182" s="337"/>
      <c r="M1182" s="334"/>
      <c r="N1182" s="337"/>
      <c r="O1182" s="349"/>
      <c r="P1182" s="349" t="str">
        <f>TEXT(daily!$B1182,"mmmm")</f>
        <v>January</v>
      </c>
      <c r="Q1182" s="357"/>
      <c r="R1182" s="313" t="str">
        <f t="shared" si="22"/>
        <v>1900</v>
      </c>
    </row>
    <row r="1183" ht="27" customHeight="1" spans="1:18">
      <c r="A1183" s="362">
        <f t="shared" si="21"/>
        <v>1169</v>
      </c>
      <c r="B1183" s="294"/>
      <c r="C1183" s="337"/>
      <c r="D1183" s="337"/>
      <c r="E1183" s="337"/>
      <c r="F1183" s="337"/>
      <c r="G1183" s="359"/>
      <c r="H1183" s="340"/>
      <c r="I1183" s="337"/>
      <c r="J1183" s="337"/>
      <c r="K1183" s="337"/>
      <c r="L1183" s="337"/>
      <c r="M1183" s="329"/>
      <c r="N1183" s="337"/>
      <c r="O1183" s="349"/>
      <c r="P1183" s="349" t="str">
        <f>TEXT(daily!$B1183,"mmmm")</f>
        <v>January</v>
      </c>
      <c r="Q1183" s="358"/>
      <c r="R1183" s="313" t="str">
        <f t="shared" si="22"/>
        <v>1900</v>
      </c>
    </row>
    <row r="1184" ht="27" customHeight="1" spans="1:18">
      <c r="A1184" s="361">
        <f t="shared" si="21"/>
        <v>1170</v>
      </c>
      <c r="B1184" s="294"/>
      <c r="C1184" s="337"/>
      <c r="D1184" s="337"/>
      <c r="E1184" s="337"/>
      <c r="F1184" s="337"/>
      <c r="G1184" s="359"/>
      <c r="H1184" s="340"/>
      <c r="I1184" s="337"/>
      <c r="J1184" s="337"/>
      <c r="K1184" s="337"/>
      <c r="L1184" s="337"/>
      <c r="M1184" s="334"/>
      <c r="N1184" s="337"/>
      <c r="O1184" s="349"/>
      <c r="P1184" s="349" t="str">
        <f>TEXT(daily!$B1184,"mmmm")</f>
        <v>January</v>
      </c>
      <c r="Q1184" s="357"/>
      <c r="R1184" s="313" t="str">
        <f t="shared" si="22"/>
        <v>1900</v>
      </c>
    </row>
    <row r="1185" ht="27" customHeight="1" spans="1:18">
      <c r="A1185" s="362">
        <f t="shared" si="21"/>
        <v>1171</v>
      </c>
      <c r="B1185" s="294"/>
      <c r="C1185" s="337"/>
      <c r="D1185" s="337"/>
      <c r="E1185" s="337"/>
      <c r="F1185" s="337"/>
      <c r="G1185" s="359"/>
      <c r="H1185" s="340"/>
      <c r="I1185" s="337"/>
      <c r="J1185" s="337"/>
      <c r="K1185" s="337"/>
      <c r="L1185" s="337"/>
      <c r="M1185" s="329"/>
      <c r="N1185" s="337"/>
      <c r="O1185" s="349"/>
      <c r="P1185" s="349" t="str">
        <f>TEXT(daily!$B1185,"mmmm")</f>
        <v>January</v>
      </c>
      <c r="Q1185" s="358"/>
      <c r="R1185" s="313" t="str">
        <f t="shared" si="22"/>
        <v>1900</v>
      </c>
    </row>
    <row r="1186" ht="27" customHeight="1" spans="1:18">
      <c r="A1186" s="361">
        <f t="shared" si="21"/>
        <v>1172</v>
      </c>
      <c r="B1186" s="294"/>
      <c r="C1186" s="337"/>
      <c r="D1186" s="337"/>
      <c r="E1186" s="337"/>
      <c r="F1186" s="337"/>
      <c r="G1186" s="359"/>
      <c r="H1186" s="340"/>
      <c r="I1186" s="337"/>
      <c r="J1186" s="337"/>
      <c r="K1186" s="337"/>
      <c r="L1186" s="337"/>
      <c r="M1186" s="334"/>
      <c r="N1186" s="337"/>
      <c r="O1186" s="349"/>
      <c r="P1186" s="349" t="str">
        <f>TEXT(daily!$B1186,"mmmm")</f>
        <v>January</v>
      </c>
      <c r="Q1186" s="357"/>
      <c r="R1186" s="313" t="str">
        <f t="shared" si="22"/>
        <v>1900</v>
      </c>
    </row>
    <row r="1187" ht="27" customHeight="1" spans="1:18">
      <c r="A1187" s="362">
        <f t="shared" si="21"/>
        <v>1173</v>
      </c>
      <c r="B1187" s="294"/>
      <c r="C1187" s="337"/>
      <c r="D1187" s="337"/>
      <c r="E1187" s="337"/>
      <c r="F1187" s="337"/>
      <c r="G1187" s="359"/>
      <c r="H1187" s="340"/>
      <c r="I1187" s="337"/>
      <c r="J1187" s="337"/>
      <c r="K1187" s="337"/>
      <c r="L1187" s="337"/>
      <c r="M1187" s="329"/>
      <c r="N1187" s="337"/>
      <c r="O1187" s="349"/>
      <c r="P1187" s="349" t="str">
        <f>TEXT(daily!$B1187,"mmmm")</f>
        <v>January</v>
      </c>
      <c r="Q1187" s="358"/>
      <c r="R1187" s="313" t="str">
        <f t="shared" si="22"/>
        <v>1900</v>
      </c>
    </row>
    <row r="1188" ht="27" customHeight="1" spans="1:18">
      <c r="A1188" s="361">
        <f t="shared" si="21"/>
        <v>1174</v>
      </c>
      <c r="B1188" s="294"/>
      <c r="C1188" s="337"/>
      <c r="D1188" s="337"/>
      <c r="E1188" s="337"/>
      <c r="F1188" s="337"/>
      <c r="G1188" s="359"/>
      <c r="H1188" s="340"/>
      <c r="I1188" s="337"/>
      <c r="J1188" s="337"/>
      <c r="K1188" s="337"/>
      <c r="L1188" s="337"/>
      <c r="M1188" s="334"/>
      <c r="N1188" s="337"/>
      <c r="O1188" s="349"/>
      <c r="P1188" s="349" t="str">
        <f>TEXT(daily!$B1188,"mmmm")</f>
        <v>January</v>
      </c>
      <c r="Q1188" s="357"/>
      <c r="R1188" s="313" t="str">
        <f t="shared" si="22"/>
        <v>1900</v>
      </c>
    </row>
    <row r="1189" ht="27" customHeight="1" spans="1:18">
      <c r="A1189" s="362">
        <f t="shared" si="21"/>
        <v>1175</v>
      </c>
      <c r="B1189" s="294"/>
      <c r="C1189" s="337"/>
      <c r="D1189" s="337"/>
      <c r="E1189" s="337"/>
      <c r="F1189" s="337"/>
      <c r="G1189" s="359"/>
      <c r="H1189" s="340"/>
      <c r="I1189" s="337"/>
      <c r="J1189" s="337"/>
      <c r="K1189" s="337"/>
      <c r="L1189" s="337"/>
      <c r="M1189" s="329"/>
      <c r="N1189" s="337"/>
      <c r="O1189" s="349"/>
      <c r="P1189" s="349" t="str">
        <f>TEXT(daily!$B1189,"mmmm")</f>
        <v>January</v>
      </c>
      <c r="Q1189" s="358"/>
      <c r="R1189" s="313" t="str">
        <f t="shared" si="22"/>
        <v>1900</v>
      </c>
    </row>
    <row r="1190" ht="27" customHeight="1" spans="1:18">
      <c r="A1190" s="361">
        <f t="shared" si="21"/>
        <v>1176</v>
      </c>
      <c r="B1190" s="294"/>
      <c r="C1190" s="337"/>
      <c r="D1190" s="337"/>
      <c r="E1190" s="337"/>
      <c r="F1190" s="337"/>
      <c r="G1190" s="359"/>
      <c r="H1190" s="340"/>
      <c r="I1190" s="337"/>
      <c r="J1190" s="337"/>
      <c r="K1190" s="337"/>
      <c r="L1190" s="337"/>
      <c r="M1190" s="334"/>
      <c r="N1190" s="337"/>
      <c r="O1190" s="349"/>
      <c r="P1190" s="349" t="str">
        <f>TEXT(daily!$B1190,"mmmm")</f>
        <v>January</v>
      </c>
      <c r="Q1190" s="357"/>
      <c r="R1190" s="313" t="str">
        <f t="shared" si="22"/>
        <v>1900</v>
      </c>
    </row>
    <row r="1191" ht="27" customHeight="1" spans="1:18">
      <c r="A1191" s="362">
        <f t="shared" si="21"/>
        <v>1177</v>
      </c>
      <c r="B1191" s="294"/>
      <c r="C1191" s="337"/>
      <c r="D1191" s="337"/>
      <c r="E1191" s="337"/>
      <c r="F1191" s="337"/>
      <c r="G1191" s="359"/>
      <c r="H1191" s="340"/>
      <c r="I1191" s="337"/>
      <c r="J1191" s="337"/>
      <c r="K1191" s="337"/>
      <c r="L1191" s="337"/>
      <c r="M1191" s="329"/>
      <c r="N1191" s="337"/>
      <c r="O1191" s="349"/>
      <c r="P1191" s="349" t="str">
        <f>TEXT(daily!$B1191,"mmmm")</f>
        <v>January</v>
      </c>
      <c r="Q1191" s="358"/>
      <c r="R1191" s="313" t="str">
        <f t="shared" si="22"/>
        <v>1900</v>
      </c>
    </row>
    <row r="1192" ht="27" customHeight="1" spans="1:18">
      <c r="A1192" s="361">
        <f t="shared" si="21"/>
        <v>1178</v>
      </c>
      <c r="B1192" s="294"/>
      <c r="C1192" s="337"/>
      <c r="D1192" s="337"/>
      <c r="E1192" s="337"/>
      <c r="F1192" s="337"/>
      <c r="G1192" s="359"/>
      <c r="H1192" s="340"/>
      <c r="I1192" s="337"/>
      <c r="J1192" s="337"/>
      <c r="K1192" s="337"/>
      <c r="L1192" s="337"/>
      <c r="M1192" s="334"/>
      <c r="N1192" s="337"/>
      <c r="O1192" s="349"/>
      <c r="P1192" s="349" t="str">
        <f>TEXT(daily!$B1192,"mmmm")</f>
        <v>January</v>
      </c>
      <c r="Q1192" s="357"/>
      <c r="R1192" s="313" t="str">
        <f t="shared" si="22"/>
        <v>1900</v>
      </c>
    </row>
    <row r="1193" ht="27" customHeight="1" spans="1:18">
      <c r="A1193" s="362">
        <f t="shared" si="21"/>
        <v>1179</v>
      </c>
      <c r="B1193" s="294"/>
      <c r="C1193" s="337"/>
      <c r="D1193" s="337"/>
      <c r="E1193" s="337"/>
      <c r="F1193" s="337"/>
      <c r="G1193" s="359"/>
      <c r="H1193" s="340"/>
      <c r="I1193" s="337"/>
      <c r="J1193" s="337"/>
      <c r="K1193" s="337"/>
      <c r="L1193" s="337"/>
      <c r="M1193" s="329"/>
      <c r="N1193" s="337"/>
      <c r="O1193" s="349"/>
      <c r="P1193" s="349" t="str">
        <f>TEXT(daily!$B1193,"mmmm")</f>
        <v>January</v>
      </c>
      <c r="Q1193" s="358"/>
      <c r="R1193" s="313" t="str">
        <f t="shared" si="22"/>
        <v>1900</v>
      </c>
    </row>
    <row r="1194" ht="27" customHeight="1" spans="1:18">
      <c r="A1194" s="361">
        <f t="shared" ref="A1194:A1257" si="23">A1193+1</f>
        <v>1180</v>
      </c>
      <c r="B1194" s="294"/>
      <c r="C1194" s="337"/>
      <c r="D1194" s="341"/>
      <c r="E1194" s="337"/>
      <c r="F1194" s="337"/>
      <c r="G1194" s="359"/>
      <c r="H1194" s="340"/>
      <c r="I1194" s="337"/>
      <c r="J1194" s="337"/>
      <c r="K1194" s="337"/>
      <c r="L1194" s="337"/>
      <c r="M1194" s="334"/>
      <c r="N1194" s="337"/>
      <c r="O1194" s="349"/>
      <c r="P1194" s="349" t="str">
        <f>TEXT(daily!$B1194,"mmmm")</f>
        <v>January</v>
      </c>
      <c r="Q1194" s="357"/>
      <c r="R1194" s="313" t="str">
        <f t="shared" si="22"/>
        <v>1900</v>
      </c>
    </row>
    <row r="1195" ht="27" customHeight="1" spans="1:18">
      <c r="A1195" s="362">
        <f t="shared" si="23"/>
        <v>1181</v>
      </c>
      <c r="B1195" s="294"/>
      <c r="C1195" s="337"/>
      <c r="D1195" s="337"/>
      <c r="E1195" s="337"/>
      <c r="F1195" s="337"/>
      <c r="G1195" s="359"/>
      <c r="H1195" s="340"/>
      <c r="I1195" s="337"/>
      <c r="J1195" s="337"/>
      <c r="K1195" s="337"/>
      <c r="L1195" s="337"/>
      <c r="M1195" s="329"/>
      <c r="N1195" s="337"/>
      <c r="O1195" s="349"/>
      <c r="P1195" s="349" t="str">
        <f>TEXT(daily!$B1195,"mmmm")</f>
        <v>January</v>
      </c>
      <c r="Q1195" s="358"/>
      <c r="R1195" s="313" t="str">
        <f t="shared" si="22"/>
        <v>1900</v>
      </c>
    </row>
    <row r="1196" ht="27" customHeight="1" spans="1:18">
      <c r="A1196" s="361">
        <f t="shared" si="23"/>
        <v>1182</v>
      </c>
      <c r="B1196" s="294"/>
      <c r="C1196" s="337"/>
      <c r="D1196" s="337"/>
      <c r="E1196" s="337"/>
      <c r="F1196" s="337"/>
      <c r="G1196" s="359"/>
      <c r="H1196" s="340"/>
      <c r="I1196" s="337"/>
      <c r="J1196" s="337"/>
      <c r="K1196" s="337"/>
      <c r="L1196" s="337"/>
      <c r="M1196" s="334"/>
      <c r="N1196" s="337"/>
      <c r="O1196" s="349"/>
      <c r="P1196" s="349" t="str">
        <f>TEXT(daily!$B1196,"mmmm")</f>
        <v>January</v>
      </c>
      <c r="Q1196" s="357"/>
      <c r="R1196" s="313" t="str">
        <f t="shared" si="22"/>
        <v>1900</v>
      </c>
    </row>
    <row r="1197" ht="27" customHeight="1" spans="1:18">
      <c r="A1197" s="362">
        <f t="shared" si="23"/>
        <v>1183</v>
      </c>
      <c r="B1197" s="294"/>
      <c r="C1197" s="337"/>
      <c r="D1197" s="337"/>
      <c r="E1197" s="337"/>
      <c r="F1197" s="337"/>
      <c r="G1197" s="359"/>
      <c r="H1197" s="340"/>
      <c r="I1197" s="337"/>
      <c r="J1197" s="337"/>
      <c r="K1197" s="337"/>
      <c r="L1197" s="337"/>
      <c r="M1197" s="329"/>
      <c r="N1197" s="337"/>
      <c r="O1197" s="349"/>
      <c r="P1197" s="349" t="str">
        <f>TEXT(daily!$B1197,"mmmm")</f>
        <v>January</v>
      </c>
      <c r="Q1197" s="358"/>
      <c r="R1197" s="313" t="str">
        <f t="shared" si="22"/>
        <v>1900</v>
      </c>
    </row>
    <row r="1198" ht="27" customHeight="1" spans="1:18">
      <c r="A1198" s="361">
        <f t="shared" si="23"/>
        <v>1184</v>
      </c>
      <c r="B1198" s="294"/>
      <c r="C1198" s="337"/>
      <c r="D1198" s="337"/>
      <c r="E1198" s="337"/>
      <c r="F1198" s="337"/>
      <c r="G1198" s="359"/>
      <c r="H1198" s="340"/>
      <c r="I1198" s="337"/>
      <c r="J1198" s="337"/>
      <c r="K1198" s="337"/>
      <c r="L1198" s="337"/>
      <c r="M1198" s="334"/>
      <c r="N1198" s="337"/>
      <c r="O1198" s="349"/>
      <c r="P1198" s="349" t="str">
        <f>TEXT(daily!$B1198,"mmmm")</f>
        <v>January</v>
      </c>
      <c r="Q1198" s="357"/>
      <c r="R1198" s="313" t="str">
        <f t="shared" si="22"/>
        <v>1900</v>
      </c>
    </row>
    <row r="1199" ht="27" customHeight="1" spans="1:18">
      <c r="A1199" s="362">
        <f t="shared" si="23"/>
        <v>1185</v>
      </c>
      <c r="B1199" s="294"/>
      <c r="C1199" s="337"/>
      <c r="D1199" s="337"/>
      <c r="E1199" s="337"/>
      <c r="F1199" s="337"/>
      <c r="G1199" s="359"/>
      <c r="H1199" s="340"/>
      <c r="I1199" s="337"/>
      <c r="J1199" s="337"/>
      <c r="K1199" s="337"/>
      <c r="L1199" s="337"/>
      <c r="M1199" s="329"/>
      <c r="N1199" s="337"/>
      <c r="O1199" s="349"/>
      <c r="P1199" s="349" t="str">
        <f>TEXT(daily!$B1199,"mmmm")</f>
        <v>January</v>
      </c>
      <c r="Q1199" s="358"/>
      <c r="R1199" s="313" t="str">
        <f t="shared" si="22"/>
        <v>1900</v>
      </c>
    </row>
    <row r="1200" ht="27" customHeight="1" spans="1:18">
      <c r="A1200" s="361">
        <f t="shared" si="23"/>
        <v>1186</v>
      </c>
      <c r="B1200" s="294"/>
      <c r="C1200" s="337"/>
      <c r="D1200" s="337"/>
      <c r="E1200" s="337"/>
      <c r="F1200" s="337"/>
      <c r="G1200" s="359"/>
      <c r="H1200" s="340"/>
      <c r="I1200" s="337"/>
      <c r="J1200" s="337"/>
      <c r="K1200" s="337"/>
      <c r="L1200" s="337"/>
      <c r="M1200" s="334"/>
      <c r="N1200" s="337"/>
      <c r="O1200" s="349"/>
      <c r="P1200" s="349" t="str">
        <f>TEXT(daily!$B1200,"mmmm")</f>
        <v>January</v>
      </c>
      <c r="Q1200" s="357"/>
      <c r="R1200" s="313" t="str">
        <f t="shared" si="22"/>
        <v>1900</v>
      </c>
    </row>
    <row r="1201" ht="27" customHeight="1" spans="1:18">
      <c r="A1201" s="362">
        <f t="shared" si="23"/>
        <v>1187</v>
      </c>
      <c r="B1201" s="294"/>
      <c r="C1201" s="337"/>
      <c r="D1201" s="337"/>
      <c r="E1201" s="337"/>
      <c r="F1201" s="337"/>
      <c r="G1201" s="359"/>
      <c r="H1201" s="340"/>
      <c r="I1201" s="337"/>
      <c r="J1201" s="337"/>
      <c r="K1201" s="337"/>
      <c r="L1201" s="337"/>
      <c r="M1201" s="329"/>
      <c r="N1201" s="337"/>
      <c r="O1201" s="349"/>
      <c r="P1201" s="349" t="str">
        <f>TEXT(daily!$B1201,"mmmm")</f>
        <v>January</v>
      </c>
      <c r="Q1201" s="358"/>
      <c r="R1201" s="313" t="str">
        <f t="shared" si="22"/>
        <v>1900</v>
      </c>
    </row>
    <row r="1202" ht="27" customHeight="1" spans="1:18">
      <c r="A1202" s="361">
        <f t="shared" si="23"/>
        <v>1188</v>
      </c>
      <c r="B1202" s="294"/>
      <c r="C1202" s="337"/>
      <c r="D1202" s="337"/>
      <c r="E1202" s="337"/>
      <c r="F1202" s="337"/>
      <c r="G1202" s="359"/>
      <c r="H1202" s="340"/>
      <c r="I1202" s="337"/>
      <c r="J1202" s="337"/>
      <c r="K1202" s="337"/>
      <c r="L1202" s="337"/>
      <c r="M1202" s="334"/>
      <c r="N1202" s="337"/>
      <c r="O1202" s="349"/>
      <c r="P1202" s="349" t="str">
        <f>TEXT(daily!$B1202,"mmmm")</f>
        <v>January</v>
      </c>
      <c r="Q1202" s="357"/>
      <c r="R1202" s="313" t="str">
        <f t="shared" si="22"/>
        <v>1900</v>
      </c>
    </row>
    <row r="1203" ht="27" customHeight="1" spans="1:18">
      <c r="A1203" s="362">
        <f t="shared" si="23"/>
        <v>1189</v>
      </c>
      <c r="B1203" s="294"/>
      <c r="C1203" s="337"/>
      <c r="D1203" s="337"/>
      <c r="E1203" s="337"/>
      <c r="F1203" s="337"/>
      <c r="G1203" s="359"/>
      <c r="H1203" s="340"/>
      <c r="I1203" s="337"/>
      <c r="J1203" s="337"/>
      <c r="K1203" s="337"/>
      <c r="L1203" s="337"/>
      <c r="M1203" s="329"/>
      <c r="N1203" s="337"/>
      <c r="O1203" s="349"/>
      <c r="P1203" s="349" t="str">
        <f>TEXT(daily!$B1203,"mmmm")</f>
        <v>January</v>
      </c>
      <c r="Q1203" s="358"/>
      <c r="R1203" s="313" t="str">
        <f t="shared" si="22"/>
        <v>1900</v>
      </c>
    </row>
    <row r="1204" ht="27" customHeight="1" spans="1:18">
      <c r="A1204" s="361">
        <f t="shared" si="23"/>
        <v>1190</v>
      </c>
      <c r="B1204" s="294"/>
      <c r="C1204" s="337"/>
      <c r="D1204" s="337"/>
      <c r="E1204" s="337"/>
      <c r="F1204" s="337"/>
      <c r="G1204" s="359"/>
      <c r="H1204" s="340"/>
      <c r="I1204" s="337"/>
      <c r="J1204" s="337"/>
      <c r="K1204" s="337"/>
      <c r="L1204" s="337"/>
      <c r="M1204" s="334"/>
      <c r="N1204" s="337"/>
      <c r="O1204" s="349"/>
      <c r="P1204" s="349" t="str">
        <f>TEXT(daily!$B1204,"mmmm")</f>
        <v>January</v>
      </c>
      <c r="Q1204" s="357"/>
      <c r="R1204" s="313" t="str">
        <f t="shared" si="22"/>
        <v>1900</v>
      </c>
    </row>
    <row r="1205" ht="27" customHeight="1" spans="1:18">
      <c r="A1205" s="362">
        <f t="shared" si="23"/>
        <v>1191</v>
      </c>
      <c r="B1205" s="294"/>
      <c r="C1205" s="337"/>
      <c r="D1205" s="337"/>
      <c r="E1205" s="337"/>
      <c r="F1205" s="337"/>
      <c r="G1205" s="359"/>
      <c r="H1205" s="340"/>
      <c r="I1205" s="337"/>
      <c r="J1205" s="337"/>
      <c r="K1205" s="337"/>
      <c r="L1205" s="337"/>
      <c r="M1205" s="329"/>
      <c r="N1205" s="337"/>
      <c r="O1205" s="349"/>
      <c r="P1205" s="349" t="str">
        <f>TEXT(daily!$B1205,"mmmm")</f>
        <v>January</v>
      </c>
      <c r="Q1205" s="358"/>
      <c r="R1205" s="313" t="str">
        <f t="shared" si="22"/>
        <v>1900</v>
      </c>
    </row>
    <row r="1206" ht="27" customHeight="1" spans="1:18">
      <c r="A1206" s="361">
        <f t="shared" si="23"/>
        <v>1192</v>
      </c>
      <c r="B1206" s="294"/>
      <c r="C1206" s="337"/>
      <c r="D1206" s="337"/>
      <c r="E1206" s="337"/>
      <c r="F1206" s="337"/>
      <c r="G1206" s="359"/>
      <c r="H1206" s="340"/>
      <c r="I1206" s="337"/>
      <c r="J1206" s="337"/>
      <c r="K1206" s="337"/>
      <c r="L1206" s="337"/>
      <c r="M1206" s="334"/>
      <c r="N1206" s="337"/>
      <c r="O1206" s="349"/>
      <c r="P1206" s="349" t="str">
        <f>TEXT(daily!$B1206,"mmmm")</f>
        <v>January</v>
      </c>
      <c r="Q1206" s="357"/>
      <c r="R1206" s="313" t="str">
        <f t="shared" si="22"/>
        <v>1900</v>
      </c>
    </row>
    <row r="1207" ht="27" customHeight="1" spans="1:18">
      <c r="A1207" s="362">
        <f t="shared" si="23"/>
        <v>1193</v>
      </c>
      <c r="B1207" s="294"/>
      <c r="C1207" s="337"/>
      <c r="D1207" s="337"/>
      <c r="E1207" s="337"/>
      <c r="F1207" s="337"/>
      <c r="G1207" s="359"/>
      <c r="H1207" s="340"/>
      <c r="I1207" s="337"/>
      <c r="J1207" s="337"/>
      <c r="K1207" s="337"/>
      <c r="L1207" s="337"/>
      <c r="M1207" s="329"/>
      <c r="N1207" s="337"/>
      <c r="O1207" s="349"/>
      <c r="P1207" s="349" t="str">
        <f>TEXT(daily!$B1207,"mmmm")</f>
        <v>January</v>
      </c>
      <c r="Q1207" s="358"/>
      <c r="R1207" s="313" t="str">
        <f t="shared" si="22"/>
        <v>1900</v>
      </c>
    </row>
    <row r="1208" ht="27" customHeight="1" spans="1:18">
      <c r="A1208" s="361">
        <f t="shared" si="23"/>
        <v>1194</v>
      </c>
      <c r="B1208" s="294"/>
      <c r="C1208" s="337"/>
      <c r="D1208" s="337"/>
      <c r="E1208" s="337"/>
      <c r="F1208" s="337"/>
      <c r="G1208" s="359"/>
      <c r="H1208" s="340"/>
      <c r="I1208" s="337"/>
      <c r="J1208" s="337"/>
      <c r="K1208" s="337"/>
      <c r="L1208" s="337"/>
      <c r="M1208" s="334"/>
      <c r="N1208" s="337"/>
      <c r="O1208" s="349"/>
      <c r="P1208" s="349" t="str">
        <f>TEXT(daily!$B1208,"mmmm")</f>
        <v>January</v>
      </c>
      <c r="Q1208" s="357"/>
      <c r="R1208" s="313" t="str">
        <f t="shared" si="22"/>
        <v>1900</v>
      </c>
    </row>
    <row r="1209" ht="27" customHeight="1" spans="1:18">
      <c r="A1209" s="362">
        <f t="shared" si="23"/>
        <v>1195</v>
      </c>
      <c r="B1209" s="294"/>
      <c r="C1209" s="337"/>
      <c r="D1209" s="337"/>
      <c r="E1209" s="337"/>
      <c r="F1209" s="337"/>
      <c r="G1209" s="359"/>
      <c r="H1209" s="340"/>
      <c r="I1209" s="337"/>
      <c r="J1209" s="337"/>
      <c r="K1209" s="337"/>
      <c r="L1209" s="337"/>
      <c r="M1209" s="329"/>
      <c r="N1209" s="337"/>
      <c r="O1209" s="349"/>
      <c r="P1209" s="349" t="str">
        <f>TEXT(daily!$B1209,"mmmm")</f>
        <v>January</v>
      </c>
      <c r="Q1209" s="358"/>
      <c r="R1209" s="313" t="str">
        <f t="shared" si="22"/>
        <v>1900</v>
      </c>
    </row>
    <row r="1210" ht="27" customHeight="1" spans="1:18">
      <c r="A1210" s="361">
        <f t="shared" si="23"/>
        <v>1196</v>
      </c>
      <c r="B1210" s="294"/>
      <c r="C1210" s="337"/>
      <c r="D1210" s="337"/>
      <c r="E1210" s="337"/>
      <c r="F1210" s="337"/>
      <c r="G1210" s="359"/>
      <c r="H1210" s="340"/>
      <c r="I1210" s="337"/>
      <c r="J1210" s="337"/>
      <c r="K1210" s="337"/>
      <c r="L1210" s="337"/>
      <c r="M1210" s="334"/>
      <c r="N1210" s="337"/>
      <c r="O1210" s="349"/>
      <c r="P1210" s="349" t="str">
        <f>TEXT(daily!$B1210,"mmmm")</f>
        <v>January</v>
      </c>
      <c r="Q1210" s="357"/>
      <c r="R1210" s="313" t="str">
        <f t="shared" si="22"/>
        <v>1900</v>
      </c>
    </row>
    <row r="1211" ht="27" customHeight="1" spans="1:18">
      <c r="A1211" s="362">
        <f t="shared" si="23"/>
        <v>1197</v>
      </c>
      <c r="B1211" s="294"/>
      <c r="C1211" s="337"/>
      <c r="D1211" s="337"/>
      <c r="E1211" s="337"/>
      <c r="F1211" s="337"/>
      <c r="G1211" s="359"/>
      <c r="H1211" s="340"/>
      <c r="I1211" s="337"/>
      <c r="J1211" s="337"/>
      <c r="K1211" s="337"/>
      <c r="L1211" s="337"/>
      <c r="M1211" s="329"/>
      <c r="N1211" s="337"/>
      <c r="O1211" s="349"/>
      <c r="P1211" s="349" t="str">
        <f>TEXT(daily!$B1211,"mmmm")</f>
        <v>January</v>
      </c>
      <c r="Q1211" s="358"/>
      <c r="R1211" s="313" t="str">
        <f t="shared" si="22"/>
        <v>1900</v>
      </c>
    </row>
    <row r="1212" ht="27" customHeight="1" spans="1:18">
      <c r="A1212" s="361">
        <f t="shared" si="23"/>
        <v>1198</v>
      </c>
      <c r="B1212" s="294"/>
      <c r="C1212" s="337"/>
      <c r="D1212" s="337"/>
      <c r="E1212" s="337"/>
      <c r="F1212" s="337"/>
      <c r="G1212" s="359"/>
      <c r="H1212" s="340"/>
      <c r="I1212" s="337"/>
      <c r="J1212" s="337"/>
      <c r="K1212" s="337"/>
      <c r="L1212" s="337"/>
      <c r="M1212" s="334"/>
      <c r="N1212" s="337"/>
      <c r="O1212" s="349"/>
      <c r="P1212" s="349" t="str">
        <f>TEXT(daily!$B1212,"mmmm")</f>
        <v>January</v>
      </c>
      <c r="Q1212" s="357"/>
      <c r="R1212" s="313" t="str">
        <f t="shared" si="22"/>
        <v>1900</v>
      </c>
    </row>
    <row r="1213" ht="27" customHeight="1" spans="1:18">
      <c r="A1213" s="362">
        <f t="shared" si="23"/>
        <v>1199</v>
      </c>
      <c r="B1213" s="294"/>
      <c r="C1213" s="337"/>
      <c r="D1213" s="337"/>
      <c r="E1213" s="337"/>
      <c r="F1213" s="337"/>
      <c r="G1213" s="359"/>
      <c r="H1213" s="340"/>
      <c r="I1213" s="337"/>
      <c r="J1213" s="337"/>
      <c r="K1213" s="337"/>
      <c r="L1213" s="337"/>
      <c r="M1213" s="329"/>
      <c r="N1213" s="337"/>
      <c r="O1213" s="349"/>
      <c r="P1213" s="349" t="str">
        <f>TEXT(daily!$B1213,"mmmm")</f>
        <v>January</v>
      </c>
      <c r="Q1213" s="358"/>
      <c r="R1213" s="313" t="str">
        <f t="shared" si="22"/>
        <v>1900</v>
      </c>
    </row>
    <row r="1214" ht="27" customHeight="1" spans="1:18">
      <c r="A1214" s="361">
        <f t="shared" si="23"/>
        <v>1200</v>
      </c>
      <c r="B1214" s="294"/>
      <c r="C1214" s="337"/>
      <c r="D1214" s="337"/>
      <c r="E1214" s="337"/>
      <c r="F1214" s="337"/>
      <c r="G1214" s="359"/>
      <c r="H1214" s="340"/>
      <c r="I1214" s="337"/>
      <c r="J1214" s="337"/>
      <c r="K1214" s="337"/>
      <c r="L1214" s="337"/>
      <c r="M1214" s="334"/>
      <c r="N1214" s="337"/>
      <c r="O1214" s="349"/>
      <c r="P1214" s="349" t="str">
        <f>TEXT(daily!$B1214,"mmmm")</f>
        <v>January</v>
      </c>
      <c r="Q1214" s="357"/>
      <c r="R1214" s="313" t="str">
        <f t="shared" si="22"/>
        <v>1900</v>
      </c>
    </row>
    <row r="1215" ht="27" customHeight="1" spans="1:18">
      <c r="A1215" s="362">
        <f t="shared" si="23"/>
        <v>1201</v>
      </c>
      <c r="B1215" s="294"/>
      <c r="C1215" s="337"/>
      <c r="D1215" s="337"/>
      <c r="E1215" s="337"/>
      <c r="F1215" s="337"/>
      <c r="G1215" s="359"/>
      <c r="H1215" s="340"/>
      <c r="I1215" s="337"/>
      <c r="J1215" s="337"/>
      <c r="K1215" s="337"/>
      <c r="L1215" s="337"/>
      <c r="M1215" s="329"/>
      <c r="N1215" s="337"/>
      <c r="O1215" s="349"/>
      <c r="P1215" s="349" t="str">
        <f>TEXT(daily!$B1215,"mmmm")</f>
        <v>January</v>
      </c>
      <c r="Q1215" s="358"/>
      <c r="R1215" s="313" t="str">
        <f t="shared" si="22"/>
        <v>1900</v>
      </c>
    </row>
    <row r="1216" ht="27" customHeight="1" spans="1:18">
      <c r="A1216" s="361">
        <f t="shared" si="23"/>
        <v>1202</v>
      </c>
      <c r="B1216" s="294"/>
      <c r="C1216" s="337"/>
      <c r="D1216" s="337"/>
      <c r="E1216" s="337"/>
      <c r="F1216" s="337"/>
      <c r="G1216" s="359"/>
      <c r="H1216" s="340"/>
      <c r="I1216" s="337"/>
      <c r="J1216" s="337"/>
      <c r="K1216" s="337"/>
      <c r="L1216" s="337"/>
      <c r="M1216" s="334"/>
      <c r="N1216" s="337"/>
      <c r="O1216" s="349"/>
      <c r="P1216" s="349" t="str">
        <f>TEXT(daily!$B1216,"mmmm")</f>
        <v>January</v>
      </c>
      <c r="Q1216" s="357"/>
      <c r="R1216" s="313" t="str">
        <f t="shared" si="22"/>
        <v>1900</v>
      </c>
    </row>
    <row r="1217" ht="27" customHeight="1" spans="1:18">
      <c r="A1217" s="362">
        <f t="shared" si="23"/>
        <v>1203</v>
      </c>
      <c r="B1217" s="294"/>
      <c r="C1217" s="337"/>
      <c r="D1217" s="337"/>
      <c r="E1217" s="337"/>
      <c r="F1217" s="337"/>
      <c r="G1217" s="359"/>
      <c r="H1217" s="340"/>
      <c r="I1217" s="337"/>
      <c r="J1217" s="337"/>
      <c r="K1217" s="337"/>
      <c r="L1217" s="337"/>
      <c r="M1217" s="329"/>
      <c r="N1217" s="337"/>
      <c r="O1217" s="349"/>
      <c r="P1217" s="349" t="str">
        <f>TEXT(daily!$B1217,"mmmm")</f>
        <v>January</v>
      </c>
      <c r="Q1217" s="358"/>
      <c r="R1217" s="313" t="str">
        <f t="shared" si="22"/>
        <v>1900</v>
      </c>
    </row>
    <row r="1218" ht="27" customHeight="1" spans="1:18">
      <c r="A1218" s="361">
        <f t="shared" si="23"/>
        <v>1204</v>
      </c>
      <c r="B1218" s="294"/>
      <c r="C1218" s="337"/>
      <c r="D1218" s="337"/>
      <c r="E1218" s="337"/>
      <c r="F1218" s="337"/>
      <c r="G1218" s="359"/>
      <c r="H1218" s="340"/>
      <c r="I1218" s="337"/>
      <c r="J1218" s="337"/>
      <c r="K1218" s="337"/>
      <c r="L1218" s="337"/>
      <c r="M1218" s="334"/>
      <c r="N1218" s="337"/>
      <c r="O1218" s="349"/>
      <c r="P1218" s="349" t="str">
        <f>TEXT(daily!$B1218,"mmmm")</f>
        <v>January</v>
      </c>
      <c r="Q1218" s="357"/>
      <c r="R1218" s="313" t="str">
        <f t="shared" si="22"/>
        <v>1900</v>
      </c>
    </row>
    <row r="1219" ht="27" customHeight="1" spans="1:18">
      <c r="A1219" s="362">
        <f t="shared" si="23"/>
        <v>1205</v>
      </c>
      <c r="B1219" s="294"/>
      <c r="C1219" s="337"/>
      <c r="D1219" s="337"/>
      <c r="E1219" s="337"/>
      <c r="F1219" s="337"/>
      <c r="G1219" s="359"/>
      <c r="H1219" s="340"/>
      <c r="I1219" s="337"/>
      <c r="J1219" s="337"/>
      <c r="K1219" s="337"/>
      <c r="L1219" s="337"/>
      <c r="M1219" s="329"/>
      <c r="N1219" s="337"/>
      <c r="O1219" s="349"/>
      <c r="P1219" s="349" t="str">
        <f>TEXT(daily!$B1219,"mmmm")</f>
        <v>January</v>
      </c>
      <c r="Q1219" s="358"/>
      <c r="R1219" s="313" t="str">
        <f t="shared" si="22"/>
        <v>1900</v>
      </c>
    </row>
    <row r="1220" ht="27" customHeight="1" spans="1:18">
      <c r="A1220" s="361">
        <f t="shared" si="23"/>
        <v>1206</v>
      </c>
      <c r="B1220" s="294"/>
      <c r="C1220" s="337"/>
      <c r="D1220" s="337"/>
      <c r="E1220" s="337"/>
      <c r="F1220" s="337"/>
      <c r="G1220" s="359"/>
      <c r="H1220" s="340"/>
      <c r="I1220" s="337"/>
      <c r="J1220" s="337"/>
      <c r="K1220" s="337"/>
      <c r="L1220" s="337"/>
      <c r="M1220" s="334"/>
      <c r="N1220" s="337"/>
      <c r="O1220" s="349"/>
      <c r="P1220" s="349" t="str">
        <f>TEXT(daily!$B1220,"mmmm")</f>
        <v>January</v>
      </c>
      <c r="Q1220" s="357"/>
      <c r="R1220" s="313" t="str">
        <f t="shared" si="22"/>
        <v>1900</v>
      </c>
    </row>
    <row r="1221" ht="27" customHeight="1" spans="1:18">
      <c r="A1221" s="362">
        <f t="shared" si="23"/>
        <v>1207</v>
      </c>
      <c r="B1221" s="294"/>
      <c r="C1221" s="337"/>
      <c r="D1221" s="337"/>
      <c r="E1221" s="337"/>
      <c r="F1221" s="337"/>
      <c r="G1221" s="359"/>
      <c r="H1221" s="340"/>
      <c r="I1221" s="337"/>
      <c r="J1221" s="337"/>
      <c r="K1221" s="337"/>
      <c r="L1221" s="337"/>
      <c r="M1221" s="329"/>
      <c r="N1221" s="337"/>
      <c r="O1221" s="349"/>
      <c r="P1221" s="349" t="str">
        <f>TEXT(daily!$B1221,"mmmm")</f>
        <v>January</v>
      </c>
      <c r="Q1221" s="358"/>
      <c r="R1221" s="313" t="str">
        <f t="shared" si="22"/>
        <v>1900</v>
      </c>
    </row>
    <row r="1222" ht="27" customHeight="1" spans="1:18">
      <c r="A1222" s="361">
        <f t="shared" si="23"/>
        <v>1208</v>
      </c>
      <c r="B1222" s="294"/>
      <c r="C1222" s="337"/>
      <c r="D1222" s="337"/>
      <c r="E1222" s="337"/>
      <c r="F1222" s="337"/>
      <c r="G1222" s="359"/>
      <c r="H1222" s="340"/>
      <c r="I1222" s="337"/>
      <c r="J1222" s="337"/>
      <c r="K1222" s="337"/>
      <c r="L1222" s="337"/>
      <c r="M1222" s="334"/>
      <c r="N1222" s="337"/>
      <c r="O1222" s="349"/>
      <c r="P1222" s="349" t="str">
        <f>TEXT(daily!$B1222,"mmmm")</f>
        <v>January</v>
      </c>
      <c r="Q1222" s="357"/>
      <c r="R1222" s="313" t="str">
        <f t="shared" si="22"/>
        <v>1900</v>
      </c>
    </row>
    <row r="1223" ht="27" customHeight="1" spans="1:18">
      <c r="A1223" s="362">
        <f t="shared" si="23"/>
        <v>1209</v>
      </c>
      <c r="B1223" s="294"/>
      <c r="C1223" s="337"/>
      <c r="D1223" s="337"/>
      <c r="E1223" s="337"/>
      <c r="F1223" s="337"/>
      <c r="G1223" s="359"/>
      <c r="H1223" s="340"/>
      <c r="I1223" s="337"/>
      <c r="J1223" s="337"/>
      <c r="K1223" s="337"/>
      <c r="L1223" s="337"/>
      <c r="M1223" s="329"/>
      <c r="N1223" s="337"/>
      <c r="O1223" s="349"/>
      <c r="P1223" s="349" t="str">
        <f>TEXT(daily!$B1223,"mmmm")</f>
        <v>January</v>
      </c>
      <c r="Q1223" s="358"/>
      <c r="R1223" s="313" t="str">
        <f t="shared" si="22"/>
        <v>1900</v>
      </c>
    </row>
    <row r="1224" ht="27" customHeight="1" spans="1:18">
      <c r="A1224" s="361">
        <f t="shared" si="23"/>
        <v>1210</v>
      </c>
      <c r="B1224" s="294"/>
      <c r="C1224" s="337"/>
      <c r="D1224" s="337"/>
      <c r="E1224" s="337"/>
      <c r="F1224" s="341"/>
      <c r="G1224" s="359"/>
      <c r="H1224" s="340"/>
      <c r="I1224" s="337"/>
      <c r="J1224" s="337"/>
      <c r="K1224" s="337"/>
      <c r="L1224" s="337"/>
      <c r="M1224" s="334"/>
      <c r="N1224" s="337"/>
      <c r="O1224" s="349"/>
      <c r="P1224" s="349" t="str">
        <f>TEXT(daily!$B1224,"mmmm")</f>
        <v>January</v>
      </c>
      <c r="Q1224" s="357"/>
      <c r="R1224" s="313" t="str">
        <f t="shared" si="22"/>
        <v>1900</v>
      </c>
    </row>
    <row r="1225" ht="27" customHeight="1" spans="1:18">
      <c r="A1225" s="362">
        <f t="shared" si="23"/>
        <v>1211</v>
      </c>
      <c r="B1225" s="294"/>
      <c r="C1225" s="337"/>
      <c r="D1225" s="337"/>
      <c r="E1225" s="337"/>
      <c r="F1225" s="341"/>
      <c r="G1225" s="359"/>
      <c r="H1225" s="340"/>
      <c r="I1225" s="337"/>
      <c r="J1225" s="337"/>
      <c r="K1225" s="337"/>
      <c r="L1225" s="337"/>
      <c r="M1225" s="329"/>
      <c r="N1225" s="337"/>
      <c r="O1225" s="349"/>
      <c r="P1225" s="349" t="str">
        <f>TEXT(daily!$B1225,"mmmm")</f>
        <v>January</v>
      </c>
      <c r="Q1225" s="358"/>
      <c r="R1225" s="313" t="str">
        <f t="shared" si="22"/>
        <v>1900</v>
      </c>
    </row>
    <row r="1226" ht="27" customHeight="1" spans="1:18">
      <c r="A1226" s="361">
        <f t="shared" si="23"/>
        <v>1212</v>
      </c>
      <c r="B1226" s="294"/>
      <c r="C1226" s="337"/>
      <c r="D1226" s="337"/>
      <c r="E1226" s="337"/>
      <c r="F1226" s="337"/>
      <c r="G1226" s="359"/>
      <c r="H1226" s="340"/>
      <c r="I1226" s="337"/>
      <c r="J1226" s="337"/>
      <c r="K1226" s="337"/>
      <c r="L1226" s="337"/>
      <c r="M1226" s="334"/>
      <c r="N1226" s="337"/>
      <c r="O1226" s="349"/>
      <c r="P1226" s="349" t="str">
        <f>TEXT(daily!$B1226,"mmmm")</f>
        <v>January</v>
      </c>
      <c r="Q1226" s="357"/>
      <c r="R1226" s="313" t="str">
        <f t="shared" si="22"/>
        <v>1900</v>
      </c>
    </row>
    <row r="1227" ht="27" customHeight="1" spans="1:18">
      <c r="A1227" s="362">
        <f t="shared" si="23"/>
        <v>1213</v>
      </c>
      <c r="B1227" s="294"/>
      <c r="C1227" s="337"/>
      <c r="D1227" s="337"/>
      <c r="E1227" s="337"/>
      <c r="F1227" s="337"/>
      <c r="G1227" s="359"/>
      <c r="H1227" s="340"/>
      <c r="I1227" s="337"/>
      <c r="J1227" s="337"/>
      <c r="K1227" s="337"/>
      <c r="L1227" s="337"/>
      <c r="M1227" s="329"/>
      <c r="N1227" s="337"/>
      <c r="O1227" s="349"/>
      <c r="P1227" s="349" t="str">
        <f>TEXT(daily!$B1227,"mmmm")</f>
        <v>January</v>
      </c>
      <c r="Q1227" s="358"/>
      <c r="R1227" s="313" t="str">
        <f t="shared" si="22"/>
        <v>1900</v>
      </c>
    </row>
    <row r="1228" ht="27" customHeight="1" spans="1:18">
      <c r="A1228" s="361">
        <f t="shared" si="23"/>
        <v>1214</v>
      </c>
      <c r="B1228" s="294"/>
      <c r="C1228" s="337"/>
      <c r="D1228" s="337"/>
      <c r="E1228" s="337"/>
      <c r="F1228" s="337"/>
      <c r="G1228" s="359"/>
      <c r="H1228" s="340"/>
      <c r="I1228" s="337"/>
      <c r="J1228" s="337"/>
      <c r="K1228" s="337"/>
      <c r="L1228" s="337"/>
      <c r="M1228" s="334"/>
      <c r="N1228" s="337"/>
      <c r="O1228" s="349"/>
      <c r="P1228" s="349" t="str">
        <f>TEXT(daily!$B1228,"mmmm")</f>
        <v>January</v>
      </c>
      <c r="Q1228" s="357"/>
      <c r="R1228" s="313" t="str">
        <f t="shared" si="22"/>
        <v>1900</v>
      </c>
    </row>
    <row r="1229" ht="27" customHeight="1" spans="1:18">
      <c r="A1229" s="362">
        <f t="shared" si="23"/>
        <v>1215</v>
      </c>
      <c r="B1229" s="294"/>
      <c r="C1229" s="337"/>
      <c r="D1229" s="337"/>
      <c r="E1229" s="337"/>
      <c r="F1229" s="337"/>
      <c r="G1229" s="359"/>
      <c r="H1229" s="340"/>
      <c r="I1229" s="337"/>
      <c r="J1229" s="337"/>
      <c r="K1229" s="337"/>
      <c r="L1229" s="337"/>
      <c r="M1229" s="329"/>
      <c r="N1229" s="337"/>
      <c r="O1229" s="349"/>
      <c r="P1229" s="349" t="str">
        <f>TEXT(daily!$B1229,"mmmm")</f>
        <v>January</v>
      </c>
      <c r="Q1229" s="358"/>
      <c r="R1229" s="313" t="str">
        <f t="shared" si="22"/>
        <v>1900</v>
      </c>
    </row>
    <row r="1230" ht="27" customHeight="1" spans="1:18">
      <c r="A1230" s="361">
        <f t="shared" si="23"/>
        <v>1216</v>
      </c>
      <c r="B1230" s="294"/>
      <c r="C1230" s="337"/>
      <c r="D1230" s="341"/>
      <c r="E1230" s="337"/>
      <c r="F1230" s="337"/>
      <c r="G1230" s="359"/>
      <c r="H1230" s="340"/>
      <c r="I1230" s="337"/>
      <c r="J1230" s="337"/>
      <c r="K1230" s="337"/>
      <c r="L1230" s="337"/>
      <c r="M1230" s="334"/>
      <c r="N1230" s="337"/>
      <c r="O1230" s="349"/>
      <c r="P1230" s="349" t="str">
        <f>TEXT(daily!$B1230,"mmmm")</f>
        <v>January</v>
      </c>
      <c r="Q1230" s="357"/>
      <c r="R1230" s="313" t="str">
        <f t="shared" si="22"/>
        <v>1900</v>
      </c>
    </row>
    <row r="1231" ht="27" customHeight="1" spans="1:18">
      <c r="A1231" s="362">
        <f t="shared" si="23"/>
        <v>1217</v>
      </c>
      <c r="B1231" s="294"/>
      <c r="C1231" s="337"/>
      <c r="D1231" s="337"/>
      <c r="E1231" s="337"/>
      <c r="F1231" s="337"/>
      <c r="G1231" s="359"/>
      <c r="H1231" s="340"/>
      <c r="I1231" s="337"/>
      <c r="J1231" s="337"/>
      <c r="K1231" s="337"/>
      <c r="L1231" s="337"/>
      <c r="M1231" s="329"/>
      <c r="N1231" s="337"/>
      <c r="O1231" s="349"/>
      <c r="P1231" s="349" t="str">
        <f>TEXT(daily!$B1231,"mmmm")</f>
        <v>January</v>
      </c>
      <c r="Q1231" s="358"/>
      <c r="R1231" s="313" t="str">
        <f t="shared" ref="R1231:R1294" si="24">TEXT(B1231,"yyyy")</f>
        <v>1900</v>
      </c>
    </row>
    <row r="1232" ht="27" customHeight="1" spans="1:18">
      <c r="A1232" s="361">
        <f t="shared" si="23"/>
        <v>1218</v>
      </c>
      <c r="B1232" s="294"/>
      <c r="C1232" s="337"/>
      <c r="D1232" s="337"/>
      <c r="E1232" s="337"/>
      <c r="F1232" s="337"/>
      <c r="G1232" s="359"/>
      <c r="H1232" s="340"/>
      <c r="I1232" s="337"/>
      <c r="J1232" s="337"/>
      <c r="K1232" s="337"/>
      <c r="L1232" s="337"/>
      <c r="M1232" s="334"/>
      <c r="N1232" s="337"/>
      <c r="O1232" s="349"/>
      <c r="P1232" s="349" t="str">
        <f>TEXT(daily!$B1232,"mmmm")</f>
        <v>January</v>
      </c>
      <c r="Q1232" s="357"/>
      <c r="R1232" s="313" t="str">
        <f t="shared" si="24"/>
        <v>1900</v>
      </c>
    </row>
    <row r="1233" ht="27" customHeight="1" spans="1:18">
      <c r="A1233" s="362">
        <f t="shared" si="23"/>
        <v>1219</v>
      </c>
      <c r="B1233" s="294"/>
      <c r="C1233" s="337"/>
      <c r="D1233" s="337"/>
      <c r="E1233" s="337"/>
      <c r="F1233" s="337"/>
      <c r="G1233" s="359"/>
      <c r="H1233" s="340"/>
      <c r="I1233" s="337"/>
      <c r="J1233" s="337"/>
      <c r="K1233" s="337"/>
      <c r="L1233" s="337"/>
      <c r="M1233" s="329"/>
      <c r="N1233" s="337"/>
      <c r="O1233" s="349"/>
      <c r="P1233" s="349" t="str">
        <f>TEXT(daily!$B1233,"mmmm")</f>
        <v>January</v>
      </c>
      <c r="Q1233" s="358"/>
      <c r="R1233" s="313" t="str">
        <f t="shared" si="24"/>
        <v>1900</v>
      </c>
    </row>
    <row r="1234" ht="27" customHeight="1" spans="1:18">
      <c r="A1234" s="361">
        <f t="shared" si="23"/>
        <v>1220</v>
      </c>
      <c r="B1234" s="294"/>
      <c r="C1234" s="337"/>
      <c r="D1234" s="337"/>
      <c r="E1234" s="337"/>
      <c r="F1234" s="337"/>
      <c r="G1234" s="359"/>
      <c r="H1234" s="340"/>
      <c r="I1234" s="337"/>
      <c r="J1234" s="337"/>
      <c r="K1234" s="337"/>
      <c r="L1234" s="337"/>
      <c r="M1234" s="334"/>
      <c r="N1234" s="337"/>
      <c r="O1234" s="349"/>
      <c r="P1234" s="349" t="str">
        <f>TEXT(daily!$B1234,"mmmm")</f>
        <v>January</v>
      </c>
      <c r="Q1234" s="357"/>
      <c r="R1234" s="313" t="str">
        <f t="shared" si="24"/>
        <v>1900</v>
      </c>
    </row>
    <row r="1235" ht="27" customHeight="1" spans="1:18">
      <c r="A1235" s="362">
        <f t="shared" si="23"/>
        <v>1221</v>
      </c>
      <c r="B1235" s="294"/>
      <c r="C1235" s="337"/>
      <c r="D1235" s="337"/>
      <c r="E1235" s="337"/>
      <c r="F1235" s="337"/>
      <c r="G1235" s="359"/>
      <c r="H1235" s="340"/>
      <c r="I1235" s="337"/>
      <c r="J1235" s="337"/>
      <c r="K1235" s="337"/>
      <c r="L1235" s="337"/>
      <c r="M1235" s="329"/>
      <c r="N1235" s="337"/>
      <c r="O1235" s="349"/>
      <c r="P1235" s="349" t="str">
        <f>TEXT(daily!$B1235,"mmmm")</f>
        <v>January</v>
      </c>
      <c r="Q1235" s="358"/>
      <c r="R1235" s="313" t="str">
        <f t="shared" si="24"/>
        <v>1900</v>
      </c>
    </row>
    <row r="1236" ht="27" customHeight="1" spans="1:18">
      <c r="A1236" s="361">
        <f t="shared" si="23"/>
        <v>1222</v>
      </c>
      <c r="B1236" s="294"/>
      <c r="C1236" s="337"/>
      <c r="D1236" s="337"/>
      <c r="E1236" s="337"/>
      <c r="F1236" s="337"/>
      <c r="G1236" s="359"/>
      <c r="H1236" s="340"/>
      <c r="I1236" s="337"/>
      <c r="J1236" s="337"/>
      <c r="K1236" s="337"/>
      <c r="L1236" s="337"/>
      <c r="M1236" s="334"/>
      <c r="N1236" s="337"/>
      <c r="O1236" s="349"/>
      <c r="P1236" s="349" t="str">
        <f>TEXT(daily!$B1236,"mmmm")</f>
        <v>January</v>
      </c>
      <c r="Q1236" s="357"/>
      <c r="R1236" s="313" t="str">
        <f t="shared" si="24"/>
        <v>1900</v>
      </c>
    </row>
    <row r="1237" ht="27" customHeight="1" spans="1:18">
      <c r="A1237" s="362">
        <f t="shared" si="23"/>
        <v>1223</v>
      </c>
      <c r="B1237" s="294"/>
      <c r="C1237" s="337"/>
      <c r="D1237" s="337"/>
      <c r="E1237" s="337"/>
      <c r="F1237" s="337"/>
      <c r="G1237" s="359"/>
      <c r="H1237" s="340"/>
      <c r="I1237" s="337"/>
      <c r="J1237" s="337"/>
      <c r="K1237" s="337"/>
      <c r="L1237" s="337"/>
      <c r="M1237" s="329"/>
      <c r="N1237" s="337"/>
      <c r="O1237" s="349"/>
      <c r="P1237" s="349" t="str">
        <f>TEXT(daily!$B1237,"mmmm")</f>
        <v>January</v>
      </c>
      <c r="Q1237" s="358"/>
      <c r="R1237" s="313" t="str">
        <f t="shared" si="24"/>
        <v>1900</v>
      </c>
    </row>
    <row r="1238" ht="27" customHeight="1" spans="1:18">
      <c r="A1238" s="361">
        <f t="shared" si="23"/>
        <v>1224</v>
      </c>
      <c r="B1238" s="294"/>
      <c r="C1238" s="337"/>
      <c r="D1238" s="337"/>
      <c r="E1238" s="337"/>
      <c r="F1238" s="337"/>
      <c r="G1238" s="359"/>
      <c r="H1238" s="340"/>
      <c r="I1238" s="337"/>
      <c r="J1238" s="337"/>
      <c r="K1238" s="337"/>
      <c r="L1238" s="337"/>
      <c r="M1238" s="334"/>
      <c r="N1238" s="337"/>
      <c r="O1238" s="349"/>
      <c r="P1238" s="349" t="str">
        <f>TEXT(daily!$B1238,"mmmm")</f>
        <v>January</v>
      </c>
      <c r="Q1238" s="357"/>
      <c r="R1238" s="313" t="str">
        <f t="shared" si="24"/>
        <v>1900</v>
      </c>
    </row>
    <row r="1239" ht="27" customHeight="1" spans="1:18">
      <c r="A1239" s="362">
        <f t="shared" si="23"/>
        <v>1225</v>
      </c>
      <c r="B1239" s="294"/>
      <c r="C1239" s="337"/>
      <c r="D1239" s="337"/>
      <c r="E1239" s="337"/>
      <c r="F1239" s="337"/>
      <c r="G1239" s="359"/>
      <c r="H1239" s="340"/>
      <c r="I1239" s="337"/>
      <c r="J1239" s="337"/>
      <c r="K1239" s="337"/>
      <c r="L1239" s="337"/>
      <c r="M1239" s="329"/>
      <c r="N1239" s="337"/>
      <c r="O1239" s="349"/>
      <c r="P1239" s="349" t="str">
        <f>TEXT(daily!$B1239,"mmmm")</f>
        <v>January</v>
      </c>
      <c r="Q1239" s="358"/>
      <c r="R1239" s="313" t="str">
        <f t="shared" si="24"/>
        <v>1900</v>
      </c>
    </row>
    <row r="1240" ht="27" customHeight="1" spans="1:18">
      <c r="A1240" s="361">
        <f t="shared" si="23"/>
        <v>1226</v>
      </c>
      <c r="B1240" s="294"/>
      <c r="C1240" s="337"/>
      <c r="D1240" s="337"/>
      <c r="E1240" s="337"/>
      <c r="F1240" s="337"/>
      <c r="G1240" s="359"/>
      <c r="H1240" s="340"/>
      <c r="I1240" s="337"/>
      <c r="J1240" s="337"/>
      <c r="K1240" s="337"/>
      <c r="L1240" s="337"/>
      <c r="M1240" s="334"/>
      <c r="N1240" s="337"/>
      <c r="O1240" s="349"/>
      <c r="P1240" s="349" t="str">
        <f>TEXT(daily!$B1240,"mmmm")</f>
        <v>January</v>
      </c>
      <c r="Q1240" s="357"/>
      <c r="R1240" s="313" t="str">
        <f t="shared" si="24"/>
        <v>1900</v>
      </c>
    </row>
    <row r="1241" ht="27" customHeight="1" spans="1:18">
      <c r="A1241" s="362">
        <f t="shared" si="23"/>
        <v>1227</v>
      </c>
      <c r="B1241" s="294"/>
      <c r="C1241" s="337"/>
      <c r="D1241" s="337"/>
      <c r="E1241" s="337"/>
      <c r="F1241" s="337"/>
      <c r="G1241" s="359"/>
      <c r="H1241" s="340"/>
      <c r="I1241" s="337"/>
      <c r="J1241" s="337"/>
      <c r="K1241" s="337"/>
      <c r="L1241" s="337"/>
      <c r="M1241" s="329"/>
      <c r="N1241" s="337"/>
      <c r="O1241" s="349"/>
      <c r="P1241" s="349" t="str">
        <f>TEXT(daily!$B1241,"mmmm")</f>
        <v>January</v>
      </c>
      <c r="Q1241" s="358"/>
      <c r="R1241" s="313" t="str">
        <f t="shared" si="24"/>
        <v>1900</v>
      </c>
    </row>
    <row r="1242" ht="27" customHeight="1" spans="1:18">
      <c r="A1242" s="361">
        <f t="shared" si="23"/>
        <v>1228</v>
      </c>
      <c r="B1242" s="294"/>
      <c r="C1242" s="337"/>
      <c r="D1242" s="337"/>
      <c r="E1242" s="337"/>
      <c r="F1242" s="337"/>
      <c r="G1242" s="359"/>
      <c r="H1242" s="340"/>
      <c r="I1242" s="337"/>
      <c r="J1242" s="337"/>
      <c r="K1242" s="337"/>
      <c r="L1242" s="337"/>
      <c r="M1242" s="334"/>
      <c r="N1242" s="337"/>
      <c r="O1242" s="349"/>
      <c r="P1242" s="349" t="str">
        <f>TEXT(daily!$B1242,"mmmm")</f>
        <v>January</v>
      </c>
      <c r="Q1242" s="357"/>
      <c r="R1242" s="313" t="str">
        <f t="shared" si="24"/>
        <v>1900</v>
      </c>
    </row>
    <row r="1243" ht="27" customHeight="1" spans="1:18">
      <c r="A1243" s="362">
        <f t="shared" si="23"/>
        <v>1229</v>
      </c>
      <c r="B1243" s="294"/>
      <c r="C1243" s="337"/>
      <c r="D1243" s="337"/>
      <c r="E1243" s="337"/>
      <c r="F1243" s="337"/>
      <c r="G1243" s="359"/>
      <c r="H1243" s="340"/>
      <c r="I1243" s="337"/>
      <c r="J1243" s="337"/>
      <c r="K1243" s="337"/>
      <c r="L1243" s="337"/>
      <c r="M1243" s="329"/>
      <c r="N1243" s="337"/>
      <c r="O1243" s="349"/>
      <c r="P1243" s="349" t="str">
        <f>TEXT(daily!$B1243,"mmmm")</f>
        <v>January</v>
      </c>
      <c r="Q1243" s="358"/>
      <c r="R1243" s="313" t="str">
        <f t="shared" si="24"/>
        <v>1900</v>
      </c>
    </row>
    <row r="1244" ht="27" customHeight="1" spans="1:18">
      <c r="A1244" s="361">
        <f t="shared" si="23"/>
        <v>1230</v>
      </c>
      <c r="B1244" s="294"/>
      <c r="C1244" s="337"/>
      <c r="D1244" s="337"/>
      <c r="E1244" s="337"/>
      <c r="F1244" s="337"/>
      <c r="G1244" s="359"/>
      <c r="H1244" s="340"/>
      <c r="I1244" s="337"/>
      <c r="J1244" s="337"/>
      <c r="K1244" s="337"/>
      <c r="L1244" s="337"/>
      <c r="M1244" s="334"/>
      <c r="N1244" s="337"/>
      <c r="O1244" s="349"/>
      <c r="P1244" s="349" t="str">
        <f>TEXT(daily!$B1244,"mmmm")</f>
        <v>January</v>
      </c>
      <c r="Q1244" s="357"/>
      <c r="R1244" s="313" t="str">
        <f t="shared" si="24"/>
        <v>1900</v>
      </c>
    </row>
    <row r="1245" ht="27" customHeight="1" spans="1:18">
      <c r="A1245" s="362">
        <f t="shared" si="23"/>
        <v>1231</v>
      </c>
      <c r="B1245" s="294"/>
      <c r="C1245" s="337"/>
      <c r="D1245" s="337"/>
      <c r="E1245" s="337"/>
      <c r="F1245" s="337"/>
      <c r="G1245" s="359"/>
      <c r="H1245" s="340"/>
      <c r="I1245" s="337"/>
      <c r="J1245" s="337"/>
      <c r="K1245" s="337"/>
      <c r="L1245" s="337"/>
      <c r="M1245" s="329"/>
      <c r="N1245" s="337"/>
      <c r="O1245" s="349"/>
      <c r="P1245" s="349" t="str">
        <f>TEXT(daily!$B1245,"mmmm")</f>
        <v>January</v>
      </c>
      <c r="Q1245" s="358"/>
      <c r="R1245" s="313" t="str">
        <f t="shared" si="24"/>
        <v>1900</v>
      </c>
    </row>
    <row r="1246" ht="27" customHeight="1" spans="1:18">
      <c r="A1246" s="361">
        <f t="shared" si="23"/>
        <v>1232</v>
      </c>
      <c r="B1246" s="294"/>
      <c r="C1246" s="337"/>
      <c r="D1246" s="337"/>
      <c r="E1246" s="337"/>
      <c r="F1246" s="337"/>
      <c r="G1246" s="359"/>
      <c r="H1246" s="340"/>
      <c r="I1246" s="337"/>
      <c r="J1246" s="337"/>
      <c r="K1246" s="337"/>
      <c r="L1246" s="337"/>
      <c r="M1246" s="334"/>
      <c r="N1246" s="337"/>
      <c r="O1246" s="349"/>
      <c r="P1246" s="349" t="str">
        <f>TEXT(daily!$B1246,"mmmm")</f>
        <v>January</v>
      </c>
      <c r="Q1246" s="357"/>
      <c r="R1246" s="313" t="str">
        <f t="shared" si="24"/>
        <v>1900</v>
      </c>
    </row>
    <row r="1247" ht="27" customHeight="1" spans="1:18">
      <c r="A1247" s="362">
        <f t="shared" si="23"/>
        <v>1233</v>
      </c>
      <c r="B1247" s="294"/>
      <c r="C1247" s="337"/>
      <c r="D1247" s="337"/>
      <c r="E1247" s="337"/>
      <c r="F1247" s="337"/>
      <c r="G1247" s="359"/>
      <c r="H1247" s="340"/>
      <c r="I1247" s="337"/>
      <c r="J1247" s="337"/>
      <c r="K1247" s="337"/>
      <c r="L1247" s="337"/>
      <c r="M1247" s="329"/>
      <c r="N1247" s="337"/>
      <c r="O1247" s="349"/>
      <c r="P1247" s="349" t="str">
        <f>TEXT(daily!$B1247,"mmmm")</f>
        <v>January</v>
      </c>
      <c r="Q1247" s="358"/>
      <c r="R1247" s="313" t="str">
        <f t="shared" si="24"/>
        <v>1900</v>
      </c>
    </row>
    <row r="1248" ht="27" customHeight="1" spans="1:18">
      <c r="A1248" s="361">
        <f t="shared" si="23"/>
        <v>1234</v>
      </c>
      <c r="B1248" s="294"/>
      <c r="C1248" s="337"/>
      <c r="D1248" s="337"/>
      <c r="E1248" s="337"/>
      <c r="F1248" s="337"/>
      <c r="G1248" s="359"/>
      <c r="H1248" s="340"/>
      <c r="I1248" s="337"/>
      <c r="J1248" s="337"/>
      <c r="K1248" s="337"/>
      <c r="L1248" s="337"/>
      <c r="M1248" s="334"/>
      <c r="N1248" s="337"/>
      <c r="O1248" s="349"/>
      <c r="P1248" s="349" t="str">
        <f>TEXT(daily!$B1248,"mmmm")</f>
        <v>January</v>
      </c>
      <c r="Q1248" s="357"/>
      <c r="R1248" s="313" t="str">
        <f t="shared" si="24"/>
        <v>1900</v>
      </c>
    </row>
    <row r="1249" ht="27" customHeight="1" spans="1:18">
      <c r="A1249" s="362">
        <f t="shared" si="23"/>
        <v>1235</v>
      </c>
      <c r="B1249" s="294"/>
      <c r="C1249" s="337"/>
      <c r="D1249" s="337"/>
      <c r="E1249" s="337"/>
      <c r="F1249" s="337"/>
      <c r="G1249" s="359"/>
      <c r="H1249" s="340"/>
      <c r="I1249" s="337"/>
      <c r="J1249" s="337"/>
      <c r="K1249" s="337"/>
      <c r="L1249" s="337"/>
      <c r="M1249" s="329"/>
      <c r="N1249" s="337"/>
      <c r="O1249" s="349"/>
      <c r="P1249" s="349" t="str">
        <f>TEXT(daily!$B1249,"mmmm")</f>
        <v>January</v>
      </c>
      <c r="Q1249" s="358"/>
      <c r="R1249" s="313" t="str">
        <f t="shared" si="24"/>
        <v>1900</v>
      </c>
    </row>
    <row r="1250" ht="27" customHeight="1" spans="1:18">
      <c r="A1250" s="361">
        <f t="shared" si="23"/>
        <v>1236</v>
      </c>
      <c r="B1250" s="294"/>
      <c r="C1250" s="337"/>
      <c r="D1250" s="337"/>
      <c r="E1250" s="337"/>
      <c r="F1250" s="337"/>
      <c r="G1250" s="359"/>
      <c r="H1250" s="340"/>
      <c r="I1250" s="337"/>
      <c r="J1250" s="337"/>
      <c r="K1250" s="337"/>
      <c r="L1250" s="337"/>
      <c r="M1250" s="334"/>
      <c r="N1250" s="337"/>
      <c r="O1250" s="349"/>
      <c r="P1250" s="349" t="str">
        <f>TEXT(daily!$B1250,"mmmm")</f>
        <v>January</v>
      </c>
      <c r="Q1250" s="357"/>
      <c r="R1250" s="313" t="str">
        <f t="shared" si="24"/>
        <v>1900</v>
      </c>
    </row>
    <row r="1251" ht="27" customHeight="1" spans="1:18">
      <c r="A1251" s="362">
        <f t="shared" si="23"/>
        <v>1237</v>
      </c>
      <c r="B1251" s="294"/>
      <c r="C1251" s="337"/>
      <c r="D1251" s="337"/>
      <c r="E1251" s="337"/>
      <c r="F1251" s="337"/>
      <c r="G1251" s="359"/>
      <c r="H1251" s="340"/>
      <c r="I1251" s="337"/>
      <c r="J1251" s="337"/>
      <c r="K1251" s="337"/>
      <c r="L1251" s="337"/>
      <c r="M1251" s="329"/>
      <c r="N1251" s="337"/>
      <c r="O1251" s="349"/>
      <c r="P1251" s="349" t="str">
        <f>TEXT(daily!$B1251,"mmmm")</f>
        <v>January</v>
      </c>
      <c r="Q1251" s="358"/>
      <c r="R1251" s="313" t="str">
        <f t="shared" si="24"/>
        <v>1900</v>
      </c>
    </row>
    <row r="1252" ht="27" customHeight="1" spans="1:18">
      <c r="A1252" s="361">
        <f t="shared" si="23"/>
        <v>1238</v>
      </c>
      <c r="B1252" s="294"/>
      <c r="C1252" s="337"/>
      <c r="D1252" s="337"/>
      <c r="E1252" s="337"/>
      <c r="F1252" s="337"/>
      <c r="G1252" s="359"/>
      <c r="H1252" s="340"/>
      <c r="I1252" s="337"/>
      <c r="J1252" s="337"/>
      <c r="K1252" s="337"/>
      <c r="L1252" s="337"/>
      <c r="M1252" s="334"/>
      <c r="N1252" s="337"/>
      <c r="O1252" s="349"/>
      <c r="P1252" s="349" t="str">
        <f>TEXT(daily!$B1252,"mmmm")</f>
        <v>January</v>
      </c>
      <c r="Q1252" s="357"/>
      <c r="R1252" s="313" t="str">
        <f t="shared" si="24"/>
        <v>1900</v>
      </c>
    </row>
    <row r="1253" ht="27" customHeight="1" spans="1:18">
      <c r="A1253" s="362">
        <f t="shared" si="23"/>
        <v>1239</v>
      </c>
      <c r="B1253" s="294"/>
      <c r="C1253" s="337"/>
      <c r="D1253" s="337"/>
      <c r="E1253" s="337"/>
      <c r="F1253" s="337"/>
      <c r="G1253" s="359"/>
      <c r="H1253" s="340"/>
      <c r="I1253" s="337"/>
      <c r="J1253" s="337"/>
      <c r="K1253" s="337"/>
      <c r="L1253" s="337"/>
      <c r="M1253" s="329"/>
      <c r="N1253" s="337"/>
      <c r="O1253" s="349"/>
      <c r="P1253" s="349" t="str">
        <f>TEXT(daily!$B1253,"mmmm")</f>
        <v>January</v>
      </c>
      <c r="Q1253" s="358"/>
      <c r="R1253" s="313" t="str">
        <f t="shared" si="24"/>
        <v>1900</v>
      </c>
    </row>
    <row r="1254" ht="27" customHeight="1" spans="1:18">
      <c r="A1254" s="361">
        <f t="shared" si="23"/>
        <v>1240</v>
      </c>
      <c r="B1254" s="294"/>
      <c r="C1254" s="337"/>
      <c r="D1254" s="341"/>
      <c r="E1254" s="337"/>
      <c r="F1254" s="337"/>
      <c r="G1254" s="359"/>
      <c r="H1254" s="340"/>
      <c r="I1254" s="337"/>
      <c r="J1254" s="337"/>
      <c r="K1254" s="337"/>
      <c r="L1254" s="337"/>
      <c r="M1254" s="334"/>
      <c r="N1254" s="337"/>
      <c r="O1254" s="349"/>
      <c r="P1254" s="349" t="str">
        <f>TEXT(daily!$B1254,"mmmm")</f>
        <v>January</v>
      </c>
      <c r="Q1254" s="357"/>
      <c r="R1254" s="313" t="str">
        <f t="shared" si="24"/>
        <v>1900</v>
      </c>
    </row>
    <row r="1255" ht="27" customHeight="1" spans="1:18">
      <c r="A1255" s="362">
        <f t="shared" si="23"/>
        <v>1241</v>
      </c>
      <c r="B1255" s="294"/>
      <c r="C1255" s="337"/>
      <c r="D1255" s="337"/>
      <c r="E1255" s="337"/>
      <c r="F1255" s="337"/>
      <c r="G1255" s="359"/>
      <c r="H1255" s="340"/>
      <c r="I1255" s="337"/>
      <c r="J1255" s="337"/>
      <c r="K1255" s="337"/>
      <c r="L1255" s="337"/>
      <c r="M1255" s="329"/>
      <c r="N1255" s="337"/>
      <c r="O1255" s="349"/>
      <c r="P1255" s="349" t="str">
        <f>TEXT(daily!$B1255,"mmmm")</f>
        <v>January</v>
      </c>
      <c r="Q1255" s="358"/>
      <c r="R1255" s="313" t="str">
        <f t="shared" si="24"/>
        <v>1900</v>
      </c>
    </row>
    <row r="1256" ht="27" customHeight="1" spans="1:18">
      <c r="A1256" s="361">
        <f t="shared" si="23"/>
        <v>1242</v>
      </c>
      <c r="B1256" s="294"/>
      <c r="C1256" s="337"/>
      <c r="D1256" s="337"/>
      <c r="E1256" s="337"/>
      <c r="F1256" s="337"/>
      <c r="G1256" s="359"/>
      <c r="H1256" s="340"/>
      <c r="I1256" s="337"/>
      <c r="J1256" s="337"/>
      <c r="K1256" s="337"/>
      <c r="L1256" s="337"/>
      <c r="M1256" s="334"/>
      <c r="N1256" s="337"/>
      <c r="O1256" s="349"/>
      <c r="P1256" s="349" t="str">
        <f>TEXT(daily!$B1256,"mmmm")</f>
        <v>January</v>
      </c>
      <c r="Q1256" s="357"/>
      <c r="R1256" s="313" t="str">
        <f t="shared" si="24"/>
        <v>1900</v>
      </c>
    </row>
    <row r="1257" ht="27" customHeight="1" spans="1:18">
      <c r="A1257" s="362">
        <f t="shared" si="23"/>
        <v>1243</v>
      </c>
      <c r="B1257" s="294"/>
      <c r="C1257" s="337"/>
      <c r="D1257" s="337"/>
      <c r="E1257" s="337"/>
      <c r="F1257" s="337"/>
      <c r="G1257" s="359"/>
      <c r="H1257" s="340"/>
      <c r="I1257" s="337"/>
      <c r="J1257" s="337"/>
      <c r="K1257" s="337"/>
      <c r="L1257" s="337"/>
      <c r="M1257" s="329"/>
      <c r="N1257" s="337"/>
      <c r="O1257" s="349"/>
      <c r="P1257" s="349" t="str">
        <f>TEXT(daily!$B1257,"mmmm")</f>
        <v>January</v>
      </c>
      <c r="Q1257" s="358"/>
      <c r="R1257" s="313" t="str">
        <f t="shared" si="24"/>
        <v>1900</v>
      </c>
    </row>
    <row r="1258" ht="27" customHeight="1" spans="1:18">
      <c r="A1258" s="361">
        <f t="shared" ref="A1258:A1321" si="25">A1257+1</f>
        <v>1244</v>
      </c>
      <c r="B1258" s="294"/>
      <c r="C1258" s="337"/>
      <c r="D1258" s="337"/>
      <c r="E1258" s="337"/>
      <c r="F1258" s="337"/>
      <c r="G1258" s="359"/>
      <c r="H1258" s="340"/>
      <c r="I1258" s="337"/>
      <c r="J1258" s="337"/>
      <c r="K1258" s="337"/>
      <c r="L1258" s="337"/>
      <c r="M1258" s="334"/>
      <c r="N1258" s="337"/>
      <c r="O1258" s="349"/>
      <c r="P1258" s="349" t="str">
        <f>TEXT(daily!$B1258,"mmmm")</f>
        <v>January</v>
      </c>
      <c r="Q1258" s="357"/>
      <c r="R1258" s="313" t="str">
        <f t="shared" si="24"/>
        <v>1900</v>
      </c>
    </row>
    <row r="1259" ht="27" customHeight="1" spans="1:18">
      <c r="A1259" s="362">
        <f t="shared" si="25"/>
        <v>1245</v>
      </c>
      <c r="B1259" s="294"/>
      <c r="C1259" s="337"/>
      <c r="D1259" s="337"/>
      <c r="E1259" s="337"/>
      <c r="F1259" s="337"/>
      <c r="G1259" s="359"/>
      <c r="H1259" s="340"/>
      <c r="I1259" s="337"/>
      <c r="J1259" s="337"/>
      <c r="K1259" s="337"/>
      <c r="L1259" s="337"/>
      <c r="M1259" s="329"/>
      <c r="N1259" s="337"/>
      <c r="O1259" s="349"/>
      <c r="P1259" s="349" t="str">
        <f>TEXT(daily!$B1259,"mmmm")</f>
        <v>January</v>
      </c>
      <c r="Q1259" s="358"/>
      <c r="R1259" s="313" t="str">
        <f t="shared" si="24"/>
        <v>1900</v>
      </c>
    </row>
    <row r="1260" ht="27" customHeight="1" spans="1:18">
      <c r="A1260" s="361">
        <f t="shared" si="25"/>
        <v>1246</v>
      </c>
      <c r="B1260" s="294"/>
      <c r="C1260" s="337"/>
      <c r="D1260" s="337"/>
      <c r="E1260" s="337"/>
      <c r="F1260" s="337"/>
      <c r="G1260" s="359"/>
      <c r="H1260" s="340"/>
      <c r="I1260" s="337"/>
      <c r="J1260" s="337"/>
      <c r="K1260" s="337"/>
      <c r="L1260" s="337"/>
      <c r="M1260" s="334"/>
      <c r="N1260" s="337"/>
      <c r="O1260" s="349"/>
      <c r="P1260" s="349" t="str">
        <f>TEXT(daily!$B1260,"mmmm")</f>
        <v>January</v>
      </c>
      <c r="Q1260" s="357"/>
      <c r="R1260" s="313" t="str">
        <f t="shared" si="24"/>
        <v>1900</v>
      </c>
    </row>
    <row r="1261" ht="27" customHeight="1" spans="1:18">
      <c r="A1261" s="362">
        <f t="shared" si="25"/>
        <v>1247</v>
      </c>
      <c r="B1261" s="294"/>
      <c r="C1261" s="337"/>
      <c r="D1261" s="337"/>
      <c r="E1261" s="337"/>
      <c r="F1261" s="337"/>
      <c r="G1261" s="359"/>
      <c r="H1261" s="340"/>
      <c r="I1261" s="337"/>
      <c r="J1261" s="337"/>
      <c r="K1261" s="337"/>
      <c r="L1261" s="337"/>
      <c r="M1261" s="329"/>
      <c r="N1261" s="337"/>
      <c r="O1261" s="349"/>
      <c r="P1261" s="349" t="str">
        <f>TEXT(daily!$B1261,"mmmm")</f>
        <v>January</v>
      </c>
      <c r="Q1261" s="358"/>
      <c r="R1261" s="313" t="str">
        <f t="shared" si="24"/>
        <v>1900</v>
      </c>
    </row>
    <row r="1262" ht="27" customHeight="1" spans="1:18">
      <c r="A1262" s="361">
        <f t="shared" si="25"/>
        <v>1248</v>
      </c>
      <c r="B1262" s="294"/>
      <c r="C1262" s="337"/>
      <c r="D1262" s="337"/>
      <c r="E1262" s="337"/>
      <c r="F1262" s="337"/>
      <c r="G1262" s="359"/>
      <c r="H1262" s="340"/>
      <c r="I1262" s="337"/>
      <c r="J1262" s="337"/>
      <c r="K1262" s="337"/>
      <c r="L1262" s="337"/>
      <c r="M1262" s="334"/>
      <c r="N1262" s="337"/>
      <c r="O1262" s="349"/>
      <c r="P1262" s="349" t="str">
        <f>TEXT(daily!$B1262,"mmmm")</f>
        <v>January</v>
      </c>
      <c r="Q1262" s="357"/>
      <c r="R1262" s="313" t="str">
        <f t="shared" si="24"/>
        <v>1900</v>
      </c>
    </row>
    <row r="1263" ht="27" customHeight="1" spans="1:18">
      <c r="A1263" s="362">
        <f t="shared" si="25"/>
        <v>1249</v>
      </c>
      <c r="B1263" s="294"/>
      <c r="C1263" s="337"/>
      <c r="D1263" s="337"/>
      <c r="E1263" s="337"/>
      <c r="F1263" s="337"/>
      <c r="G1263" s="359"/>
      <c r="H1263" s="340"/>
      <c r="I1263" s="337"/>
      <c r="J1263" s="337"/>
      <c r="K1263" s="337"/>
      <c r="L1263" s="337"/>
      <c r="M1263" s="329"/>
      <c r="N1263" s="337"/>
      <c r="O1263" s="349"/>
      <c r="P1263" s="349" t="str">
        <f>TEXT(daily!$B1263,"mmmm")</f>
        <v>January</v>
      </c>
      <c r="Q1263" s="358"/>
      <c r="R1263" s="313" t="str">
        <f t="shared" si="24"/>
        <v>1900</v>
      </c>
    </row>
    <row r="1264" ht="27" customHeight="1" spans="1:18">
      <c r="A1264" s="361">
        <f t="shared" si="25"/>
        <v>1250</v>
      </c>
      <c r="B1264" s="294"/>
      <c r="C1264" s="337"/>
      <c r="D1264" s="337"/>
      <c r="E1264" s="337"/>
      <c r="F1264" s="337"/>
      <c r="G1264" s="359"/>
      <c r="H1264" s="340"/>
      <c r="I1264" s="337"/>
      <c r="J1264" s="337"/>
      <c r="K1264" s="337"/>
      <c r="L1264" s="337"/>
      <c r="M1264" s="334"/>
      <c r="N1264" s="337"/>
      <c r="O1264" s="349"/>
      <c r="P1264" s="349" t="str">
        <f>TEXT(daily!$B1264,"mmmm")</f>
        <v>January</v>
      </c>
      <c r="Q1264" s="357"/>
      <c r="R1264" s="313" t="str">
        <f t="shared" si="24"/>
        <v>1900</v>
      </c>
    </row>
    <row r="1265" ht="27" customHeight="1" spans="1:18">
      <c r="A1265" s="362">
        <f t="shared" si="25"/>
        <v>1251</v>
      </c>
      <c r="B1265" s="294"/>
      <c r="C1265" s="337"/>
      <c r="D1265" s="337"/>
      <c r="E1265" s="337"/>
      <c r="F1265" s="337"/>
      <c r="G1265" s="359"/>
      <c r="H1265" s="340"/>
      <c r="I1265" s="337"/>
      <c r="J1265" s="337"/>
      <c r="K1265" s="337"/>
      <c r="L1265" s="337"/>
      <c r="M1265" s="329"/>
      <c r="N1265" s="337"/>
      <c r="O1265" s="349"/>
      <c r="P1265" s="349" t="str">
        <f>TEXT(daily!$B1265,"mmmm")</f>
        <v>January</v>
      </c>
      <c r="Q1265" s="358"/>
      <c r="R1265" s="313" t="str">
        <f t="shared" si="24"/>
        <v>1900</v>
      </c>
    </row>
    <row r="1266" ht="27" customHeight="1" spans="1:18">
      <c r="A1266" s="361">
        <f t="shared" si="25"/>
        <v>1252</v>
      </c>
      <c r="B1266" s="294"/>
      <c r="C1266" s="337"/>
      <c r="D1266" s="337"/>
      <c r="E1266" s="337"/>
      <c r="F1266" s="337"/>
      <c r="G1266" s="359"/>
      <c r="H1266" s="340"/>
      <c r="I1266" s="337"/>
      <c r="J1266" s="337"/>
      <c r="K1266" s="337"/>
      <c r="L1266" s="337"/>
      <c r="M1266" s="334"/>
      <c r="N1266" s="337"/>
      <c r="O1266" s="349"/>
      <c r="P1266" s="349" t="str">
        <f>TEXT(daily!$B1266,"mmmm")</f>
        <v>January</v>
      </c>
      <c r="Q1266" s="357"/>
      <c r="R1266" s="313" t="str">
        <f t="shared" si="24"/>
        <v>1900</v>
      </c>
    </row>
    <row r="1267" ht="27" customHeight="1" spans="1:18">
      <c r="A1267" s="362">
        <f t="shared" si="25"/>
        <v>1253</v>
      </c>
      <c r="B1267" s="294"/>
      <c r="C1267" s="337"/>
      <c r="D1267" s="337"/>
      <c r="E1267" s="337"/>
      <c r="F1267" s="337"/>
      <c r="G1267" s="359"/>
      <c r="H1267" s="340"/>
      <c r="I1267" s="337"/>
      <c r="J1267" s="337"/>
      <c r="K1267" s="337"/>
      <c r="L1267" s="337"/>
      <c r="M1267" s="329"/>
      <c r="N1267" s="337"/>
      <c r="O1267" s="349"/>
      <c r="P1267" s="349" t="str">
        <f>TEXT(daily!$B1267,"mmmm")</f>
        <v>January</v>
      </c>
      <c r="Q1267" s="358"/>
      <c r="R1267" s="313" t="str">
        <f t="shared" si="24"/>
        <v>1900</v>
      </c>
    </row>
    <row r="1268" ht="27" customHeight="1" spans="1:18">
      <c r="A1268" s="361">
        <f t="shared" si="25"/>
        <v>1254</v>
      </c>
      <c r="B1268" s="294"/>
      <c r="C1268" s="337"/>
      <c r="D1268" s="337"/>
      <c r="E1268" s="337"/>
      <c r="F1268" s="337"/>
      <c r="G1268" s="359"/>
      <c r="H1268" s="340"/>
      <c r="I1268" s="337"/>
      <c r="J1268" s="337"/>
      <c r="K1268" s="337"/>
      <c r="L1268" s="337"/>
      <c r="M1268" s="334"/>
      <c r="N1268" s="337"/>
      <c r="O1268" s="349"/>
      <c r="P1268" s="349" t="str">
        <f>TEXT(daily!$B1268,"mmmm")</f>
        <v>January</v>
      </c>
      <c r="Q1268" s="357"/>
      <c r="R1268" s="313" t="str">
        <f t="shared" si="24"/>
        <v>1900</v>
      </c>
    </row>
    <row r="1269" ht="27" customHeight="1" spans="1:18">
      <c r="A1269" s="362">
        <f t="shared" si="25"/>
        <v>1255</v>
      </c>
      <c r="B1269" s="294"/>
      <c r="C1269" s="337"/>
      <c r="D1269" s="337"/>
      <c r="E1269" s="337"/>
      <c r="F1269" s="337"/>
      <c r="G1269" s="359"/>
      <c r="H1269" s="340"/>
      <c r="I1269" s="337"/>
      <c r="J1269" s="337"/>
      <c r="K1269" s="337"/>
      <c r="L1269" s="337"/>
      <c r="M1269" s="329"/>
      <c r="N1269" s="337"/>
      <c r="O1269" s="349"/>
      <c r="P1269" s="349" t="str">
        <f>TEXT(daily!$B1269,"mmmm")</f>
        <v>January</v>
      </c>
      <c r="Q1269" s="358"/>
      <c r="R1269" s="313" t="str">
        <f t="shared" si="24"/>
        <v>1900</v>
      </c>
    </row>
    <row r="1270" ht="27" customHeight="1" spans="1:18">
      <c r="A1270" s="361">
        <f t="shared" si="25"/>
        <v>1256</v>
      </c>
      <c r="B1270" s="294"/>
      <c r="C1270" s="337"/>
      <c r="D1270" s="337"/>
      <c r="E1270" s="337"/>
      <c r="F1270" s="337"/>
      <c r="G1270" s="359"/>
      <c r="H1270" s="340"/>
      <c r="I1270" s="337"/>
      <c r="J1270" s="337"/>
      <c r="K1270" s="337"/>
      <c r="L1270" s="337"/>
      <c r="M1270" s="334"/>
      <c r="N1270" s="337"/>
      <c r="O1270" s="349"/>
      <c r="P1270" s="349" t="str">
        <f>TEXT(daily!$B1270,"mmmm")</f>
        <v>January</v>
      </c>
      <c r="Q1270" s="357"/>
      <c r="R1270" s="313" t="str">
        <f t="shared" si="24"/>
        <v>1900</v>
      </c>
    </row>
    <row r="1271" ht="27" customHeight="1" spans="1:18">
      <c r="A1271" s="362">
        <f t="shared" si="25"/>
        <v>1257</v>
      </c>
      <c r="B1271" s="294"/>
      <c r="C1271" s="337"/>
      <c r="D1271" s="337"/>
      <c r="E1271" s="337"/>
      <c r="F1271" s="337"/>
      <c r="G1271" s="359"/>
      <c r="H1271" s="340"/>
      <c r="I1271" s="337"/>
      <c r="J1271" s="337"/>
      <c r="K1271" s="337"/>
      <c r="L1271" s="337"/>
      <c r="M1271" s="329"/>
      <c r="N1271" s="337"/>
      <c r="O1271" s="349"/>
      <c r="P1271" s="349" t="str">
        <f>TEXT(daily!$B1271,"mmmm")</f>
        <v>January</v>
      </c>
      <c r="Q1271" s="358"/>
      <c r="R1271" s="313" t="str">
        <f t="shared" si="24"/>
        <v>1900</v>
      </c>
    </row>
    <row r="1272" ht="27" customHeight="1" spans="1:18">
      <c r="A1272" s="361">
        <f t="shared" si="25"/>
        <v>1258</v>
      </c>
      <c r="B1272" s="294"/>
      <c r="C1272" s="337"/>
      <c r="D1272" s="337"/>
      <c r="E1272" s="337"/>
      <c r="F1272" s="337"/>
      <c r="G1272" s="359"/>
      <c r="H1272" s="340"/>
      <c r="I1272" s="337"/>
      <c r="J1272" s="337"/>
      <c r="K1272" s="337"/>
      <c r="L1272" s="337"/>
      <c r="M1272" s="334"/>
      <c r="N1272" s="337"/>
      <c r="O1272" s="349"/>
      <c r="P1272" s="349" t="str">
        <f>TEXT(daily!$B1272,"mmmm")</f>
        <v>January</v>
      </c>
      <c r="Q1272" s="357"/>
      <c r="R1272" s="313" t="str">
        <f t="shared" si="24"/>
        <v>1900</v>
      </c>
    </row>
    <row r="1273" ht="27" customHeight="1" spans="1:18">
      <c r="A1273" s="362">
        <f t="shared" si="25"/>
        <v>1259</v>
      </c>
      <c r="B1273" s="294"/>
      <c r="C1273" s="337"/>
      <c r="D1273" s="337"/>
      <c r="E1273" s="337"/>
      <c r="F1273" s="337"/>
      <c r="G1273" s="359"/>
      <c r="H1273" s="340"/>
      <c r="I1273" s="337"/>
      <c r="J1273" s="337"/>
      <c r="K1273" s="337"/>
      <c r="L1273" s="337"/>
      <c r="M1273" s="329"/>
      <c r="N1273" s="337"/>
      <c r="O1273" s="349"/>
      <c r="P1273" s="349" t="str">
        <f>TEXT(daily!$B1273,"mmmm")</f>
        <v>January</v>
      </c>
      <c r="Q1273" s="358"/>
      <c r="R1273" s="313" t="str">
        <f t="shared" si="24"/>
        <v>1900</v>
      </c>
    </row>
    <row r="1274" ht="27" customHeight="1" spans="1:18">
      <c r="A1274" s="361">
        <f t="shared" si="25"/>
        <v>1260</v>
      </c>
      <c r="B1274" s="294"/>
      <c r="C1274" s="337"/>
      <c r="D1274" s="337"/>
      <c r="E1274" s="337"/>
      <c r="F1274" s="337"/>
      <c r="G1274" s="359"/>
      <c r="H1274" s="340"/>
      <c r="I1274" s="337"/>
      <c r="J1274" s="337"/>
      <c r="K1274" s="337"/>
      <c r="L1274" s="337"/>
      <c r="M1274" s="334"/>
      <c r="N1274" s="337"/>
      <c r="O1274" s="349"/>
      <c r="P1274" s="349" t="str">
        <f>TEXT(daily!$B1274,"mmmm")</f>
        <v>January</v>
      </c>
      <c r="Q1274" s="357"/>
      <c r="R1274" s="313" t="str">
        <f t="shared" si="24"/>
        <v>1900</v>
      </c>
    </row>
    <row r="1275" ht="27" customHeight="1" spans="1:18">
      <c r="A1275" s="362">
        <f t="shared" si="25"/>
        <v>1261</v>
      </c>
      <c r="B1275" s="294"/>
      <c r="C1275" s="337"/>
      <c r="D1275" s="337"/>
      <c r="E1275" s="337"/>
      <c r="F1275" s="337"/>
      <c r="G1275" s="359"/>
      <c r="H1275" s="340"/>
      <c r="I1275" s="337"/>
      <c r="J1275" s="337"/>
      <c r="K1275" s="337"/>
      <c r="L1275" s="337"/>
      <c r="M1275" s="329"/>
      <c r="N1275" s="337"/>
      <c r="O1275" s="349"/>
      <c r="P1275" s="349" t="str">
        <f>TEXT(daily!$B1275,"mmmm")</f>
        <v>January</v>
      </c>
      <c r="Q1275" s="358"/>
      <c r="R1275" s="313" t="str">
        <f t="shared" si="24"/>
        <v>1900</v>
      </c>
    </row>
    <row r="1276" ht="27" customHeight="1" spans="1:18">
      <c r="A1276" s="361">
        <f t="shared" si="25"/>
        <v>1262</v>
      </c>
      <c r="B1276" s="294"/>
      <c r="C1276" s="337"/>
      <c r="D1276" s="337"/>
      <c r="E1276" s="337"/>
      <c r="F1276" s="337"/>
      <c r="G1276" s="359"/>
      <c r="H1276" s="340"/>
      <c r="I1276" s="337"/>
      <c r="J1276" s="337"/>
      <c r="K1276" s="337"/>
      <c r="L1276" s="337"/>
      <c r="M1276" s="334"/>
      <c r="N1276" s="337"/>
      <c r="O1276" s="349"/>
      <c r="P1276" s="349" t="str">
        <f>TEXT(daily!$B1276,"mmmm")</f>
        <v>January</v>
      </c>
      <c r="Q1276" s="357"/>
      <c r="R1276" s="313" t="str">
        <f t="shared" si="24"/>
        <v>1900</v>
      </c>
    </row>
    <row r="1277" ht="27" customHeight="1" spans="1:18">
      <c r="A1277" s="362">
        <f t="shared" si="25"/>
        <v>1263</v>
      </c>
      <c r="B1277" s="294"/>
      <c r="C1277" s="337"/>
      <c r="D1277" s="337"/>
      <c r="E1277" s="337"/>
      <c r="F1277" s="337"/>
      <c r="G1277" s="359"/>
      <c r="H1277" s="340"/>
      <c r="I1277" s="337"/>
      <c r="J1277" s="337"/>
      <c r="K1277" s="337"/>
      <c r="L1277" s="337"/>
      <c r="M1277" s="329"/>
      <c r="N1277" s="337"/>
      <c r="O1277" s="349"/>
      <c r="P1277" s="349" t="str">
        <f>TEXT(daily!$B1277,"mmmm")</f>
        <v>January</v>
      </c>
      <c r="Q1277" s="358"/>
      <c r="R1277" s="313" t="str">
        <f t="shared" si="24"/>
        <v>1900</v>
      </c>
    </row>
    <row r="1278" ht="27" customHeight="1" spans="1:18">
      <c r="A1278" s="361">
        <f t="shared" si="25"/>
        <v>1264</v>
      </c>
      <c r="B1278" s="294"/>
      <c r="C1278" s="337"/>
      <c r="D1278" s="337"/>
      <c r="E1278" s="337"/>
      <c r="F1278" s="337"/>
      <c r="G1278" s="359"/>
      <c r="H1278" s="340"/>
      <c r="I1278" s="337"/>
      <c r="J1278" s="337"/>
      <c r="K1278" s="337"/>
      <c r="L1278" s="337"/>
      <c r="M1278" s="334"/>
      <c r="N1278" s="337"/>
      <c r="O1278" s="349"/>
      <c r="P1278" s="349" t="str">
        <f>TEXT(daily!$B1278,"mmmm")</f>
        <v>January</v>
      </c>
      <c r="Q1278" s="357"/>
      <c r="R1278" s="313" t="str">
        <f t="shared" si="24"/>
        <v>1900</v>
      </c>
    </row>
    <row r="1279" ht="27" customHeight="1" spans="1:18">
      <c r="A1279" s="362">
        <f t="shared" si="25"/>
        <v>1265</v>
      </c>
      <c r="B1279" s="294"/>
      <c r="C1279" s="337"/>
      <c r="D1279" s="337"/>
      <c r="E1279" s="337"/>
      <c r="F1279" s="337"/>
      <c r="G1279" s="359"/>
      <c r="H1279" s="340"/>
      <c r="I1279" s="337"/>
      <c r="J1279" s="337"/>
      <c r="K1279" s="337"/>
      <c r="L1279" s="337"/>
      <c r="M1279" s="329"/>
      <c r="N1279" s="337"/>
      <c r="O1279" s="349"/>
      <c r="P1279" s="349" t="str">
        <f>TEXT(daily!$B1279,"mmmm")</f>
        <v>January</v>
      </c>
      <c r="Q1279" s="358"/>
      <c r="R1279" s="313" t="str">
        <f t="shared" si="24"/>
        <v>1900</v>
      </c>
    </row>
    <row r="1280" ht="27" customHeight="1" spans="1:18">
      <c r="A1280" s="361">
        <f t="shared" si="25"/>
        <v>1266</v>
      </c>
      <c r="B1280" s="294"/>
      <c r="C1280" s="337"/>
      <c r="D1280" s="337"/>
      <c r="E1280" s="337"/>
      <c r="F1280" s="337"/>
      <c r="G1280" s="359"/>
      <c r="H1280" s="340"/>
      <c r="I1280" s="337"/>
      <c r="J1280" s="337"/>
      <c r="K1280" s="337"/>
      <c r="L1280" s="337"/>
      <c r="M1280" s="334"/>
      <c r="N1280" s="337"/>
      <c r="O1280" s="349"/>
      <c r="P1280" s="349" t="str">
        <f>TEXT(daily!$B1280,"mmmm")</f>
        <v>January</v>
      </c>
      <c r="Q1280" s="357"/>
      <c r="R1280" s="313" t="str">
        <f t="shared" si="24"/>
        <v>1900</v>
      </c>
    </row>
    <row r="1281" ht="27" customHeight="1" spans="1:18">
      <c r="A1281" s="362">
        <f t="shared" si="25"/>
        <v>1267</v>
      </c>
      <c r="B1281" s="294"/>
      <c r="C1281" s="337"/>
      <c r="D1281" s="337"/>
      <c r="E1281" s="337"/>
      <c r="F1281" s="337"/>
      <c r="G1281" s="359"/>
      <c r="H1281" s="340"/>
      <c r="I1281" s="337"/>
      <c r="J1281" s="337"/>
      <c r="K1281" s="337"/>
      <c r="L1281" s="337"/>
      <c r="M1281" s="329"/>
      <c r="N1281" s="337"/>
      <c r="O1281" s="349"/>
      <c r="P1281" s="349" t="str">
        <f>TEXT(daily!$B1281,"mmmm")</f>
        <v>January</v>
      </c>
      <c r="Q1281" s="358"/>
      <c r="R1281" s="313" t="str">
        <f t="shared" si="24"/>
        <v>1900</v>
      </c>
    </row>
    <row r="1282" ht="27" customHeight="1" spans="1:18">
      <c r="A1282" s="361">
        <f t="shared" si="25"/>
        <v>1268</v>
      </c>
      <c r="B1282" s="294"/>
      <c r="C1282" s="337"/>
      <c r="D1282" s="337"/>
      <c r="E1282" s="337"/>
      <c r="F1282" s="337"/>
      <c r="G1282" s="359"/>
      <c r="H1282" s="340"/>
      <c r="I1282" s="337"/>
      <c r="J1282" s="337"/>
      <c r="K1282" s="337"/>
      <c r="L1282" s="337"/>
      <c r="M1282" s="334"/>
      <c r="N1282" s="337"/>
      <c r="O1282" s="349"/>
      <c r="P1282" s="349" t="str">
        <f>TEXT(daily!$B1282,"mmmm")</f>
        <v>January</v>
      </c>
      <c r="Q1282" s="357"/>
      <c r="R1282" s="313" t="str">
        <f t="shared" si="24"/>
        <v>1900</v>
      </c>
    </row>
    <row r="1283" ht="27" customHeight="1" spans="1:18">
      <c r="A1283" s="362">
        <f t="shared" si="25"/>
        <v>1269</v>
      </c>
      <c r="B1283" s="294"/>
      <c r="C1283" s="337"/>
      <c r="D1283" s="337"/>
      <c r="E1283" s="337"/>
      <c r="F1283" s="337"/>
      <c r="G1283" s="359"/>
      <c r="H1283" s="340"/>
      <c r="I1283" s="337"/>
      <c r="J1283" s="337"/>
      <c r="K1283" s="337"/>
      <c r="L1283" s="337"/>
      <c r="M1283" s="329"/>
      <c r="N1283" s="337"/>
      <c r="O1283" s="349"/>
      <c r="P1283" s="349" t="str">
        <f>TEXT(daily!$B1283,"mmmm")</f>
        <v>January</v>
      </c>
      <c r="Q1283" s="358"/>
      <c r="R1283" s="313" t="str">
        <f t="shared" si="24"/>
        <v>1900</v>
      </c>
    </row>
    <row r="1284" ht="27" customHeight="1" spans="1:18">
      <c r="A1284" s="361">
        <f t="shared" si="25"/>
        <v>1270</v>
      </c>
      <c r="B1284" s="294"/>
      <c r="C1284" s="337"/>
      <c r="D1284" s="337"/>
      <c r="E1284" s="337"/>
      <c r="F1284" s="337"/>
      <c r="G1284" s="359"/>
      <c r="H1284" s="340"/>
      <c r="I1284" s="337"/>
      <c r="J1284" s="337"/>
      <c r="K1284" s="337"/>
      <c r="L1284" s="337"/>
      <c r="M1284" s="334"/>
      <c r="N1284" s="337"/>
      <c r="O1284" s="349"/>
      <c r="P1284" s="349" t="str">
        <f>TEXT(daily!$B1284,"mmmm")</f>
        <v>January</v>
      </c>
      <c r="Q1284" s="357"/>
      <c r="R1284" s="313" t="str">
        <f t="shared" si="24"/>
        <v>1900</v>
      </c>
    </row>
    <row r="1285" ht="27" customHeight="1" spans="1:18">
      <c r="A1285" s="362">
        <f t="shared" si="25"/>
        <v>1271</v>
      </c>
      <c r="B1285" s="294"/>
      <c r="C1285" s="337"/>
      <c r="D1285" s="337"/>
      <c r="E1285" s="337"/>
      <c r="F1285" s="337"/>
      <c r="G1285" s="359"/>
      <c r="H1285" s="340"/>
      <c r="I1285" s="337"/>
      <c r="J1285" s="337"/>
      <c r="K1285" s="337"/>
      <c r="L1285" s="337"/>
      <c r="M1285" s="329"/>
      <c r="N1285" s="337"/>
      <c r="O1285" s="349"/>
      <c r="P1285" s="349" t="str">
        <f>TEXT(daily!$B1285,"mmmm")</f>
        <v>January</v>
      </c>
      <c r="Q1285" s="358"/>
      <c r="R1285" s="313" t="str">
        <f t="shared" si="24"/>
        <v>1900</v>
      </c>
    </row>
    <row r="1286" ht="27" customHeight="1" spans="1:18">
      <c r="A1286" s="361">
        <f t="shared" si="25"/>
        <v>1272</v>
      </c>
      <c r="B1286" s="294"/>
      <c r="C1286" s="337"/>
      <c r="D1286" s="337"/>
      <c r="E1286" s="337"/>
      <c r="F1286" s="337"/>
      <c r="G1286" s="359"/>
      <c r="H1286" s="340"/>
      <c r="I1286" s="337"/>
      <c r="J1286" s="337"/>
      <c r="K1286" s="337"/>
      <c r="L1286" s="337"/>
      <c r="M1286" s="334"/>
      <c r="N1286" s="337"/>
      <c r="O1286" s="349"/>
      <c r="P1286" s="349" t="str">
        <f>TEXT(daily!$B1286,"mmmm")</f>
        <v>January</v>
      </c>
      <c r="Q1286" s="357"/>
      <c r="R1286" s="313" t="str">
        <f t="shared" si="24"/>
        <v>1900</v>
      </c>
    </row>
    <row r="1287" ht="27" customHeight="1" spans="1:18">
      <c r="A1287" s="362">
        <f t="shared" si="25"/>
        <v>1273</v>
      </c>
      <c r="B1287" s="294"/>
      <c r="C1287" s="337"/>
      <c r="D1287" s="337"/>
      <c r="E1287" s="337"/>
      <c r="F1287" s="337"/>
      <c r="G1287" s="359"/>
      <c r="H1287" s="340"/>
      <c r="I1287" s="337"/>
      <c r="J1287" s="337"/>
      <c r="K1287" s="337"/>
      <c r="L1287" s="337"/>
      <c r="M1287" s="329"/>
      <c r="N1287" s="337"/>
      <c r="O1287" s="349"/>
      <c r="P1287" s="349" t="str">
        <f>TEXT(daily!$B1287,"mmmm")</f>
        <v>January</v>
      </c>
      <c r="Q1287" s="358"/>
      <c r="R1287" s="313" t="str">
        <f t="shared" si="24"/>
        <v>1900</v>
      </c>
    </row>
    <row r="1288" ht="27" customHeight="1" spans="1:18">
      <c r="A1288" s="361">
        <f t="shared" si="25"/>
        <v>1274</v>
      </c>
      <c r="B1288" s="294"/>
      <c r="C1288" s="337"/>
      <c r="D1288" s="337"/>
      <c r="E1288" s="337"/>
      <c r="F1288" s="337"/>
      <c r="G1288" s="359"/>
      <c r="H1288" s="340"/>
      <c r="I1288" s="337"/>
      <c r="J1288" s="337"/>
      <c r="K1288" s="337"/>
      <c r="L1288" s="337"/>
      <c r="M1288" s="334"/>
      <c r="N1288" s="337"/>
      <c r="O1288" s="349"/>
      <c r="P1288" s="349" t="str">
        <f>TEXT(daily!$B1288,"mmmm")</f>
        <v>January</v>
      </c>
      <c r="Q1288" s="357"/>
      <c r="R1288" s="313" t="str">
        <f t="shared" si="24"/>
        <v>1900</v>
      </c>
    </row>
    <row r="1289" ht="27" customHeight="1" spans="1:18">
      <c r="A1289" s="362">
        <f t="shared" si="25"/>
        <v>1275</v>
      </c>
      <c r="B1289" s="294"/>
      <c r="C1289" s="337"/>
      <c r="D1289" s="337"/>
      <c r="E1289" s="337"/>
      <c r="F1289" s="337"/>
      <c r="G1289" s="359"/>
      <c r="H1289" s="340"/>
      <c r="I1289" s="337"/>
      <c r="J1289" s="337"/>
      <c r="K1289" s="337"/>
      <c r="L1289" s="337"/>
      <c r="M1289" s="329"/>
      <c r="N1289" s="337"/>
      <c r="O1289" s="349"/>
      <c r="P1289" s="349" t="str">
        <f>TEXT(daily!$B1289,"mmmm")</f>
        <v>January</v>
      </c>
      <c r="Q1289" s="358"/>
      <c r="R1289" s="313" t="str">
        <f t="shared" si="24"/>
        <v>1900</v>
      </c>
    </row>
    <row r="1290" ht="27" customHeight="1" spans="1:18">
      <c r="A1290" s="361">
        <f t="shared" si="25"/>
        <v>1276</v>
      </c>
      <c r="B1290" s="294"/>
      <c r="C1290" s="337"/>
      <c r="D1290" s="337"/>
      <c r="E1290" s="337"/>
      <c r="F1290" s="337"/>
      <c r="G1290" s="359"/>
      <c r="H1290" s="340"/>
      <c r="I1290" s="337"/>
      <c r="J1290" s="337"/>
      <c r="K1290" s="337"/>
      <c r="L1290" s="337"/>
      <c r="M1290" s="334"/>
      <c r="N1290" s="337"/>
      <c r="O1290" s="349"/>
      <c r="P1290" s="349" t="str">
        <f>TEXT(daily!$B1290,"mmmm")</f>
        <v>January</v>
      </c>
      <c r="Q1290" s="357"/>
      <c r="R1290" s="313" t="str">
        <f t="shared" si="24"/>
        <v>1900</v>
      </c>
    </row>
    <row r="1291" ht="27" customHeight="1" spans="1:18">
      <c r="A1291" s="362">
        <f t="shared" si="25"/>
        <v>1277</v>
      </c>
      <c r="B1291" s="294"/>
      <c r="C1291" s="337"/>
      <c r="D1291" s="337"/>
      <c r="E1291" s="337"/>
      <c r="F1291" s="337"/>
      <c r="G1291" s="359"/>
      <c r="H1291" s="340"/>
      <c r="I1291" s="337"/>
      <c r="J1291" s="337"/>
      <c r="K1291" s="337"/>
      <c r="L1291" s="337"/>
      <c r="M1291" s="329"/>
      <c r="N1291" s="337"/>
      <c r="O1291" s="349"/>
      <c r="P1291" s="349" t="str">
        <f>TEXT(daily!$B1291,"mmmm")</f>
        <v>January</v>
      </c>
      <c r="Q1291" s="358"/>
      <c r="R1291" s="313" t="str">
        <f t="shared" si="24"/>
        <v>1900</v>
      </c>
    </row>
    <row r="1292" ht="27" customHeight="1" spans="1:18">
      <c r="A1292" s="361">
        <f t="shared" si="25"/>
        <v>1278</v>
      </c>
      <c r="B1292" s="294"/>
      <c r="C1292" s="337"/>
      <c r="D1292" s="337"/>
      <c r="E1292" s="337"/>
      <c r="F1292" s="337"/>
      <c r="G1292" s="359"/>
      <c r="H1292" s="340"/>
      <c r="I1292" s="337"/>
      <c r="J1292" s="337"/>
      <c r="K1292" s="337"/>
      <c r="L1292" s="337"/>
      <c r="M1292" s="334"/>
      <c r="N1292" s="337"/>
      <c r="O1292" s="349"/>
      <c r="P1292" s="349" t="str">
        <f>TEXT(daily!$B1292,"mmmm")</f>
        <v>January</v>
      </c>
      <c r="Q1292" s="357"/>
      <c r="R1292" s="313" t="str">
        <f t="shared" si="24"/>
        <v>1900</v>
      </c>
    </row>
    <row r="1293" ht="27" customHeight="1" spans="1:18">
      <c r="A1293" s="362">
        <f t="shared" si="25"/>
        <v>1279</v>
      </c>
      <c r="B1293" s="294"/>
      <c r="C1293" s="337"/>
      <c r="D1293" s="337"/>
      <c r="E1293" s="337"/>
      <c r="F1293" s="337"/>
      <c r="G1293" s="359"/>
      <c r="H1293" s="340"/>
      <c r="I1293" s="337"/>
      <c r="J1293" s="337"/>
      <c r="K1293" s="337"/>
      <c r="L1293" s="337"/>
      <c r="M1293" s="329"/>
      <c r="N1293" s="337"/>
      <c r="O1293" s="349"/>
      <c r="P1293" s="349" t="str">
        <f>TEXT(daily!$B1293,"mmmm")</f>
        <v>January</v>
      </c>
      <c r="Q1293" s="358"/>
      <c r="R1293" s="313" t="str">
        <f t="shared" si="24"/>
        <v>1900</v>
      </c>
    </row>
    <row r="1294" ht="27" customHeight="1" spans="1:18">
      <c r="A1294" s="361">
        <f t="shared" si="25"/>
        <v>1280</v>
      </c>
      <c r="B1294" s="294"/>
      <c r="C1294" s="337"/>
      <c r="D1294" s="337"/>
      <c r="E1294" s="337"/>
      <c r="F1294" s="337"/>
      <c r="G1294" s="359"/>
      <c r="H1294" s="340"/>
      <c r="I1294" s="337"/>
      <c r="J1294" s="337"/>
      <c r="K1294" s="337"/>
      <c r="L1294" s="337"/>
      <c r="M1294" s="334"/>
      <c r="N1294" s="337"/>
      <c r="O1294" s="349"/>
      <c r="P1294" s="349" t="str">
        <f>TEXT(daily!$B1294,"mmmm")</f>
        <v>January</v>
      </c>
      <c r="Q1294" s="357"/>
      <c r="R1294" s="313" t="str">
        <f t="shared" si="24"/>
        <v>1900</v>
      </c>
    </row>
    <row r="1295" ht="27" customHeight="1" spans="1:18">
      <c r="A1295" s="362">
        <f t="shared" si="25"/>
        <v>1281</v>
      </c>
      <c r="B1295" s="294"/>
      <c r="C1295" s="337"/>
      <c r="D1295" s="337"/>
      <c r="E1295" s="337"/>
      <c r="F1295" s="337"/>
      <c r="G1295" s="359"/>
      <c r="H1295" s="340"/>
      <c r="I1295" s="337"/>
      <c r="J1295" s="337"/>
      <c r="K1295" s="337"/>
      <c r="L1295" s="337"/>
      <c r="M1295" s="329"/>
      <c r="N1295" s="337"/>
      <c r="O1295" s="349"/>
      <c r="P1295" s="349" t="str">
        <f>TEXT(daily!$B1295,"mmmm")</f>
        <v>January</v>
      </c>
      <c r="Q1295" s="358"/>
      <c r="R1295" s="313" t="str">
        <f t="shared" ref="R1295:R1358" si="26">TEXT(B1295,"yyyy")</f>
        <v>1900</v>
      </c>
    </row>
    <row r="1296" ht="27" customHeight="1" spans="1:18">
      <c r="A1296" s="361">
        <f t="shared" si="25"/>
        <v>1282</v>
      </c>
      <c r="B1296" s="294"/>
      <c r="C1296" s="337"/>
      <c r="D1296" s="337"/>
      <c r="E1296" s="337"/>
      <c r="F1296" s="337"/>
      <c r="G1296" s="359"/>
      <c r="H1296" s="340"/>
      <c r="I1296" s="337"/>
      <c r="J1296" s="337"/>
      <c r="K1296" s="337"/>
      <c r="L1296" s="337"/>
      <c r="M1296" s="334"/>
      <c r="N1296" s="337"/>
      <c r="O1296" s="349"/>
      <c r="P1296" s="349" t="str">
        <f>TEXT(daily!$B1296,"mmmm")</f>
        <v>January</v>
      </c>
      <c r="Q1296" s="357"/>
      <c r="R1296" s="313" t="str">
        <f t="shared" si="26"/>
        <v>1900</v>
      </c>
    </row>
    <row r="1297" ht="27" customHeight="1" spans="1:18">
      <c r="A1297" s="362">
        <f t="shared" si="25"/>
        <v>1283</v>
      </c>
      <c r="B1297" s="294"/>
      <c r="C1297" s="337"/>
      <c r="D1297" s="337"/>
      <c r="E1297" s="337"/>
      <c r="F1297" s="337"/>
      <c r="G1297" s="359"/>
      <c r="H1297" s="340"/>
      <c r="I1297" s="337"/>
      <c r="J1297" s="337"/>
      <c r="K1297" s="337"/>
      <c r="L1297" s="337"/>
      <c r="M1297" s="329"/>
      <c r="N1297" s="337"/>
      <c r="O1297" s="349"/>
      <c r="P1297" s="349" t="str">
        <f>TEXT(daily!$B1297,"mmmm")</f>
        <v>January</v>
      </c>
      <c r="Q1297" s="358"/>
      <c r="R1297" s="313" t="str">
        <f t="shared" si="26"/>
        <v>1900</v>
      </c>
    </row>
    <row r="1298" ht="27" customHeight="1" spans="1:18">
      <c r="A1298" s="361">
        <f t="shared" si="25"/>
        <v>1284</v>
      </c>
      <c r="B1298" s="294"/>
      <c r="C1298" s="337"/>
      <c r="D1298" s="337"/>
      <c r="E1298" s="337"/>
      <c r="F1298" s="337"/>
      <c r="G1298" s="359"/>
      <c r="H1298" s="340"/>
      <c r="I1298" s="337"/>
      <c r="J1298" s="337"/>
      <c r="K1298" s="337"/>
      <c r="L1298" s="337"/>
      <c r="M1298" s="334"/>
      <c r="N1298" s="337"/>
      <c r="O1298" s="349"/>
      <c r="P1298" s="349" t="str">
        <f>TEXT(daily!$B1298,"mmmm")</f>
        <v>January</v>
      </c>
      <c r="Q1298" s="357"/>
      <c r="R1298" s="313" t="str">
        <f t="shared" si="26"/>
        <v>1900</v>
      </c>
    </row>
    <row r="1299" ht="27" customHeight="1" spans="1:18">
      <c r="A1299" s="362">
        <f t="shared" si="25"/>
        <v>1285</v>
      </c>
      <c r="B1299" s="294"/>
      <c r="C1299" s="337"/>
      <c r="D1299" s="337"/>
      <c r="E1299" s="337"/>
      <c r="F1299" s="337"/>
      <c r="G1299" s="359"/>
      <c r="H1299" s="340"/>
      <c r="I1299" s="337"/>
      <c r="J1299" s="337"/>
      <c r="K1299" s="337"/>
      <c r="L1299" s="337"/>
      <c r="M1299" s="329"/>
      <c r="N1299" s="337"/>
      <c r="O1299" s="349"/>
      <c r="P1299" s="349" t="str">
        <f>TEXT(daily!$B1299,"mmmm")</f>
        <v>January</v>
      </c>
      <c r="Q1299" s="358"/>
      <c r="R1299" s="313" t="str">
        <f t="shared" si="26"/>
        <v>1900</v>
      </c>
    </row>
    <row r="1300" ht="27" customHeight="1" spans="1:18">
      <c r="A1300" s="361">
        <f t="shared" si="25"/>
        <v>1286</v>
      </c>
      <c r="B1300" s="294"/>
      <c r="C1300" s="337"/>
      <c r="D1300" s="337"/>
      <c r="E1300" s="337"/>
      <c r="F1300" s="337"/>
      <c r="G1300" s="359"/>
      <c r="H1300" s="340"/>
      <c r="I1300" s="337"/>
      <c r="J1300" s="337"/>
      <c r="K1300" s="337"/>
      <c r="L1300" s="337"/>
      <c r="M1300" s="334"/>
      <c r="N1300" s="337"/>
      <c r="O1300" s="349"/>
      <c r="P1300" s="349" t="str">
        <f>TEXT(daily!$B1300,"mmmm")</f>
        <v>January</v>
      </c>
      <c r="Q1300" s="357"/>
      <c r="R1300" s="313" t="str">
        <f t="shared" si="26"/>
        <v>1900</v>
      </c>
    </row>
    <row r="1301" ht="27" customHeight="1" spans="1:18">
      <c r="A1301" s="362">
        <f t="shared" si="25"/>
        <v>1287</v>
      </c>
      <c r="B1301" s="294"/>
      <c r="C1301" s="337"/>
      <c r="D1301" s="337"/>
      <c r="E1301" s="337"/>
      <c r="F1301" s="337"/>
      <c r="G1301" s="359"/>
      <c r="H1301" s="340"/>
      <c r="I1301" s="337"/>
      <c r="J1301" s="337"/>
      <c r="K1301" s="337"/>
      <c r="L1301" s="337"/>
      <c r="M1301" s="329"/>
      <c r="N1301" s="337"/>
      <c r="O1301" s="349"/>
      <c r="P1301" s="349" t="str">
        <f>TEXT(daily!$B1301,"mmmm")</f>
        <v>January</v>
      </c>
      <c r="Q1301" s="358"/>
      <c r="R1301" s="313" t="str">
        <f t="shared" si="26"/>
        <v>1900</v>
      </c>
    </row>
    <row r="1302" ht="27" customHeight="1" spans="1:18">
      <c r="A1302" s="361">
        <f t="shared" si="25"/>
        <v>1288</v>
      </c>
      <c r="B1302" s="294"/>
      <c r="C1302" s="337"/>
      <c r="D1302" s="337"/>
      <c r="E1302" s="337"/>
      <c r="F1302" s="337"/>
      <c r="G1302" s="359"/>
      <c r="H1302" s="340"/>
      <c r="I1302" s="337"/>
      <c r="J1302" s="337"/>
      <c r="K1302" s="337"/>
      <c r="L1302" s="337"/>
      <c r="M1302" s="334"/>
      <c r="N1302" s="337"/>
      <c r="O1302" s="349"/>
      <c r="P1302" s="349" t="str">
        <f>TEXT(daily!$B1302,"mmmm")</f>
        <v>January</v>
      </c>
      <c r="Q1302" s="357"/>
      <c r="R1302" s="313" t="str">
        <f t="shared" si="26"/>
        <v>1900</v>
      </c>
    </row>
    <row r="1303" ht="27" customHeight="1" spans="1:18">
      <c r="A1303" s="362">
        <f t="shared" si="25"/>
        <v>1289</v>
      </c>
      <c r="B1303" s="294"/>
      <c r="C1303" s="337"/>
      <c r="D1303" s="337"/>
      <c r="E1303" s="337"/>
      <c r="F1303" s="337"/>
      <c r="G1303" s="359"/>
      <c r="H1303" s="340"/>
      <c r="I1303" s="337"/>
      <c r="J1303" s="337"/>
      <c r="K1303" s="337"/>
      <c r="L1303" s="337"/>
      <c r="M1303" s="329"/>
      <c r="N1303" s="337"/>
      <c r="O1303" s="349"/>
      <c r="P1303" s="349" t="str">
        <f>TEXT(daily!$B1303,"mmmm")</f>
        <v>January</v>
      </c>
      <c r="Q1303" s="358"/>
      <c r="R1303" s="313" t="str">
        <f t="shared" si="26"/>
        <v>1900</v>
      </c>
    </row>
    <row r="1304" ht="27" customHeight="1" spans="1:18">
      <c r="A1304" s="361">
        <f t="shared" si="25"/>
        <v>1290</v>
      </c>
      <c r="B1304" s="294"/>
      <c r="C1304" s="337"/>
      <c r="D1304" s="337"/>
      <c r="E1304" s="337"/>
      <c r="F1304" s="337"/>
      <c r="G1304" s="359"/>
      <c r="H1304" s="340"/>
      <c r="I1304" s="337"/>
      <c r="J1304" s="337"/>
      <c r="K1304" s="337"/>
      <c r="L1304" s="337"/>
      <c r="M1304" s="334"/>
      <c r="N1304" s="337"/>
      <c r="O1304" s="349"/>
      <c r="P1304" s="349" t="str">
        <f>TEXT(daily!$B1304,"mmmm")</f>
        <v>January</v>
      </c>
      <c r="Q1304" s="357"/>
      <c r="R1304" s="313" t="str">
        <f t="shared" si="26"/>
        <v>1900</v>
      </c>
    </row>
    <row r="1305" ht="27" customHeight="1" spans="1:18">
      <c r="A1305" s="362">
        <f t="shared" si="25"/>
        <v>1291</v>
      </c>
      <c r="B1305" s="294"/>
      <c r="C1305" s="337"/>
      <c r="D1305" s="337"/>
      <c r="E1305" s="337"/>
      <c r="F1305" s="337"/>
      <c r="G1305" s="359"/>
      <c r="H1305" s="340"/>
      <c r="I1305" s="337"/>
      <c r="J1305" s="337"/>
      <c r="K1305" s="337"/>
      <c r="L1305" s="337"/>
      <c r="M1305" s="329"/>
      <c r="N1305" s="337"/>
      <c r="O1305" s="349"/>
      <c r="P1305" s="349" t="str">
        <f>TEXT(daily!$B1305,"mmmm")</f>
        <v>January</v>
      </c>
      <c r="Q1305" s="358"/>
      <c r="R1305" s="313" t="str">
        <f t="shared" si="26"/>
        <v>1900</v>
      </c>
    </row>
    <row r="1306" ht="27" customHeight="1" spans="1:18">
      <c r="A1306" s="361">
        <f t="shared" si="25"/>
        <v>1292</v>
      </c>
      <c r="B1306" s="294"/>
      <c r="C1306" s="337"/>
      <c r="D1306" s="337"/>
      <c r="E1306" s="337"/>
      <c r="F1306" s="337"/>
      <c r="G1306" s="359"/>
      <c r="H1306" s="340"/>
      <c r="I1306" s="337"/>
      <c r="J1306" s="337"/>
      <c r="K1306" s="337"/>
      <c r="L1306" s="337"/>
      <c r="M1306" s="334"/>
      <c r="N1306" s="337"/>
      <c r="O1306" s="349"/>
      <c r="P1306" s="349" t="str">
        <f>TEXT(daily!$B1306,"mmmm")</f>
        <v>January</v>
      </c>
      <c r="Q1306" s="357"/>
      <c r="R1306" s="313" t="str">
        <f t="shared" si="26"/>
        <v>1900</v>
      </c>
    </row>
    <row r="1307" ht="27" customHeight="1" spans="1:18">
      <c r="A1307" s="362">
        <f t="shared" si="25"/>
        <v>1293</v>
      </c>
      <c r="B1307" s="294"/>
      <c r="C1307" s="337"/>
      <c r="D1307" s="337"/>
      <c r="E1307" s="337"/>
      <c r="F1307" s="337"/>
      <c r="G1307" s="359"/>
      <c r="H1307" s="340"/>
      <c r="I1307" s="337"/>
      <c r="J1307" s="337"/>
      <c r="K1307" s="337"/>
      <c r="L1307" s="337"/>
      <c r="M1307" s="329"/>
      <c r="N1307" s="337"/>
      <c r="O1307" s="349"/>
      <c r="P1307" s="349" t="str">
        <f>TEXT(daily!$B1307,"mmmm")</f>
        <v>January</v>
      </c>
      <c r="Q1307" s="358"/>
      <c r="R1307" s="313" t="str">
        <f t="shared" si="26"/>
        <v>1900</v>
      </c>
    </row>
    <row r="1308" ht="27" customHeight="1" spans="1:18">
      <c r="A1308" s="361">
        <f t="shared" si="25"/>
        <v>1294</v>
      </c>
      <c r="B1308" s="294"/>
      <c r="C1308" s="337"/>
      <c r="D1308" s="337"/>
      <c r="E1308" s="337"/>
      <c r="F1308" s="337"/>
      <c r="G1308" s="359"/>
      <c r="H1308" s="340"/>
      <c r="I1308" s="337"/>
      <c r="J1308" s="337"/>
      <c r="K1308" s="337"/>
      <c r="L1308" s="337"/>
      <c r="M1308" s="334"/>
      <c r="N1308" s="337"/>
      <c r="O1308" s="349"/>
      <c r="P1308" s="349" t="str">
        <f>TEXT(daily!$B1308,"mmmm")</f>
        <v>January</v>
      </c>
      <c r="Q1308" s="357"/>
      <c r="R1308" s="313" t="str">
        <f t="shared" si="26"/>
        <v>1900</v>
      </c>
    </row>
    <row r="1309" ht="27" customHeight="1" spans="1:18">
      <c r="A1309" s="362">
        <f t="shared" si="25"/>
        <v>1295</v>
      </c>
      <c r="B1309" s="294"/>
      <c r="C1309" s="337"/>
      <c r="D1309" s="337"/>
      <c r="E1309" s="337"/>
      <c r="F1309" s="337"/>
      <c r="G1309" s="359"/>
      <c r="H1309" s="340"/>
      <c r="I1309" s="337"/>
      <c r="J1309" s="337"/>
      <c r="K1309" s="337"/>
      <c r="L1309" s="337"/>
      <c r="M1309" s="329"/>
      <c r="N1309" s="337"/>
      <c r="O1309" s="349"/>
      <c r="P1309" s="349" t="str">
        <f>TEXT(daily!$B1309,"mmmm")</f>
        <v>January</v>
      </c>
      <c r="Q1309" s="358"/>
      <c r="R1309" s="313" t="str">
        <f t="shared" si="26"/>
        <v>1900</v>
      </c>
    </row>
    <row r="1310" ht="27" customHeight="1" spans="1:18">
      <c r="A1310" s="361">
        <f t="shared" si="25"/>
        <v>1296</v>
      </c>
      <c r="B1310" s="294"/>
      <c r="C1310" s="337"/>
      <c r="D1310" s="337"/>
      <c r="E1310" s="337"/>
      <c r="F1310" s="337"/>
      <c r="G1310" s="359"/>
      <c r="H1310" s="340"/>
      <c r="I1310" s="337"/>
      <c r="J1310" s="337"/>
      <c r="K1310" s="337"/>
      <c r="L1310" s="337"/>
      <c r="M1310" s="334"/>
      <c r="N1310" s="337"/>
      <c r="O1310" s="349"/>
      <c r="P1310" s="349" t="str">
        <f>TEXT(daily!$B1310,"mmmm")</f>
        <v>January</v>
      </c>
      <c r="Q1310" s="357"/>
      <c r="R1310" s="313" t="str">
        <f t="shared" si="26"/>
        <v>1900</v>
      </c>
    </row>
    <row r="1311" ht="27" customHeight="1" spans="1:18">
      <c r="A1311" s="362">
        <f t="shared" si="25"/>
        <v>1297</v>
      </c>
      <c r="B1311" s="294"/>
      <c r="C1311" s="337"/>
      <c r="D1311" s="337"/>
      <c r="E1311" s="337"/>
      <c r="F1311" s="337"/>
      <c r="G1311" s="359"/>
      <c r="H1311" s="340"/>
      <c r="I1311" s="337"/>
      <c r="J1311" s="337"/>
      <c r="K1311" s="337"/>
      <c r="L1311" s="337"/>
      <c r="M1311" s="329"/>
      <c r="N1311" s="337"/>
      <c r="O1311" s="349"/>
      <c r="P1311" s="349" t="str">
        <f>TEXT(daily!$B1311,"mmmm")</f>
        <v>January</v>
      </c>
      <c r="Q1311" s="358"/>
      <c r="R1311" s="313" t="str">
        <f t="shared" si="26"/>
        <v>1900</v>
      </c>
    </row>
    <row r="1312" ht="27" customHeight="1" spans="1:18">
      <c r="A1312" s="361">
        <f t="shared" si="25"/>
        <v>1298</v>
      </c>
      <c r="B1312" s="294"/>
      <c r="C1312" s="337"/>
      <c r="D1312" s="337"/>
      <c r="E1312" s="337"/>
      <c r="F1312" s="337"/>
      <c r="G1312" s="359"/>
      <c r="H1312" s="340"/>
      <c r="I1312" s="337"/>
      <c r="J1312" s="337"/>
      <c r="K1312" s="337"/>
      <c r="L1312" s="337"/>
      <c r="M1312" s="334"/>
      <c r="N1312" s="337"/>
      <c r="O1312" s="349"/>
      <c r="P1312" s="349" t="str">
        <f>TEXT(daily!$B1312,"mmmm")</f>
        <v>January</v>
      </c>
      <c r="Q1312" s="357"/>
      <c r="R1312" s="313" t="str">
        <f t="shared" si="26"/>
        <v>1900</v>
      </c>
    </row>
    <row r="1313" ht="27" customHeight="1" spans="1:18">
      <c r="A1313" s="362">
        <f t="shared" si="25"/>
        <v>1299</v>
      </c>
      <c r="B1313" s="294"/>
      <c r="C1313" s="337"/>
      <c r="D1313" s="337"/>
      <c r="E1313" s="337"/>
      <c r="F1313" s="337"/>
      <c r="G1313" s="359"/>
      <c r="H1313" s="340"/>
      <c r="I1313" s="337"/>
      <c r="J1313" s="337"/>
      <c r="K1313" s="337"/>
      <c r="L1313" s="337"/>
      <c r="M1313" s="329"/>
      <c r="N1313" s="337"/>
      <c r="O1313" s="349"/>
      <c r="P1313" s="349" t="str">
        <f>TEXT(daily!$B1313,"mmmm")</f>
        <v>January</v>
      </c>
      <c r="Q1313" s="358"/>
      <c r="R1313" s="313" t="str">
        <f t="shared" si="26"/>
        <v>1900</v>
      </c>
    </row>
    <row r="1314" ht="27" customHeight="1" spans="1:18">
      <c r="A1314" s="361">
        <f t="shared" si="25"/>
        <v>1300</v>
      </c>
      <c r="B1314" s="294"/>
      <c r="C1314" s="337"/>
      <c r="D1314" s="337"/>
      <c r="E1314" s="337"/>
      <c r="F1314" s="337"/>
      <c r="G1314" s="359"/>
      <c r="H1314" s="340"/>
      <c r="I1314" s="337"/>
      <c r="J1314" s="337"/>
      <c r="K1314" s="337"/>
      <c r="L1314" s="337"/>
      <c r="M1314" s="334"/>
      <c r="N1314" s="337"/>
      <c r="O1314" s="349"/>
      <c r="P1314" s="349" t="str">
        <f>TEXT(daily!$B1314,"mmmm")</f>
        <v>January</v>
      </c>
      <c r="Q1314" s="357"/>
      <c r="R1314" s="313" t="str">
        <f t="shared" si="26"/>
        <v>1900</v>
      </c>
    </row>
    <row r="1315" ht="27" customHeight="1" spans="1:18">
      <c r="A1315" s="362">
        <f t="shared" si="25"/>
        <v>1301</v>
      </c>
      <c r="B1315" s="294"/>
      <c r="C1315" s="337"/>
      <c r="D1315" s="337"/>
      <c r="E1315" s="337"/>
      <c r="F1315" s="337"/>
      <c r="G1315" s="359"/>
      <c r="H1315" s="340"/>
      <c r="I1315" s="337"/>
      <c r="J1315" s="337"/>
      <c r="K1315" s="337"/>
      <c r="L1315" s="337"/>
      <c r="M1315" s="329"/>
      <c r="N1315" s="337"/>
      <c r="O1315" s="349"/>
      <c r="P1315" s="349" t="str">
        <f>TEXT(daily!$B1315,"mmmm")</f>
        <v>January</v>
      </c>
      <c r="Q1315" s="358"/>
      <c r="R1315" s="313" t="str">
        <f t="shared" si="26"/>
        <v>1900</v>
      </c>
    </row>
    <row r="1316" ht="27" customHeight="1" spans="1:18">
      <c r="A1316" s="361">
        <f t="shared" si="25"/>
        <v>1302</v>
      </c>
      <c r="B1316" s="294"/>
      <c r="C1316" s="337"/>
      <c r="D1316" s="337"/>
      <c r="E1316" s="337"/>
      <c r="F1316" s="337"/>
      <c r="G1316" s="359"/>
      <c r="H1316" s="340"/>
      <c r="I1316" s="337"/>
      <c r="J1316" s="337"/>
      <c r="K1316" s="337"/>
      <c r="L1316" s="337"/>
      <c r="M1316" s="334"/>
      <c r="N1316" s="337"/>
      <c r="O1316" s="349"/>
      <c r="P1316" s="349" t="str">
        <f>TEXT(daily!$B1316,"mmmm")</f>
        <v>January</v>
      </c>
      <c r="Q1316" s="357"/>
      <c r="R1316" s="313" t="str">
        <f t="shared" si="26"/>
        <v>1900</v>
      </c>
    </row>
    <row r="1317" ht="27" customHeight="1" spans="1:18">
      <c r="A1317" s="362">
        <f t="shared" si="25"/>
        <v>1303</v>
      </c>
      <c r="B1317" s="294"/>
      <c r="C1317" s="337"/>
      <c r="D1317" s="337"/>
      <c r="E1317" s="337"/>
      <c r="F1317" s="337"/>
      <c r="G1317" s="359"/>
      <c r="H1317" s="340"/>
      <c r="I1317" s="337"/>
      <c r="J1317" s="337"/>
      <c r="K1317" s="337"/>
      <c r="L1317" s="337"/>
      <c r="M1317" s="329"/>
      <c r="N1317" s="337"/>
      <c r="O1317" s="349"/>
      <c r="P1317" s="349" t="str">
        <f>TEXT(daily!$B1317,"mmmm")</f>
        <v>January</v>
      </c>
      <c r="Q1317" s="358"/>
      <c r="R1317" s="313" t="str">
        <f t="shared" si="26"/>
        <v>1900</v>
      </c>
    </row>
    <row r="1318" ht="27" customHeight="1" spans="1:18">
      <c r="A1318" s="361">
        <f t="shared" si="25"/>
        <v>1304</v>
      </c>
      <c r="B1318" s="294"/>
      <c r="C1318" s="337"/>
      <c r="D1318" s="337"/>
      <c r="E1318" s="337"/>
      <c r="F1318" s="337"/>
      <c r="G1318" s="359"/>
      <c r="H1318" s="340"/>
      <c r="I1318" s="337"/>
      <c r="J1318" s="337"/>
      <c r="K1318" s="337"/>
      <c r="L1318" s="337"/>
      <c r="M1318" s="334"/>
      <c r="N1318" s="337"/>
      <c r="O1318" s="349"/>
      <c r="P1318" s="349" t="str">
        <f>TEXT(daily!$B1318,"mmmm")</f>
        <v>January</v>
      </c>
      <c r="Q1318" s="357"/>
      <c r="R1318" s="313" t="str">
        <f t="shared" si="26"/>
        <v>1900</v>
      </c>
    </row>
    <row r="1319" ht="27" customHeight="1" spans="1:18">
      <c r="A1319" s="362">
        <f t="shared" si="25"/>
        <v>1305</v>
      </c>
      <c r="B1319" s="294"/>
      <c r="C1319" s="337"/>
      <c r="D1319" s="337"/>
      <c r="E1319" s="337"/>
      <c r="F1319" s="337"/>
      <c r="G1319" s="359"/>
      <c r="H1319" s="340"/>
      <c r="I1319" s="337"/>
      <c r="J1319" s="337"/>
      <c r="K1319" s="337"/>
      <c r="L1319" s="337"/>
      <c r="M1319" s="329"/>
      <c r="N1319" s="337"/>
      <c r="O1319" s="349"/>
      <c r="P1319" s="349" t="str">
        <f>TEXT(daily!$B1319,"mmmm")</f>
        <v>January</v>
      </c>
      <c r="Q1319" s="358"/>
      <c r="R1319" s="313" t="str">
        <f t="shared" si="26"/>
        <v>1900</v>
      </c>
    </row>
    <row r="1320" ht="27" customHeight="1" spans="1:18">
      <c r="A1320" s="361">
        <f t="shared" si="25"/>
        <v>1306</v>
      </c>
      <c r="B1320" s="294"/>
      <c r="C1320" s="337"/>
      <c r="D1320" s="337"/>
      <c r="E1320" s="337"/>
      <c r="F1320" s="337"/>
      <c r="G1320" s="359"/>
      <c r="H1320" s="340"/>
      <c r="I1320" s="337"/>
      <c r="J1320" s="337"/>
      <c r="K1320" s="337"/>
      <c r="L1320" s="337"/>
      <c r="M1320" s="334"/>
      <c r="N1320" s="337"/>
      <c r="O1320" s="349"/>
      <c r="P1320" s="349" t="str">
        <f>TEXT(daily!$B1320,"mmmm")</f>
        <v>January</v>
      </c>
      <c r="Q1320" s="357"/>
      <c r="R1320" s="313" t="str">
        <f t="shared" si="26"/>
        <v>1900</v>
      </c>
    </row>
    <row r="1321" ht="27" customHeight="1" spans="1:18">
      <c r="A1321" s="362">
        <f t="shared" si="25"/>
        <v>1307</v>
      </c>
      <c r="B1321" s="294"/>
      <c r="C1321" s="337"/>
      <c r="D1321" s="337"/>
      <c r="E1321" s="337"/>
      <c r="F1321" s="337"/>
      <c r="G1321" s="359"/>
      <c r="H1321" s="340"/>
      <c r="I1321" s="337"/>
      <c r="J1321" s="337"/>
      <c r="K1321" s="337"/>
      <c r="L1321" s="337"/>
      <c r="M1321" s="329"/>
      <c r="N1321" s="337"/>
      <c r="O1321" s="349"/>
      <c r="P1321" s="349" t="str">
        <f>TEXT(daily!$B1321,"mmmm")</f>
        <v>January</v>
      </c>
      <c r="Q1321" s="358"/>
      <c r="R1321" s="313" t="str">
        <f t="shared" si="26"/>
        <v>1900</v>
      </c>
    </row>
    <row r="1322" ht="27" customHeight="1" spans="1:18">
      <c r="A1322" s="361">
        <f t="shared" ref="A1322:A1385" si="27">A1321+1</f>
        <v>1308</v>
      </c>
      <c r="B1322" s="294"/>
      <c r="C1322" s="337"/>
      <c r="D1322" s="337"/>
      <c r="E1322" s="337"/>
      <c r="F1322" s="337"/>
      <c r="G1322" s="359"/>
      <c r="H1322" s="340"/>
      <c r="I1322" s="337"/>
      <c r="J1322" s="337"/>
      <c r="K1322" s="337"/>
      <c r="L1322" s="337"/>
      <c r="M1322" s="334"/>
      <c r="N1322" s="337"/>
      <c r="O1322" s="349"/>
      <c r="P1322" s="349" t="str">
        <f>TEXT(daily!$B1322,"mmmm")</f>
        <v>January</v>
      </c>
      <c r="Q1322" s="357"/>
      <c r="R1322" s="313" t="str">
        <f t="shared" si="26"/>
        <v>1900</v>
      </c>
    </row>
    <row r="1323" ht="27" customHeight="1" spans="1:18">
      <c r="A1323" s="362">
        <f t="shared" si="27"/>
        <v>1309</v>
      </c>
      <c r="B1323" s="294"/>
      <c r="C1323" s="337"/>
      <c r="D1323" s="337"/>
      <c r="E1323" s="337"/>
      <c r="F1323" s="337"/>
      <c r="G1323" s="359"/>
      <c r="H1323" s="340"/>
      <c r="I1323" s="337"/>
      <c r="J1323" s="337"/>
      <c r="K1323" s="337"/>
      <c r="L1323" s="337"/>
      <c r="M1323" s="329"/>
      <c r="N1323" s="337"/>
      <c r="O1323" s="349"/>
      <c r="P1323" s="349" t="str">
        <f>TEXT(daily!$B1323,"mmmm")</f>
        <v>January</v>
      </c>
      <c r="Q1323" s="358"/>
      <c r="R1323" s="313" t="str">
        <f t="shared" si="26"/>
        <v>1900</v>
      </c>
    </row>
    <row r="1324" ht="27" customHeight="1" spans="1:18">
      <c r="A1324" s="361">
        <f t="shared" si="27"/>
        <v>1310</v>
      </c>
      <c r="B1324" s="294"/>
      <c r="C1324" s="337"/>
      <c r="D1324" s="337"/>
      <c r="E1324" s="337"/>
      <c r="F1324" s="337"/>
      <c r="G1324" s="359"/>
      <c r="H1324" s="340"/>
      <c r="I1324" s="337"/>
      <c r="J1324" s="337"/>
      <c r="K1324" s="337"/>
      <c r="L1324" s="337"/>
      <c r="M1324" s="334"/>
      <c r="N1324" s="337"/>
      <c r="O1324" s="349"/>
      <c r="P1324" s="349" t="str">
        <f>TEXT(daily!$B1324,"mmmm")</f>
        <v>January</v>
      </c>
      <c r="Q1324" s="357"/>
      <c r="R1324" s="313" t="str">
        <f t="shared" si="26"/>
        <v>1900</v>
      </c>
    </row>
    <row r="1325" ht="27" customHeight="1" spans="1:18">
      <c r="A1325" s="362">
        <f t="shared" si="27"/>
        <v>1311</v>
      </c>
      <c r="B1325" s="294"/>
      <c r="C1325" s="337"/>
      <c r="D1325" s="337"/>
      <c r="E1325" s="337"/>
      <c r="F1325" s="337"/>
      <c r="G1325" s="359"/>
      <c r="H1325" s="340"/>
      <c r="I1325" s="337"/>
      <c r="J1325" s="337"/>
      <c r="K1325" s="337"/>
      <c r="L1325" s="337"/>
      <c r="M1325" s="329"/>
      <c r="N1325" s="337"/>
      <c r="O1325" s="349"/>
      <c r="P1325" s="349" t="str">
        <f>TEXT(daily!$B1325,"mmmm")</f>
        <v>January</v>
      </c>
      <c r="Q1325" s="358"/>
      <c r="R1325" s="313" t="str">
        <f t="shared" si="26"/>
        <v>1900</v>
      </c>
    </row>
    <row r="1326" ht="27" customHeight="1" spans="1:18">
      <c r="A1326" s="361">
        <f t="shared" si="27"/>
        <v>1312</v>
      </c>
      <c r="B1326" s="294"/>
      <c r="C1326" s="337"/>
      <c r="D1326" s="337"/>
      <c r="E1326" s="337"/>
      <c r="F1326" s="337"/>
      <c r="G1326" s="359"/>
      <c r="H1326" s="340"/>
      <c r="I1326" s="337"/>
      <c r="J1326" s="337"/>
      <c r="K1326" s="337"/>
      <c r="L1326" s="337"/>
      <c r="M1326" s="334"/>
      <c r="N1326" s="337"/>
      <c r="O1326" s="349"/>
      <c r="P1326" s="349" t="str">
        <f>TEXT(daily!$B1326,"mmmm")</f>
        <v>January</v>
      </c>
      <c r="Q1326" s="357"/>
      <c r="R1326" s="313" t="str">
        <f t="shared" si="26"/>
        <v>1900</v>
      </c>
    </row>
    <row r="1327" ht="27" customHeight="1" spans="1:18">
      <c r="A1327" s="362">
        <f t="shared" si="27"/>
        <v>1313</v>
      </c>
      <c r="B1327" s="294"/>
      <c r="C1327" s="337"/>
      <c r="D1327" s="337"/>
      <c r="E1327" s="337"/>
      <c r="F1327" s="337"/>
      <c r="G1327" s="359"/>
      <c r="H1327" s="340"/>
      <c r="I1327" s="337"/>
      <c r="J1327" s="337"/>
      <c r="K1327" s="337"/>
      <c r="L1327" s="337"/>
      <c r="M1327" s="329"/>
      <c r="N1327" s="337"/>
      <c r="O1327" s="349"/>
      <c r="P1327" s="349" t="str">
        <f>TEXT(daily!$B1327,"mmmm")</f>
        <v>January</v>
      </c>
      <c r="Q1327" s="358"/>
      <c r="R1327" s="313" t="str">
        <f t="shared" si="26"/>
        <v>1900</v>
      </c>
    </row>
    <row r="1328" ht="27" customHeight="1" spans="1:18">
      <c r="A1328" s="361">
        <f t="shared" si="27"/>
        <v>1314</v>
      </c>
      <c r="B1328" s="294"/>
      <c r="C1328" s="337"/>
      <c r="D1328" s="337"/>
      <c r="E1328" s="337"/>
      <c r="F1328" s="337"/>
      <c r="G1328" s="359"/>
      <c r="H1328" s="340"/>
      <c r="I1328" s="337"/>
      <c r="J1328" s="337"/>
      <c r="K1328" s="337"/>
      <c r="L1328" s="337"/>
      <c r="M1328" s="334"/>
      <c r="N1328" s="337"/>
      <c r="O1328" s="349"/>
      <c r="P1328" s="349" t="str">
        <f>TEXT(daily!$B1328,"mmmm")</f>
        <v>January</v>
      </c>
      <c r="Q1328" s="357"/>
      <c r="R1328" s="313" t="str">
        <f t="shared" si="26"/>
        <v>1900</v>
      </c>
    </row>
    <row r="1329" ht="27" customHeight="1" spans="1:18">
      <c r="A1329" s="362">
        <f t="shared" si="27"/>
        <v>1315</v>
      </c>
      <c r="B1329" s="294"/>
      <c r="C1329" s="337"/>
      <c r="D1329" s="337"/>
      <c r="E1329" s="337"/>
      <c r="F1329" s="337"/>
      <c r="G1329" s="359"/>
      <c r="H1329" s="340"/>
      <c r="I1329" s="337"/>
      <c r="J1329" s="337"/>
      <c r="K1329" s="337"/>
      <c r="L1329" s="337"/>
      <c r="M1329" s="329"/>
      <c r="N1329" s="337"/>
      <c r="O1329" s="349"/>
      <c r="P1329" s="349" t="str">
        <f>TEXT(daily!$B1329,"mmmm")</f>
        <v>January</v>
      </c>
      <c r="Q1329" s="358"/>
      <c r="R1329" s="313" t="str">
        <f t="shared" si="26"/>
        <v>1900</v>
      </c>
    </row>
    <row r="1330" ht="27" customHeight="1" spans="1:18">
      <c r="A1330" s="361">
        <f t="shared" si="27"/>
        <v>1316</v>
      </c>
      <c r="B1330" s="294"/>
      <c r="C1330" s="337"/>
      <c r="D1330" s="337"/>
      <c r="E1330" s="337"/>
      <c r="F1330" s="337"/>
      <c r="G1330" s="359"/>
      <c r="H1330" s="340"/>
      <c r="I1330" s="337"/>
      <c r="J1330" s="337"/>
      <c r="K1330" s="337"/>
      <c r="L1330" s="337"/>
      <c r="M1330" s="334"/>
      <c r="N1330" s="337"/>
      <c r="O1330" s="349"/>
      <c r="P1330" s="349" t="str">
        <f>TEXT(daily!$B1330,"mmmm")</f>
        <v>January</v>
      </c>
      <c r="Q1330" s="357"/>
      <c r="R1330" s="313" t="str">
        <f t="shared" si="26"/>
        <v>1900</v>
      </c>
    </row>
    <row r="1331" ht="27" customHeight="1" spans="1:18">
      <c r="A1331" s="362">
        <f t="shared" si="27"/>
        <v>1317</v>
      </c>
      <c r="B1331" s="294"/>
      <c r="C1331" s="337"/>
      <c r="D1331" s="337"/>
      <c r="E1331" s="337"/>
      <c r="F1331" s="337"/>
      <c r="G1331" s="359"/>
      <c r="H1331" s="340"/>
      <c r="I1331" s="337"/>
      <c r="J1331" s="337"/>
      <c r="K1331" s="337"/>
      <c r="L1331" s="337"/>
      <c r="M1331" s="329"/>
      <c r="N1331" s="337"/>
      <c r="O1331" s="349"/>
      <c r="P1331" s="349" t="str">
        <f>TEXT(daily!$B1331,"mmmm")</f>
        <v>January</v>
      </c>
      <c r="Q1331" s="358"/>
      <c r="R1331" s="313" t="str">
        <f t="shared" si="26"/>
        <v>1900</v>
      </c>
    </row>
    <row r="1332" ht="27" customHeight="1" spans="1:18">
      <c r="A1332" s="361">
        <f t="shared" si="27"/>
        <v>1318</v>
      </c>
      <c r="B1332" s="294"/>
      <c r="C1332" s="337"/>
      <c r="D1332" s="337"/>
      <c r="E1332" s="337"/>
      <c r="F1332" s="337"/>
      <c r="G1332" s="359"/>
      <c r="H1332" s="340"/>
      <c r="I1332" s="337"/>
      <c r="J1332" s="337"/>
      <c r="K1332" s="337"/>
      <c r="L1332" s="337"/>
      <c r="M1332" s="334"/>
      <c r="N1332" s="337"/>
      <c r="O1332" s="349"/>
      <c r="P1332" s="349" t="str">
        <f>TEXT(daily!$B1332,"mmmm")</f>
        <v>January</v>
      </c>
      <c r="Q1332" s="357"/>
      <c r="R1332" s="313" t="str">
        <f t="shared" si="26"/>
        <v>1900</v>
      </c>
    </row>
    <row r="1333" ht="27" customHeight="1" spans="1:18">
      <c r="A1333" s="362">
        <f t="shared" si="27"/>
        <v>1319</v>
      </c>
      <c r="B1333" s="294"/>
      <c r="C1333" s="337"/>
      <c r="D1333" s="337"/>
      <c r="E1333" s="337"/>
      <c r="F1333" s="337"/>
      <c r="G1333" s="359"/>
      <c r="H1333" s="340"/>
      <c r="I1333" s="337"/>
      <c r="J1333" s="337"/>
      <c r="K1333" s="337"/>
      <c r="L1333" s="337"/>
      <c r="M1333" s="329"/>
      <c r="N1333" s="337"/>
      <c r="O1333" s="349"/>
      <c r="P1333" s="349" t="str">
        <f>TEXT(daily!$B1333,"mmmm")</f>
        <v>January</v>
      </c>
      <c r="Q1333" s="358"/>
      <c r="R1333" s="313" t="str">
        <f t="shared" si="26"/>
        <v>1900</v>
      </c>
    </row>
    <row r="1334" ht="27" customHeight="1" spans="1:18">
      <c r="A1334" s="361">
        <f t="shared" si="27"/>
        <v>1320</v>
      </c>
      <c r="B1334" s="294"/>
      <c r="C1334" s="337"/>
      <c r="D1334" s="337"/>
      <c r="E1334" s="337"/>
      <c r="F1334" s="337"/>
      <c r="G1334" s="359"/>
      <c r="H1334" s="340"/>
      <c r="I1334" s="337"/>
      <c r="J1334" s="337"/>
      <c r="K1334" s="337"/>
      <c r="L1334" s="337"/>
      <c r="M1334" s="334"/>
      <c r="N1334" s="337"/>
      <c r="O1334" s="349"/>
      <c r="P1334" s="349" t="str">
        <f>TEXT(daily!$B1334,"mmmm")</f>
        <v>January</v>
      </c>
      <c r="Q1334" s="357"/>
      <c r="R1334" s="313" t="str">
        <f t="shared" si="26"/>
        <v>1900</v>
      </c>
    </row>
    <row r="1335" ht="27" customHeight="1" spans="1:18">
      <c r="A1335" s="362">
        <f t="shared" si="27"/>
        <v>1321</v>
      </c>
      <c r="B1335" s="294"/>
      <c r="C1335" s="337"/>
      <c r="D1335" s="337"/>
      <c r="E1335" s="337"/>
      <c r="F1335" s="337"/>
      <c r="G1335" s="359"/>
      <c r="H1335" s="340"/>
      <c r="I1335" s="337"/>
      <c r="J1335" s="337"/>
      <c r="K1335" s="337"/>
      <c r="L1335" s="337"/>
      <c r="M1335" s="329"/>
      <c r="N1335" s="337"/>
      <c r="O1335" s="349"/>
      <c r="P1335" s="349" t="str">
        <f>TEXT(daily!$B1335,"mmmm")</f>
        <v>January</v>
      </c>
      <c r="Q1335" s="358"/>
      <c r="R1335" s="313" t="str">
        <f t="shared" si="26"/>
        <v>1900</v>
      </c>
    </row>
    <row r="1336" ht="27" customHeight="1" spans="1:18">
      <c r="A1336" s="361">
        <f t="shared" si="27"/>
        <v>1322</v>
      </c>
      <c r="B1336" s="294"/>
      <c r="C1336" s="337"/>
      <c r="D1336" s="337"/>
      <c r="E1336" s="337"/>
      <c r="F1336" s="337"/>
      <c r="G1336" s="359"/>
      <c r="H1336" s="340"/>
      <c r="I1336" s="337"/>
      <c r="J1336" s="337"/>
      <c r="K1336" s="337"/>
      <c r="L1336" s="337"/>
      <c r="M1336" s="334"/>
      <c r="N1336" s="337"/>
      <c r="O1336" s="349"/>
      <c r="P1336" s="349" t="str">
        <f>TEXT(daily!$B1336,"mmmm")</f>
        <v>January</v>
      </c>
      <c r="Q1336" s="357"/>
      <c r="R1336" s="313" t="str">
        <f t="shared" si="26"/>
        <v>1900</v>
      </c>
    </row>
    <row r="1337" ht="27" customHeight="1" spans="1:18">
      <c r="A1337" s="362">
        <f t="shared" si="27"/>
        <v>1323</v>
      </c>
      <c r="B1337" s="294"/>
      <c r="C1337" s="337"/>
      <c r="D1337" s="337"/>
      <c r="E1337" s="337"/>
      <c r="F1337" s="337"/>
      <c r="G1337" s="359"/>
      <c r="H1337" s="340"/>
      <c r="I1337" s="337"/>
      <c r="J1337" s="337"/>
      <c r="K1337" s="337"/>
      <c r="L1337" s="337"/>
      <c r="M1337" s="329"/>
      <c r="N1337" s="337"/>
      <c r="O1337" s="349"/>
      <c r="P1337" s="349" t="str">
        <f>TEXT(daily!$B1337,"mmmm")</f>
        <v>January</v>
      </c>
      <c r="Q1337" s="358"/>
      <c r="R1337" s="313" t="str">
        <f t="shared" si="26"/>
        <v>1900</v>
      </c>
    </row>
    <row r="1338" ht="27" customHeight="1" spans="1:18">
      <c r="A1338" s="361">
        <f t="shared" si="27"/>
        <v>1324</v>
      </c>
      <c r="B1338" s="294"/>
      <c r="C1338" s="337"/>
      <c r="D1338" s="337"/>
      <c r="E1338" s="337"/>
      <c r="F1338" s="337"/>
      <c r="G1338" s="359"/>
      <c r="H1338" s="340"/>
      <c r="I1338" s="337"/>
      <c r="J1338" s="337"/>
      <c r="K1338" s="337"/>
      <c r="L1338" s="337"/>
      <c r="M1338" s="334"/>
      <c r="N1338" s="337"/>
      <c r="O1338" s="349"/>
      <c r="P1338" s="349" t="str">
        <f>TEXT(daily!$B1338,"mmmm")</f>
        <v>January</v>
      </c>
      <c r="Q1338" s="357"/>
      <c r="R1338" s="313" t="str">
        <f t="shared" si="26"/>
        <v>1900</v>
      </c>
    </row>
    <row r="1339" ht="27" customHeight="1" spans="1:18">
      <c r="A1339" s="362">
        <f t="shared" si="27"/>
        <v>1325</v>
      </c>
      <c r="B1339" s="294"/>
      <c r="C1339" s="337"/>
      <c r="D1339" s="337"/>
      <c r="E1339" s="337"/>
      <c r="F1339" s="337"/>
      <c r="G1339" s="359"/>
      <c r="H1339" s="340"/>
      <c r="I1339" s="337"/>
      <c r="J1339" s="337"/>
      <c r="K1339" s="337"/>
      <c r="L1339" s="337"/>
      <c r="M1339" s="329"/>
      <c r="N1339" s="337"/>
      <c r="O1339" s="349"/>
      <c r="P1339" s="349" t="str">
        <f>TEXT(daily!$B1339,"mmmm")</f>
        <v>January</v>
      </c>
      <c r="Q1339" s="358"/>
      <c r="R1339" s="313" t="str">
        <f t="shared" si="26"/>
        <v>1900</v>
      </c>
    </row>
    <row r="1340" ht="27" customHeight="1" spans="1:18">
      <c r="A1340" s="361">
        <f t="shared" si="27"/>
        <v>1326</v>
      </c>
      <c r="B1340" s="294"/>
      <c r="C1340" s="337"/>
      <c r="D1340" s="337"/>
      <c r="E1340" s="337"/>
      <c r="F1340" s="337"/>
      <c r="G1340" s="359"/>
      <c r="H1340" s="340"/>
      <c r="I1340" s="337"/>
      <c r="J1340" s="337"/>
      <c r="K1340" s="337"/>
      <c r="L1340" s="337"/>
      <c r="M1340" s="334"/>
      <c r="N1340" s="337"/>
      <c r="O1340" s="349"/>
      <c r="P1340" s="349" t="str">
        <f>TEXT(daily!$B1340,"mmmm")</f>
        <v>January</v>
      </c>
      <c r="Q1340" s="357"/>
      <c r="R1340" s="313" t="str">
        <f t="shared" si="26"/>
        <v>1900</v>
      </c>
    </row>
    <row r="1341" ht="27" customHeight="1" spans="1:18">
      <c r="A1341" s="362">
        <f t="shared" si="27"/>
        <v>1327</v>
      </c>
      <c r="B1341" s="294"/>
      <c r="C1341" s="337"/>
      <c r="D1341" s="337"/>
      <c r="E1341" s="337"/>
      <c r="F1341" s="337"/>
      <c r="G1341" s="359"/>
      <c r="H1341" s="340"/>
      <c r="I1341" s="337"/>
      <c r="J1341" s="337"/>
      <c r="K1341" s="337"/>
      <c r="L1341" s="337"/>
      <c r="M1341" s="329"/>
      <c r="N1341" s="337"/>
      <c r="O1341" s="349"/>
      <c r="P1341" s="349" t="str">
        <f>TEXT(daily!$B1341,"mmmm")</f>
        <v>January</v>
      </c>
      <c r="Q1341" s="358"/>
      <c r="R1341" s="313" t="str">
        <f t="shared" si="26"/>
        <v>1900</v>
      </c>
    </row>
    <row r="1342" ht="27" customHeight="1" spans="1:18">
      <c r="A1342" s="361">
        <f t="shared" si="27"/>
        <v>1328</v>
      </c>
      <c r="B1342" s="294"/>
      <c r="C1342" s="337"/>
      <c r="D1342" s="337"/>
      <c r="E1342" s="337"/>
      <c r="F1342" s="337"/>
      <c r="G1342" s="359"/>
      <c r="H1342" s="340"/>
      <c r="I1342" s="337"/>
      <c r="J1342" s="337"/>
      <c r="K1342" s="337"/>
      <c r="L1342" s="337"/>
      <c r="M1342" s="334"/>
      <c r="N1342" s="337"/>
      <c r="O1342" s="349"/>
      <c r="P1342" s="349" t="str">
        <f>TEXT(daily!$B1342,"mmmm")</f>
        <v>January</v>
      </c>
      <c r="Q1342" s="357"/>
      <c r="R1342" s="313" t="str">
        <f t="shared" si="26"/>
        <v>1900</v>
      </c>
    </row>
    <row r="1343" ht="27" customHeight="1" spans="1:18">
      <c r="A1343" s="362">
        <f t="shared" si="27"/>
        <v>1329</v>
      </c>
      <c r="B1343" s="294"/>
      <c r="C1343" s="337"/>
      <c r="D1343" s="337"/>
      <c r="E1343" s="337"/>
      <c r="F1343" s="337"/>
      <c r="G1343" s="359"/>
      <c r="H1343" s="340"/>
      <c r="I1343" s="337"/>
      <c r="J1343" s="337"/>
      <c r="K1343" s="337"/>
      <c r="L1343" s="337"/>
      <c r="M1343" s="329"/>
      <c r="N1343" s="337"/>
      <c r="O1343" s="349"/>
      <c r="P1343" s="349" t="str">
        <f>TEXT(daily!$B1343,"mmmm")</f>
        <v>January</v>
      </c>
      <c r="Q1343" s="358"/>
      <c r="R1343" s="313" t="str">
        <f t="shared" si="26"/>
        <v>1900</v>
      </c>
    </row>
    <row r="1344" ht="27" customHeight="1" spans="1:18">
      <c r="A1344" s="361">
        <f t="shared" si="27"/>
        <v>1330</v>
      </c>
      <c r="B1344" s="294"/>
      <c r="C1344" s="337"/>
      <c r="D1344" s="337"/>
      <c r="E1344" s="337"/>
      <c r="F1344" s="337"/>
      <c r="G1344" s="359"/>
      <c r="H1344" s="340"/>
      <c r="I1344" s="337"/>
      <c r="J1344" s="337"/>
      <c r="K1344" s="337"/>
      <c r="L1344" s="337"/>
      <c r="M1344" s="334"/>
      <c r="N1344" s="337"/>
      <c r="O1344" s="349"/>
      <c r="P1344" s="349" t="str">
        <f>TEXT(daily!$B1344,"mmmm")</f>
        <v>January</v>
      </c>
      <c r="Q1344" s="357"/>
      <c r="R1344" s="313" t="str">
        <f t="shared" si="26"/>
        <v>1900</v>
      </c>
    </row>
    <row r="1345" ht="27" customHeight="1" spans="1:18">
      <c r="A1345" s="362">
        <f t="shared" si="27"/>
        <v>1331</v>
      </c>
      <c r="B1345" s="294"/>
      <c r="C1345" s="337"/>
      <c r="D1345" s="337"/>
      <c r="E1345" s="337"/>
      <c r="F1345" s="337"/>
      <c r="G1345" s="359"/>
      <c r="H1345" s="340"/>
      <c r="I1345" s="337"/>
      <c r="J1345" s="337"/>
      <c r="K1345" s="337"/>
      <c r="L1345" s="337"/>
      <c r="M1345" s="329"/>
      <c r="N1345" s="337"/>
      <c r="O1345" s="349"/>
      <c r="P1345" s="349" t="str">
        <f>TEXT(daily!$B1345,"mmmm")</f>
        <v>January</v>
      </c>
      <c r="Q1345" s="358"/>
      <c r="R1345" s="313" t="str">
        <f t="shared" si="26"/>
        <v>1900</v>
      </c>
    </row>
    <row r="1346" ht="27" customHeight="1" spans="1:18">
      <c r="A1346" s="361">
        <f t="shared" si="27"/>
        <v>1332</v>
      </c>
      <c r="B1346" s="294"/>
      <c r="C1346" s="337"/>
      <c r="D1346" s="337"/>
      <c r="E1346" s="337"/>
      <c r="F1346" s="337"/>
      <c r="G1346" s="359"/>
      <c r="H1346" s="340"/>
      <c r="I1346" s="337"/>
      <c r="J1346" s="337"/>
      <c r="K1346" s="337"/>
      <c r="L1346" s="337"/>
      <c r="M1346" s="334"/>
      <c r="N1346" s="337"/>
      <c r="O1346" s="349"/>
      <c r="P1346" s="349" t="str">
        <f>TEXT(daily!$B1346,"mmmm")</f>
        <v>January</v>
      </c>
      <c r="Q1346" s="357"/>
      <c r="R1346" s="313" t="str">
        <f t="shared" si="26"/>
        <v>1900</v>
      </c>
    </row>
    <row r="1347" ht="27" customHeight="1" spans="1:18">
      <c r="A1347" s="362">
        <f t="shared" si="27"/>
        <v>1333</v>
      </c>
      <c r="B1347" s="294"/>
      <c r="C1347" s="337"/>
      <c r="D1347" s="337"/>
      <c r="E1347" s="337"/>
      <c r="F1347" s="337"/>
      <c r="G1347" s="359"/>
      <c r="H1347" s="340"/>
      <c r="I1347" s="337"/>
      <c r="J1347" s="337"/>
      <c r="K1347" s="337"/>
      <c r="L1347" s="337"/>
      <c r="M1347" s="329"/>
      <c r="N1347" s="337"/>
      <c r="O1347" s="349"/>
      <c r="P1347" s="349" t="str">
        <f>TEXT(daily!$B1347,"mmmm")</f>
        <v>January</v>
      </c>
      <c r="Q1347" s="358"/>
      <c r="R1347" s="313" t="str">
        <f t="shared" si="26"/>
        <v>1900</v>
      </c>
    </row>
    <row r="1348" ht="27" customHeight="1" spans="1:18">
      <c r="A1348" s="361">
        <f t="shared" si="27"/>
        <v>1334</v>
      </c>
      <c r="B1348" s="294"/>
      <c r="C1348" s="337"/>
      <c r="D1348" s="337"/>
      <c r="E1348" s="337"/>
      <c r="F1348" s="337"/>
      <c r="G1348" s="359"/>
      <c r="H1348" s="340"/>
      <c r="I1348" s="337"/>
      <c r="J1348" s="337"/>
      <c r="K1348" s="337"/>
      <c r="L1348" s="337"/>
      <c r="M1348" s="334"/>
      <c r="N1348" s="337"/>
      <c r="O1348" s="349"/>
      <c r="P1348" s="349" t="str">
        <f>TEXT(daily!$B1348,"mmmm")</f>
        <v>January</v>
      </c>
      <c r="Q1348" s="357"/>
      <c r="R1348" s="313" t="str">
        <f t="shared" si="26"/>
        <v>1900</v>
      </c>
    </row>
    <row r="1349" ht="27" customHeight="1" spans="1:18">
      <c r="A1349" s="362">
        <f t="shared" si="27"/>
        <v>1335</v>
      </c>
      <c r="B1349" s="294"/>
      <c r="C1349" s="337"/>
      <c r="D1349" s="341"/>
      <c r="E1349" s="337"/>
      <c r="F1349" s="337"/>
      <c r="G1349" s="359"/>
      <c r="H1349" s="340"/>
      <c r="I1349" s="337"/>
      <c r="J1349" s="337"/>
      <c r="K1349" s="337"/>
      <c r="L1349" s="337"/>
      <c r="M1349" s="329"/>
      <c r="N1349" s="337"/>
      <c r="O1349" s="349"/>
      <c r="P1349" s="349" t="str">
        <f>TEXT(daily!$B1349,"mmmm")</f>
        <v>January</v>
      </c>
      <c r="Q1349" s="358"/>
      <c r="R1349" s="313" t="str">
        <f t="shared" si="26"/>
        <v>1900</v>
      </c>
    </row>
    <row r="1350" ht="27" customHeight="1" spans="1:18">
      <c r="A1350" s="361">
        <f t="shared" si="27"/>
        <v>1336</v>
      </c>
      <c r="B1350" s="294"/>
      <c r="C1350" s="337"/>
      <c r="D1350" s="341"/>
      <c r="E1350" s="337"/>
      <c r="F1350" s="337"/>
      <c r="G1350" s="359"/>
      <c r="H1350" s="340"/>
      <c r="I1350" s="337"/>
      <c r="J1350" s="337"/>
      <c r="K1350" s="337"/>
      <c r="L1350" s="337"/>
      <c r="M1350" s="334"/>
      <c r="N1350" s="337"/>
      <c r="O1350" s="349"/>
      <c r="P1350" s="349" t="str">
        <f>TEXT(daily!$B1350,"mmmm")</f>
        <v>January</v>
      </c>
      <c r="Q1350" s="357"/>
      <c r="R1350" s="313" t="str">
        <f t="shared" si="26"/>
        <v>1900</v>
      </c>
    </row>
    <row r="1351" ht="27" customHeight="1" spans="1:18">
      <c r="A1351" s="362">
        <f t="shared" si="27"/>
        <v>1337</v>
      </c>
      <c r="B1351" s="294"/>
      <c r="C1351" s="337"/>
      <c r="D1351" s="337"/>
      <c r="E1351" s="337"/>
      <c r="F1351" s="337"/>
      <c r="G1351" s="359"/>
      <c r="H1351" s="340"/>
      <c r="I1351" s="337"/>
      <c r="J1351" s="337"/>
      <c r="K1351" s="337"/>
      <c r="L1351" s="337"/>
      <c r="M1351" s="329"/>
      <c r="N1351" s="337"/>
      <c r="O1351" s="349"/>
      <c r="P1351" s="349" t="str">
        <f>TEXT(daily!$B1351,"mmmm")</f>
        <v>January</v>
      </c>
      <c r="Q1351" s="358"/>
      <c r="R1351" s="313" t="str">
        <f t="shared" si="26"/>
        <v>1900</v>
      </c>
    </row>
    <row r="1352" ht="27" customHeight="1" spans="1:18">
      <c r="A1352" s="361">
        <f t="shared" si="27"/>
        <v>1338</v>
      </c>
      <c r="B1352" s="294"/>
      <c r="C1352" s="337"/>
      <c r="D1352" s="337"/>
      <c r="E1352" s="337"/>
      <c r="F1352" s="337"/>
      <c r="G1352" s="359"/>
      <c r="H1352" s="340"/>
      <c r="I1352" s="337"/>
      <c r="J1352" s="337"/>
      <c r="K1352" s="337"/>
      <c r="L1352" s="337"/>
      <c r="M1352" s="334"/>
      <c r="N1352" s="337"/>
      <c r="O1352" s="349"/>
      <c r="P1352" s="349" t="str">
        <f>TEXT(daily!$B1352,"mmmm")</f>
        <v>January</v>
      </c>
      <c r="Q1352" s="357"/>
      <c r="R1352" s="313" t="str">
        <f t="shared" si="26"/>
        <v>1900</v>
      </c>
    </row>
    <row r="1353" ht="27" customHeight="1" spans="1:18">
      <c r="A1353" s="362">
        <f t="shared" si="27"/>
        <v>1339</v>
      </c>
      <c r="B1353" s="294"/>
      <c r="C1353" s="337"/>
      <c r="D1353" s="337"/>
      <c r="E1353" s="337"/>
      <c r="F1353" s="337"/>
      <c r="G1353" s="359"/>
      <c r="H1353" s="340"/>
      <c r="I1353" s="337"/>
      <c r="J1353" s="337"/>
      <c r="K1353" s="337"/>
      <c r="L1353" s="337"/>
      <c r="M1353" s="329"/>
      <c r="N1353" s="337"/>
      <c r="O1353" s="349"/>
      <c r="P1353" s="349" t="str">
        <f>TEXT(daily!$B1353,"mmmm")</f>
        <v>January</v>
      </c>
      <c r="Q1353" s="358"/>
      <c r="R1353" s="313" t="str">
        <f t="shared" si="26"/>
        <v>1900</v>
      </c>
    </row>
    <row r="1354" ht="27" customHeight="1" spans="1:18">
      <c r="A1354" s="361">
        <f t="shared" si="27"/>
        <v>1340</v>
      </c>
      <c r="B1354" s="294"/>
      <c r="C1354" s="337"/>
      <c r="D1354" s="337"/>
      <c r="E1354" s="337"/>
      <c r="F1354" s="337"/>
      <c r="G1354" s="359"/>
      <c r="H1354" s="340"/>
      <c r="I1354" s="337"/>
      <c r="J1354" s="337"/>
      <c r="K1354" s="337"/>
      <c r="L1354" s="337"/>
      <c r="M1354" s="334"/>
      <c r="N1354" s="337"/>
      <c r="O1354" s="349"/>
      <c r="P1354" s="349" t="str">
        <f>TEXT(daily!$B1354,"mmmm")</f>
        <v>January</v>
      </c>
      <c r="Q1354" s="357"/>
      <c r="R1354" s="313" t="str">
        <f t="shared" si="26"/>
        <v>1900</v>
      </c>
    </row>
    <row r="1355" ht="27" customHeight="1" spans="1:18">
      <c r="A1355" s="362">
        <f t="shared" si="27"/>
        <v>1341</v>
      </c>
      <c r="B1355" s="294"/>
      <c r="C1355" s="337"/>
      <c r="D1355" s="337"/>
      <c r="E1355" s="337"/>
      <c r="F1355" s="337"/>
      <c r="G1355" s="359"/>
      <c r="H1355" s="340"/>
      <c r="I1355" s="337"/>
      <c r="J1355" s="337"/>
      <c r="K1355" s="337"/>
      <c r="L1355" s="337"/>
      <c r="M1355" s="329"/>
      <c r="N1355" s="337"/>
      <c r="O1355" s="349"/>
      <c r="P1355" s="349" t="str">
        <f>TEXT(daily!$B1355,"mmmm")</f>
        <v>January</v>
      </c>
      <c r="Q1355" s="358"/>
      <c r="R1355" s="313" t="str">
        <f t="shared" si="26"/>
        <v>1900</v>
      </c>
    </row>
    <row r="1356" ht="27" customHeight="1" spans="1:18">
      <c r="A1356" s="361">
        <f t="shared" si="27"/>
        <v>1342</v>
      </c>
      <c r="B1356" s="294"/>
      <c r="C1356" s="337"/>
      <c r="D1356" s="337"/>
      <c r="E1356" s="337"/>
      <c r="F1356" s="337"/>
      <c r="G1356" s="359"/>
      <c r="H1356" s="340"/>
      <c r="I1356" s="337"/>
      <c r="J1356" s="337"/>
      <c r="K1356" s="337"/>
      <c r="L1356" s="337"/>
      <c r="M1356" s="334"/>
      <c r="N1356" s="337"/>
      <c r="O1356" s="349"/>
      <c r="P1356" s="349" t="str">
        <f>TEXT(daily!$B1356,"mmmm")</f>
        <v>January</v>
      </c>
      <c r="Q1356" s="357"/>
      <c r="R1356" s="313" t="str">
        <f t="shared" si="26"/>
        <v>1900</v>
      </c>
    </row>
    <row r="1357" ht="27" customHeight="1" spans="1:18">
      <c r="A1357" s="362">
        <f t="shared" si="27"/>
        <v>1343</v>
      </c>
      <c r="B1357" s="294"/>
      <c r="C1357" s="337"/>
      <c r="D1357" s="337"/>
      <c r="E1357" s="337"/>
      <c r="F1357" s="337"/>
      <c r="G1357" s="359"/>
      <c r="H1357" s="340"/>
      <c r="I1357" s="337"/>
      <c r="J1357" s="337"/>
      <c r="K1357" s="337"/>
      <c r="L1357" s="337"/>
      <c r="M1357" s="329"/>
      <c r="N1357" s="337"/>
      <c r="O1357" s="349"/>
      <c r="P1357" s="349" t="str">
        <f>TEXT(daily!$B1357,"mmmm")</f>
        <v>January</v>
      </c>
      <c r="Q1357" s="358"/>
      <c r="R1357" s="313" t="str">
        <f t="shared" si="26"/>
        <v>1900</v>
      </c>
    </row>
    <row r="1358" ht="27" customHeight="1" spans="1:18">
      <c r="A1358" s="361">
        <f t="shared" si="27"/>
        <v>1344</v>
      </c>
      <c r="B1358" s="294"/>
      <c r="C1358" s="337"/>
      <c r="D1358" s="337"/>
      <c r="E1358" s="337"/>
      <c r="F1358" s="337"/>
      <c r="G1358" s="359"/>
      <c r="H1358" s="340"/>
      <c r="I1358" s="337"/>
      <c r="J1358" s="337"/>
      <c r="K1358" s="337"/>
      <c r="L1358" s="337"/>
      <c r="M1358" s="334"/>
      <c r="N1358" s="337"/>
      <c r="O1358" s="349"/>
      <c r="P1358" s="349" t="str">
        <f>TEXT(daily!$B1358,"mmmm")</f>
        <v>January</v>
      </c>
      <c r="Q1358" s="357"/>
      <c r="R1358" s="313" t="str">
        <f t="shared" si="26"/>
        <v>1900</v>
      </c>
    </row>
    <row r="1359" ht="27" customHeight="1" spans="1:18">
      <c r="A1359" s="362">
        <f t="shared" si="27"/>
        <v>1345</v>
      </c>
      <c r="B1359" s="294"/>
      <c r="C1359" s="337"/>
      <c r="D1359" s="337"/>
      <c r="E1359" s="337"/>
      <c r="F1359" s="337"/>
      <c r="G1359" s="359"/>
      <c r="H1359" s="340"/>
      <c r="I1359" s="337"/>
      <c r="J1359" s="337"/>
      <c r="K1359" s="337"/>
      <c r="L1359" s="337"/>
      <c r="M1359" s="329"/>
      <c r="N1359" s="337"/>
      <c r="O1359" s="349"/>
      <c r="P1359" s="349" t="str">
        <f>TEXT(daily!$B1359,"mmmm")</f>
        <v>January</v>
      </c>
      <c r="Q1359" s="358"/>
      <c r="R1359" s="313" t="str">
        <f t="shared" ref="R1359:R1422" si="28">TEXT(B1359,"yyyy")</f>
        <v>1900</v>
      </c>
    </row>
    <row r="1360" ht="27" customHeight="1" spans="1:18">
      <c r="A1360" s="361">
        <f t="shared" si="27"/>
        <v>1346</v>
      </c>
      <c r="B1360" s="294"/>
      <c r="C1360" s="337"/>
      <c r="D1360" s="337"/>
      <c r="E1360" s="337"/>
      <c r="F1360" s="337"/>
      <c r="G1360" s="359"/>
      <c r="H1360" s="340"/>
      <c r="I1360" s="337"/>
      <c r="J1360" s="337"/>
      <c r="K1360" s="337"/>
      <c r="L1360" s="337"/>
      <c r="M1360" s="334"/>
      <c r="N1360" s="337"/>
      <c r="O1360" s="349"/>
      <c r="P1360" s="349" t="str">
        <f>TEXT(daily!$B1360,"mmmm")</f>
        <v>January</v>
      </c>
      <c r="Q1360" s="357"/>
      <c r="R1360" s="313" t="str">
        <f t="shared" si="28"/>
        <v>1900</v>
      </c>
    </row>
    <row r="1361" ht="27" customHeight="1" spans="1:18">
      <c r="A1361" s="362">
        <f t="shared" si="27"/>
        <v>1347</v>
      </c>
      <c r="B1361" s="294"/>
      <c r="C1361" s="337"/>
      <c r="D1361" s="337"/>
      <c r="E1361" s="337"/>
      <c r="F1361" s="337"/>
      <c r="G1361" s="359"/>
      <c r="H1361" s="340"/>
      <c r="I1361" s="337"/>
      <c r="J1361" s="337"/>
      <c r="K1361" s="337"/>
      <c r="L1361" s="337"/>
      <c r="M1361" s="329"/>
      <c r="N1361" s="337"/>
      <c r="O1361" s="349"/>
      <c r="P1361" s="349" t="str">
        <f>TEXT(daily!$B1361,"mmmm")</f>
        <v>January</v>
      </c>
      <c r="Q1361" s="358"/>
      <c r="R1361" s="313" t="str">
        <f t="shared" si="28"/>
        <v>1900</v>
      </c>
    </row>
    <row r="1362" ht="27" customHeight="1" spans="1:18">
      <c r="A1362" s="361">
        <f t="shared" si="27"/>
        <v>1348</v>
      </c>
      <c r="B1362" s="294"/>
      <c r="C1362" s="337"/>
      <c r="D1362" s="337"/>
      <c r="E1362" s="337"/>
      <c r="F1362" s="337"/>
      <c r="G1362" s="359"/>
      <c r="H1362" s="340"/>
      <c r="I1362" s="337"/>
      <c r="J1362" s="337"/>
      <c r="K1362" s="337"/>
      <c r="L1362" s="337"/>
      <c r="M1362" s="334"/>
      <c r="N1362" s="337"/>
      <c r="O1362" s="349"/>
      <c r="P1362" s="349" t="str">
        <f>TEXT(daily!$B1362,"mmmm")</f>
        <v>January</v>
      </c>
      <c r="Q1362" s="357"/>
      <c r="R1362" s="313" t="str">
        <f t="shared" si="28"/>
        <v>1900</v>
      </c>
    </row>
    <row r="1363" ht="27" customHeight="1" spans="1:18">
      <c r="A1363" s="362">
        <f t="shared" si="27"/>
        <v>1349</v>
      </c>
      <c r="B1363" s="294"/>
      <c r="C1363" s="337"/>
      <c r="D1363" s="337"/>
      <c r="E1363" s="337"/>
      <c r="F1363" s="337"/>
      <c r="G1363" s="359"/>
      <c r="H1363" s="340"/>
      <c r="I1363" s="337"/>
      <c r="J1363" s="337"/>
      <c r="K1363" s="337"/>
      <c r="L1363" s="337"/>
      <c r="M1363" s="329"/>
      <c r="N1363" s="337"/>
      <c r="O1363" s="349"/>
      <c r="P1363" s="349" t="str">
        <f>TEXT(daily!$B1363,"mmmm")</f>
        <v>January</v>
      </c>
      <c r="Q1363" s="358"/>
      <c r="R1363" s="313" t="str">
        <f t="shared" si="28"/>
        <v>1900</v>
      </c>
    </row>
    <row r="1364" ht="27" customHeight="1" spans="1:18">
      <c r="A1364" s="361">
        <f t="shared" si="27"/>
        <v>1350</v>
      </c>
      <c r="B1364" s="294"/>
      <c r="C1364" s="337"/>
      <c r="D1364" s="337"/>
      <c r="E1364" s="337"/>
      <c r="F1364" s="337"/>
      <c r="G1364" s="359"/>
      <c r="H1364" s="340"/>
      <c r="I1364" s="337"/>
      <c r="J1364" s="337"/>
      <c r="K1364" s="337"/>
      <c r="L1364" s="337"/>
      <c r="M1364" s="334"/>
      <c r="N1364" s="337"/>
      <c r="O1364" s="349"/>
      <c r="P1364" s="349" t="str">
        <f>TEXT(daily!$B1364,"mmmm")</f>
        <v>January</v>
      </c>
      <c r="Q1364" s="357"/>
      <c r="R1364" s="313" t="str">
        <f t="shared" si="28"/>
        <v>1900</v>
      </c>
    </row>
    <row r="1365" ht="27" customHeight="1" spans="1:18">
      <c r="A1365" s="362">
        <f t="shared" si="27"/>
        <v>1351</v>
      </c>
      <c r="B1365" s="294"/>
      <c r="C1365" s="337"/>
      <c r="D1365" s="341"/>
      <c r="E1365" s="337"/>
      <c r="F1365" s="337"/>
      <c r="G1365" s="359"/>
      <c r="H1365" s="340"/>
      <c r="I1365" s="337"/>
      <c r="J1365" s="337"/>
      <c r="K1365" s="337"/>
      <c r="L1365" s="337"/>
      <c r="M1365" s="329"/>
      <c r="N1365" s="337"/>
      <c r="O1365" s="349"/>
      <c r="P1365" s="349" t="str">
        <f>TEXT(daily!$B1365,"mmmm")</f>
        <v>January</v>
      </c>
      <c r="Q1365" s="358"/>
      <c r="R1365" s="313" t="str">
        <f t="shared" si="28"/>
        <v>1900</v>
      </c>
    </row>
    <row r="1366" ht="27" customHeight="1" spans="1:18">
      <c r="A1366" s="361">
        <f t="shared" si="27"/>
        <v>1352</v>
      </c>
      <c r="B1366" s="294"/>
      <c r="C1366" s="337"/>
      <c r="D1366" s="337"/>
      <c r="E1366" s="337"/>
      <c r="F1366" s="337"/>
      <c r="G1366" s="359"/>
      <c r="H1366" s="340"/>
      <c r="I1366" s="337"/>
      <c r="J1366" s="337"/>
      <c r="K1366" s="337"/>
      <c r="L1366" s="337"/>
      <c r="M1366" s="334"/>
      <c r="N1366" s="337"/>
      <c r="O1366" s="349"/>
      <c r="P1366" s="349" t="str">
        <f>TEXT(daily!$B1366,"mmmm")</f>
        <v>January</v>
      </c>
      <c r="Q1366" s="357"/>
      <c r="R1366" s="313" t="str">
        <f t="shared" si="28"/>
        <v>1900</v>
      </c>
    </row>
    <row r="1367" ht="27" customHeight="1" spans="1:18">
      <c r="A1367" s="362">
        <f t="shared" si="27"/>
        <v>1353</v>
      </c>
      <c r="B1367" s="294"/>
      <c r="C1367" s="337"/>
      <c r="D1367" s="337"/>
      <c r="E1367" s="337"/>
      <c r="F1367" s="337"/>
      <c r="G1367" s="359"/>
      <c r="H1367" s="340"/>
      <c r="I1367" s="337"/>
      <c r="J1367" s="337"/>
      <c r="K1367" s="337"/>
      <c r="L1367" s="337"/>
      <c r="M1367" s="329"/>
      <c r="N1367" s="337"/>
      <c r="O1367" s="349"/>
      <c r="P1367" s="349" t="str">
        <f>TEXT(daily!$B1367,"mmmm")</f>
        <v>January</v>
      </c>
      <c r="Q1367" s="358"/>
      <c r="R1367" s="313" t="str">
        <f t="shared" si="28"/>
        <v>1900</v>
      </c>
    </row>
    <row r="1368" ht="27" customHeight="1" spans="1:18">
      <c r="A1368" s="361">
        <f t="shared" si="27"/>
        <v>1354</v>
      </c>
      <c r="B1368" s="294"/>
      <c r="C1368" s="337"/>
      <c r="D1368" s="337"/>
      <c r="E1368" s="337"/>
      <c r="F1368" s="337"/>
      <c r="G1368" s="359"/>
      <c r="H1368" s="340"/>
      <c r="I1368" s="337"/>
      <c r="J1368" s="337"/>
      <c r="K1368" s="337"/>
      <c r="L1368" s="337"/>
      <c r="M1368" s="334"/>
      <c r="N1368" s="337"/>
      <c r="O1368" s="349"/>
      <c r="P1368" s="349" t="str">
        <f>TEXT(daily!$B1368,"mmmm")</f>
        <v>January</v>
      </c>
      <c r="Q1368" s="357"/>
      <c r="R1368" s="313" t="str">
        <f t="shared" si="28"/>
        <v>1900</v>
      </c>
    </row>
    <row r="1369" ht="27" customHeight="1" spans="1:18">
      <c r="A1369" s="362">
        <f t="shared" si="27"/>
        <v>1355</v>
      </c>
      <c r="B1369" s="294"/>
      <c r="C1369" s="337"/>
      <c r="D1369" s="337"/>
      <c r="E1369" s="337"/>
      <c r="F1369" s="337"/>
      <c r="G1369" s="359"/>
      <c r="H1369" s="340"/>
      <c r="I1369" s="337"/>
      <c r="J1369" s="337"/>
      <c r="K1369" s="337"/>
      <c r="L1369" s="337"/>
      <c r="M1369" s="329"/>
      <c r="N1369" s="337"/>
      <c r="O1369" s="349"/>
      <c r="P1369" s="349" t="str">
        <f>TEXT(daily!$B1369,"mmmm")</f>
        <v>January</v>
      </c>
      <c r="Q1369" s="358"/>
      <c r="R1369" s="313" t="str">
        <f t="shared" si="28"/>
        <v>1900</v>
      </c>
    </row>
    <row r="1370" ht="27" customHeight="1" spans="1:18">
      <c r="A1370" s="361">
        <f t="shared" si="27"/>
        <v>1356</v>
      </c>
      <c r="B1370" s="294"/>
      <c r="C1370" s="337"/>
      <c r="D1370" s="337"/>
      <c r="E1370" s="337"/>
      <c r="F1370" s="337"/>
      <c r="G1370" s="359"/>
      <c r="H1370" s="340"/>
      <c r="I1370" s="337"/>
      <c r="J1370" s="337"/>
      <c r="K1370" s="337"/>
      <c r="L1370" s="337"/>
      <c r="M1370" s="334"/>
      <c r="N1370" s="337"/>
      <c r="O1370" s="349"/>
      <c r="P1370" s="349" t="str">
        <f>TEXT(daily!$B1370,"mmmm")</f>
        <v>January</v>
      </c>
      <c r="Q1370" s="357"/>
      <c r="R1370" s="313" t="str">
        <f t="shared" si="28"/>
        <v>1900</v>
      </c>
    </row>
    <row r="1371" ht="27" customHeight="1" spans="1:18">
      <c r="A1371" s="362">
        <f t="shared" si="27"/>
        <v>1357</v>
      </c>
      <c r="B1371" s="294"/>
      <c r="C1371" s="337"/>
      <c r="D1371" s="337"/>
      <c r="E1371" s="337"/>
      <c r="F1371" s="337"/>
      <c r="G1371" s="359"/>
      <c r="H1371" s="340"/>
      <c r="I1371" s="337"/>
      <c r="J1371" s="337"/>
      <c r="K1371" s="337"/>
      <c r="L1371" s="337"/>
      <c r="M1371" s="329"/>
      <c r="N1371" s="337"/>
      <c r="O1371" s="349"/>
      <c r="P1371" s="349" t="str">
        <f>TEXT(daily!$B1371,"mmmm")</f>
        <v>January</v>
      </c>
      <c r="Q1371" s="358"/>
      <c r="R1371" s="313" t="str">
        <f t="shared" si="28"/>
        <v>1900</v>
      </c>
    </row>
    <row r="1372" ht="27" customHeight="1" spans="1:18">
      <c r="A1372" s="361">
        <f t="shared" si="27"/>
        <v>1358</v>
      </c>
      <c r="B1372" s="294"/>
      <c r="C1372" s="337"/>
      <c r="D1372" s="337"/>
      <c r="E1372" s="337"/>
      <c r="F1372" s="337"/>
      <c r="G1372" s="359"/>
      <c r="H1372" s="340"/>
      <c r="I1372" s="337"/>
      <c r="J1372" s="337"/>
      <c r="K1372" s="337"/>
      <c r="L1372" s="337"/>
      <c r="M1372" s="334"/>
      <c r="N1372" s="337"/>
      <c r="O1372" s="349"/>
      <c r="P1372" s="349" t="str">
        <f>TEXT(daily!$B1372,"mmmm")</f>
        <v>January</v>
      </c>
      <c r="Q1372" s="357"/>
      <c r="R1372" s="313" t="str">
        <f t="shared" si="28"/>
        <v>1900</v>
      </c>
    </row>
    <row r="1373" ht="27" customHeight="1" spans="1:18">
      <c r="A1373" s="362">
        <f t="shared" si="27"/>
        <v>1359</v>
      </c>
      <c r="B1373" s="294"/>
      <c r="C1373" s="337"/>
      <c r="D1373" s="337"/>
      <c r="E1373" s="337"/>
      <c r="F1373" s="337"/>
      <c r="G1373" s="359"/>
      <c r="H1373" s="340"/>
      <c r="I1373" s="337"/>
      <c r="J1373" s="337"/>
      <c r="K1373" s="337"/>
      <c r="L1373" s="337"/>
      <c r="M1373" s="329"/>
      <c r="N1373" s="337"/>
      <c r="O1373" s="349"/>
      <c r="P1373" s="349" t="str">
        <f>TEXT(daily!$B1373,"mmmm")</f>
        <v>January</v>
      </c>
      <c r="Q1373" s="358"/>
      <c r="R1373" s="313" t="str">
        <f t="shared" si="28"/>
        <v>1900</v>
      </c>
    </row>
    <row r="1374" ht="27" customHeight="1" spans="1:18">
      <c r="A1374" s="361">
        <f t="shared" si="27"/>
        <v>1360</v>
      </c>
      <c r="B1374" s="294"/>
      <c r="C1374" s="337"/>
      <c r="D1374" s="337"/>
      <c r="E1374" s="337"/>
      <c r="F1374" s="337"/>
      <c r="G1374" s="359"/>
      <c r="H1374" s="340"/>
      <c r="I1374" s="337"/>
      <c r="J1374" s="337"/>
      <c r="K1374" s="337"/>
      <c r="L1374" s="337"/>
      <c r="M1374" s="334"/>
      <c r="N1374" s="337"/>
      <c r="O1374" s="349"/>
      <c r="P1374" s="349" t="str">
        <f>TEXT(daily!$B1374,"mmmm")</f>
        <v>January</v>
      </c>
      <c r="Q1374" s="357"/>
      <c r="R1374" s="313" t="str">
        <f t="shared" si="28"/>
        <v>1900</v>
      </c>
    </row>
    <row r="1375" ht="27" customHeight="1" spans="1:18">
      <c r="A1375" s="362">
        <f t="shared" si="27"/>
        <v>1361</v>
      </c>
      <c r="B1375" s="294"/>
      <c r="C1375" s="337"/>
      <c r="D1375" s="337"/>
      <c r="E1375" s="337"/>
      <c r="F1375" s="337"/>
      <c r="G1375" s="359"/>
      <c r="H1375" s="340"/>
      <c r="I1375" s="337"/>
      <c r="J1375" s="337"/>
      <c r="K1375" s="337"/>
      <c r="L1375" s="337"/>
      <c r="M1375" s="329"/>
      <c r="N1375" s="337"/>
      <c r="O1375" s="349"/>
      <c r="P1375" s="349" t="str">
        <f>TEXT(daily!$B1375,"mmmm")</f>
        <v>January</v>
      </c>
      <c r="Q1375" s="358"/>
      <c r="R1375" s="313" t="str">
        <f t="shared" si="28"/>
        <v>1900</v>
      </c>
    </row>
    <row r="1376" ht="27" customHeight="1" spans="1:18">
      <c r="A1376" s="361">
        <f t="shared" si="27"/>
        <v>1362</v>
      </c>
      <c r="B1376" s="294"/>
      <c r="C1376" s="337"/>
      <c r="D1376" s="337"/>
      <c r="E1376" s="337"/>
      <c r="F1376" s="337"/>
      <c r="G1376" s="359"/>
      <c r="H1376" s="340"/>
      <c r="I1376" s="337"/>
      <c r="J1376" s="337"/>
      <c r="K1376" s="337"/>
      <c r="L1376" s="337"/>
      <c r="M1376" s="334"/>
      <c r="N1376" s="337"/>
      <c r="O1376" s="349"/>
      <c r="P1376" s="349" t="str">
        <f>TEXT(daily!$B1376,"mmmm")</f>
        <v>January</v>
      </c>
      <c r="Q1376" s="357"/>
      <c r="R1376" s="313" t="str">
        <f t="shared" si="28"/>
        <v>1900</v>
      </c>
    </row>
    <row r="1377" ht="27" customHeight="1" spans="1:18">
      <c r="A1377" s="362">
        <f t="shared" si="27"/>
        <v>1363</v>
      </c>
      <c r="B1377" s="294"/>
      <c r="C1377" s="337"/>
      <c r="D1377" s="337"/>
      <c r="E1377" s="337"/>
      <c r="F1377" s="337"/>
      <c r="G1377" s="359"/>
      <c r="H1377" s="340"/>
      <c r="I1377" s="337"/>
      <c r="J1377" s="337"/>
      <c r="K1377" s="337"/>
      <c r="L1377" s="337"/>
      <c r="M1377" s="329"/>
      <c r="N1377" s="337"/>
      <c r="O1377" s="349"/>
      <c r="P1377" s="349" t="str">
        <f>TEXT(daily!$B1377,"mmmm")</f>
        <v>January</v>
      </c>
      <c r="Q1377" s="358"/>
      <c r="R1377" s="313" t="str">
        <f t="shared" si="28"/>
        <v>1900</v>
      </c>
    </row>
    <row r="1378" ht="27" customHeight="1" spans="1:18">
      <c r="A1378" s="361">
        <f t="shared" si="27"/>
        <v>1364</v>
      </c>
      <c r="B1378" s="294"/>
      <c r="C1378" s="337"/>
      <c r="D1378" s="337"/>
      <c r="E1378" s="337"/>
      <c r="F1378" s="337"/>
      <c r="G1378" s="359"/>
      <c r="H1378" s="340"/>
      <c r="I1378" s="337"/>
      <c r="J1378" s="337"/>
      <c r="K1378" s="337"/>
      <c r="L1378" s="337"/>
      <c r="M1378" s="334"/>
      <c r="N1378" s="337"/>
      <c r="O1378" s="349"/>
      <c r="P1378" s="349" t="str">
        <f>TEXT(daily!$B1378,"mmmm")</f>
        <v>January</v>
      </c>
      <c r="Q1378" s="357"/>
      <c r="R1378" s="313" t="str">
        <f t="shared" si="28"/>
        <v>1900</v>
      </c>
    </row>
    <row r="1379" ht="27" customHeight="1" spans="1:18">
      <c r="A1379" s="362">
        <f t="shared" si="27"/>
        <v>1365</v>
      </c>
      <c r="B1379" s="294"/>
      <c r="C1379" s="337"/>
      <c r="D1379" s="337"/>
      <c r="E1379" s="337"/>
      <c r="F1379" s="337"/>
      <c r="G1379" s="359"/>
      <c r="H1379" s="340"/>
      <c r="I1379" s="337"/>
      <c r="J1379" s="337"/>
      <c r="K1379" s="337"/>
      <c r="L1379" s="337"/>
      <c r="M1379" s="329"/>
      <c r="N1379" s="337"/>
      <c r="O1379" s="349"/>
      <c r="P1379" s="349" t="str">
        <f>TEXT(daily!$B1379,"mmmm")</f>
        <v>January</v>
      </c>
      <c r="Q1379" s="358"/>
      <c r="R1379" s="313" t="str">
        <f t="shared" si="28"/>
        <v>1900</v>
      </c>
    </row>
    <row r="1380" ht="27" customHeight="1" spans="1:18">
      <c r="A1380" s="361">
        <f t="shared" si="27"/>
        <v>1366</v>
      </c>
      <c r="B1380" s="294"/>
      <c r="C1380" s="337"/>
      <c r="D1380" s="337"/>
      <c r="E1380" s="337"/>
      <c r="F1380" s="341"/>
      <c r="G1380" s="359"/>
      <c r="H1380" s="340"/>
      <c r="I1380" s="337"/>
      <c r="J1380" s="337"/>
      <c r="K1380" s="337"/>
      <c r="L1380" s="337"/>
      <c r="M1380" s="334"/>
      <c r="N1380" s="337"/>
      <c r="O1380" s="349"/>
      <c r="P1380" s="349" t="str">
        <f>TEXT(daily!$B1380,"mmmm")</f>
        <v>January</v>
      </c>
      <c r="Q1380" s="357"/>
      <c r="R1380" s="313" t="str">
        <f t="shared" si="28"/>
        <v>1900</v>
      </c>
    </row>
    <row r="1381" ht="27" customHeight="1" spans="1:18">
      <c r="A1381" s="362">
        <f t="shared" si="27"/>
        <v>1367</v>
      </c>
      <c r="B1381" s="294"/>
      <c r="C1381" s="337"/>
      <c r="D1381" s="337"/>
      <c r="E1381" s="337"/>
      <c r="F1381" s="337"/>
      <c r="G1381" s="359"/>
      <c r="H1381" s="340"/>
      <c r="I1381" s="337"/>
      <c r="J1381" s="337"/>
      <c r="K1381" s="337"/>
      <c r="L1381" s="337"/>
      <c r="M1381" s="329"/>
      <c r="N1381" s="337"/>
      <c r="O1381" s="349"/>
      <c r="P1381" s="349" t="str">
        <f>TEXT(daily!$B1381,"mmmm")</f>
        <v>January</v>
      </c>
      <c r="Q1381" s="358"/>
      <c r="R1381" s="313" t="str">
        <f t="shared" si="28"/>
        <v>1900</v>
      </c>
    </row>
    <row r="1382" ht="27" customHeight="1" spans="1:18">
      <c r="A1382" s="361">
        <f t="shared" si="27"/>
        <v>1368</v>
      </c>
      <c r="B1382" s="294"/>
      <c r="C1382" s="337"/>
      <c r="D1382" s="337"/>
      <c r="E1382" s="337"/>
      <c r="F1382" s="337"/>
      <c r="G1382" s="359"/>
      <c r="H1382" s="340"/>
      <c r="I1382" s="337"/>
      <c r="J1382" s="337"/>
      <c r="K1382" s="337"/>
      <c r="L1382" s="337"/>
      <c r="M1382" s="334"/>
      <c r="N1382" s="337"/>
      <c r="O1382" s="349"/>
      <c r="P1382" s="349" t="str">
        <f>TEXT(daily!$B1382,"mmmm")</f>
        <v>January</v>
      </c>
      <c r="Q1382" s="357"/>
      <c r="R1382" s="313" t="str">
        <f t="shared" si="28"/>
        <v>1900</v>
      </c>
    </row>
    <row r="1383" ht="27" customHeight="1" spans="1:18">
      <c r="A1383" s="362">
        <f t="shared" si="27"/>
        <v>1369</v>
      </c>
      <c r="B1383" s="294"/>
      <c r="C1383" s="337"/>
      <c r="D1383" s="337"/>
      <c r="E1383" s="337"/>
      <c r="F1383" s="337"/>
      <c r="G1383" s="359"/>
      <c r="H1383" s="340"/>
      <c r="I1383" s="337"/>
      <c r="J1383" s="337"/>
      <c r="K1383" s="337"/>
      <c r="L1383" s="337"/>
      <c r="M1383" s="329"/>
      <c r="N1383" s="337"/>
      <c r="O1383" s="349"/>
      <c r="P1383" s="349" t="str">
        <f>TEXT(daily!$B1383,"mmmm")</f>
        <v>January</v>
      </c>
      <c r="Q1383" s="358"/>
      <c r="R1383" s="313" t="str">
        <f t="shared" si="28"/>
        <v>1900</v>
      </c>
    </row>
    <row r="1384" ht="27" customHeight="1" spans="1:18">
      <c r="A1384" s="361">
        <f t="shared" si="27"/>
        <v>1370</v>
      </c>
      <c r="B1384" s="294"/>
      <c r="C1384" s="337"/>
      <c r="D1384" s="337"/>
      <c r="E1384" s="337"/>
      <c r="F1384" s="337"/>
      <c r="G1384" s="359"/>
      <c r="H1384" s="340"/>
      <c r="I1384" s="337"/>
      <c r="J1384" s="337"/>
      <c r="K1384" s="337"/>
      <c r="L1384" s="337"/>
      <c r="M1384" s="334"/>
      <c r="N1384" s="337"/>
      <c r="O1384" s="349"/>
      <c r="P1384" s="349" t="str">
        <f>TEXT(daily!$B1384,"mmmm")</f>
        <v>January</v>
      </c>
      <c r="Q1384" s="357"/>
      <c r="R1384" s="313" t="str">
        <f t="shared" si="28"/>
        <v>1900</v>
      </c>
    </row>
    <row r="1385" ht="27" customHeight="1" spans="1:18">
      <c r="A1385" s="362">
        <f t="shared" si="27"/>
        <v>1371</v>
      </c>
      <c r="B1385" s="294"/>
      <c r="C1385" s="337"/>
      <c r="D1385" s="341"/>
      <c r="E1385" s="337"/>
      <c r="F1385" s="337"/>
      <c r="G1385" s="359"/>
      <c r="H1385" s="340"/>
      <c r="I1385" s="337"/>
      <c r="J1385" s="337"/>
      <c r="K1385" s="337"/>
      <c r="L1385" s="337"/>
      <c r="M1385" s="329"/>
      <c r="N1385" s="337"/>
      <c r="O1385" s="349"/>
      <c r="P1385" s="349" t="str">
        <f>TEXT(daily!$B1385,"mmmm")</f>
        <v>January</v>
      </c>
      <c r="Q1385" s="358"/>
      <c r="R1385" s="313" t="str">
        <f t="shared" si="28"/>
        <v>1900</v>
      </c>
    </row>
    <row r="1386" ht="27" customHeight="1" spans="1:18">
      <c r="A1386" s="361">
        <f t="shared" ref="A1386:A1449" si="29">A1385+1</f>
        <v>1372</v>
      </c>
      <c r="B1386" s="294"/>
      <c r="C1386" s="337"/>
      <c r="D1386" s="341"/>
      <c r="E1386" s="337"/>
      <c r="F1386" s="337"/>
      <c r="G1386" s="359"/>
      <c r="H1386" s="340"/>
      <c r="I1386" s="337"/>
      <c r="J1386" s="337"/>
      <c r="K1386" s="337"/>
      <c r="L1386" s="337"/>
      <c r="M1386" s="334"/>
      <c r="N1386" s="337"/>
      <c r="O1386" s="349"/>
      <c r="P1386" s="349" t="str">
        <f>TEXT(daily!$B1386,"mmmm")</f>
        <v>January</v>
      </c>
      <c r="Q1386" s="357"/>
      <c r="R1386" s="313" t="str">
        <f t="shared" si="28"/>
        <v>1900</v>
      </c>
    </row>
    <row r="1387" ht="27" customHeight="1" spans="1:18">
      <c r="A1387" s="362">
        <f t="shared" si="29"/>
        <v>1373</v>
      </c>
      <c r="B1387" s="294"/>
      <c r="C1387" s="337"/>
      <c r="D1387" s="341"/>
      <c r="E1387" s="337"/>
      <c r="F1387" s="337"/>
      <c r="G1387" s="359"/>
      <c r="H1387" s="340"/>
      <c r="I1387" s="337"/>
      <c r="J1387" s="337"/>
      <c r="K1387" s="337"/>
      <c r="L1387" s="337"/>
      <c r="M1387" s="329"/>
      <c r="N1387" s="337"/>
      <c r="O1387" s="349"/>
      <c r="P1387" s="349" t="str">
        <f>TEXT(daily!$B1387,"mmmm")</f>
        <v>January</v>
      </c>
      <c r="Q1387" s="358"/>
      <c r="R1387" s="313" t="str">
        <f t="shared" si="28"/>
        <v>1900</v>
      </c>
    </row>
    <row r="1388" ht="27" customHeight="1" spans="1:18">
      <c r="A1388" s="361">
        <f t="shared" si="29"/>
        <v>1374</v>
      </c>
      <c r="B1388" s="294"/>
      <c r="C1388" s="337"/>
      <c r="D1388" s="341"/>
      <c r="E1388" s="337"/>
      <c r="F1388" s="337"/>
      <c r="G1388" s="359"/>
      <c r="H1388" s="340"/>
      <c r="I1388" s="337"/>
      <c r="J1388" s="337"/>
      <c r="K1388" s="337"/>
      <c r="L1388" s="337"/>
      <c r="M1388" s="334"/>
      <c r="N1388" s="337"/>
      <c r="O1388" s="349"/>
      <c r="P1388" s="349" t="str">
        <f>TEXT(daily!$B1388,"mmmm")</f>
        <v>January</v>
      </c>
      <c r="Q1388" s="357"/>
      <c r="R1388" s="313" t="str">
        <f t="shared" si="28"/>
        <v>1900</v>
      </c>
    </row>
    <row r="1389" ht="27" customHeight="1" spans="1:18">
      <c r="A1389" s="362">
        <f t="shared" si="29"/>
        <v>1375</v>
      </c>
      <c r="B1389" s="294"/>
      <c r="C1389" s="337"/>
      <c r="D1389" s="337"/>
      <c r="E1389" s="337"/>
      <c r="F1389" s="337"/>
      <c r="G1389" s="359"/>
      <c r="H1389" s="340"/>
      <c r="I1389" s="337"/>
      <c r="J1389" s="337"/>
      <c r="K1389" s="337"/>
      <c r="L1389" s="337"/>
      <c r="M1389" s="329"/>
      <c r="N1389" s="337"/>
      <c r="O1389" s="349"/>
      <c r="P1389" s="349" t="str">
        <f>TEXT(daily!$B1389,"mmmm")</f>
        <v>January</v>
      </c>
      <c r="Q1389" s="358"/>
      <c r="R1389" s="313" t="str">
        <f t="shared" si="28"/>
        <v>1900</v>
      </c>
    </row>
    <row r="1390" ht="27" customHeight="1" spans="1:18">
      <c r="A1390" s="361">
        <f t="shared" si="29"/>
        <v>1376</v>
      </c>
      <c r="B1390" s="294"/>
      <c r="C1390" s="337"/>
      <c r="D1390" s="337"/>
      <c r="E1390" s="337"/>
      <c r="F1390" s="337"/>
      <c r="G1390" s="359"/>
      <c r="H1390" s="340"/>
      <c r="I1390" s="337"/>
      <c r="J1390" s="337"/>
      <c r="K1390" s="337"/>
      <c r="L1390" s="337"/>
      <c r="M1390" s="334"/>
      <c r="N1390" s="337"/>
      <c r="O1390" s="349"/>
      <c r="P1390" s="349" t="str">
        <f>TEXT(daily!$B1390,"mmmm")</f>
        <v>January</v>
      </c>
      <c r="Q1390" s="357"/>
      <c r="R1390" s="313" t="str">
        <f t="shared" si="28"/>
        <v>1900</v>
      </c>
    </row>
    <row r="1391" ht="27" customHeight="1" spans="1:18">
      <c r="A1391" s="362">
        <f t="shared" si="29"/>
        <v>1377</v>
      </c>
      <c r="B1391" s="294"/>
      <c r="C1391" s="337"/>
      <c r="D1391" s="337"/>
      <c r="E1391" s="337"/>
      <c r="F1391" s="337"/>
      <c r="G1391" s="359"/>
      <c r="H1391" s="340"/>
      <c r="I1391" s="337"/>
      <c r="J1391" s="337"/>
      <c r="K1391" s="337"/>
      <c r="L1391" s="337"/>
      <c r="M1391" s="329"/>
      <c r="N1391" s="337"/>
      <c r="O1391" s="349"/>
      <c r="P1391" s="349" t="str">
        <f>TEXT(daily!$B1391,"mmmm")</f>
        <v>January</v>
      </c>
      <c r="Q1391" s="358"/>
      <c r="R1391" s="313" t="str">
        <f t="shared" si="28"/>
        <v>1900</v>
      </c>
    </row>
    <row r="1392" ht="27" customHeight="1" spans="1:18">
      <c r="A1392" s="361">
        <f t="shared" si="29"/>
        <v>1378</v>
      </c>
      <c r="B1392" s="294"/>
      <c r="C1392" s="337"/>
      <c r="D1392" s="341"/>
      <c r="E1392" s="337"/>
      <c r="F1392" s="337"/>
      <c r="G1392" s="359"/>
      <c r="H1392" s="340"/>
      <c r="I1392" s="337"/>
      <c r="J1392" s="337"/>
      <c r="K1392" s="337"/>
      <c r="L1392" s="337"/>
      <c r="M1392" s="334"/>
      <c r="N1392" s="337"/>
      <c r="O1392" s="349"/>
      <c r="P1392" s="349" t="str">
        <f>TEXT(daily!$B1392,"mmmm")</f>
        <v>January</v>
      </c>
      <c r="Q1392" s="357"/>
      <c r="R1392" s="313" t="str">
        <f t="shared" si="28"/>
        <v>1900</v>
      </c>
    </row>
    <row r="1393" ht="27" customHeight="1" spans="1:18">
      <c r="A1393" s="362">
        <f t="shared" si="29"/>
        <v>1379</v>
      </c>
      <c r="B1393" s="294"/>
      <c r="C1393" s="337"/>
      <c r="D1393" s="337"/>
      <c r="E1393" s="337"/>
      <c r="F1393" s="337"/>
      <c r="G1393" s="359"/>
      <c r="H1393" s="340"/>
      <c r="I1393" s="337"/>
      <c r="J1393" s="337"/>
      <c r="K1393" s="337"/>
      <c r="L1393" s="337"/>
      <c r="M1393" s="329"/>
      <c r="N1393" s="337"/>
      <c r="O1393" s="349"/>
      <c r="P1393" s="349" t="str">
        <f>TEXT(daily!$B1393,"mmmm")</f>
        <v>January</v>
      </c>
      <c r="Q1393" s="358"/>
      <c r="R1393" s="313" t="str">
        <f t="shared" si="28"/>
        <v>1900</v>
      </c>
    </row>
    <row r="1394" ht="27" customHeight="1" spans="1:18">
      <c r="A1394" s="361">
        <f t="shared" si="29"/>
        <v>1380</v>
      </c>
      <c r="B1394" s="294"/>
      <c r="C1394" s="337"/>
      <c r="D1394" s="337"/>
      <c r="E1394" s="337"/>
      <c r="F1394" s="337"/>
      <c r="G1394" s="359"/>
      <c r="H1394" s="340"/>
      <c r="I1394" s="337"/>
      <c r="J1394" s="337"/>
      <c r="K1394" s="337"/>
      <c r="L1394" s="337"/>
      <c r="M1394" s="334"/>
      <c r="N1394" s="337"/>
      <c r="O1394" s="349"/>
      <c r="P1394" s="349" t="str">
        <f>TEXT(daily!$B1394,"mmmm")</f>
        <v>January</v>
      </c>
      <c r="Q1394" s="357"/>
      <c r="R1394" s="313" t="str">
        <f t="shared" si="28"/>
        <v>1900</v>
      </c>
    </row>
    <row r="1395" ht="27" customHeight="1" spans="1:18">
      <c r="A1395" s="362">
        <f t="shared" si="29"/>
        <v>1381</v>
      </c>
      <c r="B1395" s="294"/>
      <c r="C1395" s="337"/>
      <c r="D1395" s="337"/>
      <c r="E1395" s="337"/>
      <c r="F1395" s="337"/>
      <c r="G1395" s="359"/>
      <c r="H1395" s="340"/>
      <c r="I1395" s="337"/>
      <c r="J1395" s="337"/>
      <c r="K1395" s="337"/>
      <c r="L1395" s="337"/>
      <c r="M1395" s="329"/>
      <c r="N1395" s="337"/>
      <c r="O1395" s="349"/>
      <c r="P1395" s="349" t="str">
        <f>TEXT(daily!$B1395,"mmmm")</f>
        <v>January</v>
      </c>
      <c r="Q1395" s="358"/>
      <c r="R1395" s="313" t="str">
        <f t="shared" si="28"/>
        <v>1900</v>
      </c>
    </row>
    <row r="1396" ht="27" customHeight="1" spans="1:18">
      <c r="A1396" s="361">
        <f t="shared" si="29"/>
        <v>1382</v>
      </c>
      <c r="B1396" s="294"/>
      <c r="C1396" s="337"/>
      <c r="D1396" s="337"/>
      <c r="E1396" s="337"/>
      <c r="F1396" s="337"/>
      <c r="G1396" s="359"/>
      <c r="H1396" s="340"/>
      <c r="I1396" s="337"/>
      <c r="J1396" s="337"/>
      <c r="K1396" s="337"/>
      <c r="L1396" s="337"/>
      <c r="M1396" s="334"/>
      <c r="N1396" s="337"/>
      <c r="O1396" s="349"/>
      <c r="P1396" s="349" t="str">
        <f>TEXT(daily!$B1396,"mmmm")</f>
        <v>January</v>
      </c>
      <c r="Q1396" s="357"/>
      <c r="R1396" s="313" t="str">
        <f t="shared" si="28"/>
        <v>1900</v>
      </c>
    </row>
    <row r="1397" ht="27" customHeight="1" spans="1:18">
      <c r="A1397" s="362">
        <f t="shared" si="29"/>
        <v>1383</v>
      </c>
      <c r="B1397" s="294"/>
      <c r="C1397" s="337"/>
      <c r="D1397" s="337"/>
      <c r="E1397" s="337"/>
      <c r="F1397" s="337"/>
      <c r="G1397" s="359"/>
      <c r="H1397" s="340"/>
      <c r="I1397" s="337"/>
      <c r="J1397" s="337"/>
      <c r="K1397" s="337"/>
      <c r="L1397" s="337"/>
      <c r="M1397" s="329"/>
      <c r="N1397" s="337"/>
      <c r="O1397" s="349"/>
      <c r="P1397" s="349" t="str">
        <f>TEXT(daily!$B1397,"mmmm")</f>
        <v>January</v>
      </c>
      <c r="Q1397" s="358"/>
      <c r="R1397" s="313" t="str">
        <f t="shared" si="28"/>
        <v>1900</v>
      </c>
    </row>
    <row r="1398" ht="27" customHeight="1" spans="1:18">
      <c r="A1398" s="361">
        <f t="shared" si="29"/>
        <v>1384</v>
      </c>
      <c r="B1398" s="294"/>
      <c r="C1398" s="337"/>
      <c r="D1398" s="337"/>
      <c r="E1398" s="337"/>
      <c r="F1398" s="337"/>
      <c r="G1398" s="359"/>
      <c r="H1398" s="340"/>
      <c r="I1398" s="337"/>
      <c r="J1398" s="337"/>
      <c r="K1398" s="337"/>
      <c r="L1398" s="337"/>
      <c r="M1398" s="334"/>
      <c r="N1398" s="337"/>
      <c r="O1398" s="349"/>
      <c r="P1398" s="349" t="str">
        <f>TEXT(daily!$B1398,"mmmm")</f>
        <v>January</v>
      </c>
      <c r="Q1398" s="357"/>
      <c r="R1398" s="313" t="str">
        <f t="shared" si="28"/>
        <v>1900</v>
      </c>
    </row>
    <row r="1399" ht="27" customHeight="1" spans="1:18">
      <c r="A1399" s="362">
        <f t="shared" si="29"/>
        <v>1385</v>
      </c>
      <c r="B1399" s="294"/>
      <c r="C1399" s="337"/>
      <c r="D1399" s="337"/>
      <c r="E1399" s="337"/>
      <c r="F1399" s="337"/>
      <c r="G1399" s="359"/>
      <c r="H1399" s="340"/>
      <c r="I1399" s="337"/>
      <c r="J1399" s="337"/>
      <c r="K1399" s="337"/>
      <c r="L1399" s="337"/>
      <c r="M1399" s="329"/>
      <c r="N1399" s="337"/>
      <c r="O1399" s="349"/>
      <c r="P1399" s="349" t="str">
        <f>TEXT(daily!$B1399,"mmmm")</f>
        <v>January</v>
      </c>
      <c r="Q1399" s="358"/>
      <c r="R1399" s="313" t="str">
        <f t="shared" si="28"/>
        <v>1900</v>
      </c>
    </row>
    <row r="1400" ht="27" customHeight="1" spans="1:18">
      <c r="A1400" s="361">
        <f t="shared" si="29"/>
        <v>1386</v>
      </c>
      <c r="B1400" s="294"/>
      <c r="C1400" s="337"/>
      <c r="D1400" s="337"/>
      <c r="E1400" s="337"/>
      <c r="F1400" s="337"/>
      <c r="G1400" s="359"/>
      <c r="H1400" s="340"/>
      <c r="I1400" s="337"/>
      <c r="J1400" s="337"/>
      <c r="K1400" s="337"/>
      <c r="L1400" s="337"/>
      <c r="M1400" s="334"/>
      <c r="N1400" s="337"/>
      <c r="O1400" s="349"/>
      <c r="P1400" s="349" t="str">
        <f>TEXT(daily!$B1400,"mmmm")</f>
        <v>January</v>
      </c>
      <c r="Q1400" s="357"/>
      <c r="R1400" s="313" t="str">
        <f t="shared" si="28"/>
        <v>1900</v>
      </c>
    </row>
    <row r="1401" ht="27" customHeight="1" spans="1:18">
      <c r="A1401" s="362">
        <f t="shared" si="29"/>
        <v>1387</v>
      </c>
      <c r="B1401" s="294"/>
      <c r="C1401" s="337"/>
      <c r="D1401" s="337"/>
      <c r="E1401" s="337"/>
      <c r="F1401" s="337"/>
      <c r="G1401" s="359"/>
      <c r="H1401" s="340"/>
      <c r="I1401" s="337"/>
      <c r="J1401" s="337"/>
      <c r="K1401" s="337"/>
      <c r="L1401" s="337"/>
      <c r="M1401" s="329"/>
      <c r="N1401" s="337"/>
      <c r="O1401" s="349"/>
      <c r="P1401" s="349" t="str">
        <f>TEXT(daily!$B1401,"mmmm")</f>
        <v>January</v>
      </c>
      <c r="Q1401" s="358"/>
      <c r="R1401" s="313" t="str">
        <f t="shared" si="28"/>
        <v>1900</v>
      </c>
    </row>
    <row r="1402" ht="27" customHeight="1" spans="1:18">
      <c r="A1402" s="361">
        <f t="shared" si="29"/>
        <v>1388</v>
      </c>
      <c r="B1402" s="294"/>
      <c r="C1402" s="337"/>
      <c r="D1402" s="337"/>
      <c r="E1402" s="337"/>
      <c r="F1402" s="337"/>
      <c r="G1402" s="359"/>
      <c r="H1402" s="340"/>
      <c r="I1402" s="337"/>
      <c r="J1402" s="337"/>
      <c r="K1402" s="337"/>
      <c r="L1402" s="337"/>
      <c r="M1402" s="334"/>
      <c r="N1402" s="337"/>
      <c r="O1402" s="349"/>
      <c r="P1402" s="349" t="str">
        <f>TEXT(daily!$B1402,"mmmm")</f>
        <v>January</v>
      </c>
      <c r="Q1402" s="357"/>
      <c r="R1402" s="313" t="str">
        <f t="shared" si="28"/>
        <v>1900</v>
      </c>
    </row>
    <row r="1403" ht="27" customHeight="1" spans="1:18">
      <c r="A1403" s="362">
        <f t="shared" si="29"/>
        <v>1389</v>
      </c>
      <c r="B1403" s="294"/>
      <c r="C1403" s="337"/>
      <c r="D1403" s="337"/>
      <c r="E1403" s="337"/>
      <c r="F1403" s="337"/>
      <c r="G1403" s="359"/>
      <c r="H1403" s="340"/>
      <c r="I1403" s="337"/>
      <c r="J1403" s="337"/>
      <c r="K1403" s="337"/>
      <c r="L1403" s="337"/>
      <c r="M1403" s="329"/>
      <c r="N1403" s="337"/>
      <c r="O1403" s="349"/>
      <c r="P1403" s="349" t="str">
        <f>TEXT(daily!$B1403,"mmmm")</f>
        <v>January</v>
      </c>
      <c r="Q1403" s="358"/>
      <c r="R1403" s="313" t="str">
        <f t="shared" si="28"/>
        <v>1900</v>
      </c>
    </row>
    <row r="1404" ht="27" customHeight="1" spans="1:18">
      <c r="A1404" s="361">
        <f t="shared" si="29"/>
        <v>1390</v>
      </c>
      <c r="B1404" s="294"/>
      <c r="C1404" s="337"/>
      <c r="D1404" s="337"/>
      <c r="E1404" s="337"/>
      <c r="F1404" s="337"/>
      <c r="G1404" s="359"/>
      <c r="H1404" s="340"/>
      <c r="I1404" s="337"/>
      <c r="J1404" s="337"/>
      <c r="K1404" s="337"/>
      <c r="L1404" s="337"/>
      <c r="M1404" s="334"/>
      <c r="N1404" s="337"/>
      <c r="O1404" s="349"/>
      <c r="P1404" s="349" t="str">
        <f>TEXT(daily!$B1404,"mmmm")</f>
        <v>January</v>
      </c>
      <c r="Q1404" s="357"/>
      <c r="R1404" s="313" t="str">
        <f t="shared" si="28"/>
        <v>1900</v>
      </c>
    </row>
    <row r="1405" ht="27" customHeight="1" spans="1:18">
      <c r="A1405" s="362">
        <f t="shared" si="29"/>
        <v>1391</v>
      </c>
      <c r="B1405" s="294"/>
      <c r="C1405" s="337"/>
      <c r="D1405" s="337"/>
      <c r="E1405" s="337"/>
      <c r="F1405" s="337"/>
      <c r="G1405" s="359"/>
      <c r="H1405" s="340"/>
      <c r="I1405" s="337"/>
      <c r="J1405" s="337"/>
      <c r="K1405" s="337"/>
      <c r="L1405" s="337"/>
      <c r="M1405" s="329"/>
      <c r="N1405" s="337"/>
      <c r="O1405" s="349"/>
      <c r="P1405" s="349" t="str">
        <f>TEXT(daily!$B1405,"mmmm")</f>
        <v>January</v>
      </c>
      <c r="Q1405" s="358"/>
      <c r="R1405" s="313" t="str">
        <f t="shared" si="28"/>
        <v>1900</v>
      </c>
    </row>
    <row r="1406" ht="27" customHeight="1" spans="1:18">
      <c r="A1406" s="361">
        <f t="shared" si="29"/>
        <v>1392</v>
      </c>
      <c r="B1406" s="294"/>
      <c r="C1406" s="337"/>
      <c r="D1406" s="337"/>
      <c r="E1406" s="337"/>
      <c r="F1406" s="337"/>
      <c r="G1406" s="359"/>
      <c r="H1406" s="340"/>
      <c r="I1406" s="337"/>
      <c r="J1406" s="337"/>
      <c r="K1406" s="337"/>
      <c r="L1406" s="337"/>
      <c r="M1406" s="334"/>
      <c r="N1406" s="337"/>
      <c r="O1406" s="349"/>
      <c r="P1406" s="349" t="str">
        <f>TEXT(daily!$B1406,"mmmm")</f>
        <v>January</v>
      </c>
      <c r="Q1406" s="357"/>
      <c r="R1406" s="313" t="str">
        <f t="shared" si="28"/>
        <v>1900</v>
      </c>
    </row>
    <row r="1407" ht="27" customHeight="1" spans="1:18">
      <c r="A1407" s="362">
        <f t="shared" si="29"/>
        <v>1393</v>
      </c>
      <c r="B1407" s="294"/>
      <c r="C1407" s="337"/>
      <c r="D1407" s="337"/>
      <c r="E1407" s="337"/>
      <c r="F1407" s="337"/>
      <c r="G1407" s="359"/>
      <c r="H1407" s="340"/>
      <c r="I1407" s="337"/>
      <c r="J1407" s="337"/>
      <c r="K1407" s="337"/>
      <c r="L1407" s="337"/>
      <c r="M1407" s="329"/>
      <c r="N1407" s="337"/>
      <c r="O1407" s="349"/>
      <c r="P1407" s="349" t="str">
        <f>TEXT(daily!$B1407,"mmmm")</f>
        <v>January</v>
      </c>
      <c r="Q1407" s="358"/>
      <c r="R1407" s="313" t="str">
        <f t="shared" si="28"/>
        <v>1900</v>
      </c>
    </row>
    <row r="1408" ht="27" customHeight="1" spans="1:18">
      <c r="A1408" s="361">
        <f t="shared" si="29"/>
        <v>1394</v>
      </c>
      <c r="B1408" s="294"/>
      <c r="C1408" s="337"/>
      <c r="D1408" s="337"/>
      <c r="E1408" s="337"/>
      <c r="F1408" s="337"/>
      <c r="G1408" s="359"/>
      <c r="H1408" s="340"/>
      <c r="I1408" s="337"/>
      <c r="J1408" s="337"/>
      <c r="K1408" s="337"/>
      <c r="L1408" s="337"/>
      <c r="M1408" s="334"/>
      <c r="N1408" s="337"/>
      <c r="O1408" s="349"/>
      <c r="P1408" s="349" t="str">
        <f>TEXT(daily!$B1408,"mmmm")</f>
        <v>January</v>
      </c>
      <c r="Q1408" s="357"/>
      <c r="R1408" s="313" t="str">
        <f t="shared" si="28"/>
        <v>1900</v>
      </c>
    </row>
    <row r="1409" ht="27" customHeight="1" spans="1:18">
      <c r="A1409" s="362">
        <f t="shared" si="29"/>
        <v>1395</v>
      </c>
      <c r="B1409" s="294"/>
      <c r="C1409" s="337"/>
      <c r="D1409" s="337"/>
      <c r="E1409" s="337"/>
      <c r="F1409" s="337"/>
      <c r="G1409" s="359"/>
      <c r="H1409" s="340"/>
      <c r="I1409" s="337"/>
      <c r="J1409" s="337"/>
      <c r="K1409" s="337"/>
      <c r="L1409" s="337"/>
      <c r="M1409" s="329"/>
      <c r="N1409" s="337"/>
      <c r="O1409" s="349"/>
      <c r="P1409" s="349" t="str">
        <f>TEXT(daily!$B1409,"mmmm")</f>
        <v>January</v>
      </c>
      <c r="Q1409" s="358"/>
      <c r="R1409" s="313" t="str">
        <f t="shared" si="28"/>
        <v>1900</v>
      </c>
    </row>
    <row r="1410" ht="27" customHeight="1" spans="1:18">
      <c r="A1410" s="361">
        <f t="shared" si="29"/>
        <v>1396</v>
      </c>
      <c r="B1410" s="294"/>
      <c r="C1410" s="337"/>
      <c r="D1410" s="337"/>
      <c r="E1410" s="337"/>
      <c r="F1410" s="337"/>
      <c r="G1410" s="359"/>
      <c r="H1410" s="340"/>
      <c r="I1410" s="337"/>
      <c r="J1410" s="337"/>
      <c r="K1410" s="337"/>
      <c r="L1410" s="337"/>
      <c r="M1410" s="334"/>
      <c r="N1410" s="337"/>
      <c r="O1410" s="349"/>
      <c r="P1410" s="349" t="str">
        <f>TEXT(daily!$B1410,"mmmm")</f>
        <v>January</v>
      </c>
      <c r="Q1410" s="357"/>
      <c r="R1410" s="313" t="str">
        <f t="shared" si="28"/>
        <v>1900</v>
      </c>
    </row>
    <row r="1411" ht="27" customHeight="1" spans="1:18">
      <c r="A1411" s="362">
        <f t="shared" si="29"/>
        <v>1397</v>
      </c>
      <c r="B1411" s="294"/>
      <c r="C1411" s="337"/>
      <c r="D1411" s="337"/>
      <c r="E1411" s="337"/>
      <c r="F1411" s="337"/>
      <c r="G1411" s="359"/>
      <c r="H1411" s="340"/>
      <c r="I1411" s="337"/>
      <c r="J1411" s="337"/>
      <c r="K1411" s="337"/>
      <c r="L1411" s="337"/>
      <c r="M1411" s="329"/>
      <c r="N1411" s="337"/>
      <c r="O1411" s="349"/>
      <c r="P1411" s="349" t="str">
        <f>TEXT(daily!$B1411,"mmmm")</f>
        <v>January</v>
      </c>
      <c r="Q1411" s="358"/>
      <c r="R1411" s="313" t="str">
        <f t="shared" si="28"/>
        <v>1900</v>
      </c>
    </row>
    <row r="1412" ht="27" customHeight="1" spans="1:18">
      <c r="A1412" s="361">
        <f t="shared" si="29"/>
        <v>1398</v>
      </c>
      <c r="B1412" s="294"/>
      <c r="C1412" s="337"/>
      <c r="D1412" s="337"/>
      <c r="E1412" s="337"/>
      <c r="F1412" s="337"/>
      <c r="G1412" s="359"/>
      <c r="H1412" s="340"/>
      <c r="I1412" s="337"/>
      <c r="J1412" s="337"/>
      <c r="K1412" s="337"/>
      <c r="L1412" s="337"/>
      <c r="M1412" s="334"/>
      <c r="N1412" s="337"/>
      <c r="O1412" s="349"/>
      <c r="P1412" s="349" t="str">
        <f>TEXT(daily!$B1412,"mmmm")</f>
        <v>January</v>
      </c>
      <c r="Q1412" s="357"/>
      <c r="R1412" s="313" t="str">
        <f t="shared" si="28"/>
        <v>1900</v>
      </c>
    </row>
    <row r="1413" ht="27" customHeight="1" spans="1:18">
      <c r="A1413" s="362">
        <f t="shared" si="29"/>
        <v>1399</v>
      </c>
      <c r="B1413" s="294"/>
      <c r="C1413" s="337"/>
      <c r="D1413" s="337"/>
      <c r="E1413" s="337"/>
      <c r="F1413" s="337"/>
      <c r="G1413" s="359"/>
      <c r="H1413" s="340"/>
      <c r="I1413" s="337"/>
      <c r="J1413" s="337"/>
      <c r="K1413" s="337"/>
      <c r="L1413" s="337"/>
      <c r="M1413" s="329"/>
      <c r="N1413" s="337"/>
      <c r="O1413" s="349"/>
      <c r="P1413" s="349" t="str">
        <f>TEXT(daily!$B1413,"mmmm")</f>
        <v>January</v>
      </c>
      <c r="Q1413" s="358"/>
      <c r="R1413" s="313" t="str">
        <f t="shared" si="28"/>
        <v>1900</v>
      </c>
    </row>
    <row r="1414" ht="27" customHeight="1" spans="1:18">
      <c r="A1414" s="361">
        <f t="shared" si="29"/>
        <v>1400</v>
      </c>
      <c r="B1414" s="294"/>
      <c r="C1414" s="337"/>
      <c r="D1414" s="337"/>
      <c r="E1414" s="337"/>
      <c r="F1414" s="337"/>
      <c r="G1414" s="359"/>
      <c r="H1414" s="340"/>
      <c r="I1414" s="337"/>
      <c r="J1414" s="337"/>
      <c r="K1414" s="337"/>
      <c r="L1414" s="337"/>
      <c r="M1414" s="334"/>
      <c r="N1414" s="337"/>
      <c r="O1414" s="349"/>
      <c r="P1414" s="349" t="str">
        <f>TEXT(daily!$B1414,"mmmm")</f>
        <v>January</v>
      </c>
      <c r="Q1414" s="357"/>
      <c r="R1414" s="313" t="str">
        <f t="shared" si="28"/>
        <v>1900</v>
      </c>
    </row>
    <row r="1415" ht="27" customHeight="1" spans="1:18">
      <c r="A1415" s="362">
        <f t="shared" si="29"/>
        <v>1401</v>
      </c>
      <c r="B1415" s="294"/>
      <c r="C1415" s="337"/>
      <c r="D1415" s="337"/>
      <c r="E1415" s="337"/>
      <c r="F1415" s="337"/>
      <c r="G1415" s="359"/>
      <c r="H1415" s="340"/>
      <c r="I1415" s="337"/>
      <c r="J1415" s="337"/>
      <c r="K1415" s="337"/>
      <c r="L1415" s="337"/>
      <c r="M1415" s="329"/>
      <c r="N1415" s="337"/>
      <c r="O1415" s="349"/>
      <c r="P1415" s="349" t="str">
        <f>TEXT(daily!$B1415,"mmmm")</f>
        <v>January</v>
      </c>
      <c r="Q1415" s="358"/>
      <c r="R1415" s="313" t="str">
        <f t="shared" si="28"/>
        <v>1900</v>
      </c>
    </row>
    <row r="1416" ht="27" customHeight="1" spans="1:18">
      <c r="A1416" s="361">
        <f t="shared" si="29"/>
        <v>1402</v>
      </c>
      <c r="B1416" s="294"/>
      <c r="C1416" s="337"/>
      <c r="D1416" s="337"/>
      <c r="E1416" s="337"/>
      <c r="F1416" s="337"/>
      <c r="G1416" s="359"/>
      <c r="H1416" s="340"/>
      <c r="I1416" s="337"/>
      <c r="J1416" s="337"/>
      <c r="K1416" s="337"/>
      <c r="L1416" s="337"/>
      <c r="M1416" s="334"/>
      <c r="N1416" s="337"/>
      <c r="O1416" s="349"/>
      <c r="P1416" s="349" t="str">
        <f>TEXT(daily!$B1416,"mmmm")</f>
        <v>January</v>
      </c>
      <c r="Q1416" s="357"/>
      <c r="R1416" s="313" t="str">
        <f t="shared" si="28"/>
        <v>1900</v>
      </c>
    </row>
    <row r="1417" ht="27" customHeight="1" spans="1:18">
      <c r="A1417" s="362">
        <f t="shared" si="29"/>
        <v>1403</v>
      </c>
      <c r="B1417" s="294"/>
      <c r="C1417" s="337"/>
      <c r="D1417" s="337"/>
      <c r="E1417" s="337"/>
      <c r="F1417" s="337"/>
      <c r="G1417" s="359"/>
      <c r="H1417" s="340"/>
      <c r="I1417" s="337"/>
      <c r="J1417" s="337"/>
      <c r="K1417" s="337"/>
      <c r="L1417" s="337"/>
      <c r="M1417" s="329"/>
      <c r="N1417" s="337"/>
      <c r="O1417" s="349"/>
      <c r="P1417" s="349" t="str">
        <f>TEXT(daily!$B1417,"mmmm")</f>
        <v>January</v>
      </c>
      <c r="Q1417" s="358"/>
      <c r="R1417" s="313" t="str">
        <f t="shared" si="28"/>
        <v>1900</v>
      </c>
    </row>
    <row r="1418" ht="27" customHeight="1" spans="1:18">
      <c r="A1418" s="361">
        <f t="shared" si="29"/>
        <v>1404</v>
      </c>
      <c r="B1418" s="294"/>
      <c r="C1418" s="337"/>
      <c r="D1418" s="337"/>
      <c r="E1418" s="337"/>
      <c r="F1418" s="337"/>
      <c r="G1418" s="359"/>
      <c r="H1418" s="340"/>
      <c r="I1418" s="337"/>
      <c r="J1418" s="337"/>
      <c r="K1418" s="337"/>
      <c r="L1418" s="337"/>
      <c r="M1418" s="334"/>
      <c r="N1418" s="337"/>
      <c r="O1418" s="349"/>
      <c r="P1418" s="349" t="str">
        <f>TEXT(daily!$B1418,"mmmm")</f>
        <v>January</v>
      </c>
      <c r="Q1418" s="357"/>
      <c r="R1418" s="313" t="str">
        <f t="shared" si="28"/>
        <v>1900</v>
      </c>
    </row>
    <row r="1419" ht="27" customHeight="1" spans="1:18">
      <c r="A1419" s="362">
        <f t="shared" si="29"/>
        <v>1405</v>
      </c>
      <c r="B1419" s="294"/>
      <c r="C1419" s="337"/>
      <c r="D1419" s="337"/>
      <c r="E1419" s="337"/>
      <c r="F1419" s="337"/>
      <c r="G1419" s="359"/>
      <c r="H1419" s="340"/>
      <c r="I1419" s="337"/>
      <c r="J1419" s="337"/>
      <c r="K1419" s="337"/>
      <c r="L1419" s="337"/>
      <c r="M1419" s="329"/>
      <c r="N1419" s="337"/>
      <c r="O1419" s="349"/>
      <c r="P1419" s="349" t="str">
        <f>TEXT(daily!$B1419,"mmmm")</f>
        <v>January</v>
      </c>
      <c r="Q1419" s="358"/>
      <c r="R1419" s="313" t="str">
        <f t="shared" si="28"/>
        <v>1900</v>
      </c>
    </row>
    <row r="1420" ht="27" customHeight="1" spans="1:18">
      <c r="A1420" s="361">
        <f t="shared" si="29"/>
        <v>1406</v>
      </c>
      <c r="B1420" s="294"/>
      <c r="C1420" s="337"/>
      <c r="D1420" s="337"/>
      <c r="E1420" s="337"/>
      <c r="F1420" s="337"/>
      <c r="G1420" s="359"/>
      <c r="H1420" s="340"/>
      <c r="I1420" s="337"/>
      <c r="J1420" s="337"/>
      <c r="K1420" s="337"/>
      <c r="L1420" s="337"/>
      <c r="M1420" s="334"/>
      <c r="N1420" s="337"/>
      <c r="O1420" s="349"/>
      <c r="P1420" s="349" t="str">
        <f>TEXT(daily!$B1420,"mmmm")</f>
        <v>January</v>
      </c>
      <c r="Q1420" s="357"/>
      <c r="R1420" s="313" t="str">
        <f t="shared" si="28"/>
        <v>1900</v>
      </c>
    </row>
    <row r="1421" ht="27" customHeight="1" spans="1:18">
      <c r="A1421" s="362">
        <f t="shared" si="29"/>
        <v>1407</v>
      </c>
      <c r="B1421" s="294"/>
      <c r="C1421" s="337"/>
      <c r="D1421" s="337"/>
      <c r="E1421" s="337"/>
      <c r="F1421" s="337"/>
      <c r="G1421" s="359"/>
      <c r="H1421" s="340"/>
      <c r="I1421" s="337"/>
      <c r="J1421" s="337"/>
      <c r="K1421" s="337"/>
      <c r="L1421" s="337"/>
      <c r="M1421" s="329"/>
      <c r="N1421" s="337"/>
      <c r="O1421" s="349"/>
      <c r="P1421" s="349" t="str">
        <f>TEXT(daily!$B1421,"mmmm")</f>
        <v>January</v>
      </c>
      <c r="Q1421" s="358"/>
      <c r="R1421" s="313" t="str">
        <f t="shared" si="28"/>
        <v>1900</v>
      </c>
    </row>
    <row r="1422" ht="27" customHeight="1" spans="1:18">
      <c r="A1422" s="361">
        <f t="shared" si="29"/>
        <v>1408</v>
      </c>
      <c r="B1422" s="294"/>
      <c r="C1422" s="337"/>
      <c r="D1422" s="337"/>
      <c r="E1422" s="337"/>
      <c r="F1422" s="337"/>
      <c r="G1422" s="359"/>
      <c r="H1422" s="340"/>
      <c r="I1422" s="337"/>
      <c r="J1422" s="337"/>
      <c r="K1422" s="337"/>
      <c r="L1422" s="337"/>
      <c r="M1422" s="334"/>
      <c r="N1422" s="337"/>
      <c r="O1422" s="349"/>
      <c r="P1422" s="349" t="str">
        <f>TEXT(daily!$B1422,"mmmm")</f>
        <v>January</v>
      </c>
      <c r="Q1422" s="357"/>
      <c r="R1422" s="313" t="str">
        <f t="shared" si="28"/>
        <v>1900</v>
      </c>
    </row>
    <row r="1423" ht="27" customHeight="1" spans="1:18">
      <c r="A1423" s="362">
        <f t="shared" si="29"/>
        <v>1409</v>
      </c>
      <c r="B1423" s="294"/>
      <c r="C1423" s="337"/>
      <c r="D1423" s="337"/>
      <c r="E1423" s="337"/>
      <c r="F1423" s="337"/>
      <c r="G1423" s="359"/>
      <c r="H1423" s="340"/>
      <c r="I1423" s="337"/>
      <c r="J1423" s="337"/>
      <c r="K1423" s="337"/>
      <c r="L1423" s="337"/>
      <c r="M1423" s="329"/>
      <c r="N1423" s="337"/>
      <c r="O1423" s="349"/>
      <c r="P1423" s="349" t="str">
        <f>TEXT(daily!$B1423,"mmmm")</f>
        <v>January</v>
      </c>
      <c r="Q1423" s="358"/>
      <c r="R1423" s="313" t="str">
        <f t="shared" ref="R1423:R1486" si="30">TEXT(B1423,"yyyy")</f>
        <v>1900</v>
      </c>
    </row>
    <row r="1424" ht="27" customHeight="1" spans="1:18">
      <c r="A1424" s="361">
        <f t="shared" si="29"/>
        <v>1410</v>
      </c>
      <c r="B1424" s="294"/>
      <c r="C1424" s="337"/>
      <c r="D1424" s="337"/>
      <c r="E1424" s="337"/>
      <c r="F1424" s="337"/>
      <c r="G1424" s="359"/>
      <c r="H1424" s="340"/>
      <c r="I1424" s="337"/>
      <c r="J1424" s="337"/>
      <c r="K1424" s="337"/>
      <c r="L1424" s="337"/>
      <c r="M1424" s="334"/>
      <c r="N1424" s="337"/>
      <c r="O1424" s="349"/>
      <c r="P1424" s="349" t="str">
        <f>TEXT(daily!$B1424,"mmmm")</f>
        <v>January</v>
      </c>
      <c r="Q1424" s="357"/>
      <c r="R1424" s="313" t="str">
        <f t="shared" si="30"/>
        <v>1900</v>
      </c>
    </row>
    <row r="1425" ht="27" customHeight="1" spans="1:18">
      <c r="A1425" s="362">
        <f t="shared" si="29"/>
        <v>1411</v>
      </c>
      <c r="B1425" s="294"/>
      <c r="C1425" s="337"/>
      <c r="D1425" s="337"/>
      <c r="E1425" s="337"/>
      <c r="F1425" s="337"/>
      <c r="G1425" s="359"/>
      <c r="H1425" s="340"/>
      <c r="I1425" s="337"/>
      <c r="J1425" s="337"/>
      <c r="K1425" s="337"/>
      <c r="L1425" s="337"/>
      <c r="M1425" s="329"/>
      <c r="N1425" s="337"/>
      <c r="O1425" s="349"/>
      <c r="P1425" s="349" t="str">
        <f>TEXT(daily!$B1425,"mmmm")</f>
        <v>January</v>
      </c>
      <c r="Q1425" s="358"/>
      <c r="R1425" s="313" t="str">
        <f t="shared" si="30"/>
        <v>1900</v>
      </c>
    </row>
    <row r="1426" ht="27" customHeight="1" spans="1:18">
      <c r="A1426" s="361">
        <f t="shared" si="29"/>
        <v>1412</v>
      </c>
      <c r="B1426" s="294"/>
      <c r="C1426" s="337"/>
      <c r="D1426" s="341"/>
      <c r="E1426" s="337"/>
      <c r="F1426" s="337"/>
      <c r="G1426" s="359"/>
      <c r="H1426" s="340"/>
      <c r="I1426" s="337"/>
      <c r="J1426" s="337"/>
      <c r="K1426" s="337"/>
      <c r="L1426" s="337"/>
      <c r="M1426" s="334"/>
      <c r="N1426" s="337"/>
      <c r="O1426" s="349"/>
      <c r="P1426" s="349" t="str">
        <f>TEXT(daily!$B1426,"mmmm")</f>
        <v>January</v>
      </c>
      <c r="Q1426" s="357"/>
      <c r="R1426" s="313" t="str">
        <f t="shared" si="30"/>
        <v>1900</v>
      </c>
    </row>
    <row r="1427" ht="27" customHeight="1" spans="1:18">
      <c r="A1427" s="362">
        <f t="shared" si="29"/>
        <v>1413</v>
      </c>
      <c r="B1427" s="294"/>
      <c r="C1427" s="337"/>
      <c r="D1427" s="341"/>
      <c r="E1427" s="337"/>
      <c r="F1427" s="337"/>
      <c r="G1427" s="359"/>
      <c r="H1427" s="340"/>
      <c r="I1427" s="337"/>
      <c r="J1427" s="337"/>
      <c r="K1427" s="337"/>
      <c r="L1427" s="337"/>
      <c r="M1427" s="329"/>
      <c r="N1427" s="337"/>
      <c r="O1427" s="349"/>
      <c r="P1427" s="349" t="str">
        <f>TEXT(daily!$B1427,"mmmm")</f>
        <v>January</v>
      </c>
      <c r="Q1427" s="358"/>
      <c r="R1427" s="313" t="str">
        <f t="shared" si="30"/>
        <v>1900</v>
      </c>
    </row>
    <row r="1428" ht="27" customHeight="1" spans="1:18">
      <c r="A1428" s="361">
        <f t="shared" si="29"/>
        <v>1414</v>
      </c>
      <c r="B1428" s="294"/>
      <c r="C1428" s="337"/>
      <c r="D1428" s="337"/>
      <c r="E1428" s="337"/>
      <c r="F1428" s="337"/>
      <c r="G1428" s="359"/>
      <c r="H1428" s="340"/>
      <c r="I1428" s="337"/>
      <c r="J1428" s="337"/>
      <c r="K1428" s="337"/>
      <c r="L1428" s="337"/>
      <c r="M1428" s="334"/>
      <c r="N1428" s="337"/>
      <c r="O1428" s="349"/>
      <c r="P1428" s="349" t="str">
        <f>TEXT(daily!$B1428,"mmmm")</f>
        <v>January</v>
      </c>
      <c r="Q1428" s="357"/>
      <c r="R1428" s="313" t="str">
        <f t="shared" si="30"/>
        <v>1900</v>
      </c>
    </row>
    <row r="1429" ht="27" customHeight="1" spans="1:18">
      <c r="A1429" s="362">
        <f t="shared" si="29"/>
        <v>1415</v>
      </c>
      <c r="B1429" s="294"/>
      <c r="C1429" s="337"/>
      <c r="D1429" s="337"/>
      <c r="E1429" s="337"/>
      <c r="F1429" s="337"/>
      <c r="G1429" s="359"/>
      <c r="H1429" s="340"/>
      <c r="I1429" s="337"/>
      <c r="J1429" s="337"/>
      <c r="K1429" s="337"/>
      <c r="L1429" s="337"/>
      <c r="M1429" s="329"/>
      <c r="N1429" s="337"/>
      <c r="O1429" s="349"/>
      <c r="P1429" s="349" t="str">
        <f>TEXT(daily!$B1429,"mmmm")</f>
        <v>January</v>
      </c>
      <c r="Q1429" s="358"/>
      <c r="R1429" s="313" t="str">
        <f t="shared" si="30"/>
        <v>1900</v>
      </c>
    </row>
    <row r="1430" ht="27" customHeight="1" spans="1:18">
      <c r="A1430" s="361">
        <f t="shared" si="29"/>
        <v>1416</v>
      </c>
      <c r="B1430" s="294"/>
      <c r="C1430" s="337"/>
      <c r="D1430" s="337"/>
      <c r="E1430" s="337"/>
      <c r="F1430" s="337"/>
      <c r="G1430" s="359"/>
      <c r="H1430" s="340"/>
      <c r="I1430" s="337"/>
      <c r="J1430" s="337"/>
      <c r="K1430" s="337"/>
      <c r="L1430" s="337"/>
      <c r="M1430" s="334"/>
      <c r="N1430" s="337"/>
      <c r="O1430" s="349"/>
      <c r="P1430" s="349" t="str">
        <f>TEXT(daily!$B1430,"mmmm")</f>
        <v>January</v>
      </c>
      <c r="Q1430" s="357"/>
      <c r="R1430" s="313" t="str">
        <f t="shared" si="30"/>
        <v>1900</v>
      </c>
    </row>
    <row r="1431" ht="27" customHeight="1" spans="1:18">
      <c r="A1431" s="362">
        <f t="shared" si="29"/>
        <v>1417</v>
      </c>
      <c r="B1431" s="294"/>
      <c r="C1431" s="337"/>
      <c r="D1431" s="337"/>
      <c r="E1431" s="337"/>
      <c r="F1431" s="337"/>
      <c r="G1431" s="359"/>
      <c r="H1431" s="340"/>
      <c r="I1431" s="337"/>
      <c r="J1431" s="337"/>
      <c r="K1431" s="337"/>
      <c r="L1431" s="337"/>
      <c r="M1431" s="329"/>
      <c r="N1431" s="337"/>
      <c r="O1431" s="349"/>
      <c r="P1431" s="349" t="str">
        <f>TEXT(daily!$B1431,"mmmm")</f>
        <v>January</v>
      </c>
      <c r="Q1431" s="358"/>
      <c r="R1431" s="313" t="str">
        <f t="shared" si="30"/>
        <v>1900</v>
      </c>
    </row>
    <row r="1432" ht="27" customHeight="1" spans="1:18">
      <c r="A1432" s="361">
        <f t="shared" si="29"/>
        <v>1418</v>
      </c>
      <c r="B1432" s="294"/>
      <c r="C1432" s="337"/>
      <c r="D1432" s="337"/>
      <c r="E1432" s="337"/>
      <c r="F1432" s="337"/>
      <c r="G1432" s="359"/>
      <c r="H1432" s="340"/>
      <c r="I1432" s="337"/>
      <c r="J1432" s="337"/>
      <c r="K1432" s="337"/>
      <c r="L1432" s="337"/>
      <c r="M1432" s="334"/>
      <c r="N1432" s="337"/>
      <c r="O1432" s="349"/>
      <c r="P1432" s="349" t="str">
        <f>TEXT(daily!$B1432,"mmmm")</f>
        <v>January</v>
      </c>
      <c r="Q1432" s="357"/>
      <c r="R1432" s="313" t="str">
        <f t="shared" si="30"/>
        <v>1900</v>
      </c>
    </row>
    <row r="1433" ht="27" customHeight="1" spans="1:18">
      <c r="A1433" s="362">
        <f t="shared" si="29"/>
        <v>1419</v>
      </c>
      <c r="B1433" s="294"/>
      <c r="C1433" s="337"/>
      <c r="D1433" s="337"/>
      <c r="E1433" s="337"/>
      <c r="F1433" s="337"/>
      <c r="G1433" s="359"/>
      <c r="H1433" s="340"/>
      <c r="I1433" s="337"/>
      <c r="J1433" s="337"/>
      <c r="K1433" s="337"/>
      <c r="L1433" s="337"/>
      <c r="M1433" s="329"/>
      <c r="N1433" s="337"/>
      <c r="O1433" s="349"/>
      <c r="P1433" s="349" t="str">
        <f>TEXT(daily!$B1433,"mmmm")</f>
        <v>January</v>
      </c>
      <c r="Q1433" s="358"/>
      <c r="R1433" s="313" t="str">
        <f t="shared" si="30"/>
        <v>1900</v>
      </c>
    </row>
    <row r="1434" ht="27" customHeight="1" spans="1:18">
      <c r="A1434" s="361">
        <f t="shared" si="29"/>
        <v>1420</v>
      </c>
      <c r="B1434" s="294"/>
      <c r="C1434" s="337"/>
      <c r="D1434" s="337"/>
      <c r="E1434" s="337"/>
      <c r="F1434" s="337"/>
      <c r="G1434" s="359"/>
      <c r="H1434" s="340"/>
      <c r="I1434" s="337"/>
      <c r="J1434" s="337"/>
      <c r="K1434" s="337"/>
      <c r="L1434" s="337"/>
      <c r="M1434" s="334"/>
      <c r="N1434" s="337"/>
      <c r="O1434" s="349"/>
      <c r="P1434" s="349" t="str">
        <f>TEXT(daily!$B1434,"mmmm")</f>
        <v>January</v>
      </c>
      <c r="Q1434" s="357"/>
      <c r="R1434" s="313" t="str">
        <f t="shared" si="30"/>
        <v>1900</v>
      </c>
    </row>
    <row r="1435" ht="27" customHeight="1" spans="1:18">
      <c r="A1435" s="362">
        <f t="shared" si="29"/>
        <v>1421</v>
      </c>
      <c r="B1435" s="294"/>
      <c r="C1435" s="337"/>
      <c r="D1435" s="337"/>
      <c r="E1435" s="337"/>
      <c r="F1435" s="337"/>
      <c r="G1435" s="359"/>
      <c r="H1435" s="340"/>
      <c r="I1435" s="337"/>
      <c r="J1435" s="337"/>
      <c r="K1435" s="337"/>
      <c r="L1435" s="337"/>
      <c r="M1435" s="329"/>
      <c r="N1435" s="337"/>
      <c r="O1435" s="349"/>
      <c r="P1435" s="349" t="str">
        <f>TEXT(daily!$B1435,"mmmm")</f>
        <v>January</v>
      </c>
      <c r="Q1435" s="358"/>
      <c r="R1435" s="313" t="str">
        <f t="shared" si="30"/>
        <v>1900</v>
      </c>
    </row>
    <row r="1436" ht="27" customHeight="1" spans="1:18">
      <c r="A1436" s="361">
        <f t="shared" si="29"/>
        <v>1422</v>
      </c>
      <c r="B1436" s="294"/>
      <c r="C1436" s="337"/>
      <c r="D1436" s="337"/>
      <c r="E1436" s="337"/>
      <c r="F1436" s="337"/>
      <c r="G1436" s="359"/>
      <c r="H1436" s="340"/>
      <c r="I1436" s="337"/>
      <c r="J1436" s="337"/>
      <c r="K1436" s="337"/>
      <c r="L1436" s="337"/>
      <c r="M1436" s="334"/>
      <c r="N1436" s="337"/>
      <c r="O1436" s="349"/>
      <c r="P1436" s="349" t="str">
        <f>TEXT(daily!$B1436,"mmmm")</f>
        <v>January</v>
      </c>
      <c r="Q1436" s="357"/>
      <c r="R1436" s="313" t="str">
        <f t="shared" si="30"/>
        <v>1900</v>
      </c>
    </row>
    <row r="1437" ht="27" customHeight="1" spans="1:18">
      <c r="A1437" s="362">
        <f t="shared" si="29"/>
        <v>1423</v>
      </c>
      <c r="B1437" s="294"/>
      <c r="C1437" s="337"/>
      <c r="D1437" s="337"/>
      <c r="E1437" s="337"/>
      <c r="F1437" s="337"/>
      <c r="G1437" s="359"/>
      <c r="H1437" s="340"/>
      <c r="I1437" s="337"/>
      <c r="J1437" s="337"/>
      <c r="K1437" s="337"/>
      <c r="L1437" s="337"/>
      <c r="M1437" s="329"/>
      <c r="N1437" s="337"/>
      <c r="O1437" s="349"/>
      <c r="P1437" s="349" t="str">
        <f>TEXT(daily!$B1437,"mmmm")</f>
        <v>January</v>
      </c>
      <c r="Q1437" s="358"/>
      <c r="R1437" s="313" t="str">
        <f t="shared" si="30"/>
        <v>1900</v>
      </c>
    </row>
    <row r="1438" ht="27" customHeight="1" spans="1:18">
      <c r="A1438" s="361">
        <f t="shared" si="29"/>
        <v>1424</v>
      </c>
      <c r="B1438" s="294"/>
      <c r="C1438" s="337"/>
      <c r="D1438" s="337"/>
      <c r="E1438" s="337"/>
      <c r="F1438" s="337"/>
      <c r="G1438" s="359"/>
      <c r="H1438" s="340"/>
      <c r="I1438" s="337"/>
      <c r="J1438" s="337"/>
      <c r="K1438" s="337"/>
      <c r="L1438" s="337"/>
      <c r="M1438" s="334"/>
      <c r="N1438" s="337"/>
      <c r="O1438" s="349"/>
      <c r="P1438" s="349" t="str">
        <f>TEXT(daily!$B1438,"mmmm")</f>
        <v>January</v>
      </c>
      <c r="Q1438" s="357"/>
      <c r="R1438" s="313" t="str">
        <f t="shared" si="30"/>
        <v>1900</v>
      </c>
    </row>
    <row r="1439" ht="27" customHeight="1" spans="1:18">
      <c r="A1439" s="362">
        <f t="shared" si="29"/>
        <v>1425</v>
      </c>
      <c r="B1439" s="294"/>
      <c r="C1439" s="337"/>
      <c r="D1439" s="337"/>
      <c r="E1439" s="337"/>
      <c r="F1439" s="337"/>
      <c r="G1439" s="359"/>
      <c r="H1439" s="340"/>
      <c r="I1439" s="337"/>
      <c r="J1439" s="337"/>
      <c r="K1439" s="337"/>
      <c r="L1439" s="337"/>
      <c r="M1439" s="329"/>
      <c r="N1439" s="337"/>
      <c r="O1439" s="349"/>
      <c r="P1439" s="349" t="str">
        <f>TEXT(daily!$B1439,"mmmm")</f>
        <v>January</v>
      </c>
      <c r="Q1439" s="358"/>
      <c r="R1439" s="313" t="str">
        <f t="shared" si="30"/>
        <v>1900</v>
      </c>
    </row>
    <row r="1440" ht="27" customHeight="1" spans="1:18">
      <c r="A1440" s="361">
        <f t="shared" si="29"/>
        <v>1426</v>
      </c>
      <c r="B1440" s="294"/>
      <c r="C1440" s="337"/>
      <c r="D1440" s="337"/>
      <c r="E1440" s="337"/>
      <c r="F1440" s="337"/>
      <c r="G1440" s="359"/>
      <c r="H1440" s="340"/>
      <c r="I1440" s="337"/>
      <c r="J1440" s="337"/>
      <c r="K1440" s="337"/>
      <c r="L1440" s="337"/>
      <c r="M1440" s="334"/>
      <c r="N1440" s="337"/>
      <c r="O1440" s="349"/>
      <c r="P1440" s="349" t="str">
        <f>TEXT(daily!$B1440,"mmmm")</f>
        <v>January</v>
      </c>
      <c r="Q1440" s="357"/>
      <c r="R1440" s="313" t="str">
        <f t="shared" si="30"/>
        <v>1900</v>
      </c>
    </row>
    <row r="1441" ht="27" customHeight="1" spans="1:18">
      <c r="A1441" s="362">
        <f t="shared" si="29"/>
        <v>1427</v>
      </c>
      <c r="B1441" s="294"/>
      <c r="C1441" s="337"/>
      <c r="D1441" s="337"/>
      <c r="E1441" s="337"/>
      <c r="F1441" s="337"/>
      <c r="G1441" s="359"/>
      <c r="H1441" s="340"/>
      <c r="I1441" s="337"/>
      <c r="J1441" s="337"/>
      <c r="K1441" s="337"/>
      <c r="L1441" s="337"/>
      <c r="M1441" s="329"/>
      <c r="N1441" s="337"/>
      <c r="O1441" s="349"/>
      <c r="P1441" s="349" t="str">
        <f>TEXT(daily!$B1441,"mmmm")</f>
        <v>January</v>
      </c>
      <c r="Q1441" s="358"/>
      <c r="R1441" s="313" t="str">
        <f t="shared" si="30"/>
        <v>1900</v>
      </c>
    </row>
    <row r="1442" ht="27" customHeight="1" spans="1:18">
      <c r="A1442" s="361">
        <f t="shared" si="29"/>
        <v>1428</v>
      </c>
      <c r="B1442" s="294"/>
      <c r="C1442" s="337"/>
      <c r="D1442" s="337"/>
      <c r="E1442" s="337"/>
      <c r="F1442" s="337"/>
      <c r="G1442" s="359"/>
      <c r="H1442" s="340"/>
      <c r="I1442" s="337"/>
      <c r="J1442" s="337"/>
      <c r="K1442" s="337"/>
      <c r="L1442" s="337"/>
      <c r="M1442" s="334"/>
      <c r="N1442" s="337"/>
      <c r="O1442" s="349"/>
      <c r="P1442" s="349" t="str">
        <f>TEXT(daily!$B1442,"mmmm")</f>
        <v>January</v>
      </c>
      <c r="Q1442" s="357"/>
      <c r="R1442" s="313" t="str">
        <f t="shared" si="30"/>
        <v>1900</v>
      </c>
    </row>
    <row r="1443" ht="27" customHeight="1" spans="1:18">
      <c r="A1443" s="362">
        <f t="shared" si="29"/>
        <v>1429</v>
      </c>
      <c r="B1443" s="294"/>
      <c r="C1443" s="337"/>
      <c r="D1443" s="337"/>
      <c r="E1443" s="337"/>
      <c r="F1443" s="337"/>
      <c r="G1443" s="359"/>
      <c r="H1443" s="340"/>
      <c r="I1443" s="337"/>
      <c r="J1443" s="337"/>
      <c r="K1443" s="337"/>
      <c r="L1443" s="337"/>
      <c r="M1443" s="329"/>
      <c r="N1443" s="337"/>
      <c r="O1443" s="349"/>
      <c r="P1443" s="349" t="str">
        <f>TEXT(daily!$B1443,"mmmm")</f>
        <v>January</v>
      </c>
      <c r="Q1443" s="358"/>
      <c r="R1443" s="313" t="str">
        <f t="shared" si="30"/>
        <v>1900</v>
      </c>
    </row>
    <row r="1444" ht="27" customHeight="1" spans="1:18">
      <c r="A1444" s="361">
        <f t="shared" si="29"/>
        <v>1430</v>
      </c>
      <c r="B1444" s="294"/>
      <c r="C1444" s="337"/>
      <c r="D1444" s="337"/>
      <c r="E1444" s="337"/>
      <c r="F1444" s="337"/>
      <c r="G1444" s="359"/>
      <c r="H1444" s="340"/>
      <c r="I1444" s="337"/>
      <c r="J1444" s="337"/>
      <c r="K1444" s="337"/>
      <c r="L1444" s="337"/>
      <c r="M1444" s="334"/>
      <c r="N1444" s="337"/>
      <c r="O1444" s="349"/>
      <c r="P1444" s="349" t="str">
        <f>TEXT(daily!$B1444,"mmmm")</f>
        <v>January</v>
      </c>
      <c r="Q1444" s="357"/>
      <c r="R1444" s="313" t="str">
        <f t="shared" si="30"/>
        <v>1900</v>
      </c>
    </row>
    <row r="1445" ht="27" customHeight="1" spans="1:18">
      <c r="A1445" s="362">
        <f t="shared" si="29"/>
        <v>1431</v>
      </c>
      <c r="B1445" s="294"/>
      <c r="C1445" s="337"/>
      <c r="D1445" s="337"/>
      <c r="E1445" s="337"/>
      <c r="F1445" s="337"/>
      <c r="G1445" s="359"/>
      <c r="H1445" s="340"/>
      <c r="I1445" s="337"/>
      <c r="J1445" s="337"/>
      <c r="K1445" s="337"/>
      <c r="L1445" s="337"/>
      <c r="M1445" s="329"/>
      <c r="N1445" s="337"/>
      <c r="O1445" s="349"/>
      <c r="P1445" s="349" t="str">
        <f>TEXT(daily!$B1445,"mmmm")</f>
        <v>January</v>
      </c>
      <c r="Q1445" s="358"/>
      <c r="R1445" s="313" t="str">
        <f t="shared" si="30"/>
        <v>1900</v>
      </c>
    </row>
    <row r="1446" ht="27" customHeight="1" spans="1:18">
      <c r="A1446" s="361">
        <f t="shared" si="29"/>
        <v>1432</v>
      </c>
      <c r="B1446" s="294"/>
      <c r="C1446" s="337"/>
      <c r="D1446" s="337"/>
      <c r="E1446" s="337"/>
      <c r="F1446" s="337"/>
      <c r="G1446" s="359"/>
      <c r="H1446" s="340"/>
      <c r="I1446" s="337"/>
      <c r="J1446" s="337"/>
      <c r="K1446" s="337"/>
      <c r="L1446" s="337"/>
      <c r="M1446" s="334"/>
      <c r="N1446" s="337"/>
      <c r="O1446" s="349"/>
      <c r="P1446" s="349" t="str">
        <f>TEXT(daily!$B1446,"mmmm")</f>
        <v>January</v>
      </c>
      <c r="Q1446" s="357"/>
      <c r="R1446" s="313" t="str">
        <f t="shared" si="30"/>
        <v>1900</v>
      </c>
    </row>
    <row r="1447" ht="27" customHeight="1" spans="1:18">
      <c r="A1447" s="362">
        <f t="shared" si="29"/>
        <v>1433</v>
      </c>
      <c r="B1447" s="294"/>
      <c r="C1447" s="337"/>
      <c r="D1447" s="337"/>
      <c r="E1447" s="337"/>
      <c r="F1447" s="337"/>
      <c r="G1447" s="359"/>
      <c r="H1447" s="340"/>
      <c r="I1447" s="341"/>
      <c r="J1447" s="337"/>
      <c r="K1447" s="337"/>
      <c r="L1447" s="337"/>
      <c r="M1447" s="329"/>
      <c r="N1447" s="337"/>
      <c r="O1447" s="349"/>
      <c r="P1447" s="349" t="str">
        <f>TEXT(daily!$B1447,"mmmm")</f>
        <v>January</v>
      </c>
      <c r="Q1447" s="358"/>
      <c r="R1447" s="313" t="str">
        <f t="shared" si="30"/>
        <v>1900</v>
      </c>
    </row>
    <row r="1448" ht="27" customHeight="1" spans="1:18">
      <c r="A1448" s="361">
        <f t="shared" si="29"/>
        <v>1434</v>
      </c>
      <c r="B1448" s="294"/>
      <c r="C1448" s="337"/>
      <c r="D1448" s="337"/>
      <c r="E1448" s="337"/>
      <c r="F1448" s="337"/>
      <c r="G1448" s="359"/>
      <c r="H1448" s="340"/>
      <c r="I1448" s="337"/>
      <c r="J1448" s="337"/>
      <c r="K1448" s="337"/>
      <c r="L1448" s="337"/>
      <c r="M1448" s="334"/>
      <c r="N1448" s="337"/>
      <c r="O1448" s="349"/>
      <c r="P1448" s="349" t="str">
        <f>TEXT(daily!$B1448,"mmmm")</f>
        <v>January</v>
      </c>
      <c r="Q1448" s="357"/>
      <c r="R1448" s="313" t="str">
        <f t="shared" si="30"/>
        <v>1900</v>
      </c>
    </row>
    <row r="1449" ht="27" customHeight="1" spans="1:18">
      <c r="A1449" s="362">
        <f t="shared" si="29"/>
        <v>1435</v>
      </c>
      <c r="B1449" s="294"/>
      <c r="C1449" s="337"/>
      <c r="D1449" s="337"/>
      <c r="E1449" s="337"/>
      <c r="F1449" s="341"/>
      <c r="G1449" s="359"/>
      <c r="H1449" s="340"/>
      <c r="I1449" s="337"/>
      <c r="J1449" s="337"/>
      <c r="K1449" s="337"/>
      <c r="L1449" s="337"/>
      <c r="M1449" s="329"/>
      <c r="N1449" s="337"/>
      <c r="O1449" s="349"/>
      <c r="P1449" s="349" t="str">
        <f>TEXT(daily!$B1449,"mmmm")</f>
        <v>January</v>
      </c>
      <c r="Q1449" s="358"/>
      <c r="R1449" s="313" t="str">
        <f t="shared" si="30"/>
        <v>1900</v>
      </c>
    </row>
    <row r="1450" ht="27" customHeight="1" spans="1:18">
      <c r="A1450" s="361">
        <f t="shared" ref="A1450:A1513" si="31">A1449+1</f>
        <v>1436</v>
      </c>
      <c r="B1450" s="294"/>
      <c r="C1450" s="337"/>
      <c r="D1450" s="337"/>
      <c r="E1450" s="337"/>
      <c r="F1450" s="337"/>
      <c r="G1450" s="359"/>
      <c r="H1450" s="340"/>
      <c r="I1450" s="337"/>
      <c r="J1450" s="337"/>
      <c r="K1450" s="337"/>
      <c r="L1450" s="337"/>
      <c r="M1450" s="334"/>
      <c r="N1450" s="337"/>
      <c r="O1450" s="349"/>
      <c r="P1450" s="349" t="str">
        <f>TEXT(daily!$B1450,"mmmm")</f>
        <v>January</v>
      </c>
      <c r="Q1450" s="357"/>
      <c r="R1450" s="313" t="str">
        <f t="shared" si="30"/>
        <v>1900</v>
      </c>
    </row>
    <row r="1451" ht="27" customHeight="1" spans="1:18">
      <c r="A1451" s="362">
        <f t="shared" si="31"/>
        <v>1437</v>
      </c>
      <c r="B1451" s="294"/>
      <c r="C1451" s="337"/>
      <c r="D1451" s="337"/>
      <c r="E1451" s="337"/>
      <c r="F1451" s="341"/>
      <c r="G1451" s="359"/>
      <c r="H1451" s="340"/>
      <c r="I1451" s="337"/>
      <c r="J1451" s="337"/>
      <c r="K1451" s="337"/>
      <c r="L1451" s="337"/>
      <c r="M1451" s="329"/>
      <c r="N1451" s="337"/>
      <c r="O1451" s="349"/>
      <c r="P1451" s="349" t="str">
        <f>TEXT(daily!$B1451,"mmmm")</f>
        <v>January</v>
      </c>
      <c r="Q1451" s="358"/>
      <c r="R1451" s="313" t="str">
        <f t="shared" si="30"/>
        <v>1900</v>
      </c>
    </row>
    <row r="1452" ht="27" customHeight="1" spans="1:18">
      <c r="A1452" s="361">
        <f t="shared" si="31"/>
        <v>1438</v>
      </c>
      <c r="B1452" s="294"/>
      <c r="C1452" s="337"/>
      <c r="D1452" s="337"/>
      <c r="E1452" s="337"/>
      <c r="F1452" s="337"/>
      <c r="G1452" s="359"/>
      <c r="H1452" s="340"/>
      <c r="I1452" s="337"/>
      <c r="J1452" s="337"/>
      <c r="K1452" s="337"/>
      <c r="L1452" s="337"/>
      <c r="M1452" s="334"/>
      <c r="N1452" s="337"/>
      <c r="O1452" s="349"/>
      <c r="P1452" s="349" t="str">
        <f>TEXT(daily!$B1452,"mmmm")</f>
        <v>January</v>
      </c>
      <c r="Q1452" s="357"/>
      <c r="R1452" s="313" t="str">
        <f t="shared" si="30"/>
        <v>1900</v>
      </c>
    </row>
    <row r="1453" ht="27" customHeight="1" spans="1:18">
      <c r="A1453" s="362">
        <f t="shared" si="31"/>
        <v>1439</v>
      </c>
      <c r="B1453" s="294"/>
      <c r="C1453" s="337"/>
      <c r="D1453" s="337"/>
      <c r="E1453" s="337"/>
      <c r="F1453" s="337"/>
      <c r="G1453" s="359"/>
      <c r="H1453" s="340"/>
      <c r="I1453" s="337"/>
      <c r="J1453" s="337"/>
      <c r="K1453" s="337"/>
      <c r="L1453" s="337"/>
      <c r="M1453" s="329"/>
      <c r="N1453" s="337"/>
      <c r="O1453" s="349"/>
      <c r="P1453" s="349" t="str">
        <f>TEXT(daily!$B1453,"mmmm")</f>
        <v>January</v>
      </c>
      <c r="Q1453" s="358"/>
      <c r="R1453" s="313" t="str">
        <f t="shared" si="30"/>
        <v>1900</v>
      </c>
    </row>
    <row r="1454" ht="27" customHeight="1" spans="1:18">
      <c r="A1454" s="361">
        <f t="shared" si="31"/>
        <v>1440</v>
      </c>
      <c r="B1454" s="294"/>
      <c r="C1454" s="337"/>
      <c r="D1454" s="337"/>
      <c r="E1454" s="337"/>
      <c r="F1454" s="337"/>
      <c r="G1454" s="359"/>
      <c r="H1454" s="340"/>
      <c r="I1454" s="337"/>
      <c r="J1454" s="337"/>
      <c r="K1454" s="337"/>
      <c r="L1454" s="337"/>
      <c r="M1454" s="334"/>
      <c r="N1454" s="337"/>
      <c r="O1454" s="349"/>
      <c r="P1454" s="349" t="str">
        <f>TEXT(daily!$B1454,"mmmm")</f>
        <v>January</v>
      </c>
      <c r="Q1454" s="357"/>
      <c r="R1454" s="313" t="str">
        <f t="shared" si="30"/>
        <v>1900</v>
      </c>
    </row>
    <row r="1455" ht="27" customHeight="1" spans="1:18">
      <c r="A1455" s="362">
        <f t="shared" si="31"/>
        <v>1441</v>
      </c>
      <c r="B1455" s="294"/>
      <c r="C1455" s="337"/>
      <c r="D1455" s="337"/>
      <c r="E1455" s="337"/>
      <c r="F1455" s="337"/>
      <c r="G1455" s="359"/>
      <c r="H1455" s="340"/>
      <c r="I1455" s="337"/>
      <c r="J1455" s="337"/>
      <c r="K1455" s="337"/>
      <c r="L1455" s="337"/>
      <c r="M1455" s="329"/>
      <c r="N1455" s="337"/>
      <c r="O1455" s="349"/>
      <c r="P1455" s="349" t="str">
        <f>TEXT(daily!$B1455,"mmmm")</f>
        <v>January</v>
      </c>
      <c r="Q1455" s="358"/>
      <c r="R1455" s="313" t="str">
        <f t="shared" si="30"/>
        <v>1900</v>
      </c>
    </row>
    <row r="1456" ht="27" customHeight="1" spans="1:18">
      <c r="A1456" s="361">
        <f t="shared" si="31"/>
        <v>1442</v>
      </c>
      <c r="B1456" s="294"/>
      <c r="C1456" s="337"/>
      <c r="D1456" s="337"/>
      <c r="E1456" s="337"/>
      <c r="F1456" s="337"/>
      <c r="G1456" s="359"/>
      <c r="H1456" s="340"/>
      <c r="I1456" s="337"/>
      <c r="J1456" s="337"/>
      <c r="K1456" s="337"/>
      <c r="L1456" s="337"/>
      <c r="M1456" s="334"/>
      <c r="N1456" s="337"/>
      <c r="O1456" s="349"/>
      <c r="P1456" s="349" t="str">
        <f>TEXT(daily!$B1456,"mmmm")</f>
        <v>January</v>
      </c>
      <c r="Q1456" s="357"/>
      <c r="R1456" s="313" t="str">
        <f t="shared" si="30"/>
        <v>1900</v>
      </c>
    </row>
    <row r="1457" ht="27" customHeight="1" spans="1:18">
      <c r="A1457" s="362">
        <f t="shared" si="31"/>
        <v>1443</v>
      </c>
      <c r="B1457" s="294"/>
      <c r="C1457" s="337"/>
      <c r="D1457" s="337"/>
      <c r="E1457" s="337"/>
      <c r="F1457" s="337"/>
      <c r="G1457" s="359"/>
      <c r="H1457" s="340"/>
      <c r="I1457" s="337"/>
      <c r="J1457" s="337"/>
      <c r="K1457" s="337"/>
      <c r="L1457" s="337"/>
      <c r="M1457" s="329"/>
      <c r="N1457" s="337"/>
      <c r="O1457" s="349"/>
      <c r="P1457" s="349" t="str">
        <f>TEXT(daily!$B1457,"mmmm")</f>
        <v>January</v>
      </c>
      <c r="Q1457" s="358"/>
      <c r="R1457" s="313" t="str">
        <f t="shared" si="30"/>
        <v>1900</v>
      </c>
    </row>
    <row r="1458" ht="27" customHeight="1" spans="1:18">
      <c r="A1458" s="361">
        <f t="shared" si="31"/>
        <v>1444</v>
      </c>
      <c r="B1458" s="294"/>
      <c r="C1458" s="337"/>
      <c r="D1458" s="337"/>
      <c r="E1458" s="337"/>
      <c r="F1458" s="337"/>
      <c r="G1458" s="359"/>
      <c r="H1458" s="340"/>
      <c r="I1458" s="337"/>
      <c r="J1458" s="337"/>
      <c r="K1458" s="337"/>
      <c r="L1458" s="337"/>
      <c r="M1458" s="334"/>
      <c r="N1458" s="337"/>
      <c r="O1458" s="349"/>
      <c r="P1458" s="349" t="str">
        <f>TEXT(daily!$B1458,"mmmm")</f>
        <v>January</v>
      </c>
      <c r="Q1458" s="357"/>
      <c r="R1458" s="313" t="str">
        <f t="shared" si="30"/>
        <v>1900</v>
      </c>
    </row>
    <row r="1459" ht="27" customHeight="1" spans="1:18">
      <c r="A1459" s="362">
        <f t="shared" si="31"/>
        <v>1445</v>
      </c>
      <c r="B1459" s="294"/>
      <c r="C1459" s="337"/>
      <c r="D1459" s="337"/>
      <c r="E1459" s="337"/>
      <c r="F1459" s="337"/>
      <c r="G1459" s="359"/>
      <c r="H1459" s="340"/>
      <c r="I1459" s="337"/>
      <c r="J1459" s="337"/>
      <c r="K1459" s="337"/>
      <c r="L1459" s="337"/>
      <c r="M1459" s="329"/>
      <c r="N1459" s="337"/>
      <c r="O1459" s="349"/>
      <c r="P1459" s="349" t="str">
        <f>TEXT(daily!$B1459,"mmmm")</f>
        <v>January</v>
      </c>
      <c r="Q1459" s="358"/>
      <c r="R1459" s="313" t="str">
        <f t="shared" si="30"/>
        <v>1900</v>
      </c>
    </row>
    <row r="1460" ht="27" customHeight="1" spans="1:18">
      <c r="A1460" s="361">
        <f t="shared" si="31"/>
        <v>1446</v>
      </c>
      <c r="B1460" s="294"/>
      <c r="C1460" s="337"/>
      <c r="D1460" s="337"/>
      <c r="E1460" s="337"/>
      <c r="F1460" s="337"/>
      <c r="G1460" s="359"/>
      <c r="H1460" s="340"/>
      <c r="I1460" s="337"/>
      <c r="J1460" s="337"/>
      <c r="K1460" s="337"/>
      <c r="L1460" s="337"/>
      <c r="M1460" s="334"/>
      <c r="N1460" s="337"/>
      <c r="O1460" s="349"/>
      <c r="P1460" s="349" t="str">
        <f>TEXT(daily!$B1460,"mmmm")</f>
        <v>January</v>
      </c>
      <c r="Q1460" s="357"/>
      <c r="R1460" s="313" t="str">
        <f t="shared" si="30"/>
        <v>1900</v>
      </c>
    </row>
    <row r="1461" ht="27" customHeight="1" spans="1:18">
      <c r="A1461" s="362">
        <f t="shared" si="31"/>
        <v>1447</v>
      </c>
      <c r="B1461" s="294"/>
      <c r="C1461" s="337"/>
      <c r="D1461" s="337"/>
      <c r="E1461" s="337"/>
      <c r="F1461" s="337"/>
      <c r="G1461" s="359"/>
      <c r="H1461" s="340"/>
      <c r="I1461" s="337"/>
      <c r="J1461" s="337"/>
      <c r="K1461" s="337"/>
      <c r="L1461" s="337"/>
      <c r="M1461" s="329"/>
      <c r="N1461" s="337"/>
      <c r="O1461" s="349"/>
      <c r="P1461" s="349" t="str">
        <f>TEXT(daily!$B1461,"mmmm")</f>
        <v>January</v>
      </c>
      <c r="Q1461" s="358"/>
      <c r="R1461" s="313" t="str">
        <f t="shared" si="30"/>
        <v>1900</v>
      </c>
    </row>
    <row r="1462" ht="27" customHeight="1" spans="1:18">
      <c r="A1462" s="361">
        <f t="shared" si="31"/>
        <v>1448</v>
      </c>
      <c r="B1462" s="294"/>
      <c r="C1462" s="337"/>
      <c r="D1462" s="337"/>
      <c r="E1462" s="337"/>
      <c r="F1462" s="337"/>
      <c r="G1462" s="359"/>
      <c r="H1462" s="340"/>
      <c r="I1462" s="337"/>
      <c r="J1462" s="337"/>
      <c r="K1462" s="337"/>
      <c r="L1462" s="337"/>
      <c r="M1462" s="334"/>
      <c r="N1462" s="337"/>
      <c r="O1462" s="349"/>
      <c r="P1462" s="349" t="str">
        <f>TEXT(daily!$B1462,"mmmm")</f>
        <v>January</v>
      </c>
      <c r="Q1462" s="357"/>
      <c r="R1462" s="313" t="str">
        <f t="shared" si="30"/>
        <v>1900</v>
      </c>
    </row>
    <row r="1463" ht="27" customHeight="1" spans="1:18">
      <c r="A1463" s="362">
        <f t="shared" si="31"/>
        <v>1449</v>
      </c>
      <c r="B1463" s="294"/>
      <c r="C1463" s="337"/>
      <c r="D1463" s="337"/>
      <c r="E1463" s="337"/>
      <c r="F1463" s="337"/>
      <c r="G1463" s="359"/>
      <c r="H1463" s="340"/>
      <c r="I1463" s="337"/>
      <c r="J1463" s="337"/>
      <c r="K1463" s="337"/>
      <c r="L1463" s="337"/>
      <c r="M1463" s="329"/>
      <c r="N1463" s="337"/>
      <c r="O1463" s="349"/>
      <c r="P1463" s="349" t="str">
        <f>TEXT(daily!$B1463,"mmmm")</f>
        <v>January</v>
      </c>
      <c r="Q1463" s="358"/>
      <c r="R1463" s="313" t="str">
        <f t="shared" si="30"/>
        <v>1900</v>
      </c>
    </row>
    <row r="1464" ht="27" customHeight="1" spans="1:18">
      <c r="A1464" s="361">
        <f t="shared" si="31"/>
        <v>1450</v>
      </c>
      <c r="B1464" s="294"/>
      <c r="C1464" s="337"/>
      <c r="D1464" s="337"/>
      <c r="E1464" s="337"/>
      <c r="F1464" s="337"/>
      <c r="G1464" s="359"/>
      <c r="H1464" s="340"/>
      <c r="I1464" s="337"/>
      <c r="J1464" s="337"/>
      <c r="K1464" s="337"/>
      <c r="L1464" s="337"/>
      <c r="M1464" s="334"/>
      <c r="N1464" s="337"/>
      <c r="O1464" s="349"/>
      <c r="P1464" s="349" t="str">
        <f>TEXT(daily!$B1464,"mmmm")</f>
        <v>January</v>
      </c>
      <c r="Q1464" s="357"/>
      <c r="R1464" s="313" t="str">
        <f t="shared" si="30"/>
        <v>1900</v>
      </c>
    </row>
    <row r="1465" ht="27" customHeight="1" spans="1:18">
      <c r="A1465" s="362">
        <f t="shared" si="31"/>
        <v>1451</v>
      </c>
      <c r="B1465" s="294"/>
      <c r="C1465" s="337"/>
      <c r="D1465" s="337"/>
      <c r="E1465" s="337"/>
      <c r="F1465" s="337"/>
      <c r="G1465" s="359"/>
      <c r="H1465" s="340"/>
      <c r="I1465" s="337"/>
      <c r="J1465" s="337"/>
      <c r="K1465" s="337"/>
      <c r="L1465" s="337"/>
      <c r="M1465" s="329"/>
      <c r="N1465" s="337"/>
      <c r="O1465" s="349"/>
      <c r="P1465" s="349" t="str">
        <f>TEXT(daily!$B1465,"mmmm")</f>
        <v>January</v>
      </c>
      <c r="Q1465" s="358"/>
      <c r="R1465" s="313" t="str">
        <f t="shared" si="30"/>
        <v>1900</v>
      </c>
    </row>
    <row r="1466" ht="27" customHeight="1" spans="1:18">
      <c r="A1466" s="361">
        <f t="shared" si="31"/>
        <v>1452</v>
      </c>
      <c r="B1466" s="294"/>
      <c r="C1466" s="337"/>
      <c r="D1466" s="337"/>
      <c r="E1466" s="337"/>
      <c r="F1466" s="337"/>
      <c r="G1466" s="359"/>
      <c r="H1466" s="340"/>
      <c r="I1466" s="337"/>
      <c r="J1466" s="337"/>
      <c r="K1466" s="337"/>
      <c r="L1466" s="337"/>
      <c r="M1466" s="334"/>
      <c r="N1466" s="337"/>
      <c r="O1466" s="349"/>
      <c r="P1466" s="349" t="str">
        <f>TEXT(daily!$B1466,"mmmm")</f>
        <v>January</v>
      </c>
      <c r="Q1466" s="357"/>
      <c r="R1466" s="313" t="str">
        <f t="shared" si="30"/>
        <v>1900</v>
      </c>
    </row>
    <row r="1467" ht="27" customHeight="1" spans="1:18">
      <c r="A1467" s="362">
        <f t="shared" si="31"/>
        <v>1453</v>
      </c>
      <c r="B1467" s="294"/>
      <c r="C1467" s="337"/>
      <c r="D1467" s="337"/>
      <c r="E1467" s="337"/>
      <c r="F1467" s="337"/>
      <c r="G1467" s="359"/>
      <c r="H1467" s="340"/>
      <c r="I1467" s="337"/>
      <c r="J1467" s="337"/>
      <c r="K1467" s="337"/>
      <c r="L1467" s="337"/>
      <c r="M1467" s="329"/>
      <c r="N1467" s="337"/>
      <c r="O1467" s="349"/>
      <c r="P1467" s="349" t="str">
        <f>TEXT(daily!$B1467,"mmmm")</f>
        <v>January</v>
      </c>
      <c r="Q1467" s="358"/>
      <c r="R1467" s="313" t="str">
        <f t="shared" si="30"/>
        <v>1900</v>
      </c>
    </row>
    <row r="1468" ht="27" customHeight="1" spans="1:18">
      <c r="A1468" s="361">
        <f t="shared" si="31"/>
        <v>1454</v>
      </c>
      <c r="B1468" s="294"/>
      <c r="C1468" s="337"/>
      <c r="D1468" s="337"/>
      <c r="E1468" s="337"/>
      <c r="F1468" s="337"/>
      <c r="G1468" s="359"/>
      <c r="H1468" s="340"/>
      <c r="I1468" s="337"/>
      <c r="J1468" s="337"/>
      <c r="K1468" s="337"/>
      <c r="L1468" s="337"/>
      <c r="M1468" s="334"/>
      <c r="N1468" s="337"/>
      <c r="O1468" s="349"/>
      <c r="P1468" s="349" t="str">
        <f>TEXT(daily!$B1468,"mmmm")</f>
        <v>January</v>
      </c>
      <c r="Q1468" s="357"/>
      <c r="R1468" s="313" t="str">
        <f t="shared" si="30"/>
        <v>1900</v>
      </c>
    </row>
    <row r="1469" ht="27" customHeight="1" spans="1:18">
      <c r="A1469" s="362">
        <f t="shared" si="31"/>
        <v>1455</v>
      </c>
      <c r="B1469" s="294"/>
      <c r="C1469" s="337"/>
      <c r="D1469" s="337"/>
      <c r="E1469" s="337"/>
      <c r="F1469" s="337"/>
      <c r="G1469" s="359"/>
      <c r="H1469" s="340"/>
      <c r="I1469" s="337"/>
      <c r="J1469" s="337"/>
      <c r="K1469" s="337"/>
      <c r="L1469" s="337"/>
      <c r="M1469" s="329"/>
      <c r="N1469" s="337"/>
      <c r="O1469" s="349"/>
      <c r="P1469" s="349" t="str">
        <f>TEXT(daily!$B1469,"mmmm")</f>
        <v>January</v>
      </c>
      <c r="Q1469" s="358"/>
      <c r="R1469" s="313" t="str">
        <f t="shared" si="30"/>
        <v>1900</v>
      </c>
    </row>
    <row r="1470" ht="27" customHeight="1" spans="1:18">
      <c r="A1470" s="361">
        <f t="shared" si="31"/>
        <v>1456</v>
      </c>
      <c r="B1470" s="294"/>
      <c r="C1470" s="337"/>
      <c r="D1470" s="337"/>
      <c r="E1470" s="337"/>
      <c r="F1470" s="337"/>
      <c r="G1470" s="359"/>
      <c r="H1470" s="340"/>
      <c r="I1470" s="337"/>
      <c r="J1470" s="337"/>
      <c r="K1470" s="337"/>
      <c r="L1470" s="337"/>
      <c r="M1470" s="334"/>
      <c r="N1470" s="337"/>
      <c r="O1470" s="349"/>
      <c r="P1470" s="349" t="str">
        <f>TEXT(daily!$B1470,"mmmm")</f>
        <v>January</v>
      </c>
      <c r="Q1470" s="357"/>
      <c r="R1470" s="313" t="str">
        <f t="shared" si="30"/>
        <v>1900</v>
      </c>
    </row>
    <row r="1471" ht="27" customHeight="1" spans="1:18">
      <c r="A1471" s="362">
        <f t="shared" si="31"/>
        <v>1457</v>
      </c>
      <c r="B1471" s="294"/>
      <c r="C1471" s="337"/>
      <c r="D1471" s="337"/>
      <c r="E1471" s="337"/>
      <c r="F1471" s="337"/>
      <c r="G1471" s="359"/>
      <c r="H1471" s="340"/>
      <c r="I1471" s="337"/>
      <c r="J1471" s="337"/>
      <c r="K1471" s="337"/>
      <c r="L1471" s="337"/>
      <c r="M1471" s="329"/>
      <c r="N1471" s="337"/>
      <c r="O1471" s="349"/>
      <c r="P1471" s="349" t="str">
        <f>TEXT(daily!$B1471,"mmmm")</f>
        <v>January</v>
      </c>
      <c r="Q1471" s="358"/>
      <c r="R1471" s="313" t="str">
        <f t="shared" si="30"/>
        <v>1900</v>
      </c>
    </row>
    <row r="1472" ht="27" customHeight="1" spans="1:18">
      <c r="A1472" s="361">
        <f t="shared" si="31"/>
        <v>1458</v>
      </c>
      <c r="B1472" s="294"/>
      <c r="C1472" s="337"/>
      <c r="D1472" s="337"/>
      <c r="E1472" s="337"/>
      <c r="F1472" s="337"/>
      <c r="G1472" s="359"/>
      <c r="H1472" s="340"/>
      <c r="I1472" s="337"/>
      <c r="J1472" s="337"/>
      <c r="K1472" s="337"/>
      <c r="L1472" s="337"/>
      <c r="M1472" s="334"/>
      <c r="N1472" s="337"/>
      <c r="O1472" s="349"/>
      <c r="P1472" s="349" t="str">
        <f>TEXT(daily!$B1472,"mmmm")</f>
        <v>January</v>
      </c>
      <c r="Q1472" s="357"/>
      <c r="R1472" s="313" t="str">
        <f t="shared" si="30"/>
        <v>1900</v>
      </c>
    </row>
    <row r="1473" ht="27" customHeight="1" spans="1:18">
      <c r="A1473" s="362">
        <f t="shared" si="31"/>
        <v>1459</v>
      </c>
      <c r="B1473" s="294"/>
      <c r="C1473" s="337"/>
      <c r="D1473" s="337"/>
      <c r="E1473" s="337"/>
      <c r="F1473" s="337"/>
      <c r="G1473" s="359"/>
      <c r="H1473" s="340"/>
      <c r="I1473" s="337"/>
      <c r="J1473" s="337"/>
      <c r="K1473" s="337"/>
      <c r="L1473" s="337"/>
      <c r="M1473" s="329"/>
      <c r="N1473" s="337"/>
      <c r="O1473" s="349"/>
      <c r="P1473" s="349" t="str">
        <f>TEXT(daily!$B1473,"mmmm")</f>
        <v>January</v>
      </c>
      <c r="Q1473" s="358"/>
      <c r="R1473" s="313" t="str">
        <f t="shared" si="30"/>
        <v>1900</v>
      </c>
    </row>
    <row r="1474" ht="27" customHeight="1" spans="1:18">
      <c r="A1474" s="361">
        <f t="shared" si="31"/>
        <v>1460</v>
      </c>
      <c r="B1474" s="294"/>
      <c r="C1474" s="337"/>
      <c r="D1474" s="337"/>
      <c r="E1474" s="337"/>
      <c r="F1474" s="337"/>
      <c r="G1474" s="359"/>
      <c r="H1474" s="340"/>
      <c r="I1474" s="337"/>
      <c r="J1474" s="337"/>
      <c r="K1474" s="337"/>
      <c r="L1474" s="337"/>
      <c r="M1474" s="334"/>
      <c r="N1474" s="337"/>
      <c r="O1474" s="349"/>
      <c r="P1474" s="349" t="str">
        <f>TEXT(daily!$B1474,"mmmm")</f>
        <v>January</v>
      </c>
      <c r="Q1474" s="357"/>
      <c r="R1474" s="313" t="str">
        <f t="shared" si="30"/>
        <v>1900</v>
      </c>
    </row>
    <row r="1475" ht="27" customHeight="1" spans="1:18">
      <c r="A1475" s="362">
        <f t="shared" si="31"/>
        <v>1461</v>
      </c>
      <c r="B1475" s="294"/>
      <c r="C1475" s="337"/>
      <c r="D1475" s="337"/>
      <c r="E1475" s="337"/>
      <c r="F1475" s="337"/>
      <c r="G1475" s="359"/>
      <c r="H1475" s="340"/>
      <c r="I1475" s="337"/>
      <c r="J1475" s="337"/>
      <c r="K1475" s="337"/>
      <c r="L1475" s="337"/>
      <c r="M1475" s="329"/>
      <c r="N1475" s="337"/>
      <c r="O1475" s="349"/>
      <c r="P1475" s="349" t="str">
        <f>TEXT(daily!$B1475,"mmmm")</f>
        <v>January</v>
      </c>
      <c r="Q1475" s="358"/>
      <c r="R1475" s="313" t="str">
        <f t="shared" si="30"/>
        <v>1900</v>
      </c>
    </row>
    <row r="1476" ht="27" customHeight="1" spans="1:18">
      <c r="A1476" s="361">
        <f t="shared" si="31"/>
        <v>1462</v>
      </c>
      <c r="B1476" s="294"/>
      <c r="C1476" s="337"/>
      <c r="D1476" s="337"/>
      <c r="E1476" s="337"/>
      <c r="F1476" s="337"/>
      <c r="G1476" s="359"/>
      <c r="H1476" s="340"/>
      <c r="I1476" s="337"/>
      <c r="J1476" s="337"/>
      <c r="K1476" s="337"/>
      <c r="L1476" s="337"/>
      <c r="M1476" s="334"/>
      <c r="N1476" s="337"/>
      <c r="O1476" s="349"/>
      <c r="P1476" s="349" t="str">
        <f>TEXT(daily!$B1476,"mmmm")</f>
        <v>January</v>
      </c>
      <c r="Q1476" s="357"/>
      <c r="R1476" s="313" t="str">
        <f t="shared" si="30"/>
        <v>1900</v>
      </c>
    </row>
    <row r="1477" ht="27" customHeight="1" spans="1:18">
      <c r="A1477" s="362">
        <f t="shared" si="31"/>
        <v>1463</v>
      </c>
      <c r="B1477" s="294"/>
      <c r="C1477" s="337"/>
      <c r="D1477" s="337"/>
      <c r="E1477" s="337"/>
      <c r="F1477" s="337"/>
      <c r="G1477" s="359"/>
      <c r="H1477" s="340"/>
      <c r="I1477" s="337"/>
      <c r="J1477" s="337"/>
      <c r="K1477" s="337"/>
      <c r="L1477" s="337"/>
      <c r="M1477" s="329"/>
      <c r="N1477" s="337"/>
      <c r="O1477" s="349"/>
      <c r="P1477" s="349" t="str">
        <f>TEXT(daily!$B1477,"mmmm")</f>
        <v>January</v>
      </c>
      <c r="Q1477" s="358"/>
      <c r="R1477" s="313" t="str">
        <f t="shared" si="30"/>
        <v>1900</v>
      </c>
    </row>
    <row r="1478" ht="27" customHeight="1" spans="1:18">
      <c r="A1478" s="361">
        <f t="shared" si="31"/>
        <v>1464</v>
      </c>
      <c r="B1478" s="294"/>
      <c r="C1478" s="337"/>
      <c r="D1478" s="337"/>
      <c r="E1478" s="337"/>
      <c r="F1478" s="337"/>
      <c r="G1478" s="359"/>
      <c r="H1478" s="340"/>
      <c r="I1478" s="337"/>
      <c r="J1478" s="337"/>
      <c r="K1478" s="337"/>
      <c r="L1478" s="337"/>
      <c r="M1478" s="334"/>
      <c r="N1478" s="337"/>
      <c r="O1478" s="349"/>
      <c r="P1478" s="349" t="str">
        <f>TEXT(daily!$B1478,"mmmm")</f>
        <v>January</v>
      </c>
      <c r="Q1478" s="357"/>
      <c r="R1478" s="313" t="str">
        <f t="shared" si="30"/>
        <v>1900</v>
      </c>
    </row>
    <row r="1479" ht="27" customHeight="1" spans="1:18">
      <c r="A1479" s="362">
        <f t="shared" si="31"/>
        <v>1465</v>
      </c>
      <c r="B1479" s="294"/>
      <c r="C1479" s="337"/>
      <c r="D1479" s="337"/>
      <c r="E1479" s="337"/>
      <c r="F1479" s="337"/>
      <c r="G1479" s="359"/>
      <c r="H1479" s="340"/>
      <c r="I1479" s="337"/>
      <c r="J1479" s="337"/>
      <c r="K1479" s="337"/>
      <c r="L1479" s="337"/>
      <c r="M1479" s="329"/>
      <c r="N1479" s="337"/>
      <c r="O1479" s="349"/>
      <c r="P1479" s="349" t="str">
        <f>TEXT(daily!$B1479,"mmmm")</f>
        <v>January</v>
      </c>
      <c r="Q1479" s="358"/>
      <c r="R1479" s="313" t="str">
        <f t="shared" si="30"/>
        <v>1900</v>
      </c>
    </row>
    <row r="1480" ht="27" customHeight="1" spans="1:18">
      <c r="A1480" s="361">
        <f t="shared" si="31"/>
        <v>1466</v>
      </c>
      <c r="B1480" s="294"/>
      <c r="C1480" s="337"/>
      <c r="D1480" s="337"/>
      <c r="E1480" s="337"/>
      <c r="F1480" s="337"/>
      <c r="G1480" s="359"/>
      <c r="H1480" s="340"/>
      <c r="I1480" s="337"/>
      <c r="J1480" s="337"/>
      <c r="K1480" s="337"/>
      <c r="L1480" s="337"/>
      <c r="M1480" s="334"/>
      <c r="N1480" s="337"/>
      <c r="O1480" s="349"/>
      <c r="P1480" s="349" t="str">
        <f>TEXT(daily!$B1480,"mmmm")</f>
        <v>January</v>
      </c>
      <c r="Q1480" s="357"/>
      <c r="R1480" s="313" t="str">
        <f t="shared" si="30"/>
        <v>1900</v>
      </c>
    </row>
    <row r="1481" ht="27" customHeight="1" spans="1:18">
      <c r="A1481" s="362">
        <f t="shared" si="31"/>
        <v>1467</v>
      </c>
      <c r="B1481" s="294"/>
      <c r="C1481" s="337"/>
      <c r="D1481" s="337"/>
      <c r="E1481" s="337"/>
      <c r="F1481" s="337"/>
      <c r="G1481" s="359"/>
      <c r="H1481" s="340"/>
      <c r="I1481" s="337"/>
      <c r="J1481" s="337"/>
      <c r="K1481" s="337"/>
      <c r="L1481" s="337"/>
      <c r="M1481" s="329"/>
      <c r="N1481" s="337"/>
      <c r="O1481" s="349"/>
      <c r="P1481" s="349" t="str">
        <f>TEXT(daily!$B1481,"mmmm")</f>
        <v>January</v>
      </c>
      <c r="Q1481" s="358"/>
      <c r="R1481" s="313" t="str">
        <f t="shared" si="30"/>
        <v>1900</v>
      </c>
    </row>
    <row r="1482" ht="27" customHeight="1" spans="1:18">
      <c r="A1482" s="361">
        <f t="shared" si="31"/>
        <v>1468</v>
      </c>
      <c r="B1482" s="294"/>
      <c r="C1482" s="337"/>
      <c r="D1482" s="337"/>
      <c r="E1482" s="337"/>
      <c r="F1482" s="337"/>
      <c r="G1482" s="359"/>
      <c r="H1482" s="340"/>
      <c r="I1482" s="337"/>
      <c r="J1482" s="337"/>
      <c r="K1482" s="337"/>
      <c r="L1482" s="337"/>
      <c r="M1482" s="334"/>
      <c r="N1482" s="337"/>
      <c r="O1482" s="349"/>
      <c r="P1482" s="349" t="str">
        <f>TEXT(daily!$B1482,"mmmm")</f>
        <v>January</v>
      </c>
      <c r="Q1482" s="357"/>
      <c r="R1482" s="313" t="str">
        <f t="shared" si="30"/>
        <v>1900</v>
      </c>
    </row>
    <row r="1483" ht="27" customHeight="1" spans="1:18">
      <c r="A1483" s="362">
        <f t="shared" si="31"/>
        <v>1469</v>
      </c>
      <c r="B1483" s="294"/>
      <c r="C1483" s="337"/>
      <c r="D1483" s="337"/>
      <c r="E1483" s="337"/>
      <c r="F1483" s="337"/>
      <c r="G1483" s="359"/>
      <c r="H1483" s="340"/>
      <c r="I1483" s="337"/>
      <c r="J1483" s="337"/>
      <c r="K1483" s="337"/>
      <c r="L1483" s="337"/>
      <c r="M1483" s="329"/>
      <c r="N1483" s="337"/>
      <c r="O1483" s="349"/>
      <c r="P1483" s="349" t="str">
        <f>TEXT(daily!$B1483,"mmmm")</f>
        <v>January</v>
      </c>
      <c r="Q1483" s="358"/>
      <c r="R1483" s="313" t="str">
        <f t="shared" si="30"/>
        <v>1900</v>
      </c>
    </row>
    <row r="1484" ht="27" customHeight="1" spans="1:18">
      <c r="A1484" s="361">
        <f t="shared" si="31"/>
        <v>1470</v>
      </c>
      <c r="B1484" s="294"/>
      <c r="C1484" s="337"/>
      <c r="D1484" s="337"/>
      <c r="E1484" s="337"/>
      <c r="F1484" s="337"/>
      <c r="G1484" s="359"/>
      <c r="H1484" s="340"/>
      <c r="I1484" s="337"/>
      <c r="J1484" s="337"/>
      <c r="K1484" s="337"/>
      <c r="L1484" s="337"/>
      <c r="M1484" s="334"/>
      <c r="N1484" s="337"/>
      <c r="O1484" s="349"/>
      <c r="P1484" s="349" t="str">
        <f>TEXT(daily!$B1484,"mmmm")</f>
        <v>January</v>
      </c>
      <c r="Q1484" s="357"/>
      <c r="R1484" s="313" t="str">
        <f t="shared" si="30"/>
        <v>1900</v>
      </c>
    </row>
    <row r="1485" ht="27" customHeight="1" spans="1:18">
      <c r="A1485" s="362">
        <f t="shared" si="31"/>
        <v>1471</v>
      </c>
      <c r="B1485" s="294"/>
      <c r="C1485" s="337"/>
      <c r="D1485" s="337"/>
      <c r="E1485" s="337"/>
      <c r="F1485" s="337"/>
      <c r="G1485" s="359"/>
      <c r="H1485" s="340"/>
      <c r="I1485" s="337"/>
      <c r="J1485" s="337"/>
      <c r="K1485" s="337"/>
      <c r="L1485" s="337"/>
      <c r="M1485" s="329"/>
      <c r="N1485" s="337"/>
      <c r="O1485" s="349"/>
      <c r="P1485" s="349" t="str">
        <f>TEXT(daily!$B1485,"mmmm")</f>
        <v>January</v>
      </c>
      <c r="Q1485" s="358"/>
      <c r="R1485" s="313" t="str">
        <f t="shared" si="30"/>
        <v>1900</v>
      </c>
    </row>
    <row r="1486" ht="27" customHeight="1" spans="1:18">
      <c r="A1486" s="361">
        <f t="shared" si="31"/>
        <v>1472</v>
      </c>
      <c r="B1486" s="294"/>
      <c r="C1486" s="337"/>
      <c r="D1486" s="337"/>
      <c r="E1486" s="337"/>
      <c r="F1486" s="337"/>
      <c r="G1486" s="359"/>
      <c r="H1486" s="340"/>
      <c r="I1486" s="337"/>
      <c r="J1486" s="337"/>
      <c r="K1486" s="337"/>
      <c r="L1486" s="337"/>
      <c r="M1486" s="334"/>
      <c r="N1486" s="337"/>
      <c r="O1486" s="349"/>
      <c r="P1486" s="349" t="str">
        <f>TEXT(daily!$B1486,"mmmm")</f>
        <v>January</v>
      </c>
      <c r="Q1486" s="357"/>
      <c r="R1486" s="313" t="str">
        <f t="shared" si="30"/>
        <v>1900</v>
      </c>
    </row>
    <row r="1487" ht="27" customHeight="1" spans="1:18">
      <c r="A1487" s="362">
        <f t="shared" si="31"/>
        <v>1473</v>
      </c>
      <c r="B1487" s="294"/>
      <c r="C1487" s="337"/>
      <c r="D1487" s="337"/>
      <c r="E1487" s="337"/>
      <c r="F1487" s="337"/>
      <c r="G1487" s="359"/>
      <c r="H1487" s="340"/>
      <c r="I1487" s="337"/>
      <c r="J1487" s="337"/>
      <c r="K1487" s="337"/>
      <c r="L1487" s="337"/>
      <c r="M1487" s="329"/>
      <c r="N1487" s="337"/>
      <c r="O1487" s="349"/>
      <c r="P1487" s="349" t="str">
        <f>TEXT(daily!$B1487,"mmmm")</f>
        <v>January</v>
      </c>
      <c r="Q1487" s="358"/>
      <c r="R1487" s="313" t="str">
        <f t="shared" ref="R1487:R1550" si="32">TEXT(B1487,"yyyy")</f>
        <v>1900</v>
      </c>
    </row>
    <row r="1488" ht="27" customHeight="1" spans="1:18">
      <c r="A1488" s="361">
        <f t="shared" si="31"/>
        <v>1474</v>
      </c>
      <c r="B1488" s="294"/>
      <c r="C1488" s="337"/>
      <c r="D1488" s="337"/>
      <c r="E1488" s="337"/>
      <c r="F1488" s="337"/>
      <c r="G1488" s="359"/>
      <c r="H1488" s="340"/>
      <c r="I1488" s="337"/>
      <c r="J1488" s="337"/>
      <c r="K1488" s="337"/>
      <c r="L1488" s="337"/>
      <c r="M1488" s="334"/>
      <c r="N1488" s="337"/>
      <c r="O1488" s="349"/>
      <c r="P1488" s="349" t="str">
        <f>TEXT(daily!$B1488,"mmmm")</f>
        <v>January</v>
      </c>
      <c r="Q1488" s="357"/>
      <c r="R1488" s="313" t="str">
        <f t="shared" si="32"/>
        <v>1900</v>
      </c>
    </row>
    <row r="1489" ht="27" customHeight="1" spans="1:18">
      <c r="A1489" s="362">
        <f t="shared" si="31"/>
        <v>1475</v>
      </c>
      <c r="B1489" s="294"/>
      <c r="C1489" s="337"/>
      <c r="D1489" s="337"/>
      <c r="E1489" s="337"/>
      <c r="F1489" s="337"/>
      <c r="G1489" s="359"/>
      <c r="H1489" s="340"/>
      <c r="I1489" s="337"/>
      <c r="J1489" s="337"/>
      <c r="K1489" s="337"/>
      <c r="L1489" s="337"/>
      <c r="M1489" s="329"/>
      <c r="N1489" s="337"/>
      <c r="O1489" s="349"/>
      <c r="P1489" s="349" t="str">
        <f>TEXT(daily!$B1489,"mmmm")</f>
        <v>January</v>
      </c>
      <c r="Q1489" s="358"/>
      <c r="R1489" s="313" t="str">
        <f t="shared" si="32"/>
        <v>1900</v>
      </c>
    </row>
    <row r="1490" ht="27" customHeight="1" spans="1:18">
      <c r="A1490" s="361">
        <f t="shared" si="31"/>
        <v>1476</v>
      </c>
      <c r="B1490" s="294"/>
      <c r="C1490" s="337"/>
      <c r="D1490" s="337"/>
      <c r="E1490" s="337"/>
      <c r="F1490" s="337"/>
      <c r="G1490" s="359"/>
      <c r="H1490" s="340"/>
      <c r="I1490" s="337"/>
      <c r="J1490" s="337"/>
      <c r="K1490" s="337"/>
      <c r="L1490" s="337"/>
      <c r="M1490" s="334"/>
      <c r="N1490" s="337"/>
      <c r="O1490" s="349"/>
      <c r="P1490" s="349" t="str">
        <f>TEXT(daily!$B1490,"mmmm")</f>
        <v>January</v>
      </c>
      <c r="Q1490" s="357"/>
      <c r="R1490" s="313" t="str">
        <f t="shared" si="32"/>
        <v>1900</v>
      </c>
    </row>
    <row r="1491" ht="27" customHeight="1" spans="1:18">
      <c r="A1491" s="362">
        <f t="shared" si="31"/>
        <v>1477</v>
      </c>
      <c r="B1491" s="294"/>
      <c r="C1491" s="337"/>
      <c r="D1491" s="337"/>
      <c r="E1491" s="337"/>
      <c r="F1491" s="337"/>
      <c r="G1491" s="359"/>
      <c r="H1491" s="340"/>
      <c r="I1491" s="337"/>
      <c r="J1491" s="337"/>
      <c r="K1491" s="337"/>
      <c r="L1491" s="337"/>
      <c r="M1491" s="329"/>
      <c r="N1491" s="337"/>
      <c r="O1491" s="349"/>
      <c r="P1491" s="349" t="str">
        <f>TEXT(daily!$B1491,"mmmm")</f>
        <v>January</v>
      </c>
      <c r="Q1491" s="358"/>
      <c r="R1491" s="313" t="str">
        <f t="shared" si="32"/>
        <v>1900</v>
      </c>
    </row>
    <row r="1492" ht="27" customHeight="1" spans="1:18">
      <c r="A1492" s="361">
        <f t="shared" si="31"/>
        <v>1478</v>
      </c>
      <c r="B1492" s="294"/>
      <c r="C1492" s="337"/>
      <c r="D1492" s="337"/>
      <c r="E1492" s="337"/>
      <c r="F1492" s="337"/>
      <c r="G1492" s="359"/>
      <c r="H1492" s="340"/>
      <c r="I1492" s="337"/>
      <c r="J1492" s="337"/>
      <c r="K1492" s="337"/>
      <c r="L1492" s="337"/>
      <c r="M1492" s="334"/>
      <c r="N1492" s="337"/>
      <c r="O1492" s="349"/>
      <c r="P1492" s="349" t="str">
        <f>TEXT(daily!$B1492,"mmmm")</f>
        <v>January</v>
      </c>
      <c r="Q1492" s="357"/>
      <c r="R1492" s="313" t="str">
        <f t="shared" si="32"/>
        <v>1900</v>
      </c>
    </row>
    <row r="1493" ht="27" customHeight="1" spans="1:18">
      <c r="A1493" s="362">
        <f t="shared" si="31"/>
        <v>1479</v>
      </c>
      <c r="B1493" s="294"/>
      <c r="C1493" s="337"/>
      <c r="D1493" s="337"/>
      <c r="E1493" s="337"/>
      <c r="F1493" s="337"/>
      <c r="G1493" s="359"/>
      <c r="H1493" s="340"/>
      <c r="I1493" s="337"/>
      <c r="J1493" s="337"/>
      <c r="K1493" s="337"/>
      <c r="L1493" s="337"/>
      <c r="M1493" s="329"/>
      <c r="N1493" s="337"/>
      <c r="O1493" s="349"/>
      <c r="P1493" s="349" t="str">
        <f>TEXT(daily!$B1493,"mmmm")</f>
        <v>January</v>
      </c>
      <c r="Q1493" s="358"/>
      <c r="R1493" s="313" t="str">
        <f t="shared" si="32"/>
        <v>1900</v>
      </c>
    </row>
    <row r="1494" ht="27" customHeight="1" spans="1:18">
      <c r="A1494" s="361">
        <f t="shared" si="31"/>
        <v>1480</v>
      </c>
      <c r="B1494" s="294"/>
      <c r="C1494" s="337"/>
      <c r="D1494" s="337"/>
      <c r="E1494" s="337"/>
      <c r="F1494" s="337"/>
      <c r="G1494" s="359"/>
      <c r="H1494" s="340"/>
      <c r="I1494" s="337"/>
      <c r="J1494" s="337"/>
      <c r="K1494" s="337"/>
      <c r="L1494" s="337"/>
      <c r="M1494" s="334"/>
      <c r="N1494" s="337"/>
      <c r="O1494" s="349"/>
      <c r="P1494" s="349" t="str">
        <f>TEXT(daily!$B1494,"mmmm")</f>
        <v>January</v>
      </c>
      <c r="Q1494" s="357"/>
      <c r="R1494" s="313" t="str">
        <f t="shared" si="32"/>
        <v>1900</v>
      </c>
    </row>
    <row r="1495" ht="27" customHeight="1" spans="1:18">
      <c r="A1495" s="362">
        <f t="shared" si="31"/>
        <v>1481</v>
      </c>
      <c r="B1495" s="294"/>
      <c r="C1495" s="337"/>
      <c r="D1495" s="337"/>
      <c r="E1495" s="337"/>
      <c r="F1495" s="337"/>
      <c r="G1495" s="359"/>
      <c r="H1495" s="340"/>
      <c r="I1495" s="337"/>
      <c r="J1495" s="337"/>
      <c r="K1495" s="337"/>
      <c r="L1495" s="337"/>
      <c r="M1495" s="329"/>
      <c r="N1495" s="337"/>
      <c r="O1495" s="349"/>
      <c r="P1495" s="349" t="str">
        <f>TEXT(daily!$B1495,"mmmm")</f>
        <v>January</v>
      </c>
      <c r="Q1495" s="358"/>
      <c r="R1495" s="313" t="str">
        <f t="shared" si="32"/>
        <v>1900</v>
      </c>
    </row>
    <row r="1496" ht="27" customHeight="1" spans="1:18">
      <c r="A1496" s="361">
        <f t="shared" si="31"/>
        <v>1482</v>
      </c>
      <c r="B1496" s="294"/>
      <c r="C1496" s="337"/>
      <c r="D1496" s="337"/>
      <c r="E1496" s="337"/>
      <c r="F1496" s="337"/>
      <c r="G1496" s="359"/>
      <c r="H1496" s="340"/>
      <c r="I1496" s="337"/>
      <c r="J1496" s="337"/>
      <c r="K1496" s="337"/>
      <c r="L1496" s="337"/>
      <c r="M1496" s="334"/>
      <c r="N1496" s="337"/>
      <c r="O1496" s="349"/>
      <c r="P1496" s="349" t="str">
        <f>TEXT(daily!$B1496,"mmmm")</f>
        <v>January</v>
      </c>
      <c r="Q1496" s="357"/>
      <c r="R1496" s="313" t="str">
        <f t="shared" si="32"/>
        <v>1900</v>
      </c>
    </row>
    <row r="1497" ht="27" customHeight="1" spans="1:18">
      <c r="A1497" s="362">
        <f t="shared" si="31"/>
        <v>1483</v>
      </c>
      <c r="B1497" s="294"/>
      <c r="C1497" s="337"/>
      <c r="D1497" s="337"/>
      <c r="E1497" s="337"/>
      <c r="F1497" s="337"/>
      <c r="G1497" s="359"/>
      <c r="H1497" s="340"/>
      <c r="I1497" s="337"/>
      <c r="J1497" s="337"/>
      <c r="K1497" s="337"/>
      <c r="L1497" s="337"/>
      <c r="M1497" s="329"/>
      <c r="N1497" s="337"/>
      <c r="O1497" s="349"/>
      <c r="P1497" s="349" t="str">
        <f>TEXT(daily!$B1497,"mmmm")</f>
        <v>January</v>
      </c>
      <c r="Q1497" s="358"/>
      <c r="R1497" s="313" t="str">
        <f t="shared" si="32"/>
        <v>1900</v>
      </c>
    </row>
    <row r="1498" ht="27" customHeight="1" spans="1:18">
      <c r="A1498" s="361">
        <f t="shared" si="31"/>
        <v>1484</v>
      </c>
      <c r="B1498" s="294"/>
      <c r="C1498" s="337"/>
      <c r="D1498" s="337"/>
      <c r="E1498" s="337"/>
      <c r="F1498" s="337"/>
      <c r="G1498" s="359"/>
      <c r="H1498" s="340"/>
      <c r="I1498" s="337"/>
      <c r="J1498" s="337"/>
      <c r="K1498" s="337"/>
      <c r="L1498" s="337"/>
      <c r="M1498" s="334"/>
      <c r="N1498" s="337"/>
      <c r="O1498" s="349"/>
      <c r="P1498" s="349" t="str">
        <f>TEXT(daily!$B1498,"mmmm")</f>
        <v>January</v>
      </c>
      <c r="Q1498" s="357"/>
      <c r="R1498" s="313" t="str">
        <f t="shared" si="32"/>
        <v>1900</v>
      </c>
    </row>
    <row r="1499" ht="27" customHeight="1" spans="1:18">
      <c r="A1499" s="362">
        <f t="shared" si="31"/>
        <v>1485</v>
      </c>
      <c r="B1499" s="294"/>
      <c r="C1499" s="337"/>
      <c r="D1499" s="337"/>
      <c r="E1499" s="337"/>
      <c r="F1499" s="337"/>
      <c r="G1499" s="359"/>
      <c r="H1499" s="340"/>
      <c r="I1499" s="337"/>
      <c r="J1499" s="337"/>
      <c r="K1499" s="337"/>
      <c r="L1499" s="337"/>
      <c r="M1499" s="329"/>
      <c r="N1499" s="337"/>
      <c r="O1499" s="349"/>
      <c r="P1499" s="349" t="str">
        <f>TEXT(daily!$B1499,"mmmm")</f>
        <v>January</v>
      </c>
      <c r="Q1499" s="358"/>
      <c r="R1499" s="313" t="str">
        <f t="shared" si="32"/>
        <v>1900</v>
      </c>
    </row>
    <row r="1500" ht="27" customHeight="1" spans="1:18">
      <c r="A1500" s="361">
        <f t="shared" si="31"/>
        <v>1486</v>
      </c>
      <c r="B1500" s="294"/>
      <c r="C1500" s="337"/>
      <c r="D1500" s="337"/>
      <c r="E1500" s="337"/>
      <c r="F1500" s="337"/>
      <c r="G1500" s="359"/>
      <c r="H1500" s="340"/>
      <c r="I1500" s="337"/>
      <c r="J1500" s="337"/>
      <c r="K1500" s="337"/>
      <c r="L1500" s="337"/>
      <c r="M1500" s="334"/>
      <c r="N1500" s="337"/>
      <c r="O1500" s="349"/>
      <c r="P1500" s="349" t="str">
        <f>TEXT(daily!$B1500,"mmmm")</f>
        <v>January</v>
      </c>
      <c r="Q1500" s="357"/>
      <c r="R1500" s="313" t="str">
        <f t="shared" si="32"/>
        <v>1900</v>
      </c>
    </row>
    <row r="1501" ht="27" customHeight="1" spans="1:18">
      <c r="A1501" s="362">
        <f t="shared" si="31"/>
        <v>1487</v>
      </c>
      <c r="B1501" s="294"/>
      <c r="C1501" s="337"/>
      <c r="D1501" s="337"/>
      <c r="E1501" s="337"/>
      <c r="F1501" s="337"/>
      <c r="G1501" s="359"/>
      <c r="H1501" s="340"/>
      <c r="I1501" s="337"/>
      <c r="J1501" s="337"/>
      <c r="K1501" s="337"/>
      <c r="L1501" s="337"/>
      <c r="M1501" s="329"/>
      <c r="N1501" s="337"/>
      <c r="O1501" s="349"/>
      <c r="P1501" s="349" t="str">
        <f>TEXT(daily!$B1501,"mmmm")</f>
        <v>January</v>
      </c>
      <c r="Q1501" s="358"/>
      <c r="R1501" s="313" t="str">
        <f t="shared" si="32"/>
        <v>1900</v>
      </c>
    </row>
    <row r="1502" ht="27" customHeight="1" spans="1:18">
      <c r="A1502" s="361">
        <f t="shared" si="31"/>
        <v>1488</v>
      </c>
      <c r="B1502" s="294"/>
      <c r="C1502" s="337"/>
      <c r="D1502" s="337"/>
      <c r="E1502" s="337"/>
      <c r="F1502" s="337"/>
      <c r="G1502" s="359"/>
      <c r="H1502" s="340"/>
      <c r="I1502" s="337"/>
      <c r="J1502" s="337"/>
      <c r="K1502" s="337"/>
      <c r="L1502" s="337"/>
      <c r="M1502" s="334"/>
      <c r="N1502" s="337"/>
      <c r="O1502" s="349"/>
      <c r="P1502" s="349" t="str">
        <f>TEXT(daily!$B1502,"mmmm")</f>
        <v>January</v>
      </c>
      <c r="Q1502" s="357"/>
      <c r="R1502" s="313" t="str">
        <f t="shared" si="32"/>
        <v>1900</v>
      </c>
    </row>
    <row r="1503" ht="27" customHeight="1" spans="1:18">
      <c r="A1503" s="362">
        <f t="shared" si="31"/>
        <v>1489</v>
      </c>
      <c r="B1503" s="294"/>
      <c r="C1503" s="337"/>
      <c r="D1503" s="337"/>
      <c r="E1503" s="337"/>
      <c r="F1503" s="337"/>
      <c r="G1503" s="359"/>
      <c r="H1503" s="340"/>
      <c r="I1503" s="337"/>
      <c r="J1503" s="337"/>
      <c r="K1503" s="337"/>
      <c r="L1503" s="337"/>
      <c r="M1503" s="329"/>
      <c r="N1503" s="337"/>
      <c r="O1503" s="349"/>
      <c r="P1503" s="349" t="str">
        <f>TEXT(daily!$B1503,"mmmm")</f>
        <v>January</v>
      </c>
      <c r="Q1503" s="358"/>
      <c r="R1503" s="313" t="str">
        <f t="shared" si="32"/>
        <v>1900</v>
      </c>
    </row>
    <row r="1504" ht="27" customHeight="1" spans="1:18">
      <c r="A1504" s="361">
        <f t="shared" si="31"/>
        <v>1490</v>
      </c>
      <c r="B1504" s="294"/>
      <c r="C1504" s="337"/>
      <c r="D1504" s="337"/>
      <c r="E1504" s="337"/>
      <c r="F1504" s="337"/>
      <c r="G1504" s="359"/>
      <c r="H1504" s="340"/>
      <c r="I1504" s="337"/>
      <c r="J1504" s="337"/>
      <c r="K1504" s="337"/>
      <c r="L1504" s="337"/>
      <c r="M1504" s="334"/>
      <c r="N1504" s="337"/>
      <c r="O1504" s="349"/>
      <c r="P1504" s="349" t="str">
        <f>TEXT(daily!$B1504,"mmmm")</f>
        <v>January</v>
      </c>
      <c r="Q1504" s="357"/>
      <c r="R1504" s="313" t="str">
        <f t="shared" si="32"/>
        <v>1900</v>
      </c>
    </row>
    <row r="1505" ht="27" customHeight="1" spans="1:18">
      <c r="A1505" s="362">
        <f t="shared" si="31"/>
        <v>1491</v>
      </c>
      <c r="B1505" s="294"/>
      <c r="C1505" s="337"/>
      <c r="D1505" s="337"/>
      <c r="E1505" s="337"/>
      <c r="F1505" s="337"/>
      <c r="G1505" s="359"/>
      <c r="H1505" s="340"/>
      <c r="I1505" s="337"/>
      <c r="J1505" s="337"/>
      <c r="K1505" s="337"/>
      <c r="L1505" s="337"/>
      <c r="M1505" s="329"/>
      <c r="N1505" s="337"/>
      <c r="O1505" s="349"/>
      <c r="P1505" s="349" t="str">
        <f>TEXT(daily!$B1505,"mmmm")</f>
        <v>January</v>
      </c>
      <c r="Q1505" s="358"/>
      <c r="R1505" s="313" t="str">
        <f t="shared" si="32"/>
        <v>1900</v>
      </c>
    </row>
    <row r="1506" ht="27" customHeight="1" spans="1:18">
      <c r="A1506" s="361">
        <f t="shared" si="31"/>
        <v>1492</v>
      </c>
      <c r="B1506" s="294"/>
      <c r="C1506" s="337"/>
      <c r="D1506" s="337"/>
      <c r="E1506" s="337"/>
      <c r="F1506" s="337"/>
      <c r="G1506" s="359"/>
      <c r="H1506" s="340"/>
      <c r="I1506" s="337"/>
      <c r="J1506" s="337"/>
      <c r="K1506" s="337"/>
      <c r="L1506" s="337"/>
      <c r="M1506" s="334"/>
      <c r="N1506" s="337"/>
      <c r="O1506" s="349"/>
      <c r="P1506" s="349" t="str">
        <f>TEXT(daily!$B1506,"mmmm")</f>
        <v>January</v>
      </c>
      <c r="Q1506" s="357"/>
      <c r="R1506" s="313" t="str">
        <f t="shared" si="32"/>
        <v>1900</v>
      </c>
    </row>
    <row r="1507" ht="27" customHeight="1" spans="1:18">
      <c r="A1507" s="362">
        <f t="shared" si="31"/>
        <v>1493</v>
      </c>
      <c r="B1507" s="294"/>
      <c r="C1507" s="337"/>
      <c r="D1507" s="337"/>
      <c r="E1507" s="337"/>
      <c r="F1507" s="337"/>
      <c r="G1507" s="359"/>
      <c r="H1507" s="340"/>
      <c r="I1507" s="337"/>
      <c r="J1507" s="337"/>
      <c r="K1507" s="337"/>
      <c r="L1507" s="337"/>
      <c r="M1507" s="329"/>
      <c r="N1507" s="337"/>
      <c r="O1507" s="349"/>
      <c r="P1507" s="349" t="str">
        <f>TEXT(daily!$B1507,"mmmm")</f>
        <v>January</v>
      </c>
      <c r="Q1507" s="358"/>
      <c r="R1507" s="313" t="str">
        <f t="shared" si="32"/>
        <v>1900</v>
      </c>
    </row>
    <row r="1508" ht="27" customHeight="1" spans="1:18">
      <c r="A1508" s="361">
        <f t="shared" si="31"/>
        <v>1494</v>
      </c>
      <c r="B1508" s="294"/>
      <c r="C1508" s="337"/>
      <c r="D1508" s="337"/>
      <c r="E1508" s="337"/>
      <c r="F1508" s="337"/>
      <c r="G1508" s="359"/>
      <c r="H1508" s="340"/>
      <c r="I1508" s="337"/>
      <c r="J1508" s="337"/>
      <c r="K1508" s="337"/>
      <c r="L1508" s="337"/>
      <c r="M1508" s="334"/>
      <c r="N1508" s="337"/>
      <c r="O1508" s="349"/>
      <c r="P1508" s="349" t="str">
        <f>TEXT(daily!$B1508,"mmmm")</f>
        <v>January</v>
      </c>
      <c r="Q1508" s="357"/>
      <c r="R1508" s="313" t="str">
        <f t="shared" si="32"/>
        <v>1900</v>
      </c>
    </row>
    <row r="1509" ht="27" customHeight="1" spans="1:18">
      <c r="A1509" s="362">
        <f t="shared" si="31"/>
        <v>1495</v>
      </c>
      <c r="B1509" s="294"/>
      <c r="C1509" s="337"/>
      <c r="D1509" s="337"/>
      <c r="E1509" s="337"/>
      <c r="F1509" s="337"/>
      <c r="G1509" s="359"/>
      <c r="H1509" s="340"/>
      <c r="I1509" s="337"/>
      <c r="J1509" s="337"/>
      <c r="K1509" s="337"/>
      <c r="L1509" s="337"/>
      <c r="M1509" s="329"/>
      <c r="N1509" s="337"/>
      <c r="O1509" s="349"/>
      <c r="P1509" s="349" t="str">
        <f>TEXT(daily!$B1509,"mmmm")</f>
        <v>January</v>
      </c>
      <c r="Q1509" s="358"/>
      <c r="R1509" s="313" t="str">
        <f t="shared" si="32"/>
        <v>1900</v>
      </c>
    </row>
    <row r="1510" ht="27" customHeight="1" spans="1:18">
      <c r="A1510" s="361">
        <f t="shared" si="31"/>
        <v>1496</v>
      </c>
      <c r="B1510" s="294"/>
      <c r="C1510" s="337"/>
      <c r="D1510" s="337"/>
      <c r="E1510" s="337"/>
      <c r="F1510" s="337"/>
      <c r="G1510" s="359"/>
      <c r="H1510" s="340"/>
      <c r="I1510" s="337"/>
      <c r="J1510" s="337"/>
      <c r="K1510" s="337"/>
      <c r="L1510" s="337"/>
      <c r="M1510" s="334"/>
      <c r="N1510" s="337"/>
      <c r="O1510" s="349"/>
      <c r="P1510" s="349" t="str">
        <f>TEXT(daily!$B1510,"mmmm")</f>
        <v>January</v>
      </c>
      <c r="Q1510" s="357"/>
      <c r="R1510" s="313" t="str">
        <f t="shared" si="32"/>
        <v>1900</v>
      </c>
    </row>
    <row r="1511" ht="27" customHeight="1" spans="1:18">
      <c r="A1511" s="362">
        <f t="shared" si="31"/>
        <v>1497</v>
      </c>
      <c r="B1511" s="294"/>
      <c r="C1511" s="337"/>
      <c r="D1511" s="337"/>
      <c r="E1511" s="337"/>
      <c r="F1511" s="337"/>
      <c r="G1511" s="359"/>
      <c r="H1511" s="340"/>
      <c r="I1511" s="337"/>
      <c r="J1511" s="337"/>
      <c r="K1511" s="337"/>
      <c r="L1511" s="337"/>
      <c r="M1511" s="329"/>
      <c r="N1511" s="337"/>
      <c r="O1511" s="349"/>
      <c r="P1511" s="349" t="str">
        <f>TEXT(daily!$B1511,"mmmm")</f>
        <v>January</v>
      </c>
      <c r="Q1511" s="358"/>
      <c r="R1511" s="313" t="str">
        <f t="shared" si="32"/>
        <v>1900</v>
      </c>
    </row>
    <row r="1512" ht="27" customHeight="1" spans="1:18">
      <c r="A1512" s="361">
        <f t="shared" si="31"/>
        <v>1498</v>
      </c>
      <c r="B1512" s="294"/>
      <c r="C1512" s="337"/>
      <c r="D1512" s="341"/>
      <c r="E1512" s="337"/>
      <c r="F1512" s="337"/>
      <c r="G1512" s="359"/>
      <c r="H1512" s="340"/>
      <c r="I1512" s="337"/>
      <c r="J1512" s="337"/>
      <c r="K1512" s="337"/>
      <c r="L1512" s="337"/>
      <c r="M1512" s="334"/>
      <c r="N1512" s="337"/>
      <c r="O1512" s="349"/>
      <c r="P1512" s="349" t="str">
        <f>TEXT(daily!$B1512,"mmmm")</f>
        <v>January</v>
      </c>
      <c r="Q1512" s="357"/>
      <c r="R1512" s="313" t="str">
        <f t="shared" si="32"/>
        <v>1900</v>
      </c>
    </row>
    <row r="1513" ht="27" customHeight="1" spans="1:18">
      <c r="A1513" s="362">
        <f t="shared" si="31"/>
        <v>1499</v>
      </c>
      <c r="B1513" s="294"/>
      <c r="C1513" s="337"/>
      <c r="D1513" s="341"/>
      <c r="E1513" s="337"/>
      <c r="F1513" s="337"/>
      <c r="G1513" s="359"/>
      <c r="H1513" s="340"/>
      <c r="I1513" s="337"/>
      <c r="J1513" s="337"/>
      <c r="K1513" s="337"/>
      <c r="L1513" s="337"/>
      <c r="M1513" s="329"/>
      <c r="N1513" s="337"/>
      <c r="O1513" s="349"/>
      <c r="P1513" s="349" t="str">
        <f>TEXT(daily!$B1513,"mmmm")</f>
        <v>January</v>
      </c>
      <c r="Q1513" s="358"/>
      <c r="R1513" s="313" t="str">
        <f t="shared" si="32"/>
        <v>1900</v>
      </c>
    </row>
    <row r="1514" ht="27" customHeight="1" spans="1:18">
      <c r="A1514" s="361">
        <f t="shared" ref="A1514:A1577" si="33">A1513+1</f>
        <v>1500</v>
      </c>
      <c r="B1514" s="294"/>
      <c r="C1514" s="337"/>
      <c r="D1514" s="337"/>
      <c r="E1514" s="337"/>
      <c r="F1514" s="337"/>
      <c r="G1514" s="359"/>
      <c r="H1514" s="340"/>
      <c r="I1514" s="337"/>
      <c r="J1514" s="337"/>
      <c r="K1514" s="337"/>
      <c r="L1514" s="337"/>
      <c r="M1514" s="334"/>
      <c r="N1514" s="337"/>
      <c r="O1514" s="349"/>
      <c r="P1514" s="349" t="str">
        <f>TEXT(daily!$B1514,"mmmm")</f>
        <v>January</v>
      </c>
      <c r="Q1514" s="357"/>
      <c r="R1514" s="313" t="str">
        <f t="shared" si="32"/>
        <v>1900</v>
      </c>
    </row>
    <row r="1515" ht="27" customHeight="1" spans="1:18">
      <c r="A1515" s="362">
        <f t="shared" si="33"/>
        <v>1501</v>
      </c>
      <c r="B1515" s="294"/>
      <c r="C1515" s="337"/>
      <c r="D1515" s="337"/>
      <c r="E1515" s="337"/>
      <c r="F1515" s="337"/>
      <c r="G1515" s="359"/>
      <c r="H1515" s="340"/>
      <c r="I1515" s="337"/>
      <c r="J1515" s="337"/>
      <c r="K1515" s="337"/>
      <c r="L1515" s="337"/>
      <c r="M1515" s="329"/>
      <c r="N1515" s="337"/>
      <c r="O1515" s="349"/>
      <c r="P1515" s="349" t="str">
        <f>TEXT(daily!$B1515,"mmmm")</f>
        <v>January</v>
      </c>
      <c r="Q1515" s="358"/>
      <c r="R1515" s="313" t="str">
        <f t="shared" si="32"/>
        <v>1900</v>
      </c>
    </row>
    <row r="1516" ht="27" customHeight="1" spans="1:18">
      <c r="A1516" s="361">
        <f t="shared" si="33"/>
        <v>1502</v>
      </c>
      <c r="B1516" s="294"/>
      <c r="C1516" s="337"/>
      <c r="D1516" s="337"/>
      <c r="E1516" s="337"/>
      <c r="F1516" s="337"/>
      <c r="G1516" s="359"/>
      <c r="H1516" s="340"/>
      <c r="I1516" s="337"/>
      <c r="J1516" s="337"/>
      <c r="K1516" s="337"/>
      <c r="L1516" s="337"/>
      <c r="M1516" s="334"/>
      <c r="N1516" s="337"/>
      <c r="O1516" s="349"/>
      <c r="P1516" s="349" t="str">
        <f>TEXT(daily!$B1516,"mmmm")</f>
        <v>January</v>
      </c>
      <c r="Q1516" s="357"/>
      <c r="R1516" s="313" t="str">
        <f t="shared" si="32"/>
        <v>1900</v>
      </c>
    </row>
    <row r="1517" ht="27" customHeight="1" spans="1:18">
      <c r="A1517" s="362">
        <f t="shared" si="33"/>
        <v>1503</v>
      </c>
      <c r="B1517" s="294"/>
      <c r="C1517" s="337"/>
      <c r="D1517" s="337"/>
      <c r="E1517" s="337"/>
      <c r="F1517" s="337"/>
      <c r="G1517" s="359"/>
      <c r="H1517" s="340"/>
      <c r="I1517" s="337"/>
      <c r="J1517" s="337"/>
      <c r="K1517" s="337"/>
      <c r="L1517" s="337"/>
      <c r="M1517" s="329"/>
      <c r="N1517" s="337"/>
      <c r="O1517" s="349"/>
      <c r="P1517" s="349" t="str">
        <f>TEXT(daily!$B1517,"mmmm")</f>
        <v>January</v>
      </c>
      <c r="Q1517" s="358"/>
      <c r="R1517" s="313" t="str">
        <f t="shared" si="32"/>
        <v>1900</v>
      </c>
    </row>
    <row r="1518" ht="27" customHeight="1" spans="1:18">
      <c r="A1518" s="361">
        <f t="shared" si="33"/>
        <v>1504</v>
      </c>
      <c r="B1518" s="294"/>
      <c r="C1518" s="337"/>
      <c r="D1518" s="337"/>
      <c r="E1518" s="337"/>
      <c r="F1518" s="337"/>
      <c r="G1518" s="359"/>
      <c r="H1518" s="340"/>
      <c r="I1518" s="337"/>
      <c r="J1518" s="337"/>
      <c r="K1518" s="337"/>
      <c r="L1518" s="337"/>
      <c r="M1518" s="334"/>
      <c r="N1518" s="337"/>
      <c r="O1518" s="349"/>
      <c r="P1518" s="349" t="str">
        <f>TEXT(daily!$B1518,"mmmm")</f>
        <v>January</v>
      </c>
      <c r="Q1518" s="357"/>
      <c r="R1518" s="313" t="str">
        <f t="shared" si="32"/>
        <v>1900</v>
      </c>
    </row>
    <row r="1519" ht="27" customHeight="1" spans="1:18">
      <c r="A1519" s="362">
        <f t="shared" si="33"/>
        <v>1505</v>
      </c>
      <c r="B1519" s="294"/>
      <c r="C1519" s="337"/>
      <c r="D1519" s="337"/>
      <c r="E1519" s="337"/>
      <c r="F1519" s="337"/>
      <c r="G1519" s="359"/>
      <c r="H1519" s="340"/>
      <c r="I1519" s="337"/>
      <c r="J1519" s="337"/>
      <c r="K1519" s="337"/>
      <c r="L1519" s="337"/>
      <c r="M1519" s="329"/>
      <c r="N1519" s="337"/>
      <c r="O1519" s="349"/>
      <c r="P1519" s="349" t="str">
        <f>TEXT(daily!$B1519,"mmmm")</f>
        <v>January</v>
      </c>
      <c r="Q1519" s="358"/>
      <c r="R1519" s="313" t="str">
        <f t="shared" si="32"/>
        <v>1900</v>
      </c>
    </row>
    <row r="1520" ht="27" customHeight="1" spans="1:18">
      <c r="A1520" s="361">
        <f t="shared" si="33"/>
        <v>1506</v>
      </c>
      <c r="B1520" s="294"/>
      <c r="C1520" s="337"/>
      <c r="D1520" s="337"/>
      <c r="E1520" s="337"/>
      <c r="F1520" s="337"/>
      <c r="G1520" s="359"/>
      <c r="H1520" s="340"/>
      <c r="I1520" s="337"/>
      <c r="J1520" s="337"/>
      <c r="K1520" s="337"/>
      <c r="L1520" s="337"/>
      <c r="M1520" s="334"/>
      <c r="N1520" s="337"/>
      <c r="O1520" s="349"/>
      <c r="P1520" s="349" t="str">
        <f>TEXT(daily!$B1520,"mmmm")</f>
        <v>January</v>
      </c>
      <c r="Q1520" s="357"/>
      <c r="R1520" s="313" t="str">
        <f t="shared" si="32"/>
        <v>1900</v>
      </c>
    </row>
    <row r="1521" ht="27" customHeight="1" spans="1:18">
      <c r="A1521" s="362">
        <f t="shared" si="33"/>
        <v>1507</v>
      </c>
      <c r="B1521" s="294"/>
      <c r="C1521" s="337"/>
      <c r="D1521" s="337"/>
      <c r="E1521" s="337"/>
      <c r="F1521" s="337"/>
      <c r="G1521" s="359"/>
      <c r="H1521" s="340"/>
      <c r="I1521" s="337"/>
      <c r="J1521" s="337"/>
      <c r="K1521" s="337"/>
      <c r="L1521" s="337"/>
      <c r="M1521" s="329"/>
      <c r="N1521" s="337"/>
      <c r="O1521" s="349"/>
      <c r="P1521" s="349" t="str">
        <f>TEXT(daily!$B1521,"mmmm")</f>
        <v>January</v>
      </c>
      <c r="Q1521" s="358"/>
      <c r="R1521" s="313" t="str">
        <f t="shared" si="32"/>
        <v>1900</v>
      </c>
    </row>
    <row r="1522" ht="27" customHeight="1" spans="1:18">
      <c r="A1522" s="361">
        <f t="shared" si="33"/>
        <v>1508</v>
      </c>
      <c r="B1522" s="294"/>
      <c r="C1522" s="337"/>
      <c r="D1522" s="337"/>
      <c r="E1522" s="337"/>
      <c r="F1522" s="337"/>
      <c r="G1522" s="359"/>
      <c r="H1522" s="340"/>
      <c r="I1522" s="337"/>
      <c r="J1522" s="337"/>
      <c r="K1522" s="337"/>
      <c r="L1522" s="337"/>
      <c r="M1522" s="334"/>
      <c r="N1522" s="337"/>
      <c r="O1522" s="349"/>
      <c r="P1522" s="349" t="str">
        <f>TEXT(daily!$B1522,"mmmm")</f>
        <v>January</v>
      </c>
      <c r="Q1522" s="357"/>
      <c r="R1522" s="313" t="str">
        <f t="shared" si="32"/>
        <v>1900</v>
      </c>
    </row>
    <row r="1523" ht="27" customHeight="1" spans="1:18">
      <c r="A1523" s="362">
        <f t="shared" si="33"/>
        <v>1509</v>
      </c>
      <c r="B1523" s="294"/>
      <c r="C1523" s="337"/>
      <c r="D1523" s="337"/>
      <c r="E1523" s="337"/>
      <c r="F1523" s="337"/>
      <c r="G1523" s="359"/>
      <c r="H1523" s="340"/>
      <c r="I1523" s="337"/>
      <c r="J1523" s="337"/>
      <c r="K1523" s="337"/>
      <c r="L1523" s="337"/>
      <c r="M1523" s="329"/>
      <c r="N1523" s="337"/>
      <c r="O1523" s="349"/>
      <c r="P1523" s="349" t="str">
        <f>TEXT(daily!$B1523,"mmmm")</f>
        <v>January</v>
      </c>
      <c r="Q1523" s="358"/>
      <c r="R1523" s="313" t="str">
        <f t="shared" si="32"/>
        <v>1900</v>
      </c>
    </row>
    <row r="1524" ht="27" customHeight="1" spans="1:18">
      <c r="A1524" s="361">
        <f t="shared" si="33"/>
        <v>1510</v>
      </c>
      <c r="B1524" s="294"/>
      <c r="C1524" s="337"/>
      <c r="D1524" s="337"/>
      <c r="E1524" s="337"/>
      <c r="F1524" s="337"/>
      <c r="G1524" s="359"/>
      <c r="H1524" s="340"/>
      <c r="I1524" s="337"/>
      <c r="J1524" s="337"/>
      <c r="K1524" s="337"/>
      <c r="L1524" s="337"/>
      <c r="M1524" s="334"/>
      <c r="N1524" s="337"/>
      <c r="O1524" s="349"/>
      <c r="P1524" s="349" t="str">
        <f>TEXT(daily!$B1524,"mmmm")</f>
        <v>January</v>
      </c>
      <c r="Q1524" s="357"/>
      <c r="R1524" s="313" t="str">
        <f t="shared" si="32"/>
        <v>1900</v>
      </c>
    </row>
    <row r="1525" ht="27" customHeight="1" spans="1:18">
      <c r="A1525" s="362">
        <f t="shared" si="33"/>
        <v>1511</v>
      </c>
      <c r="B1525" s="294"/>
      <c r="C1525" s="337"/>
      <c r="D1525" s="337"/>
      <c r="E1525" s="337"/>
      <c r="F1525" s="337"/>
      <c r="G1525" s="359"/>
      <c r="H1525" s="340"/>
      <c r="I1525" s="337"/>
      <c r="J1525" s="337"/>
      <c r="K1525" s="337"/>
      <c r="L1525" s="337"/>
      <c r="M1525" s="329"/>
      <c r="N1525" s="337"/>
      <c r="O1525" s="349"/>
      <c r="P1525" s="349" t="str">
        <f>TEXT(daily!$B1525,"mmmm")</f>
        <v>January</v>
      </c>
      <c r="Q1525" s="358"/>
      <c r="R1525" s="313" t="str">
        <f t="shared" si="32"/>
        <v>1900</v>
      </c>
    </row>
    <row r="1526" ht="27" customHeight="1" spans="1:18">
      <c r="A1526" s="361">
        <f t="shared" si="33"/>
        <v>1512</v>
      </c>
      <c r="B1526" s="294"/>
      <c r="C1526" s="337"/>
      <c r="D1526" s="337"/>
      <c r="E1526" s="337"/>
      <c r="F1526" s="337"/>
      <c r="G1526" s="359"/>
      <c r="H1526" s="340"/>
      <c r="I1526" s="337"/>
      <c r="J1526" s="337"/>
      <c r="K1526" s="337"/>
      <c r="L1526" s="337"/>
      <c r="M1526" s="334"/>
      <c r="N1526" s="337"/>
      <c r="O1526" s="349"/>
      <c r="P1526" s="349" t="str">
        <f>TEXT(daily!$B1526,"mmmm")</f>
        <v>January</v>
      </c>
      <c r="Q1526" s="357"/>
      <c r="R1526" s="313" t="str">
        <f t="shared" si="32"/>
        <v>1900</v>
      </c>
    </row>
    <row r="1527" ht="27" customHeight="1" spans="1:18">
      <c r="A1527" s="362">
        <f t="shared" si="33"/>
        <v>1513</v>
      </c>
      <c r="B1527" s="294"/>
      <c r="C1527" s="337"/>
      <c r="D1527" s="337"/>
      <c r="E1527" s="337"/>
      <c r="F1527" s="337"/>
      <c r="G1527" s="359"/>
      <c r="H1527" s="340"/>
      <c r="I1527" s="337"/>
      <c r="J1527" s="337"/>
      <c r="K1527" s="337"/>
      <c r="L1527" s="337"/>
      <c r="M1527" s="329"/>
      <c r="N1527" s="337"/>
      <c r="O1527" s="349"/>
      <c r="P1527" s="349" t="str">
        <f>TEXT(daily!$B1527,"mmmm")</f>
        <v>January</v>
      </c>
      <c r="Q1527" s="358"/>
      <c r="R1527" s="313" t="str">
        <f t="shared" si="32"/>
        <v>1900</v>
      </c>
    </row>
    <row r="1528" ht="27" customHeight="1" spans="1:18">
      <c r="A1528" s="361">
        <f t="shared" si="33"/>
        <v>1514</v>
      </c>
      <c r="B1528" s="294"/>
      <c r="C1528" s="337"/>
      <c r="D1528" s="337"/>
      <c r="E1528" s="337"/>
      <c r="F1528" s="337"/>
      <c r="G1528" s="359"/>
      <c r="H1528" s="340"/>
      <c r="I1528" s="337"/>
      <c r="J1528" s="337"/>
      <c r="K1528" s="337"/>
      <c r="L1528" s="337"/>
      <c r="M1528" s="334"/>
      <c r="N1528" s="337"/>
      <c r="O1528" s="349"/>
      <c r="P1528" s="349" t="str">
        <f>TEXT(daily!$B1528,"mmmm")</f>
        <v>January</v>
      </c>
      <c r="Q1528" s="357"/>
      <c r="R1528" s="313" t="str">
        <f t="shared" si="32"/>
        <v>1900</v>
      </c>
    </row>
    <row r="1529" ht="27" customHeight="1" spans="1:18">
      <c r="A1529" s="362">
        <f t="shared" si="33"/>
        <v>1515</v>
      </c>
      <c r="B1529" s="294"/>
      <c r="C1529" s="337"/>
      <c r="D1529" s="337"/>
      <c r="E1529" s="337"/>
      <c r="F1529" s="337"/>
      <c r="G1529" s="359"/>
      <c r="H1529" s="340"/>
      <c r="I1529" s="337"/>
      <c r="J1529" s="337"/>
      <c r="K1529" s="337"/>
      <c r="L1529" s="337"/>
      <c r="M1529" s="329"/>
      <c r="N1529" s="337"/>
      <c r="O1529" s="349"/>
      <c r="P1529" s="349" t="str">
        <f>TEXT(daily!$B1529,"mmmm")</f>
        <v>January</v>
      </c>
      <c r="Q1529" s="358"/>
      <c r="R1529" s="313" t="str">
        <f t="shared" si="32"/>
        <v>1900</v>
      </c>
    </row>
    <row r="1530" ht="27" customHeight="1" spans="1:18">
      <c r="A1530" s="361">
        <f t="shared" si="33"/>
        <v>1516</v>
      </c>
      <c r="B1530" s="294"/>
      <c r="C1530" s="337"/>
      <c r="D1530" s="337"/>
      <c r="E1530" s="337"/>
      <c r="F1530" s="337"/>
      <c r="G1530" s="359"/>
      <c r="H1530" s="340"/>
      <c r="I1530" s="337"/>
      <c r="J1530" s="337"/>
      <c r="K1530" s="337"/>
      <c r="L1530" s="337"/>
      <c r="M1530" s="334"/>
      <c r="N1530" s="337"/>
      <c r="O1530" s="349"/>
      <c r="P1530" s="349" t="str">
        <f>TEXT(daily!$B1530,"mmmm")</f>
        <v>January</v>
      </c>
      <c r="Q1530" s="357"/>
      <c r="R1530" s="313" t="str">
        <f t="shared" si="32"/>
        <v>1900</v>
      </c>
    </row>
    <row r="1531" ht="27" customHeight="1" spans="1:18">
      <c r="A1531" s="362">
        <f t="shared" si="33"/>
        <v>1517</v>
      </c>
      <c r="B1531" s="294"/>
      <c r="C1531" s="337"/>
      <c r="D1531" s="341"/>
      <c r="E1531" s="337"/>
      <c r="F1531" s="337"/>
      <c r="G1531" s="359"/>
      <c r="H1531" s="340"/>
      <c r="I1531" s="337"/>
      <c r="J1531" s="337"/>
      <c r="K1531" s="337"/>
      <c r="L1531" s="337"/>
      <c r="M1531" s="329"/>
      <c r="N1531" s="337"/>
      <c r="O1531" s="349"/>
      <c r="P1531" s="349" t="str">
        <f>TEXT(daily!$B1531,"mmmm")</f>
        <v>January</v>
      </c>
      <c r="Q1531" s="358"/>
      <c r="R1531" s="313" t="str">
        <f t="shared" si="32"/>
        <v>1900</v>
      </c>
    </row>
    <row r="1532" ht="27" customHeight="1" spans="1:18">
      <c r="A1532" s="361">
        <f t="shared" si="33"/>
        <v>1518</v>
      </c>
      <c r="B1532" s="294"/>
      <c r="C1532" s="337"/>
      <c r="D1532" s="337"/>
      <c r="E1532" s="337"/>
      <c r="F1532" s="337"/>
      <c r="G1532" s="359"/>
      <c r="H1532" s="340"/>
      <c r="I1532" s="337"/>
      <c r="J1532" s="337"/>
      <c r="K1532" s="337"/>
      <c r="L1532" s="337"/>
      <c r="M1532" s="334"/>
      <c r="N1532" s="337"/>
      <c r="O1532" s="349"/>
      <c r="P1532" s="349" t="str">
        <f>TEXT(daily!$B1532,"mmmm")</f>
        <v>January</v>
      </c>
      <c r="Q1532" s="357"/>
      <c r="R1532" s="313" t="str">
        <f t="shared" si="32"/>
        <v>1900</v>
      </c>
    </row>
    <row r="1533" ht="27" customHeight="1" spans="1:18">
      <c r="A1533" s="362">
        <f t="shared" si="33"/>
        <v>1519</v>
      </c>
      <c r="B1533" s="294"/>
      <c r="C1533" s="337"/>
      <c r="D1533" s="337"/>
      <c r="E1533" s="337"/>
      <c r="F1533" s="337"/>
      <c r="G1533" s="359"/>
      <c r="H1533" s="340"/>
      <c r="I1533" s="337"/>
      <c r="J1533" s="337"/>
      <c r="K1533" s="337"/>
      <c r="L1533" s="337"/>
      <c r="M1533" s="329"/>
      <c r="N1533" s="337"/>
      <c r="O1533" s="349"/>
      <c r="P1533" s="349" t="str">
        <f>TEXT(daily!$B1533,"mmmm")</f>
        <v>January</v>
      </c>
      <c r="Q1533" s="358"/>
      <c r="R1533" s="313" t="str">
        <f t="shared" si="32"/>
        <v>1900</v>
      </c>
    </row>
    <row r="1534" ht="27" customHeight="1" spans="1:18">
      <c r="A1534" s="361">
        <f t="shared" si="33"/>
        <v>1520</v>
      </c>
      <c r="B1534" s="294"/>
      <c r="C1534" s="337"/>
      <c r="D1534" s="337"/>
      <c r="E1534" s="337"/>
      <c r="F1534" s="337"/>
      <c r="G1534" s="359"/>
      <c r="H1534" s="340"/>
      <c r="I1534" s="337"/>
      <c r="J1534" s="337"/>
      <c r="K1534" s="337"/>
      <c r="L1534" s="337"/>
      <c r="M1534" s="334"/>
      <c r="N1534" s="337"/>
      <c r="O1534" s="349"/>
      <c r="P1534" s="349" t="str">
        <f>TEXT(daily!$B1534,"mmmm")</f>
        <v>January</v>
      </c>
      <c r="Q1534" s="357"/>
      <c r="R1534" s="313" t="str">
        <f t="shared" si="32"/>
        <v>1900</v>
      </c>
    </row>
    <row r="1535" ht="27" customHeight="1" spans="1:18">
      <c r="A1535" s="362">
        <f t="shared" si="33"/>
        <v>1521</v>
      </c>
      <c r="B1535" s="294"/>
      <c r="C1535" s="337"/>
      <c r="D1535" s="337"/>
      <c r="E1535" s="337"/>
      <c r="F1535" s="337"/>
      <c r="G1535" s="359"/>
      <c r="H1535" s="340"/>
      <c r="I1535" s="337"/>
      <c r="J1535" s="337"/>
      <c r="K1535" s="337"/>
      <c r="L1535" s="337"/>
      <c r="M1535" s="329"/>
      <c r="N1535" s="337"/>
      <c r="O1535" s="349"/>
      <c r="P1535" s="349" t="str">
        <f>TEXT(daily!$B1535,"mmmm")</f>
        <v>January</v>
      </c>
      <c r="Q1535" s="358"/>
      <c r="R1535" s="313" t="str">
        <f t="shared" si="32"/>
        <v>1900</v>
      </c>
    </row>
    <row r="1536" ht="27" customHeight="1" spans="1:18">
      <c r="A1536" s="361">
        <f t="shared" si="33"/>
        <v>1522</v>
      </c>
      <c r="B1536" s="294"/>
      <c r="C1536" s="337"/>
      <c r="D1536" s="337"/>
      <c r="E1536" s="337"/>
      <c r="F1536" s="337"/>
      <c r="G1536" s="359"/>
      <c r="H1536" s="340"/>
      <c r="I1536" s="337"/>
      <c r="J1536" s="337"/>
      <c r="K1536" s="337"/>
      <c r="L1536" s="337"/>
      <c r="M1536" s="334"/>
      <c r="N1536" s="337"/>
      <c r="O1536" s="349"/>
      <c r="P1536" s="349" t="str">
        <f>TEXT(daily!$B1536,"mmmm")</f>
        <v>January</v>
      </c>
      <c r="Q1536" s="357"/>
      <c r="R1536" s="313" t="str">
        <f t="shared" si="32"/>
        <v>1900</v>
      </c>
    </row>
    <row r="1537" ht="27" customHeight="1" spans="1:18">
      <c r="A1537" s="362">
        <f t="shared" si="33"/>
        <v>1523</v>
      </c>
      <c r="B1537" s="294"/>
      <c r="C1537" s="337"/>
      <c r="D1537" s="337"/>
      <c r="E1537" s="337"/>
      <c r="F1537" s="337"/>
      <c r="G1537" s="359"/>
      <c r="H1537" s="340"/>
      <c r="I1537" s="337"/>
      <c r="J1537" s="337"/>
      <c r="K1537" s="337"/>
      <c r="L1537" s="337"/>
      <c r="M1537" s="329"/>
      <c r="N1537" s="337"/>
      <c r="O1537" s="349"/>
      <c r="P1537" s="349" t="str">
        <f>TEXT(daily!$B1537,"mmmm")</f>
        <v>January</v>
      </c>
      <c r="Q1537" s="358"/>
      <c r="R1537" s="313" t="str">
        <f t="shared" si="32"/>
        <v>1900</v>
      </c>
    </row>
    <row r="1538" ht="27" customHeight="1" spans="1:18">
      <c r="A1538" s="361">
        <f t="shared" si="33"/>
        <v>1524</v>
      </c>
      <c r="B1538" s="294"/>
      <c r="C1538" s="337"/>
      <c r="D1538" s="337"/>
      <c r="E1538" s="337"/>
      <c r="F1538" s="337"/>
      <c r="G1538" s="359"/>
      <c r="H1538" s="340"/>
      <c r="I1538" s="337"/>
      <c r="J1538" s="337"/>
      <c r="K1538" s="337"/>
      <c r="L1538" s="337"/>
      <c r="M1538" s="334"/>
      <c r="N1538" s="337"/>
      <c r="O1538" s="349"/>
      <c r="P1538" s="349" t="str">
        <f>TEXT(daily!$B1538,"mmmm")</f>
        <v>January</v>
      </c>
      <c r="Q1538" s="357"/>
      <c r="R1538" s="313" t="str">
        <f t="shared" si="32"/>
        <v>1900</v>
      </c>
    </row>
    <row r="1539" ht="27" customHeight="1" spans="1:18">
      <c r="A1539" s="362">
        <f t="shared" si="33"/>
        <v>1525</v>
      </c>
      <c r="B1539" s="294"/>
      <c r="C1539" s="337"/>
      <c r="D1539" s="337"/>
      <c r="E1539" s="337"/>
      <c r="F1539" s="337"/>
      <c r="G1539" s="359"/>
      <c r="H1539" s="340"/>
      <c r="I1539" s="337"/>
      <c r="J1539" s="337"/>
      <c r="K1539" s="337"/>
      <c r="L1539" s="337"/>
      <c r="M1539" s="329"/>
      <c r="N1539" s="337"/>
      <c r="O1539" s="349"/>
      <c r="P1539" s="349" t="str">
        <f>TEXT(daily!$B1539,"mmmm")</f>
        <v>January</v>
      </c>
      <c r="Q1539" s="358"/>
      <c r="R1539" s="313" t="str">
        <f t="shared" si="32"/>
        <v>1900</v>
      </c>
    </row>
    <row r="1540" ht="27" customHeight="1" spans="1:18">
      <c r="A1540" s="361">
        <f t="shared" si="33"/>
        <v>1526</v>
      </c>
      <c r="B1540" s="294"/>
      <c r="C1540" s="337"/>
      <c r="D1540" s="337"/>
      <c r="E1540" s="337"/>
      <c r="F1540" s="337"/>
      <c r="G1540" s="359"/>
      <c r="H1540" s="340"/>
      <c r="I1540" s="337"/>
      <c r="J1540" s="337"/>
      <c r="K1540" s="337"/>
      <c r="L1540" s="337"/>
      <c r="M1540" s="334"/>
      <c r="N1540" s="337"/>
      <c r="O1540" s="349"/>
      <c r="P1540" s="349" t="str">
        <f>TEXT(daily!$B1540,"mmmm")</f>
        <v>January</v>
      </c>
      <c r="Q1540" s="357"/>
      <c r="R1540" s="313" t="str">
        <f t="shared" si="32"/>
        <v>1900</v>
      </c>
    </row>
    <row r="1541" ht="27" customHeight="1" spans="1:18">
      <c r="A1541" s="362">
        <f t="shared" si="33"/>
        <v>1527</v>
      </c>
      <c r="B1541" s="294"/>
      <c r="C1541" s="337"/>
      <c r="D1541" s="337"/>
      <c r="E1541" s="337"/>
      <c r="F1541" s="337"/>
      <c r="G1541" s="356"/>
      <c r="H1541" s="340"/>
      <c r="I1541" s="337"/>
      <c r="J1541" s="337"/>
      <c r="K1541" s="337"/>
      <c r="L1541" s="337"/>
      <c r="M1541" s="329"/>
      <c r="N1541" s="337"/>
      <c r="O1541" s="349"/>
      <c r="P1541" s="349" t="str">
        <f>TEXT(daily!$B1541,"mmmm")</f>
        <v>January</v>
      </c>
      <c r="Q1541" s="358"/>
      <c r="R1541" s="313" t="str">
        <f t="shared" si="32"/>
        <v>1900</v>
      </c>
    </row>
    <row r="1542" ht="27" customHeight="1" spans="1:18">
      <c r="A1542" s="361">
        <f t="shared" si="33"/>
        <v>1528</v>
      </c>
      <c r="B1542" s="294"/>
      <c r="C1542" s="337"/>
      <c r="D1542" s="337"/>
      <c r="E1542" s="337"/>
      <c r="F1542" s="337"/>
      <c r="G1542" s="356"/>
      <c r="H1542" s="340"/>
      <c r="I1542" s="337"/>
      <c r="J1542" s="337"/>
      <c r="K1542" s="337"/>
      <c r="L1542" s="337"/>
      <c r="M1542" s="334"/>
      <c r="N1542" s="337"/>
      <c r="O1542" s="349"/>
      <c r="P1542" s="349" t="str">
        <f>TEXT(daily!$B1542,"mmmm")</f>
        <v>January</v>
      </c>
      <c r="Q1542" s="357"/>
      <c r="R1542" s="313" t="str">
        <f t="shared" si="32"/>
        <v>1900</v>
      </c>
    </row>
    <row r="1543" ht="27" customHeight="1" spans="1:18">
      <c r="A1543" s="362">
        <f t="shared" si="33"/>
        <v>1529</v>
      </c>
      <c r="B1543" s="294"/>
      <c r="C1543" s="337"/>
      <c r="D1543" s="337"/>
      <c r="E1543" s="337"/>
      <c r="F1543" s="337"/>
      <c r="G1543" s="356"/>
      <c r="H1543" s="340"/>
      <c r="I1543" s="337"/>
      <c r="J1543" s="337"/>
      <c r="K1543" s="337"/>
      <c r="L1543" s="337"/>
      <c r="M1543" s="329"/>
      <c r="N1543" s="337"/>
      <c r="O1543" s="349"/>
      <c r="P1543" s="349" t="str">
        <f>TEXT(daily!$B1543,"mmmm")</f>
        <v>January</v>
      </c>
      <c r="Q1543" s="358"/>
      <c r="R1543" s="313" t="str">
        <f t="shared" si="32"/>
        <v>1900</v>
      </c>
    </row>
    <row r="1544" ht="27" customHeight="1" spans="1:18">
      <c r="A1544" s="361">
        <f t="shared" si="33"/>
        <v>1530</v>
      </c>
      <c r="B1544" s="294"/>
      <c r="C1544" s="337"/>
      <c r="D1544" s="337"/>
      <c r="E1544" s="337"/>
      <c r="F1544" s="337"/>
      <c r="G1544" s="356"/>
      <c r="H1544" s="340"/>
      <c r="I1544" s="337"/>
      <c r="J1544" s="337"/>
      <c r="K1544" s="337"/>
      <c r="L1544" s="337"/>
      <c r="M1544" s="334"/>
      <c r="N1544" s="337"/>
      <c r="O1544" s="349"/>
      <c r="P1544" s="349" t="str">
        <f>TEXT(daily!$B1544,"mmmm")</f>
        <v>January</v>
      </c>
      <c r="Q1544" s="357"/>
      <c r="R1544" s="313" t="str">
        <f t="shared" si="32"/>
        <v>1900</v>
      </c>
    </row>
    <row r="1545" ht="27" customHeight="1" spans="1:18">
      <c r="A1545" s="362">
        <f t="shared" si="33"/>
        <v>1531</v>
      </c>
      <c r="B1545" s="294"/>
      <c r="C1545" s="337"/>
      <c r="D1545" s="337"/>
      <c r="E1545" s="337"/>
      <c r="F1545" s="337"/>
      <c r="G1545" s="356"/>
      <c r="H1545" s="340"/>
      <c r="I1545" s="337"/>
      <c r="J1545" s="337"/>
      <c r="K1545" s="337"/>
      <c r="L1545" s="337"/>
      <c r="M1545" s="329"/>
      <c r="N1545" s="337"/>
      <c r="O1545" s="349"/>
      <c r="P1545" s="349" t="str">
        <f>TEXT(daily!$B1545,"mmmm")</f>
        <v>January</v>
      </c>
      <c r="Q1545" s="358"/>
      <c r="R1545" s="313" t="str">
        <f t="shared" si="32"/>
        <v>1900</v>
      </c>
    </row>
    <row r="1546" ht="27" customHeight="1" spans="1:18">
      <c r="A1546" s="361">
        <f t="shared" si="33"/>
        <v>1532</v>
      </c>
      <c r="B1546" s="294"/>
      <c r="C1546" s="337"/>
      <c r="D1546" s="337"/>
      <c r="E1546" s="337"/>
      <c r="F1546" s="337"/>
      <c r="G1546" s="356"/>
      <c r="H1546" s="340"/>
      <c r="I1546" s="337"/>
      <c r="J1546" s="337"/>
      <c r="K1546" s="337"/>
      <c r="L1546" s="337"/>
      <c r="M1546" s="334"/>
      <c r="N1546" s="337"/>
      <c r="O1546" s="349"/>
      <c r="P1546" s="349" t="str">
        <f>TEXT(daily!$B1546,"mmmm")</f>
        <v>January</v>
      </c>
      <c r="Q1546" s="357"/>
      <c r="R1546" s="313" t="str">
        <f t="shared" si="32"/>
        <v>1900</v>
      </c>
    </row>
    <row r="1547" ht="27" customHeight="1" spans="1:18">
      <c r="A1547" s="362">
        <f t="shared" si="33"/>
        <v>1533</v>
      </c>
      <c r="B1547" s="294"/>
      <c r="C1547" s="337"/>
      <c r="D1547" s="337"/>
      <c r="E1547" s="337"/>
      <c r="F1547" s="337"/>
      <c r="G1547" s="356"/>
      <c r="H1547" s="340"/>
      <c r="I1547" s="337"/>
      <c r="J1547" s="337"/>
      <c r="K1547" s="337"/>
      <c r="L1547" s="337"/>
      <c r="M1547" s="329"/>
      <c r="N1547" s="337"/>
      <c r="O1547" s="349"/>
      <c r="P1547" s="349" t="str">
        <f>TEXT(daily!$B1547,"mmmm")</f>
        <v>January</v>
      </c>
      <c r="Q1547" s="358"/>
      <c r="R1547" s="313" t="str">
        <f t="shared" si="32"/>
        <v>1900</v>
      </c>
    </row>
    <row r="1548" ht="27" customHeight="1" spans="1:18">
      <c r="A1548" s="361">
        <f t="shared" si="33"/>
        <v>1534</v>
      </c>
      <c r="B1548" s="294"/>
      <c r="C1548" s="337"/>
      <c r="D1548" s="337"/>
      <c r="E1548" s="337"/>
      <c r="F1548" s="337"/>
      <c r="G1548" s="356"/>
      <c r="H1548" s="340"/>
      <c r="I1548" s="337"/>
      <c r="J1548" s="337"/>
      <c r="K1548" s="337"/>
      <c r="L1548" s="337"/>
      <c r="M1548" s="334"/>
      <c r="N1548" s="337"/>
      <c r="O1548" s="349"/>
      <c r="P1548" s="349" t="str">
        <f>TEXT(daily!$B1548,"mmmm")</f>
        <v>January</v>
      </c>
      <c r="Q1548" s="357"/>
      <c r="R1548" s="313" t="str">
        <f t="shared" si="32"/>
        <v>1900</v>
      </c>
    </row>
    <row r="1549" ht="27" customHeight="1" spans="1:18">
      <c r="A1549" s="362">
        <f t="shared" si="33"/>
        <v>1535</v>
      </c>
      <c r="B1549" s="294"/>
      <c r="C1549" s="337"/>
      <c r="D1549" s="337"/>
      <c r="E1549" s="337"/>
      <c r="F1549" s="337"/>
      <c r="G1549" s="356"/>
      <c r="H1549" s="340"/>
      <c r="I1549" s="337"/>
      <c r="J1549" s="337"/>
      <c r="K1549" s="337"/>
      <c r="L1549" s="337"/>
      <c r="M1549" s="329"/>
      <c r="N1549" s="337"/>
      <c r="O1549" s="349"/>
      <c r="P1549" s="349" t="str">
        <f>TEXT(daily!$B1549,"mmmm")</f>
        <v>January</v>
      </c>
      <c r="Q1549" s="358"/>
      <c r="R1549" s="313" t="str">
        <f t="shared" si="32"/>
        <v>1900</v>
      </c>
    </row>
    <row r="1550" ht="27" customHeight="1" spans="1:18">
      <c r="A1550" s="361">
        <f t="shared" si="33"/>
        <v>1536</v>
      </c>
      <c r="B1550" s="294"/>
      <c r="C1550" s="337"/>
      <c r="D1550" s="337"/>
      <c r="E1550" s="337"/>
      <c r="F1550" s="337"/>
      <c r="G1550" s="356"/>
      <c r="H1550" s="340"/>
      <c r="I1550" s="337"/>
      <c r="J1550" s="337"/>
      <c r="K1550" s="337"/>
      <c r="L1550" s="337"/>
      <c r="M1550" s="334"/>
      <c r="N1550" s="337"/>
      <c r="O1550" s="349"/>
      <c r="P1550" s="349" t="str">
        <f>TEXT(daily!$B1550,"mmmm")</f>
        <v>January</v>
      </c>
      <c r="Q1550" s="357"/>
      <c r="R1550" s="313" t="str">
        <f t="shared" si="32"/>
        <v>1900</v>
      </c>
    </row>
    <row r="1551" ht="27" customHeight="1" spans="1:18">
      <c r="A1551" s="362">
        <f t="shared" si="33"/>
        <v>1537</v>
      </c>
      <c r="B1551" s="294"/>
      <c r="C1551" s="337"/>
      <c r="D1551" s="337"/>
      <c r="E1551" s="337"/>
      <c r="F1551" s="337"/>
      <c r="G1551" s="356"/>
      <c r="H1551" s="340"/>
      <c r="I1551" s="337"/>
      <c r="J1551" s="337"/>
      <c r="K1551" s="337"/>
      <c r="L1551" s="337"/>
      <c r="M1551" s="329"/>
      <c r="N1551" s="337"/>
      <c r="O1551" s="349"/>
      <c r="P1551" s="349" t="str">
        <f>TEXT(daily!$B1551,"mmmm")</f>
        <v>January</v>
      </c>
      <c r="Q1551" s="358"/>
      <c r="R1551" s="313" t="str">
        <f t="shared" ref="R1551:R1614" si="34">TEXT(B1551,"yyyy")</f>
        <v>1900</v>
      </c>
    </row>
    <row r="1552" ht="27" customHeight="1" spans="1:18">
      <c r="A1552" s="361">
        <f t="shared" si="33"/>
        <v>1538</v>
      </c>
      <c r="B1552" s="294"/>
      <c r="C1552" s="337"/>
      <c r="D1552" s="337"/>
      <c r="E1552" s="337"/>
      <c r="F1552" s="337"/>
      <c r="G1552" s="356"/>
      <c r="H1552" s="340"/>
      <c r="I1552" s="337"/>
      <c r="J1552" s="337"/>
      <c r="K1552" s="337"/>
      <c r="L1552" s="337"/>
      <c r="M1552" s="334"/>
      <c r="N1552" s="337"/>
      <c r="O1552" s="349"/>
      <c r="P1552" s="349" t="str">
        <f>TEXT(daily!$B1552,"mmmm")</f>
        <v>January</v>
      </c>
      <c r="Q1552" s="357"/>
      <c r="R1552" s="313" t="str">
        <f t="shared" si="34"/>
        <v>1900</v>
      </c>
    </row>
    <row r="1553" ht="27" customHeight="1" spans="1:18">
      <c r="A1553" s="362">
        <f t="shared" si="33"/>
        <v>1539</v>
      </c>
      <c r="B1553" s="294"/>
      <c r="C1553" s="337"/>
      <c r="D1553" s="337"/>
      <c r="E1553" s="337"/>
      <c r="F1553" s="337"/>
      <c r="G1553" s="356"/>
      <c r="H1553" s="340"/>
      <c r="I1553" s="337"/>
      <c r="J1553" s="337"/>
      <c r="K1553" s="337"/>
      <c r="L1553" s="337"/>
      <c r="M1553" s="329"/>
      <c r="N1553" s="337"/>
      <c r="O1553" s="349"/>
      <c r="P1553" s="349" t="str">
        <f>TEXT(daily!$B1553,"mmmm")</f>
        <v>January</v>
      </c>
      <c r="Q1553" s="358"/>
      <c r="R1553" s="313" t="str">
        <f t="shared" si="34"/>
        <v>1900</v>
      </c>
    </row>
    <row r="1554" ht="27" customHeight="1" spans="1:18">
      <c r="A1554" s="361">
        <f t="shared" si="33"/>
        <v>1540</v>
      </c>
      <c r="B1554" s="294"/>
      <c r="C1554" s="337"/>
      <c r="D1554" s="337"/>
      <c r="E1554" s="337"/>
      <c r="F1554" s="337"/>
      <c r="G1554" s="356"/>
      <c r="H1554" s="340"/>
      <c r="I1554" s="337"/>
      <c r="J1554" s="337"/>
      <c r="K1554" s="337"/>
      <c r="L1554" s="337"/>
      <c r="M1554" s="334"/>
      <c r="N1554" s="337"/>
      <c r="O1554" s="349"/>
      <c r="P1554" s="349" t="str">
        <f>TEXT(daily!$B1554,"mmmm")</f>
        <v>January</v>
      </c>
      <c r="Q1554" s="357"/>
      <c r="R1554" s="313" t="str">
        <f t="shared" si="34"/>
        <v>1900</v>
      </c>
    </row>
    <row r="1555" ht="27" customHeight="1" spans="1:18">
      <c r="A1555" s="362">
        <f t="shared" si="33"/>
        <v>1541</v>
      </c>
      <c r="B1555" s="294"/>
      <c r="C1555" s="337"/>
      <c r="D1555" s="337"/>
      <c r="E1555" s="337"/>
      <c r="F1555" s="337"/>
      <c r="G1555" s="356"/>
      <c r="H1555" s="340"/>
      <c r="I1555" s="337"/>
      <c r="J1555" s="337"/>
      <c r="K1555" s="337"/>
      <c r="L1555" s="337"/>
      <c r="M1555" s="329"/>
      <c r="N1555" s="337"/>
      <c r="O1555" s="349"/>
      <c r="P1555" s="349" t="str">
        <f>TEXT(daily!$B1555,"mmmm")</f>
        <v>January</v>
      </c>
      <c r="Q1555" s="358"/>
      <c r="R1555" s="313" t="str">
        <f t="shared" si="34"/>
        <v>1900</v>
      </c>
    </row>
    <row r="1556" ht="27" customHeight="1" spans="1:18">
      <c r="A1556" s="361">
        <f t="shared" si="33"/>
        <v>1542</v>
      </c>
      <c r="B1556" s="294"/>
      <c r="C1556" s="337"/>
      <c r="D1556" s="337"/>
      <c r="E1556" s="337"/>
      <c r="F1556" s="337"/>
      <c r="G1556" s="356"/>
      <c r="H1556" s="340"/>
      <c r="I1556" s="337"/>
      <c r="J1556" s="337"/>
      <c r="K1556" s="337"/>
      <c r="L1556" s="337"/>
      <c r="M1556" s="334"/>
      <c r="N1556" s="337"/>
      <c r="O1556" s="349"/>
      <c r="P1556" s="349" t="str">
        <f>TEXT(daily!$B1556,"mmmm")</f>
        <v>January</v>
      </c>
      <c r="Q1556" s="357"/>
      <c r="R1556" s="313" t="str">
        <f t="shared" si="34"/>
        <v>1900</v>
      </c>
    </row>
    <row r="1557" ht="27" customHeight="1" spans="1:18">
      <c r="A1557" s="362">
        <f t="shared" si="33"/>
        <v>1543</v>
      </c>
      <c r="B1557" s="294"/>
      <c r="C1557" s="337"/>
      <c r="D1557" s="337"/>
      <c r="E1557" s="337"/>
      <c r="F1557" s="337"/>
      <c r="G1557" s="356"/>
      <c r="H1557" s="340"/>
      <c r="I1557" s="337"/>
      <c r="J1557" s="337"/>
      <c r="K1557" s="337"/>
      <c r="L1557" s="337"/>
      <c r="M1557" s="329"/>
      <c r="N1557" s="337"/>
      <c r="O1557" s="349"/>
      <c r="P1557" s="349" t="str">
        <f>TEXT(daily!$B1557,"mmmm")</f>
        <v>January</v>
      </c>
      <c r="Q1557" s="358"/>
      <c r="R1557" s="313" t="str">
        <f t="shared" si="34"/>
        <v>1900</v>
      </c>
    </row>
    <row r="1558" ht="27" customHeight="1" spans="1:18">
      <c r="A1558" s="361">
        <f t="shared" si="33"/>
        <v>1544</v>
      </c>
      <c r="B1558" s="294"/>
      <c r="C1558" s="337"/>
      <c r="D1558" s="337"/>
      <c r="E1558" s="337"/>
      <c r="F1558" s="337"/>
      <c r="G1558" s="356"/>
      <c r="H1558" s="340"/>
      <c r="I1558" s="337"/>
      <c r="J1558" s="337"/>
      <c r="K1558" s="337"/>
      <c r="L1558" s="337"/>
      <c r="M1558" s="334"/>
      <c r="N1558" s="337"/>
      <c r="O1558" s="349"/>
      <c r="P1558" s="349" t="str">
        <f>TEXT(daily!$B1558,"mmmm")</f>
        <v>January</v>
      </c>
      <c r="Q1558" s="357"/>
      <c r="R1558" s="313" t="str">
        <f t="shared" si="34"/>
        <v>1900</v>
      </c>
    </row>
    <row r="1559" ht="27" customHeight="1" spans="1:18">
      <c r="A1559" s="362">
        <f t="shared" si="33"/>
        <v>1545</v>
      </c>
      <c r="B1559" s="294"/>
      <c r="C1559" s="337"/>
      <c r="D1559" s="337"/>
      <c r="E1559" s="337"/>
      <c r="F1559" s="337"/>
      <c r="G1559" s="356"/>
      <c r="H1559" s="340"/>
      <c r="I1559" s="337"/>
      <c r="J1559" s="337"/>
      <c r="K1559" s="337"/>
      <c r="L1559" s="337"/>
      <c r="M1559" s="329"/>
      <c r="N1559" s="337"/>
      <c r="O1559" s="349"/>
      <c r="P1559" s="349" t="str">
        <f>TEXT(daily!$B1559,"mmmm")</f>
        <v>January</v>
      </c>
      <c r="Q1559" s="358"/>
      <c r="R1559" s="313" t="str">
        <f t="shared" si="34"/>
        <v>1900</v>
      </c>
    </row>
    <row r="1560" ht="27" customHeight="1" spans="1:18">
      <c r="A1560" s="361">
        <f t="shared" si="33"/>
        <v>1546</v>
      </c>
      <c r="B1560" s="294"/>
      <c r="C1560" s="337"/>
      <c r="D1560" s="337"/>
      <c r="E1560" s="337"/>
      <c r="F1560" s="337"/>
      <c r="G1560" s="356"/>
      <c r="H1560" s="340"/>
      <c r="I1560" s="337"/>
      <c r="J1560" s="337"/>
      <c r="K1560" s="337"/>
      <c r="L1560" s="337"/>
      <c r="M1560" s="334"/>
      <c r="N1560" s="337"/>
      <c r="O1560" s="349"/>
      <c r="P1560" s="349" t="str">
        <f>TEXT(daily!$B1560,"mmmm")</f>
        <v>January</v>
      </c>
      <c r="Q1560" s="357"/>
      <c r="R1560" s="313" t="str">
        <f t="shared" si="34"/>
        <v>1900</v>
      </c>
    </row>
    <row r="1561" ht="27" customHeight="1" spans="1:18">
      <c r="A1561" s="362">
        <f t="shared" si="33"/>
        <v>1547</v>
      </c>
      <c r="B1561" s="294"/>
      <c r="C1561" s="337"/>
      <c r="D1561" s="337"/>
      <c r="E1561" s="337"/>
      <c r="F1561" s="337"/>
      <c r="G1561" s="356"/>
      <c r="H1561" s="340"/>
      <c r="I1561" s="337"/>
      <c r="J1561" s="337"/>
      <c r="K1561" s="337"/>
      <c r="L1561" s="337"/>
      <c r="M1561" s="329"/>
      <c r="N1561" s="337"/>
      <c r="O1561" s="349"/>
      <c r="P1561" s="349" t="str">
        <f>TEXT(daily!$B1561,"mmmm")</f>
        <v>January</v>
      </c>
      <c r="Q1561" s="358"/>
      <c r="R1561" s="313" t="str">
        <f t="shared" si="34"/>
        <v>1900</v>
      </c>
    </row>
    <row r="1562" ht="27" customHeight="1" spans="1:18">
      <c r="A1562" s="361">
        <f t="shared" si="33"/>
        <v>1548</v>
      </c>
      <c r="B1562" s="294"/>
      <c r="C1562" s="337"/>
      <c r="D1562" s="337"/>
      <c r="E1562" s="337"/>
      <c r="F1562" s="337"/>
      <c r="G1562" s="356"/>
      <c r="H1562" s="340"/>
      <c r="I1562" s="337"/>
      <c r="J1562" s="337"/>
      <c r="K1562" s="337"/>
      <c r="L1562" s="337"/>
      <c r="M1562" s="334"/>
      <c r="N1562" s="337"/>
      <c r="O1562" s="349"/>
      <c r="P1562" s="349" t="str">
        <f>TEXT(daily!$B1562,"mmmm")</f>
        <v>January</v>
      </c>
      <c r="Q1562" s="357"/>
      <c r="R1562" s="313" t="str">
        <f t="shared" si="34"/>
        <v>1900</v>
      </c>
    </row>
    <row r="1563" ht="27" customHeight="1" spans="1:18">
      <c r="A1563" s="362">
        <f t="shared" si="33"/>
        <v>1549</v>
      </c>
      <c r="B1563" s="294"/>
      <c r="C1563" s="337"/>
      <c r="D1563" s="337"/>
      <c r="E1563" s="337"/>
      <c r="F1563" s="337"/>
      <c r="G1563" s="356"/>
      <c r="H1563" s="340"/>
      <c r="I1563" s="337"/>
      <c r="J1563" s="337"/>
      <c r="K1563" s="337"/>
      <c r="L1563" s="337"/>
      <c r="M1563" s="329"/>
      <c r="N1563" s="337"/>
      <c r="O1563" s="349"/>
      <c r="P1563" s="349" t="str">
        <f>TEXT(daily!$B1563,"mmmm")</f>
        <v>January</v>
      </c>
      <c r="Q1563" s="358"/>
      <c r="R1563" s="313" t="str">
        <f t="shared" si="34"/>
        <v>1900</v>
      </c>
    </row>
    <row r="1564" ht="27" customHeight="1" spans="1:18">
      <c r="A1564" s="361">
        <f t="shared" si="33"/>
        <v>1550</v>
      </c>
      <c r="B1564" s="294"/>
      <c r="C1564" s="337"/>
      <c r="D1564" s="337"/>
      <c r="E1564" s="337"/>
      <c r="F1564" s="337"/>
      <c r="G1564" s="356"/>
      <c r="H1564" s="340"/>
      <c r="I1564" s="337"/>
      <c r="J1564" s="337"/>
      <c r="K1564" s="337"/>
      <c r="L1564" s="337"/>
      <c r="M1564" s="334"/>
      <c r="N1564" s="337"/>
      <c r="O1564" s="349"/>
      <c r="P1564" s="349" t="str">
        <f>TEXT(daily!$B1564,"mmmm")</f>
        <v>January</v>
      </c>
      <c r="Q1564" s="357"/>
      <c r="R1564" s="313" t="str">
        <f t="shared" si="34"/>
        <v>1900</v>
      </c>
    </row>
    <row r="1565" ht="27" customHeight="1" spans="1:18">
      <c r="A1565" s="362">
        <f t="shared" si="33"/>
        <v>1551</v>
      </c>
      <c r="B1565" s="294"/>
      <c r="C1565" s="337"/>
      <c r="D1565" s="337"/>
      <c r="E1565" s="337"/>
      <c r="F1565" s="337"/>
      <c r="G1565" s="356"/>
      <c r="H1565" s="340"/>
      <c r="I1565" s="337"/>
      <c r="J1565" s="337"/>
      <c r="K1565" s="337"/>
      <c r="L1565" s="337"/>
      <c r="M1565" s="329"/>
      <c r="N1565" s="337"/>
      <c r="O1565" s="349"/>
      <c r="P1565" s="349" t="str">
        <f>TEXT(daily!$B1565,"mmmm")</f>
        <v>January</v>
      </c>
      <c r="Q1565" s="358"/>
      <c r="R1565" s="313" t="str">
        <f t="shared" si="34"/>
        <v>1900</v>
      </c>
    </row>
    <row r="1566" ht="27" customHeight="1" spans="1:18">
      <c r="A1566" s="361">
        <f t="shared" si="33"/>
        <v>1552</v>
      </c>
      <c r="B1566" s="294"/>
      <c r="C1566" s="337"/>
      <c r="D1566" s="337"/>
      <c r="E1566" s="337"/>
      <c r="F1566" s="337"/>
      <c r="G1566" s="356"/>
      <c r="H1566" s="340"/>
      <c r="I1566" s="337"/>
      <c r="J1566" s="337"/>
      <c r="K1566" s="337"/>
      <c r="L1566" s="337"/>
      <c r="M1566" s="334"/>
      <c r="N1566" s="337"/>
      <c r="O1566" s="349"/>
      <c r="P1566" s="349" t="str">
        <f>TEXT(daily!$B1566,"mmmm")</f>
        <v>January</v>
      </c>
      <c r="Q1566" s="357"/>
      <c r="R1566" s="313" t="str">
        <f t="shared" si="34"/>
        <v>1900</v>
      </c>
    </row>
    <row r="1567" ht="27" customHeight="1" spans="1:18">
      <c r="A1567" s="362">
        <f t="shared" si="33"/>
        <v>1553</v>
      </c>
      <c r="B1567" s="294"/>
      <c r="C1567" s="337"/>
      <c r="D1567" s="337"/>
      <c r="E1567" s="337"/>
      <c r="F1567" s="337"/>
      <c r="G1567" s="356"/>
      <c r="H1567" s="340"/>
      <c r="I1567" s="337"/>
      <c r="J1567" s="337"/>
      <c r="K1567" s="337"/>
      <c r="L1567" s="337"/>
      <c r="M1567" s="329"/>
      <c r="N1567" s="337"/>
      <c r="O1567" s="349"/>
      <c r="P1567" s="349" t="str">
        <f>TEXT(daily!$B1567,"mmmm")</f>
        <v>January</v>
      </c>
      <c r="Q1567" s="358"/>
      <c r="R1567" s="313" t="str">
        <f t="shared" si="34"/>
        <v>1900</v>
      </c>
    </row>
    <row r="1568" ht="27" customHeight="1" spans="1:18">
      <c r="A1568" s="361">
        <f t="shared" si="33"/>
        <v>1554</v>
      </c>
      <c r="B1568" s="294"/>
      <c r="C1568" s="337"/>
      <c r="D1568" s="337"/>
      <c r="E1568" s="337"/>
      <c r="F1568" s="337"/>
      <c r="G1568" s="356"/>
      <c r="H1568" s="340"/>
      <c r="I1568" s="337"/>
      <c r="J1568" s="337"/>
      <c r="K1568" s="337"/>
      <c r="L1568" s="337"/>
      <c r="M1568" s="334"/>
      <c r="N1568" s="337"/>
      <c r="O1568" s="349"/>
      <c r="P1568" s="349" t="str">
        <f>TEXT(daily!$B1568,"mmmm")</f>
        <v>January</v>
      </c>
      <c r="Q1568" s="357"/>
      <c r="R1568" s="313" t="str">
        <f t="shared" si="34"/>
        <v>1900</v>
      </c>
    </row>
    <row r="1569" ht="27" customHeight="1" spans="1:18">
      <c r="A1569" s="362">
        <f t="shared" si="33"/>
        <v>1555</v>
      </c>
      <c r="B1569" s="294"/>
      <c r="C1569" s="337"/>
      <c r="D1569" s="337"/>
      <c r="E1569" s="337"/>
      <c r="F1569" s="337"/>
      <c r="G1569" s="356"/>
      <c r="H1569" s="340"/>
      <c r="I1569" s="337"/>
      <c r="J1569" s="337"/>
      <c r="K1569" s="337"/>
      <c r="L1569" s="337"/>
      <c r="M1569" s="329"/>
      <c r="N1569" s="337"/>
      <c r="O1569" s="349"/>
      <c r="P1569" s="349" t="str">
        <f>TEXT(daily!$B1569,"mmmm")</f>
        <v>January</v>
      </c>
      <c r="Q1569" s="358"/>
      <c r="R1569" s="313" t="str">
        <f t="shared" si="34"/>
        <v>1900</v>
      </c>
    </row>
    <row r="1570" ht="27" customHeight="1" spans="1:18">
      <c r="A1570" s="361">
        <f t="shared" si="33"/>
        <v>1556</v>
      </c>
      <c r="B1570" s="294"/>
      <c r="C1570" s="337"/>
      <c r="D1570" s="337"/>
      <c r="E1570" s="337"/>
      <c r="F1570" s="337"/>
      <c r="G1570" s="356"/>
      <c r="H1570" s="340"/>
      <c r="I1570" s="337"/>
      <c r="J1570" s="337"/>
      <c r="K1570" s="337"/>
      <c r="L1570" s="337"/>
      <c r="M1570" s="334"/>
      <c r="N1570" s="337"/>
      <c r="O1570" s="349"/>
      <c r="P1570" s="349" t="str">
        <f>TEXT(daily!$B1570,"mmmm")</f>
        <v>January</v>
      </c>
      <c r="Q1570" s="357"/>
      <c r="R1570" s="313" t="str">
        <f t="shared" si="34"/>
        <v>1900</v>
      </c>
    </row>
    <row r="1571" ht="27" customHeight="1" spans="1:18">
      <c r="A1571" s="362">
        <f t="shared" si="33"/>
        <v>1557</v>
      </c>
      <c r="B1571" s="294"/>
      <c r="C1571" s="337"/>
      <c r="D1571" s="337"/>
      <c r="E1571" s="337"/>
      <c r="F1571" s="337"/>
      <c r="G1571" s="356"/>
      <c r="H1571" s="340"/>
      <c r="I1571" s="337"/>
      <c r="J1571" s="337"/>
      <c r="K1571" s="337"/>
      <c r="L1571" s="337"/>
      <c r="M1571" s="329"/>
      <c r="N1571" s="337"/>
      <c r="O1571" s="349"/>
      <c r="P1571" s="349" t="str">
        <f>TEXT(daily!$B1571,"mmmm")</f>
        <v>January</v>
      </c>
      <c r="Q1571" s="358"/>
      <c r="R1571" s="313" t="str">
        <f t="shared" si="34"/>
        <v>1900</v>
      </c>
    </row>
    <row r="1572" ht="27" customHeight="1" spans="1:18">
      <c r="A1572" s="361">
        <f t="shared" si="33"/>
        <v>1558</v>
      </c>
      <c r="B1572" s="294"/>
      <c r="C1572" s="337"/>
      <c r="D1572" s="337"/>
      <c r="E1572" s="337"/>
      <c r="F1572" s="337"/>
      <c r="G1572" s="356"/>
      <c r="H1572" s="340"/>
      <c r="I1572" s="337"/>
      <c r="J1572" s="337"/>
      <c r="K1572" s="337"/>
      <c r="L1572" s="337"/>
      <c r="M1572" s="334"/>
      <c r="N1572" s="337"/>
      <c r="O1572" s="349"/>
      <c r="P1572" s="349" t="str">
        <f>TEXT(daily!$B1572,"mmmm")</f>
        <v>January</v>
      </c>
      <c r="Q1572" s="357"/>
      <c r="R1572" s="313" t="str">
        <f t="shared" si="34"/>
        <v>1900</v>
      </c>
    </row>
    <row r="1573" ht="27" customHeight="1" spans="1:18">
      <c r="A1573" s="362">
        <f t="shared" si="33"/>
        <v>1559</v>
      </c>
      <c r="B1573" s="294"/>
      <c r="C1573" s="337"/>
      <c r="D1573" s="337"/>
      <c r="E1573" s="337"/>
      <c r="F1573" s="337"/>
      <c r="G1573" s="356"/>
      <c r="H1573" s="340"/>
      <c r="I1573" s="337"/>
      <c r="J1573" s="337"/>
      <c r="K1573" s="337"/>
      <c r="L1573" s="337"/>
      <c r="M1573" s="329"/>
      <c r="N1573" s="337"/>
      <c r="O1573" s="349"/>
      <c r="P1573" s="349" t="str">
        <f>TEXT(daily!$B1573,"mmmm")</f>
        <v>January</v>
      </c>
      <c r="Q1573" s="358"/>
      <c r="R1573" s="313" t="str">
        <f t="shared" si="34"/>
        <v>1900</v>
      </c>
    </row>
    <row r="1574" ht="27" customHeight="1" spans="1:18">
      <c r="A1574" s="361">
        <f t="shared" si="33"/>
        <v>1560</v>
      </c>
      <c r="B1574" s="294"/>
      <c r="C1574" s="337"/>
      <c r="D1574" s="337"/>
      <c r="E1574" s="337"/>
      <c r="F1574" s="337"/>
      <c r="G1574" s="356"/>
      <c r="H1574" s="340"/>
      <c r="I1574" s="337"/>
      <c r="J1574" s="337"/>
      <c r="K1574" s="337"/>
      <c r="L1574" s="337"/>
      <c r="M1574" s="334"/>
      <c r="N1574" s="337"/>
      <c r="O1574" s="349"/>
      <c r="P1574" s="349" t="str">
        <f>TEXT(daily!$B1574,"mmmm")</f>
        <v>January</v>
      </c>
      <c r="Q1574" s="357"/>
      <c r="R1574" s="313" t="str">
        <f t="shared" si="34"/>
        <v>1900</v>
      </c>
    </row>
    <row r="1575" ht="27" customHeight="1" spans="1:18">
      <c r="A1575" s="362">
        <f t="shared" si="33"/>
        <v>1561</v>
      </c>
      <c r="B1575" s="294"/>
      <c r="C1575" s="337"/>
      <c r="D1575" s="337"/>
      <c r="E1575" s="337"/>
      <c r="F1575" s="337"/>
      <c r="G1575" s="356"/>
      <c r="H1575" s="340"/>
      <c r="I1575" s="337"/>
      <c r="J1575" s="337"/>
      <c r="K1575" s="337"/>
      <c r="L1575" s="337"/>
      <c r="M1575" s="329"/>
      <c r="N1575" s="337"/>
      <c r="O1575" s="349"/>
      <c r="P1575" s="349" t="str">
        <f>TEXT(daily!$B1575,"mmmm")</f>
        <v>January</v>
      </c>
      <c r="Q1575" s="358"/>
      <c r="R1575" s="313" t="str">
        <f t="shared" si="34"/>
        <v>1900</v>
      </c>
    </row>
    <row r="1576" ht="27" customHeight="1" spans="1:18">
      <c r="A1576" s="361">
        <f t="shared" si="33"/>
        <v>1562</v>
      </c>
      <c r="B1576" s="294"/>
      <c r="C1576" s="337"/>
      <c r="D1576" s="337"/>
      <c r="E1576" s="337"/>
      <c r="F1576" s="337"/>
      <c r="G1576" s="356"/>
      <c r="H1576" s="340"/>
      <c r="I1576" s="337"/>
      <c r="J1576" s="337"/>
      <c r="K1576" s="337"/>
      <c r="L1576" s="337"/>
      <c r="M1576" s="334"/>
      <c r="N1576" s="337"/>
      <c r="O1576" s="349"/>
      <c r="P1576" s="349" t="str">
        <f>TEXT(daily!$B1576,"mmmm")</f>
        <v>January</v>
      </c>
      <c r="Q1576" s="357"/>
      <c r="R1576" s="313" t="str">
        <f t="shared" si="34"/>
        <v>1900</v>
      </c>
    </row>
    <row r="1577" ht="27" customHeight="1" spans="1:18">
      <c r="A1577" s="362">
        <f t="shared" si="33"/>
        <v>1563</v>
      </c>
      <c r="B1577" s="294"/>
      <c r="C1577" s="337"/>
      <c r="D1577" s="337"/>
      <c r="E1577" s="337"/>
      <c r="F1577" s="337"/>
      <c r="G1577" s="356"/>
      <c r="H1577" s="340"/>
      <c r="I1577" s="337"/>
      <c r="J1577" s="337"/>
      <c r="K1577" s="337"/>
      <c r="L1577" s="337"/>
      <c r="M1577" s="329"/>
      <c r="N1577" s="337"/>
      <c r="O1577" s="349"/>
      <c r="P1577" s="349" t="str">
        <f>TEXT(daily!$B1577,"mmmm")</f>
        <v>January</v>
      </c>
      <c r="Q1577" s="358"/>
      <c r="R1577" s="313" t="str">
        <f t="shared" si="34"/>
        <v>1900</v>
      </c>
    </row>
    <row r="1578" ht="27" customHeight="1" spans="1:18">
      <c r="A1578" s="361">
        <f t="shared" ref="A1578:A1641" si="35">A1577+1</f>
        <v>1564</v>
      </c>
      <c r="B1578" s="294"/>
      <c r="C1578" s="337"/>
      <c r="D1578" s="341"/>
      <c r="E1578" s="337"/>
      <c r="F1578" s="337"/>
      <c r="G1578" s="356"/>
      <c r="H1578" s="340"/>
      <c r="I1578" s="337"/>
      <c r="J1578" s="337"/>
      <c r="K1578" s="337"/>
      <c r="L1578" s="337"/>
      <c r="M1578" s="334"/>
      <c r="N1578" s="337"/>
      <c r="O1578" s="349"/>
      <c r="P1578" s="349" t="str">
        <f>TEXT(daily!$B1578,"mmmm")</f>
        <v>January</v>
      </c>
      <c r="Q1578" s="357"/>
      <c r="R1578" s="313" t="str">
        <f t="shared" si="34"/>
        <v>1900</v>
      </c>
    </row>
    <row r="1579" ht="27" customHeight="1" spans="1:18">
      <c r="A1579" s="362">
        <f t="shared" si="35"/>
        <v>1565</v>
      </c>
      <c r="B1579" s="294"/>
      <c r="C1579" s="337"/>
      <c r="D1579" s="337"/>
      <c r="E1579" s="337"/>
      <c r="F1579" s="337"/>
      <c r="G1579" s="356"/>
      <c r="H1579" s="340"/>
      <c r="I1579" s="337"/>
      <c r="J1579" s="337"/>
      <c r="K1579" s="337"/>
      <c r="L1579" s="337"/>
      <c r="M1579" s="329"/>
      <c r="N1579" s="337"/>
      <c r="O1579" s="349"/>
      <c r="P1579" s="349" t="str">
        <f>TEXT(daily!$B1579,"mmmm")</f>
        <v>January</v>
      </c>
      <c r="Q1579" s="358"/>
      <c r="R1579" s="313" t="str">
        <f t="shared" si="34"/>
        <v>1900</v>
      </c>
    </row>
    <row r="1580" ht="27" customHeight="1" spans="1:18">
      <c r="A1580" s="361">
        <f t="shared" si="35"/>
        <v>1566</v>
      </c>
      <c r="B1580" s="294"/>
      <c r="C1580" s="337"/>
      <c r="D1580" s="337"/>
      <c r="E1580" s="337"/>
      <c r="F1580" s="337"/>
      <c r="G1580" s="356"/>
      <c r="H1580" s="340"/>
      <c r="I1580" s="337"/>
      <c r="J1580" s="337"/>
      <c r="K1580" s="337"/>
      <c r="L1580" s="337"/>
      <c r="M1580" s="334"/>
      <c r="N1580" s="337"/>
      <c r="O1580" s="349"/>
      <c r="P1580" s="349" t="str">
        <f>TEXT(daily!$B1580,"mmmm")</f>
        <v>January</v>
      </c>
      <c r="Q1580" s="357"/>
      <c r="R1580" s="313" t="str">
        <f t="shared" si="34"/>
        <v>1900</v>
      </c>
    </row>
    <row r="1581" ht="27" customHeight="1" spans="1:18">
      <c r="A1581" s="362">
        <f t="shared" si="35"/>
        <v>1567</v>
      </c>
      <c r="B1581" s="294"/>
      <c r="C1581" s="337"/>
      <c r="D1581" s="337"/>
      <c r="E1581" s="337"/>
      <c r="F1581" s="337"/>
      <c r="G1581" s="356"/>
      <c r="H1581" s="340"/>
      <c r="I1581" s="337"/>
      <c r="J1581" s="337"/>
      <c r="K1581" s="337"/>
      <c r="L1581" s="337"/>
      <c r="M1581" s="329"/>
      <c r="N1581" s="337"/>
      <c r="O1581" s="349"/>
      <c r="P1581" s="349" t="str">
        <f>TEXT(daily!$B1581,"mmmm")</f>
        <v>January</v>
      </c>
      <c r="Q1581" s="358"/>
      <c r="R1581" s="313" t="str">
        <f t="shared" si="34"/>
        <v>1900</v>
      </c>
    </row>
    <row r="1582" ht="27" customHeight="1" spans="1:18">
      <c r="A1582" s="361">
        <f t="shared" si="35"/>
        <v>1568</v>
      </c>
      <c r="B1582" s="294"/>
      <c r="C1582" s="337"/>
      <c r="D1582" s="337"/>
      <c r="E1582" s="337"/>
      <c r="F1582" s="337"/>
      <c r="G1582" s="356"/>
      <c r="H1582" s="340"/>
      <c r="I1582" s="337"/>
      <c r="J1582" s="337"/>
      <c r="K1582" s="337"/>
      <c r="L1582" s="337"/>
      <c r="M1582" s="334"/>
      <c r="N1582" s="337"/>
      <c r="O1582" s="349"/>
      <c r="P1582" s="349" t="str">
        <f>TEXT(daily!$B1582,"mmmm")</f>
        <v>January</v>
      </c>
      <c r="Q1582" s="357"/>
      <c r="R1582" s="313" t="str">
        <f t="shared" si="34"/>
        <v>1900</v>
      </c>
    </row>
    <row r="1583" ht="27" customHeight="1" spans="1:18">
      <c r="A1583" s="362">
        <f t="shared" si="35"/>
        <v>1569</v>
      </c>
      <c r="B1583" s="294"/>
      <c r="C1583" s="337"/>
      <c r="D1583" s="337"/>
      <c r="E1583" s="337"/>
      <c r="F1583" s="341"/>
      <c r="G1583" s="356"/>
      <c r="H1583" s="340"/>
      <c r="I1583" s="337"/>
      <c r="J1583" s="337"/>
      <c r="K1583" s="337"/>
      <c r="L1583" s="337"/>
      <c r="M1583" s="329"/>
      <c r="N1583" s="337"/>
      <c r="O1583" s="349"/>
      <c r="P1583" s="349" t="str">
        <f>TEXT(daily!$B1583,"mmmm")</f>
        <v>January</v>
      </c>
      <c r="Q1583" s="358"/>
      <c r="R1583" s="313" t="str">
        <f t="shared" si="34"/>
        <v>1900</v>
      </c>
    </row>
    <row r="1584" ht="27" customHeight="1" spans="1:18">
      <c r="A1584" s="361">
        <f t="shared" si="35"/>
        <v>1570</v>
      </c>
      <c r="B1584" s="294"/>
      <c r="C1584" s="337"/>
      <c r="D1584" s="337"/>
      <c r="E1584" s="337"/>
      <c r="F1584" s="337"/>
      <c r="G1584" s="356"/>
      <c r="H1584" s="340"/>
      <c r="I1584" s="337"/>
      <c r="J1584" s="337"/>
      <c r="K1584" s="337"/>
      <c r="L1584" s="337"/>
      <c r="M1584" s="334"/>
      <c r="N1584" s="337"/>
      <c r="O1584" s="349"/>
      <c r="P1584" s="349" t="str">
        <f>TEXT(daily!$B1584,"mmmm")</f>
        <v>January</v>
      </c>
      <c r="Q1584" s="357"/>
      <c r="R1584" s="313" t="str">
        <f t="shared" si="34"/>
        <v>1900</v>
      </c>
    </row>
    <row r="1585" ht="27" customHeight="1" spans="1:18">
      <c r="A1585" s="362">
        <f t="shared" si="35"/>
        <v>1571</v>
      </c>
      <c r="B1585" s="294"/>
      <c r="C1585" s="337"/>
      <c r="D1585" s="337"/>
      <c r="E1585" s="337"/>
      <c r="F1585" s="337"/>
      <c r="G1585" s="356"/>
      <c r="H1585" s="340"/>
      <c r="I1585" s="337"/>
      <c r="J1585" s="337"/>
      <c r="K1585" s="337"/>
      <c r="L1585" s="337"/>
      <c r="M1585" s="329"/>
      <c r="N1585" s="337"/>
      <c r="O1585" s="349"/>
      <c r="P1585" s="349" t="str">
        <f>TEXT(daily!$B1585,"mmmm")</f>
        <v>January</v>
      </c>
      <c r="Q1585" s="358"/>
      <c r="R1585" s="313" t="str">
        <f t="shared" si="34"/>
        <v>1900</v>
      </c>
    </row>
    <row r="1586" ht="27" customHeight="1" spans="1:18">
      <c r="A1586" s="361">
        <f t="shared" si="35"/>
        <v>1572</v>
      </c>
      <c r="B1586" s="294"/>
      <c r="C1586" s="337"/>
      <c r="D1586" s="337"/>
      <c r="E1586" s="337"/>
      <c r="F1586" s="337"/>
      <c r="G1586" s="356"/>
      <c r="H1586" s="340"/>
      <c r="I1586" s="337"/>
      <c r="J1586" s="337"/>
      <c r="K1586" s="337"/>
      <c r="L1586" s="337"/>
      <c r="M1586" s="334"/>
      <c r="N1586" s="337"/>
      <c r="O1586" s="349"/>
      <c r="P1586" s="349" t="str">
        <f>TEXT(daily!$B1586,"mmmm")</f>
        <v>January</v>
      </c>
      <c r="Q1586" s="357"/>
      <c r="R1586" s="313" t="str">
        <f t="shared" si="34"/>
        <v>1900</v>
      </c>
    </row>
    <row r="1587" ht="27" customHeight="1" spans="1:18">
      <c r="A1587" s="362">
        <f t="shared" si="35"/>
        <v>1573</v>
      </c>
      <c r="B1587" s="294"/>
      <c r="C1587" s="337"/>
      <c r="D1587" s="337"/>
      <c r="E1587" s="337"/>
      <c r="F1587" s="337"/>
      <c r="G1587" s="356"/>
      <c r="H1587" s="340"/>
      <c r="I1587" s="337"/>
      <c r="J1587" s="337"/>
      <c r="K1587" s="337"/>
      <c r="L1587" s="337"/>
      <c r="M1587" s="329"/>
      <c r="N1587" s="337"/>
      <c r="O1587" s="349"/>
      <c r="P1587" s="349" t="str">
        <f>TEXT(daily!$B1587,"mmmm")</f>
        <v>January</v>
      </c>
      <c r="Q1587" s="358"/>
      <c r="R1587" s="313" t="str">
        <f t="shared" si="34"/>
        <v>1900</v>
      </c>
    </row>
    <row r="1588" ht="27" customHeight="1" spans="1:18">
      <c r="A1588" s="361">
        <f t="shared" si="35"/>
        <v>1574</v>
      </c>
      <c r="B1588" s="294"/>
      <c r="C1588" s="337"/>
      <c r="D1588" s="337"/>
      <c r="E1588" s="337"/>
      <c r="F1588" s="341"/>
      <c r="G1588" s="356"/>
      <c r="H1588" s="340"/>
      <c r="I1588" s="337"/>
      <c r="J1588" s="337"/>
      <c r="K1588" s="337"/>
      <c r="L1588" s="337"/>
      <c r="M1588" s="334"/>
      <c r="N1588" s="337"/>
      <c r="O1588" s="349"/>
      <c r="P1588" s="349" t="str">
        <f>TEXT(daily!$B1588,"mmmm")</f>
        <v>January</v>
      </c>
      <c r="Q1588" s="357"/>
      <c r="R1588" s="313" t="str">
        <f t="shared" si="34"/>
        <v>1900</v>
      </c>
    </row>
    <row r="1589" ht="27" customHeight="1" spans="1:18">
      <c r="A1589" s="362">
        <f t="shared" si="35"/>
        <v>1575</v>
      </c>
      <c r="B1589" s="294"/>
      <c r="C1589" s="337"/>
      <c r="D1589" s="337"/>
      <c r="E1589" s="337"/>
      <c r="F1589" s="341"/>
      <c r="G1589" s="356"/>
      <c r="H1589" s="340"/>
      <c r="I1589" s="337"/>
      <c r="J1589" s="337"/>
      <c r="K1589" s="337"/>
      <c r="L1589" s="337"/>
      <c r="M1589" s="329"/>
      <c r="N1589" s="337"/>
      <c r="O1589" s="349"/>
      <c r="P1589" s="349" t="str">
        <f>TEXT(daily!$B1589,"mmmm")</f>
        <v>January</v>
      </c>
      <c r="Q1589" s="358"/>
      <c r="R1589" s="313" t="str">
        <f t="shared" si="34"/>
        <v>1900</v>
      </c>
    </row>
    <row r="1590" ht="27" customHeight="1" spans="1:18">
      <c r="A1590" s="361">
        <f t="shared" si="35"/>
        <v>1576</v>
      </c>
      <c r="B1590" s="294"/>
      <c r="C1590" s="337"/>
      <c r="D1590" s="337"/>
      <c r="E1590" s="337"/>
      <c r="F1590" s="337"/>
      <c r="G1590" s="356"/>
      <c r="H1590" s="340"/>
      <c r="I1590" s="337"/>
      <c r="J1590" s="337"/>
      <c r="K1590" s="337"/>
      <c r="L1590" s="337"/>
      <c r="M1590" s="334"/>
      <c r="N1590" s="337"/>
      <c r="O1590" s="349"/>
      <c r="P1590" s="349" t="str">
        <f>TEXT(daily!$B1590,"mmmm")</f>
        <v>January</v>
      </c>
      <c r="Q1590" s="357"/>
      <c r="R1590" s="313" t="str">
        <f t="shared" si="34"/>
        <v>1900</v>
      </c>
    </row>
    <row r="1591" ht="27" customHeight="1" spans="1:18">
      <c r="A1591" s="362">
        <f t="shared" si="35"/>
        <v>1577</v>
      </c>
      <c r="B1591" s="294"/>
      <c r="C1591" s="337"/>
      <c r="D1591" s="337"/>
      <c r="E1591" s="337"/>
      <c r="F1591" s="337"/>
      <c r="G1591" s="356"/>
      <c r="H1591" s="340"/>
      <c r="I1591" s="337"/>
      <c r="J1591" s="337"/>
      <c r="K1591" s="337"/>
      <c r="L1591" s="337"/>
      <c r="M1591" s="329"/>
      <c r="N1591" s="337"/>
      <c r="O1591" s="349"/>
      <c r="P1591" s="349" t="str">
        <f>TEXT(daily!$B1591,"mmmm")</f>
        <v>January</v>
      </c>
      <c r="Q1591" s="358"/>
      <c r="R1591" s="313" t="str">
        <f t="shared" si="34"/>
        <v>1900</v>
      </c>
    </row>
    <row r="1592" ht="27" customHeight="1" spans="1:18">
      <c r="A1592" s="361">
        <f t="shared" si="35"/>
        <v>1578</v>
      </c>
      <c r="B1592" s="294"/>
      <c r="C1592" s="337"/>
      <c r="D1592" s="337"/>
      <c r="E1592" s="337"/>
      <c r="F1592" s="341"/>
      <c r="G1592" s="356"/>
      <c r="H1592" s="340"/>
      <c r="I1592" s="337"/>
      <c r="J1592" s="337"/>
      <c r="K1592" s="337"/>
      <c r="L1592" s="337"/>
      <c r="M1592" s="334"/>
      <c r="N1592" s="337"/>
      <c r="O1592" s="349"/>
      <c r="P1592" s="349" t="str">
        <f>TEXT(daily!$B1592,"mmmm")</f>
        <v>January</v>
      </c>
      <c r="Q1592" s="357"/>
      <c r="R1592" s="313" t="str">
        <f t="shared" si="34"/>
        <v>1900</v>
      </c>
    </row>
    <row r="1593" ht="27" customHeight="1" spans="1:18">
      <c r="A1593" s="362">
        <f t="shared" si="35"/>
        <v>1579</v>
      </c>
      <c r="B1593" s="294"/>
      <c r="C1593" s="337"/>
      <c r="D1593" s="337"/>
      <c r="E1593" s="337"/>
      <c r="F1593" s="337"/>
      <c r="G1593" s="356"/>
      <c r="H1593" s="340"/>
      <c r="I1593" s="337"/>
      <c r="J1593" s="337"/>
      <c r="K1593" s="337"/>
      <c r="L1593" s="337"/>
      <c r="M1593" s="329"/>
      <c r="N1593" s="337"/>
      <c r="O1593" s="349"/>
      <c r="P1593" s="349" t="str">
        <f>TEXT(daily!$B1593,"mmmm")</f>
        <v>January</v>
      </c>
      <c r="Q1593" s="358"/>
      <c r="R1593" s="313" t="str">
        <f t="shared" si="34"/>
        <v>1900</v>
      </c>
    </row>
    <row r="1594" ht="27" customHeight="1" spans="1:18">
      <c r="A1594" s="361">
        <f t="shared" si="35"/>
        <v>1580</v>
      </c>
      <c r="B1594" s="294"/>
      <c r="C1594" s="337"/>
      <c r="D1594" s="337"/>
      <c r="E1594" s="337"/>
      <c r="F1594" s="341"/>
      <c r="G1594" s="356"/>
      <c r="H1594" s="340"/>
      <c r="I1594" s="337"/>
      <c r="J1594" s="337"/>
      <c r="K1594" s="337"/>
      <c r="L1594" s="337"/>
      <c r="M1594" s="334"/>
      <c r="N1594" s="337"/>
      <c r="O1594" s="349"/>
      <c r="P1594" s="349" t="str">
        <f>TEXT(daily!$B1594,"mmmm")</f>
        <v>January</v>
      </c>
      <c r="Q1594" s="357"/>
      <c r="R1594" s="313" t="str">
        <f t="shared" si="34"/>
        <v>1900</v>
      </c>
    </row>
    <row r="1595" ht="27" customHeight="1" spans="1:18">
      <c r="A1595" s="362">
        <f t="shared" si="35"/>
        <v>1581</v>
      </c>
      <c r="B1595" s="294"/>
      <c r="C1595" s="337"/>
      <c r="D1595" s="337"/>
      <c r="E1595" s="337"/>
      <c r="F1595" s="337"/>
      <c r="G1595" s="356"/>
      <c r="H1595" s="340"/>
      <c r="I1595" s="337"/>
      <c r="J1595" s="337"/>
      <c r="K1595" s="337"/>
      <c r="L1595" s="337"/>
      <c r="M1595" s="329"/>
      <c r="N1595" s="337"/>
      <c r="O1595" s="349"/>
      <c r="P1595" s="349" t="str">
        <f>TEXT(daily!$B1595,"mmmm")</f>
        <v>January</v>
      </c>
      <c r="Q1595" s="358"/>
      <c r="R1595" s="313" t="str">
        <f t="shared" si="34"/>
        <v>1900</v>
      </c>
    </row>
    <row r="1596" ht="27" customHeight="1" spans="1:18">
      <c r="A1596" s="361">
        <f t="shared" si="35"/>
        <v>1582</v>
      </c>
      <c r="B1596" s="294"/>
      <c r="C1596" s="337"/>
      <c r="D1596" s="337"/>
      <c r="E1596" s="337"/>
      <c r="F1596" s="337"/>
      <c r="G1596" s="356"/>
      <c r="H1596" s="340"/>
      <c r="I1596" s="337"/>
      <c r="J1596" s="337"/>
      <c r="K1596" s="337"/>
      <c r="L1596" s="337"/>
      <c r="M1596" s="334"/>
      <c r="N1596" s="337"/>
      <c r="O1596" s="349"/>
      <c r="P1596" s="349" t="str">
        <f>TEXT(daily!$B1596,"mmmm")</f>
        <v>January</v>
      </c>
      <c r="Q1596" s="357"/>
      <c r="R1596" s="313" t="str">
        <f t="shared" si="34"/>
        <v>1900</v>
      </c>
    </row>
    <row r="1597" ht="27" customHeight="1" spans="1:18">
      <c r="A1597" s="362">
        <f t="shared" si="35"/>
        <v>1583</v>
      </c>
      <c r="B1597" s="294"/>
      <c r="C1597" s="337"/>
      <c r="D1597" s="337"/>
      <c r="E1597" s="337"/>
      <c r="F1597" s="337"/>
      <c r="G1597" s="356"/>
      <c r="H1597" s="340"/>
      <c r="I1597" s="337"/>
      <c r="J1597" s="337"/>
      <c r="K1597" s="337"/>
      <c r="L1597" s="337"/>
      <c r="M1597" s="329"/>
      <c r="N1597" s="337"/>
      <c r="O1597" s="349"/>
      <c r="P1597" s="349" t="str">
        <f>TEXT(daily!$B1597,"mmmm")</f>
        <v>January</v>
      </c>
      <c r="Q1597" s="358"/>
      <c r="R1597" s="313" t="str">
        <f t="shared" si="34"/>
        <v>1900</v>
      </c>
    </row>
    <row r="1598" ht="27" customHeight="1" spans="1:18">
      <c r="A1598" s="361">
        <f t="shared" si="35"/>
        <v>1584</v>
      </c>
      <c r="B1598" s="294"/>
      <c r="C1598" s="337"/>
      <c r="D1598" s="341"/>
      <c r="E1598" s="337"/>
      <c r="F1598" s="337"/>
      <c r="G1598" s="356"/>
      <c r="H1598" s="340"/>
      <c r="I1598" s="337"/>
      <c r="J1598" s="337"/>
      <c r="K1598" s="337"/>
      <c r="L1598" s="337"/>
      <c r="M1598" s="334"/>
      <c r="N1598" s="337"/>
      <c r="O1598" s="349"/>
      <c r="P1598" s="349" t="str">
        <f>TEXT(daily!$B1598,"mmmm")</f>
        <v>January</v>
      </c>
      <c r="Q1598" s="357"/>
      <c r="R1598" s="313" t="str">
        <f t="shared" si="34"/>
        <v>1900</v>
      </c>
    </row>
    <row r="1599" ht="27" customHeight="1" spans="1:18">
      <c r="A1599" s="362">
        <f t="shared" si="35"/>
        <v>1585</v>
      </c>
      <c r="B1599" s="294"/>
      <c r="C1599" s="337"/>
      <c r="D1599" s="341"/>
      <c r="E1599" s="337"/>
      <c r="F1599" s="337"/>
      <c r="G1599" s="356"/>
      <c r="H1599" s="340"/>
      <c r="I1599" s="337"/>
      <c r="J1599" s="337"/>
      <c r="K1599" s="337"/>
      <c r="L1599" s="337"/>
      <c r="M1599" s="329"/>
      <c r="N1599" s="337"/>
      <c r="O1599" s="349"/>
      <c r="P1599" s="349" t="str">
        <f>TEXT(daily!$B1599,"mmmm")</f>
        <v>January</v>
      </c>
      <c r="Q1599" s="358"/>
      <c r="R1599" s="313" t="str">
        <f t="shared" si="34"/>
        <v>1900</v>
      </c>
    </row>
    <row r="1600" ht="27" customHeight="1" spans="1:18">
      <c r="A1600" s="361">
        <f t="shared" si="35"/>
        <v>1586</v>
      </c>
      <c r="B1600" s="294"/>
      <c r="C1600" s="337"/>
      <c r="D1600" s="341"/>
      <c r="E1600" s="337"/>
      <c r="F1600" s="337"/>
      <c r="G1600" s="356"/>
      <c r="H1600" s="340"/>
      <c r="I1600" s="337"/>
      <c r="J1600" s="337"/>
      <c r="K1600" s="337"/>
      <c r="L1600" s="337"/>
      <c r="M1600" s="334"/>
      <c r="N1600" s="337"/>
      <c r="O1600" s="349"/>
      <c r="P1600" s="349" t="str">
        <f>TEXT(daily!$B1600,"mmmm")</f>
        <v>January</v>
      </c>
      <c r="Q1600" s="357"/>
      <c r="R1600" s="313" t="str">
        <f t="shared" si="34"/>
        <v>1900</v>
      </c>
    </row>
    <row r="1601" ht="27" customHeight="1" spans="1:18">
      <c r="A1601" s="362">
        <f t="shared" si="35"/>
        <v>1587</v>
      </c>
      <c r="B1601" s="294"/>
      <c r="C1601" s="337"/>
      <c r="D1601" s="337"/>
      <c r="E1601" s="337"/>
      <c r="F1601" s="337"/>
      <c r="G1601" s="356"/>
      <c r="H1601" s="340"/>
      <c r="I1601" s="337"/>
      <c r="J1601" s="337"/>
      <c r="K1601" s="337"/>
      <c r="L1601" s="337"/>
      <c r="M1601" s="329"/>
      <c r="N1601" s="337"/>
      <c r="O1601" s="349"/>
      <c r="P1601" s="349" t="str">
        <f>TEXT(daily!$B1601,"mmmm")</f>
        <v>January</v>
      </c>
      <c r="Q1601" s="358"/>
      <c r="R1601" s="313" t="str">
        <f t="shared" si="34"/>
        <v>1900</v>
      </c>
    </row>
    <row r="1602" ht="27" customHeight="1" spans="1:18">
      <c r="A1602" s="361">
        <f t="shared" si="35"/>
        <v>1588</v>
      </c>
      <c r="B1602" s="294"/>
      <c r="C1602" s="337"/>
      <c r="D1602" s="337"/>
      <c r="E1602" s="337"/>
      <c r="F1602" s="337"/>
      <c r="G1602" s="356"/>
      <c r="H1602" s="340"/>
      <c r="I1602" s="337"/>
      <c r="J1602" s="337"/>
      <c r="K1602" s="337"/>
      <c r="L1602" s="337"/>
      <c r="M1602" s="334"/>
      <c r="N1602" s="337"/>
      <c r="O1602" s="349"/>
      <c r="P1602" s="349" t="str">
        <f>TEXT(daily!$B1602,"mmmm")</f>
        <v>January</v>
      </c>
      <c r="Q1602" s="357"/>
      <c r="R1602" s="313" t="str">
        <f t="shared" si="34"/>
        <v>1900</v>
      </c>
    </row>
    <row r="1603" ht="27" customHeight="1" spans="1:18">
      <c r="A1603" s="362">
        <f t="shared" si="35"/>
        <v>1589</v>
      </c>
      <c r="B1603" s="294"/>
      <c r="C1603" s="337"/>
      <c r="D1603" s="337"/>
      <c r="E1603" s="337"/>
      <c r="F1603" s="337"/>
      <c r="G1603" s="356"/>
      <c r="H1603" s="340"/>
      <c r="I1603" s="337"/>
      <c r="J1603" s="337"/>
      <c r="K1603" s="337"/>
      <c r="L1603" s="337"/>
      <c r="M1603" s="329"/>
      <c r="N1603" s="337"/>
      <c r="O1603" s="349"/>
      <c r="P1603" s="349" t="str">
        <f>TEXT(daily!$B1603,"mmmm")</f>
        <v>January</v>
      </c>
      <c r="Q1603" s="358"/>
      <c r="R1603" s="313" t="str">
        <f t="shared" si="34"/>
        <v>1900</v>
      </c>
    </row>
    <row r="1604" ht="27" customHeight="1" spans="1:18">
      <c r="A1604" s="361">
        <f t="shared" si="35"/>
        <v>1590</v>
      </c>
      <c r="B1604" s="294"/>
      <c r="C1604" s="337"/>
      <c r="D1604" s="337"/>
      <c r="E1604" s="337"/>
      <c r="F1604" s="337"/>
      <c r="G1604" s="356"/>
      <c r="H1604" s="340"/>
      <c r="I1604" s="337"/>
      <c r="J1604" s="337"/>
      <c r="K1604" s="337"/>
      <c r="L1604" s="337"/>
      <c r="M1604" s="334"/>
      <c r="N1604" s="337"/>
      <c r="O1604" s="349"/>
      <c r="P1604" s="349" t="str">
        <f>TEXT(daily!$B1604,"mmmm")</f>
        <v>January</v>
      </c>
      <c r="Q1604" s="357"/>
      <c r="R1604" s="313" t="str">
        <f t="shared" si="34"/>
        <v>1900</v>
      </c>
    </row>
    <row r="1605" ht="27" customHeight="1" spans="1:18">
      <c r="A1605" s="362">
        <f t="shared" si="35"/>
        <v>1591</v>
      </c>
      <c r="B1605" s="294"/>
      <c r="C1605" s="337"/>
      <c r="D1605" s="337"/>
      <c r="E1605" s="337"/>
      <c r="F1605" s="337"/>
      <c r="G1605" s="356"/>
      <c r="H1605" s="340"/>
      <c r="I1605" s="337"/>
      <c r="J1605" s="337"/>
      <c r="K1605" s="337"/>
      <c r="L1605" s="337"/>
      <c r="M1605" s="329"/>
      <c r="N1605" s="337"/>
      <c r="O1605" s="349"/>
      <c r="P1605" s="349" t="str">
        <f>TEXT(daily!$B1605,"mmmm")</f>
        <v>January</v>
      </c>
      <c r="Q1605" s="358"/>
      <c r="R1605" s="313" t="str">
        <f t="shared" si="34"/>
        <v>1900</v>
      </c>
    </row>
    <row r="1606" ht="27" customHeight="1" spans="1:18">
      <c r="A1606" s="361">
        <f t="shared" si="35"/>
        <v>1592</v>
      </c>
      <c r="B1606" s="294"/>
      <c r="C1606" s="337"/>
      <c r="D1606" s="337"/>
      <c r="E1606" s="337"/>
      <c r="F1606" s="337"/>
      <c r="G1606" s="356"/>
      <c r="H1606" s="340"/>
      <c r="I1606" s="337"/>
      <c r="J1606" s="337"/>
      <c r="K1606" s="337"/>
      <c r="L1606" s="337"/>
      <c r="M1606" s="334"/>
      <c r="N1606" s="337"/>
      <c r="O1606" s="349"/>
      <c r="P1606" s="349" t="str">
        <f>TEXT(daily!$B1606,"mmmm")</f>
        <v>January</v>
      </c>
      <c r="Q1606" s="357"/>
      <c r="R1606" s="313" t="str">
        <f t="shared" si="34"/>
        <v>1900</v>
      </c>
    </row>
    <row r="1607" ht="27" customHeight="1" spans="1:18">
      <c r="A1607" s="362">
        <f t="shared" si="35"/>
        <v>1593</v>
      </c>
      <c r="B1607" s="294"/>
      <c r="C1607" s="337"/>
      <c r="D1607" s="337"/>
      <c r="E1607" s="337"/>
      <c r="F1607" s="337"/>
      <c r="G1607" s="356"/>
      <c r="H1607" s="340"/>
      <c r="I1607" s="337"/>
      <c r="J1607" s="337"/>
      <c r="K1607" s="337"/>
      <c r="L1607" s="337"/>
      <c r="M1607" s="329"/>
      <c r="N1607" s="337"/>
      <c r="O1607" s="349"/>
      <c r="P1607" s="349" t="str">
        <f>TEXT(daily!$B1607,"mmmm")</f>
        <v>January</v>
      </c>
      <c r="Q1607" s="358"/>
      <c r="R1607" s="313" t="str">
        <f t="shared" si="34"/>
        <v>1900</v>
      </c>
    </row>
    <row r="1608" ht="27" customHeight="1" spans="1:18">
      <c r="A1608" s="361">
        <f t="shared" si="35"/>
        <v>1594</v>
      </c>
      <c r="B1608" s="294"/>
      <c r="C1608" s="337"/>
      <c r="D1608" s="337"/>
      <c r="E1608" s="337"/>
      <c r="F1608" s="337"/>
      <c r="G1608" s="356"/>
      <c r="H1608" s="340"/>
      <c r="I1608" s="337"/>
      <c r="J1608" s="337"/>
      <c r="K1608" s="337"/>
      <c r="L1608" s="337"/>
      <c r="M1608" s="334"/>
      <c r="N1608" s="337"/>
      <c r="O1608" s="349"/>
      <c r="P1608" s="349" t="str">
        <f>TEXT(daily!$B1608,"mmmm")</f>
        <v>January</v>
      </c>
      <c r="Q1608" s="357"/>
      <c r="R1608" s="313" t="str">
        <f t="shared" si="34"/>
        <v>1900</v>
      </c>
    </row>
    <row r="1609" ht="27" customHeight="1" spans="1:18">
      <c r="A1609" s="362">
        <f t="shared" si="35"/>
        <v>1595</v>
      </c>
      <c r="B1609" s="294"/>
      <c r="C1609" s="337"/>
      <c r="D1609" s="337"/>
      <c r="E1609" s="337"/>
      <c r="F1609" s="337"/>
      <c r="G1609" s="356"/>
      <c r="H1609" s="340"/>
      <c r="I1609" s="337"/>
      <c r="J1609" s="337"/>
      <c r="K1609" s="337"/>
      <c r="L1609" s="337"/>
      <c r="M1609" s="329"/>
      <c r="N1609" s="337"/>
      <c r="O1609" s="349"/>
      <c r="P1609" s="349" t="str">
        <f>TEXT(daily!$B1609,"mmmm")</f>
        <v>January</v>
      </c>
      <c r="Q1609" s="358"/>
      <c r="R1609" s="313" t="str">
        <f t="shared" si="34"/>
        <v>1900</v>
      </c>
    </row>
    <row r="1610" ht="27" customHeight="1" spans="1:18">
      <c r="A1610" s="361">
        <f t="shared" si="35"/>
        <v>1596</v>
      </c>
      <c r="B1610" s="294"/>
      <c r="C1610" s="337"/>
      <c r="D1610" s="337"/>
      <c r="E1610" s="337"/>
      <c r="F1610" s="337"/>
      <c r="G1610" s="356"/>
      <c r="H1610" s="340"/>
      <c r="I1610" s="337"/>
      <c r="J1610" s="337"/>
      <c r="K1610" s="337"/>
      <c r="L1610" s="337"/>
      <c r="M1610" s="334"/>
      <c r="N1610" s="337"/>
      <c r="O1610" s="349"/>
      <c r="P1610" s="349" t="str">
        <f>TEXT(daily!$B1610,"mmmm")</f>
        <v>January</v>
      </c>
      <c r="Q1610" s="357"/>
      <c r="R1610" s="313" t="str">
        <f t="shared" si="34"/>
        <v>1900</v>
      </c>
    </row>
    <row r="1611" ht="27" customHeight="1" spans="1:18">
      <c r="A1611" s="362">
        <f t="shared" si="35"/>
        <v>1597</v>
      </c>
      <c r="B1611" s="294"/>
      <c r="C1611" s="337"/>
      <c r="D1611" s="337"/>
      <c r="E1611" s="337"/>
      <c r="F1611" s="337"/>
      <c r="G1611" s="356"/>
      <c r="H1611" s="340"/>
      <c r="I1611" s="337"/>
      <c r="J1611" s="337"/>
      <c r="K1611" s="337"/>
      <c r="L1611" s="337"/>
      <c r="M1611" s="329"/>
      <c r="N1611" s="337"/>
      <c r="O1611" s="349"/>
      <c r="P1611" s="349" t="str">
        <f>TEXT(daily!$B1611,"mmmm")</f>
        <v>January</v>
      </c>
      <c r="Q1611" s="358"/>
      <c r="R1611" s="313" t="str">
        <f t="shared" si="34"/>
        <v>1900</v>
      </c>
    </row>
    <row r="1612" ht="27" customHeight="1" spans="1:18">
      <c r="A1612" s="361">
        <f t="shared" si="35"/>
        <v>1598</v>
      </c>
      <c r="B1612" s="294"/>
      <c r="C1612" s="337"/>
      <c r="D1612" s="337"/>
      <c r="E1612" s="337"/>
      <c r="F1612" s="337"/>
      <c r="G1612" s="356"/>
      <c r="H1612" s="340"/>
      <c r="I1612" s="337"/>
      <c r="J1612" s="337"/>
      <c r="K1612" s="337"/>
      <c r="L1612" s="337"/>
      <c r="M1612" s="334"/>
      <c r="N1612" s="337"/>
      <c r="O1612" s="349"/>
      <c r="P1612" s="349" t="str">
        <f>TEXT(daily!$B1612,"mmmm")</f>
        <v>January</v>
      </c>
      <c r="Q1612" s="357"/>
      <c r="R1612" s="313" t="str">
        <f t="shared" si="34"/>
        <v>1900</v>
      </c>
    </row>
    <row r="1613" ht="27" customHeight="1" spans="1:18">
      <c r="A1613" s="362">
        <f t="shared" si="35"/>
        <v>1599</v>
      </c>
      <c r="B1613" s="294"/>
      <c r="C1613" s="337"/>
      <c r="D1613" s="337"/>
      <c r="E1613" s="337"/>
      <c r="F1613" s="337"/>
      <c r="G1613" s="356"/>
      <c r="H1613" s="340"/>
      <c r="I1613" s="337"/>
      <c r="J1613" s="337"/>
      <c r="K1613" s="337"/>
      <c r="L1613" s="337"/>
      <c r="M1613" s="329"/>
      <c r="N1613" s="337"/>
      <c r="O1613" s="349"/>
      <c r="P1613" s="349" t="str">
        <f>TEXT(daily!$B1613,"mmmm")</f>
        <v>January</v>
      </c>
      <c r="Q1613" s="358"/>
      <c r="R1613" s="313" t="str">
        <f t="shared" si="34"/>
        <v>1900</v>
      </c>
    </row>
    <row r="1614" ht="27" customHeight="1" spans="1:18">
      <c r="A1614" s="361">
        <f t="shared" si="35"/>
        <v>1600</v>
      </c>
      <c r="B1614" s="294"/>
      <c r="C1614" s="337"/>
      <c r="D1614" s="337"/>
      <c r="E1614" s="337"/>
      <c r="F1614" s="337"/>
      <c r="G1614" s="356"/>
      <c r="H1614" s="340"/>
      <c r="I1614" s="337"/>
      <c r="J1614" s="337"/>
      <c r="K1614" s="337"/>
      <c r="L1614" s="337"/>
      <c r="M1614" s="334"/>
      <c r="N1614" s="337"/>
      <c r="O1614" s="349"/>
      <c r="P1614" s="349" t="str">
        <f>TEXT(daily!$B1614,"mmmm")</f>
        <v>January</v>
      </c>
      <c r="Q1614" s="357"/>
      <c r="R1614" s="313" t="str">
        <f t="shared" si="34"/>
        <v>1900</v>
      </c>
    </row>
    <row r="1615" ht="27" customHeight="1" spans="1:18">
      <c r="A1615" s="362">
        <f t="shared" si="35"/>
        <v>1601</v>
      </c>
      <c r="B1615" s="294"/>
      <c r="C1615" s="337"/>
      <c r="D1615" s="337"/>
      <c r="E1615" s="337"/>
      <c r="F1615" s="337"/>
      <c r="G1615" s="356"/>
      <c r="H1615" s="340"/>
      <c r="I1615" s="337"/>
      <c r="J1615" s="337"/>
      <c r="K1615" s="337"/>
      <c r="L1615" s="337"/>
      <c r="M1615" s="329"/>
      <c r="N1615" s="337"/>
      <c r="O1615" s="349"/>
      <c r="P1615" s="349" t="str">
        <f>TEXT(daily!$B1615,"mmmm")</f>
        <v>January</v>
      </c>
      <c r="Q1615" s="358"/>
      <c r="R1615" s="313" t="str">
        <f t="shared" ref="R1615:R1678" si="36">TEXT(B1615,"yyyy")</f>
        <v>1900</v>
      </c>
    </row>
    <row r="1616" ht="27" customHeight="1" spans="1:18">
      <c r="A1616" s="361">
        <f t="shared" si="35"/>
        <v>1602</v>
      </c>
      <c r="B1616" s="294"/>
      <c r="C1616" s="337"/>
      <c r="D1616" s="337"/>
      <c r="E1616" s="337"/>
      <c r="F1616" s="337"/>
      <c r="G1616" s="356"/>
      <c r="H1616" s="340"/>
      <c r="I1616" s="337"/>
      <c r="J1616" s="337"/>
      <c r="K1616" s="337"/>
      <c r="L1616" s="337"/>
      <c r="M1616" s="334"/>
      <c r="N1616" s="337"/>
      <c r="O1616" s="349"/>
      <c r="P1616" s="349" t="str">
        <f>TEXT(daily!$B1616,"mmmm")</f>
        <v>January</v>
      </c>
      <c r="Q1616" s="357"/>
      <c r="R1616" s="313" t="str">
        <f t="shared" si="36"/>
        <v>1900</v>
      </c>
    </row>
    <row r="1617" ht="27" customHeight="1" spans="1:18">
      <c r="A1617" s="362">
        <f t="shared" si="35"/>
        <v>1603</v>
      </c>
      <c r="B1617" s="294"/>
      <c r="C1617" s="337"/>
      <c r="D1617" s="337"/>
      <c r="E1617" s="337"/>
      <c r="F1617" s="337"/>
      <c r="G1617" s="356"/>
      <c r="H1617" s="340"/>
      <c r="I1617" s="337"/>
      <c r="J1617" s="337"/>
      <c r="K1617" s="337"/>
      <c r="L1617" s="337"/>
      <c r="M1617" s="329"/>
      <c r="N1617" s="337"/>
      <c r="O1617" s="349"/>
      <c r="P1617" s="349" t="str">
        <f>TEXT(daily!$B1617,"mmmm")</f>
        <v>January</v>
      </c>
      <c r="Q1617" s="358"/>
      <c r="R1617" s="313" t="str">
        <f t="shared" si="36"/>
        <v>1900</v>
      </c>
    </row>
    <row r="1618" ht="27" customHeight="1" spans="1:18">
      <c r="A1618" s="361">
        <f t="shared" si="35"/>
        <v>1604</v>
      </c>
      <c r="B1618" s="294"/>
      <c r="C1618" s="337"/>
      <c r="D1618" s="337"/>
      <c r="E1618" s="337"/>
      <c r="F1618" s="337"/>
      <c r="G1618" s="356"/>
      <c r="H1618" s="340"/>
      <c r="I1618" s="337"/>
      <c r="J1618" s="337"/>
      <c r="K1618" s="337"/>
      <c r="L1618" s="337"/>
      <c r="M1618" s="334"/>
      <c r="N1618" s="337"/>
      <c r="O1618" s="349"/>
      <c r="P1618" s="349" t="str">
        <f>TEXT(daily!$B1618,"mmmm")</f>
        <v>January</v>
      </c>
      <c r="Q1618" s="357"/>
      <c r="R1618" s="313" t="str">
        <f t="shared" si="36"/>
        <v>1900</v>
      </c>
    </row>
    <row r="1619" ht="27" customHeight="1" spans="1:18">
      <c r="A1619" s="362">
        <f t="shared" si="35"/>
        <v>1605</v>
      </c>
      <c r="B1619" s="294"/>
      <c r="C1619" s="337"/>
      <c r="D1619" s="337"/>
      <c r="E1619" s="337"/>
      <c r="F1619" s="337"/>
      <c r="G1619" s="356"/>
      <c r="H1619" s="340"/>
      <c r="I1619" s="337"/>
      <c r="J1619" s="337"/>
      <c r="K1619" s="337"/>
      <c r="L1619" s="337"/>
      <c r="M1619" s="329"/>
      <c r="N1619" s="337"/>
      <c r="O1619" s="349"/>
      <c r="P1619" s="349" t="str">
        <f>TEXT(daily!$B1619,"mmmm")</f>
        <v>January</v>
      </c>
      <c r="Q1619" s="358"/>
      <c r="R1619" s="313" t="str">
        <f t="shared" si="36"/>
        <v>1900</v>
      </c>
    </row>
    <row r="1620" ht="27" customHeight="1" spans="1:18">
      <c r="A1620" s="361">
        <f t="shared" si="35"/>
        <v>1606</v>
      </c>
      <c r="B1620" s="294"/>
      <c r="C1620" s="337"/>
      <c r="D1620" s="337"/>
      <c r="E1620" s="337"/>
      <c r="F1620" s="337"/>
      <c r="G1620" s="356"/>
      <c r="H1620" s="340"/>
      <c r="I1620" s="337"/>
      <c r="J1620" s="337"/>
      <c r="K1620" s="337"/>
      <c r="L1620" s="337"/>
      <c r="M1620" s="334"/>
      <c r="N1620" s="337"/>
      <c r="O1620" s="349"/>
      <c r="P1620" s="349" t="str">
        <f>TEXT(daily!$B1620,"mmmm")</f>
        <v>January</v>
      </c>
      <c r="Q1620" s="357"/>
      <c r="R1620" s="313" t="str">
        <f t="shared" si="36"/>
        <v>1900</v>
      </c>
    </row>
    <row r="1621" ht="27" customHeight="1" spans="1:18">
      <c r="A1621" s="362">
        <f t="shared" si="35"/>
        <v>1607</v>
      </c>
      <c r="B1621" s="294"/>
      <c r="C1621" s="337"/>
      <c r="D1621" s="337"/>
      <c r="E1621" s="337"/>
      <c r="F1621" s="337"/>
      <c r="G1621" s="356"/>
      <c r="H1621" s="340"/>
      <c r="I1621" s="337"/>
      <c r="J1621" s="337"/>
      <c r="K1621" s="337"/>
      <c r="L1621" s="337"/>
      <c r="M1621" s="329"/>
      <c r="N1621" s="337"/>
      <c r="O1621" s="349"/>
      <c r="P1621" s="349" t="str">
        <f>TEXT(daily!$B1621,"mmmm")</f>
        <v>January</v>
      </c>
      <c r="Q1621" s="358"/>
      <c r="R1621" s="313" t="str">
        <f t="shared" si="36"/>
        <v>1900</v>
      </c>
    </row>
    <row r="1622" ht="27" customHeight="1" spans="1:18">
      <c r="A1622" s="361">
        <f t="shared" si="35"/>
        <v>1608</v>
      </c>
      <c r="B1622" s="294"/>
      <c r="C1622" s="337"/>
      <c r="D1622" s="337"/>
      <c r="E1622" s="337"/>
      <c r="F1622" s="337"/>
      <c r="G1622" s="356"/>
      <c r="H1622" s="340"/>
      <c r="I1622" s="337"/>
      <c r="J1622" s="337"/>
      <c r="K1622" s="337"/>
      <c r="L1622" s="337"/>
      <c r="M1622" s="334"/>
      <c r="N1622" s="337"/>
      <c r="O1622" s="349"/>
      <c r="P1622" s="349" t="str">
        <f>TEXT(daily!$B1622,"mmmm")</f>
        <v>January</v>
      </c>
      <c r="Q1622" s="357"/>
      <c r="R1622" s="313" t="str">
        <f t="shared" si="36"/>
        <v>1900</v>
      </c>
    </row>
    <row r="1623" ht="27" customHeight="1" spans="1:18">
      <c r="A1623" s="362">
        <f t="shared" si="35"/>
        <v>1609</v>
      </c>
      <c r="B1623" s="294"/>
      <c r="C1623" s="337"/>
      <c r="D1623" s="337"/>
      <c r="E1623" s="337"/>
      <c r="F1623" s="337"/>
      <c r="G1623" s="356"/>
      <c r="H1623" s="340"/>
      <c r="I1623" s="337"/>
      <c r="J1623" s="337"/>
      <c r="K1623" s="337"/>
      <c r="L1623" s="337"/>
      <c r="M1623" s="329"/>
      <c r="N1623" s="337"/>
      <c r="O1623" s="349"/>
      <c r="P1623" s="349" t="str">
        <f>TEXT(daily!$B1623,"mmmm")</f>
        <v>January</v>
      </c>
      <c r="Q1623" s="358"/>
      <c r="R1623" s="313" t="str">
        <f t="shared" si="36"/>
        <v>1900</v>
      </c>
    </row>
    <row r="1624" ht="27" customHeight="1" spans="1:18">
      <c r="A1624" s="361">
        <f t="shared" si="35"/>
        <v>1610</v>
      </c>
      <c r="B1624" s="294"/>
      <c r="C1624" s="337"/>
      <c r="D1624" s="337"/>
      <c r="E1624" s="337"/>
      <c r="F1624" s="337"/>
      <c r="G1624" s="356"/>
      <c r="H1624" s="340"/>
      <c r="I1624" s="337"/>
      <c r="J1624" s="337"/>
      <c r="K1624" s="337"/>
      <c r="L1624" s="337"/>
      <c r="M1624" s="334"/>
      <c r="N1624" s="337"/>
      <c r="O1624" s="349"/>
      <c r="P1624" s="349" t="str">
        <f>TEXT(daily!$B1624,"mmmm")</f>
        <v>January</v>
      </c>
      <c r="Q1624" s="357"/>
      <c r="R1624" s="313" t="str">
        <f t="shared" si="36"/>
        <v>1900</v>
      </c>
    </row>
    <row r="1625" ht="27" customHeight="1" spans="1:18">
      <c r="A1625" s="362">
        <f t="shared" si="35"/>
        <v>1611</v>
      </c>
      <c r="B1625" s="294"/>
      <c r="C1625" s="337"/>
      <c r="D1625" s="337"/>
      <c r="E1625" s="337"/>
      <c r="F1625" s="337"/>
      <c r="G1625" s="356"/>
      <c r="H1625" s="340"/>
      <c r="I1625" s="337"/>
      <c r="J1625" s="337"/>
      <c r="K1625" s="337"/>
      <c r="L1625" s="337"/>
      <c r="M1625" s="329"/>
      <c r="N1625" s="337"/>
      <c r="O1625" s="349"/>
      <c r="P1625" s="349" t="str">
        <f>TEXT(daily!$B1625,"mmmm")</f>
        <v>January</v>
      </c>
      <c r="Q1625" s="358"/>
      <c r="R1625" s="313" t="str">
        <f t="shared" si="36"/>
        <v>1900</v>
      </c>
    </row>
    <row r="1626" ht="27" customHeight="1" spans="1:18">
      <c r="A1626" s="361">
        <f t="shared" si="35"/>
        <v>1612</v>
      </c>
      <c r="B1626" s="294"/>
      <c r="C1626" s="337"/>
      <c r="D1626" s="337"/>
      <c r="E1626" s="337"/>
      <c r="F1626" s="337"/>
      <c r="G1626" s="356"/>
      <c r="H1626" s="340"/>
      <c r="I1626" s="337"/>
      <c r="J1626" s="337"/>
      <c r="K1626" s="337"/>
      <c r="L1626" s="337"/>
      <c r="M1626" s="334"/>
      <c r="N1626" s="337"/>
      <c r="O1626" s="349"/>
      <c r="P1626" s="349" t="str">
        <f>TEXT(daily!$B1626,"mmmm")</f>
        <v>January</v>
      </c>
      <c r="Q1626" s="357"/>
      <c r="R1626" s="313" t="str">
        <f t="shared" si="36"/>
        <v>1900</v>
      </c>
    </row>
    <row r="1627" ht="27" customHeight="1" spans="1:18">
      <c r="A1627" s="362">
        <f t="shared" si="35"/>
        <v>1613</v>
      </c>
      <c r="B1627" s="294"/>
      <c r="C1627" s="337"/>
      <c r="D1627" s="337"/>
      <c r="E1627" s="337"/>
      <c r="F1627" s="337"/>
      <c r="G1627" s="356"/>
      <c r="H1627" s="340"/>
      <c r="I1627" s="337"/>
      <c r="J1627" s="337"/>
      <c r="K1627" s="337"/>
      <c r="L1627" s="337"/>
      <c r="M1627" s="329"/>
      <c r="N1627" s="337"/>
      <c r="O1627" s="349"/>
      <c r="P1627" s="349" t="str">
        <f>TEXT(daily!$B1627,"mmmm")</f>
        <v>January</v>
      </c>
      <c r="Q1627" s="358"/>
      <c r="R1627" s="313" t="str">
        <f t="shared" si="36"/>
        <v>1900</v>
      </c>
    </row>
    <row r="1628" ht="27" customHeight="1" spans="1:18">
      <c r="A1628" s="361">
        <f t="shared" si="35"/>
        <v>1614</v>
      </c>
      <c r="B1628" s="294"/>
      <c r="C1628" s="337"/>
      <c r="D1628" s="337"/>
      <c r="E1628" s="337"/>
      <c r="F1628" s="337"/>
      <c r="G1628" s="356"/>
      <c r="H1628" s="340"/>
      <c r="I1628" s="337"/>
      <c r="J1628" s="337"/>
      <c r="K1628" s="337"/>
      <c r="L1628" s="337"/>
      <c r="M1628" s="334"/>
      <c r="N1628" s="337"/>
      <c r="O1628" s="349"/>
      <c r="P1628" s="349" t="str">
        <f>TEXT(daily!$B1628,"mmmm")</f>
        <v>January</v>
      </c>
      <c r="Q1628" s="357"/>
      <c r="R1628" s="313" t="str">
        <f t="shared" si="36"/>
        <v>1900</v>
      </c>
    </row>
    <row r="1629" ht="27" customHeight="1" spans="1:18">
      <c r="A1629" s="362">
        <f t="shared" si="35"/>
        <v>1615</v>
      </c>
      <c r="B1629" s="294"/>
      <c r="C1629" s="337"/>
      <c r="D1629" s="337"/>
      <c r="E1629" s="337"/>
      <c r="F1629" s="337"/>
      <c r="G1629" s="356"/>
      <c r="H1629" s="340"/>
      <c r="I1629" s="337"/>
      <c r="J1629" s="337"/>
      <c r="K1629" s="337"/>
      <c r="L1629" s="337"/>
      <c r="M1629" s="329"/>
      <c r="N1629" s="337"/>
      <c r="O1629" s="349"/>
      <c r="P1629" s="349" t="str">
        <f>TEXT(daily!$B1629,"mmmm")</f>
        <v>January</v>
      </c>
      <c r="Q1629" s="358"/>
      <c r="R1629" s="313" t="str">
        <f t="shared" si="36"/>
        <v>1900</v>
      </c>
    </row>
    <row r="1630" ht="27" customHeight="1" spans="1:18">
      <c r="A1630" s="361">
        <f t="shared" si="35"/>
        <v>1616</v>
      </c>
      <c r="B1630" s="294"/>
      <c r="C1630" s="337"/>
      <c r="D1630" s="337"/>
      <c r="E1630" s="337"/>
      <c r="F1630" s="337"/>
      <c r="G1630" s="356"/>
      <c r="H1630" s="340"/>
      <c r="I1630" s="337"/>
      <c r="J1630" s="337"/>
      <c r="K1630" s="337"/>
      <c r="L1630" s="337"/>
      <c r="M1630" s="334"/>
      <c r="N1630" s="337"/>
      <c r="O1630" s="349"/>
      <c r="P1630" s="349" t="str">
        <f>TEXT(daily!$B1630,"mmmm")</f>
        <v>January</v>
      </c>
      <c r="Q1630" s="357"/>
      <c r="R1630" s="313" t="str">
        <f t="shared" si="36"/>
        <v>1900</v>
      </c>
    </row>
    <row r="1631" ht="27" customHeight="1" spans="1:18">
      <c r="A1631" s="362">
        <f t="shared" si="35"/>
        <v>1617</v>
      </c>
      <c r="B1631" s="294"/>
      <c r="C1631" s="337"/>
      <c r="D1631" s="337"/>
      <c r="E1631" s="337"/>
      <c r="F1631" s="337"/>
      <c r="G1631" s="356"/>
      <c r="H1631" s="340"/>
      <c r="I1631" s="337"/>
      <c r="J1631" s="337"/>
      <c r="K1631" s="337"/>
      <c r="L1631" s="337"/>
      <c r="M1631" s="329"/>
      <c r="N1631" s="337"/>
      <c r="O1631" s="349"/>
      <c r="P1631" s="349" t="str">
        <f>TEXT(daily!$B1631,"mmmm")</f>
        <v>January</v>
      </c>
      <c r="Q1631" s="358"/>
      <c r="R1631" s="313" t="str">
        <f t="shared" si="36"/>
        <v>1900</v>
      </c>
    </row>
    <row r="1632" ht="27" customHeight="1" spans="1:18">
      <c r="A1632" s="361">
        <f t="shared" si="35"/>
        <v>1618</v>
      </c>
      <c r="B1632" s="294"/>
      <c r="C1632" s="337"/>
      <c r="D1632" s="337"/>
      <c r="E1632" s="337"/>
      <c r="F1632" s="337"/>
      <c r="G1632" s="356"/>
      <c r="H1632" s="340"/>
      <c r="I1632" s="337"/>
      <c r="J1632" s="337"/>
      <c r="K1632" s="337"/>
      <c r="L1632" s="337"/>
      <c r="M1632" s="334"/>
      <c r="N1632" s="337"/>
      <c r="O1632" s="349"/>
      <c r="P1632" s="349" t="str">
        <f>TEXT(daily!$B1632,"mmmm")</f>
        <v>January</v>
      </c>
      <c r="Q1632" s="357"/>
      <c r="R1632" s="313" t="str">
        <f t="shared" si="36"/>
        <v>1900</v>
      </c>
    </row>
    <row r="1633" ht="27" customHeight="1" spans="1:18">
      <c r="A1633" s="362">
        <f t="shared" si="35"/>
        <v>1619</v>
      </c>
      <c r="B1633" s="294"/>
      <c r="C1633" s="337"/>
      <c r="D1633" s="337"/>
      <c r="E1633" s="337"/>
      <c r="F1633" s="337"/>
      <c r="G1633" s="356"/>
      <c r="H1633" s="340"/>
      <c r="I1633" s="337"/>
      <c r="J1633" s="337"/>
      <c r="K1633" s="337"/>
      <c r="L1633" s="337"/>
      <c r="M1633" s="329"/>
      <c r="N1633" s="337"/>
      <c r="O1633" s="349"/>
      <c r="P1633" s="349" t="str">
        <f>TEXT(daily!$B1633,"mmmm")</f>
        <v>January</v>
      </c>
      <c r="Q1633" s="358"/>
      <c r="R1633" s="313" t="str">
        <f t="shared" si="36"/>
        <v>1900</v>
      </c>
    </row>
    <row r="1634" ht="27" customHeight="1" spans="1:18">
      <c r="A1634" s="361">
        <f t="shared" si="35"/>
        <v>1620</v>
      </c>
      <c r="B1634" s="294"/>
      <c r="C1634" s="337"/>
      <c r="D1634" s="337"/>
      <c r="E1634" s="337"/>
      <c r="F1634" s="337"/>
      <c r="G1634" s="356"/>
      <c r="H1634" s="340"/>
      <c r="I1634" s="337"/>
      <c r="J1634" s="337"/>
      <c r="K1634" s="337"/>
      <c r="L1634" s="337"/>
      <c r="M1634" s="334"/>
      <c r="N1634" s="337"/>
      <c r="O1634" s="349"/>
      <c r="P1634" s="349" t="str">
        <f>TEXT(daily!$B1634,"mmmm")</f>
        <v>January</v>
      </c>
      <c r="Q1634" s="357"/>
      <c r="R1634" s="313" t="str">
        <f t="shared" si="36"/>
        <v>1900</v>
      </c>
    </row>
    <row r="1635" ht="27" customHeight="1" spans="1:18">
      <c r="A1635" s="362">
        <f t="shared" si="35"/>
        <v>1621</v>
      </c>
      <c r="B1635" s="294"/>
      <c r="C1635" s="337"/>
      <c r="D1635" s="337"/>
      <c r="E1635" s="337"/>
      <c r="F1635" s="337"/>
      <c r="G1635" s="356"/>
      <c r="H1635" s="340"/>
      <c r="I1635" s="337"/>
      <c r="J1635" s="337"/>
      <c r="K1635" s="337"/>
      <c r="L1635" s="337"/>
      <c r="M1635" s="329"/>
      <c r="N1635" s="337"/>
      <c r="O1635" s="349"/>
      <c r="P1635" s="349" t="str">
        <f>TEXT(daily!$B1635,"mmmm")</f>
        <v>January</v>
      </c>
      <c r="Q1635" s="358"/>
      <c r="R1635" s="313" t="str">
        <f t="shared" si="36"/>
        <v>1900</v>
      </c>
    </row>
    <row r="1636" ht="27" customHeight="1" spans="1:18">
      <c r="A1636" s="361">
        <f t="shared" si="35"/>
        <v>1622</v>
      </c>
      <c r="B1636" s="294"/>
      <c r="C1636" s="337"/>
      <c r="D1636" s="337"/>
      <c r="E1636" s="337"/>
      <c r="F1636" s="337"/>
      <c r="G1636" s="356"/>
      <c r="H1636" s="340"/>
      <c r="I1636" s="337"/>
      <c r="J1636" s="337"/>
      <c r="K1636" s="337"/>
      <c r="L1636" s="337"/>
      <c r="M1636" s="334"/>
      <c r="N1636" s="337"/>
      <c r="O1636" s="349"/>
      <c r="P1636" s="349" t="str">
        <f>TEXT(daily!$B1636,"mmmm")</f>
        <v>January</v>
      </c>
      <c r="Q1636" s="357"/>
      <c r="R1636" s="313" t="str">
        <f t="shared" si="36"/>
        <v>1900</v>
      </c>
    </row>
    <row r="1637" ht="27" customHeight="1" spans="1:18">
      <c r="A1637" s="362">
        <f t="shared" si="35"/>
        <v>1623</v>
      </c>
      <c r="B1637" s="294"/>
      <c r="C1637" s="337"/>
      <c r="D1637" s="337"/>
      <c r="E1637" s="337"/>
      <c r="F1637" s="337"/>
      <c r="G1637" s="356"/>
      <c r="H1637" s="340"/>
      <c r="I1637" s="337"/>
      <c r="J1637" s="337"/>
      <c r="K1637" s="337"/>
      <c r="L1637" s="337"/>
      <c r="M1637" s="329"/>
      <c r="N1637" s="337"/>
      <c r="O1637" s="349"/>
      <c r="P1637" s="349" t="str">
        <f>TEXT(daily!$B1637,"mmmm")</f>
        <v>January</v>
      </c>
      <c r="Q1637" s="358"/>
      <c r="R1637" s="313" t="str">
        <f t="shared" si="36"/>
        <v>1900</v>
      </c>
    </row>
    <row r="1638" ht="27" customHeight="1" spans="1:18">
      <c r="A1638" s="361">
        <f t="shared" si="35"/>
        <v>1624</v>
      </c>
      <c r="B1638" s="294"/>
      <c r="C1638" s="337"/>
      <c r="D1638" s="337"/>
      <c r="E1638" s="337"/>
      <c r="F1638" s="337"/>
      <c r="G1638" s="356"/>
      <c r="H1638" s="340"/>
      <c r="I1638" s="337"/>
      <c r="J1638" s="337"/>
      <c r="K1638" s="337"/>
      <c r="L1638" s="337"/>
      <c r="M1638" s="334"/>
      <c r="N1638" s="337"/>
      <c r="O1638" s="349"/>
      <c r="P1638" s="349" t="str">
        <f>TEXT(daily!$B1638,"mmmm")</f>
        <v>January</v>
      </c>
      <c r="Q1638" s="357"/>
      <c r="R1638" s="313" t="str">
        <f t="shared" si="36"/>
        <v>1900</v>
      </c>
    </row>
    <row r="1639" ht="27" customHeight="1" spans="1:18">
      <c r="A1639" s="362">
        <f t="shared" si="35"/>
        <v>1625</v>
      </c>
      <c r="B1639" s="294"/>
      <c r="C1639" s="337"/>
      <c r="D1639" s="337"/>
      <c r="E1639" s="337"/>
      <c r="F1639" s="337"/>
      <c r="G1639" s="356"/>
      <c r="H1639" s="340"/>
      <c r="I1639" s="337"/>
      <c r="J1639" s="337"/>
      <c r="K1639" s="337"/>
      <c r="L1639" s="337"/>
      <c r="M1639" s="329"/>
      <c r="N1639" s="337"/>
      <c r="O1639" s="349"/>
      <c r="P1639" s="349" t="str">
        <f>TEXT(daily!$B1639,"mmmm")</f>
        <v>January</v>
      </c>
      <c r="Q1639" s="358"/>
      <c r="R1639" s="313" t="str">
        <f t="shared" si="36"/>
        <v>1900</v>
      </c>
    </row>
    <row r="1640" ht="27" customHeight="1" spans="1:18">
      <c r="A1640" s="361">
        <f t="shared" si="35"/>
        <v>1626</v>
      </c>
      <c r="B1640" s="294"/>
      <c r="C1640" s="337"/>
      <c r="D1640" s="337"/>
      <c r="E1640" s="337"/>
      <c r="F1640" s="337"/>
      <c r="G1640" s="356"/>
      <c r="H1640" s="340"/>
      <c r="I1640" s="337"/>
      <c r="J1640" s="337"/>
      <c r="K1640" s="337"/>
      <c r="L1640" s="337"/>
      <c r="M1640" s="334"/>
      <c r="N1640" s="337"/>
      <c r="O1640" s="349"/>
      <c r="P1640" s="349" t="str">
        <f>TEXT(daily!$B1640,"mmmm")</f>
        <v>January</v>
      </c>
      <c r="Q1640" s="357"/>
      <c r="R1640" s="313" t="str">
        <f t="shared" si="36"/>
        <v>1900</v>
      </c>
    </row>
    <row r="1641" ht="27" customHeight="1" spans="1:18">
      <c r="A1641" s="362">
        <f t="shared" si="35"/>
        <v>1627</v>
      </c>
      <c r="B1641" s="294"/>
      <c r="C1641" s="337"/>
      <c r="D1641" s="337"/>
      <c r="E1641" s="337"/>
      <c r="F1641" s="337"/>
      <c r="G1641" s="356"/>
      <c r="H1641" s="340"/>
      <c r="I1641" s="337"/>
      <c r="J1641" s="337"/>
      <c r="K1641" s="337"/>
      <c r="L1641" s="337"/>
      <c r="M1641" s="329"/>
      <c r="N1641" s="337"/>
      <c r="O1641" s="349"/>
      <c r="P1641" s="349" t="str">
        <f>TEXT(daily!$B1641,"mmmm")</f>
        <v>January</v>
      </c>
      <c r="Q1641" s="358"/>
      <c r="R1641" s="313" t="str">
        <f t="shared" si="36"/>
        <v>1900</v>
      </c>
    </row>
    <row r="1642" ht="27" customHeight="1" spans="1:18">
      <c r="A1642" s="361">
        <f t="shared" ref="A1642:A1705" si="37">A1641+1</f>
        <v>1628</v>
      </c>
      <c r="B1642" s="294"/>
      <c r="C1642" s="337"/>
      <c r="D1642" s="337"/>
      <c r="E1642" s="337"/>
      <c r="F1642" s="337"/>
      <c r="G1642" s="356"/>
      <c r="H1642" s="340"/>
      <c r="I1642" s="337"/>
      <c r="J1642" s="337"/>
      <c r="K1642" s="337"/>
      <c r="L1642" s="337"/>
      <c r="M1642" s="334"/>
      <c r="N1642" s="337"/>
      <c r="O1642" s="349"/>
      <c r="P1642" s="349" t="str">
        <f>TEXT(daily!$B1642,"mmmm")</f>
        <v>January</v>
      </c>
      <c r="Q1642" s="357"/>
      <c r="R1642" s="313" t="str">
        <f t="shared" si="36"/>
        <v>1900</v>
      </c>
    </row>
    <row r="1643" ht="27" customHeight="1" spans="1:18">
      <c r="A1643" s="362">
        <f t="shared" si="37"/>
        <v>1629</v>
      </c>
      <c r="B1643" s="294"/>
      <c r="C1643" s="337"/>
      <c r="D1643" s="337"/>
      <c r="E1643" s="337"/>
      <c r="F1643" s="337"/>
      <c r="G1643" s="356"/>
      <c r="H1643" s="340"/>
      <c r="I1643" s="337"/>
      <c r="J1643" s="337"/>
      <c r="K1643" s="337"/>
      <c r="L1643" s="337"/>
      <c r="M1643" s="329"/>
      <c r="N1643" s="337"/>
      <c r="O1643" s="349"/>
      <c r="P1643" s="349" t="str">
        <f>TEXT(daily!$B1643,"mmmm")</f>
        <v>January</v>
      </c>
      <c r="Q1643" s="358"/>
      <c r="R1643" s="313" t="str">
        <f t="shared" si="36"/>
        <v>1900</v>
      </c>
    </row>
    <row r="1644" ht="27" customHeight="1" spans="1:18">
      <c r="A1644" s="361">
        <f t="shared" si="37"/>
        <v>1630</v>
      </c>
      <c r="B1644" s="294"/>
      <c r="C1644" s="337"/>
      <c r="D1644" s="337"/>
      <c r="E1644" s="337"/>
      <c r="F1644" s="337"/>
      <c r="G1644" s="356"/>
      <c r="H1644" s="340"/>
      <c r="I1644" s="337"/>
      <c r="J1644" s="337"/>
      <c r="K1644" s="337"/>
      <c r="L1644" s="337"/>
      <c r="M1644" s="334"/>
      <c r="N1644" s="337"/>
      <c r="O1644" s="349"/>
      <c r="P1644" s="349" t="str">
        <f>TEXT(daily!$B1644,"mmmm")</f>
        <v>January</v>
      </c>
      <c r="Q1644" s="357"/>
      <c r="R1644" s="313" t="str">
        <f t="shared" si="36"/>
        <v>1900</v>
      </c>
    </row>
    <row r="1645" ht="27" customHeight="1" spans="1:18">
      <c r="A1645" s="362">
        <f t="shared" si="37"/>
        <v>1631</v>
      </c>
      <c r="B1645" s="294"/>
      <c r="C1645" s="337"/>
      <c r="D1645" s="337"/>
      <c r="E1645" s="337"/>
      <c r="F1645" s="337"/>
      <c r="G1645" s="356"/>
      <c r="H1645" s="340"/>
      <c r="I1645" s="337"/>
      <c r="J1645" s="337"/>
      <c r="K1645" s="337"/>
      <c r="L1645" s="337"/>
      <c r="M1645" s="329"/>
      <c r="N1645" s="337"/>
      <c r="O1645" s="349"/>
      <c r="P1645" s="349" t="str">
        <f>TEXT(daily!$B1645,"mmmm")</f>
        <v>January</v>
      </c>
      <c r="Q1645" s="358"/>
      <c r="R1645" s="313" t="str">
        <f t="shared" si="36"/>
        <v>1900</v>
      </c>
    </row>
    <row r="1646" ht="27" customHeight="1" spans="1:18">
      <c r="A1646" s="361">
        <f t="shared" si="37"/>
        <v>1632</v>
      </c>
      <c r="B1646" s="294"/>
      <c r="C1646" s="337"/>
      <c r="D1646" s="337"/>
      <c r="E1646" s="337"/>
      <c r="F1646" s="337"/>
      <c r="G1646" s="356"/>
      <c r="H1646" s="340"/>
      <c r="I1646" s="337"/>
      <c r="J1646" s="337"/>
      <c r="K1646" s="337"/>
      <c r="L1646" s="337"/>
      <c r="M1646" s="334"/>
      <c r="N1646" s="337"/>
      <c r="O1646" s="349"/>
      <c r="P1646" s="349" t="str">
        <f>TEXT(daily!$B1646,"mmmm")</f>
        <v>January</v>
      </c>
      <c r="Q1646" s="357"/>
      <c r="R1646" s="313" t="str">
        <f t="shared" si="36"/>
        <v>1900</v>
      </c>
    </row>
    <row r="1647" ht="27" customHeight="1" spans="1:18">
      <c r="A1647" s="362">
        <f t="shared" si="37"/>
        <v>1633</v>
      </c>
      <c r="B1647" s="294"/>
      <c r="C1647" s="337"/>
      <c r="D1647" s="337"/>
      <c r="E1647" s="337"/>
      <c r="F1647" s="341"/>
      <c r="G1647" s="356"/>
      <c r="H1647" s="340"/>
      <c r="I1647" s="337"/>
      <c r="J1647" s="337"/>
      <c r="K1647" s="337"/>
      <c r="L1647" s="337"/>
      <c r="M1647" s="329"/>
      <c r="N1647" s="337"/>
      <c r="O1647" s="349"/>
      <c r="P1647" s="349" t="str">
        <f>TEXT(daily!$B1647,"mmmm")</f>
        <v>January</v>
      </c>
      <c r="Q1647" s="358"/>
      <c r="R1647" s="313" t="str">
        <f t="shared" si="36"/>
        <v>1900</v>
      </c>
    </row>
    <row r="1648" ht="27" customHeight="1" spans="1:18">
      <c r="A1648" s="361">
        <f t="shared" si="37"/>
        <v>1634</v>
      </c>
      <c r="B1648" s="294"/>
      <c r="C1648" s="337"/>
      <c r="D1648" s="337"/>
      <c r="E1648" s="337"/>
      <c r="F1648" s="337"/>
      <c r="G1648" s="356"/>
      <c r="H1648" s="340"/>
      <c r="I1648" s="337"/>
      <c r="J1648" s="337"/>
      <c r="K1648" s="337"/>
      <c r="L1648" s="337"/>
      <c r="M1648" s="334"/>
      <c r="N1648" s="337"/>
      <c r="O1648" s="349"/>
      <c r="P1648" s="349" t="str">
        <f>TEXT(daily!$B1648,"mmmm")</f>
        <v>January</v>
      </c>
      <c r="Q1648" s="357"/>
      <c r="R1648" s="313" t="str">
        <f t="shared" si="36"/>
        <v>1900</v>
      </c>
    </row>
    <row r="1649" ht="27" customHeight="1" spans="1:18">
      <c r="A1649" s="362">
        <f t="shared" si="37"/>
        <v>1635</v>
      </c>
      <c r="B1649" s="294"/>
      <c r="C1649" s="337"/>
      <c r="D1649" s="337"/>
      <c r="E1649" s="337"/>
      <c r="F1649" s="337"/>
      <c r="G1649" s="356"/>
      <c r="H1649" s="340"/>
      <c r="I1649" s="337"/>
      <c r="J1649" s="337"/>
      <c r="K1649" s="337"/>
      <c r="L1649" s="337"/>
      <c r="M1649" s="329"/>
      <c r="N1649" s="337"/>
      <c r="O1649" s="349"/>
      <c r="P1649" s="349" t="str">
        <f>TEXT(daily!$B1649,"mmmm")</f>
        <v>January</v>
      </c>
      <c r="Q1649" s="358"/>
      <c r="R1649" s="313" t="str">
        <f t="shared" si="36"/>
        <v>1900</v>
      </c>
    </row>
    <row r="1650" ht="27" customHeight="1" spans="1:18">
      <c r="A1650" s="361">
        <f t="shared" si="37"/>
        <v>1636</v>
      </c>
      <c r="B1650" s="294"/>
      <c r="C1650" s="337"/>
      <c r="D1650" s="337"/>
      <c r="E1650" s="337"/>
      <c r="F1650" s="337"/>
      <c r="G1650" s="356"/>
      <c r="H1650" s="340"/>
      <c r="I1650" s="337"/>
      <c r="J1650" s="337"/>
      <c r="K1650" s="337"/>
      <c r="L1650" s="337"/>
      <c r="M1650" s="334"/>
      <c r="N1650" s="337"/>
      <c r="O1650" s="349"/>
      <c r="P1650" s="349" t="str">
        <f>TEXT(daily!$B1650,"mmmm")</f>
        <v>January</v>
      </c>
      <c r="Q1650" s="357"/>
      <c r="R1650" s="313" t="str">
        <f t="shared" si="36"/>
        <v>1900</v>
      </c>
    </row>
    <row r="1651" ht="27" customHeight="1" spans="1:18">
      <c r="A1651" s="362">
        <f t="shared" si="37"/>
        <v>1637</v>
      </c>
      <c r="B1651" s="294"/>
      <c r="C1651" s="337"/>
      <c r="D1651" s="337"/>
      <c r="E1651" s="337"/>
      <c r="F1651" s="337"/>
      <c r="G1651" s="356"/>
      <c r="H1651" s="340"/>
      <c r="I1651" s="337"/>
      <c r="J1651" s="337"/>
      <c r="K1651" s="337"/>
      <c r="L1651" s="337"/>
      <c r="M1651" s="329"/>
      <c r="N1651" s="337"/>
      <c r="O1651" s="349"/>
      <c r="P1651" s="349" t="str">
        <f>TEXT(daily!$B1651,"mmmm")</f>
        <v>January</v>
      </c>
      <c r="Q1651" s="358"/>
      <c r="R1651" s="313" t="str">
        <f t="shared" si="36"/>
        <v>1900</v>
      </c>
    </row>
    <row r="1652" ht="27" customHeight="1" spans="1:18">
      <c r="A1652" s="361">
        <f t="shared" si="37"/>
        <v>1638</v>
      </c>
      <c r="B1652" s="294"/>
      <c r="C1652" s="337"/>
      <c r="D1652" s="337"/>
      <c r="E1652" s="337"/>
      <c r="F1652" s="337"/>
      <c r="G1652" s="356"/>
      <c r="H1652" s="340"/>
      <c r="I1652" s="337"/>
      <c r="J1652" s="337"/>
      <c r="K1652" s="337"/>
      <c r="L1652" s="337"/>
      <c r="M1652" s="334"/>
      <c r="N1652" s="337"/>
      <c r="O1652" s="349"/>
      <c r="P1652" s="349" t="str">
        <f>TEXT(daily!$B1652,"mmmm")</f>
        <v>January</v>
      </c>
      <c r="Q1652" s="357"/>
      <c r="R1652" s="313" t="str">
        <f t="shared" si="36"/>
        <v>1900</v>
      </c>
    </row>
    <row r="1653" ht="27" customHeight="1" spans="1:18">
      <c r="A1653" s="362">
        <f t="shared" si="37"/>
        <v>1639</v>
      </c>
      <c r="B1653" s="294"/>
      <c r="C1653" s="337"/>
      <c r="D1653" s="337"/>
      <c r="E1653" s="337"/>
      <c r="F1653" s="337"/>
      <c r="G1653" s="356"/>
      <c r="H1653" s="340"/>
      <c r="I1653" s="337"/>
      <c r="J1653" s="337"/>
      <c r="K1653" s="337"/>
      <c r="L1653" s="337"/>
      <c r="M1653" s="329"/>
      <c r="N1653" s="337"/>
      <c r="O1653" s="349"/>
      <c r="P1653" s="349" t="str">
        <f>TEXT(daily!$B1653,"mmmm")</f>
        <v>January</v>
      </c>
      <c r="Q1653" s="358"/>
      <c r="R1653" s="313" t="str">
        <f t="shared" si="36"/>
        <v>1900</v>
      </c>
    </row>
    <row r="1654" ht="27" customHeight="1" spans="1:18">
      <c r="A1654" s="361">
        <f t="shared" si="37"/>
        <v>1640</v>
      </c>
      <c r="B1654" s="294"/>
      <c r="C1654" s="337"/>
      <c r="D1654" s="337"/>
      <c r="E1654" s="337"/>
      <c r="F1654" s="337"/>
      <c r="G1654" s="356"/>
      <c r="H1654" s="340"/>
      <c r="I1654" s="337"/>
      <c r="J1654" s="337"/>
      <c r="K1654" s="337"/>
      <c r="L1654" s="337"/>
      <c r="M1654" s="334"/>
      <c r="N1654" s="337"/>
      <c r="O1654" s="349"/>
      <c r="P1654" s="349" t="str">
        <f>TEXT(daily!$B1654,"mmmm")</f>
        <v>January</v>
      </c>
      <c r="Q1654" s="357"/>
      <c r="R1654" s="313" t="str">
        <f t="shared" si="36"/>
        <v>1900</v>
      </c>
    </row>
    <row r="1655" ht="27" customHeight="1" spans="1:18">
      <c r="A1655" s="362">
        <f t="shared" si="37"/>
        <v>1641</v>
      </c>
      <c r="B1655" s="294"/>
      <c r="C1655" s="337"/>
      <c r="D1655" s="337"/>
      <c r="E1655" s="337"/>
      <c r="F1655" s="337"/>
      <c r="G1655" s="356"/>
      <c r="H1655" s="340"/>
      <c r="I1655" s="337"/>
      <c r="J1655" s="337"/>
      <c r="K1655" s="337"/>
      <c r="L1655" s="337"/>
      <c r="M1655" s="329"/>
      <c r="N1655" s="337"/>
      <c r="O1655" s="349"/>
      <c r="P1655" s="349" t="str">
        <f>TEXT(daily!$B1655,"mmmm")</f>
        <v>January</v>
      </c>
      <c r="Q1655" s="358"/>
      <c r="R1655" s="313" t="str">
        <f t="shared" si="36"/>
        <v>1900</v>
      </c>
    </row>
    <row r="1656" ht="27" customHeight="1" spans="1:18">
      <c r="A1656" s="361">
        <f t="shared" si="37"/>
        <v>1642</v>
      </c>
      <c r="B1656" s="294"/>
      <c r="C1656" s="337"/>
      <c r="D1656" s="337"/>
      <c r="E1656" s="337"/>
      <c r="F1656" s="337"/>
      <c r="G1656" s="356"/>
      <c r="H1656" s="340"/>
      <c r="I1656" s="337"/>
      <c r="J1656" s="337"/>
      <c r="K1656" s="337"/>
      <c r="L1656" s="337"/>
      <c r="M1656" s="334"/>
      <c r="N1656" s="337"/>
      <c r="O1656" s="349"/>
      <c r="P1656" s="349" t="str">
        <f>TEXT(daily!$B1656,"mmmm")</f>
        <v>January</v>
      </c>
      <c r="Q1656" s="357"/>
      <c r="R1656" s="313" t="str">
        <f t="shared" si="36"/>
        <v>1900</v>
      </c>
    </row>
    <row r="1657" ht="27" customHeight="1" spans="1:18">
      <c r="A1657" s="362">
        <f t="shared" si="37"/>
        <v>1643</v>
      </c>
      <c r="B1657" s="294"/>
      <c r="C1657" s="337"/>
      <c r="D1657" s="337"/>
      <c r="E1657" s="337"/>
      <c r="F1657" s="337"/>
      <c r="G1657" s="356"/>
      <c r="H1657" s="340"/>
      <c r="I1657" s="337"/>
      <c r="J1657" s="337"/>
      <c r="K1657" s="337"/>
      <c r="L1657" s="337"/>
      <c r="M1657" s="329"/>
      <c r="N1657" s="337"/>
      <c r="O1657" s="349"/>
      <c r="P1657" s="349" t="str">
        <f>TEXT(daily!$B1657,"mmmm")</f>
        <v>January</v>
      </c>
      <c r="Q1657" s="358"/>
      <c r="R1657" s="313" t="str">
        <f t="shared" si="36"/>
        <v>1900</v>
      </c>
    </row>
    <row r="1658" ht="27" customHeight="1" spans="1:18">
      <c r="A1658" s="361">
        <f t="shared" si="37"/>
        <v>1644</v>
      </c>
      <c r="B1658" s="294"/>
      <c r="C1658" s="337"/>
      <c r="D1658" s="337"/>
      <c r="E1658" s="337"/>
      <c r="F1658" s="337"/>
      <c r="G1658" s="356"/>
      <c r="H1658" s="340"/>
      <c r="I1658" s="337"/>
      <c r="J1658" s="337"/>
      <c r="K1658" s="337"/>
      <c r="L1658" s="337"/>
      <c r="M1658" s="334"/>
      <c r="N1658" s="337"/>
      <c r="O1658" s="349"/>
      <c r="P1658" s="349" t="str">
        <f>TEXT(daily!$B1658,"mmmm")</f>
        <v>January</v>
      </c>
      <c r="Q1658" s="357"/>
      <c r="R1658" s="313" t="str">
        <f t="shared" si="36"/>
        <v>1900</v>
      </c>
    </row>
    <row r="1659" ht="27" customHeight="1" spans="1:18">
      <c r="A1659" s="362">
        <f t="shared" si="37"/>
        <v>1645</v>
      </c>
      <c r="B1659" s="294"/>
      <c r="C1659" s="337"/>
      <c r="D1659" s="337"/>
      <c r="E1659" s="337"/>
      <c r="F1659" s="337"/>
      <c r="G1659" s="356"/>
      <c r="H1659" s="340"/>
      <c r="I1659" s="337"/>
      <c r="J1659" s="337"/>
      <c r="K1659" s="337"/>
      <c r="L1659" s="337"/>
      <c r="M1659" s="329"/>
      <c r="N1659" s="337"/>
      <c r="O1659" s="349"/>
      <c r="P1659" s="349" t="str">
        <f>TEXT(daily!$B1659,"mmmm")</f>
        <v>January</v>
      </c>
      <c r="Q1659" s="358"/>
      <c r="R1659" s="313" t="str">
        <f t="shared" si="36"/>
        <v>1900</v>
      </c>
    </row>
    <row r="1660" ht="27" customHeight="1" spans="1:18">
      <c r="A1660" s="361">
        <f t="shared" si="37"/>
        <v>1646</v>
      </c>
      <c r="B1660" s="294"/>
      <c r="C1660" s="337"/>
      <c r="D1660" s="337"/>
      <c r="E1660" s="337"/>
      <c r="F1660" s="337"/>
      <c r="G1660" s="356"/>
      <c r="H1660" s="340"/>
      <c r="I1660" s="337"/>
      <c r="J1660" s="337"/>
      <c r="K1660" s="337"/>
      <c r="L1660" s="337"/>
      <c r="M1660" s="334"/>
      <c r="N1660" s="337"/>
      <c r="O1660" s="349"/>
      <c r="P1660" s="349" t="str">
        <f>TEXT(daily!$B1660,"mmmm")</f>
        <v>January</v>
      </c>
      <c r="Q1660" s="357"/>
      <c r="R1660" s="313" t="str">
        <f t="shared" si="36"/>
        <v>1900</v>
      </c>
    </row>
    <row r="1661" ht="27" customHeight="1" spans="1:18">
      <c r="A1661" s="362">
        <f t="shared" si="37"/>
        <v>1647</v>
      </c>
      <c r="B1661" s="294"/>
      <c r="C1661" s="337"/>
      <c r="D1661" s="337"/>
      <c r="E1661" s="337"/>
      <c r="F1661" s="337"/>
      <c r="G1661" s="356"/>
      <c r="H1661" s="340"/>
      <c r="I1661" s="337"/>
      <c r="J1661" s="337"/>
      <c r="K1661" s="337"/>
      <c r="L1661" s="337"/>
      <c r="M1661" s="329"/>
      <c r="N1661" s="337"/>
      <c r="O1661" s="349"/>
      <c r="P1661" s="349" t="str">
        <f>TEXT(daily!$B1661,"mmmm")</f>
        <v>January</v>
      </c>
      <c r="Q1661" s="358"/>
      <c r="R1661" s="313" t="str">
        <f t="shared" si="36"/>
        <v>1900</v>
      </c>
    </row>
    <row r="1662" ht="27" customHeight="1" spans="1:18">
      <c r="A1662" s="361">
        <f t="shared" si="37"/>
        <v>1648</v>
      </c>
      <c r="B1662" s="294"/>
      <c r="C1662" s="337"/>
      <c r="D1662" s="337"/>
      <c r="E1662" s="337"/>
      <c r="F1662" s="337"/>
      <c r="G1662" s="356"/>
      <c r="H1662" s="340"/>
      <c r="I1662" s="337"/>
      <c r="J1662" s="337"/>
      <c r="K1662" s="337"/>
      <c r="L1662" s="337"/>
      <c r="M1662" s="334"/>
      <c r="N1662" s="337"/>
      <c r="O1662" s="349"/>
      <c r="P1662" s="349" t="str">
        <f>TEXT(daily!$B1662,"mmmm")</f>
        <v>January</v>
      </c>
      <c r="Q1662" s="357"/>
      <c r="R1662" s="313" t="str">
        <f t="shared" si="36"/>
        <v>1900</v>
      </c>
    </row>
    <row r="1663" ht="27" customHeight="1" spans="1:18">
      <c r="A1663" s="362">
        <f t="shared" si="37"/>
        <v>1649</v>
      </c>
      <c r="B1663" s="294"/>
      <c r="C1663" s="337"/>
      <c r="D1663" s="337"/>
      <c r="E1663" s="337"/>
      <c r="F1663" s="337"/>
      <c r="G1663" s="356"/>
      <c r="H1663" s="340"/>
      <c r="I1663" s="337"/>
      <c r="J1663" s="337"/>
      <c r="K1663" s="337"/>
      <c r="L1663" s="337"/>
      <c r="M1663" s="329"/>
      <c r="N1663" s="337"/>
      <c r="O1663" s="349"/>
      <c r="P1663" s="349" t="str">
        <f>TEXT(daily!$B1663,"mmmm")</f>
        <v>January</v>
      </c>
      <c r="Q1663" s="358"/>
      <c r="R1663" s="313" t="str">
        <f t="shared" si="36"/>
        <v>1900</v>
      </c>
    </row>
    <row r="1664" ht="27" customHeight="1" spans="1:18">
      <c r="A1664" s="361">
        <f t="shared" si="37"/>
        <v>1650</v>
      </c>
      <c r="B1664" s="294"/>
      <c r="C1664" s="337"/>
      <c r="D1664" s="337"/>
      <c r="E1664" s="337"/>
      <c r="F1664" s="337"/>
      <c r="G1664" s="356"/>
      <c r="H1664" s="340"/>
      <c r="I1664" s="337"/>
      <c r="J1664" s="337"/>
      <c r="K1664" s="337"/>
      <c r="L1664" s="337"/>
      <c r="M1664" s="334"/>
      <c r="N1664" s="337"/>
      <c r="O1664" s="349"/>
      <c r="P1664" s="349" t="str">
        <f>TEXT(daily!$B1664,"mmmm")</f>
        <v>January</v>
      </c>
      <c r="Q1664" s="357"/>
      <c r="R1664" s="313" t="str">
        <f t="shared" si="36"/>
        <v>1900</v>
      </c>
    </row>
    <row r="1665" ht="27" customHeight="1" spans="1:18">
      <c r="A1665" s="362">
        <f t="shared" si="37"/>
        <v>1651</v>
      </c>
      <c r="B1665" s="294"/>
      <c r="C1665" s="337"/>
      <c r="D1665" s="341"/>
      <c r="E1665" s="337"/>
      <c r="F1665" s="337"/>
      <c r="G1665" s="356"/>
      <c r="H1665" s="340"/>
      <c r="I1665" s="337"/>
      <c r="J1665" s="337"/>
      <c r="K1665" s="337"/>
      <c r="L1665" s="337"/>
      <c r="M1665" s="329"/>
      <c r="N1665" s="337"/>
      <c r="O1665" s="349"/>
      <c r="P1665" s="349" t="str">
        <f>TEXT(daily!$B1665,"mmmm")</f>
        <v>January</v>
      </c>
      <c r="Q1665" s="358"/>
      <c r="R1665" s="313" t="str">
        <f t="shared" si="36"/>
        <v>1900</v>
      </c>
    </row>
    <row r="1666" ht="27" customHeight="1" spans="1:18">
      <c r="A1666" s="361">
        <f t="shared" si="37"/>
        <v>1652</v>
      </c>
      <c r="B1666" s="294"/>
      <c r="C1666" s="337"/>
      <c r="D1666" s="341"/>
      <c r="E1666" s="337"/>
      <c r="F1666" s="337"/>
      <c r="G1666" s="356"/>
      <c r="H1666" s="340"/>
      <c r="I1666" s="337"/>
      <c r="J1666" s="337"/>
      <c r="K1666" s="337"/>
      <c r="L1666" s="337"/>
      <c r="M1666" s="334"/>
      <c r="N1666" s="337"/>
      <c r="O1666" s="349"/>
      <c r="P1666" s="349" t="str">
        <f>TEXT(daily!$B1666,"mmmm")</f>
        <v>January</v>
      </c>
      <c r="Q1666" s="357"/>
      <c r="R1666" s="313" t="str">
        <f t="shared" si="36"/>
        <v>1900</v>
      </c>
    </row>
    <row r="1667" ht="27" customHeight="1" spans="1:18">
      <c r="A1667" s="362">
        <f t="shared" si="37"/>
        <v>1653</v>
      </c>
      <c r="B1667" s="294"/>
      <c r="C1667" s="337"/>
      <c r="D1667" s="341"/>
      <c r="E1667" s="337"/>
      <c r="F1667" s="337"/>
      <c r="G1667" s="356"/>
      <c r="H1667" s="340"/>
      <c r="I1667" s="337"/>
      <c r="J1667" s="337"/>
      <c r="K1667" s="337"/>
      <c r="L1667" s="337"/>
      <c r="M1667" s="329"/>
      <c r="N1667" s="337"/>
      <c r="O1667" s="349"/>
      <c r="P1667" s="349" t="str">
        <f>TEXT(daily!$B1667,"mmmm")</f>
        <v>January</v>
      </c>
      <c r="Q1667" s="358"/>
      <c r="R1667" s="313" t="str">
        <f t="shared" si="36"/>
        <v>1900</v>
      </c>
    </row>
    <row r="1668" ht="27" customHeight="1" spans="1:18">
      <c r="A1668" s="361">
        <f t="shared" si="37"/>
        <v>1654</v>
      </c>
      <c r="B1668" s="294"/>
      <c r="C1668" s="337"/>
      <c r="D1668" s="341"/>
      <c r="E1668" s="337"/>
      <c r="F1668" s="337"/>
      <c r="G1668" s="356"/>
      <c r="H1668" s="340"/>
      <c r="I1668" s="337"/>
      <c r="J1668" s="337"/>
      <c r="K1668" s="337"/>
      <c r="L1668" s="337"/>
      <c r="M1668" s="334"/>
      <c r="N1668" s="337"/>
      <c r="O1668" s="349"/>
      <c r="P1668" s="349" t="str">
        <f>TEXT(daily!$B1668,"mmmm")</f>
        <v>January</v>
      </c>
      <c r="Q1668" s="357"/>
      <c r="R1668" s="313" t="str">
        <f t="shared" si="36"/>
        <v>1900</v>
      </c>
    </row>
    <row r="1669" ht="27" customHeight="1" spans="1:18">
      <c r="A1669" s="362">
        <f t="shared" si="37"/>
        <v>1655</v>
      </c>
      <c r="B1669" s="294"/>
      <c r="C1669" s="337"/>
      <c r="D1669" s="341"/>
      <c r="E1669" s="337"/>
      <c r="F1669" s="337"/>
      <c r="G1669" s="356"/>
      <c r="H1669" s="340"/>
      <c r="I1669" s="337"/>
      <c r="J1669" s="337"/>
      <c r="K1669" s="337"/>
      <c r="L1669" s="337"/>
      <c r="M1669" s="329"/>
      <c r="N1669" s="337"/>
      <c r="O1669" s="349"/>
      <c r="P1669" s="349" t="str">
        <f>TEXT(daily!$B1669,"mmmm")</f>
        <v>January</v>
      </c>
      <c r="Q1669" s="358"/>
      <c r="R1669" s="313" t="str">
        <f t="shared" si="36"/>
        <v>1900</v>
      </c>
    </row>
    <row r="1670" ht="27" customHeight="1" spans="1:18">
      <c r="A1670" s="361">
        <f t="shared" si="37"/>
        <v>1656</v>
      </c>
      <c r="B1670" s="294"/>
      <c r="C1670" s="337"/>
      <c r="D1670" s="341"/>
      <c r="E1670" s="337"/>
      <c r="F1670" s="337"/>
      <c r="G1670" s="356"/>
      <c r="H1670" s="340"/>
      <c r="I1670" s="337"/>
      <c r="J1670" s="337"/>
      <c r="K1670" s="337"/>
      <c r="L1670" s="337"/>
      <c r="M1670" s="334"/>
      <c r="N1670" s="337"/>
      <c r="O1670" s="349"/>
      <c r="P1670" s="349" t="str">
        <f>TEXT(daily!$B1670,"mmmm")</f>
        <v>January</v>
      </c>
      <c r="Q1670" s="357"/>
      <c r="R1670" s="313" t="str">
        <f t="shared" si="36"/>
        <v>1900</v>
      </c>
    </row>
    <row r="1671" ht="27" customHeight="1" spans="1:18">
      <c r="A1671" s="362">
        <f t="shared" si="37"/>
        <v>1657</v>
      </c>
      <c r="B1671" s="294"/>
      <c r="C1671" s="337"/>
      <c r="D1671" s="341"/>
      <c r="E1671" s="337"/>
      <c r="F1671" s="337"/>
      <c r="G1671" s="356"/>
      <c r="H1671" s="340"/>
      <c r="I1671" s="337"/>
      <c r="J1671" s="337"/>
      <c r="K1671" s="337"/>
      <c r="L1671" s="337"/>
      <c r="M1671" s="329"/>
      <c r="N1671" s="337"/>
      <c r="O1671" s="349"/>
      <c r="P1671" s="349" t="str">
        <f>TEXT(daily!$B1671,"mmmm")</f>
        <v>January</v>
      </c>
      <c r="Q1671" s="358"/>
      <c r="R1671" s="313" t="str">
        <f t="shared" si="36"/>
        <v>1900</v>
      </c>
    </row>
    <row r="1672" ht="27" customHeight="1" spans="1:18">
      <c r="A1672" s="361">
        <f t="shared" si="37"/>
        <v>1658</v>
      </c>
      <c r="B1672" s="294"/>
      <c r="C1672" s="337"/>
      <c r="D1672" s="341"/>
      <c r="E1672" s="337"/>
      <c r="F1672" s="337"/>
      <c r="G1672" s="356"/>
      <c r="H1672" s="340"/>
      <c r="I1672" s="337"/>
      <c r="J1672" s="337"/>
      <c r="K1672" s="337"/>
      <c r="L1672" s="337"/>
      <c r="M1672" s="334"/>
      <c r="N1672" s="337"/>
      <c r="O1672" s="349"/>
      <c r="P1672" s="349" t="str">
        <f>TEXT(daily!$B1672,"mmmm")</f>
        <v>January</v>
      </c>
      <c r="Q1672" s="357"/>
      <c r="R1672" s="313" t="str">
        <f t="shared" si="36"/>
        <v>1900</v>
      </c>
    </row>
    <row r="1673" ht="27" customHeight="1" spans="1:18">
      <c r="A1673" s="362">
        <f t="shared" si="37"/>
        <v>1659</v>
      </c>
      <c r="B1673" s="294"/>
      <c r="C1673" s="337"/>
      <c r="D1673" s="341"/>
      <c r="E1673" s="337"/>
      <c r="F1673" s="337"/>
      <c r="G1673" s="356"/>
      <c r="H1673" s="340"/>
      <c r="I1673" s="337"/>
      <c r="J1673" s="337"/>
      <c r="K1673" s="337"/>
      <c r="L1673" s="337"/>
      <c r="M1673" s="329"/>
      <c r="N1673" s="337"/>
      <c r="O1673" s="349"/>
      <c r="P1673" s="349" t="str">
        <f>TEXT(daily!$B1673,"mmmm")</f>
        <v>January</v>
      </c>
      <c r="Q1673" s="358"/>
      <c r="R1673" s="313" t="str">
        <f t="shared" si="36"/>
        <v>1900</v>
      </c>
    </row>
    <row r="1674" ht="27" customHeight="1" spans="1:18">
      <c r="A1674" s="361">
        <f t="shared" si="37"/>
        <v>1660</v>
      </c>
      <c r="B1674" s="294"/>
      <c r="C1674" s="337"/>
      <c r="D1674" s="341"/>
      <c r="E1674" s="337"/>
      <c r="F1674" s="337"/>
      <c r="G1674" s="356"/>
      <c r="H1674" s="340"/>
      <c r="I1674" s="337"/>
      <c r="J1674" s="337"/>
      <c r="K1674" s="337"/>
      <c r="L1674" s="337"/>
      <c r="M1674" s="334"/>
      <c r="N1674" s="337"/>
      <c r="O1674" s="349"/>
      <c r="P1674" s="349" t="str">
        <f>TEXT(daily!$B1674,"mmmm")</f>
        <v>January</v>
      </c>
      <c r="Q1674" s="357"/>
      <c r="R1674" s="313" t="str">
        <f t="shared" si="36"/>
        <v>1900</v>
      </c>
    </row>
    <row r="1675" ht="27" customHeight="1" spans="1:18">
      <c r="A1675" s="362">
        <f t="shared" si="37"/>
        <v>1661</v>
      </c>
      <c r="B1675" s="294"/>
      <c r="C1675" s="337"/>
      <c r="D1675" s="341"/>
      <c r="E1675" s="337"/>
      <c r="F1675" s="337"/>
      <c r="G1675" s="356"/>
      <c r="H1675" s="340"/>
      <c r="I1675" s="337"/>
      <c r="J1675" s="337"/>
      <c r="K1675" s="337"/>
      <c r="L1675" s="337"/>
      <c r="M1675" s="329"/>
      <c r="N1675" s="337"/>
      <c r="O1675" s="349"/>
      <c r="P1675" s="349" t="str">
        <f>TEXT(daily!$B1675,"mmmm")</f>
        <v>January</v>
      </c>
      <c r="Q1675" s="358"/>
      <c r="R1675" s="313" t="str">
        <f t="shared" si="36"/>
        <v>1900</v>
      </c>
    </row>
    <row r="1676" ht="27" customHeight="1" spans="1:18">
      <c r="A1676" s="361">
        <f t="shared" si="37"/>
        <v>1662</v>
      </c>
      <c r="B1676" s="294"/>
      <c r="C1676" s="337"/>
      <c r="D1676" s="341"/>
      <c r="E1676" s="337"/>
      <c r="F1676" s="337"/>
      <c r="G1676" s="356"/>
      <c r="H1676" s="340"/>
      <c r="I1676" s="337"/>
      <c r="J1676" s="337"/>
      <c r="K1676" s="337"/>
      <c r="L1676" s="337"/>
      <c r="M1676" s="334"/>
      <c r="N1676" s="337"/>
      <c r="O1676" s="349"/>
      <c r="P1676" s="349" t="str">
        <f>TEXT(daily!$B1676,"mmmm")</f>
        <v>January</v>
      </c>
      <c r="Q1676" s="357"/>
      <c r="R1676" s="313" t="str">
        <f t="shared" si="36"/>
        <v>1900</v>
      </c>
    </row>
    <row r="1677" ht="27" customHeight="1" spans="1:18">
      <c r="A1677" s="362">
        <f t="shared" si="37"/>
        <v>1663</v>
      </c>
      <c r="B1677" s="294"/>
      <c r="C1677" s="337"/>
      <c r="D1677" s="341"/>
      <c r="E1677" s="337"/>
      <c r="F1677" s="337"/>
      <c r="G1677" s="356"/>
      <c r="H1677" s="340"/>
      <c r="I1677" s="337"/>
      <c r="J1677" s="337"/>
      <c r="K1677" s="337"/>
      <c r="L1677" s="337"/>
      <c r="M1677" s="329"/>
      <c r="N1677" s="337"/>
      <c r="O1677" s="349"/>
      <c r="P1677" s="349" t="str">
        <f>TEXT(daily!$B1677,"mmmm")</f>
        <v>January</v>
      </c>
      <c r="Q1677" s="358"/>
      <c r="R1677" s="313" t="str">
        <f t="shared" si="36"/>
        <v>1900</v>
      </c>
    </row>
    <row r="1678" ht="27" customHeight="1" spans="1:18">
      <c r="A1678" s="361">
        <f t="shared" si="37"/>
        <v>1664</v>
      </c>
      <c r="B1678" s="294"/>
      <c r="C1678" s="337"/>
      <c r="D1678" s="341"/>
      <c r="E1678" s="337"/>
      <c r="F1678" s="337"/>
      <c r="G1678" s="356"/>
      <c r="H1678" s="340"/>
      <c r="I1678" s="337"/>
      <c r="J1678" s="337"/>
      <c r="K1678" s="337"/>
      <c r="L1678" s="337"/>
      <c r="M1678" s="334"/>
      <c r="N1678" s="337"/>
      <c r="O1678" s="349"/>
      <c r="P1678" s="349" t="str">
        <f>TEXT(daily!$B1678,"mmmm")</f>
        <v>January</v>
      </c>
      <c r="Q1678" s="357"/>
      <c r="R1678" s="313" t="str">
        <f t="shared" si="36"/>
        <v>1900</v>
      </c>
    </row>
    <row r="1679" ht="27" customHeight="1" spans="1:18">
      <c r="A1679" s="362">
        <f t="shared" si="37"/>
        <v>1665</v>
      </c>
      <c r="B1679" s="294"/>
      <c r="C1679" s="337"/>
      <c r="D1679" s="341"/>
      <c r="E1679" s="337"/>
      <c r="F1679" s="337"/>
      <c r="G1679" s="356"/>
      <c r="H1679" s="340"/>
      <c r="I1679" s="337"/>
      <c r="J1679" s="337"/>
      <c r="K1679" s="337"/>
      <c r="L1679" s="337"/>
      <c r="M1679" s="329"/>
      <c r="N1679" s="337"/>
      <c r="O1679" s="349"/>
      <c r="P1679" s="349" t="str">
        <f>TEXT(daily!$B1679,"mmmm")</f>
        <v>January</v>
      </c>
      <c r="Q1679" s="358"/>
      <c r="R1679" s="313" t="str">
        <f t="shared" ref="R1679:R1742" si="38">TEXT(B1679,"yyyy")</f>
        <v>1900</v>
      </c>
    </row>
    <row r="1680" ht="27" customHeight="1" spans="1:18">
      <c r="A1680" s="361">
        <f t="shared" si="37"/>
        <v>1666</v>
      </c>
      <c r="B1680" s="294"/>
      <c r="C1680" s="337"/>
      <c r="D1680" s="341"/>
      <c r="E1680" s="337"/>
      <c r="F1680" s="337"/>
      <c r="G1680" s="356"/>
      <c r="H1680" s="340"/>
      <c r="I1680" s="341"/>
      <c r="J1680" s="337"/>
      <c r="K1680" s="337"/>
      <c r="L1680" s="337"/>
      <c r="M1680" s="334"/>
      <c r="N1680" s="337"/>
      <c r="O1680" s="349"/>
      <c r="P1680" s="349" t="str">
        <f>TEXT(daily!$B1680,"mmmm")</f>
        <v>January</v>
      </c>
      <c r="Q1680" s="357"/>
      <c r="R1680" s="313" t="str">
        <f t="shared" si="38"/>
        <v>1900</v>
      </c>
    </row>
    <row r="1681" ht="27" customHeight="1" spans="1:18">
      <c r="A1681" s="362">
        <f t="shared" si="37"/>
        <v>1667</v>
      </c>
      <c r="B1681" s="294"/>
      <c r="C1681" s="337"/>
      <c r="D1681" s="341"/>
      <c r="E1681" s="337"/>
      <c r="F1681" s="337"/>
      <c r="G1681" s="356"/>
      <c r="H1681" s="340"/>
      <c r="I1681" s="337"/>
      <c r="J1681" s="337"/>
      <c r="K1681" s="337"/>
      <c r="L1681" s="337"/>
      <c r="M1681" s="329"/>
      <c r="N1681" s="337"/>
      <c r="O1681" s="349"/>
      <c r="P1681" s="349" t="str">
        <f>TEXT(daily!$B1681,"mmmm")</f>
        <v>January</v>
      </c>
      <c r="Q1681" s="358"/>
      <c r="R1681" s="313" t="str">
        <f t="shared" si="38"/>
        <v>1900</v>
      </c>
    </row>
    <row r="1682" ht="27" customHeight="1" spans="1:18">
      <c r="A1682" s="361">
        <f t="shared" si="37"/>
        <v>1668</v>
      </c>
      <c r="B1682" s="294"/>
      <c r="C1682" s="337"/>
      <c r="D1682" s="341"/>
      <c r="E1682" s="337"/>
      <c r="F1682" s="337"/>
      <c r="G1682" s="356"/>
      <c r="H1682" s="340"/>
      <c r="I1682" s="337"/>
      <c r="J1682" s="337"/>
      <c r="K1682" s="337"/>
      <c r="L1682" s="337"/>
      <c r="M1682" s="334"/>
      <c r="N1682" s="337"/>
      <c r="O1682" s="349"/>
      <c r="P1682" s="349" t="str">
        <f>TEXT(daily!$B1682,"mmmm")</f>
        <v>January</v>
      </c>
      <c r="Q1682" s="357"/>
      <c r="R1682" s="313" t="str">
        <f t="shared" si="38"/>
        <v>1900</v>
      </c>
    </row>
    <row r="1683" ht="27" customHeight="1" spans="1:18">
      <c r="A1683" s="362">
        <f t="shared" si="37"/>
        <v>1669</v>
      </c>
      <c r="B1683" s="294"/>
      <c r="C1683" s="337"/>
      <c r="D1683" s="341"/>
      <c r="E1683" s="337"/>
      <c r="F1683" s="337"/>
      <c r="G1683" s="356"/>
      <c r="H1683" s="340"/>
      <c r="I1683" s="337"/>
      <c r="J1683" s="337"/>
      <c r="K1683" s="337"/>
      <c r="L1683" s="337"/>
      <c r="M1683" s="329"/>
      <c r="N1683" s="337"/>
      <c r="O1683" s="349"/>
      <c r="P1683" s="349" t="str">
        <f>TEXT(daily!$B1683,"mmmm")</f>
        <v>January</v>
      </c>
      <c r="Q1683" s="358"/>
      <c r="R1683" s="313" t="str">
        <f t="shared" si="38"/>
        <v>1900</v>
      </c>
    </row>
    <row r="1684" ht="27" customHeight="1" spans="1:18">
      <c r="A1684" s="361">
        <f t="shared" si="37"/>
        <v>1670</v>
      </c>
      <c r="B1684" s="294"/>
      <c r="C1684" s="337"/>
      <c r="D1684" s="341"/>
      <c r="E1684" s="337"/>
      <c r="F1684" s="337"/>
      <c r="G1684" s="356"/>
      <c r="H1684" s="340"/>
      <c r="I1684" s="337"/>
      <c r="J1684" s="337"/>
      <c r="K1684" s="337"/>
      <c r="L1684" s="337"/>
      <c r="M1684" s="334"/>
      <c r="N1684" s="337"/>
      <c r="O1684" s="349"/>
      <c r="P1684" s="349" t="str">
        <f>TEXT(daily!$B1684,"mmmm")</f>
        <v>January</v>
      </c>
      <c r="Q1684" s="357"/>
      <c r="R1684" s="313" t="str">
        <f t="shared" si="38"/>
        <v>1900</v>
      </c>
    </row>
    <row r="1685" ht="27" customHeight="1" spans="1:18">
      <c r="A1685" s="362">
        <f t="shared" si="37"/>
        <v>1671</v>
      </c>
      <c r="B1685" s="294"/>
      <c r="C1685" s="337"/>
      <c r="D1685" s="337"/>
      <c r="E1685" s="337"/>
      <c r="F1685" s="337"/>
      <c r="G1685" s="356"/>
      <c r="H1685" s="340"/>
      <c r="I1685" s="337"/>
      <c r="J1685" s="337"/>
      <c r="K1685" s="337"/>
      <c r="L1685" s="337"/>
      <c r="M1685" s="329"/>
      <c r="N1685" s="337"/>
      <c r="O1685" s="349"/>
      <c r="P1685" s="349" t="str">
        <f>TEXT(daily!$B1685,"mmmm")</f>
        <v>January</v>
      </c>
      <c r="Q1685" s="358"/>
      <c r="R1685" s="313" t="str">
        <f t="shared" si="38"/>
        <v>1900</v>
      </c>
    </row>
    <row r="1686" ht="27" customHeight="1" spans="1:18">
      <c r="A1686" s="361">
        <f t="shared" si="37"/>
        <v>1672</v>
      </c>
      <c r="B1686" s="294"/>
      <c r="C1686" s="337"/>
      <c r="D1686" s="337"/>
      <c r="E1686" s="337"/>
      <c r="F1686" s="337"/>
      <c r="G1686" s="356"/>
      <c r="H1686" s="340"/>
      <c r="I1686" s="337"/>
      <c r="J1686" s="337"/>
      <c r="K1686" s="337"/>
      <c r="L1686" s="337"/>
      <c r="M1686" s="334"/>
      <c r="N1686" s="337"/>
      <c r="O1686" s="349"/>
      <c r="P1686" s="349" t="str">
        <f>TEXT(daily!$B1686,"mmmm")</f>
        <v>January</v>
      </c>
      <c r="Q1686" s="357"/>
      <c r="R1686" s="313" t="str">
        <f t="shared" si="38"/>
        <v>1900</v>
      </c>
    </row>
    <row r="1687" ht="27" customHeight="1" spans="1:18">
      <c r="A1687" s="362">
        <f t="shared" si="37"/>
        <v>1673</v>
      </c>
      <c r="B1687" s="294"/>
      <c r="C1687" s="337"/>
      <c r="D1687" s="337"/>
      <c r="E1687" s="337"/>
      <c r="F1687" s="337"/>
      <c r="G1687" s="356"/>
      <c r="H1687" s="340"/>
      <c r="I1687" s="337"/>
      <c r="J1687" s="337"/>
      <c r="K1687" s="337"/>
      <c r="L1687" s="337"/>
      <c r="M1687" s="329"/>
      <c r="N1687" s="337"/>
      <c r="O1687" s="349"/>
      <c r="P1687" s="349" t="str">
        <f>TEXT(daily!$B1687,"mmmm")</f>
        <v>January</v>
      </c>
      <c r="Q1687" s="358"/>
      <c r="R1687" s="313" t="str">
        <f t="shared" si="38"/>
        <v>1900</v>
      </c>
    </row>
    <row r="1688" ht="27" customHeight="1" spans="1:18">
      <c r="A1688" s="361">
        <f t="shared" si="37"/>
        <v>1674</v>
      </c>
      <c r="B1688" s="294"/>
      <c r="C1688" s="337"/>
      <c r="D1688" s="337"/>
      <c r="E1688" s="337"/>
      <c r="F1688" s="337"/>
      <c r="G1688" s="356"/>
      <c r="H1688" s="340"/>
      <c r="I1688" s="337"/>
      <c r="J1688" s="337"/>
      <c r="K1688" s="337"/>
      <c r="L1688" s="337"/>
      <c r="M1688" s="334"/>
      <c r="N1688" s="337"/>
      <c r="O1688" s="349"/>
      <c r="P1688" s="349" t="str">
        <f>TEXT(daily!$B1688,"mmmm")</f>
        <v>January</v>
      </c>
      <c r="Q1688" s="357"/>
      <c r="R1688" s="313" t="str">
        <f t="shared" si="38"/>
        <v>1900</v>
      </c>
    </row>
    <row r="1689" ht="27" customHeight="1" spans="1:18">
      <c r="A1689" s="362">
        <f t="shared" si="37"/>
        <v>1675</v>
      </c>
      <c r="B1689" s="294"/>
      <c r="C1689" s="337"/>
      <c r="D1689" s="337"/>
      <c r="E1689" s="337"/>
      <c r="F1689" s="337"/>
      <c r="G1689" s="356"/>
      <c r="H1689" s="340"/>
      <c r="I1689" s="337"/>
      <c r="J1689" s="337"/>
      <c r="K1689" s="337"/>
      <c r="L1689" s="337"/>
      <c r="M1689" s="329"/>
      <c r="N1689" s="337"/>
      <c r="O1689" s="349"/>
      <c r="P1689" s="349" t="str">
        <f>TEXT(daily!$B1689,"mmmm")</f>
        <v>January</v>
      </c>
      <c r="Q1689" s="358"/>
      <c r="R1689" s="313" t="str">
        <f t="shared" si="38"/>
        <v>1900</v>
      </c>
    </row>
    <row r="1690" ht="27" customHeight="1" spans="1:18">
      <c r="A1690" s="361">
        <f t="shared" si="37"/>
        <v>1676</v>
      </c>
      <c r="B1690" s="294"/>
      <c r="C1690" s="337"/>
      <c r="D1690" s="337"/>
      <c r="E1690" s="337"/>
      <c r="F1690" s="337"/>
      <c r="G1690" s="356"/>
      <c r="H1690" s="340"/>
      <c r="I1690" s="337"/>
      <c r="J1690" s="337"/>
      <c r="K1690" s="337"/>
      <c r="L1690" s="337"/>
      <c r="M1690" s="334"/>
      <c r="N1690" s="337"/>
      <c r="O1690" s="349"/>
      <c r="P1690" s="349" t="str">
        <f>TEXT(daily!$B1690,"mmmm")</f>
        <v>January</v>
      </c>
      <c r="Q1690" s="357"/>
      <c r="R1690" s="313" t="str">
        <f t="shared" si="38"/>
        <v>1900</v>
      </c>
    </row>
    <row r="1691" ht="27" customHeight="1" spans="1:18">
      <c r="A1691" s="362">
        <f t="shared" si="37"/>
        <v>1677</v>
      </c>
      <c r="B1691" s="294"/>
      <c r="C1691" s="337"/>
      <c r="D1691" s="337"/>
      <c r="E1691" s="337"/>
      <c r="F1691" s="337"/>
      <c r="G1691" s="356"/>
      <c r="H1691" s="340"/>
      <c r="I1691" s="337"/>
      <c r="J1691" s="337"/>
      <c r="K1691" s="337"/>
      <c r="L1691" s="337"/>
      <c r="M1691" s="329"/>
      <c r="N1691" s="337"/>
      <c r="O1691" s="349"/>
      <c r="P1691" s="349" t="str">
        <f>TEXT(daily!$B1691,"mmmm")</f>
        <v>January</v>
      </c>
      <c r="Q1691" s="358"/>
      <c r="R1691" s="313" t="str">
        <f t="shared" si="38"/>
        <v>1900</v>
      </c>
    </row>
    <row r="1692" ht="27" customHeight="1" spans="1:18">
      <c r="A1692" s="361">
        <f t="shared" si="37"/>
        <v>1678</v>
      </c>
      <c r="B1692" s="294"/>
      <c r="C1692" s="337"/>
      <c r="D1692" s="337"/>
      <c r="E1692" s="337"/>
      <c r="F1692" s="337"/>
      <c r="G1692" s="356"/>
      <c r="H1692" s="340"/>
      <c r="I1692" s="337"/>
      <c r="J1692" s="337"/>
      <c r="K1692" s="337"/>
      <c r="L1692" s="337"/>
      <c r="M1692" s="334"/>
      <c r="N1692" s="337"/>
      <c r="O1692" s="349"/>
      <c r="P1692" s="349" t="str">
        <f>TEXT(daily!$B1692,"mmmm")</f>
        <v>January</v>
      </c>
      <c r="Q1692" s="357"/>
      <c r="R1692" s="313" t="str">
        <f t="shared" si="38"/>
        <v>1900</v>
      </c>
    </row>
    <row r="1693" ht="27" customHeight="1" spans="1:18">
      <c r="A1693" s="362">
        <f t="shared" si="37"/>
        <v>1679</v>
      </c>
      <c r="B1693" s="294"/>
      <c r="C1693" s="337"/>
      <c r="D1693" s="337"/>
      <c r="E1693" s="337"/>
      <c r="F1693" s="337"/>
      <c r="G1693" s="356"/>
      <c r="H1693" s="340"/>
      <c r="I1693" s="337"/>
      <c r="J1693" s="337"/>
      <c r="K1693" s="337"/>
      <c r="L1693" s="337"/>
      <c r="M1693" s="329"/>
      <c r="N1693" s="337"/>
      <c r="O1693" s="349"/>
      <c r="P1693" s="349" t="str">
        <f>TEXT(daily!$B1693,"mmmm")</f>
        <v>January</v>
      </c>
      <c r="Q1693" s="358"/>
      <c r="R1693" s="313" t="str">
        <f t="shared" si="38"/>
        <v>1900</v>
      </c>
    </row>
    <row r="1694" ht="27" customHeight="1" spans="1:18">
      <c r="A1694" s="361">
        <f t="shared" si="37"/>
        <v>1680</v>
      </c>
      <c r="B1694" s="294"/>
      <c r="C1694" s="365"/>
      <c r="D1694" s="337"/>
      <c r="E1694" s="337"/>
      <c r="F1694" s="337"/>
      <c r="G1694" s="356"/>
      <c r="H1694" s="340"/>
      <c r="I1694" s="337"/>
      <c r="J1694" s="337"/>
      <c r="K1694" s="337"/>
      <c r="L1694" s="337"/>
      <c r="M1694" s="334"/>
      <c r="N1694" s="337"/>
      <c r="O1694" s="349"/>
      <c r="P1694" s="349" t="str">
        <f>TEXT(daily!$B1694,"mmmm")</f>
        <v>January</v>
      </c>
      <c r="Q1694" s="357"/>
      <c r="R1694" s="313" t="str">
        <f t="shared" si="38"/>
        <v>1900</v>
      </c>
    </row>
    <row r="1695" ht="27" customHeight="1" spans="1:18">
      <c r="A1695" s="362">
        <f t="shared" si="37"/>
        <v>1681</v>
      </c>
      <c r="B1695" s="294"/>
      <c r="C1695" s="337"/>
      <c r="D1695" s="337"/>
      <c r="E1695" s="337"/>
      <c r="F1695" s="337"/>
      <c r="G1695" s="356"/>
      <c r="H1695" s="340"/>
      <c r="I1695" s="337"/>
      <c r="J1695" s="337"/>
      <c r="K1695" s="337"/>
      <c r="L1695" s="337"/>
      <c r="M1695" s="329"/>
      <c r="N1695" s="337"/>
      <c r="O1695" s="349"/>
      <c r="P1695" s="349" t="str">
        <f>TEXT(daily!$B1695,"mmmm")</f>
        <v>January</v>
      </c>
      <c r="Q1695" s="358"/>
      <c r="R1695" s="313" t="str">
        <f t="shared" si="38"/>
        <v>1900</v>
      </c>
    </row>
    <row r="1696" ht="27" customHeight="1" spans="1:18">
      <c r="A1696" s="361">
        <f t="shared" si="37"/>
        <v>1682</v>
      </c>
      <c r="B1696" s="294"/>
      <c r="C1696" s="337"/>
      <c r="D1696" s="337"/>
      <c r="E1696" s="337"/>
      <c r="F1696" s="337"/>
      <c r="G1696" s="356"/>
      <c r="H1696" s="340"/>
      <c r="I1696" s="337"/>
      <c r="J1696" s="337"/>
      <c r="K1696" s="337"/>
      <c r="L1696" s="337"/>
      <c r="M1696" s="334"/>
      <c r="N1696" s="337"/>
      <c r="O1696" s="349"/>
      <c r="P1696" s="349" t="str">
        <f>TEXT(daily!$B1696,"mmmm")</f>
        <v>January</v>
      </c>
      <c r="Q1696" s="357"/>
      <c r="R1696" s="313" t="str">
        <f t="shared" si="38"/>
        <v>1900</v>
      </c>
    </row>
    <row r="1697" ht="27" customHeight="1" spans="1:18">
      <c r="A1697" s="362">
        <f t="shared" si="37"/>
        <v>1683</v>
      </c>
      <c r="B1697" s="294"/>
      <c r="C1697" s="337"/>
      <c r="D1697" s="337"/>
      <c r="E1697" s="337"/>
      <c r="F1697" s="337"/>
      <c r="G1697" s="356"/>
      <c r="H1697" s="340"/>
      <c r="I1697" s="337"/>
      <c r="J1697" s="337"/>
      <c r="K1697" s="337"/>
      <c r="L1697" s="337"/>
      <c r="M1697" s="329"/>
      <c r="N1697" s="337"/>
      <c r="O1697" s="349"/>
      <c r="P1697" s="349" t="str">
        <f>TEXT(daily!$B1697,"mmmm")</f>
        <v>January</v>
      </c>
      <c r="Q1697" s="358"/>
      <c r="R1697" s="313" t="str">
        <f t="shared" si="38"/>
        <v>1900</v>
      </c>
    </row>
    <row r="1698" ht="27" customHeight="1" spans="1:18">
      <c r="A1698" s="361">
        <f t="shared" si="37"/>
        <v>1684</v>
      </c>
      <c r="B1698" s="294"/>
      <c r="C1698" s="337"/>
      <c r="D1698" s="341"/>
      <c r="E1698" s="337"/>
      <c r="F1698" s="337"/>
      <c r="G1698" s="356"/>
      <c r="H1698" s="340"/>
      <c r="I1698" s="337"/>
      <c r="J1698" s="337"/>
      <c r="K1698" s="337"/>
      <c r="L1698" s="337"/>
      <c r="M1698" s="334"/>
      <c r="N1698" s="337"/>
      <c r="O1698" s="349"/>
      <c r="P1698" s="349" t="str">
        <f>TEXT(daily!$B1698,"mmmm")</f>
        <v>January</v>
      </c>
      <c r="Q1698" s="357"/>
      <c r="R1698" s="313" t="str">
        <f t="shared" si="38"/>
        <v>1900</v>
      </c>
    </row>
    <row r="1699" ht="27" customHeight="1" spans="1:18">
      <c r="A1699" s="362">
        <f t="shared" si="37"/>
        <v>1685</v>
      </c>
      <c r="B1699" s="294"/>
      <c r="C1699" s="337"/>
      <c r="D1699" s="337"/>
      <c r="E1699" s="337"/>
      <c r="F1699" s="337"/>
      <c r="G1699" s="356"/>
      <c r="H1699" s="340"/>
      <c r="I1699" s="337"/>
      <c r="J1699" s="337"/>
      <c r="K1699" s="337"/>
      <c r="L1699" s="337"/>
      <c r="M1699" s="329"/>
      <c r="N1699" s="337"/>
      <c r="O1699" s="349"/>
      <c r="P1699" s="349" t="str">
        <f>TEXT(daily!$B1699,"mmmm")</f>
        <v>January</v>
      </c>
      <c r="Q1699" s="358"/>
      <c r="R1699" s="313" t="str">
        <f t="shared" si="38"/>
        <v>1900</v>
      </c>
    </row>
    <row r="1700" ht="27" customHeight="1" spans="1:18">
      <c r="A1700" s="361">
        <f t="shared" si="37"/>
        <v>1686</v>
      </c>
      <c r="B1700" s="294"/>
      <c r="C1700" s="337"/>
      <c r="D1700" s="337"/>
      <c r="E1700" s="337"/>
      <c r="F1700" s="337"/>
      <c r="G1700" s="356"/>
      <c r="H1700" s="340"/>
      <c r="I1700" s="337"/>
      <c r="J1700" s="337"/>
      <c r="K1700" s="337"/>
      <c r="L1700" s="337"/>
      <c r="M1700" s="334"/>
      <c r="N1700" s="337"/>
      <c r="O1700" s="349"/>
      <c r="P1700" s="349" t="str">
        <f>TEXT(daily!$B1700,"mmmm")</f>
        <v>January</v>
      </c>
      <c r="Q1700" s="357"/>
      <c r="R1700" s="313" t="str">
        <f t="shared" si="38"/>
        <v>1900</v>
      </c>
    </row>
    <row r="1701" ht="27" customHeight="1" spans="1:18">
      <c r="A1701" s="362">
        <f t="shared" si="37"/>
        <v>1687</v>
      </c>
      <c r="B1701" s="294"/>
      <c r="C1701" s="337"/>
      <c r="D1701" s="337"/>
      <c r="E1701" s="337"/>
      <c r="F1701" s="337"/>
      <c r="G1701" s="356"/>
      <c r="H1701" s="340"/>
      <c r="I1701" s="337"/>
      <c r="J1701" s="337"/>
      <c r="K1701" s="337"/>
      <c r="L1701" s="337"/>
      <c r="M1701" s="329"/>
      <c r="N1701" s="337"/>
      <c r="O1701" s="349"/>
      <c r="P1701" s="349" t="str">
        <f>TEXT(daily!$B1701,"mmmm")</f>
        <v>January</v>
      </c>
      <c r="Q1701" s="358"/>
      <c r="R1701" s="313" t="str">
        <f t="shared" si="38"/>
        <v>1900</v>
      </c>
    </row>
    <row r="1702" ht="27" customHeight="1" spans="1:18">
      <c r="A1702" s="361">
        <f t="shared" si="37"/>
        <v>1688</v>
      </c>
      <c r="B1702" s="294"/>
      <c r="C1702" s="337"/>
      <c r="D1702" s="337"/>
      <c r="E1702" s="337"/>
      <c r="F1702" s="337"/>
      <c r="G1702" s="356"/>
      <c r="H1702" s="340"/>
      <c r="I1702" s="337"/>
      <c r="J1702" s="337"/>
      <c r="K1702" s="337"/>
      <c r="L1702" s="337"/>
      <c r="M1702" s="334"/>
      <c r="N1702" s="337"/>
      <c r="O1702" s="349"/>
      <c r="P1702" s="349" t="str">
        <f>TEXT(daily!$B1702,"mmmm")</f>
        <v>January</v>
      </c>
      <c r="Q1702" s="357"/>
      <c r="R1702" s="313" t="str">
        <f t="shared" si="38"/>
        <v>1900</v>
      </c>
    </row>
    <row r="1703" ht="27" customHeight="1" spans="1:18">
      <c r="A1703" s="362">
        <f t="shared" si="37"/>
        <v>1689</v>
      </c>
      <c r="B1703" s="294"/>
      <c r="C1703" s="337"/>
      <c r="D1703" s="337"/>
      <c r="E1703" s="337"/>
      <c r="F1703" s="337"/>
      <c r="G1703" s="356"/>
      <c r="H1703" s="340"/>
      <c r="I1703" s="337"/>
      <c r="J1703" s="337"/>
      <c r="K1703" s="337"/>
      <c r="L1703" s="337"/>
      <c r="M1703" s="329"/>
      <c r="N1703" s="337"/>
      <c r="O1703" s="349"/>
      <c r="P1703" s="349" t="str">
        <f>TEXT(daily!$B1703,"mmmm")</f>
        <v>January</v>
      </c>
      <c r="Q1703" s="358"/>
      <c r="R1703" s="313" t="str">
        <f t="shared" si="38"/>
        <v>1900</v>
      </c>
    </row>
    <row r="1704" ht="27" customHeight="1" spans="1:18">
      <c r="A1704" s="361">
        <f t="shared" si="37"/>
        <v>1690</v>
      </c>
      <c r="B1704" s="294"/>
      <c r="C1704" s="337"/>
      <c r="D1704" s="337"/>
      <c r="E1704" s="337"/>
      <c r="F1704" s="337"/>
      <c r="G1704" s="356"/>
      <c r="H1704" s="340"/>
      <c r="I1704" s="337"/>
      <c r="J1704" s="337"/>
      <c r="K1704" s="337"/>
      <c r="L1704" s="337"/>
      <c r="M1704" s="334"/>
      <c r="N1704" s="337"/>
      <c r="O1704" s="349"/>
      <c r="P1704" s="349" t="str">
        <f>TEXT(daily!$B1704,"mmmm")</f>
        <v>January</v>
      </c>
      <c r="Q1704" s="357"/>
      <c r="R1704" s="313" t="str">
        <f t="shared" si="38"/>
        <v>1900</v>
      </c>
    </row>
    <row r="1705" ht="27" customHeight="1" spans="1:18">
      <c r="A1705" s="362">
        <f t="shared" si="37"/>
        <v>1691</v>
      </c>
      <c r="B1705" s="294"/>
      <c r="C1705" s="294"/>
      <c r="D1705" s="337"/>
      <c r="E1705" s="337"/>
      <c r="F1705" s="341"/>
      <c r="G1705" s="356"/>
      <c r="H1705" s="340"/>
      <c r="I1705" s="337"/>
      <c r="J1705" s="337"/>
      <c r="K1705" s="337"/>
      <c r="L1705" s="337"/>
      <c r="M1705" s="329"/>
      <c r="N1705" s="337"/>
      <c r="O1705" s="349"/>
      <c r="P1705" s="349" t="str">
        <f>TEXT(daily!$B1705,"mmmm")</f>
        <v>January</v>
      </c>
      <c r="Q1705" s="358"/>
      <c r="R1705" s="313" t="str">
        <f t="shared" si="38"/>
        <v>1900</v>
      </c>
    </row>
    <row r="1706" ht="27" customHeight="1" spans="1:18">
      <c r="A1706" s="361">
        <f t="shared" ref="A1706:A1769" si="39">A1705+1</f>
        <v>1692</v>
      </c>
      <c r="B1706" s="294"/>
      <c r="C1706" s="294"/>
      <c r="D1706" s="337"/>
      <c r="E1706" s="337"/>
      <c r="F1706" s="337"/>
      <c r="G1706" s="356"/>
      <c r="H1706" s="340"/>
      <c r="I1706" s="337"/>
      <c r="J1706" s="337"/>
      <c r="K1706" s="337"/>
      <c r="L1706" s="337"/>
      <c r="M1706" s="334"/>
      <c r="N1706" s="337"/>
      <c r="O1706" s="349"/>
      <c r="P1706" s="349" t="str">
        <f>TEXT(daily!$B1706,"mmmm")</f>
        <v>January</v>
      </c>
      <c r="Q1706" s="357"/>
      <c r="R1706" s="313" t="str">
        <f t="shared" si="38"/>
        <v>1900</v>
      </c>
    </row>
    <row r="1707" ht="27" customHeight="1" spans="1:18">
      <c r="A1707" s="362">
        <f t="shared" si="39"/>
        <v>1693</v>
      </c>
      <c r="B1707" s="294"/>
      <c r="C1707" s="294"/>
      <c r="D1707" s="337"/>
      <c r="E1707" s="337"/>
      <c r="F1707" s="337"/>
      <c r="G1707" s="356"/>
      <c r="H1707" s="340"/>
      <c r="I1707" s="337"/>
      <c r="J1707" s="337"/>
      <c r="K1707" s="337"/>
      <c r="L1707" s="337"/>
      <c r="M1707" s="329"/>
      <c r="N1707" s="337"/>
      <c r="O1707" s="349"/>
      <c r="P1707" s="349" t="str">
        <f>TEXT(daily!$B1707,"mmmm")</f>
        <v>January</v>
      </c>
      <c r="Q1707" s="358"/>
      <c r="R1707" s="313" t="str">
        <f t="shared" si="38"/>
        <v>1900</v>
      </c>
    </row>
    <row r="1708" ht="27" customHeight="1" spans="1:18">
      <c r="A1708" s="361">
        <f t="shared" si="39"/>
        <v>1694</v>
      </c>
      <c r="B1708" s="294"/>
      <c r="C1708" s="294"/>
      <c r="D1708" s="337"/>
      <c r="E1708" s="337"/>
      <c r="F1708" s="337"/>
      <c r="G1708" s="356"/>
      <c r="H1708" s="340"/>
      <c r="I1708" s="337"/>
      <c r="J1708" s="337"/>
      <c r="K1708" s="337"/>
      <c r="L1708" s="337"/>
      <c r="M1708" s="334"/>
      <c r="N1708" s="337"/>
      <c r="O1708" s="349"/>
      <c r="P1708" s="349" t="str">
        <f>TEXT(daily!$B1708,"mmmm")</f>
        <v>January</v>
      </c>
      <c r="Q1708" s="357"/>
      <c r="R1708" s="313" t="str">
        <f t="shared" si="38"/>
        <v>1900</v>
      </c>
    </row>
    <row r="1709" ht="27" customHeight="1" spans="1:18">
      <c r="A1709" s="362">
        <f t="shared" si="39"/>
        <v>1695</v>
      </c>
      <c r="B1709" s="294"/>
      <c r="C1709" s="294"/>
      <c r="D1709" s="337"/>
      <c r="E1709" s="337"/>
      <c r="F1709" s="337"/>
      <c r="G1709" s="356"/>
      <c r="H1709" s="340"/>
      <c r="I1709" s="337"/>
      <c r="J1709" s="337"/>
      <c r="K1709" s="337"/>
      <c r="L1709" s="337"/>
      <c r="M1709" s="329"/>
      <c r="N1709" s="337"/>
      <c r="O1709" s="349"/>
      <c r="P1709" s="349" t="str">
        <f>TEXT(daily!$B1709,"mmmm")</f>
        <v>January</v>
      </c>
      <c r="Q1709" s="358"/>
      <c r="R1709" s="313" t="str">
        <f t="shared" si="38"/>
        <v>1900</v>
      </c>
    </row>
    <row r="1710" ht="27" customHeight="1" spans="1:18">
      <c r="A1710" s="361">
        <f t="shared" si="39"/>
        <v>1696</v>
      </c>
      <c r="B1710" s="294"/>
      <c r="C1710" s="337"/>
      <c r="D1710" s="337"/>
      <c r="E1710" s="337"/>
      <c r="F1710" s="337"/>
      <c r="G1710" s="356"/>
      <c r="H1710" s="340"/>
      <c r="I1710" s="337"/>
      <c r="J1710" s="337"/>
      <c r="K1710" s="337"/>
      <c r="L1710" s="337"/>
      <c r="M1710" s="334"/>
      <c r="N1710" s="337"/>
      <c r="O1710" s="349"/>
      <c r="P1710" s="349" t="str">
        <f>TEXT(daily!$B1710,"mmmm")</f>
        <v>January</v>
      </c>
      <c r="Q1710" s="357"/>
      <c r="R1710" s="313" t="str">
        <f t="shared" si="38"/>
        <v>1900</v>
      </c>
    </row>
    <row r="1711" ht="27" customHeight="1" spans="1:18">
      <c r="A1711" s="362">
        <f t="shared" si="39"/>
        <v>1697</v>
      </c>
      <c r="B1711" s="294"/>
      <c r="C1711" s="337"/>
      <c r="D1711" s="337"/>
      <c r="E1711" s="337"/>
      <c r="F1711" s="337"/>
      <c r="G1711" s="356"/>
      <c r="H1711" s="340"/>
      <c r="I1711" s="337"/>
      <c r="J1711" s="337"/>
      <c r="K1711" s="337"/>
      <c r="L1711" s="337"/>
      <c r="M1711" s="329"/>
      <c r="N1711" s="337"/>
      <c r="O1711" s="349"/>
      <c r="P1711" s="349" t="str">
        <f>TEXT(daily!$B1711,"mmmm")</f>
        <v>January</v>
      </c>
      <c r="Q1711" s="358"/>
      <c r="R1711" s="313" t="str">
        <f t="shared" si="38"/>
        <v>1900</v>
      </c>
    </row>
    <row r="1712" ht="27" customHeight="1" spans="1:18">
      <c r="A1712" s="361">
        <f t="shared" si="39"/>
        <v>1698</v>
      </c>
      <c r="B1712" s="294"/>
      <c r="C1712" s="337"/>
      <c r="D1712" s="337"/>
      <c r="E1712" s="337"/>
      <c r="F1712" s="337"/>
      <c r="G1712" s="356"/>
      <c r="H1712" s="340"/>
      <c r="I1712" s="337"/>
      <c r="J1712" s="337"/>
      <c r="K1712" s="337"/>
      <c r="L1712" s="337"/>
      <c r="M1712" s="334"/>
      <c r="N1712" s="337"/>
      <c r="O1712" s="349"/>
      <c r="P1712" s="349" t="str">
        <f>TEXT(daily!$B1712,"mmmm")</f>
        <v>January</v>
      </c>
      <c r="Q1712" s="357"/>
      <c r="R1712" s="313" t="str">
        <f t="shared" si="38"/>
        <v>1900</v>
      </c>
    </row>
    <row r="1713" ht="27" customHeight="1" spans="1:18">
      <c r="A1713" s="362">
        <f t="shared" si="39"/>
        <v>1699</v>
      </c>
      <c r="B1713" s="294"/>
      <c r="C1713" s="337"/>
      <c r="D1713" s="337"/>
      <c r="E1713" s="337"/>
      <c r="F1713" s="337"/>
      <c r="G1713" s="356"/>
      <c r="H1713" s="340"/>
      <c r="I1713" s="337"/>
      <c r="J1713" s="337"/>
      <c r="K1713" s="337"/>
      <c r="L1713" s="337"/>
      <c r="M1713" s="329"/>
      <c r="N1713" s="337"/>
      <c r="O1713" s="349"/>
      <c r="P1713" s="349" t="str">
        <f>TEXT(daily!$B1713,"mmmm")</f>
        <v>January</v>
      </c>
      <c r="Q1713" s="358"/>
      <c r="R1713" s="313" t="str">
        <f t="shared" si="38"/>
        <v>1900</v>
      </c>
    </row>
    <row r="1714" ht="27" customHeight="1" spans="1:18">
      <c r="A1714" s="361">
        <f t="shared" si="39"/>
        <v>1700</v>
      </c>
      <c r="B1714" s="294"/>
      <c r="C1714" s="337"/>
      <c r="D1714" s="337"/>
      <c r="E1714" s="337"/>
      <c r="F1714" s="337"/>
      <c r="G1714" s="356"/>
      <c r="H1714" s="340"/>
      <c r="I1714" s="337"/>
      <c r="J1714" s="337"/>
      <c r="K1714" s="337"/>
      <c r="L1714" s="337"/>
      <c r="M1714" s="334"/>
      <c r="N1714" s="337"/>
      <c r="O1714" s="349"/>
      <c r="P1714" s="349" t="str">
        <f>TEXT(daily!$B1714,"mmmm")</f>
        <v>January</v>
      </c>
      <c r="Q1714" s="357"/>
      <c r="R1714" s="313" t="str">
        <f t="shared" si="38"/>
        <v>1900</v>
      </c>
    </row>
    <row r="1715" ht="27" customHeight="1" spans="1:18">
      <c r="A1715" s="362">
        <f t="shared" si="39"/>
        <v>1701</v>
      </c>
      <c r="B1715" s="294"/>
      <c r="C1715" s="337"/>
      <c r="D1715" s="337"/>
      <c r="E1715" s="337"/>
      <c r="F1715" s="341"/>
      <c r="G1715" s="356"/>
      <c r="H1715" s="340"/>
      <c r="I1715" s="337"/>
      <c r="J1715" s="337"/>
      <c r="K1715" s="337"/>
      <c r="L1715" s="337"/>
      <c r="M1715" s="329"/>
      <c r="N1715" s="337"/>
      <c r="O1715" s="349"/>
      <c r="P1715" s="349" t="str">
        <f>TEXT(daily!$B1715,"mmmm")</f>
        <v>January</v>
      </c>
      <c r="Q1715" s="358"/>
      <c r="R1715" s="313" t="str">
        <f t="shared" si="38"/>
        <v>1900</v>
      </c>
    </row>
    <row r="1716" ht="27" customHeight="1" spans="1:18">
      <c r="A1716" s="361">
        <f t="shared" si="39"/>
        <v>1702</v>
      </c>
      <c r="B1716" s="294"/>
      <c r="C1716" s="337"/>
      <c r="D1716" s="337"/>
      <c r="E1716" s="337"/>
      <c r="F1716" s="341"/>
      <c r="G1716" s="356"/>
      <c r="H1716" s="340"/>
      <c r="I1716" s="337"/>
      <c r="J1716" s="337"/>
      <c r="K1716" s="337"/>
      <c r="L1716" s="337"/>
      <c r="M1716" s="334"/>
      <c r="N1716" s="337"/>
      <c r="O1716" s="349"/>
      <c r="P1716" s="349" t="str">
        <f>TEXT(daily!$B1716,"mmmm")</f>
        <v>January</v>
      </c>
      <c r="Q1716" s="357"/>
      <c r="R1716" s="313" t="str">
        <f t="shared" si="38"/>
        <v>1900</v>
      </c>
    </row>
    <row r="1717" ht="27" customHeight="1" spans="1:18">
      <c r="A1717" s="362">
        <f t="shared" si="39"/>
        <v>1703</v>
      </c>
      <c r="B1717" s="294"/>
      <c r="C1717" s="337"/>
      <c r="D1717" s="337"/>
      <c r="E1717" s="337"/>
      <c r="F1717" s="341"/>
      <c r="G1717" s="356"/>
      <c r="H1717" s="340"/>
      <c r="I1717" s="337"/>
      <c r="J1717" s="337"/>
      <c r="K1717" s="337"/>
      <c r="L1717" s="337"/>
      <c r="M1717" s="329"/>
      <c r="N1717" s="337"/>
      <c r="O1717" s="349"/>
      <c r="P1717" s="349" t="str">
        <f>TEXT(daily!$B1717,"mmmm")</f>
        <v>January</v>
      </c>
      <c r="Q1717" s="358"/>
      <c r="R1717" s="313" t="str">
        <f t="shared" si="38"/>
        <v>1900</v>
      </c>
    </row>
    <row r="1718" ht="27" customHeight="1" spans="1:18">
      <c r="A1718" s="361">
        <f t="shared" si="39"/>
        <v>1704</v>
      </c>
      <c r="B1718" s="294"/>
      <c r="C1718" s="337"/>
      <c r="D1718" s="337"/>
      <c r="E1718" s="337"/>
      <c r="F1718" s="341"/>
      <c r="G1718" s="356"/>
      <c r="H1718" s="340"/>
      <c r="I1718" s="337"/>
      <c r="J1718" s="337"/>
      <c r="K1718" s="337"/>
      <c r="L1718" s="337"/>
      <c r="M1718" s="334"/>
      <c r="N1718" s="337"/>
      <c r="O1718" s="349"/>
      <c r="P1718" s="349" t="str">
        <f>TEXT(daily!$B1718,"mmmm")</f>
        <v>January</v>
      </c>
      <c r="Q1718" s="357"/>
      <c r="R1718" s="313" t="str">
        <f t="shared" si="38"/>
        <v>1900</v>
      </c>
    </row>
    <row r="1719" ht="27" customHeight="1" spans="1:18">
      <c r="A1719" s="362">
        <f t="shared" si="39"/>
        <v>1705</v>
      </c>
      <c r="B1719" s="294"/>
      <c r="C1719" s="337"/>
      <c r="D1719" s="337"/>
      <c r="E1719" s="337"/>
      <c r="F1719" s="341"/>
      <c r="G1719" s="356"/>
      <c r="H1719" s="340"/>
      <c r="I1719" s="337"/>
      <c r="J1719" s="337"/>
      <c r="K1719" s="337"/>
      <c r="L1719" s="337"/>
      <c r="M1719" s="329"/>
      <c r="N1719" s="337"/>
      <c r="O1719" s="349"/>
      <c r="P1719" s="349" t="str">
        <f>TEXT(daily!$B1719,"mmmm")</f>
        <v>January</v>
      </c>
      <c r="Q1719" s="358"/>
      <c r="R1719" s="313" t="str">
        <f t="shared" si="38"/>
        <v>1900</v>
      </c>
    </row>
    <row r="1720" ht="27" customHeight="1" spans="1:18">
      <c r="A1720" s="361">
        <f t="shared" si="39"/>
        <v>1706</v>
      </c>
      <c r="B1720" s="294"/>
      <c r="C1720" s="337"/>
      <c r="D1720" s="337"/>
      <c r="E1720" s="337"/>
      <c r="F1720" s="337"/>
      <c r="G1720" s="356"/>
      <c r="H1720" s="340"/>
      <c r="I1720" s="337"/>
      <c r="J1720" s="337"/>
      <c r="K1720" s="337"/>
      <c r="L1720" s="337"/>
      <c r="M1720" s="334"/>
      <c r="N1720" s="337"/>
      <c r="O1720" s="349"/>
      <c r="P1720" s="349" t="str">
        <f>TEXT(daily!$B1720,"mmmm")</f>
        <v>January</v>
      </c>
      <c r="Q1720" s="357"/>
      <c r="R1720" s="313" t="str">
        <f t="shared" si="38"/>
        <v>1900</v>
      </c>
    </row>
    <row r="1721" ht="27" customHeight="1" spans="1:18">
      <c r="A1721" s="362">
        <f t="shared" si="39"/>
        <v>1707</v>
      </c>
      <c r="B1721" s="294"/>
      <c r="C1721" s="337"/>
      <c r="D1721" s="337"/>
      <c r="E1721" s="337"/>
      <c r="F1721" s="337"/>
      <c r="G1721" s="356"/>
      <c r="H1721" s="340"/>
      <c r="I1721" s="337"/>
      <c r="J1721" s="337"/>
      <c r="K1721" s="337"/>
      <c r="L1721" s="337"/>
      <c r="M1721" s="329"/>
      <c r="N1721" s="337"/>
      <c r="O1721" s="349"/>
      <c r="P1721" s="349" t="str">
        <f>TEXT(daily!$B1721,"mmmm")</f>
        <v>January</v>
      </c>
      <c r="Q1721" s="358"/>
      <c r="R1721" s="313" t="str">
        <f t="shared" si="38"/>
        <v>1900</v>
      </c>
    </row>
    <row r="1722" ht="27" customHeight="1" spans="1:18">
      <c r="A1722" s="361">
        <f t="shared" si="39"/>
        <v>1708</v>
      </c>
      <c r="B1722" s="294"/>
      <c r="C1722" s="337"/>
      <c r="D1722" s="337"/>
      <c r="E1722" s="337"/>
      <c r="F1722" s="337"/>
      <c r="G1722" s="356"/>
      <c r="H1722" s="340"/>
      <c r="I1722" s="337"/>
      <c r="J1722" s="337"/>
      <c r="K1722" s="337"/>
      <c r="L1722" s="337"/>
      <c r="M1722" s="334"/>
      <c r="N1722" s="337"/>
      <c r="O1722" s="349"/>
      <c r="P1722" s="349" t="str">
        <f>TEXT(daily!$B1722,"mmmm")</f>
        <v>January</v>
      </c>
      <c r="Q1722" s="357"/>
      <c r="R1722" s="313" t="str">
        <f t="shared" si="38"/>
        <v>1900</v>
      </c>
    </row>
    <row r="1723" ht="27" customHeight="1" spans="1:18">
      <c r="A1723" s="362">
        <f t="shared" si="39"/>
        <v>1709</v>
      </c>
      <c r="B1723" s="294"/>
      <c r="C1723" s="337"/>
      <c r="D1723" s="337"/>
      <c r="E1723" s="337"/>
      <c r="F1723" s="337"/>
      <c r="G1723" s="356"/>
      <c r="H1723" s="340"/>
      <c r="I1723" s="337"/>
      <c r="J1723" s="337"/>
      <c r="K1723" s="337"/>
      <c r="L1723" s="337"/>
      <c r="M1723" s="329"/>
      <c r="N1723" s="337"/>
      <c r="O1723" s="349"/>
      <c r="P1723" s="349" t="str">
        <f>TEXT(daily!$B1723,"mmmm")</f>
        <v>January</v>
      </c>
      <c r="Q1723" s="358"/>
      <c r="R1723" s="313" t="str">
        <f t="shared" si="38"/>
        <v>1900</v>
      </c>
    </row>
    <row r="1724" ht="27" customHeight="1" spans="1:18">
      <c r="A1724" s="361">
        <f t="shared" si="39"/>
        <v>1710</v>
      </c>
      <c r="B1724" s="294"/>
      <c r="C1724" s="337"/>
      <c r="D1724" s="337"/>
      <c r="E1724" s="337"/>
      <c r="F1724" s="337"/>
      <c r="G1724" s="356"/>
      <c r="H1724" s="340"/>
      <c r="I1724" s="337"/>
      <c r="J1724" s="337"/>
      <c r="K1724" s="337"/>
      <c r="L1724" s="337"/>
      <c r="M1724" s="334"/>
      <c r="N1724" s="337"/>
      <c r="O1724" s="349"/>
      <c r="P1724" s="349" t="str">
        <f>TEXT(daily!$B1724,"mmmm")</f>
        <v>January</v>
      </c>
      <c r="Q1724" s="357"/>
      <c r="R1724" s="313" t="str">
        <f t="shared" si="38"/>
        <v>1900</v>
      </c>
    </row>
    <row r="1725" ht="27" customHeight="1" spans="1:18">
      <c r="A1725" s="362">
        <f t="shared" si="39"/>
        <v>1711</v>
      </c>
      <c r="B1725" s="294"/>
      <c r="C1725" s="337"/>
      <c r="D1725" s="337"/>
      <c r="E1725" s="337"/>
      <c r="F1725" s="337"/>
      <c r="G1725" s="356"/>
      <c r="H1725" s="340"/>
      <c r="I1725" s="337"/>
      <c r="J1725" s="337"/>
      <c r="K1725" s="337"/>
      <c r="L1725" s="337"/>
      <c r="M1725" s="329"/>
      <c r="N1725" s="337"/>
      <c r="O1725" s="349"/>
      <c r="P1725" s="349" t="str">
        <f>TEXT(daily!$B1725,"mmmm")</f>
        <v>January</v>
      </c>
      <c r="Q1725" s="358"/>
      <c r="R1725" s="313" t="str">
        <f t="shared" si="38"/>
        <v>1900</v>
      </c>
    </row>
    <row r="1726" ht="27" customHeight="1" spans="1:18">
      <c r="A1726" s="361">
        <f t="shared" si="39"/>
        <v>1712</v>
      </c>
      <c r="B1726" s="294"/>
      <c r="C1726" s="337"/>
      <c r="D1726" s="337"/>
      <c r="E1726" s="337"/>
      <c r="F1726" s="337"/>
      <c r="G1726" s="356"/>
      <c r="H1726" s="340"/>
      <c r="I1726" s="337"/>
      <c r="J1726" s="337"/>
      <c r="K1726" s="337"/>
      <c r="L1726" s="337"/>
      <c r="M1726" s="334"/>
      <c r="N1726" s="337"/>
      <c r="O1726" s="349"/>
      <c r="P1726" s="349" t="str">
        <f>TEXT(daily!$B1726,"mmmm")</f>
        <v>January</v>
      </c>
      <c r="Q1726" s="357"/>
      <c r="R1726" s="313" t="str">
        <f t="shared" si="38"/>
        <v>1900</v>
      </c>
    </row>
    <row r="1727" ht="27" customHeight="1" spans="1:18">
      <c r="A1727" s="362">
        <f t="shared" si="39"/>
        <v>1713</v>
      </c>
      <c r="B1727" s="294"/>
      <c r="C1727" s="337"/>
      <c r="D1727" s="337"/>
      <c r="E1727" s="337"/>
      <c r="F1727" s="337"/>
      <c r="G1727" s="356"/>
      <c r="H1727" s="340"/>
      <c r="I1727" s="337"/>
      <c r="J1727" s="337"/>
      <c r="K1727" s="337"/>
      <c r="L1727" s="337"/>
      <c r="M1727" s="329"/>
      <c r="N1727" s="337"/>
      <c r="O1727" s="349"/>
      <c r="P1727" s="349" t="str">
        <f>TEXT(daily!$B1727,"mmmm")</f>
        <v>January</v>
      </c>
      <c r="Q1727" s="358"/>
      <c r="R1727" s="313" t="str">
        <f t="shared" si="38"/>
        <v>1900</v>
      </c>
    </row>
    <row r="1728" ht="27" customHeight="1" spans="1:18">
      <c r="A1728" s="361">
        <f t="shared" si="39"/>
        <v>1714</v>
      </c>
      <c r="B1728" s="294"/>
      <c r="C1728" s="337"/>
      <c r="D1728" s="337"/>
      <c r="E1728" s="337"/>
      <c r="F1728" s="337"/>
      <c r="G1728" s="356"/>
      <c r="H1728" s="340"/>
      <c r="I1728" s="337"/>
      <c r="J1728" s="337"/>
      <c r="K1728" s="337"/>
      <c r="L1728" s="337"/>
      <c r="M1728" s="334"/>
      <c r="N1728" s="337"/>
      <c r="O1728" s="349"/>
      <c r="P1728" s="349" t="str">
        <f>TEXT(daily!$B1728,"mmmm")</f>
        <v>January</v>
      </c>
      <c r="Q1728" s="357"/>
      <c r="R1728" s="313" t="str">
        <f t="shared" si="38"/>
        <v>1900</v>
      </c>
    </row>
    <row r="1729" ht="27" customHeight="1" spans="1:18">
      <c r="A1729" s="362">
        <f t="shared" si="39"/>
        <v>1715</v>
      </c>
      <c r="B1729" s="294"/>
      <c r="C1729" s="337"/>
      <c r="D1729" s="337"/>
      <c r="E1729" s="337"/>
      <c r="F1729" s="337"/>
      <c r="G1729" s="356"/>
      <c r="H1729" s="340"/>
      <c r="I1729" s="337"/>
      <c r="J1729" s="337"/>
      <c r="K1729" s="337"/>
      <c r="L1729" s="337"/>
      <c r="M1729" s="329"/>
      <c r="N1729" s="337"/>
      <c r="O1729" s="349"/>
      <c r="P1729" s="349" t="str">
        <f>TEXT(daily!$B1729,"mmmm")</f>
        <v>January</v>
      </c>
      <c r="Q1729" s="358"/>
      <c r="R1729" s="313" t="str">
        <f t="shared" si="38"/>
        <v>1900</v>
      </c>
    </row>
    <row r="1730" ht="27" customHeight="1" spans="1:18">
      <c r="A1730" s="361">
        <f t="shared" si="39"/>
        <v>1716</v>
      </c>
      <c r="B1730" s="294"/>
      <c r="C1730" s="337"/>
      <c r="D1730" s="337"/>
      <c r="E1730" s="337"/>
      <c r="F1730" s="337"/>
      <c r="G1730" s="356"/>
      <c r="H1730" s="340"/>
      <c r="I1730" s="337"/>
      <c r="J1730" s="337"/>
      <c r="K1730" s="337"/>
      <c r="L1730" s="337"/>
      <c r="M1730" s="334"/>
      <c r="N1730" s="337"/>
      <c r="O1730" s="349"/>
      <c r="P1730" s="349" t="str">
        <f>TEXT(daily!$B1730,"mmmm")</f>
        <v>January</v>
      </c>
      <c r="Q1730" s="357"/>
      <c r="R1730" s="313" t="str">
        <f t="shared" si="38"/>
        <v>1900</v>
      </c>
    </row>
    <row r="1731" ht="27" customHeight="1" spans="1:18">
      <c r="A1731" s="362">
        <f t="shared" si="39"/>
        <v>1717</v>
      </c>
      <c r="B1731" s="294"/>
      <c r="C1731" s="337"/>
      <c r="D1731" s="337"/>
      <c r="E1731" s="337"/>
      <c r="F1731" s="337"/>
      <c r="G1731" s="356"/>
      <c r="H1731" s="340"/>
      <c r="I1731" s="337"/>
      <c r="J1731" s="337"/>
      <c r="K1731" s="337"/>
      <c r="L1731" s="337"/>
      <c r="M1731" s="329"/>
      <c r="N1731" s="337"/>
      <c r="O1731" s="349"/>
      <c r="P1731" s="349" t="str">
        <f>TEXT(daily!$B1731,"mmmm")</f>
        <v>January</v>
      </c>
      <c r="Q1731" s="358"/>
      <c r="R1731" s="313" t="str">
        <f t="shared" si="38"/>
        <v>1900</v>
      </c>
    </row>
    <row r="1732" ht="27" customHeight="1" spans="1:18">
      <c r="A1732" s="361">
        <f t="shared" si="39"/>
        <v>1718</v>
      </c>
      <c r="B1732" s="294"/>
      <c r="C1732" s="337"/>
      <c r="D1732" s="337"/>
      <c r="E1732" s="337"/>
      <c r="F1732" s="337"/>
      <c r="G1732" s="356"/>
      <c r="H1732" s="340"/>
      <c r="I1732" s="337"/>
      <c r="J1732" s="337"/>
      <c r="K1732" s="337"/>
      <c r="L1732" s="337"/>
      <c r="M1732" s="334"/>
      <c r="N1732" s="337"/>
      <c r="O1732" s="349"/>
      <c r="P1732" s="349" t="str">
        <f>TEXT(daily!$B1732,"mmmm")</f>
        <v>January</v>
      </c>
      <c r="Q1732" s="357"/>
      <c r="R1732" s="313" t="str">
        <f t="shared" si="38"/>
        <v>1900</v>
      </c>
    </row>
    <row r="1733" ht="27" customHeight="1" spans="1:18">
      <c r="A1733" s="362">
        <f t="shared" si="39"/>
        <v>1719</v>
      </c>
      <c r="B1733" s="294"/>
      <c r="C1733" s="337"/>
      <c r="D1733" s="337"/>
      <c r="E1733" s="337"/>
      <c r="F1733" s="337"/>
      <c r="G1733" s="356"/>
      <c r="H1733" s="340"/>
      <c r="I1733" s="337"/>
      <c r="J1733" s="337"/>
      <c r="K1733" s="337"/>
      <c r="L1733" s="337"/>
      <c r="M1733" s="329"/>
      <c r="N1733" s="337"/>
      <c r="O1733" s="349"/>
      <c r="P1733" s="349" t="str">
        <f>TEXT(daily!$B1733,"mmmm")</f>
        <v>January</v>
      </c>
      <c r="Q1733" s="358"/>
      <c r="R1733" s="313" t="str">
        <f t="shared" si="38"/>
        <v>1900</v>
      </c>
    </row>
    <row r="1734" ht="27" customHeight="1" spans="1:18">
      <c r="A1734" s="361">
        <f t="shared" si="39"/>
        <v>1720</v>
      </c>
      <c r="B1734" s="294"/>
      <c r="C1734" s="337"/>
      <c r="D1734" s="337"/>
      <c r="E1734" s="337"/>
      <c r="F1734" s="337"/>
      <c r="G1734" s="356"/>
      <c r="H1734" s="340"/>
      <c r="I1734" s="337"/>
      <c r="J1734" s="337"/>
      <c r="K1734" s="337"/>
      <c r="L1734" s="337"/>
      <c r="M1734" s="334"/>
      <c r="N1734" s="337"/>
      <c r="O1734" s="349"/>
      <c r="P1734" s="349" t="str">
        <f>TEXT(daily!$B1734,"mmmm")</f>
        <v>January</v>
      </c>
      <c r="Q1734" s="357"/>
      <c r="R1734" s="313" t="str">
        <f t="shared" si="38"/>
        <v>1900</v>
      </c>
    </row>
    <row r="1735" ht="27" customHeight="1" spans="1:18">
      <c r="A1735" s="362">
        <f t="shared" si="39"/>
        <v>1721</v>
      </c>
      <c r="B1735" s="294"/>
      <c r="C1735" s="337"/>
      <c r="D1735" s="337"/>
      <c r="E1735" s="337"/>
      <c r="F1735" s="337"/>
      <c r="G1735" s="356"/>
      <c r="H1735" s="340"/>
      <c r="I1735" s="337"/>
      <c r="J1735" s="337"/>
      <c r="K1735" s="337"/>
      <c r="L1735" s="337"/>
      <c r="M1735" s="329"/>
      <c r="N1735" s="337"/>
      <c r="O1735" s="349"/>
      <c r="P1735" s="349" t="str">
        <f>TEXT(daily!$B1735,"mmmm")</f>
        <v>January</v>
      </c>
      <c r="Q1735" s="358"/>
      <c r="R1735" s="313" t="str">
        <f t="shared" si="38"/>
        <v>1900</v>
      </c>
    </row>
    <row r="1736" ht="27" customHeight="1" spans="1:18">
      <c r="A1736" s="361">
        <f t="shared" si="39"/>
        <v>1722</v>
      </c>
      <c r="B1736" s="294"/>
      <c r="C1736" s="337"/>
      <c r="D1736" s="337"/>
      <c r="E1736" s="337"/>
      <c r="F1736" s="337"/>
      <c r="G1736" s="356"/>
      <c r="H1736" s="340"/>
      <c r="I1736" s="337"/>
      <c r="J1736" s="337"/>
      <c r="K1736" s="337"/>
      <c r="L1736" s="337"/>
      <c r="M1736" s="334"/>
      <c r="N1736" s="337"/>
      <c r="O1736" s="349"/>
      <c r="P1736" s="349" t="str">
        <f>TEXT(daily!$B1736,"mmmm")</f>
        <v>January</v>
      </c>
      <c r="Q1736" s="357"/>
      <c r="R1736" s="313" t="str">
        <f t="shared" si="38"/>
        <v>1900</v>
      </c>
    </row>
    <row r="1737" ht="27" customHeight="1" spans="1:18">
      <c r="A1737" s="362">
        <f t="shared" si="39"/>
        <v>1723</v>
      </c>
      <c r="B1737" s="294"/>
      <c r="C1737" s="337"/>
      <c r="D1737" s="337"/>
      <c r="E1737" s="337"/>
      <c r="F1737" s="337"/>
      <c r="G1737" s="356"/>
      <c r="H1737" s="340"/>
      <c r="I1737" s="337"/>
      <c r="J1737" s="337"/>
      <c r="K1737" s="337"/>
      <c r="L1737" s="337"/>
      <c r="M1737" s="329"/>
      <c r="N1737" s="337"/>
      <c r="O1737" s="349"/>
      <c r="P1737" s="349" t="str">
        <f>TEXT(daily!$B1737,"mmmm")</f>
        <v>January</v>
      </c>
      <c r="Q1737" s="358"/>
      <c r="R1737" s="313" t="str">
        <f t="shared" si="38"/>
        <v>1900</v>
      </c>
    </row>
    <row r="1738" ht="27" customHeight="1" spans="1:18">
      <c r="A1738" s="361">
        <f t="shared" si="39"/>
        <v>1724</v>
      </c>
      <c r="B1738" s="294"/>
      <c r="C1738" s="337"/>
      <c r="D1738" s="337"/>
      <c r="E1738" s="337"/>
      <c r="F1738" s="337"/>
      <c r="G1738" s="356"/>
      <c r="H1738" s="340"/>
      <c r="I1738" s="337"/>
      <c r="J1738" s="337"/>
      <c r="K1738" s="337"/>
      <c r="L1738" s="337"/>
      <c r="M1738" s="334"/>
      <c r="N1738" s="337"/>
      <c r="O1738" s="349"/>
      <c r="P1738" s="349" t="str">
        <f>TEXT(daily!$B1738,"mmmm")</f>
        <v>January</v>
      </c>
      <c r="Q1738" s="357"/>
      <c r="R1738" s="313" t="str">
        <f t="shared" si="38"/>
        <v>1900</v>
      </c>
    </row>
    <row r="1739" ht="27" customHeight="1" spans="1:18">
      <c r="A1739" s="362">
        <f t="shared" si="39"/>
        <v>1725</v>
      </c>
      <c r="B1739" s="294"/>
      <c r="C1739" s="337"/>
      <c r="D1739" s="337"/>
      <c r="E1739" s="337"/>
      <c r="F1739" s="337"/>
      <c r="G1739" s="356"/>
      <c r="H1739" s="340"/>
      <c r="I1739" s="337"/>
      <c r="J1739" s="337"/>
      <c r="K1739" s="337"/>
      <c r="L1739" s="337"/>
      <c r="M1739" s="329"/>
      <c r="N1739" s="337"/>
      <c r="O1739" s="349"/>
      <c r="P1739" s="349" t="str">
        <f>TEXT(daily!$B1739,"mmmm")</f>
        <v>January</v>
      </c>
      <c r="Q1739" s="358"/>
      <c r="R1739" s="313" t="str">
        <f t="shared" si="38"/>
        <v>1900</v>
      </c>
    </row>
    <row r="1740" ht="27" customHeight="1" spans="1:18">
      <c r="A1740" s="361">
        <f t="shared" si="39"/>
        <v>1726</v>
      </c>
      <c r="B1740" s="294"/>
      <c r="C1740" s="337"/>
      <c r="D1740" s="337"/>
      <c r="E1740" s="337"/>
      <c r="F1740" s="337"/>
      <c r="G1740" s="356"/>
      <c r="H1740" s="340"/>
      <c r="I1740" s="337"/>
      <c r="J1740" s="337"/>
      <c r="K1740" s="337"/>
      <c r="L1740" s="337"/>
      <c r="M1740" s="334"/>
      <c r="N1740" s="337"/>
      <c r="O1740" s="349"/>
      <c r="P1740" s="349" t="str">
        <f>TEXT(daily!$B1740,"mmmm")</f>
        <v>January</v>
      </c>
      <c r="Q1740" s="357"/>
      <c r="R1740" s="313" t="str">
        <f t="shared" si="38"/>
        <v>1900</v>
      </c>
    </row>
    <row r="1741" ht="27" customHeight="1" spans="1:18">
      <c r="A1741" s="362">
        <f t="shared" si="39"/>
        <v>1727</v>
      </c>
      <c r="B1741" s="294"/>
      <c r="C1741" s="337"/>
      <c r="D1741" s="337"/>
      <c r="E1741" s="337"/>
      <c r="F1741" s="337"/>
      <c r="G1741" s="356"/>
      <c r="H1741" s="340"/>
      <c r="I1741" s="337"/>
      <c r="J1741" s="337"/>
      <c r="K1741" s="337"/>
      <c r="L1741" s="337"/>
      <c r="M1741" s="329"/>
      <c r="N1741" s="337"/>
      <c r="O1741" s="349"/>
      <c r="P1741" s="349" t="str">
        <f>TEXT(daily!$B1741,"mmmm")</f>
        <v>January</v>
      </c>
      <c r="Q1741" s="358"/>
      <c r="R1741" s="313" t="str">
        <f t="shared" si="38"/>
        <v>1900</v>
      </c>
    </row>
    <row r="1742" ht="27" customHeight="1" spans="1:18">
      <c r="A1742" s="361">
        <f t="shared" si="39"/>
        <v>1728</v>
      </c>
      <c r="B1742" s="294"/>
      <c r="C1742" s="337"/>
      <c r="D1742" s="337"/>
      <c r="E1742" s="337"/>
      <c r="F1742" s="337"/>
      <c r="G1742" s="356"/>
      <c r="H1742" s="340"/>
      <c r="I1742" s="337"/>
      <c r="J1742" s="337"/>
      <c r="K1742" s="337"/>
      <c r="L1742" s="337"/>
      <c r="M1742" s="334"/>
      <c r="N1742" s="337"/>
      <c r="O1742" s="349"/>
      <c r="P1742" s="349" t="str">
        <f>TEXT(daily!$B1742,"mmmm")</f>
        <v>January</v>
      </c>
      <c r="Q1742" s="357"/>
      <c r="R1742" s="313" t="str">
        <f t="shared" si="38"/>
        <v>1900</v>
      </c>
    </row>
    <row r="1743" ht="27" customHeight="1" spans="1:18">
      <c r="A1743" s="362">
        <f t="shared" si="39"/>
        <v>1729</v>
      </c>
      <c r="B1743" s="294"/>
      <c r="C1743" s="337"/>
      <c r="D1743" s="337"/>
      <c r="E1743" s="337"/>
      <c r="F1743" s="337"/>
      <c r="G1743" s="356"/>
      <c r="H1743" s="340"/>
      <c r="I1743" s="337"/>
      <c r="J1743" s="337"/>
      <c r="K1743" s="337"/>
      <c r="L1743" s="337"/>
      <c r="M1743" s="329"/>
      <c r="N1743" s="337"/>
      <c r="O1743" s="349"/>
      <c r="P1743" s="349" t="str">
        <f>TEXT(daily!$B1743,"mmmm")</f>
        <v>January</v>
      </c>
      <c r="Q1743" s="358"/>
      <c r="R1743" s="313" t="str">
        <f t="shared" ref="R1743:R1806" si="40">TEXT(B1743,"yyyy")</f>
        <v>1900</v>
      </c>
    </row>
    <row r="1744" ht="27" customHeight="1" spans="1:18">
      <c r="A1744" s="361">
        <f t="shared" si="39"/>
        <v>1730</v>
      </c>
      <c r="B1744" s="294"/>
      <c r="C1744" s="337"/>
      <c r="D1744" s="337"/>
      <c r="E1744" s="337"/>
      <c r="F1744" s="337"/>
      <c r="G1744" s="356"/>
      <c r="H1744" s="340"/>
      <c r="I1744" s="337"/>
      <c r="J1744" s="337"/>
      <c r="K1744" s="337"/>
      <c r="L1744" s="337"/>
      <c r="M1744" s="334"/>
      <c r="N1744" s="337"/>
      <c r="O1744" s="349"/>
      <c r="P1744" s="349" t="str">
        <f>TEXT(daily!$B1744,"mmmm")</f>
        <v>January</v>
      </c>
      <c r="Q1744" s="357"/>
      <c r="R1744" s="313" t="str">
        <f t="shared" si="40"/>
        <v>1900</v>
      </c>
    </row>
    <row r="1745" ht="27" customHeight="1" spans="1:18">
      <c r="A1745" s="362">
        <f t="shared" si="39"/>
        <v>1731</v>
      </c>
      <c r="B1745" s="294"/>
      <c r="C1745" s="337"/>
      <c r="D1745" s="337"/>
      <c r="E1745" s="337"/>
      <c r="F1745" s="337"/>
      <c r="G1745" s="356"/>
      <c r="H1745" s="340"/>
      <c r="I1745" s="337"/>
      <c r="J1745" s="337"/>
      <c r="K1745" s="337"/>
      <c r="L1745" s="337"/>
      <c r="M1745" s="329"/>
      <c r="N1745" s="337"/>
      <c r="O1745" s="349"/>
      <c r="P1745" s="349" t="str">
        <f>TEXT(daily!$B1745,"mmmm")</f>
        <v>January</v>
      </c>
      <c r="Q1745" s="358"/>
      <c r="R1745" s="313" t="str">
        <f t="shared" si="40"/>
        <v>1900</v>
      </c>
    </row>
    <row r="1746" ht="27" customHeight="1" spans="1:18">
      <c r="A1746" s="361">
        <f t="shared" si="39"/>
        <v>1732</v>
      </c>
      <c r="B1746" s="294"/>
      <c r="C1746" s="337"/>
      <c r="D1746" s="337"/>
      <c r="E1746" s="337"/>
      <c r="F1746" s="337"/>
      <c r="G1746" s="356"/>
      <c r="H1746" s="340"/>
      <c r="I1746" s="337"/>
      <c r="J1746" s="337"/>
      <c r="K1746" s="337"/>
      <c r="L1746" s="337"/>
      <c r="M1746" s="334"/>
      <c r="N1746" s="337"/>
      <c r="O1746" s="349"/>
      <c r="P1746" s="349" t="str">
        <f>TEXT(daily!$B1746,"mmmm")</f>
        <v>January</v>
      </c>
      <c r="Q1746" s="357"/>
      <c r="R1746" s="313" t="str">
        <f t="shared" si="40"/>
        <v>1900</v>
      </c>
    </row>
    <row r="1747" ht="27" customHeight="1" spans="1:18">
      <c r="A1747" s="362">
        <f t="shared" si="39"/>
        <v>1733</v>
      </c>
      <c r="B1747" s="294"/>
      <c r="C1747" s="294"/>
      <c r="D1747" s="337"/>
      <c r="E1747" s="337"/>
      <c r="F1747" s="341"/>
      <c r="G1747" s="356"/>
      <c r="H1747" s="340"/>
      <c r="I1747" s="337"/>
      <c r="J1747" s="337"/>
      <c r="K1747" s="337"/>
      <c r="L1747" s="337"/>
      <c r="M1747" s="329"/>
      <c r="N1747" s="337"/>
      <c r="O1747" s="349"/>
      <c r="P1747" s="349" t="str">
        <f>TEXT(daily!$B1747,"mmmm")</f>
        <v>January</v>
      </c>
      <c r="Q1747" s="358"/>
      <c r="R1747" s="313" t="str">
        <f t="shared" si="40"/>
        <v>1900</v>
      </c>
    </row>
    <row r="1748" ht="27" customHeight="1" spans="1:18">
      <c r="A1748" s="361">
        <f t="shared" si="39"/>
        <v>1734</v>
      </c>
      <c r="B1748" s="294"/>
      <c r="C1748" s="337"/>
      <c r="D1748" s="337"/>
      <c r="E1748" s="337"/>
      <c r="F1748" s="341"/>
      <c r="G1748" s="356"/>
      <c r="H1748" s="340"/>
      <c r="I1748" s="337"/>
      <c r="J1748" s="337"/>
      <c r="K1748" s="337"/>
      <c r="L1748" s="337"/>
      <c r="M1748" s="334"/>
      <c r="N1748" s="337"/>
      <c r="O1748" s="349"/>
      <c r="P1748" s="349" t="str">
        <f>TEXT(daily!$B1748,"mmmm")</f>
        <v>January</v>
      </c>
      <c r="Q1748" s="357"/>
      <c r="R1748" s="313" t="str">
        <f t="shared" si="40"/>
        <v>1900</v>
      </c>
    </row>
    <row r="1749" ht="27" customHeight="1" spans="1:18">
      <c r="A1749" s="362">
        <f t="shared" si="39"/>
        <v>1735</v>
      </c>
      <c r="B1749" s="294"/>
      <c r="C1749" s="337"/>
      <c r="D1749" s="337"/>
      <c r="E1749" s="337"/>
      <c r="F1749" s="341"/>
      <c r="G1749" s="356"/>
      <c r="H1749" s="340"/>
      <c r="I1749" s="337"/>
      <c r="J1749" s="337"/>
      <c r="K1749" s="337"/>
      <c r="L1749" s="337"/>
      <c r="M1749" s="329"/>
      <c r="N1749" s="337"/>
      <c r="O1749" s="349"/>
      <c r="P1749" s="349" t="str">
        <f>TEXT(daily!$B1749,"mmmm")</f>
        <v>January</v>
      </c>
      <c r="Q1749" s="358"/>
      <c r="R1749" s="313" t="str">
        <f t="shared" si="40"/>
        <v>1900</v>
      </c>
    </row>
    <row r="1750" ht="27" customHeight="1" spans="1:18">
      <c r="A1750" s="361">
        <f t="shared" si="39"/>
        <v>1736</v>
      </c>
      <c r="B1750" s="294"/>
      <c r="C1750" s="337"/>
      <c r="D1750" s="337"/>
      <c r="E1750" s="337"/>
      <c r="F1750" s="341"/>
      <c r="G1750" s="356"/>
      <c r="H1750" s="340"/>
      <c r="I1750" s="337"/>
      <c r="J1750" s="337"/>
      <c r="K1750" s="337"/>
      <c r="L1750" s="337"/>
      <c r="M1750" s="334"/>
      <c r="N1750" s="337"/>
      <c r="O1750" s="349"/>
      <c r="P1750" s="349" t="str">
        <f>TEXT(daily!$B1750,"mmmm")</f>
        <v>January</v>
      </c>
      <c r="Q1750" s="357"/>
      <c r="R1750" s="313" t="str">
        <f t="shared" si="40"/>
        <v>1900</v>
      </c>
    </row>
    <row r="1751" ht="27" customHeight="1" spans="1:18">
      <c r="A1751" s="362">
        <f t="shared" si="39"/>
        <v>1737</v>
      </c>
      <c r="B1751" s="294"/>
      <c r="C1751" s="337"/>
      <c r="D1751" s="337"/>
      <c r="E1751" s="337"/>
      <c r="F1751" s="341"/>
      <c r="G1751" s="356"/>
      <c r="H1751" s="340"/>
      <c r="I1751" s="337"/>
      <c r="J1751" s="337"/>
      <c r="K1751" s="337"/>
      <c r="L1751" s="337"/>
      <c r="M1751" s="329"/>
      <c r="N1751" s="337"/>
      <c r="O1751" s="349"/>
      <c r="P1751" s="349" t="str">
        <f>TEXT(daily!$B1751,"mmmm")</f>
        <v>January</v>
      </c>
      <c r="Q1751" s="358"/>
      <c r="R1751" s="313" t="str">
        <f t="shared" si="40"/>
        <v>1900</v>
      </c>
    </row>
    <row r="1752" ht="27" customHeight="1" spans="1:18">
      <c r="A1752" s="361">
        <f t="shared" si="39"/>
        <v>1738</v>
      </c>
      <c r="B1752" s="294"/>
      <c r="C1752" s="337"/>
      <c r="D1752" s="337"/>
      <c r="E1752" s="337"/>
      <c r="F1752" s="337"/>
      <c r="G1752" s="356"/>
      <c r="H1752" s="340"/>
      <c r="I1752" s="337"/>
      <c r="J1752" s="337"/>
      <c r="K1752" s="337"/>
      <c r="L1752" s="337"/>
      <c r="M1752" s="334"/>
      <c r="N1752" s="337"/>
      <c r="O1752" s="349"/>
      <c r="P1752" s="349" t="str">
        <f>TEXT(daily!$B1752,"mmmm")</f>
        <v>January</v>
      </c>
      <c r="Q1752" s="357"/>
      <c r="R1752" s="313" t="str">
        <f t="shared" si="40"/>
        <v>1900</v>
      </c>
    </row>
    <row r="1753" ht="27" customHeight="1" spans="1:18">
      <c r="A1753" s="362">
        <f t="shared" si="39"/>
        <v>1739</v>
      </c>
      <c r="B1753" s="294"/>
      <c r="C1753" s="337"/>
      <c r="D1753" s="337"/>
      <c r="E1753" s="337"/>
      <c r="F1753" s="337"/>
      <c r="G1753" s="356"/>
      <c r="H1753" s="340"/>
      <c r="I1753" s="337"/>
      <c r="J1753" s="337"/>
      <c r="K1753" s="337"/>
      <c r="L1753" s="337"/>
      <c r="M1753" s="329"/>
      <c r="N1753" s="337"/>
      <c r="O1753" s="349"/>
      <c r="P1753" s="349" t="str">
        <f>TEXT(daily!$B1753,"mmmm")</f>
        <v>January</v>
      </c>
      <c r="Q1753" s="358"/>
      <c r="R1753" s="313" t="str">
        <f t="shared" si="40"/>
        <v>1900</v>
      </c>
    </row>
    <row r="1754" ht="27" customHeight="1" spans="1:18">
      <c r="A1754" s="361">
        <f t="shared" si="39"/>
        <v>1740</v>
      </c>
      <c r="B1754" s="294"/>
      <c r="C1754" s="337"/>
      <c r="D1754" s="337"/>
      <c r="E1754" s="337"/>
      <c r="F1754" s="337"/>
      <c r="G1754" s="356"/>
      <c r="H1754" s="340"/>
      <c r="I1754" s="337"/>
      <c r="J1754" s="337"/>
      <c r="K1754" s="337"/>
      <c r="L1754" s="337"/>
      <c r="M1754" s="334"/>
      <c r="N1754" s="337"/>
      <c r="O1754" s="349"/>
      <c r="P1754" s="349" t="str">
        <f>TEXT(daily!$B1754,"mmmm")</f>
        <v>January</v>
      </c>
      <c r="Q1754" s="357"/>
      <c r="R1754" s="313" t="str">
        <f t="shared" si="40"/>
        <v>1900</v>
      </c>
    </row>
    <row r="1755" ht="27" customHeight="1" spans="1:18">
      <c r="A1755" s="362">
        <f t="shared" si="39"/>
        <v>1741</v>
      </c>
      <c r="B1755" s="294"/>
      <c r="C1755" s="337"/>
      <c r="D1755" s="337"/>
      <c r="E1755" s="337"/>
      <c r="F1755" s="337"/>
      <c r="G1755" s="356"/>
      <c r="H1755" s="340"/>
      <c r="I1755" s="337"/>
      <c r="J1755" s="337"/>
      <c r="K1755" s="337"/>
      <c r="L1755" s="337"/>
      <c r="M1755" s="329"/>
      <c r="N1755" s="337"/>
      <c r="O1755" s="349"/>
      <c r="P1755" s="349" t="str">
        <f>TEXT(daily!$B1755,"mmmm")</f>
        <v>January</v>
      </c>
      <c r="Q1755" s="358"/>
      <c r="R1755" s="313" t="str">
        <f t="shared" si="40"/>
        <v>1900</v>
      </c>
    </row>
    <row r="1756" ht="27" customHeight="1" spans="1:18">
      <c r="A1756" s="361">
        <f t="shared" si="39"/>
        <v>1742</v>
      </c>
      <c r="B1756" s="294"/>
      <c r="C1756" s="337"/>
      <c r="D1756" s="337"/>
      <c r="E1756" s="337"/>
      <c r="F1756" s="337"/>
      <c r="G1756" s="356"/>
      <c r="H1756" s="340"/>
      <c r="I1756" s="337"/>
      <c r="J1756" s="337"/>
      <c r="K1756" s="337"/>
      <c r="L1756" s="337"/>
      <c r="M1756" s="334"/>
      <c r="N1756" s="337"/>
      <c r="O1756" s="349"/>
      <c r="P1756" s="349" t="str">
        <f>TEXT(daily!$B1756,"mmmm")</f>
        <v>January</v>
      </c>
      <c r="Q1756" s="357"/>
      <c r="R1756" s="313" t="str">
        <f t="shared" si="40"/>
        <v>1900</v>
      </c>
    </row>
    <row r="1757" ht="27" customHeight="1" spans="1:18">
      <c r="A1757" s="362">
        <f t="shared" si="39"/>
        <v>1743</v>
      </c>
      <c r="B1757" s="294"/>
      <c r="C1757" s="337"/>
      <c r="D1757" s="337"/>
      <c r="E1757" s="337"/>
      <c r="F1757" s="337"/>
      <c r="G1757" s="356"/>
      <c r="H1757" s="340"/>
      <c r="I1757" s="337"/>
      <c r="J1757" s="337"/>
      <c r="K1757" s="337"/>
      <c r="L1757" s="337"/>
      <c r="M1757" s="329"/>
      <c r="N1757" s="337"/>
      <c r="O1757" s="349"/>
      <c r="P1757" s="349" t="str">
        <f>TEXT(daily!$B1757,"mmmm")</f>
        <v>January</v>
      </c>
      <c r="Q1757" s="358"/>
      <c r="R1757" s="313" t="str">
        <f t="shared" si="40"/>
        <v>1900</v>
      </c>
    </row>
    <row r="1758" ht="27" customHeight="1" spans="1:18">
      <c r="A1758" s="361">
        <f t="shared" si="39"/>
        <v>1744</v>
      </c>
      <c r="B1758" s="294"/>
      <c r="C1758" s="337"/>
      <c r="D1758" s="337"/>
      <c r="E1758" s="337"/>
      <c r="F1758" s="337"/>
      <c r="G1758" s="356"/>
      <c r="H1758" s="340"/>
      <c r="I1758" s="337"/>
      <c r="J1758" s="337"/>
      <c r="K1758" s="337"/>
      <c r="L1758" s="337"/>
      <c r="M1758" s="334"/>
      <c r="N1758" s="337"/>
      <c r="O1758" s="349"/>
      <c r="P1758" s="349" t="str">
        <f>TEXT(daily!$B1758,"mmmm")</f>
        <v>January</v>
      </c>
      <c r="Q1758" s="357"/>
      <c r="R1758" s="313" t="str">
        <f t="shared" si="40"/>
        <v>1900</v>
      </c>
    </row>
    <row r="1759" ht="27" customHeight="1" spans="1:18">
      <c r="A1759" s="362">
        <f t="shared" si="39"/>
        <v>1745</v>
      </c>
      <c r="B1759" s="294"/>
      <c r="C1759" s="337"/>
      <c r="D1759" s="337"/>
      <c r="E1759" s="337"/>
      <c r="F1759" s="337"/>
      <c r="G1759" s="356"/>
      <c r="H1759" s="340"/>
      <c r="I1759" s="337"/>
      <c r="J1759" s="337"/>
      <c r="K1759" s="337"/>
      <c r="L1759" s="337"/>
      <c r="M1759" s="329"/>
      <c r="N1759" s="337"/>
      <c r="O1759" s="349"/>
      <c r="P1759" s="349" t="str">
        <f>TEXT(daily!$B1759,"mmmm")</f>
        <v>January</v>
      </c>
      <c r="Q1759" s="358"/>
      <c r="R1759" s="313" t="str">
        <f t="shared" si="40"/>
        <v>1900</v>
      </c>
    </row>
    <row r="1760" ht="27" customHeight="1" spans="1:18">
      <c r="A1760" s="361">
        <f t="shared" si="39"/>
        <v>1746</v>
      </c>
      <c r="B1760" s="294"/>
      <c r="C1760" s="337"/>
      <c r="D1760" s="337"/>
      <c r="E1760" s="337"/>
      <c r="F1760" s="337"/>
      <c r="G1760" s="356"/>
      <c r="H1760" s="340"/>
      <c r="I1760" s="337"/>
      <c r="J1760" s="337"/>
      <c r="K1760" s="337"/>
      <c r="L1760" s="337"/>
      <c r="M1760" s="334"/>
      <c r="N1760" s="337"/>
      <c r="O1760" s="349"/>
      <c r="P1760" s="349" t="str">
        <f>TEXT(daily!$B1760,"mmmm")</f>
        <v>January</v>
      </c>
      <c r="Q1760" s="357"/>
      <c r="R1760" s="313" t="str">
        <f t="shared" si="40"/>
        <v>1900</v>
      </c>
    </row>
    <row r="1761" ht="27" customHeight="1" spans="1:18">
      <c r="A1761" s="362">
        <f t="shared" si="39"/>
        <v>1747</v>
      </c>
      <c r="B1761" s="294"/>
      <c r="C1761" s="337"/>
      <c r="D1761" s="341"/>
      <c r="E1761" s="337"/>
      <c r="F1761" s="337"/>
      <c r="G1761" s="356"/>
      <c r="H1761" s="340"/>
      <c r="I1761" s="337"/>
      <c r="J1761" s="337"/>
      <c r="K1761" s="337"/>
      <c r="L1761" s="337"/>
      <c r="M1761" s="329"/>
      <c r="N1761" s="337"/>
      <c r="O1761" s="349"/>
      <c r="P1761" s="349" t="str">
        <f>TEXT(daily!$B1761,"mmmm")</f>
        <v>January</v>
      </c>
      <c r="Q1761" s="358"/>
      <c r="R1761" s="313" t="str">
        <f t="shared" si="40"/>
        <v>1900</v>
      </c>
    </row>
    <row r="1762" ht="27" customHeight="1" spans="1:18">
      <c r="A1762" s="361">
        <f t="shared" si="39"/>
        <v>1748</v>
      </c>
      <c r="B1762" s="294"/>
      <c r="C1762" s="337"/>
      <c r="D1762" s="337"/>
      <c r="E1762" s="337"/>
      <c r="F1762" s="337"/>
      <c r="G1762" s="356"/>
      <c r="H1762" s="340"/>
      <c r="I1762" s="337"/>
      <c r="J1762" s="337"/>
      <c r="K1762" s="337"/>
      <c r="L1762" s="337"/>
      <c r="M1762" s="334"/>
      <c r="N1762" s="337"/>
      <c r="O1762" s="349"/>
      <c r="P1762" s="349" t="str">
        <f>TEXT(daily!$B1762,"mmmm")</f>
        <v>January</v>
      </c>
      <c r="Q1762" s="357"/>
      <c r="R1762" s="313" t="str">
        <f t="shared" si="40"/>
        <v>1900</v>
      </c>
    </row>
    <row r="1763" ht="27" customHeight="1" spans="1:18">
      <c r="A1763" s="362">
        <f t="shared" si="39"/>
        <v>1749</v>
      </c>
      <c r="B1763" s="294"/>
      <c r="C1763" s="337"/>
      <c r="D1763" s="337"/>
      <c r="E1763" s="337"/>
      <c r="F1763" s="337"/>
      <c r="G1763" s="356"/>
      <c r="H1763" s="340"/>
      <c r="I1763" s="337"/>
      <c r="J1763" s="337"/>
      <c r="K1763" s="337"/>
      <c r="L1763" s="337"/>
      <c r="M1763" s="329"/>
      <c r="N1763" s="337"/>
      <c r="O1763" s="349"/>
      <c r="P1763" s="349" t="str">
        <f>TEXT(daily!$B1763,"mmmm")</f>
        <v>January</v>
      </c>
      <c r="Q1763" s="358"/>
      <c r="R1763" s="313" t="str">
        <f t="shared" si="40"/>
        <v>1900</v>
      </c>
    </row>
    <row r="1764" ht="27" customHeight="1" spans="1:18">
      <c r="A1764" s="361">
        <f t="shared" si="39"/>
        <v>1750</v>
      </c>
      <c r="B1764" s="294"/>
      <c r="C1764" s="337"/>
      <c r="D1764" s="337"/>
      <c r="E1764" s="337"/>
      <c r="F1764" s="337"/>
      <c r="G1764" s="356"/>
      <c r="H1764" s="340"/>
      <c r="I1764" s="337"/>
      <c r="J1764" s="337"/>
      <c r="K1764" s="337"/>
      <c r="L1764" s="337"/>
      <c r="M1764" s="334"/>
      <c r="N1764" s="337"/>
      <c r="O1764" s="349"/>
      <c r="P1764" s="349" t="str">
        <f>TEXT(daily!$B1764,"mmmm")</f>
        <v>January</v>
      </c>
      <c r="Q1764" s="357"/>
      <c r="R1764" s="313" t="str">
        <f t="shared" si="40"/>
        <v>1900</v>
      </c>
    </row>
    <row r="1765" ht="27" customHeight="1" spans="1:18">
      <c r="A1765" s="362">
        <f t="shared" si="39"/>
        <v>1751</v>
      </c>
      <c r="B1765" s="294"/>
      <c r="C1765" s="337"/>
      <c r="D1765" s="337"/>
      <c r="E1765" s="337"/>
      <c r="F1765" s="337"/>
      <c r="G1765" s="356"/>
      <c r="H1765" s="340"/>
      <c r="I1765" s="337"/>
      <c r="J1765" s="337"/>
      <c r="K1765" s="337"/>
      <c r="L1765" s="337"/>
      <c r="M1765" s="329"/>
      <c r="N1765" s="337"/>
      <c r="O1765" s="349"/>
      <c r="P1765" s="349" t="str">
        <f>TEXT(daily!$B1765,"mmmm")</f>
        <v>January</v>
      </c>
      <c r="Q1765" s="358"/>
      <c r="R1765" s="313" t="str">
        <f t="shared" si="40"/>
        <v>1900</v>
      </c>
    </row>
    <row r="1766" ht="27" customHeight="1" spans="1:18">
      <c r="A1766" s="361">
        <f t="shared" si="39"/>
        <v>1752</v>
      </c>
      <c r="B1766" s="294"/>
      <c r="C1766" s="337"/>
      <c r="D1766" s="337"/>
      <c r="E1766" s="337"/>
      <c r="F1766" s="341"/>
      <c r="G1766" s="356"/>
      <c r="H1766" s="340"/>
      <c r="I1766" s="337"/>
      <c r="J1766" s="337"/>
      <c r="K1766" s="337"/>
      <c r="L1766" s="337"/>
      <c r="M1766" s="334"/>
      <c r="N1766" s="337"/>
      <c r="O1766" s="349"/>
      <c r="P1766" s="349" t="str">
        <f>TEXT(daily!$B1766,"mmmm")</f>
        <v>January</v>
      </c>
      <c r="Q1766" s="357"/>
      <c r="R1766" s="313" t="str">
        <f t="shared" si="40"/>
        <v>1900</v>
      </c>
    </row>
    <row r="1767" ht="27" customHeight="1" spans="1:18">
      <c r="A1767" s="362">
        <f t="shared" si="39"/>
        <v>1753</v>
      </c>
      <c r="B1767" s="294"/>
      <c r="C1767" s="337"/>
      <c r="D1767" s="337"/>
      <c r="E1767" s="337"/>
      <c r="F1767" s="337"/>
      <c r="G1767" s="356"/>
      <c r="H1767" s="340"/>
      <c r="I1767" s="337"/>
      <c r="J1767" s="337"/>
      <c r="K1767" s="337"/>
      <c r="L1767" s="337"/>
      <c r="M1767" s="329"/>
      <c r="N1767" s="337"/>
      <c r="O1767" s="349"/>
      <c r="P1767" s="349" t="str">
        <f>TEXT(daily!$B1767,"mmmm")</f>
        <v>January</v>
      </c>
      <c r="Q1767" s="358"/>
      <c r="R1767" s="313" t="str">
        <f t="shared" si="40"/>
        <v>1900</v>
      </c>
    </row>
    <row r="1768" ht="27" customHeight="1" spans="1:18">
      <c r="A1768" s="361">
        <f t="shared" si="39"/>
        <v>1754</v>
      </c>
      <c r="B1768" s="294"/>
      <c r="C1768" s="337"/>
      <c r="D1768" s="337"/>
      <c r="E1768" s="337"/>
      <c r="F1768" s="337"/>
      <c r="G1768" s="356"/>
      <c r="H1768" s="340"/>
      <c r="I1768" s="337"/>
      <c r="J1768" s="337"/>
      <c r="K1768" s="337"/>
      <c r="L1768" s="337"/>
      <c r="M1768" s="334"/>
      <c r="N1768" s="337"/>
      <c r="O1768" s="349"/>
      <c r="P1768" s="349" t="str">
        <f>TEXT(daily!$B1768,"mmmm")</f>
        <v>January</v>
      </c>
      <c r="Q1768" s="357"/>
      <c r="R1768" s="313" t="str">
        <f t="shared" si="40"/>
        <v>1900</v>
      </c>
    </row>
    <row r="1769" ht="27" customHeight="1" spans="1:18">
      <c r="A1769" s="362">
        <f t="shared" si="39"/>
        <v>1755</v>
      </c>
      <c r="B1769" s="294"/>
      <c r="C1769" s="337"/>
      <c r="D1769" s="337"/>
      <c r="E1769" s="337"/>
      <c r="F1769" s="337"/>
      <c r="G1769" s="356"/>
      <c r="H1769" s="340"/>
      <c r="I1769" s="337"/>
      <c r="J1769" s="337"/>
      <c r="K1769" s="337"/>
      <c r="L1769" s="337"/>
      <c r="M1769" s="329"/>
      <c r="N1769" s="337"/>
      <c r="O1769" s="349"/>
      <c r="P1769" s="349" t="str">
        <f>TEXT(daily!$B1769,"mmmm")</f>
        <v>January</v>
      </c>
      <c r="Q1769" s="358"/>
      <c r="R1769" s="313" t="str">
        <f t="shared" si="40"/>
        <v>1900</v>
      </c>
    </row>
    <row r="1770" ht="27" customHeight="1" spans="1:18">
      <c r="A1770" s="361">
        <f t="shared" ref="A1770:A1833" si="41">A1769+1</f>
        <v>1756</v>
      </c>
      <c r="B1770" s="294"/>
      <c r="C1770" s="337"/>
      <c r="D1770" s="337"/>
      <c r="E1770" s="337"/>
      <c r="F1770" s="341"/>
      <c r="G1770" s="356"/>
      <c r="H1770" s="340"/>
      <c r="I1770" s="337"/>
      <c r="J1770" s="337"/>
      <c r="K1770" s="337"/>
      <c r="L1770" s="337"/>
      <c r="M1770" s="334"/>
      <c r="N1770" s="337"/>
      <c r="O1770" s="349"/>
      <c r="P1770" s="349" t="str">
        <f>TEXT(daily!$B1770,"mmmm")</f>
        <v>January</v>
      </c>
      <c r="Q1770" s="357"/>
      <c r="R1770" s="313" t="str">
        <f t="shared" si="40"/>
        <v>1900</v>
      </c>
    </row>
    <row r="1771" ht="27" customHeight="1" spans="1:18">
      <c r="A1771" s="362">
        <f t="shared" si="41"/>
        <v>1757</v>
      </c>
      <c r="B1771" s="294"/>
      <c r="C1771" s="337"/>
      <c r="D1771" s="337"/>
      <c r="E1771" s="337"/>
      <c r="F1771" s="341"/>
      <c r="G1771" s="356"/>
      <c r="H1771" s="340"/>
      <c r="I1771" s="337"/>
      <c r="J1771" s="337"/>
      <c r="K1771" s="337"/>
      <c r="L1771" s="337"/>
      <c r="M1771" s="329"/>
      <c r="N1771" s="337"/>
      <c r="O1771" s="349"/>
      <c r="P1771" s="349" t="str">
        <f>TEXT(daily!$B1771,"mmmm")</f>
        <v>January</v>
      </c>
      <c r="Q1771" s="358"/>
      <c r="R1771" s="313" t="str">
        <f t="shared" si="40"/>
        <v>1900</v>
      </c>
    </row>
    <row r="1772" ht="27" customHeight="1" spans="1:18">
      <c r="A1772" s="361">
        <f t="shared" si="41"/>
        <v>1758</v>
      </c>
      <c r="B1772" s="294"/>
      <c r="C1772" s="337"/>
      <c r="D1772" s="337"/>
      <c r="E1772" s="337"/>
      <c r="F1772" s="337"/>
      <c r="G1772" s="356"/>
      <c r="H1772" s="340"/>
      <c r="I1772" s="337"/>
      <c r="J1772" s="337"/>
      <c r="K1772" s="337"/>
      <c r="L1772" s="337"/>
      <c r="M1772" s="334"/>
      <c r="N1772" s="337"/>
      <c r="O1772" s="349"/>
      <c r="P1772" s="349" t="str">
        <f>TEXT(daily!$B1772,"mmmm")</f>
        <v>January</v>
      </c>
      <c r="Q1772" s="357"/>
      <c r="R1772" s="313" t="str">
        <f t="shared" si="40"/>
        <v>1900</v>
      </c>
    </row>
    <row r="1773" ht="27" customHeight="1" spans="1:18">
      <c r="A1773" s="362">
        <f t="shared" si="41"/>
        <v>1759</v>
      </c>
      <c r="B1773" s="294"/>
      <c r="C1773" s="337"/>
      <c r="D1773" s="337"/>
      <c r="E1773" s="337"/>
      <c r="F1773" s="337"/>
      <c r="G1773" s="356"/>
      <c r="H1773" s="340"/>
      <c r="I1773" s="337"/>
      <c r="J1773" s="337"/>
      <c r="K1773" s="337"/>
      <c r="L1773" s="337"/>
      <c r="M1773" s="329"/>
      <c r="N1773" s="337"/>
      <c r="O1773" s="349"/>
      <c r="P1773" s="349" t="str">
        <f>TEXT(daily!$B1773,"mmmm")</f>
        <v>January</v>
      </c>
      <c r="Q1773" s="358"/>
      <c r="R1773" s="313" t="str">
        <f t="shared" si="40"/>
        <v>1900</v>
      </c>
    </row>
    <row r="1774" ht="27" customHeight="1" spans="1:18">
      <c r="A1774" s="361">
        <f t="shared" si="41"/>
        <v>1760</v>
      </c>
      <c r="B1774" s="294"/>
      <c r="C1774" s="337"/>
      <c r="D1774" s="337"/>
      <c r="E1774" s="337"/>
      <c r="F1774" s="341"/>
      <c r="G1774" s="356"/>
      <c r="H1774" s="340"/>
      <c r="I1774" s="337"/>
      <c r="J1774" s="337"/>
      <c r="K1774" s="337"/>
      <c r="L1774" s="337"/>
      <c r="M1774" s="334"/>
      <c r="N1774" s="337"/>
      <c r="O1774" s="349"/>
      <c r="P1774" s="349" t="str">
        <f>TEXT(daily!$B1774,"mmmm")</f>
        <v>January</v>
      </c>
      <c r="Q1774" s="357"/>
      <c r="R1774" s="313" t="str">
        <f t="shared" si="40"/>
        <v>1900</v>
      </c>
    </row>
    <row r="1775" ht="27" customHeight="1" spans="1:18">
      <c r="A1775" s="362">
        <f t="shared" si="41"/>
        <v>1761</v>
      </c>
      <c r="B1775" s="294"/>
      <c r="C1775" s="337"/>
      <c r="D1775" s="337"/>
      <c r="E1775" s="337"/>
      <c r="F1775" s="337"/>
      <c r="G1775" s="356"/>
      <c r="H1775" s="340"/>
      <c r="I1775" s="337"/>
      <c r="J1775" s="337"/>
      <c r="K1775" s="337"/>
      <c r="L1775" s="337"/>
      <c r="M1775" s="329"/>
      <c r="N1775" s="337"/>
      <c r="O1775" s="349"/>
      <c r="P1775" s="349" t="str">
        <f>TEXT(daily!$B1775,"mmmm")</f>
        <v>January</v>
      </c>
      <c r="Q1775" s="358"/>
      <c r="R1775" s="313" t="str">
        <f t="shared" si="40"/>
        <v>1900</v>
      </c>
    </row>
    <row r="1776" ht="27" customHeight="1" spans="1:18">
      <c r="A1776" s="361">
        <f t="shared" si="41"/>
        <v>1762</v>
      </c>
      <c r="B1776" s="294"/>
      <c r="C1776" s="337"/>
      <c r="D1776" s="337"/>
      <c r="E1776" s="337"/>
      <c r="F1776" s="337"/>
      <c r="G1776" s="356"/>
      <c r="H1776" s="340"/>
      <c r="I1776" s="337"/>
      <c r="J1776" s="337"/>
      <c r="K1776" s="337"/>
      <c r="L1776" s="337"/>
      <c r="M1776" s="334"/>
      <c r="N1776" s="337"/>
      <c r="O1776" s="349"/>
      <c r="P1776" s="349" t="str">
        <f>TEXT(daily!$B1776,"mmmm")</f>
        <v>January</v>
      </c>
      <c r="Q1776" s="357"/>
      <c r="R1776" s="313" t="str">
        <f t="shared" si="40"/>
        <v>1900</v>
      </c>
    </row>
    <row r="1777" ht="27" customHeight="1" spans="1:18">
      <c r="A1777" s="362">
        <f t="shared" si="41"/>
        <v>1763</v>
      </c>
      <c r="B1777" s="294"/>
      <c r="C1777" s="337"/>
      <c r="D1777" s="337"/>
      <c r="E1777" s="337"/>
      <c r="F1777" s="337"/>
      <c r="G1777" s="356"/>
      <c r="H1777" s="340"/>
      <c r="I1777" s="337"/>
      <c r="J1777" s="337"/>
      <c r="K1777" s="337"/>
      <c r="L1777" s="337"/>
      <c r="M1777" s="329"/>
      <c r="N1777" s="337"/>
      <c r="O1777" s="349"/>
      <c r="P1777" s="349" t="str">
        <f>TEXT(daily!$B1777,"mmmm")</f>
        <v>January</v>
      </c>
      <c r="Q1777" s="358"/>
      <c r="R1777" s="313" t="str">
        <f t="shared" si="40"/>
        <v>1900</v>
      </c>
    </row>
    <row r="1778" ht="27" customHeight="1" spans="1:18">
      <c r="A1778" s="361">
        <f t="shared" si="41"/>
        <v>1764</v>
      </c>
      <c r="B1778" s="294"/>
      <c r="C1778" s="337"/>
      <c r="D1778" s="337"/>
      <c r="E1778" s="337"/>
      <c r="F1778" s="337"/>
      <c r="G1778" s="356"/>
      <c r="H1778" s="340"/>
      <c r="I1778" s="337"/>
      <c r="J1778" s="337"/>
      <c r="K1778" s="337"/>
      <c r="L1778" s="337"/>
      <c r="M1778" s="334"/>
      <c r="N1778" s="337"/>
      <c r="O1778" s="349"/>
      <c r="P1778" s="349" t="str">
        <f>TEXT(daily!$B1778,"mmmm")</f>
        <v>January</v>
      </c>
      <c r="Q1778" s="357"/>
      <c r="R1778" s="313" t="str">
        <f t="shared" si="40"/>
        <v>1900</v>
      </c>
    </row>
    <row r="1779" ht="27" customHeight="1" spans="1:18">
      <c r="A1779" s="362">
        <f t="shared" si="41"/>
        <v>1765</v>
      </c>
      <c r="B1779" s="294"/>
      <c r="C1779" s="337"/>
      <c r="D1779" s="337"/>
      <c r="E1779" s="337"/>
      <c r="F1779" s="337"/>
      <c r="G1779" s="356"/>
      <c r="H1779" s="340"/>
      <c r="I1779" s="337"/>
      <c r="J1779" s="337"/>
      <c r="K1779" s="337"/>
      <c r="L1779" s="337"/>
      <c r="M1779" s="329"/>
      <c r="N1779" s="337"/>
      <c r="O1779" s="349"/>
      <c r="P1779" s="349" t="str">
        <f>TEXT(daily!$B1779,"mmmm")</f>
        <v>January</v>
      </c>
      <c r="Q1779" s="358"/>
      <c r="R1779" s="313" t="str">
        <f t="shared" si="40"/>
        <v>1900</v>
      </c>
    </row>
    <row r="1780" ht="27" customHeight="1" spans="1:18">
      <c r="A1780" s="361">
        <f t="shared" si="41"/>
        <v>1766</v>
      </c>
      <c r="B1780" s="294"/>
      <c r="C1780" s="337"/>
      <c r="D1780" s="337"/>
      <c r="E1780" s="337"/>
      <c r="F1780" s="337"/>
      <c r="G1780" s="356"/>
      <c r="H1780" s="340"/>
      <c r="I1780" s="337"/>
      <c r="J1780" s="337"/>
      <c r="K1780" s="337"/>
      <c r="L1780" s="337"/>
      <c r="M1780" s="334"/>
      <c r="N1780" s="337"/>
      <c r="O1780" s="349"/>
      <c r="P1780" s="349" t="str">
        <f>TEXT(daily!$B1780,"mmmm")</f>
        <v>January</v>
      </c>
      <c r="Q1780" s="357"/>
      <c r="R1780" s="313" t="str">
        <f t="shared" si="40"/>
        <v>1900</v>
      </c>
    </row>
    <row r="1781" ht="27" customHeight="1" spans="1:18">
      <c r="A1781" s="362">
        <f t="shared" si="41"/>
        <v>1767</v>
      </c>
      <c r="B1781" s="294"/>
      <c r="C1781" s="337"/>
      <c r="D1781" s="341"/>
      <c r="E1781" s="337"/>
      <c r="F1781" s="337"/>
      <c r="G1781" s="356"/>
      <c r="H1781" s="340"/>
      <c r="I1781" s="337"/>
      <c r="J1781" s="337"/>
      <c r="K1781" s="337"/>
      <c r="L1781" s="337"/>
      <c r="M1781" s="329"/>
      <c r="N1781" s="337"/>
      <c r="O1781" s="349"/>
      <c r="P1781" s="349" t="str">
        <f>TEXT(daily!$B1781,"mmmm")</f>
        <v>January</v>
      </c>
      <c r="Q1781" s="358"/>
      <c r="R1781" s="313" t="str">
        <f t="shared" si="40"/>
        <v>1900</v>
      </c>
    </row>
    <row r="1782" ht="27" customHeight="1" spans="1:18">
      <c r="A1782" s="361">
        <f t="shared" si="41"/>
        <v>1768</v>
      </c>
      <c r="B1782" s="294"/>
      <c r="C1782" s="337"/>
      <c r="D1782" s="341"/>
      <c r="E1782" s="337"/>
      <c r="F1782" s="337"/>
      <c r="G1782" s="356"/>
      <c r="H1782" s="340"/>
      <c r="I1782" s="337"/>
      <c r="J1782" s="337"/>
      <c r="K1782" s="337"/>
      <c r="L1782" s="337"/>
      <c r="M1782" s="334"/>
      <c r="N1782" s="337"/>
      <c r="O1782" s="349"/>
      <c r="P1782" s="349" t="str">
        <f>TEXT(daily!$B1782,"mmmm")</f>
        <v>January</v>
      </c>
      <c r="Q1782" s="357"/>
      <c r="R1782" s="313" t="str">
        <f t="shared" si="40"/>
        <v>1900</v>
      </c>
    </row>
    <row r="1783" ht="27" customHeight="1" spans="1:18">
      <c r="A1783" s="362">
        <f t="shared" si="41"/>
        <v>1769</v>
      </c>
      <c r="B1783" s="294"/>
      <c r="C1783" s="337"/>
      <c r="D1783" s="337"/>
      <c r="E1783" s="337"/>
      <c r="F1783" s="337"/>
      <c r="G1783" s="356"/>
      <c r="H1783" s="340"/>
      <c r="I1783" s="337"/>
      <c r="J1783" s="337"/>
      <c r="K1783" s="337"/>
      <c r="L1783" s="337"/>
      <c r="M1783" s="329"/>
      <c r="N1783" s="337"/>
      <c r="O1783" s="349"/>
      <c r="P1783" s="349" t="str">
        <f>TEXT(daily!$B1783,"mmmm")</f>
        <v>January</v>
      </c>
      <c r="Q1783" s="358"/>
      <c r="R1783" s="313" t="str">
        <f t="shared" si="40"/>
        <v>1900</v>
      </c>
    </row>
    <row r="1784" ht="27" customHeight="1" spans="1:18">
      <c r="A1784" s="361">
        <f t="shared" si="41"/>
        <v>1770</v>
      </c>
      <c r="B1784" s="294"/>
      <c r="C1784" s="337"/>
      <c r="D1784" s="337"/>
      <c r="E1784" s="337"/>
      <c r="F1784" s="337"/>
      <c r="G1784" s="356"/>
      <c r="H1784" s="340"/>
      <c r="I1784" s="337"/>
      <c r="J1784" s="337"/>
      <c r="K1784" s="337"/>
      <c r="L1784" s="337"/>
      <c r="M1784" s="334"/>
      <c r="N1784" s="337"/>
      <c r="O1784" s="349"/>
      <c r="P1784" s="349" t="str">
        <f>TEXT(daily!$B1784,"mmmm")</f>
        <v>January</v>
      </c>
      <c r="Q1784" s="357"/>
      <c r="R1784" s="313" t="str">
        <f t="shared" si="40"/>
        <v>1900</v>
      </c>
    </row>
    <row r="1785" ht="27" customHeight="1" spans="1:18">
      <c r="A1785" s="362">
        <f t="shared" si="41"/>
        <v>1771</v>
      </c>
      <c r="B1785" s="294"/>
      <c r="C1785" s="337"/>
      <c r="D1785" s="337"/>
      <c r="E1785" s="337"/>
      <c r="F1785" s="337"/>
      <c r="G1785" s="356"/>
      <c r="H1785" s="340"/>
      <c r="I1785" s="337"/>
      <c r="J1785" s="337"/>
      <c r="K1785" s="337"/>
      <c r="L1785" s="337"/>
      <c r="M1785" s="329"/>
      <c r="N1785" s="337"/>
      <c r="O1785" s="349"/>
      <c r="P1785" s="349" t="str">
        <f>TEXT(daily!$B1785,"mmmm")</f>
        <v>January</v>
      </c>
      <c r="Q1785" s="358"/>
      <c r="R1785" s="313" t="str">
        <f t="shared" si="40"/>
        <v>1900</v>
      </c>
    </row>
    <row r="1786" ht="27" customHeight="1" spans="1:18">
      <c r="A1786" s="361">
        <f t="shared" si="41"/>
        <v>1772</v>
      </c>
      <c r="B1786" s="294"/>
      <c r="C1786" s="337"/>
      <c r="D1786" s="337"/>
      <c r="E1786" s="337"/>
      <c r="F1786" s="337"/>
      <c r="G1786" s="356"/>
      <c r="H1786" s="340"/>
      <c r="I1786" s="337"/>
      <c r="J1786" s="337"/>
      <c r="K1786" s="337"/>
      <c r="L1786" s="337"/>
      <c r="M1786" s="334"/>
      <c r="N1786" s="337"/>
      <c r="O1786" s="349"/>
      <c r="P1786" s="349" t="str">
        <f>TEXT(daily!$B1786,"mmmm")</f>
        <v>January</v>
      </c>
      <c r="Q1786" s="357"/>
      <c r="R1786" s="313" t="str">
        <f t="shared" si="40"/>
        <v>1900</v>
      </c>
    </row>
    <row r="1787" ht="27" customHeight="1" spans="1:18">
      <c r="A1787" s="362">
        <f t="shared" si="41"/>
        <v>1773</v>
      </c>
      <c r="B1787" s="294"/>
      <c r="C1787" s="337"/>
      <c r="D1787" s="337"/>
      <c r="E1787" s="337"/>
      <c r="F1787" s="337"/>
      <c r="G1787" s="356"/>
      <c r="H1787" s="340"/>
      <c r="I1787" s="337"/>
      <c r="J1787" s="337"/>
      <c r="K1787" s="337"/>
      <c r="L1787" s="337"/>
      <c r="M1787" s="329"/>
      <c r="N1787" s="337"/>
      <c r="O1787" s="349"/>
      <c r="P1787" s="349" t="str">
        <f>TEXT(daily!$B1787,"mmmm")</f>
        <v>January</v>
      </c>
      <c r="Q1787" s="358"/>
      <c r="R1787" s="313" t="str">
        <f t="shared" si="40"/>
        <v>1900</v>
      </c>
    </row>
    <row r="1788" ht="27" customHeight="1" spans="1:18">
      <c r="A1788" s="361">
        <f t="shared" si="41"/>
        <v>1774</v>
      </c>
      <c r="B1788" s="294"/>
      <c r="C1788" s="337"/>
      <c r="D1788" s="337"/>
      <c r="E1788" s="337"/>
      <c r="F1788" s="337"/>
      <c r="G1788" s="356"/>
      <c r="H1788" s="340"/>
      <c r="I1788" s="337"/>
      <c r="J1788" s="337"/>
      <c r="K1788" s="337"/>
      <c r="L1788" s="337"/>
      <c r="M1788" s="334"/>
      <c r="N1788" s="337"/>
      <c r="O1788" s="349"/>
      <c r="P1788" s="349" t="str">
        <f>TEXT(daily!$B1788,"mmmm")</f>
        <v>January</v>
      </c>
      <c r="Q1788" s="357"/>
      <c r="R1788" s="313" t="str">
        <f t="shared" si="40"/>
        <v>1900</v>
      </c>
    </row>
    <row r="1789" ht="27" customHeight="1" spans="1:18">
      <c r="A1789" s="362">
        <f t="shared" si="41"/>
        <v>1775</v>
      </c>
      <c r="B1789" s="294"/>
      <c r="C1789" s="337"/>
      <c r="D1789" s="337"/>
      <c r="E1789" s="337"/>
      <c r="F1789" s="337"/>
      <c r="G1789" s="356"/>
      <c r="H1789" s="340"/>
      <c r="I1789" s="337"/>
      <c r="J1789" s="337"/>
      <c r="K1789" s="337"/>
      <c r="L1789" s="337"/>
      <c r="M1789" s="329"/>
      <c r="N1789" s="337"/>
      <c r="O1789" s="349"/>
      <c r="P1789" s="349" t="str">
        <f>TEXT(daily!$B1789,"mmmm")</f>
        <v>January</v>
      </c>
      <c r="Q1789" s="358"/>
      <c r="R1789" s="313" t="str">
        <f t="shared" si="40"/>
        <v>1900</v>
      </c>
    </row>
    <row r="1790" ht="27" customHeight="1" spans="1:18">
      <c r="A1790" s="361">
        <f t="shared" si="41"/>
        <v>1776</v>
      </c>
      <c r="B1790" s="294"/>
      <c r="C1790" s="337"/>
      <c r="D1790" s="337"/>
      <c r="E1790" s="337"/>
      <c r="F1790" s="337"/>
      <c r="G1790" s="356"/>
      <c r="H1790" s="340"/>
      <c r="I1790" s="337"/>
      <c r="J1790" s="337"/>
      <c r="K1790" s="337"/>
      <c r="L1790" s="337"/>
      <c r="M1790" s="334"/>
      <c r="N1790" s="337"/>
      <c r="O1790" s="349"/>
      <c r="P1790" s="349" t="str">
        <f>TEXT(daily!$B1790,"mmmm")</f>
        <v>January</v>
      </c>
      <c r="Q1790" s="357"/>
      <c r="R1790" s="313" t="str">
        <f t="shared" si="40"/>
        <v>1900</v>
      </c>
    </row>
    <row r="1791" ht="27" customHeight="1" spans="1:18">
      <c r="A1791" s="362">
        <f t="shared" si="41"/>
        <v>1777</v>
      </c>
      <c r="B1791" s="294"/>
      <c r="C1791" s="337"/>
      <c r="D1791" s="337"/>
      <c r="E1791" s="337"/>
      <c r="F1791" s="337"/>
      <c r="G1791" s="356"/>
      <c r="H1791" s="340"/>
      <c r="I1791" s="337"/>
      <c r="J1791" s="337"/>
      <c r="K1791" s="337"/>
      <c r="L1791" s="337"/>
      <c r="M1791" s="329"/>
      <c r="N1791" s="337"/>
      <c r="O1791" s="349"/>
      <c r="P1791" s="349" t="str">
        <f>TEXT(daily!$B1791,"mmmm")</f>
        <v>January</v>
      </c>
      <c r="Q1791" s="358"/>
      <c r="R1791" s="313" t="str">
        <f t="shared" si="40"/>
        <v>1900</v>
      </c>
    </row>
    <row r="1792" ht="27" customHeight="1" spans="1:18">
      <c r="A1792" s="361">
        <f t="shared" si="41"/>
        <v>1778</v>
      </c>
      <c r="B1792" s="294"/>
      <c r="C1792" s="337"/>
      <c r="D1792" s="337"/>
      <c r="E1792" s="337"/>
      <c r="F1792" s="337"/>
      <c r="G1792" s="356"/>
      <c r="H1792" s="340"/>
      <c r="I1792" s="337"/>
      <c r="J1792" s="337"/>
      <c r="K1792" s="337"/>
      <c r="L1792" s="337"/>
      <c r="M1792" s="334"/>
      <c r="N1792" s="337"/>
      <c r="O1792" s="349"/>
      <c r="P1792" s="349" t="str">
        <f>TEXT(daily!$B1792,"mmmm")</f>
        <v>January</v>
      </c>
      <c r="Q1792" s="357"/>
      <c r="R1792" s="313" t="str">
        <f t="shared" si="40"/>
        <v>1900</v>
      </c>
    </row>
    <row r="1793" ht="27" customHeight="1" spans="1:18">
      <c r="A1793" s="362">
        <f t="shared" si="41"/>
        <v>1779</v>
      </c>
      <c r="B1793" s="294"/>
      <c r="C1793" s="337"/>
      <c r="D1793" s="337"/>
      <c r="E1793" s="337"/>
      <c r="F1793" s="337"/>
      <c r="G1793" s="356"/>
      <c r="H1793" s="340"/>
      <c r="I1793" s="337"/>
      <c r="J1793" s="337"/>
      <c r="K1793" s="337"/>
      <c r="L1793" s="337"/>
      <c r="M1793" s="329"/>
      <c r="N1793" s="337"/>
      <c r="O1793" s="349"/>
      <c r="P1793" s="349" t="str">
        <f>TEXT(daily!$B1793,"mmmm")</f>
        <v>January</v>
      </c>
      <c r="Q1793" s="358"/>
      <c r="R1793" s="313" t="str">
        <f t="shared" si="40"/>
        <v>1900</v>
      </c>
    </row>
    <row r="1794" ht="27" customHeight="1" spans="1:18">
      <c r="A1794" s="361">
        <f t="shared" si="41"/>
        <v>1780</v>
      </c>
      <c r="B1794" s="294"/>
      <c r="C1794" s="337"/>
      <c r="D1794" s="337"/>
      <c r="E1794" s="337"/>
      <c r="F1794" s="337"/>
      <c r="G1794" s="356"/>
      <c r="H1794" s="340"/>
      <c r="I1794" s="337"/>
      <c r="J1794" s="337"/>
      <c r="K1794" s="337"/>
      <c r="L1794" s="337"/>
      <c r="M1794" s="334"/>
      <c r="N1794" s="337"/>
      <c r="O1794" s="349"/>
      <c r="P1794" s="349" t="str">
        <f>TEXT(daily!$B1794,"mmmm")</f>
        <v>January</v>
      </c>
      <c r="Q1794" s="357"/>
      <c r="R1794" s="313" t="str">
        <f t="shared" si="40"/>
        <v>1900</v>
      </c>
    </row>
    <row r="1795" ht="27" customHeight="1" spans="1:18">
      <c r="A1795" s="362">
        <f t="shared" si="41"/>
        <v>1781</v>
      </c>
      <c r="B1795" s="294"/>
      <c r="C1795" s="337"/>
      <c r="D1795" s="337"/>
      <c r="E1795" s="337"/>
      <c r="F1795" s="337"/>
      <c r="G1795" s="356"/>
      <c r="H1795" s="340"/>
      <c r="I1795" s="337"/>
      <c r="J1795" s="337"/>
      <c r="K1795" s="337"/>
      <c r="L1795" s="337"/>
      <c r="M1795" s="329"/>
      <c r="N1795" s="337"/>
      <c r="O1795" s="349"/>
      <c r="P1795" s="349" t="str">
        <f>TEXT(daily!$B1795,"mmmm")</f>
        <v>January</v>
      </c>
      <c r="Q1795" s="358"/>
      <c r="R1795" s="313" t="str">
        <f t="shared" si="40"/>
        <v>1900</v>
      </c>
    </row>
    <row r="1796" ht="27" customHeight="1" spans="1:18">
      <c r="A1796" s="361">
        <f t="shared" si="41"/>
        <v>1782</v>
      </c>
      <c r="B1796" s="294"/>
      <c r="C1796" s="337"/>
      <c r="D1796" s="337"/>
      <c r="E1796" s="337"/>
      <c r="F1796" s="337"/>
      <c r="G1796" s="356"/>
      <c r="H1796" s="340"/>
      <c r="I1796" s="337"/>
      <c r="J1796" s="337"/>
      <c r="K1796" s="337"/>
      <c r="L1796" s="337"/>
      <c r="M1796" s="334"/>
      <c r="N1796" s="337"/>
      <c r="O1796" s="349"/>
      <c r="P1796" s="349" t="str">
        <f>TEXT(daily!$B1796,"mmmm")</f>
        <v>January</v>
      </c>
      <c r="Q1796" s="357"/>
      <c r="R1796" s="313" t="str">
        <f t="shared" si="40"/>
        <v>1900</v>
      </c>
    </row>
    <row r="1797" ht="27" customHeight="1" spans="1:18">
      <c r="A1797" s="362">
        <f t="shared" si="41"/>
        <v>1783</v>
      </c>
      <c r="B1797" s="294"/>
      <c r="C1797" s="337"/>
      <c r="D1797" s="337"/>
      <c r="E1797" s="337"/>
      <c r="F1797" s="337"/>
      <c r="G1797" s="356"/>
      <c r="H1797" s="340"/>
      <c r="I1797" s="337"/>
      <c r="J1797" s="337"/>
      <c r="K1797" s="337"/>
      <c r="L1797" s="337"/>
      <c r="M1797" s="329"/>
      <c r="N1797" s="337"/>
      <c r="O1797" s="349"/>
      <c r="P1797" s="349" t="str">
        <f>TEXT(daily!$B1797,"mmmm")</f>
        <v>January</v>
      </c>
      <c r="Q1797" s="358"/>
      <c r="R1797" s="313" t="str">
        <f t="shared" si="40"/>
        <v>1900</v>
      </c>
    </row>
    <row r="1798" ht="27" customHeight="1" spans="1:18">
      <c r="A1798" s="361">
        <f t="shared" si="41"/>
        <v>1784</v>
      </c>
      <c r="B1798" s="294"/>
      <c r="C1798" s="337"/>
      <c r="D1798" s="337"/>
      <c r="E1798" s="337"/>
      <c r="F1798" s="337"/>
      <c r="G1798" s="356"/>
      <c r="H1798" s="340"/>
      <c r="I1798" s="337"/>
      <c r="J1798" s="337"/>
      <c r="K1798" s="337"/>
      <c r="L1798" s="337"/>
      <c r="M1798" s="334"/>
      <c r="N1798" s="337"/>
      <c r="O1798" s="349"/>
      <c r="P1798" s="349" t="str">
        <f>TEXT(daily!$B1798,"mmmm")</f>
        <v>January</v>
      </c>
      <c r="Q1798" s="357"/>
      <c r="R1798" s="313" t="str">
        <f t="shared" si="40"/>
        <v>1900</v>
      </c>
    </row>
    <row r="1799" ht="27" customHeight="1" spans="1:18">
      <c r="A1799" s="362">
        <f t="shared" si="41"/>
        <v>1785</v>
      </c>
      <c r="B1799" s="294"/>
      <c r="C1799" s="337"/>
      <c r="D1799" s="337"/>
      <c r="E1799" s="337"/>
      <c r="F1799" s="337"/>
      <c r="G1799" s="356"/>
      <c r="H1799" s="340"/>
      <c r="I1799" s="337"/>
      <c r="J1799" s="337"/>
      <c r="K1799" s="337"/>
      <c r="L1799" s="337"/>
      <c r="M1799" s="329"/>
      <c r="N1799" s="337"/>
      <c r="O1799" s="349"/>
      <c r="P1799" s="349" t="str">
        <f>TEXT(daily!$B1799,"mmmm")</f>
        <v>January</v>
      </c>
      <c r="Q1799" s="358"/>
      <c r="R1799" s="313" t="str">
        <f t="shared" si="40"/>
        <v>1900</v>
      </c>
    </row>
    <row r="1800" ht="27" customHeight="1" spans="1:18">
      <c r="A1800" s="361">
        <f t="shared" si="41"/>
        <v>1786</v>
      </c>
      <c r="B1800" s="294"/>
      <c r="C1800" s="337"/>
      <c r="D1800" s="337"/>
      <c r="E1800" s="337"/>
      <c r="F1800" s="337"/>
      <c r="G1800" s="356"/>
      <c r="H1800" s="340"/>
      <c r="I1800" s="337"/>
      <c r="J1800" s="337"/>
      <c r="K1800" s="337"/>
      <c r="L1800" s="337"/>
      <c r="M1800" s="334"/>
      <c r="N1800" s="337"/>
      <c r="O1800" s="349"/>
      <c r="P1800" s="349" t="str">
        <f>TEXT(daily!$B1800,"mmmm")</f>
        <v>January</v>
      </c>
      <c r="Q1800" s="357"/>
      <c r="R1800" s="313" t="str">
        <f t="shared" si="40"/>
        <v>1900</v>
      </c>
    </row>
    <row r="1801" ht="27" customHeight="1" spans="1:18">
      <c r="A1801" s="362">
        <f t="shared" si="41"/>
        <v>1787</v>
      </c>
      <c r="B1801" s="294"/>
      <c r="C1801" s="337"/>
      <c r="D1801" s="337"/>
      <c r="E1801" s="337"/>
      <c r="F1801" s="337"/>
      <c r="G1801" s="356"/>
      <c r="H1801" s="340"/>
      <c r="I1801" s="337"/>
      <c r="J1801" s="337"/>
      <c r="K1801" s="337"/>
      <c r="L1801" s="337"/>
      <c r="M1801" s="329"/>
      <c r="N1801" s="337"/>
      <c r="O1801" s="349"/>
      <c r="P1801" s="349" t="str">
        <f>TEXT(daily!$B1801,"mmmm")</f>
        <v>January</v>
      </c>
      <c r="Q1801" s="358"/>
      <c r="R1801" s="313" t="str">
        <f t="shared" si="40"/>
        <v>1900</v>
      </c>
    </row>
    <row r="1802" ht="27" customHeight="1" spans="1:18">
      <c r="A1802" s="361">
        <f t="shared" si="41"/>
        <v>1788</v>
      </c>
      <c r="B1802" s="294"/>
      <c r="C1802" s="337"/>
      <c r="D1802" s="337"/>
      <c r="E1802" s="337"/>
      <c r="F1802" s="337"/>
      <c r="G1802" s="356"/>
      <c r="H1802" s="340"/>
      <c r="I1802" s="337"/>
      <c r="J1802" s="337"/>
      <c r="K1802" s="337"/>
      <c r="L1802" s="337"/>
      <c r="M1802" s="334"/>
      <c r="N1802" s="337"/>
      <c r="O1802" s="349"/>
      <c r="P1802" s="349" t="str">
        <f>TEXT(daily!$B1802,"mmmm")</f>
        <v>January</v>
      </c>
      <c r="Q1802" s="357"/>
      <c r="R1802" s="313" t="str">
        <f t="shared" si="40"/>
        <v>1900</v>
      </c>
    </row>
    <row r="1803" ht="27" customHeight="1" spans="1:18">
      <c r="A1803" s="362">
        <f t="shared" si="41"/>
        <v>1789</v>
      </c>
      <c r="B1803" s="294"/>
      <c r="C1803" s="337"/>
      <c r="D1803" s="337"/>
      <c r="E1803" s="337"/>
      <c r="F1803" s="337"/>
      <c r="G1803" s="356"/>
      <c r="H1803" s="340"/>
      <c r="I1803" s="337"/>
      <c r="J1803" s="337"/>
      <c r="K1803" s="337"/>
      <c r="L1803" s="337"/>
      <c r="M1803" s="329"/>
      <c r="N1803" s="337"/>
      <c r="O1803" s="349"/>
      <c r="P1803" s="349" t="str">
        <f>TEXT(daily!$B1803,"mmmm")</f>
        <v>January</v>
      </c>
      <c r="Q1803" s="358"/>
      <c r="R1803" s="313" t="str">
        <f t="shared" si="40"/>
        <v>1900</v>
      </c>
    </row>
    <row r="1804" ht="27" customHeight="1" spans="1:18">
      <c r="A1804" s="361">
        <f t="shared" si="41"/>
        <v>1790</v>
      </c>
      <c r="B1804" s="294"/>
      <c r="C1804" s="337"/>
      <c r="D1804" s="337"/>
      <c r="E1804" s="337"/>
      <c r="F1804" s="337"/>
      <c r="G1804" s="356"/>
      <c r="H1804" s="340"/>
      <c r="I1804" s="337"/>
      <c r="J1804" s="337"/>
      <c r="K1804" s="337"/>
      <c r="L1804" s="337"/>
      <c r="M1804" s="334"/>
      <c r="N1804" s="337"/>
      <c r="O1804" s="349"/>
      <c r="P1804" s="349" t="str">
        <f>TEXT(daily!$B1804,"mmmm")</f>
        <v>January</v>
      </c>
      <c r="Q1804" s="357"/>
      <c r="R1804" s="313" t="str">
        <f t="shared" si="40"/>
        <v>1900</v>
      </c>
    </row>
    <row r="1805" ht="27" customHeight="1" spans="1:18">
      <c r="A1805" s="362">
        <f t="shared" si="41"/>
        <v>1791</v>
      </c>
      <c r="B1805" s="294"/>
      <c r="C1805" s="337"/>
      <c r="D1805" s="337"/>
      <c r="E1805" s="337"/>
      <c r="F1805" s="337"/>
      <c r="G1805" s="356"/>
      <c r="H1805" s="340"/>
      <c r="I1805" s="337"/>
      <c r="J1805" s="337"/>
      <c r="K1805" s="337"/>
      <c r="L1805" s="337"/>
      <c r="M1805" s="329"/>
      <c r="N1805" s="337"/>
      <c r="O1805" s="349"/>
      <c r="P1805" s="349" t="str">
        <f>TEXT(daily!$B1805,"mmmm")</f>
        <v>January</v>
      </c>
      <c r="Q1805" s="358"/>
      <c r="R1805" s="313" t="str">
        <f t="shared" si="40"/>
        <v>1900</v>
      </c>
    </row>
    <row r="1806" ht="27" customHeight="1" spans="1:18">
      <c r="A1806" s="361">
        <f t="shared" si="41"/>
        <v>1792</v>
      </c>
      <c r="B1806" s="294"/>
      <c r="C1806" s="337"/>
      <c r="D1806" s="337"/>
      <c r="E1806" s="337"/>
      <c r="F1806" s="337"/>
      <c r="G1806" s="356"/>
      <c r="H1806" s="340"/>
      <c r="I1806" s="337"/>
      <c r="J1806" s="337"/>
      <c r="K1806" s="337"/>
      <c r="L1806" s="337"/>
      <c r="M1806" s="334"/>
      <c r="N1806" s="337"/>
      <c r="O1806" s="349"/>
      <c r="P1806" s="349" t="str">
        <f>TEXT(daily!$B1806,"mmmm")</f>
        <v>January</v>
      </c>
      <c r="Q1806" s="357"/>
      <c r="R1806" s="313" t="str">
        <f t="shared" si="40"/>
        <v>1900</v>
      </c>
    </row>
    <row r="1807" ht="27" customHeight="1" spans="1:18">
      <c r="A1807" s="362">
        <f t="shared" si="41"/>
        <v>1793</v>
      </c>
      <c r="B1807" s="294"/>
      <c r="C1807" s="337"/>
      <c r="D1807" s="337"/>
      <c r="E1807" s="337"/>
      <c r="F1807" s="337"/>
      <c r="G1807" s="356"/>
      <c r="H1807" s="340"/>
      <c r="I1807" s="337"/>
      <c r="J1807" s="337"/>
      <c r="K1807" s="337"/>
      <c r="L1807" s="337"/>
      <c r="M1807" s="329"/>
      <c r="N1807" s="337"/>
      <c r="O1807" s="349"/>
      <c r="P1807" s="349" t="str">
        <f>TEXT(daily!$B1807,"mmmm")</f>
        <v>January</v>
      </c>
      <c r="Q1807" s="358"/>
      <c r="R1807" s="313" t="str">
        <f t="shared" ref="R1807:R1870" si="42">TEXT(B1807,"yyyy")</f>
        <v>1900</v>
      </c>
    </row>
    <row r="1808" ht="27" customHeight="1" spans="1:18">
      <c r="A1808" s="361">
        <f t="shared" si="41"/>
        <v>1794</v>
      </c>
      <c r="B1808" s="294"/>
      <c r="C1808" s="337"/>
      <c r="D1808" s="337"/>
      <c r="E1808" s="337"/>
      <c r="F1808" s="337"/>
      <c r="G1808" s="356"/>
      <c r="H1808" s="340"/>
      <c r="I1808" s="337"/>
      <c r="J1808" s="337"/>
      <c r="K1808" s="337"/>
      <c r="L1808" s="337"/>
      <c r="M1808" s="334"/>
      <c r="N1808" s="337"/>
      <c r="O1808" s="349"/>
      <c r="P1808" s="349" t="str">
        <f>TEXT(daily!$B1808,"mmmm")</f>
        <v>January</v>
      </c>
      <c r="Q1808" s="357"/>
      <c r="R1808" s="313" t="str">
        <f t="shared" si="42"/>
        <v>1900</v>
      </c>
    </row>
    <row r="1809" ht="27" customHeight="1" spans="1:18">
      <c r="A1809" s="362">
        <f t="shared" si="41"/>
        <v>1795</v>
      </c>
      <c r="B1809" s="294"/>
      <c r="C1809" s="337"/>
      <c r="D1809" s="337"/>
      <c r="E1809" s="337"/>
      <c r="F1809" s="337"/>
      <c r="G1809" s="356"/>
      <c r="H1809" s="340"/>
      <c r="I1809" s="337"/>
      <c r="J1809" s="337"/>
      <c r="K1809" s="337"/>
      <c r="L1809" s="337"/>
      <c r="M1809" s="329"/>
      <c r="N1809" s="337"/>
      <c r="O1809" s="349"/>
      <c r="P1809" s="349" t="str">
        <f>TEXT(daily!$B1809,"mmmm")</f>
        <v>January</v>
      </c>
      <c r="Q1809" s="358"/>
      <c r="R1809" s="313" t="str">
        <f t="shared" si="42"/>
        <v>1900</v>
      </c>
    </row>
    <row r="1810" ht="27" customHeight="1" spans="1:18">
      <c r="A1810" s="361">
        <f t="shared" si="41"/>
        <v>1796</v>
      </c>
      <c r="B1810" s="294"/>
      <c r="C1810" s="337"/>
      <c r="D1810" s="337"/>
      <c r="E1810" s="337"/>
      <c r="F1810" s="337"/>
      <c r="G1810" s="356"/>
      <c r="H1810" s="340"/>
      <c r="I1810" s="337"/>
      <c r="J1810" s="337"/>
      <c r="K1810" s="337"/>
      <c r="L1810" s="337"/>
      <c r="M1810" s="334"/>
      <c r="N1810" s="337"/>
      <c r="O1810" s="349"/>
      <c r="P1810" s="349" t="str">
        <f>TEXT(daily!$B1810,"mmmm")</f>
        <v>January</v>
      </c>
      <c r="Q1810" s="357"/>
      <c r="R1810" s="313" t="str">
        <f t="shared" si="42"/>
        <v>1900</v>
      </c>
    </row>
    <row r="1811" ht="27" customHeight="1" spans="1:18">
      <c r="A1811" s="362">
        <f t="shared" si="41"/>
        <v>1797</v>
      </c>
      <c r="B1811" s="294"/>
      <c r="C1811" s="337"/>
      <c r="D1811" s="337"/>
      <c r="E1811" s="337"/>
      <c r="F1811" s="337"/>
      <c r="G1811" s="356"/>
      <c r="H1811" s="340"/>
      <c r="I1811" s="337"/>
      <c r="J1811" s="337"/>
      <c r="K1811" s="337"/>
      <c r="L1811" s="337"/>
      <c r="M1811" s="329"/>
      <c r="N1811" s="337"/>
      <c r="O1811" s="349"/>
      <c r="P1811" s="349" t="str">
        <f>TEXT(daily!$B1811,"mmmm")</f>
        <v>January</v>
      </c>
      <c r="Q1811" s="358"/>
      <c r="R1811" s="313" t="str">
        <f t="shared" si="42"/>
        <v>1900</v>
      </c>
    </row>
    <row r="1812" ht="27" customHeight="1" spans="1:18">
      <c r="A1812" s="361">
        <f t="shared" si="41"/>
        <v>1798</v>
      </c>
      <c r="B1812" s="294"/>
      <c r="C1812" s="337"/>
      <c r="D1812" s="337"/>
      <c r="E1812" s="337"/>
      <c r="F1812" s="337"/>
      <c r="G1812" s="356"/>
      <c r="H1812" s="340"/>
      <c r="I1812" s="337"/>
      <c r="J1812" s="337"/>
      <c r="K1812" s="337"/>
      <c r="L1812" s="337"/>
      <c r="M1812" s="334"/>
      <c r="N1812" s="337"/>
      <c r="O1812" s="349"/>
      <c r="P1812" s="349" t="str">
        <f>TEXT(daily!$B1812,"mmmm")</f>
        <v>January</v>
      </c>
      <c r="Q1812" s="357"/>
      <c r="R1812" s="313" t="str">
        <f t="shared" si="42"/>
        <v>1900</v>
      </c>
    </row>
    <row r="1813" ht="27" customHeight="1" spans="1:18">
      <c r="A1813" s="362">
        <f t="shared" si="41"/>
        <v>1799</v>
      </c>
      <c r="B1813" s="294"/>
      <c r="C1813" s="337"/>
      <c r="D1813" s="337"/>
      <c r="E1813" s="337"/>
      <c r="F1813" s="337"/>
      <c r="G1813" s="356"/>
      <c r="H1813" s="340"/>
      <c r="I1813" s="337"/>
      <c r="J1813" s="337"/>
      <c r="K1813" s="337"/>
      <c r="L1813" s="337"/>
      <c r="M1813" s="329"/>
      <c r="N1813" s="337"/>
      <c r="O1813" s="349"/>
      <c r="P1813" s="349" t="str">
        <f>TEXT(daily!$B1813,"mmmm")</f>
        <v>January</v>
      </c>
      <c r="Q1813" s="358"/>
      <c r="R1813" s="313" t="str">
        <f t="shared" si="42"/>
        <v>1900</v>
      </c>
    </row>
    <row r="1814" ht="27" customHeight="1" spans="1:18">
      <c r="A1814" s="361">
        <f t="shared" si="41"/>
        <v>1800</v>
      </c>
      <c r="B1814" s="294"/>
      <c r="C1814" s="337"/>
      <c r="D1814" s="337"/>
      <c r="E1814" s="337"/>
      <c r="F1814" s="337"/>
      <c r="G1814" s="356"/>
      <c r="H1814" s="340"/>
      <c r="I1814" s="337"/>
      <c r="J1814" s="337"/>
      <c r="K1814" s="337"/>
      <c r="L1814" s="337"/>
      <c r="M1814" s="334"/>
      <c r="N1814" s="337"/>
      <c r="O1814" s="349"/>
      <c r="P1814" s="349" t="str">
        <f>TEXT(daily!$B1814,"mmmm")</f>
        <v>January</v>
      </c>
      <c r="Q1814" s="357"/>
      <c r="R1814" s="313" t="str">
        <f t="shared" si="42"/>
        <v>1900</v>
      </c>
    </row>
    <row r="1815" ht="27" customHeight="1" spans="1:18">
      <c r="A1815" s="362">
        <f t="shared" si="41"/>
        <v>1801</v>
      </c>
      <c r="B1815" s="294"/>
      <c r="C1815" s="337"/>
      <c r="D1815" s="337"/>
      <c r="E1815" s="337"/>
      <c r="F1815" s="337"/>
      <c r="G1815" s="356"/>
      <c r="H1815" s="340"/>
      <c r="I1815" s="337"/>
      <c r="J1815" s="337"/>
      <c r="K1815" s="337"/>
      <c r="L1815" s="337"/>
      <c r="M1815" s="329"/>
      <c r="N1815" s="337"/>
      <c r="O1815" s="349"/>
      <c r="P1815" s="349" t="str">
        <f>TEXT(daily!$B1815,"mmmm")</f>
        <v>January</v>
      </c>
      <c r="Q1815" s="358"/>
      <c r="R1815" s="313" t="str">
        <f t="shared" si="42"/>
        <v>1900</v>
      </c>
    </row>
    <row r="1816" ht="27" customHeight="1" spans="1:18">
      <c r="A1816" s="361">
        <f t="shared" si="41"/>
        <v>1802</v>
      </c>
      <c r="B1816" s="294"/>
      <c r="C1816" s="337"/>
      <c r="D1816" s="337"/>
      <c r="E1816" s="337"/>
      <c r="F1816" s="337"/>
      <c r="G1816" s="356"/>
      <c r="H1816" s="340"/>
      <c r="I1816" s="337"/>
      <c r="J1816" s="337"/>
      <c r="K1816" s="337"/>
      <c r="L1816" s="337"/>
      <c r="M1816" s="334"/>
      <c r="N1816" s="337"/>
      <c r="O1816" s="349"/>
      <c r="P1816" s="349" t="str">
        <f>TEXT(daily!$B1816,"mmmm")</f>
        <v>January</v>
      </c>
      <c r="Q1816" s="357"/>
      <c r="R1816" s="313" t="str">
        <f t="shared" si="42"/>
        <v>1900</v>
      </c>
    </row>
    <row r="1817" ht="27" customHeight="1" spans="1:18">
      <c r="A1817" s="362">
        <f t="shared" si="41"/>
        <v>1803</v>
      </c>
      <c r="B1817" s="294"/>
      <c r="C1817" s="337"/>
      <c r="D1817" s="337"/>
      <c r="E1817" s="337"/>
      <c r="F1817" s="337"/>
      <c r="G1817" s="356"/>
      <c r="H1817" s="340"/>
      <c r="I1817" s="337"/>
      <c r="J1817" s="337"/>
      <c r="K1817" s="337"/>
      <c r="L1817" s="337"/>
      <c r="M1817" s="329"/>
      <c r="N1817" s="337"/>
      <c r="O1817" s="349"/>
      <c r="P1817" s="349" t="str">
        <f>TEXT(daily!$B1817,"mmmm")</f>
        <v>January</v>
      </c>
      <c r="Q1817" s="358"/>
      <c r="R1817" s="313" t="str">
        <f t="shared" si="42"/>
        <v>1900</v>
      </c>
    </row>
    <row r="1818" ht="27" customHeight="1" spans="1:18">
      <c r="A1818" s="361">
        <f t="shared" si="41"/>
        <v>1804</v>
      </c>
      <c r="B1818" s="294"/>
      <c r="C1818" s="337"/>
      <c r="D1818" s="337"/>
      <c r="E1818" s="337"/>
      <c r="F1818" s="337"/>
      <c r="G1818" s="356"/>
      <c r="H1818" s="340"/>
      <c r="I1818" s="337"/>
      <c r="J1818" s="337"/>
      <c r="K1818" s="337"/>
      <c r="L1818" s="337"/>
      <c r="M1818" s="334"/>
      <c r="N1818" s="337"/>
      <c r="O1818" s="349"/>
      <c r="P1818" s="349" t="str">
        <f>TEXT(daily!$B1818,"mmmm")</f>
        <v>January</v>
      </c>
      <c r="Q1818" s="357"/>
      <c r="R1818" s="313" t="str">
        <f t="shared" si="42"/>
        <v>1900</v>
      </c>
    </row>
    <row r="1819" ht="27" customHeight="1" spans="1:18">
      <c r="A1819" s="362">
        <f t="shared" si="41"/>
        <v>1805</v>
      </c>
      <c r="B1819" s="294"/>
      <c r="C1819" s="337"/>
      <c r="D1819" s="337"/>
      <c r="E1819" s="337"/>
      <c r="F1819" s="337"/>
      <c r="G1819" s="356"/>
      <c r="H1819" s="340"/>
      <c r="I1819" s="337"/>
      <c r="J1819" s="337"/>
      <c r="K1819" s="337"/>
      <c r="L1819" s="337"/>
      <c r="M1819" s="329"/>
      <c r="N1819" s="337"/>
      <c r="O1819" s="349"/>
      <c r="P1819" s="349" t="str">
        <f>TEXT(daily!$B1819,"mmmm")</f>
        <v>January</v>
      </c>
      <c r="Q1819" s="358"/>
      <c r="R1819" s="313" t="str">
        <f t="shared" si="42"/>
        <v>1900</v>
      </c>
    </row>
    <row r="1820" ht="27" customHeight="1" spans="1:18">
      <c r="A1820" s="361">
        <f t="shared" si="41"/>
        <v>1806</v>
      </c>
      <c r="B1820" s="294"/>
      <c r="C1820" s="337"/>
      <c r="D1820" s="337"/>
      <c r="E1820" s="337"/>
      <c r="F1820" s="337"/>
      <c r="G1820" s="356"/>
      <c r="H1820" s="340"/>
      <c r="I1820" s="337"/>
      <c r="J1820" s="337"/>
      <c r="K1820" s="337"/>
      <c r="L1820" s="337"/>
      <c r="M1820" s="334"/>
      <c r="N1820" s="337"/>
      <c r="O1820" s="349"/>
      <c r="P1820" s="349" t="str">
        <f>TEXT(daily!$B1820,"mmmm")</f>
        <v>January</v>
      </c>
      <c r="Q1820" s="357"/>
      <c r="R1820" s="313" t="str">
        <f t="shared" si="42"/>
        <v>1900</v>
      </c>
    </row>
    <row r="1821" ht="27" customHeight="1" spans="1:18">
      <c r="A1821" s="362">
        <f t="shared" si="41"/>
        <v>1807</v>
      </c>
      <c r="B1821" s="294"/>
      <c r="C1821" s="337"/>
      <c r="D1821" s="337"/>
      <c r="E1821" s="337"/>
      <c r="F1821" s="337"/>
      <c r="G1821" s="356"/>
      <c r="H1821" s="340"/>
      <c r="I1821" s="337"/>
      <c r="J1821" s="337"/>
      <c r="K1821" s="337"/>
      <c r="L1821" s="337"/>
      <c r="M1821" s="329"/>
      <c r="N1821" s="337"/>
      <c r="O1821" s="349"/>
      <c r="P1821" s="349" t="str">
        <f>TEXT(daily!$B1821,"mmmm")</f>
        <v>January</v>
      </c>
      <c r="Q1821" s="358"/>
      <c r="R1821" s="313" t="str">
        <f t="shared" si="42"/>
        <v>1900</v>
      </c>
    </row>
    <row r="1822" ht="27" customHeight="1" spans="1:18">
      <c r="A1822" s="361">
        <f t="shared" si="41"/>
        <v>1808</v>
      </c>
      <c r="B1822" s="294"/>
      <c r="C1822" s="337"/>
      <c r="D1822" s="337"/>
      <c r="E1822" s="337"/>
      <c r="F1822" s="337"/>
      <c r="G1822" s="356"/>
      <c r="H1822" s="340"/>
      <c r="I1822" s="337"/>
      <c r="J1822" s="337"/>
      <c r="K1822" s="337"/>
      <c r="L1822" s="337"/>
      <c r="M1822" s="334"/>
      <c r="N1822" s="337"/>
      <c r="O1822" s="349"/>
      <c r="P1822" s="349" t="str">
        <f>TEXT(daily!$B1822,"mmmm")</f>
        <v>January</v>
      </c>
      <c r="Q1822" s="357"/>
      <c r="R1822" s="313" t="str">
        <f t="shared" si="42"/>
        <v>1900</v>
      </c>
    </row>
    <row r="1823" ht="27" customHeight="1" spans="1:18">
      <c r="A1823" s="362">
        <f t="shared" si="41"/>
        <v>1809</v>
      </c>
      <c r="B1823" s="294"/>
      <c r="C1823" s="337"/>
      <c r="D1823" s="337"/>
      <c r="E1823" s="337"/>
      <c r="F1823" s="337"/>
      <c r="G1823" s="356"/>
      <c r="H1823" s="340"/>
      <c r="I1823" s="337"/>
      <c r="J1823" s="337"/>
      <c r="K1823" s="337"/>
      <c r="L1823" s="337"/>
      <c r="M1823" s="329"/>
      <c r="N1823" s="337"/>
      <c r="O1823" s="349"/>
      <c r="P1823" s="349" t="str">
        <f>TEXT(daily!$B1823,"mmmm")</f>
        <v>January</v>
      </c>
      <c r="Q1823" s="358"/>
      <c r="R1823" s="313" t="str">
        <f t="shared" si="42"/>
        <v>1900</v>
      </c>
    </row>
    <row r="1824" ht="27" customHeight="1" spans="1:18">
      <c r="A1824" s="361">
        <f t="shared" si="41"/>
        <v>1810</v>
      </c>
      <c r="B1824" s="294"/>
      <c r="C1824" s="337"/>
      <c r="D1824" s="337"/>
      <c r="E1824" s="337"/>
      <c r="F1824" s="337"/>
      <c r="G1824" s="356"/>
      <c r="H1824" s="340"/>
      <c r="I1824" s="337"/>
      <c r="J1824" s="337"/>
      <c r="K1824" s="337"/>
      <c r="L1824" s="337"/>
      <c r="M1824" s="334"/>
      <c r="N1824" s="337"/>
      <c r="O1824" s="349"/>
      <c r="P1824" s="349" t="str">
        <f>TEXT(daily!$B1824,"mmmm")</f>
        <v>January</v>
      </c>
      <c r="Q1824" s="357"/>
      <c r="R1824" s="313" t="str">
        <f t="shared" si="42"/>
        <v>1900</v>
      </c>
    </row>
    <row r="1825" ht="27" customHeight="1" spans="1:18">
      <c r="A1825" s="362">
        <f t="shared" si="41"/>
        <v>1811</v>
      </c>
      <c r="B1825" s="294"/>
      <c r="C1825" s="337"/>
      <c r="D1825" s="337"/>
      <c r="E1825" s="337"/>
      <c r="F1825" s="337"/>
      <c r="G1825" s="356"/>
      <c r="H1825" s="340"/>
      <c r="I1825" s="337"/>
      <c r="J1825" s="337"/>
      <c r="K1825" s="337"/>
      <c r="L1825" s="337"/>
      <c r="M1825" s="329"/>
      <c r="N1825" s="337"/>
      <c r="O1825" s="349"/>
      <c r="P1825" s="349" t="str">
        <f>TEXT(daily!$B1825,"mmmm")</f>
        <v>January</v>
      </c>
      <c r="Q1825" s="358"/>
      <c r="R1825" s="313" t="str">
        <f t="shared" si="42"/>
        <v>1900</v>
      </c>
    </row>
    <row r="1826" ht="27" customHeight="1" spans="1:18">
      <c r="A1826" s="361">
        <f t="shared" si="41"/>
        <v>1812</v>
      </c>
      <c r="B1826" s="294"/>
      <c r="C1826" s="337"/>
      <c r="D1826" s="337"/>
      <c r="E1826" s="337"/>
      <c r="F1826" s="337"/>
      <c r="G1826" s="356"/>
      <c r="H1826" s="340"/>
      <c r="I1826" s="337"/>
      <c r="J1826" s="337"/>
      <c r="K1826" s="337"/>
      <c r="L1826" s="337"/>
      <c r="M1826" s="334"/>
      <c r="N1826" s="337"/>
      <c r="O1826" s="349"/>
      <c r="P1826" s="349" t="str">
        <f>TEXT(daily!$B1826,"mmmm")</f>
        <v>January</v>
      </c>
      <c r="Q1826" s="357"/>
      <c r="R1826" s="313" t="str">
        <f t="shared" si="42"/>
        <v>1900</v>
      </c>
    </row>
    <row r="1827" ht="27" customHeight="1" spans="1:18">
      <c r="A1827" s="362">
        <f t="shared" si="41"/>
        <v>1813</v>
      </c>
      <c r="B1827" s="294"/>
      <c r="C1827" s="337"/>
      <c r="D1827" s="337"/>
      <c r="E1827" s="337"/>
      <c r="F1827" s="337"/>
      <c r="G1827" s="356"/>
      <c r="H1827" s="340"/>
      <c r="I1827" s="337"/>
      <c r="J1827" s="337"/>
      <c r="K1827" s="337"/>
      <c r="L1827" s="337"/>
      <c r="M1827" s="329"/>
      <c r="N1827" s="337"/>
      <c r="O1827" s="349"/>
      <c r="P1827" s="349" t="str">
        <f>TEXT(daily!$B1827,"mmmm")</f>
        <v>January</v>
      </c>
      <c r="Q1827" s="358"/>
      <c r="R1827" s="313" t="str">
        <f t="shared" si="42"/>
        <v>1900</v>
      </c>
    </row>
    <row r="1828" ht="27" customHeight="1" spans="1:18">
      <c r="A1828" s="361">
        <f t="shared" si="41"/>
        <v>1814</v>
      </c>
      <c r="B1828" s="294"/>
      <c r="C1828" s="337"/>
      <c r="D1828" s="337"/>
      <c r="E1828" s="337"/>
      <c r="F1828" s="337"/>
      <c r="G1828" s="356"/>
      <c r="H1828" s="340"/>
      <c r="I1828" s="337"/>
      <c r="J1828" s="337"/>
      <c r="K1828" s="337"/>
      <c r="L1828" s="337"/>
      <c r="M1828" s="334"/>
      <c r="N1828" s="337"/>
      <c r="O1828" s="349"/>
      <c r="P1828" s="349" t="str">
        <f>TEXT(daily!$B1828,"mmmm")</f>
        <v>January</v>
      </c>
      <c r="Q1828" s="357"/>
      <c r="R1828" s="313" t="str">
        <f t="shared" si="42"/>
        <v>1900</v>
      </c>
    </row>
    <row r="1829" ht="27" customHeight="1" spans="1:18">
      <c r="A1829" s="362">
        <f t="shared" si="41"/>
        <v>1815</v>
      </c>
      <c r="B1829" s="294"/>
      <c r="C1829" s="337"/>
      <c r="D1829" s="337"/>
      <c r="E1829" s="337"/>
      <c r="F1829" s="341"/>
      <c r="G1829" s="356"/>
      <c r="H1829" s="340"/>
      <c r="I1829" s="337"/>
      <c r="J1829" s="337"/>
      <c r="K1829" s="337"/>
      <c r="L1829" s="337"/>
      <c r="M1829" s="329"/>
      <c r="N1829" s="337"/>
      <c r="O1829" s="349"/>
      <c r="P1829" s="349" t="str">
        <f>TEXT(daily!$B1829,"mmmm")</f>
        <v>January</v>
      </c>
      <c r="Q1829" s="358"/>
      <c r="R1829" s="313" t="str">
        <f t="shared" si="42"/>
        <v>1900</v>
      </c>
    </row>
    <row r="1830" ht="27" customHeight="1" spans="1:18">
      <c r="A1830" s="361">
        <f t="shared" si="41"/>
        <v>1816</v>
      </c>
      <c r="B1830" s="294"/>
      <c r="C1830" s="337"/>
      <c r="D1830" s="337"/>
      <c r="E1830" s="337"/>
      <c r="F1830" s="337"/>
      <c r="G1830" s="356"/>
      <c r="H1830" s="340"/>
      <c r="I1830" s="337"/>
      <c r="J1830" s="337"/>
      <c r="K1830" s="337"/>
      <c r="L1830" s="337"/>
      <c r="M1830" s="334"/>
      <c r="N1830" s="337"/>
      <c r="O1830" s="349"/>
      <c r="P1830" s="349" t="str">
        <f>TEXT(daily!$B1830,"mmmm")</f>
        <v>January</v>
      </c>
      <c r="Q1830" s="357"/>
      <c r="R1830" s="313" t="str">
        <f t="shared" si="42"/>
        <v>1900</v>
      </c>
    </row>
    <row r="1831" ht="27" customHeight="1" spans="1:18">
      <c r="A1831" s="362">
        <f t="shared" si="41"/>
        <v>1817</v>
      </c>
      <c r="B1831" s="294"/>
      <c r="C1831" s="337"/>
      <c r="D1831" s="337"/>
      <c r="E1831" s="337"/>
      <c r="F1831" s="337"/>
      <c r="G1831" s="356"/>
      <c r="H1831" s="340"/>
      <c r="I1831" s="337"/>
      <c r="J1831" s="337"/>
      <c r="K1831" s="337"/>
      <c r="L1831" s="337"/>
      <c r="M1831" s="329"/>
      <c r="N1831" s="337"/>
      <c r="O1831" s="349"/>
      <c r="P1831" s="349" t="str">
        <f>TEXT(daily!$B1831,"mmmm")</f>
        <v>January</v>
      </c>
      <c r="Q1831" s="358"/>
      <c r="R1831" s="313" t="str">
        <f t="shared" si="42"/>
        <v>1900</v>
      </c>
    </row>
    <row r="1832" ht="27" customHeight="1" spans="1:18">
      <c r="A1832" s="361">
        <f t="shared" si="41"/>
        <v>1818</v>
      </c>
      <c r="B1832" s="294"/>
      <c r="C1832" s="337"/>
      <c r="D1832" s="337"/>
      <c r="E1832" s="337"/>
      <c r="F1832" s="337"/>
      <c r="G1832" s="356"/>
      <c r="H1832" s="340"/>
      <c r="I1832" s="337"/>
      <c r="J1832" s="337"/>
      <c r="K1832" s="337"/>
      <c r="L1832" s="337"/>
      <c r="M1832" s="334"/>
      <c r="N1832" s="337"/>
      <c r="O1832" s="349"/>
      <c r="P1832" s="349" t="str">
        <f>TEXT(daily!$B1832,"mmmm")</f>
        <v>January</v>
      </c>
      <c r="Q1832" s="357"/>
      <c r="R1832" s="313" t="str">
        <f t="shared" si="42"/>
        <v>1900</v>
      </c>
    </row>
    <row r="1833" ht="27" customHeight="1" spans="1:18">
      <c r="A1833" s="362">
        <f t="shared" si="41"/>
        <v>1819</v>
      </c>
      <c r="B1833" s="294"/>
      <c r="C1833" s="337"/>
      <c r="D1833" s="337"/>
      <c r="E1833" s="337"/>
      <c r="F1833" s="337"/>
      <c r="G1833" s="356"/>
      <c r="H1833" s="340"/>
      <c r="I1833" s="337"/>
      <c r="J1833" s="337"/>
      <c r="K1833" s="337"/>
      <c r="L1833" s="337"/>
      <c r="M1833" s="329"/>
      <c r="N1833" s="337"/>
      <c r="O1833" s="349"/>
      <c r="P1833" s="349" t="str">
        <f>TEXT(daily!$B1833,"mmmm")</f>
        <v>January</v>
      </c>
      <c r="Q1833" s="358"/>
      <c r="R1833" s="313" t="str">
        <f t="shared" si="42"/>
        <v>1900</v>
      </c>
    </row>
    <row r="1834" ht="27" customHeight="1" spans="1:18">
      <c r="A1834" s="361">
        <f t="shared" ref="A1834:A1897" si="43">A1833+1</f>
        <v>1820</v>
      </c>
      <c r="B1834" s="294"/>
      <c r="C1834" s="337"/>
      <c r="D1834" s="337"/>
      <c r="E1834" s="337"/>
      <c r="F1834" s="337"/>
      <c r="G1834" s="356"/>
      <c r="H1834" s="340"/>
      <c r="I1834" s="337"/>
      <c r="J1834" s="337"/>
      <c r="K1834" s="337"/>
      <c r="L1834" s="337"/>
      <c r="M1834" s="334"/>
      <c r="N1834" s="337"/>
      <c r="O1834" s="349"/>
      <c r="P1834" s="349" t="str">
        <f>TEXT(daily!$B1834,"mmmm")</f>
        <v>January</v>
      </c>
      <c r="Q1834" s="357"/>
      <c r="R1834" s="313" t="str">
        <f t="shared" si="42"/>
        <v>1900</v>
      </c>
    </row>
    <row r="1835" ht="27" customHeight="1" spans="1:18">
      <c r="A1835" s="362">
        <f t="shared" si="43"/>
        <v>1821</v>
      </c>
      <c r="B1835" s="294"/>
      <c r="C1835" s="337"/>
      <c r="D1835" s="337"/>
      <c r="E1835" s="337"/>
      <c r="F1835" s="337"/>
      <c r="G1835" s="356"/>
      <c r="H1835" s="340"/>
      <c r="I1835" s="337"/>
      <c r="J1835" s="337"/>
      <c r="K1835" s="337"/>
      <c r="L1835" s="337"/>
      <c r="M1835" s="329"/>
      <c r="N1835" s="337"/>
      <c r="O1835" s="349"/>
      <c r="P1835" s="349" t="str">
        <f>TEXT(daily!$B1835,"mmmm")</f>
        <v>January</v>
      </c>
      <c r="Q1835" s="358"/>
      <c r="R1835" s="313" t="str">
        <f t="shared" si="42"/>
        <v>1900</v>
      </c>
    </row>
    <row r="1836" ht="27" customHeight="1" spans="1:18">
      <c r="A1836" s="361">
        <f t="shared" si="43"/>
        <v>1822</v>
      </c>
      <c r="B1836" s="294"/>
      <c r="C1836" s="337"/>
      <c r="D1836" s="337"/>
      <c r="E1836" s="337"/>
      <c r="F1836" s="337"/>
      <c r="G1836" s="356"/>
      <c r="H1836" s="340"/>
      <c r="I1836" s="337"/>
      <c r="J1836" s="337"/>
      <c r="K1836" s="337"/>
      <c r="L1836" s="337"/>
      <c r="M1836" s="334"/>
      <c r="N1836" s="337"/>
      <c r="O1836" s="349"/>
      <c r="P1836" s="349" t="str">
        <f>TEXT(daily!$B1836,"mmmm")</f>
        <v>January</v>
      </c>
      <c r="Q1836" s="357"/>
      <c r="R1836" s="313" t="str">
        <f t="shared" si="42"/>
        <v>1900</v>
      </c>
    </row>
    <row r="1837" ht="27" customHeight="1" spans="1:18">
      <c r="A1837" s="362">
        <f t="shared" si="43"/>
        <v>1823</v>
      </c>
      <c r="B1837" s="294"/>
      <c r="C1837" s="337"/>
      <c r="D1837" s="337"/>
      <c r="E1837" s="337"/>
      <c r="F1837" s="337"/>
      <c r="G1837" s="356"/>
      <c r="H1837" s="340"/>
      <c r="I1837" s="337"/>
      <c r="J1837" s="337"/>
      <c r="K1837" s="337"/>
      <c r="L1837" s="337"/>
      <c r="M1837" s="329"/>
      <c r="N1837" s="337"/>
      <c r="O1837" s="349"/>
      <c r="P1837" s="349" t="str">
        <f>TEXT(daily!$B1837,"mmmm")</f>
        <v>January</v>
      </c>
      <c r="Q1837" s="358"/>
      <c r="R1837" s="313" t="str">
        <f t="shared" si="42"/>
        <v>1900</v>
      </c>
    </row>
    <row r="1838" ht="27" customHeight="1" spans="1:18">
      <c r="A1838" s="361">
        <f t="shared" si="43"/>
        <v>1824</v>
      </c>
      <c r="B1838" s="294"/>
      <c r="C1838" s="337"/>
      <c r="D1838" s="337"/>
      <c r="E1838" s="337"/>
      <c r="F1838" s="337"/>
      <c r="G1838" s="356"/>
      <c r="H1838" s="340"/>
      <c r="I1838" s="337"/>
      <c r="J1838" s="337"/>
      <c r="K1838" s="337"/>
      <c r="L1838" s="337"/>
      <c r="M1838" s="334"/>
      <c r="N1838" s="337"/>
      <c r="O1838" s="349"/>
      <c r="P1838" s="349" t="str">
        <f>TEXT(daily!$B1838,"mmmm")</f>
        <v>January</v>
      </c>
      <c r="Q1838" s="357"/>
      <c r="R1838" s="313" t="str">
        <f t="shared" si="42"/>
        <v>1900</v>
      </c>
    </row>
    <row r="1839" ht="27" customHeight="1" spans="1:18">
      <c r="A1839" s="362">
        <f t="shared" si="43"/>
        <v>1825</v>
      </c>
      <c r="B1839" s="294"/>
      <c r="C1839" s="337"/>
      <c r="D1839" s="337"/>
      <c r="E1839" s="337"/>
      <c r="F1839" s="337"/>
      <c r="G1839" s="356"/>
      <c r="H1839" s="340"/>
      <c r="I1839" s="337"/>
      <c r="J1839" s="337"/>
      <c r="K1839" s="337"/>
      <c r="L1839" s="337"/>
      <c r="M1839" s="329"/>
      <c r="N1839" s="337"/>
      <c r="O1839" s="349"/>
      <c r="P1839" s="349" t="str">
        <f>TEXT(daily!$B1839,"mmmm")</f>
        <v>January</v>
      </c>
      <c r="Q1839" s="358"/>
      <c r="R1839" s="313" t="str">
        <f t="shared" si="42"/>
        <v>1900</v>
      </c>
    </row>
    <row r="1840" ht="27" customHeight="1" spans="1:18">
      <c r="A1840" s="361">
        <f t="shared" si="43"/>
        <v>1826</v>
      </c>
      <c r="B1840" s="294"/>
      <c r="C1840" s="337"/>
      <c r="D1840" s="337"/>
      <c r="E1840" s="337"/>
      <c r="F1840" s="337"/>
      <c r="G1840" s="356"/>
      <c r="H1840" s="340"/>
      <c r="I1840" s="337"/>
      <c r="J1840" s="337"/>
      <c r="K1840" s="337"/>
      <c r="L1840" s="337"/>
      <c r="M1840" s="334"/>
      <c r="N1840" s="337"/>
      <c r="O1840" s="349"/>
      <c r="P1840" s="349" t="str">
        <f>TEXT(daily!$B1840,"mmmm")</f>
        <v>January</v>
      </c>
      <c r="Q1840" s="357"/>
      <c r="R1840" s="313" t="str">
        <f t="shared" si="42"/>
        <v>1900</v>
      </c>
    </row>
    <row r="1841" ht="27" customHeight="1" spans="1:18">
      <c r="A1841" s="362">
        <f t="shared" si="43"/>
        <v>1827</v>
      </c>
      <c r="B1841" s="294"/>
      <c r="C1841" s="337"/>
      <c r="D1841" s="337"/>
      <c r="E1841" s="337"/>
      <c r="F1841" s="337"/>
      <c r="G1841" s="356"/>
      <c r="H1841" s="340"/>
      <c r="I1841" s="337"/>
      <c r="J1841" s="337"/>
      <c r="K1841" s="337"/>
      <c r="L1841" s="337"/>
      <c r="M1841" s="329"/>
      <c r="N1841" s="337"/>
      <c r="O1841" s="349"/>
      <c r="P1841" s="349" t="str">
        <f>TEXT(daily!$B1841,"mmmm")</f>
        <v>January</v>
      </c>
      <c r="Q1841" s="358"/>
      <c r="R1841" s="313" t="str">
        <f t="shared" si="42"/>
        <v>1900</v>
      </c>
    </row>
    <row r="1842" ht="27" customHeight="1" spans="1:18">
      <c r="A1842" s="361">
        <f t="shared" si="43"/>
        <v>1828</v>
      </c>
      <c r="B1842" s="294"/>
      <c r="C1842" s="337"/>
      <c r="D1842" s="337"/>
      <c r="E1842" s="337"/>
      <c r="F1842" s="337"/>
      <c r="G1842" s="356"/>
      <c r="H1842" s="340"/>
      <c r="I1842" s="337"/>
      <c r="J1842" s="337"/>
      <c r="K1842" s="337"/>
      <c r="L1842" s="337"/>
      <c r="M1842" s="334"/>
      <c r="N1842" s="337"/>
      <c r="O1842" s="349"/>
      <c r="P1842" s="349" t="str">
        <f>TEXT(daily!$B1842,"mmmm")</f>
        <v>January</v>
      </c>
      <c r="Q1842" s="357"/>
      <c r="R1842" s="313" t="str">
        <f t="shared" si="42"/>
        <v>1900</v>
      </c>
    </row>
    <row r="1843" ht="27" customHeight="1" spans="1:18">
      <c r="A1843" s="362">
        <f t="shared" si="43"/>
        <v>1829</v>
      </c>
      <c r="B1843" s="294"/>
      <c r="C1843" s="337"/>
      <c r="D1843" s="337"/>
      <c r="E1843" s="337"/>
      <c r="F1843" s="337"/>
      <c r="G1843" s="356"/>
      <c r="H1843" s="340"/>
      <c r="I1843" s="337"/>
      <c r="J1843" s="337"/>
      <c r="K1843" s="337"/>
      <c r="L1843" s="337"/>
      <c r="M1843" s="329"/>
      <c r="N1843" s="337"/>
      <c r="O1843" s="349"/>
      <c r="P1843" s="349" t="str">
        <f>TEXT(daily!$B1843,"mmmm")</f>
        <v>January</v>
      </c>
      <c r="Q1843" s="358"/>
      <c r="R1843" s="313" t="str">
        <f t="shared" si="42"/>
        <v>1900</v>
      </c>
    </row>
    <row r="1844" ht="27" customHeight="1" spans="1:18">
      <c r="A1844" s="361">
        <f t="shared" si="43"/>
        <v>1830</v>
      </c>
      <c r="B1844" s="294"/>
      <c r="C1844" s="337"/>
      <c r="D1844" s="337"/>
      <c r="E1844" s="337"/>
      <c r="F1844" s="337"/>
      <c r="G1844" s="356"/>
      <c r="H1844" s="340"/>
      <c r="I1844" s="337"/>
      <c r="J1844" s="337"/>
      <c r="K1844" s="337"/>
      <c r="L1844" s="337"/>
      <c r="M1844" s="334"/>
      <c r="N1844" s="337"/>
      <c r="O1844" s="349"/>
      <c r="P1844" s="349" t="str">
        <f>TEXT(daily!$B1844,"mmmm")</f>
        <v>January</v>
      </c>
      <c r="Q1844" s="357"/>
      <c r="R1844" s="313" t="str">
        <f t="shared" si="42"/>
        <v>1900</v>
      </c>
    </row>
    <row r="1845" ht="27" customHeight="1" spans="1:18">
      <c r="A1845" s="362">
        <f t="shared" si="43"/>
        <v>1831</v>
      </c>
      <c r="B1845" s="294"/>
      <c r="C1845" s="337"/>
      <c r="D1845" s="337"/>
      <c r="E1845" s="337"/>
      <c r="F1845" s="337"/>
      <c r="G1845" s="356"/>
      <c r="H1845" s="340"/>
      <c r="I1845" s="337"/>
      <c r="J1845" s="337"/>
      <c r="K1845" s="337"/>
      <c r="L1845" s="337"/>
      <c r="M1845" s="329"/>
      <c r="N1845" s="337"/>
      <c r="O1845" s="349"/>
      <c r="P1845" s="349" t="str">
        <f>TEXT(daily!$B1845,"mmmm")</f>
        <v>January</v>
      </c>
      <c r="Q1845" s="358"/>
      <c r="R1845" s="313" t="str">
        <f t="shared" si="42"/>
        <v>1900</v>
      </c>
    </row>
    <row r="1846" ht="27" customHeight="1" spans="1:18">
      <c r="A1846" s="361">
        <f t="shared" si="43"/>
        <v>1832</v>
      </c>
      <c r="B1846" s="294"/>
      <c r="C1846" s="337"/>
      <c r="D1846" s="337"/>
      <c r="E1846" s="337"/>
      <c r="F1846" s="337"/>
      <c r="G1846" s="356"/>
      <c r="H1846" s="340"/>
      <c r="I1846" s="337"/>
      <c r="J1846" s="337"/>
      <c r="K1846" s="337"/>
      <c r="L1846" s="337"/>
      <c r="M1846" s="334"/>
      <c r="N1846" s="337"/>
      <c r="O1846" s="349"/>
      <c r="P1846" s="349" t="str">
        <f>TEXT(daily!$B1846,"mmmm")</f>
        <v>January</v>
      </c>
      <c r="Q1846" s="357"/>
      <c r="R1846" s="313" t="str">
        <f t="shared" si="42"/>
        <v>1900</v>
      </c>
    </row>
    <row r="1847" ht="27" customHeight="1" spans="1:18">
      <c r="A1847" s="362">
        <f t="shared" si="43"/>
        <v>1833</v>
      </c>
      <c r="B1847" s="294"/>
      <c r="C1847" s="337"/>
      <c r="D1847" s="341"/>
      <c r="E1847" s="337"/>
      <c r="F1847" s="337"/>
      <c r="G1847" s="356"/>
      <c r="H1847" s="340"/>
      <c r="I1847" s="337"/>
      <c r="J1847" s="337"/>
      <c r="K1847" s="337"/>
      <c r="L1847" s="337"/>
      <c r="M1847" s="329"/>
      <c r="N1847" s="337"/>
      <c r="O1847" s="349"/>
      <c r="P1847" s="349" t="str">
        <f>TEXT(daily!$B1847,"mmmm")</f>
        <v>January</v>
      </c>
      <c r="Q1847" s="358"/>
      <c r="R1847" s="313" t="str">
        <f t="shared" si="42"/>
        <v>1900</v>
      </c>
    </row>
    <row r="1848" ht="27" customHeight="1" spans="1:18">
      <c r="A1848" s="361">
        <f t="shared" si="43"/>
        <v>1834</v>
      </c>
      <c r="B1848" s="294"/>
      <c r="C1848" s="337"/>
      <c r="D1848" s="341"/>
      <c r="E1848" s="337"/>
      <c r="F1848" s="337"/>
      <c r="G1848" s="356"/>
      <c r="H1848" s="340"/>
      <c r="I1848" s="337"/>
      <c r="J1848" s="337"/>
      <c r="K1848" s="337"/>
      <c r="L1848" s="337"/>
      <c r="M1848" s="334"/>
      <c r="N1848" s="337"/>
      <c r="O1848" s="349"/>
      <c r="P1848" s="349" t="str">
        <f>TEXT(daily!$B1848,"mmmm")</f>
        <v>January</v>
      </c>
      <c r="Q1848" s="357"/>
      <c r="R1848" s="313" t="str">
        <f t="shared" si="42"/>
        <v>1900</v>
      </c>
    </row>
    <row r="1849" ht="27" customHeight="1" spans="1:18">
      <c r="A1849" s="362">
        <f t="shared" si="43"/>
        <v>1835</v>
      </c>
      <c r="B1849" s="294"/>
      <c r="C1849" s="337"/>
      <c r="D1849" s="341"/>
      <c r="E1849" s="337"/>
      <c r="F1849" s="337"/>
      <c r="G1849" s="356"/>
      <c r="H1849" s="340"/>
      <c r="I1849" s="337"/>
      <c r="J1849" s="337"/>
      <c r="K1849" s="337"/>
      <c r="L1849" s="337"/>
      <c r="M1849" s="329"/>
      <c r="N1849" s="337"/>
      <c r="O1849" s="349"/>
      <c r="P1849" s="349" t="str">
        <f>TEXT(daily!$B1849,"mmmm")</f>
        <v>January</v>
      </c>
      <c r="Q1849" s="358"/>
      <c r="R1849" s="313" t="str">
        <f t="shared" si="42"/>
        <v>1900</v>
      </c>
    </row>
    <row r="1850" ht="27" customHeight="1" spans="1:18">
      <c r="A1850" s="361">
        <f t="shared" si="43"/>
        <v>1836</v>
      </c>
      <c r="B1850" s="294"/>
      <c r="C1850" s="337"/>
      <c r="D1850" s="341"/>
      <c r="E1850" s="337"/>
      <c r="F1850" s="337"/>
      <c r="G1850" s="356"/>
      <c r="H1850" s="340"/>
      <c r="I1850" s="337"/>
      <c r="J1850" s="337"/>
      <c r="K1850" s="337"/>
      <c r="L1850" s="337"/>
      <c r="M1850" s="334"/>
      <c r="N1850" s="337"/>
      <c r="O1850" s="349"/>
      <c r="P1850" s="349" t="str">
        <f>TEXT(daily!$B1850,"mmmm")</f>
        <v>January</v>
      </c>
      <c r="Q1850" s="357"/>
      <c r="R1850" s="313" t="str">
        <f t="shared" si="42"/>
        <v>1900</v>
      </c>
    </row>
    <row r="1851" ht="27" customHeight="1" spans="1:18">
      <c r="A1851" s="362">
        <f t="shared" si="43"/>
        <v>1837</v>
      </c>
      <c r="B1851" s="294"/>
      <c r="C1851" s="337"/>
      <c r="D1851" s="341"/>
      <c r="E1851" s="337"/>
      <c r="F1851" s="337"/>
      <c r="G1851" s="356"/>
      <c r="H1851" s="340"/>
      <c r="I1851" s="337"/>
      <c r="J1851" s="337"/>
      <c r="K1851" s="337"/>
      <c r="L1851" s="337"/>
      <c r="M1851" s="329"/>
      <c r="N1851" s="337"/>
      <c r="O1851" s="349"/>
      <c r="P1851" s="349" t="str">
        <f>TEXT(daily!$B1851,"mmmm")</f>
        <v>January</v>
      </c>
      <c r="Q1851" s="358"/>
      <c r="R1851" s="313" t="str">
        <f t="shared" si="42"/>
        <v>1900</v>
      </c>
    </row>
    <row r="1852" ht="27" customHeight="1" spans="1:18">
      <c r="A1852" s="361">
        <f t="shared" si="43"/>
        <v>1838</v>
      </c>
      <c r="B1852" s="294"/>
      <c r="C1852" s="337"/>
      <c r="D1852" s="341"/>
      <c r="E1852" s="337"/>
      <c r="F1852" s="337"/>
      <c r="G1852" s="356"/>
      <c r="H1852" s="340"/>
      <c r="I1852" s="337"/>
      <c r="J1852" s="337"/>
      <c r="K1852" s="337"/>
      <c r="L1852" s="337"/>
      <c r="M1852" s="334"/>
      <c r="N1852" s="337"/>
      <c r="O1852" s="349"/>
      <c r="P1852" s="349" t="str">
        <f>TEXT(daily!$B1852,"mmmm")</f>
        <v>January</v>
      </c>
      <c r="Q1852" s="357"/>
      <c r="R1852" s="313" t="str">
        <f t="shared" si="42"/>
        <v>1900</v>
      </c>
    </row>
    <row r="1853" ht="27" customHeight="1" spans="1:18">
      <c r="A1853" s="362">
        <f t="shared" si="43"/>
        <v>1839</v>
      </c>
      <c r="B1853" s="294"/>
      <c r="C1853" s="337"/>
      <c r="D1853" s="341"/>
      <c r="E1853" s="337"/>
      <c r="F1853" s="337"/>
      <c r="G1853" s="356"/>
      <c r="H1853" s="340"/>
      <c r="I1853" s="337"/>
      <c r="J1853" s="337"/>
      <c r="K1853" s="337"/>
      <c r="L1853" s="337"/>
      <c r="M1853" s="329"/>
      <c r="N1853" s="337"/>
      <c r="O1853" s="349"/>
      <c r="P1853" s="349" t="str">
        <f>TEXT(daily!$B1853,"mmmm")</f>
        <v>January</v>
      </c>
      <c r="Q1853" s="358"/>
      <c r="R1853" s="313" t="str">
        <f t="shared" si="42"/>
        <v>1900</v>
      </c>
    </row>
    <row r="1854" ht="27" customHeight="1" spans="1:18">
      <c r="A1854" s="361">
        <f t="shared" si="43"/>
        <v>1840</v>
      </c>
      <c r="B1854" s="294"/>
      <c r="C1854" s="337"/>
      <c r="D1854" s="341"/>
      <c r="E1854" s="337"/>
      <c r="F1854" s="337"/>
      <c r="G1854" s="356"/>
      <c r="H1854" s="340"/>
      <c r="I1854" s="337"/>
      <c r="J1854" s="337"/>
      <c r="K1854" s="337"/>
      <c r="L1854" s="337"/>
      <c r="M1854" s="334"/>
      <c r="N1854" s="337"/>
      <c r="O1854" s="349"/>
      <c r="P1854" s="349" t="str">
        <f>TEXT(daily!$B1854,"mmmm")</f>
        <v>January</v>
      </c>
      <c r="Q1854" s="357"/>
      <c r="R1854" s="313" t="str">
        <f t="shared" si="42"/>
        <v>1900</v>
      </c>
    </row>
    <row r="1855" ht="27" customHeight="1" spans="1:18">
      <c r="A1855" s="362">
        <f t="shared" si="43"/>
        <v>1841</v>
      </c>
      <c r="B1855" s="294"/>
      <c r="C1855" s="337"/>
      <c r="D1855" s="341"/>
      <c r="E1855" s="337"/>
      <c r="F1855" s="337"/>
      <c r="G1855" s="356"/>
      <c r="H1855" s="340"/>
      <c r="I1855" s="337"/>
      <c r="J1855" s="337"/>
      <c r="K1855" s="337"/>
      <c r="L1855" s="337"/>
      <c r="M1855" s="329"/>
      <c r="N1855" s="337"/>
      <c r="O1855" s="349"/>
      <c r="P1855" s="349" t="str">
        <f>TEXT(daily!$B1855,"mmmm")</f>
        <v>January</v>
      </c>
      <c r="Q1855" s="358"/>
      <c r="R1855" s="313" t="str">
        <f t="shared" si="42"/>
        <v>1900</v>
      </c>
    </row>
    <row r="1856" ht="27" customHeight="1" spans="1:18">
      <c r="A1856" s="361">
        <f t="shared" si="43"/>
        <v>1842</v>
      </c>
      <c r="B1856" s="294"/>
      <c r="C1856" s="337"/>
      <c r="D1856" s="341"/>
      <c r="E1856" s="337"/>
      <c r="F1856" s="337"/>
      <c r="G1856" s="356"/>
      <c r="H1856" s="340"/>
      <c r="I1856" s="337"/>
      <c r="J1856" s="337"/>
      <c r="K1856" s="337"/>
      <c r="L1856" s="337"/>
      <c r="M1856" s="334"/>
      <c r="N1856" s="337"/>
      <c r="O1856" s="349"/>
      <c r="P1856" s="349" t="str">
        <f>TEXT(daily!$B1856,"mmmm")</f>
        <v>January</v>
      </c>
      <c r="Q1856" s="357"/>
      <c r="R1856" s="313" t="str">
        <f t="shared" si="42"/>
        <v>1900</v>
      </c>
    </row>
    <row r="1857" ht="27" customHeight="1" spans="1:18">
      <c r="A1857" s="362">
        <f t="shared" si="43"/>
        <v>1843</v>
      </c>
      <c r="B1857" s="294"/>
      <c r="C1857" s="337"/>
      <c r="D1857" s="341"/>
      <c r="E1857" s="337"/>
      <c r="F1857" s="337"/>
      <c r="G1857" s="356"/>
      <c r="H1857" s="340"/>
      <c r="I1857" s="337"/>
      <c r="J1857" s="337"/>
      <c r="K1857" s="337"/>
      <c r="L1857" s="337"/>
      <c r="M1857" s="329"/>
      <c r="N1857" s="337"/>
      <c r="O1857" s="349"/>
      <c r="P1857" s="349" t="str">
        <f>TEXT(daily!$B1857,"mmmm")</f>
        <v>January</v>
      </c>
      <c r="Q1857" s="358"/>
      <c r="R1857" s="313" t="str">
        <f t="shared" si="42"/>
        <v>1900</v>
      </c>
    </row>
    <row r="1858" ht="27" customHeight="1" spans="1:18">
      <c r="A1858" s="361">
        <f t="shared" si="43"/>
        <v>1844</v>
      </c>
      <c r="B1858" s="294"/>
      <c r="C1858" s="337"/>
      <c r="D1858" s="337"/>
      <c r="E1858" s="337"/>
      <c r="F1858" s="337"/>
      <c r="G1858" s="356"/>
      <c r="H1858" s="340"/>
      <c r="I1858" s="337"/>
      <c r="J1858" s="337"/>
      <c r="K1858" s="337"/>
      <c r="L1858" s="337"/>
      <c r="M1858" s="334"/>
      <c r="N1858" s="337"/>
      <c r="O1858" s="349"/>
      <c r="P1858" s="349" t="str">
        <f>TEXT(daily!$B1858,"mmmm")</f>
        <v>January</v>
      </c>
      <c r="Q1858" s="357"/>
      <c r="R1858" s="313" t="str">
        <f t="shared" si="42"/>
        <v>1900</v>
      </c>
    </row>
    <row r="1859" ht="27" customHeight="1" spans="1:18">
      <c r="A1859" s="362">
        <f t="shared" si="43"/>
        <v>1845</v>
      </c>
      <c r="B1859" s="294"/>
      <c r="C1859" s="337"/>
      <c r="D1859" s="337"/>
      <c r="E1859" s="337"/>
      <c r="F1859" s="337"/>
      <c r="G1859" s="356"/>
      <c r="H1859" s="340"/>
      <c r="I1859" s="337"/>
      <c r="J1859" s="337"/>
      <c r="K1859" s="337"/>
      <c r="L1859" s="337"/>
      <c r="M1859" s="329"/>
      <c r="N1859" s="337"/>
      <c r="O1859" s="349"/>
      <c r="P1859" s="349" t="str">
        <f>TEXT(daily!$B1859,"mmmm")</f>
        <v>January</v>
      </c>
      <c r="Q1859" s="358"/>
      <c r="R1859" s="313" t="str">
        <f t="shared" si="42"/>
        <v>1900</v>
      </c>
    </row>
    <row r="1860" ht="27" customHeight="1" spans="1:18">
      <c r="A1860" s="361">
        <f t="shared" si="43"/>
        <v>1846</v>
      </c>
      <c r="B1860" s="294"/>
      <c r="C1860" s="337"/>
      <c r="D1860" s="341"/>
      <c r="E1860" s="337"/>
      <c r="F1860" s="337"/>
      <c r="G1860" s="356"/>
      <c r="H1860" s="340"/>
      <c r="I1860" s="337"/>
      <c r="J1860" s="337"/>
      <c r="K1860" s="337"/>
      <c r="L1860" s="337"/>
      <c r="M1860" s="334"/>
      <c r="N1860" s="337"/>
      <c r="O1860" s="349"/>
      <c r="P1860" s="349" t="str">
        <f>TEXT(daily!$B1860,"mmmm")</f>
        <v>January</v>
      </c>
      <c r="Q1860" s="357"/>
      <c r="R1860" s="313" t="str">
        <f t="shared" si="42"/>
        <v>1900</v>
      </c>
    </row>
    <row r="1861" ht="27" customHeight="1" spans="1:18">
      <c r="A1861" s="362">
        <f t="shared" si="43"/>
        <v>1847</v>
      </c>
      <c r="B1861" s="294"/>
      <c r="C1861" s="337"/>
      <c r="D1861" s="341"/>
      <c r="E1861" s="337"/>
      <c r="F1861" s="337"/>
      <c r="G1861" s="356"/>
      <c r="H1861" s="340"/>
      <c r="I1861" s="337"/>
      <c r="J1861" s="337"/>
      <c r="K1861" s="337"/>
      <c r="L1861" s="337"/>
      <c r="M1861" s="329"/>
      <c r="N1861" s="337"/>
      <c r="O1861" s="349"/>
      <c r="P1861" s="349" t="str">
        <f>TEXT(daily!$B1861,"mmmm")</f>
        <v>January</v>
      </c>
      <c r="Q1861" s="358"/>
      <c r="R1861" s="313" t="str">
        <f t="shared" si="42"/>
        <v>1900</v>
      </c>
    </row>
    <row r="1862" ht="27" customHeight="1" spans="1:18">
      <c r="A1862" s="361">
        <f t="shared" si="43"/>
        <v>1848</v>
      </c>
      <c r="B1862" s="294"/>
      <c r="C1862" s="337"/>
      <c r="D1862" s="341"/>
      <c r="E1862" s="337"/>
      <c r="F1862" s="337"/>
      <c r="G1862" s="356"/>
      <c r="H1862" s="340"/>
      <c r="I1862" s="341"/>
      <c r="J1862" s="337"/>
      <c r="K1862" s="337"/>
      <c r="L1862" s="337"/>
      <c r="M1862" s="334"/>
      <c r="N1862" s="337"/>
      <c r="O1862" s="349"/>
      <c r="P1862" s="349" t="str">
        <f>TEXT(daily!$B1862,"mmmm")</f>
        <v>January</v>
      </c>
      <c r="Q1862" s="357"/>
      <c r="R1862" s="313" t="str">
        <f t="shared" si="42"/>
        <v>1900</v>
      </c>
    </row>
    <row r="1863" ht="27" customHeight="1" spans="1:18">
      <c r="A1863" s="362">
        <f t="shared" si="43"/>
        <v>1849</v>
      </c>
      <c r="B1863" s="294"/>
      <c r="C1863" s="337"/>
      <c r="D1863" s="341"/>
      <c r="E1863" s="337"/>
      <c r="F1863" s="337"/>
      <c r="G1863" s="356"/>
      <c r="H1863" s="340"/>
      <c r="I1863" s="337"/>
      <c r="J1863" s="337"/>
      <c r="K1863" s="337"/>
      <c r="L1863" s="337"/>
      <c r="M1863" s="329"/>
      <c r="N1863" s="337"/>
      <c r="O1863" s="349"/>
      <c r="P1863" s="349" t="str">
        <f>TEXT(daily!$B1863,"mmmm")</f>
        <v>January</v>
      </c>
      <c r="Q1863" s="358"/>
      <c r="R1863" s="313" t="str">
        <f t="shared" si="42"/>
        <v>1900</v>
      </c>
    </row>
    <row r="1864" ht="27" customHeight="1" spans="1:18">
      <c r="A1864" s="361">
        <f t="shared" si="43"/>
        <v>1850</v>
      </c>
      <c r="B1864" s="294"/>
      <c r="C1864" s="337"/>
      <c r="D1864" s="341"/>
      <c r="E1864" s="337"/>
      <c r="F1864" s="337"/>
      <c r="G1864" s="356"/>
      <c r="H1864" s="340"/>
      <c r="I1864" s="337"/>
      <c r="J1864" s="337"/>
      <c r="K1864" s="337"/>
      <c r="L1864" s="337"/>
      <c r="M1864" s="334"/>
      <c r="N1864" s="337"/>
      <c r="O1864" s="349"/>
      <c r="P1864" s="349" t="str">
        <f>TEXT(daily!$B1864,"mmmm")</f>
        <v>January</v>
      </c>
      <c r="Q1864" s="357"/>
      <c r="R1864" s="313" t="str">
        <f t="shared" si="42"/>
        <v>1900</v>
      </c>
    </row>
    <row r="1865" ht="27" customHeight="1" spans="1:18">
      <c r="A1865" s="362">
        <f t="shared" si="43"/>
        <v>1851</v>
      </c>
      <c r="B1865" s="294"/>
      <c r="C1865" s="337"/>
      <c r="D1865" s="341"/>
      <c r="E1865" s="337"/>
      <c r="F1865" s="337"/>
      <c r="G1865" s="356"/>
      <c r="H1865" s="340"/>
      <c r="I1865" s="337"/>
      <c r="J1865" s="337"/>
      <c r="K1865" s="337"/>
      <c r="L1865" s="337"/>
      <c r="M1865" s="329"/>
      <c r="N1865" s="337"/>
      <c r="O1865" s="349"/>
      <c r="P1865" s="349" t="str">
        <f>TEXT(daily!$B1865,"mmmm")</f>
        <v>January</v>
      </c>
      <c r="Q1865" s="358"/>
      <c r="R1865" s="313" t="str">
        <f t="shared" si="42"/>
        <v>1900</v>
      </c>
    </row>
    <row r="1866" ht="27" customHeight="1" spans="1:18">
      <c r="A1866" s="361">
        <f t="shared" si="43"/>
        <v>1852</v>
      </c>
      <c r="B1866" s="294"/>
      <c r="C1866" s="337"/>
      <c r="D1866" s="341"/>
      <c r="E1866" s="337"/>
      <c r="F1866" s="337"/>
      <c r="G1866" s="356"/>
      <c r="H1866" s="340"/>
      <c r="I1866" s="337"/>
      <c r="J1866" s="337"/>
      <c r="K1866" s="337"/>
      <c r="L1866" s="337"/>
      <c r="M1866" s="334"/>
      <c r="N1866" s="337"/>
      <c r="O1866" s="349"/>
      <c r="P1866" s="349" t="str">
        <f>TEXT(daily!$B1866,"mmmm")</f>
        <v>January</v>
      </c>
      <c r="Q1866" s="357"/>
      <c r="R1866" s="313" t="str">
        <f t="shared" si="42"/>
        <v>1900</v>
      </c>
    </row>
    <row r="1867" ht="27" customHeight="1" spans="1:18">
      <c r="A1867" s="362">
        <f t="shared" si="43"/>
        <v>1853</v>
      </c>
      <c r="B1867" s="294"/>
      <c r="C1867" s="337"/>
      <c r="D1867" s="337"/>
      <c r="E1867" s="337"/>
      <c r="F1867" s="337"/>
      <c r="G1867" s="356"/>
      <c r="H1867" s="340"/>
      <c r="I1867" s="337"/>
      <c r="J1867" s="337"/>
      <c r="K1867" s="337"/>
      <c r="L1867" s="337"/>
      <c r="M1867" s="329"/>
      <c r="N1867" s="337"/>
      <c r="O1867" s="349"/>
      <c r="P1867" s="349" t="str">
        <f>TEXT(daily!$B1867,"mmmm")</f>
        <v>January</v>
      </c>
      <c r="Q1867" s="358"/>
      <c r="R1867" s="313" t="str">
        <f t="shared" si="42"/>
        <v>1900</v>
      </c>
    </row>
    <row r="1868" ht="27" customHeight="1" spans="1:18">
      <c r="A1868" s="361">
        <f t="shared" si="43"/>
        <v>1854</v>
      </c>
      <c r="B1868" s="294"/>
      <c r="C1868" s="337"/>
      <c r="D1868" s="337"/>
      <c r="E1868" s="337"/>
      <c r="F1868" s="337"/>
      <c r="G1868" s="356"/>
      <c r="H1868" s="340"/>
      <c r="I1868" s="337"/>
      <c r="J1868" s="337"/>
      <c r="K1868" s="337"/>
      <c r="L1868" s="337"/>
      <c r="M1868" s="334"/>
      <c r="N1868" s="337"/>
      <c r="O1868" s="349"/>
      <c r="P1868" s="349" t="str">
        <f>TEXT(daily!$B1868,"mmmm")</f>
        <v>January</v>
      </c>
      <c r="Q1868" s="357"/>
      <c r="R1868" s="313" t="str">
        <f t="shared" si="42"/>
        <v>1900</v>
      </c>
    </row>
    <row r="1869" ht="27" customHeight="1" spans="1:18">
      <c r="A1869" s="362">
        <f t="shared" si="43"/>
        <v>1855</v>
      </c>
      <c r="B1869" s="294"/>
      <c r="C1869" s="337"/>
      <c r="D1869" s="337"/>
      <c r="E1869" s="337"/>
      <c r="F1869" s="337"/>
      <c r="G1869" s="356"/>
      <c r="H1869" s="340"/>
      <c r="I1869" s="337"/>
      <c r="J1869" s="337"/>
      <c r="K1869" s="337"/>
      <c r="L1869" s="337"/>
      <c r="M1869" s="329"/>
      <c r="N1869" s="337"/>
      <c r="O1869" s="349"/>
      <c r="P1869" s="349" t="str">
        <f>TEXT(daily!$B1869,"mmmm")</f>
        <v>January</v>
      </c>
      <c r="Q1869" s="358"/>
      <c r="R1869" s="313" t="str">
        <f t="shared" si="42"/>
        <v>1900</v>
      </c>
    </row>
    <row r="1870" ht="27" customHeight="1" spans="1:18">
      <c r="A1870" s="361">
        <f t="shared" si="43"/>
        <v>1856</v>
      </c>
      <c r="B1870" s="294"/>
      <c r="C1870" s="337"/>
      <c r="D1870" s="337"/>
      <c r="E1870" s="337"/>
      <c r="F1870" s="337"/>
      <c r="G1870" s="356"/>
      <c r="H1870" s="340"/>
      <c r="I1870" s="337"/>
      <c r="J1870" s="337"/>
      <c r="K1870" s="337"/>
      <c r="L1870" s="337"/>
      <c r="M1870" s="334"/>
      <c r="N1870" s="337"/>
      <c r="O1870" s="349"/>
      <c r="P1870" s="349" t="str">
        <f>TEXT(daily!$B1870,"mmmm")</f>
        <v>January</v>
      </c>
      <c r="Q1870" s="357"/>
      <c r="R1870" s="313" t="str">
        <f t="shared" si="42"/>
        <v>1900</v>
      </c>
    </row>
    <row r="1871" ht="27" customHeight="1" spans="1:18">
      <c r="A1871" s="362">
        <f t="shared" si="43"/>
        <v>1857</v>
      </c>
      <c r="B1871" s="294"/>
      <c r="C1871" s="337"/>
      <c r="D1871" s="337"/>
      <c r="E1871" s="337"/>
      <c r="F1871" s="337"/>
      <c r="G1871" s="356"/>
      <c r="H1871" s="340"/>
      <c r="I1871" s="337"/>
      <c r="J1871" s="337"/>
      <c r="K1871" s="337"/>
      <c r="L1871" s="337"/>
      <c r="M1871" s="329"/>
      <c r="N1871" s="337"/>
      <c r="O1871" s="349"/>
      <c r="P1871" s="349" t="str">
        <f>TEXT(daily!$B1871,"mmmm")</f>
        <v>January</v>
      </c>
      <c r="Q1871" s="358"/>
      <c r="R1871" s="313" t="str">
        <f t="shared" ref="R1871:R1934" si="44">TEXT(B1871,"yyyy")</f>
        <v>1900</v>
      </c>
    </row>
    <row r="1872" ht="27" customHeight="1" spans="1:18">
      <c r="A1872" s="361">
        <f t="shared" si="43"/>
        <v>1858</v>
      </c>
      <c r="B1872" s="294"/>
      <c r="C1872" s="337"/>
      <c r="D1872" s="337"/>
      <c r="E1872" s="337"/>
      <c r="F1872" s="337"/>
      <c r="G1872" s="356"/>
      <c r="H1872" s="340"/>
      <c r="I1872" s="337"/>
      <c r="J1872" s="337"/>
      <c r="K1872" s="337"/>
      <c r="L1872" s="337"/>
      <c r="M1872" s="334"/>
      <c r="N1872" s="337"/>
      <c r="O1872" s="349"/>
      <c r="P1872" s="349" t="str">
        <f>TEXT(daily!$B1872,"mmmm")</f>
        <v>January</v>
      </c>
      <c r="Q1872" s="357"/>
      <c r="R1872" s="313" t="str">
        <f t="shared" si="44"/>
        <v>1900</v>
      </c>
    </row>
    <row r="1873" ht="27" customHeight="1" spans="1:18">
      <c r="A1873" s="362">
        <f t="shared" si="43"/>
        <v>1859</v>
      </c>
      <c r="B1873" s="294"/>
      <c r="C1873" s="337"/>
      <c r="D1873" s="337"/>
      <c r="E1873" s="337"/>
      <c r="F1873" s="337"/>
      <c r="G1873" s="356"/>
      <c r="H1873" s="340"/>
      <c r="I1873" s="337"/>
      <c r="J1873" s="337"/>
      <c r="K1873" s="337"/>
      <c r="L1873" s="337"/>
      <c r="M1873" s="329"/>
      <c r="N1873" s="337"/>
      <c r="O1873" s="349"/>
      <c r="P1873" s="349" t="str">
        <f>TEXT(daily!$B1873,"mmmm")</f>
        <v>January</v>
      </c>
      <c r="Q1873" s="358"/>
      <c r="R1873" s="313" t="str">
        <f t="shared" si="44"/>
        <v>1900</v>
      </c>
    </row>
    <row r="1874" ht="27" customHeight="1" spans="1:18">
      <c r="A1874" s="361">
        <f t="shared" si="43"/>
        <v>1860</v>
      </c>
      <c r="B1874" s="294"/>
      <c r="C1874" s="337"/>
      <c r="D1874" s="337"/>
      <c r="E1874" s="337"/>
      <c r="F1874" s="337"/>
      <c r="G1874" s="356"/>
      <c r="H1874" s="340"/>
      <c r="I1874" s="337"/>
      <c r="J1874" s="337"/>
      <c r="K1874" s="337"/>
      <c r="L1874" s="337"/>
      <c r="M1874" s="334"/>
      <c r="N1874" s="337"/>
      <c r="O1874" s="349"/>
      <c r="P1874" s="349" t="str">
        <f>TEXT(daily!$B1874,"mmmm")</f>
        <v>January</v>
      </c>
      <c r="Q1874" s="357"/>
      <c r="R1874" s="313" t="str">
        <f t="shared" si="44"/>
        <v>1900</v>
      </c>
    </row>
    <row r="1875" ht="27" customHeight="1" spans="1:18">
      <c r="A1875" s="362">
        <f t="shared" si="43"/>
        <v>1861</v>
      </c>
      <c r="B1875" s="294"/>
      <c r="C1875" s="337"/>
      <c r="D1875" s="337"/>
      <c r="E1875" s="337"/>
      <c r="F1875" s="337"/>
      <c r="G1875" s="356"/>
      <c r="H1875" s="340"/>
      <c r="I1875" s="337"/>
      <c r="J1875" s="337"/>
      <c r="K1875" s="337"/>
      <c r="L1875" s="337"/>
      <c r="M1875" s="329"/>
      <c r="N1875" s="337"/>
      <c r="O1875" s="349"/>
      <c r="P1875" s="349" t="str">
        <f>TEXT(daily!$B1875,"mmmm")</f>
        <v>January</v>
      </c>
      <c r="Q1875" s="358"/>
      <c r="R1875" s="313" t="str">
        <f t="shared" si="44"/>
        <v>1900</v>
      </c>
    </row>
    <row r="1876" ht="27" customHeight="1" spans="1:18">
      <c r="A1876" s="361">
        <f t="shared" si="43"/>
        <v>1862</v>
      </c>
      <c r="B1876" s="294"/>
      <c r="C1876" s="337"/>
      <c r="D1876" s="337"/>
      <c r="E1876" s="337"/>
      <c r="F1876" s="337"/>
      <c r="G1876" s="356"/>
      <c r="H1876" s="340"/>
      <c r="I1876" s="337"/>
      <c r="J1876" s="337"/>
      <c r="K1876" s="337"/>
      <c r="L1876" s="337"/>
      <c r="M1876" s="334"/>
      <c r="N1876" s="337"/>
      <c r="O1876" s="349"/>
      <c r="P1876" s="349" t="str">
        <f>TEXT(daily!$B1876,"mmmm")</f>
        <v>January</v>
      </c>
      <c r="Q1876" s="357"/>
      <c r="R1876" s="313" t="str">
        <f t="shared" si="44"/>
        <v>1900</v>
      </c>
    </row>
    <row r="1877" ht="27" customHeight="1" spans="1:18">
      <c r="A1877" s="362">
        <f t="shared" si="43"/>
        <v>1863</v>
      </c>
      <c r="B1877" s="294"/>
      <c r="C1877" s="337"/>
      <c r="D1877" s="337"/>
      <c r="E1877" s="337"/>
      <c r="F1877" s="337"/>
      <c r="G1877" s="356"/>
      <c r="H1877" s="340"/>
      <c r="I1877" s="337"/>
      <c r="J1877" s="337"/>
      <c r="K1877" s="337"/>
      <c r="L1877" s="337"/>
      <c r="M1877" s="329"/>
      <c r="N1877" s="337"/>
      <c r="O1877" s="349"/>
      <c r="P1877" s="349" t="str">
        <f>TEXT(daily!$B1877,"mmmm")</f>
        <v>January</v>
      </c>
      <c r="Q1877" s="358"/>
      <c r="R1877" s="313" t="str">
        <f t="shared" si="44"/>
        <v>1900</v>
      </c>
    </row>
    <row r="1878" ht="27" customHeight="1" spans="1:18">
      <c r="A1878" s="361">
        <f t="shared" si="43"/>
        <v>1864</v>
      </c>
      <c r="B1878" s="294"/>
      <c r="C1878" s="337"/>
      <c r="D1878" s="337"/>
      <c r="E1878" s="337"/>
      <c r="F1878" s="337"/>
      <c r="G1878" s="356"/>
      <c r="H1878" s="340"/>
      <c r="I1878" s="337"/>
      <c r="J1878" s="337"/>
      <c r="K1878" s="337"/>
      <c r="L1878" s="337"/>
      <c r="M1878" s="334"/>
      <c r="N1878" s="337"/>
      <c r="O1878" s="349"/>
      <c r="P1878" s="349" t="str">
        <f>TEXT(daily!$B1878,"mmmm")</f>
        <v>January</v>
      </c>
      <c r="Q1878" s="357"/>
      <c r="R1878" s="313" t="str">
        <f t="shared" si="44"/>
        <v>1900</v>
      </c>
    </row>
    <row r="1879" ht="27" customHeight="1" spans="1:18">
      <c r="A1879" s="362">
        <f t="shared" si="43"/>
        <v>1865</v>
      </c>
      <c r="B1879" s="294"/>
      <c r="C1879" s="337"/>
      <c r="D1879" s="337"/>
      <c r="E1879" s="337"/>
      <c r="F1879" s="337"/>
      <c r="G1879" s="356"/>
      <c r="H1879" s="340"/>
      <c r="I1879" s="337"/>
      <c r="J1879" s="337"/>
      <c r="K1879" s="337"/>
      <c r="L1879" s="337"/>
      <c r="M1879" s="329"/>
      <c r="N1879" s="337"/>
      <c r="O1879" s="349"/>
      <c r="P1879" s="349" t="str">
        <f>TEXT(daily!$B1879,"mmmm")</f>
        <v>January</v>
      </c>
      <c r="Q1879" s="358"/>
      <c r="R1879" s="313" t="str">
        <f t="shared" si="44"/>
        <v>1900</v>
      </c>
    </row>
    <row r="1880" ht="27" customHeight="1" spans="1:18">
      <c r="A1880" s="361">
        <f t="shared" si="43"/>
        <v>1866</v>
      </c>
      <c r="B1880" s="294"/>
      <c r="C1880" s="337"/>
      <c r="D1880" s="341"/>
      <c r="E1880" s="337"/>
      <c r="F1880" s="337"/>
      <c r="G1880" s="356"/>
      <c r="H1880" s="340"/>
      <c r="I1880" s="337"/>
      <c r="J1880" s="337"/>
      <c r="K1880" s="337"/>
      <c r="L1880" s="337"/>
      <c r="M1880" s="334"/>
      <c r="N1880" s="337"/>
      <c r="O1880" s="349"/>
      <c r="P1880" s="349" t="str">
        <f>TEXT(daily!$B1880,"mmmm")</f>
        <v>January</v>
      </c>
      <c r="Q1880" s="357"/>
      <c r="R1880" s="313" t="str">
        <f t="shared" si="44"/>
        <v>1900</v>
      </c>
    </row>
    <row r="1881" ht="27" customHeight="1" spans="1:18">
      <c r="A1881" s="362">
        <f t="shared" si="43"/>
        <v>1867</v>
      </c>
      <c r="B1881" s="294"/>
      <c r="C1881" s="337"/>
      <c r="D1881" s="337"/>
      <c r="E1881" s="337"/>
      <c r="F1881" s="337"/>
      <c r="G1881" s="356"/>
      <c r="H1881" s="340"/>
      <c r="I1881" s="337"/>
      <c r="J1881" s="337"/>
      <c r="K1881" s="337"/>
      <c r="L1881" s="337"/>
      <c r="M1881" s="329"/>
      <c r="N1881" s="337"/>
      <c r="O1881" s="349"/>
      <c r="P1881" s="349" t="str">
        <f>TEXT(daily!$B1881,"mmmm")</f>
        <v>January</v>
      </c>
      <c r="Q1881" s="358"/>
      <c r="R1881" s="313" t="str">
        <f t="shared" si="44"/>
        <v>1900</v>
      </c>
    </row>
    <row r="1882" ht="27" customHeight="1" spans="1:18">
      <c r="A1882" s="361">
        <f t="shared" si="43"/>
        <v>1868</v>
      </c>
      <c r="B1882" s="294"/>
      <c r="C1882" s="337"/>
      <c r="D1882" s="337"/>
      <c r="E1882" s="337"/>
      <c r="F1882" s="337"/>
      <c r="G1882" s="356"/>
      <c r="H1882" s="340"/>
      <c r="I1882" s="337"/>
      <c r="J1882" s="337"/>
      <c r="K1882" s="337"/>
      <c r="L1882" s="337"/>
      <c r="M1882" s="334"/>
      <c r="N1882" s="337"/>
      <c r="O1882" s="349"/>
      <c r="P1882" s="349" t="str">
        <f>TEXT(daily!$B1882,"mmmm")</f>
        <v>January</v>
      </c>
      <c r="Q1882" s="357"/>
      <c r="R1882" s="313" t="str">
        <f t="shared" si="44"/>
        <v>1900</v>
      </c>
    </row>
    <row r="1883" ht="27" customHeight="1" spans="1:18">
      <c r="A1883" s="362">
        <f t="shared" si="43"/>
        <v>1869</v>
      </c>
      <c r="B1883" s="294"/>
      <c r="C1883" s="337"/>
      <c r="D1883" s="337"/>
      <c r="E1883" s="337"/>
      <c r="F1883" s="337"/>
      <c r="G1883" s="356"/>
      <c r="H1883" s="340"/>
      <c r="I1883" s="337"/>
      <c r="J1883" s="337"/>
      <c r="K1883" s="337"/>
      <c r="L1883" s="337"/>
      <c r="M1883" s="329"/>
      <c r="N1883" s="337"/>
      <c r="O1883" s="349"/>
      <c r="P1883" s="349" t="str">
        <f>TEXT(daily!$B1883,"mmmm")</f>
        <v>January</v>
      </c>
      <c r="Q1883" s="358"/>
      <c r="R1883" s="313" t="str">
        <f t="shared" si="44"/>
        <v>1900</v>
      </c>
    </row>
    <row r="1884" ht="27" customHeight="1" spans="1:18">
      <c r="A1884" s="361">
        <f t="shared" si="43"/>
        <v>1870</v>
      </c>
      <c r="B1884" s="294"/>
      <c r="C1884" s="337"/>
      <c r="D1884" s="337"/>
      <c r="E1884" s="337"/>
      <c r="F1884" s="337"/>
      <c r="G1884" s="356"/>
      <c r="H1884" s="340"/>
      <c r="I1884" s="337"/>
      <c r="J1884" s="337"/>
      <c r="K1884" s="337"/>
      <c r="L1884" s="337"/>
      <c r="M1884" s="334"/>
      <c r="N1884" s="337"/>
      <c r="O1884" s="349"/>
      <c r="P1884" s="349" t="str">
        <f>TEXT(daily!$B1884,"mmmm")</f>
        <v>January</v>
      </c>
      <c r="Q1884" s="357"/>
      <c r="R1884" s="313" t="str">
        <f t="shared" si="44"/>
        <v>1900</v>
      </c>
    </row>
    <row r="1885" ht="27" customHeight="1" spans="1:18">
      <c r="A1885" s="362">
        <f t="shared" si="43"/>
        <v>1871</v>
      </c>
      <c r="B1885" s="294"/>
      <c r="C1885" s="337"/>
      <c r="D1885" s="337"/>
      <c r="E1885" s="337"/>
      <c r="F1885" s="337"/>
      <c r="G1885" s="356"/>
      <c r="H1885" s="340"/>
      <c r="I1885" s="337"/>
      <c r="J1885" s="337"/>
      <c r="K1885" s="337"/>
      <c r="L1885" s="337"/>
      <c r="M1885" s="329"/>
      <c r="N1885" s="337"/>
      <c r="O1885" s="349"/>
      <c r="P1885" s="349" t="str">
        <f>TEXT(daily!$B1885,"mmmm")</f>
        <v>January</v>
      </c>
      <c r="Q1885" s="358"/>
      <c r="R1885" s="313" t="str">
        <f t="shared" si="44"/>
        <v>1900</v>
      </c>
    </row>
    <row r="1886" ht="27" customHeight="1" spans="1:18">
      <c r="A1886" s="361">
        <f t="shared" si="43"/>
        <v>1872</v>
      </c>
      <c r="B1886" s="294"/>
      <c r="C1886" s="337"/>
      <c r="D1886" s="337"/>
      <c r="E1886" s="337"/>
      <c r="F1886" s="337"/>
      <c r="G1886" s="356"/>
      <c r="H1886" s="340"/>
      <c r="I1886" s="337"/>
      <c r="J1886" s="337"/>
      <c r="K1886" s="337"/>
      <c r="L1886" s="337"/>
      <c r="M1886" s="334"/>
      <c r="N1886" s="337"/>
      <c r="O1886" s="349"/>
      <c r="P1886" s="349" t="str">
        <f>TEXT(daily!$B1886,"mmmm")</f>
        <v>January</v>
      </c>
      <c r="Q1886" s="357"/>
      <c r="R1886" s="313" t="str">
        <f t="shared" si="44"/>
        <v>1900</v>
      </c>
    </row>
    <row r="1887" ht="27" customHeight="1" spans="1:18">
      <c r="A1887" s="362">
        <f t="shared" si="43"/>
        <v>1873</v>
      </c>
      <c r="B1887" s="294"/>
      <c r="C1887" s="337"/>
      <c r="D1887" s="337"/>
      <c r="E1887" s="337"/>
      <c r="F1887" s="341"/>
      <c r="G1887" s="356"/>
      <c r="H1887" s="340"/>
      <c r="I1887" s="337"/>
      <c r="J1887" s="337"/>
      <c r="K1887" s="337"/>
      <c r="L1887" s="337"/>
      <c r="M1887" s="329"/>
      <c r="N1887" s="337"/>
      <c r="O1887" s="349"/>
      <c r="P1887" s="349" t="str">
        <f>TEXT(daily!$B1887,"mmmm")</f>
        <v>January</v>
      </c>
      <c r="Q1887" s="358"/>
      <c r="R1887" s="313" t="str">
        <f t="shared" si="44"/>
        <v>1900</v>
      </c>
    </row>
    <row r="1888" ht="27" customHeight="1" spans="1:18">
      <c r="A1888" s="361">
        <f t="shared" si="43"/>
        <v>1874</v>
      </c>
      <c r="B1888" s="294"/>
      <c r="C1888" s="337"/>
      <c r="D1888" s="337"/>
      <c r="E1888" s="337"/>
      <c r="F1888" s="337"/>
      <c r="G1888" s="356"/>
      <c r="H1888" s="340"/>
      <c r="I1888" s="337"/>
      <c r="J1888" s="337"/>
      <c r="K1888" s="337"/>
      <c r="L1888" s="337"/>
      <c r="M1888" s="334"/>
      <c r="N1888" s="337"/>
      <c r="O1888" s="349"/>
      <c r="P1888" s="349" t="str">
        <f>TEXT(daily!$B1888,"mmmm")</f>
        <v>January</v>
      </c>
      <c r="Q1888" s="357"/>
      <c r="R1888" s="313" t="str">
        <f t="shared" si="44"/>
        <v>1900</v>
      </c>
    </row>
    <row r="1889" ht="27" customHeight="1" spans="1:18">
      <c r="A1889" s="362">
        <f t="shared" si="43"/>
        <v>1875</v>
      </c>
      <c r="B1889" s="294"/>
      <c r="C1889" s="337"/>
      <c r="D1889" s="337"/>
      <c r="E1889" s="337"/>
      <c r="F1889" s="337"/>
      <c r="G1889" s="356"/>
      <c r="H1889" s="340"/>
      <c r="I1889" s="337"/>
      <c r="J1889" s="337"/>
      <c r="K1889" s="337"/>
      <c r="L1889" s="337"/>
      <c r="M1889" s="329"/>
      <c r="N1889" s="337"/>
      <c r="O1889" s="349"/>
      <c r="P1889" s="349" t="str">
        <f>TEXT(daily!$B1889,"mmmm")</f>
        <v>January</v>
      </c>
      <c r="Q1889" s="358"/>
      <c r="R1889" s="313" t="str">
        <f t="shared" si="44"/>
        <v>1900</v>
      </c>
    </row>
    <row r="1890" ht="27" customHeight="1" spans="1:18">
      <c r="A1890" s="361">
        <f t="shared" si="43"/>
        <v>1876</v>
      </c>
      <c r="B1890" s="294"/>
      <c r="C1890" s="337"/>
      <c r="D1890" s="337"/>
      <c r="E1890" s="337"/>
      <c r="F1890" s="337"/>
      <c r="G1890" s="356"/>
      <c r="H1890" s="340"/>
      <c r="I1890" s="337"/>
      <c r="J1890" s="337"/>
      <c r="K1890" s="337"/>
      <c r="L1890" s="337"/>
      <c r="M1890" s="334"/>
      <c r="N1890" s="337"/>
      <c r="O1890" s="349"/>
      <c r="P1890" s="349" t="str">
        <f>TEXT(daily!$B1890,"mmmm")</f>
        <v>January</v>
      </c>
      <c r="Q1890" s="357"/>
      <c r="R1890" s="313" t="str">
        <f t="shared" si="44"/>
        <v>1900</v>
      </c>
    </row>
    <row r="1891" ht="27" customHeight="1" spans="1:18">
      <c r="A1891" s="362">
        <f t="shared" si="43"/>
        <v>1877</v>
      </c>
      <c r="B1891" s="294"/>
      <c r="C1891" s="337"/>
      <c r="D1891" s="337"/>
      <c r="E1891" s="337"/>
      <c r="F1891" s="337"/>
      <c r="G1891" s="356"/>
      <c r="H1891" s="340"/>
      <c r="I1891" s="337"/>
      <c r="J1891" s="337"/>
      <c r="K1891" s="337"/>
      <c r="L1891" s="337"/>
      <c r="M1891" s="329"/>
      <c r="N1891" s="337"/>
      <c r="O1891" s="349"/>
      <c r="P1891" s="349" t="str">
        <f>TEXT(daily!$B1891,"mmmm")</f>
        <v>January</v>
      </c>
      <c r="Q1891" s="358"/>
      <c r="R1891" s="313" t="str">
        <f t="shared" si="44"/>
        <v>1900</v>
      </c>
    </row>
    <row r="1892" ht="27" customHeight="1" spans="1:18">
      <c r="A1892" s="361">
        <f t="shared" si="43"/>
        <v>1878</v>
      </c>
      <c r="B1892" s="294"/>
      <c r="C1892" s="337"/>
      <c r="D1892" s="337"/>
      <c r="E1892" s="337"/>
      <c r="F1892" s="337"/>
      <c r="G1892" s="356"/>
      <c r="H1892" s="340"/>
      <c r="I1892" s="337"/>
      <c r="J1892" s="337"/>
      <c r="K1892" s="337"/>
      <c r="L1892" s="337"/>
      <c r="M1892" s="334"/>
      <c r="N1892" s="337"/>
      <c r="O1892" s="349"/>
      <c r="P1892" s="349" t="str">
        <f>TEXT(daily!$B1892,"mmmm")</f>
        <v>January</v>
      </c>
      <c r="Q1892" s="357"/>
      <c r="R1892" s="313" t="str">
        <f t="shared" si="44"/>
        <v>1900</v>
      </c>
    </row>
    <row r="1893" ht="27" customHeight="1" spans="1:18">
      <c r="A1893" s="362">
        <f t="shared" si="43"/>
        <v>1879</v>
      </c>
      <c r="B1893" s="294"/>
      <c r="C1893" s="337"/>
      <c r="D1893" s="337"/>
      <c r="E1893" s="337"/>
      <c r="F1893" s="337"/>
      <c r="G1893" s="356"/>
      <c r="H1893" s="340"/>
      <c r="I1893" s="337"/>
      <c r="J1893" s="337"/>
      <c r="K1893" s="337"/>
      <c r="L1893" s="337"/>
      <c r="M1893" s="329"/>
      <c r="N1893" s="337"/>
      <c r="O1893" s="349"/>
      <c r="P1893" s="349" t="str">
        <f>TEXT(daily!$B1893,"mmmm")</f>
        <v>January</v>
      </c>
      <c r="Q1893" s="358"/>
      <c r="R1893" s="313" t="str">
        <f t="shared" si="44"/>
        <v>1900</v>
      </c>
    </row>
    <row r="1894" ht="27" customHeight="1" spans="1:18">
      <c r="A1894" s="361">
        <f t="shared" si="43"/>
        <v>1880</v>
      </c>
      <c r="B1894" s="294"/>
      <c r="C1894" s="337"/>
      <c r="D1894" s="337"/>
      <c r="E1894" s="337"/>
      <c r="F1894" s="337"/>
      <c r="G1894" s="356"/>
      <c r="H1894" s="340"/>
      <c r="I1894" s="337"/>
      <c r="J1894" s="337"/>
      <c r="K1894" s="337"/>
      <c r="L1894" s="337"/>
      <c r="M1894" s="334"/>
      <c r="N1894" s="337"/>
      <c r="O1894" s="349"/>
      <c r="P1894" s="349" t="str">
        <f>TEXT(daily!$B1894,"mmmm")</f>
        <v>January</v>
      </c>
      <c r="Q1894" s="357"/>
      <c r="R1894" s="313" t="str">
        <f t="shared" si="44"/>
        <v>1900</v>
      </c>
    </row>
    <row r="1895" ht="27" customHeight="1" spans="1:18">
      <c r="A1895" s="362">
        <f t="shared" si="43"/>
        <v>1881</v>
      </c>
      <c r="B1895" s="294"/>
      <c r="C1895" s="337"/>
      <c r="D1895" s="337"/>
      <c r="E1895" s="337"/>
      <c r="F1895" s="337"/>
      <c r="G1895" s="356"/>
      <c r="H1895" s="340"/>
      <c r="I1895" s="337"/>
      <c r="J1895" s="337"/>
      <c r="K1895" s="337"/>
      <c r="L1895" s="337"/>
      <c r="M1895" s="329"/>
      <c r="N1895" s="337"/>
      <c r="O1895" s="349"/>
      <c r="P1895" s="349" t="str">
        <f>TEXT(daily!$B1895,"mmmm")</f>
        <v>January</v>
      </c>
      <c r="Q1895" s="358"/>
      <c r="R1895" s="313" t="str">
        <f t="shared" si="44"/>
        <v>1900</v>
      </c>
    </row>
    <row r="1896" ht="27" customHeight="1" spans="1:18">
      <c r="A1896" s="361">
        <f t="shared" si="43"/>
        <v>1882</v>
      </c>
      <c r="B1896" s="294"/>
      <c r="C1896" s="337"/>
      <c r="D1896" s="337"/>
      <c r="E1896" s="337"/>
      <c r="F1896" s="337"/>
      <c r="G1896" s="356"/>
      <c r="H1896" s="340"/>
      <c r="I1896" s="337"/>
      <c r="J1896" s="337"/>
      <c r="K1896" s="337"/>
      <c r="L1896" s="337"/>
      <c r="M1896" s="334"/>
      <c r="N1896" s="337"/>
      <c r="O1896" s="349"/>
      <c r="P1896" s="349" t="str">
        <f>TEXT(daily!$B1896,"mmmm")</f>
        <v>January</v>
      </c>
      <c r="Q1896" s="357"/>
      <c r="R1896" s="313" t="str">
        <f t="shared" si="44"/>
        <v>1900</v>
      </c>
    </row>
    <row r="1897" ht="27" customHeight="1" spans="1:18">
      <c r="A1897" s="362">
        <f t="shared" si="43"/>
        <v>1883</v>
      </c>
      <c r="B1897" s="294"/>
      <c r="C1897" s="337"/>
      <c r="D1897" s="337"/>
      <c r="E1897" s="337"/>
      <c r="F1897" s="341"/>
      <c r="G1897" s="356"/>
      <c r="H1897" s="340"/>
      <c r="I1897" s="337"/>
      <c r="J1897" s="337"/>
      <c r="K1897" s="337"/>
      <c r="L1897" s="337"/>
      <c r="M1897" s="329"/>
      <c r="N1897" s="337"/>
      <c r="O1897" s="349"/>
      <c r="P1897" s="349" t="str">
        <f>TEXT(daily!$B1897,"mmmm")</f>
        <v>January</v>
      </c>
      <c r="Q1897" s="358"/>
      <c r="R1897" s="313" t="str">
        <f t="shared" si="44"/>
        <v>1900</v>
      </c>
    </row>
    <row r="1898" ht="27" customHeight="1" spans="1:18">
      <c r="A1898" s="361">
        <f t="shared" ref="A1898:A1961" si="45">A1897+1</f>
        <v>1884</v>
      </c>
      <c r="B1898" s="294"/>
      <c r="C1898" s="337"/>
      <c r="D1898" s="337"/>
      <c r="E1898" s="337"/>
      <c r="F1898" s="341"/>
      <c r="G1898" s="356"/>
      <c r="H1898" s="340"/>
      <c r="I1898" s="337"/>
      <c r="J1898" s="337"/>
      <c r="K1898" s="337"/>
      <c r="L1898" s="337"/>
      <c r="M1898" s="334"/>
      <c r="N1898" s="337"/>
      <c r="O1898" s="349"/>
      <c r="P1898" s="349" t="str">
        <f>TEXT(daily!$B1898,"mmmm")</f>
        <v>January</v>
      </c>
      <c r="Q1898" s="357"/>
      <c r="R1898" s="313" t="str">
        <f t="shared" si="44"/>
        <v>1900</v>
      </c>
    </row>
    <row r="1899" ht="27" customHeight="1" spans="1:18">
      <c r="A1899" s="362">
        <f t="shared" si="45"/>
        <v>1885</v>
      </c>
      <c r="B1899" s="294"/>
      <c r="C1899" s="337"/>
      <c r="D1899" s="337"/>
      <c r="E1899" s="337"/>
      <c r="F1899" s="341"/>
      <c r="G1899" s="356"/>
      <c r="H1899" s="340"/>
      <c r="I1899" s="337"/>
      <c r="J1899" s="337"/>
      <c r="K1899" s="337"/>
      <c r="L1899" s="337"/>
      <c r="M1899" s="329"/>
      <c r="N1899" s="337"/>
      <c r="O1899" s="349"/>
      <c r="P1899" s="349" t="str">
        <f>TEXT(daily!$B1899,"mmmm")</f>
        <v>January</v>
      </c>
      <c r="Q1899" s="358"/>
      <c r="R1899" s="313" t="str">
        <f t="shared" si="44"/>
        <v>1900</v>
      </c>
    </row>
    <row r="1900" ht="27" customHeight="1" spans="1:18">
      <c r="A1900" s="361">
        <f t="shared" si="45"/>
        <v>1886</v>
      </c>
      <c r="B1900" s="294"/>
      <c r="C1900" s="337"/>
      <c r="D1900" s="337"/>
      <c r="E1900" s="337"/>
      <c r="F1900" s="341"/>
      <c r="G1900" s="356"/>
      <c r="H1900" s="340"/>
      <c r="I1900" s="337"/>
      <c r="J1900" s="337"/>
      <c r="K1900" s="337"/>
      <c r="L1900" s="337"/>
      <c r="M1900" s="334"/>
      <c r="N1900" s="337"/>
      <c r="O1900" s="349"/>
      <c r="P1900" s="349" t="str">
        <f>TEXT(daily!$B1900,"mmmm")</f>
        <v>January</v>
      </c>
      <c r="Q1900" s="357"/>
      <c r="R1900" s="313" t="str">
        <f t="shared" si="44"/>
        <v>1900</v>
      </c>
    </row>
    <row r="1901" ht="27" customHeight="1" spans="1:18">
      <c r="A1901" s="362">
        <f t="shared" si="45"/>
        <v>1887</v>
      </c>
      <c r="B1901" s="294"/>
      <c r="C1901" s="337"/>
      <c r="D1901" s="337"/>
      <c r="E1901" s="337"/>
      <c r="F1901" s="341"/>
      <c r="G1901" s="356"/>
      <c r="H1901" s="340"/>
      <c r="I1901" s="337"/>
      <c r="J1901" s="337"/>
      <c r="K1901" s="337"/>
      <c r="L1901" s="337"/>
      <c r="M1901" s="329"/>
      <c r="N1901" s="337"/>
      <c r="O1901" s="349"/>
      <c r="P1901" s="349" t="str">
        <f>TEXT(daily!$B1901,"mmmm")</f>
        <v>January</v>
      </c>
      <c r="Q1901" s="358"/>
      <c r="R1901" s="313" t="str">
        <f t="shared" si="44"/>
        <v>1900</v>
      </c>
    </row>
    <row r="1902" ht="27" customHeight="1" spans="1:18">
      <c r="A1902" s="361">
        <f t="shared" si="45"/>
        <v>1888</v>
      </c>
      <c r="B1902" s="294"/>
      <c r="C1902" s="337"/>
      <c r="D1902" s="337"/>
      <c r="E1902" s="337"/>
      <c r="F1902" s="337"/>
      <c r="G1902" s="356"/>
      <c r="H1902" s="340"/>
      <c r="I1902" s="337"/>
      <c r="J1902" s="337"/>
      <c r="K1902" s="337"/>
      <c r="L1902" s="337"/>
      <c r="M1902" s="334"/>
      <c r="N1902" s="337"/>
      <c r="O1902" s="349"/>
      <c r="P1902" s="349" t="str">
        <f>TEXT(daily!$B1902,"mmmm")</f>
        <v>January</v>
      </c>
      <c r="Q1902" s="357"/>
      <c r="R1902" s="313" t="str">
        <f t="shared" si="44"/>
        <v>1900</v>
      </c>
    </row>
    <row r="1903" ht="27" customHeight="1" spans="1:18">
      <c r="A1903" s="362">
        <f t="shared" si="45"/>
        <v>1889</v>
      </c>
      <c r="B1903" s="294"/>
      <c r="C1903" s="337"/>
      <c r="D1903" s="337"/>
      <c r="E1903" s="337"/>
      <c r="F1903" s="337"/>
      <c r="G1903" s="356"/>
      <c r="H1903" s="340"/>
      <c r="I1903" s="337"/>
      <c r="J1903" s="337"/>
      <c r="K1903" s="337"/>
      <c r="L1903" s="337"/>
      <c r="M1903" s="329"/>
      <c r="N1903" s="337"/>
      <c r="O1903" s="349"/>
      <c r="P1903" s="349" t="str">
        <f>TEXT(daily!$B1903,"mmmm")</f>
        <v>January</v>
      </c>
      <c r="Q1903" s="358"/>
      <c r="R1903" s="313" t="str">
        <f t="shared" si="44"/>
        <v>1900</v>
      </c>
    </row>
    <row r="1904" ht="27" customHeight="1" spans="1:18">
      <c r="A1904" s="361">
        <f t="shared" si="45"/>
        <v>1890</v>
      </c>
      <c r="B1904" s="294"/>
      <c r="C1904" s="337"/>
      <c r="D1904" s="337"/>
      <c r="E1904" s="337"/>
      <c r="F1904" s="337"/>
      <c r="G1904" s="356"/>
      <c r="H1904" s="340"/>
      <c r="I1904" s="337"/>
      <c r="J1904" s="337"/>
      <c r="K1904" s="337"/>
      <c r="L1904" s="337"/>
      <c r="M1904" s="334"/>
      <c r="N1904" s="337"/>
      <c r="O1904" s="349"/>
      <c r="P1904" s="349" t="str">
        <f>TEXT(daily!$B1904,"mmmm")</f>
        <v>January</v>
      </c>
      <c r="Q1904" s="357"/>
      <c r="R1904" s="313" t="str">
        <f t="shared" si="44"/>
        <v>1900</v>
      </c>
    </row>
    <row r="1905" ht="27" customHeight="1" spans="1:18">
      <c r="A1905" s="362">
        <f t="shared" si="45"/>
        <v>1891</v>
      </c>
      <c r="B1905" s="294"/>
      <c r="C1905" s="337"/>
      <c r="D1905" s="337"/>
      <c r="E1905" s="337"/>
      <c r="F1905" s="337"/>
      <c r="G1905" s="356"/>
      <c r="H1905" s="340"/>
      <c r="I1905" s="337"/>
      <c r="J1905" s="337"/>
      <c r="K1905" s="337"/>
      <c r="L1905" s="337"/>
      <c r="M1905" s="329"/>
      <c r="N1905" s="337"/>
      <c r="O1905" s="349"/>
      <c r="P1905" s="349" t="str">
        <f>TEXT(daily!$B1905,"mmmm")</f>
        <v>January</v>
      </c>
      <c r="Q1905" s="358"/>
      <c r="R1905" s="313" t="str">
        <f t="shared" si="44"/>
        <v>1900</v>
      </c>
    </row>
    <row r="1906" ht="27" customHeight="1" spans="1:18">
      <c r="A1906" s="361">
        <f t="shared" si="45"/>
        <v>1892</v>
      </c>
      <c r="B1906" s="294"/>
      <c r="C1906" s="337"/>
      <c r="D1906" s="337"/>
      <c r="E1906" s="337"/>
      <c r="F1906" s="337"/>
      <c r="G1906" s="356"/>
      <c r="H1906" s="340"/>
      <c r="I1906" s="337"/>
      <c r="J1906" s="337"/>
      <c r="K1906" s="337"/>
      <c r="L1906" s="337"/>
      <c r="M1906" s="334"/>
      <c r="N1906" s="337"/>
      <c r="O1906" s="349"/>
      <c r="P1906" s="349" t="str">
        <f>TEXT(daily!$B1906,"mmmm")</f>
        <v>January</v>
      </c>
      <c r="Q1906" s="357"/>
      <c r="R1906" s="313" t="str">
        <f t="shared" si="44"/>
        <v>1900</v>
      </c>
    </row>
    <row r="1907" ht="27" customHeight="1" spans="1:18">
      <c r="A1907" s="362">
        <f t="shared" si="45"/>
        <v>1893</v>
      </c>
      <c r="B1907" s="294"/>
      <c r="C1907" s="337"/>
      <c r="D1907" s="337"/>
      <c r="E1907" s="337"/>
      <c r="F1907" s="337"/>
      <c r="G1907" s="356"/>
      <c r="H1907" s="340"/>
      <c r="I1907" s="337"/>
      <c r="J1907" s="337"/>
      <c r="K1907" s="337"/>
      <c r="L1907" s="337"/>
      <c r="M1907" s="329"/>
      <c r="N1907" s="337"/>
      <c r="O1907" s="349"/>
      <c r="P1907" s="349" t="str">
        <f>TEXT(daily!$B1907,"mmmm")</f>
        <v>January</v>
      </c>
      <c r="Q1907" s="358"/>
      <c r="R1907" s="313" t="str">
        <f t="shared" si="44"/>
        <v>1900</v>
      </c>
    </row>
    <row r="1908" ht="27" customHeight="1" spans="1:18">
      <c r="A1908" s="361">
        <f t="shared" si="45"/>
        <v>1894</v>
      </c>
      <c r="B1908" s="294"/>
      <c r="C1908" s="337"/>
      <c r="D1908" s="337"/>
      <c r="E1908" s="337"/>
      <c r="F1908" s="337"/>
      <c r="G1908" s="356"/>
      <c r="H1908" s="340"/>
      <c r="I1908" s="337"/>
      <c r="J1908" s="337"/>
      <c r="K1908" s="337"/>
      <c r="L1908" s="337"/>
      <c r="M1908" s="334"/>
      <c r="N1908" s="337"/>
      <c r="O1908" s="349"/>
      <c r="P1908" s="349" t="str">
        <f>TEXT(daily!$B1908,"mmmm")</f>
        <v>January</v>
      </c>
      <c r="Q1908" s="357"/>
      <c r="R1908" s="313" t="str">
        <f t="shared" si="44"/>
        <v>1900</v>
      </c>
    </row>
    <row r="1909" ht="27" customHeight="1" spans="1:18">
      <c r="A1909" s="362">
        <f t="shared" si="45"/>
        <v>1895</v>
      </c>
      <c r="B1909" s="294"/>
      <c r="C1909" s="337"/>
      <c r="D1909" s="337"/>
      <c r="E1909" s="337"/>
      <c r="F1909" s="337"/>
      <c r="G1909" s="356"/>
      <c r="H1909" s="340"/>
      <c r="I1909" s="337"/>
      <c r="J1909" s="337"/>
      <c r="K1909" s="337"/>
      <c r="L1909" s="337"/>
      <c r="M1909" s="329"/>
      <c r="N1909" s="337"/>
      <c r="O1909" s="349"/>
      <c r="P1909" s="349" t="str">
        <f>TEXT(daily!$B1909,"mmmm")</f>
        <v>January</v>
      </c>
      <c r="Q1909" s="358"/>
      <c r="R1909" s="313" t="str">
        <f t="shared" si="44"/>
        <v>1900</v>
      </c>
    </row>
    <row r="1910" ht="27" customHeight="1" spans="1:18">
      <c r="A1910" s="361">
        <f t="shared" si="45"/>
        <v>1896</v>
      </c>
      <c r="B1910" s="294"/>
      <c r="C1910" s="337"/>
      <c r="D1910" s="337"/>
      <c r="E1910" s="337"/>
      <c r="F1910" s="337"/>
      <c r="G1910" s="356"/>
      <c r="H1910" s="340"/>
      <c r="I1910" s="337"/>
      <c r="J1910" s="337"/>
      <c r="K1910" s="337"/>
      <c r="L1910" s="337"/>
      <c r="M1910" s="334"/>
      <c r="N1910" s="337"/>
      <c r="O1910" s="349"/>
      <c r="P1910" s="349" t="str">
        <f>TEXT(daily!$B1910,"mmmm")</f>
        <v>January</v>
      </c>
      <c r="Q1910" s="357"/>
      <c r="R1910" s="313" t="str">
        <f t="shared" si="44"/>
        <v>1900</v>
      </c>
    </row>
    <row r="1911" ht="27" customHeight="1" spans="1:18">
      <c r="A1911" s="362">
        <f t="shared" si="45"/>
        <v>1897</v>
      </c>
      <c r="B1911" s="294"/>
      <c r="C1911" s="337"/>
      <c r="D1911" s="337"/>
      <c r="E1911" s="337"/>
      <c r="F1911" s="337"/>
      <c r="G1911" s="356"/>
      <c r="H1911" s="340"/>
      <c r="I1911" s="337"/>
      <c r="J1911" s="337"/>
      <c r="K1911" s="337"/>
      <c r="L1911" s="337"/>
      <c r="M1911" s="329"/>
      <c r="N1911" s="337"/>
      <c r="O1911" s="349"/>
      <c r="P1911" s="349" t="str">
        <f>TEXT(daily!$B1911,"mmmm")</f>
        <v>January</v>
      </c>
      <c r="Q1911" s="358"/>
      <c r="R1911" s="313" t="str">
        <f t="shared" si="44"/>
        <v>1900</v>
      </c>
    </row>
    <row r="1912" ht="27" customHeight="1" spans="1:18">
      <c r="A1912" s="361">
        <f t="shared" si="45"/>
        <v>1898</v>
      </c>
      <c r="B1912" s="294"/>
      <c r="C1912" s="337"/>
      <c r="D1912" s="337"/>
      <c r="E1912" s="337"/>
      <c r="F1912" s="337"/>
      <c r="G1912" s="356"/>
      <c r="H1912" s="340"/>
      <c r="I1912" s="337"/>
      <c r="J1912" s="337"/>
      <c r="K1912" s="337"/>
      <c r="L1912" s="337"/>
      <c r="M1912" s="334"/>
      <c r="N1912" s="337"/>
      <c r="O1912" s="349"/>
      <c r="P1912" s="349" t="str">
        <f>TEXT(daily!$B1912,"mmmm")</f>
        <v>January</v>
      </c>
      <c r="Q1912" s="357"/>
      <c r="R1912" s="313" t="str">
        <f t="shared" si="44"/>
        <v>1900</v>
      </c>
    </row>
    <row r="1913" ht="27" customHeight="1" spans="1:18">
      <c r="A1913" s="362">
        <f t="shared" si="45"/>
        <v>1899</v>
      </c>
      <c r="B1913" s="294"/>
      <c r="C1913" s="337"/>
      <c r="D1913" s="337"/>
      <c r="E1913" s="337"/>
      <c r="F1913" s="337"/>
      <c r="G1913" s="356"/>
      <c r="H1913" s="340"/>
      <c r="I1913" s="337"/>
      <c r="J1913" s="337"/>
      <c r="K1913" s="337"/>
      <c r="L1913" s="337"/>
      <c r="M1913" s="329"/>
      <c r="N1913" s="337"/>
      <c r="O1913" s="349"/>
      <c r="P1913" s="349" t="str">
        <f>TEXT(daily!$B1913,"mmmm")</f>
        <v>January</v>
      </c>
      <c r="Q1913" s="358"/>
      <c r="R1913" s="313" t="str">
        <f t="shared" si="44"/>
        <v>1900</v>
      </c>
    </row>
    <row r="1914" ht="27" customHeight="1" spans="1:18">
      <c r="A1914" s="361">
        <f t="shared" si="45"/>
        <v>1900</v>
      </c>
      <c r="B1914" s="294"/>
      <c r="C1914" s="337"/>
      <c r="D1914" s="337"/>
      <c r="E1914" s="337"/>
      <c r="F1914" s="337"/>
      <c r="G1914" s="356"/>
      <c r="H1914" s="340"/>
      <c r="I1914" s="337"/>
      <c r="J1914" s="337"/>
      <c r="K1914" s="337"/>
      <c r="L1914" s="337"/>
      <c r="M1914" s="334"/>
      <c r="N1914" s="337"/>
      <c r="O1914" s="349"/>
      <c r="P1914" s="349" t="str">
        <f>TEXT(daily!$B1914,"mmmm")</f>
        <v>January</v>
      </c>
      <c r="Q1914" s="357"/>
      <c r="R1914" s="313" t="str">
        <f t="shared" si="44"/>
        <v>1900</v>
      </c>
    </row>
    <row r="1915" ht="27" customHeight="1" spans="1:18">
      <c r="A1915" s="362">
        <f t="shared" si="45"/>
        <v>1901</v>
      </c>
      <c r="B1915" s="294"/>
      <c r="C1915" s="337"/>
      <c r="D1915" s="337"/>
      <c r="E1915" s="337"/>
      <c r="F1915" s="337"/>
      <c r="G1915" s="356"/>
      <c r="H1915" s="340"/>
      <c r="I1915" s="337"/>
      <c r="J1915" s="337"/>
      <c r="K1915" s="337"/>
      <c r="L1915" s="337"/>
      <c r="M1915" s="329"/>
      <c r="N1915" s="337"/>
      <c r="O1915" s="349"/>
      <c r="P1915" s="349" t="str">
        <f>TEXT(daily!$B1915,"mmmm")</f>
        <v>January</v>
      </c>
      <c r="Q1915" s="358"/>
      <c r="R1915" s="313" t="str">
        <f t="shared" si="44"/>
        <v>1900</v>
      </c>
    </row>
    <row r="1916" ht="27" customHeight="1" spans="1:18">
      <c r="A1916" s="361">
        <f t="shared" si="45"/>
        <v>1902</v>
      </c>
      <c r="B1916" s="294"/>
      <c r="C1916" s="337"/>
      <c r="D1916" s="337"/>
      <c r="E1916" s="337"/>
      <c r="F1916" s="337"/>
      <c r="G1916" s="356"/>
      <c r="H1916" s="340"/>
      <c r="I1916" s="337"/>
      <c r="J1916" s="337"/>
      <c r="K1916" s="337"/>
      <c r="L1916" s="337"/>
      <c r="M1916" s="334"/>
      <c r="N1916" s="337"/>
      <c r="O1916" s="349"/>
      <c r="P1916" s="349" t="str">
        <f>TEXT(daily!$B1916,"mmmm")</f>
        <v>January</v>
      </c>
      <c r="Q1916" s="357"/>
      <c r="R1916" s="313" t="str">
        <f t="shared" si="44"/>
        <v>1900</v>
      </c>
    </row>
    <row r="1917" ht="27" customHeight="1" spans="1:18">
      <c r="A1917" s="362">
        <f t="shared" si="45"/>
        <v>1903</v>
      </c>
      <c r="B1917" s="294"/>
      <c r="C1917" s="337"/>
      <c r="D1917" s="337"/>
      <c r="E1917" s="337"/>
      <c r="F1917" s="337"/>
      <c r="G1917" s="356"/>
      <c r="H1917" s="340"/>
      <c r="I1917" s="337"/>
      <c r="J1917" s="337"/>
      <c r="K1917" s="337"/>
      <c r="L1917" s="337"/>
      <c r="M1917" s="329"/>
      <c r="N1917" s="337"/>
      <c r="O1917" s="349"/>
      <c r="P1917" s="349" t="str">
        <f>TEXT(daily!$B1917,"mmmm")</f>
        <v>January</v>
      </c>
      <c r="Q1917" s="358"/>
      <c r="R1917" s="313" t="str">
        <f t="shared" si="44"/>
        <v>1900</v>
      </c>
    </row>
    <row r="1918" ht="27" customHeight="1" spans="1:18">
      <c r="A1918" s="361">
        <f t="shared" si="45"/>
        <v>1904</v>
      </c>
      <c r="B1918" s="294"/>
      <c r="C1918" s="337"/>
      <c r="D1918" s="337"/>
      <c r="E1918" s="337"/>
      <c r="F1918" s="337"/>
      <c r="G1918" s="356"/>
      <c r="H1918" s="340"/>
      <c r="I1918" s="337"/>
      <c r="J1918" s="337"/>
      <c r="K1918" s="337"/>
      <c r="L1918" s="337"/>
      <c r="M1918" s="334"/>
      <c r="N1918" s="337"/>
      <c r="O1918" s="349"/>
      <c r="P1918" s="349" t="str">
        <f>TEXT(daily!$B1918,"mmmm")</f>
        <v>January</v>
      </c>
      <c r="Q1918" s="357"/>
      <c r="R1918" s="313" t="str">
        <f t="shared" si="44"/>
        <v>1900</v>
      </c>
    </row>
    <row r="1919" ht="27" customHeight="1" spans="1:18">
      <c r="A1919" s="362">
        <f t="shared" si="45"/>
        <v>1905</v>
      </c>
      <c r="B1919" s="294"/>
      <c r="C1919" s="337"/>
      <c r="D1919" s="337"/>
      <c r="E1919" s="337"/>
      <c r="F1919" s="337"/>
      <c r="G1919" s="356"/>
      <c r="H1919" s="340"/>
      <c r="I1919" s="337"/>
      <c r="J1919" s="337"/>
      <c r="K1919" s="337"/>
      <c r="L1919" s="337"/>
      <c r="M1919" s="329"/>
      <c r="N1919" s="337"/>
      <c r="O1919" s="349"/>
      <c r="P1919" s="349" t="str">
        <f>TEXT(daily!$B1919,"mmmm")</f>
        <v>January</v>
      </c>
      <c r="Q1919" s="358"/>
      <c r="R1919" s="313" t="str">
        <f t="shared" si="44"/>
        <v>1900</v>
      </c>
    </row>
    <row r="1920" ht="27" customHeight="1" spans="1:18">
      <c r="A1920" s="361">
        <f t="shared" si="45"/>
        <v>1906</v>
      </c>
      <c r="B1920" s="294"/>
      <c r="C1920" s="337"/>
      <c r="D1920" s="337"/>
      <c r="E1920" s="337"/>
      <c r="F1920" s="337"/>
      <c r="G1920" s="356"/>
      <c r="H1920" s="340"/>
      <c r="I1920" s="337"/>
      <c r="J1920" s="337"/>
      <c r="K1920" s="337"/>
      <c r="L1920" s="337"/>
      <c r="M1920" s="334"/>
      <c r="N1920" s="337"/>
      <c r="O1920" s="349"/>
      <c r="P1920" s="349" t="str">
        <f>TEXT(daily!$B1920,"mmmm")</f>
        <v>January</v>
      </c>
      <c r="Q1920" s="357"/>
      <c r="R1920" s="313" t="str">
        <f t="shared" si="44"/>
        <v>1900</v>
      </c>
    </row>
    <row r="1921" ht="27" customHeight="1" spans="1:18">
      <c r="A1921" s="362">
        <f t="shared" si="45"/>
        <v>1907</v>
      </c>
      <c r="B1921" s="294"/>
      <c r="C1921" s="337"/>
      <c r="D1921" s="337"/>
      <c r="E1921" s="337"/>
      <c r="F1921" s="337"/>
      <c r="G1921" s="356"/>
      <c r="H1921" s="340"/>
      <c r="I1921" s="337"/>
      <c r="J1921" s="337"/>
      <c r="K1921" s="337"/>
      <c r="L1921" s="337"/>
      <c r="M1921" s="329"/>
      <c r="N1921" s="337"/>
      <c r="O1921" s="349"/>
      <c r="P1921" s="349" t="str">
        <f>TEXT(daily!$B1921,"mmmm")</f>
        <v>January</v>
      </c>
      <c r="Q1921" s="358"/>
      <c r="R1921" s="313" t="str">
        <f t="shared" si="44"/>
        <v>1900</v>
      </c>
    </row>
    <row r="1922" ht="27" customHeight="1" spans="1:18">
      <c r="A1922" s="361">
        <f t="shared" si="45"/>
        <v>1908</v>
      </c>
      <c r="B1922" s="294"/>
      <c r="C1922" s="337"/>
      <c r="D1922" s="337"/>
      <c r="E1922" s="337"/>
      <c r="F1922" s="337"/>
      <c r="G1922" s="356"/>
      <c r="H1922" s="340"/>
      <c r="I1922" s="337"/>
      <c r="J1922" s="337"/>
      <c r="K1922" s="337"/>
      <c r="L1922" s="337"/>
      <c r="M1922" s="334"/>
      <c r="N1922" s="337"/>
      <c r="O1922" s="349"/>
      <c r="P1922" s="349" t="str">
        <f>TEXT(daily!$B1922,"mmmm")</f>
        <v>January</v>
      </c>
      <c r="Q1922" s="357"/>
      <c r="R1922" s="313" t="str">
        <f t="shared" si="44"/>
        <v>1900</v>
      </c>
    </row>
    <row r="1923" ht="27" customHeight="1" spans="1:18">
      <c r="A1923" s="362">
        <f t="shared" si="45"/>
        <v>1909</v>
      </c>
      <c r="B1923" s="294"/>
      <c r="C1923" s="337"/>
      <c r="D1923" s="337"/>
      <c r="E1923" s="337"/>
      <c r="F1923" s="337"/>
      <c r="G1923" s="356"/>
      <c r="H1923" s="340"/>
      <c r="I1923" s="337"/>
      <c r="J1923" s="337"/>
      <c r="K1923" s="337"/>
      <c r="L1923" s="337"/>
      <c r="M1923" s="329"/>
      <c r="N1923" s="337"/>
      <c r="O1923" s="349"/>
      <c r="P1923" s="349" t="str">
        <f>TEXT(daily!$B1923,"mmmm")</f>
        <v>January</v>
      </c>
      <c r="Q1923" s="358"/>
      <c r="R1923" s="313" t="str">
        <f t="shared" si="44"/>
        <v>1900</v>
      </c>
    </row>
    <row r="1924" ht="27" customHeight="1" spans="1:18">
      <c r="A1924" s="361">
        <f t="shared" si="45"/>
        <v>1910</v>
      </c>
      <c r="B1924" s="294"/>
      <c r="C1924" s="337"/>
      <c r="D1924" s="337"/>
      <c r="E1924" s="337"/>
      <c r="F1924" s="337"/>
      <c r="G1924" s="356"/>
      <c r="H1924" s="340"/>
      <c r="I1924" s="337"/>
      <c r="J1924" s="337"/>
      <c r="K1924" s="337"/>
      <c r="L1924" s="337"/>
      <c r="M1924" s="334"/>
      <c r="N1924" s="337"/>
      <c r="O1924" s="349"/>
      <c r="P1924" s="349" t="str">
        <f>TEXT(daily!$B1924,"mmmm")</f>
        <v>January</v>
      </c>
      <c r="Q1924" s="357"/>
      <c r="R1924" s="313" t="str">
        <f t="shared" si="44"/>
        <v>1900</v>
      </c>
    </row>
    <row r="1925" ht="27" customHeight="1" spans="1:18">
      <c r="A1925" s="362">
        <f t="shared" si="45"/>
        <v>1911</v>
      </c>
      <c r="B1925" s="294"/>
      <c r="C1925" s="337"/>
      <c r="D1925" s="337"/>
      <c r="E1925" s="337"/>
      <c r="F1925" s="337"/>
      <c r="G1925" s="356"/>
      <c r="H1925" s="340"/>
      <c r="I1925" s="337"/>
      <c r="J1925" s="337"/>
      <c r="K1925" s="337"/>
      <c r="L1925" s="337"/>
      <c r="M1925" s="329"/>
      <c r="N1925" s="337"/>
      <c r="O1925" s="349"/>
      <c r="P1925" s="349" t="str">
        <f>TEXT(daily!$B1925,"mmmm")</f>
        <v>January</v>
      </c>
      <c r="Q1925" s="358"/>
      <c r="R1925" s="313" t="str">
        <f t="shared" si="44"/>
        <v>1900</v>
      </c>
    </row>
    <row r="1926" ht="27" customHeight="1" spans="1:18">
      <c r="A1926" s="361">
        <f t="shared" si="45"/>
        <v>1912</v>
      </c>
      <c r="B1926" s="294"/>
      <c r="C1926" s="337"/>
      <c r="D1926" s="337"/>
      <c r="E1926" s="337"/>
      <c r="F1926" s="337"/>
      <c r="G1926" s="356"/>
      <c r="H1926" s="340"/>
      <c r="I1926" s="337"/>
      <c r="J1926" s="337"/>
      <c r="K1926" s="337"/>
      <c r="L1926" s="337"/>
      <c r="M1926" s="334"/>
      <c r="N1926" s="337"/>
      <c r="O1926" s="349"/>
      <c r="P1926" s="349" t="str">
        <f>TEXT(daily!$B1926,"mmmm")</f>
        <v>January</v>
      </c>
      <c r="Q1926" s="357"/>
      <c r="R1926" s="313" t="str">
        <f t="shared" si="44"/>
        <v>1900</v>
      </c>
    </row>
    <row r="1927" ht="27" customHeight="1" spans="1:18">
      <c r="A1927" s="362">
        <f t="shared" si="45"/>
        <v>1913</v>
      </c>
      <c r="B1927" s="294"/>
      <c r="C1927" s="337"/>
      <c r="D1927" s="337"/>
      <c r="E1927" s="337"/>
      <c r="F1927" s="337"/>
      <c r="G1927" s="356"/>
      <c r="H1927" s="340"/>
      <c r="I1927" s="337"/>
      <c r="J1927" s="337"/>
      <c r="K1927" s="337"/>
      <c r="L1927" s="337"/>
      <c r="M1927" s="329"/>
      <c r="N1927" s="337"/>
      <c r="O1927" s="349"/>
      <c r="P1927" s="349" t="str">
        <f>TEXT(daily!$B1927,"mmmm")</f>
        <v>January</v>
      </c>
      <c r="Q1927" s="358"/>
      <c r="R1927" s="313" t="str">
        <f t="shared" si="44"/>
        <v>1900</v>
      </c>
    </row>
    <row r="1928" ht="27" customHeight="1" spans="1:18">
      <c r="A1928" s="361">
        <f t="shared" si="45"/>
        <v>1914</v>
      </c>
      <c r="B1928" s="294"/>
      <c r="C1928" s="337"/>
      <c r="D1928" s="337"/>
      <c r="E1928" s="337"/>
      <c r="F1928" s="337"/>
      <c r="G1928" s="356"/>
      <c r="H1928" s="340"/>
      <c r="I1928" s="337"/>
      <c r="J1928" s="337"/>
      <c r="K1928" s="337"/>
      <c r="L1928" s="337"/>
      <c r="M1928" s="334"/>
      <c r="N1928" s="337"/>
      <c r="O1928" s="349"/>
      <c r="P1928" s="349" t="str">
        <f>TEXT(daily!$B1928,"mmmm")</f>
        <v>January</v>
      </c>
      <c r="Q1928" s="357"/>
      <c r="R1928" s="313" t="str">
        <f t="shared" si="44"/>
        <v>1900</v>
      </c>
    </row>
    <row r="1929" ht="27" customHeight="1" spans="1:18">
      <c r="A1929" s="362">
        <f t="shared" si="45"/>
        <v>1915</v>
      </c>
      <c r="B1929" s="294"/>
      <c r="C1929" s="337"/>
      <c r="D1929" s="337"/>
      <c r="E1929" s="337"/>
      <c r="F1929" s="341"/>
      <c r="G1929" s="356"/>
      <c r="H1929" s="340"/>
      <c r="I1929" s="337"/>
      <c r="J1929" s="337"/>
      <c r="K1929" s="337"/>
      <c r="L1929" s="337"/>
      <c r="M1929" s="329"/>
      <c r="N1929" s="337"/>
      <c r="O1929" s="349"/>
      <c r="P1929" s="349" t="str">
        <f>TEXT(daily!$B1929,"mmmm")</f>
        <v>January</v>
      </c>
      <c r="Q1929" s="358"/>
      <c r="R1929" s="313" t="str">
        <f t="shared" si="44"/>
        <v>1900</v>
      </c>
    </row>
    <row r="1930" ht="27" customHeight="1" spans="1:18">
      <c r="A1930" s="361">
        <f t="shared" si="45"/>
        <v>1916</v>
      </c>
      <c r="B1930" s="294"/>
      <c r="C1930" s="337"/>
      <c r="D1930" s="337"/>
      <c r="E1930" s="337"/>
      <c r="F1930" s="337"/>
      <c r="G1930" s="356"/>
      <c r="H1930" s="340"/>
      <c r="I1930" s="337"/>
      <c r="J1930" s="337"/>
      <c r="K1930" s="337"/>
      <c r="L1930" s="337"/>
      <c r="M1930" s="334"/>
      <c r="N1930" s="337"/>
      <c r="O1930" s="349"/>
      <c r="P1930" s="349" t="str">
        <f>TEXT(daily!$B1930,"mmmm")</f>
        <v>January</v>
      </c>
      <c r="Q1930" s="357"/>
      <c r="R1930" s="313" t="str">
        <f t="shared" si="44"/>
        <v>1900</v>
      </c>
    </row>
    <row r="1931" ht="27" customHeight="1" spans="1:18">
      <c r="A1931" s="362">
        <f t="shared" si="45"/>
        <v>1917</v>
      </c>
      <c r="B1931" s="294"/>
      <c r="C1931" s="337"/>
      <c r="D1931" s="337"/>
      <c r="E1931" s="337"/>
      <c r="F1931" s="337"/>
      <c r="G1931" s="356"/>
      <c r="H1931" s="340"/>
      <c r="I1931" s="337"/>
      <c r="J1931" s="337"/>
      <c r="K1931" s="337"/>
      <c r="L1931" s="337"/>
      <c r="M1931" s="329"/>
      <c r="N1931" s="337"/>
      <c r="O1931" s="349"/>
      <c r="P1931" s="349" t="str">
        <f>TEXT(daily!$B1931,"mmmm")</f>
        <v>January</v>
      </c>
      <c r="Q1931" s="358"/>
      <c r="R1931" s="313" t="str">
        <f t="shared" si="44"/>
        <v>1900</v>
      </c>
    </row>
    <row r="1932" ht="27" customHeight="1" spans="1:18">
      <c r="A1932" s="361">
        <f t="shared" si="45"/>
        <v>1918</v>
      </c>
      <c r="B1932" s="294"/>
      <c r="C1932" s="337"/>
      <c r="D1932" s="337"/>
      <c r="E1932" s="337"/>
      <c r="F1932" s="341"/>
      <c r="G1932" s="356"/>
      <c r="H1932" s="340"/>
      <c r="I1932" s="337"/>
      <c r="J1932" s="337"/>
      <c r="K1932" s="337"/>
      <c r="L1932" s="337"/>
      <c r="M1932" s="334"/>
      <c r="N1932" s="337"/>
      <c r="O1932" s="349"/>
      <c r="P1932" s="349" t="str">
        <f>TEXT(daily!$B1932,"mmmm")</f>
        <v>January</v>
      </c>
      <c r="Q1932" s="357"/>
      <c r="R1932" s="313" t="str">
        <f t="shared" si="44"/>
        <v>1900</v>
      </c>
    </row>
    <row r="1933" ht="27" customHeight="1" spans="1:18">
      <c r="A1933" s="362">
        <f t="shared" si="45"/>
        <v>1919</v>
      </c>
      <c r="B1933" s="294"/>
      <c r="C1933" s="337"/>
      <c r="D1933" s="337"/>
      <c r="E1933" s="337"/>
      <c r="F1933" s="337"/>
      <c r="G1933" s="356"/>
      <c r="H1933" s="340"/>
      <c r="I1933" s="337"/>
      <c r="J1933" s="337"/>
      <c r="K1933" s="337"/>
      <c r="L1933" s="337"/>
      <c r="M1933" s="329"/>
      <c r="N1933" s="337"/>
      <c r="O1933" s="349"/>
      <c r="P1933" s="349" t="str">
        <f>TEXT(daily!$B1933,"mmmm")</f>
        <v>January</v>
      </c>
      <c r="Q1933" s="358"/>
      <c r="R1933" s="313" t="str">
        <f t="shared" si="44"/>
        <v>1900</v>
      </c>
    </row>
    <row r="1934" ht="27" customHeight="1" spans="1:18">
      <c r="A1934" s="361">
        <f t="shared" si="45"/>
        <v>1920</v>
      </c>
      <c r="B1934" s="294"/>
      <c r="C1934" s="337"/>
      <c r="D1934" s="337"/>
      <c r="E1934" s="337"/>
      <c r="F1934" s="337"/>
      <c r="G1934" s="356"/>
      <c r="H1934" s="340"/>
      <c r="I1934" s="337"/>
      <c r="J1934" s="337"/>
      <c r="K1934" s="337"/>
      <c r="L1934" s="337"/>
      <c r="M1934" s="334"/>
      <c r="N1934" s="337"/>
      <c r="O1934" s="349"/>
      <c r="P1934" s="349" t="str">
        <f>TEXT(daily!$B1934,"mmmm")</f>
        <v>January</v>
      </c>
      <c r="Q1934" s="357"/>
      <c r="R1934" s="313" t="str">
        <f t="shared" si="44"/>
        <v>1900</v>
      </c>
    </row>
    <row r="1935" ht="27" customHeight="1" spans="1:18">
      <c r="A1935" s="362">
        <f t="shared" si="45"/>
        <v>1921</v>
      </c>
      <c r="B1935" s="294"/>
      <c r="C1935" s="337"/>
      <c r="D1935" s="337"/>
      <c r="E1935" s="337"/>
      <c r="F1935" s="337"/>
      <c r="G1935" s="356"/>
      <c r="H1935" s="340"/>
      <c r="I1935" s="337"/>
      <c r="J1935" s="337"/>
      <c r="K1935" s="337"/>
      <c r="L1935" s="337"/>
      <c r="M1935" s="329"/>
      <c r="N1935" s="337"/>
      <c r="O1935" s="349"/>
      <c r="P1935" s="349" t="str">
        <f>TEXT(daily!$B1935,"mmmm")</f>
        <v>January</v>
      </c>
      <c r="Q1935" s="358"/>
      <c r="R1935" s="313" t="str">
        <f t="shared" ref="R1935:R1998" si="46">TEXT(B1935,"yyyy")</f>
        <v>1900</v>
      </c>
    </row>
    <row r="1936" ht="27" customHeight="1" spans="1:18">
      <c r="A1936" s="361">
        <f t="shared" si="45"/>
        <v>1922</v>
      </c>
      <c r="B1936" s="294"/>
      <c r="C1936" s="337"/>
      <c r="D1936" s="337"/>
      <c r="E1936" s="337"/>
      <c r="F1936" s="337"/>
      <c r="G1936" s="356"/>
      <c r="H1936" s="340"/>
      <c r="I1936" s="337"/>
      <c r="J1936" s="337"/>
      <c r="K1936" s="337"/>
      <c r="L1936" s="337"/>
      <c r="M1936" s="334"/>
      <c r="N1936" s="337"/>
      <c r="O1936" s="349"/>
      <c r="P1936" s="349" t="str">
        <f>TEXT(daily!$B1936,"mmmm")</f>
        <v>January</v>
      </c>
      <c r="Q1936" s="357"/>
      <c r="R1936" s="313" t="str">
        <f t="shared" si="46"/>
        <v>1900</v>
      </c>
    </row>
    <row r="1937" ht="27" customHeight="1" spans="1:18">
      <c r="A1937" s="362">
        <f t="shared" si="45"/>
        <v>1923</v>
      </c>
      <c r="B1937" s="294"/>
      <c r="C1937" s="337"/>
      <c r="D1937" s="337"/>
      <c r="E1937" s="337"/>
      <c r="F1937" s="337"/>
      <c r="G1937" s="356"/>
      <c r="H1937" s="340"/>
      <c r="I1937" s="337"/>
      <c r="J1937" s="337"/>
      <c r="K1937" s="337"/>
      <c r="L1937" s="337"/>
      <c r="M1937" s="329"/>
      <c r="N1937" s="337"/>
      <c r="O1937" s="349"/>
      <c r="P1937" s="349" t="str">
        <f>TEXT(daily!$B1937,"mmmm")</f>
        <v>January</v>
      </c>
      <c r="Q1937" s="358"/>
      <c r="R1937" s="313" t="str">
        <f t="shared" si="46"/>
        <v>1900</v>
      </c>
    </row>
    <row r="1938" ht="27" customHeight="1" spans="1:18">
      <c r="A1938" s="361">
        <f t="shared" si="45"/>
        <v>1924</v>
      </c>
      <c r="B1938" s="294"/>
      <c r="C1938" s="337"/>
      <c r="D1938" s="337"/>
      <c r="E1938" s="337"/>
      <c r="F1938" s="337"/>
      <c r="G1938" s="356"/>
      <c r="H1938" s="340"/>
      <c r="I1938" s="337"/>
      <c r="J1938" s="337"/>
      <c r="K1938" s="337"/>
      <c r="L1938" s="337"/>
      <c r="M1938" s="334"/>
      <c r="N1938" s="337"/>
      <c r="O1938" s="349"/>
      <c r="P1938" s="349" t="str">
        <f>TEXT(daily!$B1938,"mmmm")</f>
        <v>January</v>
      </c>
      <c r="Q1938" s="357"/>
      <c r="R1938" s="313" t="str">
        <f t="shared" si="46"/>
        <v>1900</v>
      </c>
    </row>
    <row r="1939" ht="27" customHeight="1" spans="1:18">
      <c r="A1939" s="362">
        <f t="shared" si="45"/>
        <v>1925</v>
      </c>
      <c r="B1939" s="294"/>
      <c r="C1939" s="337"/>
      <c r="D1939" s="337"/>
      <c r="E1939" s="337"/>
      <c r="F1939" s="337"/>
      <c r="G1939" s="356"/>
      <c r="H1939" s="340"/>
      <c r="I1939" s="337"/>
      <c r="J1939" s="337"/>
      <c r="K1939" s="337"/>
      <c r="L1939" s="337"/>
      <c r="M1939" s="329"/>
      <c r="N1939" s="337"/>
      <c r="O1939" s="349"/>
      <c r="P1939" s="349" t="str">
        <f>TEXT(daily!$B1939,"mmmm")</f>
        <v>January</v>
      </c>
      <c r="Q1939" s="358"/>
      <c r="R1939" s="313" t="str">
        <f t="shared" si="46"/>
        <v>1900</v>
      </c>
    </row>
    <row r="1940" ht="27" customHeight="1" spans="1:18">
      <c r="A1940" s="361">
        <f t="shared" si="45"/>
        <v>1926</v>
      </c>
      <c r="B1940" s="294"/>
      <c r="C1940" s="337"/>
      <c r="D1940" s="337"/>
      <c r="E1940" s="337"/>
      <c r="F1940" s="341"/>
      <c r="G1940" s="356"/>
      <c r="H1940" s="340"/>
      <c r="I1940" s="337"/>
      <c r="J1940" s="337"/>
      <c r="K1940" s="337"/>
      <c r="L1940" s="337"/>
      <c r="M1940" s="334"/>
      <c r="N1940" s="337"/>
      <c r="O1940" s="349"/>
      <c r="P1940" s="349" t="str">
        <f>TEXT(daily!$B1940,"mmmm")</f>
        <v>January</v>
      </c>
      <c r="Q1940" s="357"/>
      <c r="R1940" s="313" t="str">
        <f t="shared" si="46"/>
        <v>1900</v>
      </c>
    </row>
    <row r="1941" ht="27" customHeight="1" spans="1:18">
      <c r="A1941" s="362">
        <f t="shared" si="45"/>
        <v>1927</v>
      </c>
      <c r="B1941" s="294"/>
      <c r="C1941" s="337"/>
      <c r="D1941" s="337"/>
      <c r="E1941" s="337"/>
      <c r="F1941" s="337"/>
      <c r="G1941" s="356"/>
      <c r="H1941" s="340"/>
      <c r="I1941" s="337"/>
      <c r="J1941" s="337"/>
      <c r="K1941" s="337"/>
      <c r="L1941" s="337"/>
      <c r="M1941" s="329"/>
      <c r="N1941" s="337"/>
      <c r="O1941" s="349"/>
      <c r="P1941" s="349" t="str">
        <f>TEXT(daily!$B1941,"mmmm")</f>
        <v>January</v>
      </c>
      <c r="Q1941" s="358"/>
      <c r="R1941" s="313" t="str">
        <f t="shared" si="46"/>
        <v>1900</v>
      </c>
    </row>
    <row r="1942" ht="27" customHeight="1" spans="1:18">
      <c r="A1942" s="361">
        <f t="shared" si="45"/>
        <v>1928</v>
      </c>
      <c r="B1942" s="294"/>
      <c r="C1942" s="337"/>
      <c r="D1942" s="337"/>
      <c r="E1942" s="337"/>
      <c r="F1942" s="337"/>
      <c r="G1942" s="356"/>
      <c r="H1942" s="340"/>
      <c r="I1942" s="337"/>
      <c r="J1942" s="337"/>
      <c r="K1942" s="337"/>
      <c r="L1942" s="337"/>
      <c r="M1942" s="334"/>
      <c r="N1942" s="337"/>
      <c r="O1942" s="349"/>
      <c r="P1942" s="349" t="str">
        <f>TEXT(daily!$B1942,"mmmm")</f>
        <v>January</v>
      </c>
      <c r="Q1942" s="357"/>
      <c r="R1942" s="313" t="str">
        <f t="shared" si="46"/>
        <v>1900</v>
      </c>
    </row>
    <row r="1943" ht="27" customHeight="1" spans="1:18">
      <c r="A1943" s="362">
        <f t="shared" si="45"/>
        <v>1929</v>
      </c>
      <c r="B1943" s="294"/>
      <c r="C1943" s="337"/>
      <c r="D1943" s="337"/>
      <c r="E1943" s="337"/>
      <c r="F1943" s="337"/>
      <c r="G1943" s="356"/>
      <c r="H1943" s="340"/>
      <c r="I1943" s="337"/>
      <c r="J1943" s="337"/>
      <c r="K1943" s="337"/>
      <c r="L1943" s="337"/>
      <c r="M1943" s="329"/>
      <c r="N1943" s="337"/>
      <c r="O1943" s="349"/>
      <c r="P1943" s="349" t="str">
        <f>TEXT(daily!$B1943,"mmmm")</f>
        <v>January</v>
      </c>
      <c r="Q1943" s="358"/>
      <c r="R1943" s="313" t="str">
        <f t="shared" si="46"/>
        <v>1900</v>
      </c>
    </row>
    <row r="1944" ht="27" customHeight="1" spans="1:18">
      <c r="A1944" s="361">
        <f t="shared" si="45"/>
        <v>1930</v>
      </c>
      <c r="B1944" s="294"/>
      <c r="C1944" s="337"/>
      <c r="D1944" s="337"/>
      <c r="E1944" s="337"/>
      <c r="F1944" s="337"/>
      <c r="G1944" s="356"/>
      <c r="H1944" s="340"/>
      <c r="I1944" s="337"/>
      <c r="J1944" s="337"/>
      <c r="K1944" s="337"/>
      <c r="L1944" s="337"/>
      <c r="M1944" s="334"/>
      <c r="N1944" s="337"/>
      <c r="O1944" s="349"/>
      <c r="P1944" s="349" t="str">
        <f>TEXT(daily!$B1944,"mmmm")</f>
        <v>January</v>
      </c>
      <c r="Q1944" s="357"/>
      <c r="R1944" s="313" t="str">
        <f t="shared" si="46"/>
        <v>1900</v>
      </c>
    </row>
    <row r="1945" ht="27" customHeight="1" spans="1:18">
      <c r="A1945" s="362">
        <f t="shared" si="45"/>
        <v>1931</v>
      </c>
      <c r="B1945" s="294"/>
      <c r="C1945" s="337"/>
      <c r="D1945" s="337"/>
      <c r="E1945" s="337"/>
      <c r="F1945" s="337"/>
      <c r="G1945" s="356"/>
      <c r="H1945" s="340"/>
      <c r="I1945" s="337"/>
      <c r="J1945" s="337"/>
      <c r="K1945" s="337"/>
      <c r="L1945" s="337"/>
      <c r="M1945" s="329"/>
      <c r="N1945" s="337"/>
      <c r="O1945" s="349"/>
      <c r="P1945" s="349" t="str">
        <f>TEXT(daily!$B1945,"mmmm")</f>
        <v>January</v>
      </c>
      <c r="Q1945" s="358"/>
      <c r="R1945" s="313" t="str">
        <f t="shared" si="46"/>
        <v>1900</v>
      </c>
    </row>
    <row r="1946" ht="27" customHeight="1" spans="1:18">
      <c r="A1946" s="361">
        <f t="shared" si="45"/>
        <v>1932</v>
      </c>
      <c r="B1946" s="294"/>
      <c r="C1946" s="337"/>
      <c r="D1946" s="337"/>
      <c r="E1946" s="337"/>
      <c r="F1946" s="337"/>
      <c r="G1946" s="356"/>
      <c r="H1946" s="340"/>
      <c r="I1946" s="337"/>
      <c r="J1946" s="337"/>
      <c r="K1946" s="337"/>
      <c r="L1946" s="337"/>
      <c r="M1946" s="334"/>
      <c r="N1946" s="337"/>
      <c r="O1946" s="349"/>
      <c r="P1946" s="349" t="str">
        <f>TEXT(daily!$B1946,"mmmm")</f>
        <v>January</v>
      </c>
      <c r="Q1946" s="357"/>
      <c r="R1946" s="313" t="str">
        <f t="shared" si="46"/>
        <v>1900</v>
      </c>
    </row>
    <row r="1947" ht="27" customHeight="1" spans="1:18">
      <c r="A1947" s="362">
        <f t="shared" si="45"/>
        <v>1933</v>
      </c>
      <c r="B1947" s="294"/>
      <c r="C1947" s="337"/>
      <c r="D1947" s="337"/>
      <c r="E1947" s="337"/>
      <c r="F1947" s="337"/>
      <c r="G1947" s="356"/>
      <c r="H1947" s="340"/>
      <c r="I1947" s="337"/>
      <c r="J1947" s="337"/>
      <c r="K1947" s="337"/>
      <c r="L1947" s="337"/>
      <c r="M1947" s="329"/>
      <c r="N1947" s="337"/>
      <c r="O1947" s="349"/>
      <c r="P1947" s="349" t="str">
        <f>TEXT(daily!$B1947,"mmmm")</f>
        <v>January</v>
      </c>
      <c r="Q1947" s="358"/>
      <c r="R1947" s="313" t="str">
        <f t="shared" si="46"/>
        <v>1900</v>
      </c>
    </row>
    <row r="1948" ht="27" customHeight="1" spans="1:18">
      <c r="A1948" s="361">
        <f t="shared" si="45"/>
        <v>1934</v>
      </c>
      <c r="B1948" s="294"/>
      <c r="C1948" s="337"/>
      <c r="D1948" s="337"/>
      <c r="E1948" s="337"/>
      <c r="F1948" s="337"/>
      <c r="G1948" s="356"/>
      <c r="H1948" s="340"/>
      <c r="I1948" s="337"/>
      <c r="J1948" s="337"/>
      <c r="K1948" s="337"/>
      <c r="L1948" s="337"/>
      <c r="M1948" s="334"/>
      <c r="N1948" s="337"/>
      <c r="O1948" s="349"/>
      <c r="P1948" s="349" t="str">
        <f>TEXT(daily!$B1948,"mmmm")</f>
        <v>January</v>
      </c>
      <c r="Q1948" s="357"/>
      <c r="R1948" s="313" t="str">
        <f t="shared" si="46"/>
        <v>1900</v>
      </c>
    </row>
    <row r="1949" ht="27" customHeight="1" spans="1:18">
      <c r="A1949" s="362">
        <f t="shared" si="45"/>
        <v>1935</v>
      </c>
      <c r="B1949" s="294"/>
      <c r="C1949" s="337"/>
      <c r="D1949" s="337"/>
      <c r="E1949" s="337"/>
      <c r="F1949" s="337"/>
      <c r="G1949" s="356"/>
      <c r="H1949" s="340"/>
      <c r="I1949" s="337"/>
      <c r="J1949" s="337"/>
      <c r="K1949" s="337"/>
      <c r="L1949" s="337"/>
      <c r="M1949" s="329"/>
      <c r="N1949" s="337"/>
      <c r="O1949" s="349"/>
      <c r="P1949" s="349" t="str">
        <f>TEXT(daily!$B1949,"mmmm")</f>
        <v>January</v>
      </c>
      <c r="Q1949" s="358"/>
      <c r="R1949" s="313" t="str">
        <f t="shared" si="46"/>
        <v>1900</v>
      </c>
    </row>
    <row r="1950" ht="27" customHeight="1" spans="1:18">
      <c r="A1950" s="361">
        <f t="shared" si="45"/>
        <v>1936</v>
      </c>
      <c r="B1950" s="294"/>
      <c r="C1950" s="337"/>
      <c r="D1950" s="337"/>
      <c r="E1950" s="337"/>
      <c r="F1950" s="337"/>
      <c r="G1950" s="356"/>
      <c r="H1950" s="340"/>
      <c r="I1950" s="337"/>
      <c r="J1950" s="337"/>
      <c r="K1950" s="337"/>
      <c r="L1950" s="337"/>
      <c r="M1950" s="334"/>
      <c r="N1950" s="337"/>
      <c r="O1950" s="349"/>
      <c r="P1950" s="349" t="str">
        <f>TEXT(daily!$B1950,"mmmm")</f>
        <v>January</v>
      </c>
      <c r="Q1950" s="357"/>
      <c r="R1950" s="313" t="str">
        <f t="shared" si="46"/>
        <v>1900</v>
      </c>
    </row>
    <row r="1951" ht="27" customHeight="1" spans="1:18">
      <c r="A1951" s="362">
        <f t="shared" si="45"/>
        <v>1937</v>
      </c>
      <c r="B1951" s="294"/>
      <c r="C1951" s="337"/>
      <c r="D1951" s="337"/>
      <c r="E1951" s="337"/>
      <c r="F1951" s="337"/>
      <c r="G1951" s="356"/>
      <c r="H1951" s="340"/>
      <c r="I1951" s="337"/>
      <c r="J1951" s="337"/>
      <c r="K1951" s="337"/>
      <c r="L1951" s="337"/>
      <c r="M1951" s="329"/>
      <c r="N1951" s="337"/>
      <c r="O1951" s="349"/>
      <c r="P1951" s="349" t="str">
        <f>TEXT(daily!$B1951,"mmmm")</f>
        <v>January</v>
      </c>
      <c r="Q1951" s="358"/>
      <c r="R1951" s="313" t="str">
        <f t="shared" si="46"/>
        <v>1900</v>
      </c>
    </row>
    <row r="1952" ht="27" customHeight="1" spans="1:18">
      <c r="A1952" s="361">
        <f t="shared" si="45"/>
        <v>1938</v>
      </c>
      <c r="B1952" s="294"/>
      <c r="C1952" s="337"/>
      <c r="D1952" s="337"/>
      <c r="E1952" s="337"/>
      <c r="F1952" s="337"/>
      <c r="G1952" s="356"/>
      <c r="H1952" s="340"/>
      <c r="I1952" s="337"/>
      <c r="J1952" s="337"/>
      <c r="K1952" s="337"/>
      <c r="L1952" s="337"/>
      <c r="M1952" s="334"/>
      <c r="N1952" s="337"/>
      <c r="O1952" s="349"/>
      <c r="P1952" s="349" t="str">
        <f>TEXT(daily!$B1952,"mmmm")</f>
        <v>January</v>
      </c>
      <c r="Q1952" s="357"/>
      <c r="R1952" s="313" t="str">
        <f t="shared" si="46"/>
        <v>1900</v>
      </c>
    </row>
    <row r="1953" ht="27" customHeight="1" spans="1:18">
      <c r="A1953" s="362">
        <f t="shared" si="45"/>
        <v>1939</v>
      </c>
      <c r="B1953" s="294"/>
      <c r="C1953" s="337"/>
      <c r="D1953" s="337"/>
      <c r="E1953" s="337"/>
      <c r="F1953" s="337"/>
      <c r="G1953" s="356"/>
      <c r="H1953" s="340"/>
      <c r="I1953" s="337"/>
      <c r="J1953" s="337"/>
      <c r="K1953" s="337"/>
      <c r="L1953" s="337"/>
      <c r="M1953" s="329"/>
      <c r="N1953" s="337"/>
      <c r="O1953" s="349"/>
      <c r="P1953" s="349" t="str">
        <f>TEXT(daily!$B1953,"mmmm")</f>
        <v>January</v>
      </c>
      <c r="Q1953" s="358"/>
      <c r="R1953" s="313" t="str">
        <f t="shared" si="46"/>
        <v>1900</v>
      </c>
    </row>
    <row r="1954" ht="27" customHeight="1" spans="1:18">
      <c r="A1954" s="361">
        <f t="shared" si="45"/>
        <v>1940</v>
      </c>
      <c r="B1954" s="294"/>
      <c r="C1954" s="365"/>
      <c r="D1954" s="337"/>
      <c r="E1954" s="337"/>
      <c r="F1954" s="337"/>
      <c r="G1954" s="356"/>
      <c r="H1954" s="340"/>
      <c r="I1954" s="337"/>
      <c r="J1954" s="337"/>
      <c r="K1954" s="337"/>
      <c r="L1954" s="337"/>
      <c r="M1954" s="334"/>
      <c r="N1954" s="337"/>
      <c r="O1954" s="349"/>
      <c r="P1954" s="349" t="str">
        <f>TEXT(daily!$B1954,"mmmm")</f>
        <v>January</v>
      </c>
      <c r="Q1954" s="357"/>
      <c r="R1954" s="313" t="str">
        <f t="shared" si="46"/>
        <v>1900</v>
      </c>
    </row>
    <row r="1955" ht="27" customHeight="1" spans="1:18">
      <c r="A1955" s="362">
        <f t="shared" si="45"/>
        <v>1941</v>
      </c>
      <c r="B1955" s="294"/>
      <c r="C1955" s="337"/>
      <c r="D1955" s="337"/>
      <c r="E1955" s="337"/>
      <c r="F1955" s="337"/>
      <c r="G1955" s="356"/>
      <c r="H1955" s="340"/>
      <c r="I1955" s="337"/>
      <c r="J1955" s="337"/>
      <c r="K1955" s="337"/>
      <c r="L1955" s="337"/>
      <c r="M1955" s="329"/>
      <c r="N1955" s="337"/>
      <c r="O1955" s="349"/>
      <c r="P1955" s="349" t="str">
        <f>TEXT(daily!$B1955,"mmmm")</f>
        <v>January</v>
      </c>
      <c r="Q1955" s="358"/>
      <c r="R1955" s="313" t="str">
        <f t="shared" si="46"/>
        <v>1900</v>
      </c>
    </row>
    <row r="1956" ht="27" customHeight="1" spans="1:18">
      <c r="A1956" s="361">
        <f t="shared" si="45"/>
        <v>1942</v>
      </c>
      <c r="B1956" s="294"/>
      <c r="C1956" s="337"/>
      <c r="D1956" s="337"/>
      <c r="E1956" s="337"/>
      <c r="F1956" s="337"/>
      <c r="G1956" s="356"/>
      <c r="H1956" s="340"/>
      <c r="I1956" s="337"/>
      <c r="J1956" s="337"/>
      <c r="K1956" s="337"/>
      <c r="L1956" s="337"/>
      <c r="M1956" s="334"/>
      <c r="N1956" s="337"/>
      <c r="O1956" s="349"/>
      <c r="P1956" s="349" t="str">
        <f>TEXT(daily!$B1956,"mmmm")</f>
        <v>January</v>
      </c>
      <c r="Q1956" s="357"/>
      <c r="R1956" s="313" t="str">
        <f t="shared" si="46"/>
        <v>1900</v>
      </c>
    </row>
    <row r="1957" ht="27" customHeight="1" spans="1:18">
      <c r="A1957" s="362">
        <f t="shared" si="45"/>
        <v>1943</v>
      </c>
      <c r="B1957" s="294"/>
      <c r="C1957" s="337"/>
      <c r="D1957" s="337"/>
      <c r="E1957" s="337"/>
      <c r="F1957" s="337"/>
      <c r="G1957" s="356"/>
      <c r="H1957" s="340"/>
      <c r="I1957" s="337"/>
      <c r="J1957" s="337"/>
      <c r="K1957" s="337"/>
      <c r="L1957" s="337"/>
      <c r="M1957" s="329"/>
      <c r="N1957" s="337"/>
      <c r="O1957" s="349"/>
      <c r="P1957" s="349" t="str">
        <f>TEXT(daily!$B1957,"mmmm")</f>
        <v>January</v>
      </c>
      <c r="Q1957" s="358"/>
      <c r="R1957" s="313" t="str">
        <f t="shared" si="46"/>
        <v>1900</v>
      </c>
    </row>
    <row r="1958" ht="27" customHeight="1" spans="1:18">
      <c r="A1958" s="361">
        <f t="shared" si="45"/>
        <v>1944</v>
      </c>
      <c r="B1958" s="294"/>
      <c r="C1958" s="337"/>
      <c r="D1958" s="337"/>
      <c r="E1958" s="337"/>
      <c r="F1958" s="337"/>
      <c r="G1958" s="356"/>
      <c r="H1958" s="340"/>
      <c r="I1958" s="337"/>
      <c r="J1958" s="337"/>
      <c r="K1958" s="337"/>
      <c r="L1958" s="337"/>
      <c r="M1958" s="334"/>
      <c r="N1958" s="337"/>
      <c r="O1958" s="349"/>
      <c r="P1958" s="349" t="str">
        <f>TEXT(daily!$B1958,"mmmm")</f>
        <v>January</v>
      </c>
      <c r="Q1958" s="357"/>
      <c r="R1958" s="313" t="str">
        <f t="shared" si="46"/>
        <v>1900</v>
      </c>
    </row>
    <row r="1959" ht="27" customHeight="1" spans="1:18">
      <c r="A1959" s="362">
        <f t="shared" si="45"/>
        <v>1945</v>
      </c>
      <c r="B1959" s="294"/>
      <c r="C1959" s="337"/>
      <c r="D1959" s="337"/>
      <c r="E1959" s="337"/>
      <c r="F1959" s="337"/>
      <c r="G1959" s="356"/>
      <c r="H1959" s="340"/>
      <c r="I1959" s="337"/>
      <c r="J1959" s="337"/>
      <c r="K1959" s="337"/>
      <c r="L1959" s="337"/>
      <c r="M1959" s="329"/>
      <c r="N1959" s="337"/>
      <c r="O1959" s="349"/>
      <c r="P1959" s="349" t="str">
        <f>TEXT(daily!$B1959,"mmmm")</f>
        <v>January</v>
      </c>
      <c r="Q1959" s="358"/>
      <c r="R1959" s="313" t="str">
        <f t="shared" si="46"/>
        <v>1900</v>
      </c>
    </row>
    <row r="1960" ht="27" customHeight="1" spans="1:18">
      <c r="A1960" s="361">
        <f t="shared" si="45"/>
        <v>1946</v>
      </c>
      <c r="B1960" s="294"/>
      <c r="C1960" s="337"/>
      <c r="D1960" s="337"/>
      <c r="E1960" s="337"/>
      <c r="F1960" s="337"/>
      <c r="G1960" s="356"/>
      <c r="H1960" s="340"/>
      <c r="I1960" s="337"/>
      <c r="J1960" s="337"/>
      <c r="K1960" s="337"/>
      <c r="L1960" s="337"/>
      <c r="M1960" s="334"/>
      <c r="N1960" s="337"/>
      <c r="O1960" s="349"/>
      <c r="P1960" s="349" t="str">
        <f>TEXT(daily!$B1960,"mmmm")</f>
        <v>January</v>
      </c>
      <c r="Q1960" s="357"/>
      <c r="R1960" s="313" t="str">
        <f t="shared" si="46"/>
        <v>1900</v>
      </c>
    </row>
    <row r="1961" ht="27" customHeight="1" spans="1:18">
      <c r="A1961" s="362">
        <f t="shared" si="45"/>
        <v>1947</v>
      </c>
      <c r="B1961" s="294"/>
      <c r="C1961" s="337"/>
      <c r="D1961" s="337"/>
      <c r="E1961" s="337"/>
      <c r="F1961" s="337"/>
      <c r="G1961" s="356"/>
      <c r="H1961" s="340"/>
      <c r="I1961" s="337"/>
      <c r="J1961" s="337"/>
      <c r="K1961" s="337"/>
      <c r="L1961" s="337"/>
      <c r="M1961" s="329"/>
      <c r="N1961" s="337"/>
      <c r="O1961" s="349"/>
      <c r="P1961" s="349" t="str">
        <f>TEXT(daily!$B1961,"mmmm")</f>
        <v>January</v>
      </c>
      <c r="Q1961" s="358"/>
      <c r="R1961" s="313" t="str">
        <f t="shared" si="46"/>
        <v>1900</v>
      </c>
    </row>
    <row r="1962" ht="27" customHeight="1" spans="1:18">
      <c r="A1962" s="361">
        <f t="shared" ref="A1962:A2025" si="47">A1961+1</f>
        <v>1948</v>
      </c>
      <c r="B1962" s="294"/>
      <c r="C1962" s="337"/>
      <c r="D1962" s="337"/>
      <c r="E1962" s="337"/>
      <c r="F1962" s="337"/>
      <c r="G1962" s="356"/>
      <c r="H1962" s="340"/>
      <c r="I1962" s="337"/>
      <c r="J1962" s="337"/>
      <c r="K1962" s="337"/>
      <c r="L1962" s="337"/>
      <c r="M1962" s="334"/>
      <c r="N1962" s="337"/>
      <c r="O1962" s="349"/>
      <c r="P1962" s="349" t="str">
        <f>TEXT(daily!$B1962,"mmmm")</f>
        <v>January</v>
      </c>
      <c r="Q1962" s="357"/>
      <c r="R1962" s="313" t="str">
        <f t="shared" si="46"/>
        <v>1900</v>
      </c>
    </row>
    <row r="1963" ht="27" customHeight="1" spans="1:18">
      <c r="A1963" s="362">
        <f t="shared" si="47"/>
        <v>1949</v>
      </c>
      <c r="B1963" s="294"/>
      <c r="C1963" s="337"/>
      <c r="D1963" s="337"/>
      <c r="E1963" s="337"/>
      <c r="F1963" s="337"/>
      <c r="G1963" s="356"/>
      <c r="H1963" s="340"/>
      <c r="I1963" s="337"/>
      <c r="J1963" s="337"/>
      <c r="K1963" s="337"/>
      <c r="L1963" s="337"/>
      <c r="M1963" s="329"/>
      <c r="N1963" s="337"/>
      <c r="O1963" s="349"/>
      <c r="P1963" s="349" t="str">
        <f>TEXT(daily!$B1963,"mmmm")</f>
        <v>January</v>
      </c>
      <c r="Q1963" s="358"/>
      <c r="R1963" s="313" t="str">
        <f t="shared" si="46"/>
        <v>1900</v>
      </c>
    </row>
    <row r="1964" ht="27" customHeight="1" spans="1:18">
      <c r="A1964" s="361">
        <f t="shared" si="47"/>
        <v>1950</v>
      </c>
      <c r="B1964" s="294"/>
      <c r="C1964" s="337"/>
      <c r="D1964" s="337"/>
      <c r="E1964" s="337"/>
      <c r="F1964" s="337"/>
      <c r="G1964" s="356"/>
      <c r="H1964" s="340"/>
      <c r="I1964" s="337"/>
      <c r="J1964" s="337"/>
      <c r="K1964" s="337"/>
      <c r="L1964" s="337"/>
      <c r="M1964" s="334"/>
      <c r="N1964" s="337"/>
      <c r="O1964" s="349"/>
      <c r="P1964" s="349" t="str">
        <f>TEXT(daily!$B1964,"mmmm")</f>
        <v>January</v>
      </c>
      <c r="Q1964" s="357"/>
      <c r="R1964" s="313" t="str">
        <f t="shared" si="46"/>
        <v>1900</v>
      </c>
    </row>
    <row r="1965" ht="27" customHeight="1" spans="1:18">
      <c r="A1965" s="362">
        <f t="shared" si="47"/>
        <v>1951</v>
      </c>
      <c r="B1965" s="294"/>
      <c r="C1965" s="337"/>
      <c r="D1965" s="337"/>
      <c r="E1965" s="337"/>
      <c r="F1965" s="337"/>
      <c r="G1965" s="356"/>
      <c r="H1965" s="340"/>
      <c r="I1965" s="337"/>
      <c r="J1965" s="337"/>
      <c r="K1965" s="337"/>
      <c r="L1965" s="337"/>
      <c r="M1965" s="329"/>
      <c r="N1965" s="337"/>
      <c r="O1965" s="349"/>
      <c r="P1965" s="349" t="str">
        <f>TEXT(daily!$B1965,"mmmm")</f>
        <v>January</v>
      </c>
      <c r="Q1965" s="358"/>
      <c r="R1965" s="313" t="str">
        <f t="shared" si="46"/>
        <v>1900</v>
      </c>
    </row>
    <row r="1966" ht="27" customHeight="1" spans="1:18">
      <c r="A1966" s="361">
        <f t="shared" si="47"/>
        <v>1952</v>
      </c>
      <c r="B1966" s="294"/>
      <c r="C1966" s="337"/>
      <c r="D1966" s="337"/>
      <c r="E1966" s="337"/>
      <c r="F1966" s="337"/>
      <c r="G1966" s="356"/>
      <c r="H1966" s="340"/>
      <c r="I1966" s="337"/>
      <c r="J1966" s="337"/>
      <c r="K1966" s="337"/>
      <c r="L1966" s="337"/>
      <c r="M1966" s="334"/>
      <c r="N1966" s="337"/>
      <c r="O1966" s="349"/>
      <c r="P1966" s="349" t="str">
        <f>TEXT(daily!$B1966,"mmmm")</f>
        <v>January</v>
      </c>
      <c r="Q1966" s="357"/>
      <c r="R1966" s="313" t="str">
        <f t="shared" si="46"/>
        <v>1900</v>
      </c>
    </row>
    <row r="1967" ht="27" customHeight="1" spans="1:18">
      <c r="A1967" s="362">
        <f t="shared" si="47"/>
        <v>1953</v>
      </c>
      <c r="B1967" s="294"/>
      <c r="C1967" s="337"/>
      <c r="D1967" s="337"/>
      <c r="E1967" s="337"/>
      <c r="F1967" s="337"/>
      <c r="G1967" s="356"/>
      <c r="H1967" s="340"/>
      <c r="I1967" s="337"/>
      <c r="J1967" s="337"/>
      <c r="K1967" s="337"/>
      <c r="L1967" s="337"/>
      <c r="M1967" s="329"/>
      <c r="N1967" s="337"/>
      <c r="O1967" s="349"/>
      <c r="P1967" s="349" t="str">
        <f>TEXT(daily!$B1967,"mmmm")</f>
        <v>January</v>
      </c>
      <c r="Q1967" s="358"/>
      <c r="R1967" s="313" t="str">
        <f t="shared" si="46"/>
        <v>1900</v>
      </c>
    </row>
    <row r="1968" ht="27" customHeight="1" spans="1:18">
      <c r="A1968" s="361">
        <f t="shared" si="47"/>
        <v>1954</v>
      </c>
      <c r="B1968" s="294"/>
      <c r="C1968" s="337"/>
      <c r="D1968" s="337"/>
      <c r="E1968" s="337"/>
      <c r="F1968" s="337"/>
      <c r="G1968" s="356"/>
      <c r="H1968" s="340"/>
      <c r="I1968" s="337"/>
      <c r="J1968" s="337"/>
      <c r="K1968" s="337"/>
      <c r="L1968" s="337"/>
      <c r="M1968" s="334"/>
      <c r="N1968" s="337"/>
      <c r="O1968" s="349"/>
      <c r="P1968" s="349" t="str">
        <f>TEXT(daily!$B1968,"mmmm")</f>
        <v>January</v>
      </c>
      <c r="Q1968" s="357"/>
      <c r="R1968" s="313" t="str">
        <f t="shared" si="46"/>
        <v>1900</v>
      </c>
    </row>
    <row r="1969" ht="27" customHeight="1" spans="1:18">
      <c r="A1969" s="362">
        <f t="shared" si="47"/>
        <v>1955</v>
      </c>
      <c r="B1969" s="294"/>
      <c r="C1969" s="337"/>
      <c r="D1969" s="337"/>
      <c r="E1969" s="337"/>
      <c r="F1969" s="337"/>
      <c r="G1969" s="356"/>
      <c r="H1969" s="340"/>
      <c r="I1969" s="337"/>
      <c r="J1969" s="337"/>
      <c r="K1969" s="337"/>
      <c r="L1969" s="337"/>
      <c r="M1969" s="329"/>
      <c r="N1969" s="337"/>
      <c r="O1969" s="349"/>
      <c r="P1969" s="349" t="str">
        <f>TEXT(daily!$B1969,"mmmm")</f>
        <v>January</v>
      </c>
      <c r="Q1969" s="358"/>
      <c r="R1969" s="313" t="str">
        <f t="shared" si="46"/>
        <v>1900</v>
      </c>
    </row>
    <row r="1970" ht="27" customHeight="1" spans="1:18">
      <c r="A1970" s="361">
        <f t="shared" si="47"/>
        <v>1956</v>
      </c>
      <c r="B1970" s="294"/>
      <c r="C1970" s="337"/>
      <c r="D1970" s="337"/>
      <c r="E1970" s="337"/>
      <c r="F1970" s="337"/>
      <c r="G1970" s="356"/>
      <c r="H1970" s="340"/>
      <c r="I1970" s="337"/>
      <c r="J1970" s="337"/>
      <c r="K1970" s="337"/>
      <c r="L1970" s="337"/>
      <c r="M1970" s="334"/>
      <c r="N1970" s="337"/>
      <c r="O1970" s="349"/>
      <c r="P1970" s="349" t="str">
        <f>TEXT(daily!$B1970,"mmmm")</f>
        <v>January</v>
      </c>
      <c r="Q1970" s="357"/>
      <c r="R1970" s="313" t="str">
        <f t="shared" si="46"/>
        <v>1900</v>
      </c>
    </row>
    <row r="1971" ht="27" customHeight="1" spans="1:18">
      <c r="A1971" s="362">
        <f t="shared" si="47"/>
        <v>1957</v>
      </c>
      <c r="B1971" s="294"/>
      <c r="C1971" s="337"/>
      <c r="D1971" s="337"/>
      <c r="E1971" s="337"/>
      <c r="F1971" s="337"/>
      <c r="G1971" s="356"/>
      <c r="H1971" s="340"/>
      <c r="I1971" s="337"/>
      <c r="J1971" s="337"/>
      <c r="K1971" s="337"/>
      <c r="L1971" s="337"/>
      <c r="M1971" s="329"/>
      <c r="N1971" s="337"/>
      <c r="O1971" s="349"/>
      <c r="P1971" s="349" t="str">
        <f>TEXT(daily!$B1971,"mmmm")</f>
        <v>January</v>
      </c>
      <c r="Q1971" s="358"/>
      <c r="R1971" s="313" t="str">
        <f t="shared" si="46"/>
        <v>1900</v>
      </c>
    </row>
    <row r="1972" ht="27" customHeight="1" spans="1:18">
      <c r="A1972" s="361">
        <f t="shared" si="47"/>
        <v>1958</v>
      </c>
      <c r="B1972" s="294"/>
      <c r="C1972" s="337"/>
      <c r="D1972" s="337"/>
      <c r="E1972" s="337"/>
      <c r="F1972" s="337"/>
      <c r="G1972" s="356"/>
      <c r="H1972" s="340"/>
      <c r="I1972" s="337"/>
      <c r="J1972" s="337"/>
      <c r="K1972" s="337"/>
      <c r="L1972" s="337"/>
      <c r="M1972" s="334"/>
      <c r="N1972" s="337"/>
      <c r="O1972" s="349"/>
      <c r="P1972" s="349" t="str">
        <f>TEXT(daily!$B1972,"mmmm")</f>
        <v>January</v>
      </c>
      <c r="Q1972" s="357"/>
      <c r="R1972" s="313" t="str">
        <f t="shared" si="46"/>
        <v>1900</v>
      </c>
    </row>
    <row r="1973" ht="27" customHeight="1" spans="1:18">
      <c r="A1973" s="362">
        <f t="shared" si="47"/>
        <v>1959</v>
      </c>
      <c r="B1973" s="294"/>
      <c r="C1973" s="337"/>
      <c r="D1973" s="337"/>
      <c r="E1973" s="337"/>
      <c r="F1973" s="337"/>
      <c r="G1973" s="356"/>
      <c r="H1973" s="340"/>
      <c r="I1973" s="337"/>
      <c r="J1973" s="337"/>
      <c r="K1973" s="337"/>
      <c r="L1973" s="337"/>
      <c r="M1973" s="329"/>
      <c r="N1973" s="337"/>
      <c r="O1973" s="349"/>
      <c r="P1973" s="349" t="str">
        <f>TEXT(daily!$B1973,"mmmm")</f>
        <v>January</v>
      </c>
      <c r="Q1973" s="358"/>
      <c r="R1973" s="313" t="str">
        <f t="shared" si="46"/>
        <v>1900</v>
      </c>
    </row>
    <row r="1974" ht="27" customHeight="1" spans="1:18">
      <c r="A1974" s="361">
        <f t="shared" si="47"/>
        <v>1960</v>
      </c>
      <c r="B1974" s="294"/>
      <c r="C1974" s="337"/>
      <c r="D1974" s="337"/>
      <c r="E1974" s="337"/>
      <c r="F1974" s="337"/>
      <c r="G1974" s="356"/>
      <c r="H1974" s="340"/>
      <c r="I1974" s="337"/>
      <c r="J1974" s="337"/>
      <c r="K1974" s="337"/>
      <c r="L1974" s="337"/>
      <c r="M1974" s="334"/>
      <c r="N1974" s="337"/>
      <c r="O1974" s="349"/>
      <c r="P1974" s="349" t="str">
        <f>TEXT(daily!$B1974,"mmmm")</f>
        <v>January</v>
      </c>
      <c r="Q1974" s="357"/>
      <c r="R1974" s="313" t="str">
        <f t="shared" si="46"/>
        <v>1900</v>
      </c>
    </row>
    <row r="1975" ht="27" customHeight="1" spans="1:18">
      <c r="A1975" s="362">
        <f t="shared" si="47"/>
        <v>1961</v>
      </c>
      <c r="B1975" s="294"/>
      <c r="C1975" s="337"/>
      <c r="D1975" s="337"/>
      <c r="E1975" s="337"/>
      <c r="F1975" s="337"/>
      <c r="G1975" s="356"/>
      <c r="H1975" s="340"/>
      <c r="I1975" s="337"/>
      <c r="J1975" s="337"/>
      <c r="K1975" s="337"/>
      <c r="L1975" s="337"/>
      <c r="M1975" s="329"/>
      <c r="N1975" s="337"/>
      <c r="O1975" s="349"/>
      <c r="P1975" s="349" t="str">
        <f>TEXT(daily!$B1975,"mmmm")</f>
        <v>January</v>
      </c>
      <c r="Q1975" s="358"/>
      <c r="R1975" s="313" t="str">
        <f t="shared" si="46"/>
        <v>1900</v>
      </c>
    </row>
    <row r="1976" ht="27" customHeight="1" spans="1:18">
      <c r="A1976" s="361">
        <f t="shared" si="47"/>
        <v>1962</v>
      </c>
      <c r="B1976" s="294"/>
      <c r="C1976" s="337"/>
      <c r="D1976" s="337"/>
      <c r="E1976" s="337"/>
      <c r="F1976" s="337"/>
      <c r="G1976" s="356"/>
      <c r="H1976" s="340"/>
      <c r="I1976" s="337"/>
      <c r="J1976" s="337"/>
      <c r="K1976" s="337"/>
      <c r="L1976" s="337"/>
      <c r="M1976" s="334"/>
      <c r="N1976" s="337"/>
      <c r="O1976" s="349"/>
      <c r="P1976" s="349" t="str">
        <f>TEXT(daily!$B1976,"mmmm")</f>
        <v>January</v>
      </c>
      <c r="Q1976" s="357"/>
      <c r="R1976" s="313" t="str">
        <f t="shared" si="46"/>
        <v>1900</v>
      </c>
    </row>
    <row r="1977" ht="27" customHeight="1" spans="1:18">
      <c r="A1977" s="362">
        <f t="shared" si="47"/>
        <v>1963</v>
      </c>
      <c r="B1977" s="294"/>
      <c r="C1977" s="337"/>
      <c r="D1977" s="337"/>
      <c r="E1977" s="337"/>
      <c r="F1977" s="337"/>
      <c r="G1977" s="356"/>
      <c r="H1977" s="340"/>
      <c r="I1977" s="337"/>
      <c r="J1977" s="337"/>
      <c r="K1977" s="337"/>
      <c r="L1977" s="337"/>
      <c r="M1977" s="329"/>
      <c r="N1977" s="337"/>
      <c r="O1977" s="349"/>
      <c r="P1977" s="349" t="str">
        <f>TEXT(daily!$B1977,"mmmm")</f>
        <v>January</v>
      </c>
      <c r="Q1977" s="358"/>
      <c r="R1977" s="313" t="str">
        <f t="shared" si="46"/>
        <v>1900</v>
      </c>
    </row>
    <row r="1978" ht="27" customHeight="1" spans="1:18">
      <c r="A1978" s="361">
        <f t="shared" si="47"/>
        <v>1964</v>
      </c>
      <c r="B1978" s="294"/>
      <c r="C1978" s="337"/>
      <c r="D1978" s="337"/>
      <c r="E1978" s="337"/>
      <c r="F1978" s="337"/>
      <c r="G1978" s="356"/>
      <c r="H1978" s="340"/>
      <c r="I1978" s="337"/>
      <c r="J1978" s="337"/>
      <c r="K1978" s="337"/>
      <c r="L1978" s="337"/>
      <c r="M1978" s="334"/>
      <c r="N1978" s="337"/>
      <c r="O1978" s="349"/>
      <c r="P1978" s="349" t="str">
        <f>TEXT(daily!$B1978,"mmmm")</f>
        <v>January</v>
      </c>
      <c r="Q1978" s="357"/>
      <c r="R1978" s="313" t="str">
        <f t="shared" si="46"/>
        <v>1900</v>
      </c>
    </row>
    <row r="1979" ht="27" customHeight="1" spans="1:18">
      <c r="A1979" s="362">
        <f t="shared" si="47"/>
        <v>1965</v>
      </c>
      <c r="B1979" s="294"/>
      <c r="C1979" s="337"/>
      <c r="D1979" s="337"/>
      <c r="E1979" s="337"/>
      <c r="F1979" s="337"/>
      <c r="G1979" s="356"/>
      <c r="H1979" s="340"/>
      <c r="I1979" s="337"/>
      <c r="J1979" s="337"/>
      <c r="K1979" s="337"/>
      <c r="L1979" s="337"/>
      <c r="M1979" s="329"/>
      <c r="N1979" s="337"/>
      <c r="O1979" s="349"/>
      <c r="P1979" s="349" t="str">
        <f>TEXT(daily!$B1979,"mmmm")</f>
        <v>January</v>
      </c>
      <c r="Q1979" s="358"/>
      <c r="R1979" s="313" t="str">
        <f t="shared" si="46"/>
        <v>1900</v>
      </c>
    </row>
    <row r="1980" ht="27" customHeight="1" spans="1:18">
      <c r="A1980" s="361">
        <f t="shared" si="47"/>
        <v>1966</v>
      </c>
      <c r="B1980" s="294"/>
      <c r="C1980" s="337"/>
      <c r="D1980" s="337"/>
      <c r="E1980" s="337"/>
      <c r="F1980" s="337"/>
      <c r="G1980" s="356"/>
      <c r="H1980" s="340"/>
      <c r="I1980" s="337"/>
      <c r="J1980" s="337"/>
      <c r="K1980" s="337"/>
      <c r="L1980" s="337"/>
      <c r="M1980" s="334"/>
      <c r="N1980" s="337"/>
      <c r="O1980" s="349"/>
      <c r="P1980" s="349" t="str">
        <f>TEXT(daily!$B1980,"mmmm")</f>
        <v>January</v>
      </c>
      <c r="Q1980" s="357"/>
      <c r="R1980" s="313" t="str">
        <f t="shared" si="46"/>
        <v>1900</v>
      </c>
    </row>
    <row r="1981" ht="27" customHeight="1" spans="1:18">
      <c r="A1981" s="362">
        <f t="shared" si="47"/>
        <v>1967</v>
      </c>
      <c r="B1981" s="294"/>
      <c r="C1981" s="337"/>
      <c r="D1981" s="337"/>
      <c r="E1981" s="337"/>
      <c r="F1981" s="337"/>
      <c r="G1981" s="356"/>
      <c r="H1981" s="340"/>
      <c r="I1981" s="337"/>
      <c r="J1981" s="337"/>
      <c r="K1981" s="337"/>
      <c r="L1981" s="337"/>
      <c r="M1981" s="329"/>
      <c r="N1981" s="337"/>
      <c r="O1981" s="349"/>
      <c r="P1981" s="349" t="str">
        <f>TEXT(daily!$B1981,"mmmm")</f>
        <v>January</v>
      </c>
      <c r="Q1981" s="358"/>
      <c r="R1981" s="313" t="str">
        <f t="shared" si="46"/>
        <v>1900</v>
      </c>
    </row>
    <row r="1982" ht="27" customHeight="1" spans="1:18">
      <c r="A1982" s="361">
        <f t="shared" si="47"/>
        <v>1968</v>
      </c>
      <c r="B1982" s="294"/>
      <c r="C1982" s="337"/>
      <c r="D1982" s="337"/>
      <c r="E1982" s="337"/>
      <c r="F1982" s="337"/>
      <c r="G1982" s="356"/>
      <c r="H1982" s="340"/>
      <c r="I1982" s="337"/>
      <c r="J1982" s="337"/>
      <c r="K1982" s="337"/>
      <c r="L1982" s="337"/>
      <c r="M1982" s="334"/>
      <c r="N1982" s="337"/>
      <c r="O1982" s="349"/>
      <c r="P1982" s="349" t="str">
        <f>TEXT(daily!$B1982,"mmmm")</f>
        <v>January</v>
      </c>
      <c r="Q1982" s="357"/>
      <c r="R1982" s="313" t="str">
        <f t="shared" si="46"/>
        <v>1900</v>
      </c>
    </row>
    <row r="1983" ht="27" customHeight="1" spans="1:18">
      <c r="A1983" s="362">
        <f t="shared" si="47"/>
        <v>1969</v>
      </c>
      <c r="B1983" s="294"/>
      <c r="C1983" s="337"/>
      <c r="D1983" s="337"/>
      <c r="E1983" s="337"/>
      <c r="F1983" s="337"/>
      <c r="G1983" s="356"/>
      <c r="H1983" s="340"/>
      <c r="I1983" s="337"/>
      <c r="J1983" s="337"/>
      <c r="K1983" s="337"/>
      <c r="L1983" s="337"/>
      <c r="M1983" s="329"/>
      <c r="N1983" s="337"/>
      <c r="O1983" s="349"/>
      <c r="P1983" s="349" t="str">
        <f>TEXT(daily!$B1983,"mmmm")</f>
        <v>January</v>
      </c>
      <c r="Q1983" s="358"/>
      <c r="R1983" s="313" t="str">
        <f t="shared" si="46"/>
        <v>1900</v>
      </c>
    </row>
    <row r="1984" ht="27" customHeight="1" spans="1:18">
      <c r="A1984" s="361">
        <f t="shared" si="47"/>
        <v>1970</v>
      </c>
      <c r="B1984" s="294"/>
      <c r="C1984" s="337"/>
      <c r="D1984" s="337"/>
      <c r="E1984" s="337"/>
      <c r="F1984" s="337"/>
      <c r="G1984" s="356"/>
      <c r="H1984" s="340"/>
      <c r="I1984" s="337"/>
      <c r="J1984" s="337"/>
      <c r="K1984" s="337"/>
      <c r="L1984" s="337"/>
      <c r="M1984" s="334"/>
      <c r="N1984" s="337"/>
      <c r="O1984" s="349"/>
      <c r="P1984" s="349" t="str">
        <f>TEXT(daily!$B1984,"mmmm")</f>
        <v>January</v>
      </c>
      <c r="Q1984" s="357"/>
      <c r="R1984" s="313" t="str">
        <f t="shared" si="46"/>
        <v>1900</v>
      </c>
    </row>
    <row r="1985" ht="27" customHeight="1" spans="1:18">
      <c r="A1985" s="362">
        <f t="shared" si="47"/>
        <v>1971</v>
      </c>
      <c r="B1985" s="294"/>
      <c r="C1985" s="337"/>
      <c r="D1985" s="337"/>
      <c r="E1985" s="337"/>
      <c r="F1985" s="337"/>
      <c r="G1985" s="356"/>
      <c r="H1985" s="340"/>
      <c r="I1985" s="337"/>
      <c r="J1985" s="337"/>
      <c r="K1985" s="337"/>
      <c r="L1985" s="337"/>
      <c r="M1985" s="329"/>
      <c r="N1985" s="337"/>
      <c r="O1985" s="349"/>
      <c r="P1985" s="349" t="str">
        <f>TEXT(daily!$B1985,"mmmm")</f>
        <v>January</v>
      </c>
      <c r="Q1985" s="358"/>
      <c r="R1985" s="313" t="str">
        <f t="shared" si="46"/>
        <v>1900</v>
      </c>
    </row>
    <row r="1986" ht="27" customHeight="1" spans="1:18">
      <c r="A1986" s="361">
        <f t="shared" si="47"/>
        <v>1972</v>
      </c>
      <c r="B1986" s="294"/>
      <c r="C1986" s="337"/>
      <c r="D1986" s="337"/>
      <c r="E1986" s="337"/>
      <c r="F1986" s="337"/>
      <c r="G1986" s="356"/>
      <c r="H1986" s="340"/>
      <c r="I1986" s="337"/>
      <c r="J1986" s="337"/>
      <c r="K1986" s="337"/>
      <c r="L1986" s="337"/>
      <c r="M1986" s="334"/>
      <c r="N1986" s="337"/>
      <c r="O1986" s="349"/>
      <c r="P1986" s="349" t="str">
        <f>TEXT(daily!$B1986,"mmmm")</f>
        <v>January</v>
      </c>
      <c r="Q1986" s="357"/>
      <c r="R1986" s="313" t="str">
        <f t="shared" si="46"/>
        <v>1900</v>
      </c>
    </row>
    <row r="1987" ht="27" customHeight="1" spans="1:18">
      <c r="A1987" s="362">
        <f t="shared" si="47"/>
        <v>1973</v>
      </c>
      <c r="B1987" s="294"/>
      <c r="C1987" s="337"/>
      <c r="D1987" s="337"/>
      <c r="E1987" s="337"/>
      <c r="F1987" s="337"/>
      <c r="G1987" s="356"/>
      <c r="H1987" s="340"/>
      <c r="I1987" s="337"/>
      <c r="J1987" s="337"/>
      <c r="K1987" s="337"/>
      <c r="L1987" s="337"/>
      <c r="M1987" s="329"/>
      <c r="N1987" s="337"/>
      <c r="O1987" s="349"/>
      <c r="P1987" s="349" t="str">
        <f>TEXT(daily!$B1987,"mmmm")</f>
        <v>January</v>
      </c>
      <c r="Q1987" s="358"/>
      <c r="R1987" s="313" t="str">
        <f t="shared" si="46"/>
        <v>1900</v>
      </c>
    </row>
    <row r="1988" ht="27" customHeight="1" spans="1:18">
      <c r="A1988" s="361">
        <f t="shared" si="47"/>
        <v>1974</v>
      </c>
      <c r="B1988" s="294"/>
      <c r="C1988" s="337"/>
      <c r="D1988" s="337"/>
      <c r="E1988" s="337"/>
      <c r="F1988" s="337"/>
      <c r="G1988" s="356"/>
      <c r="H1988" s="340"/>
      <c r="I1988" s="337"/>
      <c r="J1988" s="337"/>
      <c r="K1988" s="337"/>
      <c r="L1988" s="337"/>
      <c r="M1988" s="334"/>
      <c r="N1988" s="337"/>
      <c r="O1988" s="349"/>
      <c r="P1988" s="349" t="str">
        <f>TEXT(daily!$B1988,"mmmm")</f>
        <v>January</v>
      </c>
      <c r="Q1988" s="357"/>
      <c r="R1988" s="313" t="str">
        <f t="shared" si="46"/>
        <v>1900</v>
      </c>
    </row>
    <row r="1989" ht="27" customHeight="1" spans="1:18">
      <c r="A1989" s="362">
        <f t="shared" si="47"/>
        <v>1975</v>
      </c>
      <c r="B1989" s="294"/>
      <c r="C1989" s="337"/>
      <c r="D1989" s="337"/>
      <c r="E1989" s="337"/>
      <c r="F1989" s="337"/>
      <c r="G1989" s="356"/>
      <c r="H1989" s="340"/>
      <c r="I1989" s="337"/>
      <c r="J1989" s="337"/>
      <c r="K1989" s="337"/>
      <c r="L1989" s="337"/>
      <c r="M1989" s="329"/>
      <c r="N1989" s="337"/>
      <c r="O1989" s="349"/>
      <c r="P1989" s="349" t="str">
        <f>TEXT(daily!$B1989,"mmmm")</f>
        <v>January</v>
      </c>
      <c r="Q1989" s="358"/>
      <c r="R1989" s="313" t="str">
        <f t="shared" si="46"/>
        <v>1900</v>
      </c>
    </row>
    <row r="1990" ht="27" customHeight="1" spans="1:18">
      <c r="A1990" s="361">
        <f t="shared" si="47"/>
        <v>1976</v>
      </c>
      <c r="B1990" s="294"/>
      <c r="C1990" s="337"/>
      <c r="D1990" s="337"/>
      <c r="E1990" s="337"/>
      <c r="F1990" s="337"/>
      <c r="G1990" s="356"/>
      <c r="H1990" s="340"/>
      <c r="I1990" s="337"/>
      <c r="J1990" s="337"/>
      <c r="K1990" s="337"/>
      <c r="L1990" s="337"/>
      <c r="M1990" s="334"/>
      <c r="N1990" s="337"/>
      <c r="O1990" s="349"/>
      <c r="P1990" s="349" t="str">
        <f>TEXT(daily!$B1990,"mmmm")</f>
        <v>January</v>
      </c>
      <c r="Q1990" s="357"/>
      <c r="R1990" s="313" t="str">
        <f t="shared" si="46"/>
        <v>1900</v>
      </c>
    </row>
    <row r="1991" ht="27" customHeight="1" spans="1:18">
      <c r="A1991" s="362">
        <f t="shared" si="47"/>
        <v>1977</v>
      </c>
      <c r="B1991" s="294"/>
      <c r="C1991" s="337"/>
      <c r="D1991" s="337"/>
      <c r="E1991" s="337"/>
      <c r="F1991" s="337"/>
      <c r="G1991" s="356"/>
      <c r="H1991" s="340"/>
      <c r="I1991" s="337"/>
      <c r="J1991" s="337"/>
      <c r="K1991" s="337"/>
      <c r="L1991" s="337"/>
      <c r="M1991" s="329"/>
      <c r="N1991" s="337"/>
      <c r="O1991" s="349"/>
      <c r="P1991" s="349" t="str">
        <f>TEXT(daily!$B1991,"mmmm")</f>
        <v>January</v>
      </c>
      <c r="Q1991" s="358"/>
      <c r="R1991" s="313" t="str">
        <f t="shared" si="46"/>
        <v>1900</v>
      </c>
    </row>
    <row r="1992" ht="27" customHeight="1" spans="1:18">
      <c r="A1992" s="361">
        <f t="shared" si="47"/>
        <v>1978</v>
      </c>
      <c r="B1992" s="294"/>
      <c r="C1992" s="337"/>
      <c r="D1992" s="337"/>
      <c r="E1992" s="337"/>
      <c r="F1992" s="337"/>
      <c r="G1992" s="356"/>
      <c r="H1992" s="340"/>
      <c r="I1992" s="337"/>
      <c r="J1992" s="337"/>
      <c r="K1992" s="337"/>
      <c r="L1992" s="337"/>
      <c r="M1992" s="334"/>
      <c r="N1992" s="337"/>
      <c r="O1992" s="349"/>
      <c r="P1992" s="349" t="str">
        <f>TEXT(daily!$B1992,"mmmm")</f>
        <v>January</v>
      </c>
      <c r="Q1992" s="357"/>
      <c r="R1992" s="313" t="str">
        <f t="shared" si="46"/>
        <v>1900</v>
      </c>
    </row>
    <row r="1993" ht="27" customHeight="1" spans="1:18">
      <c r="A1993" s="362">
        <f t="shared" si="47"/>
        <v>1979</v>
      </c>
      <c r="B1993" s="294"/>
      <c r="C1993" s="337"/>
      <c r="D1993" s="337"/>
      <c r="E1993" s="337"/>
      <c r="F1993" s="337"/>
      <c r="G1993" s="356"/>
      <c r="H1993" s="340"/>
      <c r="I1993" s="337"/>
      <c r="J1993" s="337"/>
      <c r="K1993" s="337"/>
      <c r="L1993" s="337"/>
      <c r="M1993" s="329"/>
      <c r="N1993" s="337"/>
      <c r="O1993" s="349"/>
      <c r="P1993" s="349" t="str">
        <f>TEXT(daily!$B1993,"mmmm")</f>
        <v>January</v>
      </c>
      <c r="Q1993" s="358"/>
      <c r="R1993" s="313" t="str">
        <f t="shared" si="46"/>
        <v>1900</v>
      </c>
    </row>
    <row r="1994" ht="27" customHeight="1" spans="1:18">
      <c r="A1994" s="361">
        <f t="shared" si="47"/>
        <v>1980</v>
      </c>
      <c r="B1994" s="294"/>
      <c r="C1994" s="337"/>
      <c r="D1994" s="337"/>
      <c r="E1994" s="337"/>
      <c r="F1994" s="337"/>
      <c r="G1994" s="356"/>
      <c r="H1994" s="340"/>
      <c r="I1994" s="337"/>
      <c r="J1994" s="337"/>
      <c r="K1994" s="337"/>
      <c r="L1994" s="337"/>
      <c r="M1994" s="334"/>
      <c r="N1994" s="337"/>
      <c r="O1994" s="349"/>
      <c r="P1994" s="349" t="str">
        <f>TEXT(daily!$B1994,"mmmm")</f>
        <v>January</v>
      </c>
      <c r="Q1994" s="357"/>
      <c r="R1994" s="313" t="str">
        <f t="shared" si="46"/>
        <v>1900</v>
      </c>
    </row>
    <row r="1995" ht="27" customHeight="1" spans="1:18">
      <c r="A1995" s="362">
        <f t="shared" si="47"/>
        <v>1981</v>
      </c>
      <c r="B1995" s="294"/>
      <c r="C1995" s="337"/>
      <c r="D1995" s="337"/>
      <c r="E1995" s="337"/>
      <c r="F1995" s="337"/>
      <c r="G1995" s="356"/>
      <c r="H1995" s="340"/>
      <c r="I1995" s="337"/>
      <c r="J1995" s="337"/>
      <c r="K1995" s="337"/>
      <c r="L1995" s="337"/>
      <c r="M1995" s="329"/>
      <c r="N1995" s="337"/>
      <c r="O1995" s="349"/>
      <c r="P1995" s="349" t="str">
        <f>TEXT(daily!$B1995,"mmmm")</f>
        <v>January</v>
      </c>
      <c r="Q1995" s="358"/>
      <c r="R1995" s="313" t="str">
        <f t="shared" si="46"/>
        <v>1900</v>
      </c>
    </row>
    <row r="1996" ht="27" customHeight="1" spans="1:18">
      <c r="A1996" s="361">
        <f t="shared" si="47"/>
        <v>1982</v>
      </c>
      <c r="B1996" s="294"/>
      <c r="C1996" s="337"/>
      <c r="D1996" s="337"/>
      <c r="E1996" s="337"/>
      <c r="F1996" s="337"/>
      <c r="G1996" s="356"/>
      <c r="H1996" s="340"/>
      <c r="I1996" s="337"/>
      <c r="J1996" s="337"/>
      <c r="K1996" s="337"/>
      <c r="L1996" s="337"/>
      <c r="M1996" s="334"/>
      <c r="N1996" s="337"/>
      <c r="O1996" s="349"/>
      <c r="P1996" s="349" t="str">
        <f>TEXT(daily!$B1996,"mmmm")</f>
        <v>January</v>
      </c>
      <c r="Q1996" s="357"/>
      <c r="R1996" s="313" t="str">
        <f t="shared" si="46"/>
        <v>1900</v>
      </c>
    </row>
    <row r="1997" ht="27" customHeight="1" spans="1:18">
      <c r="A1997" s="362">
        <f t="shared" si="47"/>
        <v>1983</v>
      </c>
      <c r="B1997" s="294"/>
      <c r="C1997" s="337"/>
      <c r="D1997" s="337"/>
      <c r="E1997" s="337"/>
      <c r="F1997" s="337"/>
      <c r="G1997" s="356"/>
      <c r="H1997" s="340"/>
      <c r="I1997" s="337"/>
      <c r="J1997" s="337"/>
      <c r="K1997" s="337"/>
      <c r="L1997" s="337"/>
      <c r="M1997" s="329"/>
      <c r="N1997" s="337"/>
      <c r="O1997" s="349"/>
      <c r="P1997" s="349" t="str">
        <f>TEXT(daily!$B1997,"mmmm")</f>
        <v>January</v>
      </c>
      <c r="Q1997" s="358"/>
      <c r="R1997" s="313" t="str">
        <f t="shared" si="46"/>
        <v>1900</v>
      </c>
    </row>
    <row r="1998" ht="27" customHeight="1" spans="1:18">
      <c r="A1998" s="361">
        <f t="shared" si="47"/>
        <v>1984</v>
      </c>
      <c r="B1998" s="294"/>
      <c r="C1998" s="337"/>
      <c r="D1998" s="337"/>
      <c r="E1998" s="337"/>
      <c r="F1998" s="337"/>
      <c r="G1998" s="356"/>
      <c r="H1998" s="340"/>
      <c r="I1998" s="337"/>
      <c r="J1998" s="337"/>
      <c r="K1998" s="337"/>
      <c r="L1998" s="337"/>
      <c r="M1998" s="334"/>
      <c r="N1998" s="337"/>
      <c r="O1998" s="349"/>
      <c r="P1998" s="349" t="str">
        <f>TEXT(daily!$B1998,"mmmm")</f>
        <v>January</v>
      </c>
      <c r="Q1998" s="357"/>
      <c r="R1998" s="313" t="str">
        <f t="shared" si="46"/>
        <v>1900</v>
      </c>
    </row>
    <row r="1999" ht="27" customHeight="1" spans="1:18">
      <c r="A1999" s="362">
        <f t="shared" si="47"/>
        <v>1985</v>
      </c>
      <c r="B1999" s="294"/>
      <c r="C1999" s="337"/>
      <c r="D1999" s="337"/>
      <c r="E1999" s="337"/>
      <c r="F1999" s="337"/>
      <c r="G1999" s="356"/>
      <c r="H1999" s="340"/>
      <c r="I1999" s="337"/>
      <c r="J1999" s="337"/>
      <c r="K1999" s="337"/>
      <c r="L1999" s="337"/>
      <c r="M1999" s="329"/>
      <c r="N1999" s="337"/>
      <c r="O1999" s="349"/>
      <c r="P1999" s="349" t="str">
        <f>TEXT(daily!$B1999,"mmmm")</f>
        <v>January</v>
      </c>
      <c r="Q1999" s="358"/>
      <c r="R1999" s="313" t="str">
        <f t="shared" ref="R1999:R2062" si="48">TEXT(B1999,"yyyy")</f>
        <v>1900</v>
      </c>
    </row>
    <row r="2000" ht="27" customHeight="1" spans="1:18">
      <c r="A2000" s="361">
        <f t="shared" si="47"/>
        <v>1986</v>
      </c>
      <c r="B2000" s="294"/>
      <c r="C2000" s="337"/>
      <c r="D2000" s="337"/>
      <c r="E2000" s="337"/>
      <c r="F2000" s="337"/>
      <c r="G2000" s="356"/>
      <c r="H2000" s="340"/>
      <c r="I2000" s="337"/>
      <c r="J2000" s="337"/>
      <c r="K2000" s="337"/>
      <c r="L2000" s="337"/>
      <c r="M2000" s="334"/>
      <c r="N2000" s="337"/>
      <c r="O2000" s="349"/>
      <c r="P2000" s="349" t="str">
        <f>TEXT(daily!$B2000,"mmmm")</f>
        <v>January</v>
      </c>
      <c r="Q2000" s="357"/>
      <c r="R2000" s="313" t="str">
        <f t="shared" si="48"/>
        <v>1900</v>
      </c>
    </row>
    <row r="2001" ht="27" customHeight="1" spans="1:18">
      <c r="A2001" s="362">
        <f t="shared" si="47"/>
        <v>1987</v>
      </c>
      <c r="B2001" s="294"/>
      <c r="C2001" s="337"/>
      <c r="D2001" s="337"/>
      <c r="E2001" s="337"/>
      <c r="F2001" s="337"/>
      <c r="G2001" s="356"/>
      <c r="H2001" s="340"/>
      <c r="I2001" s="337"/>
      <c r="J2001" s="337"/>
      <c r="K2001" s="337"/>
      <c r="L2001" s="337"/>
      <c r="M2001" s="329"/>
      <c r="N2001" s="337"/>
      <c r="O2001" s="349"/>
      <c r="P2001" s="349" t="str">
        <f>TEXT(daily!$B2001,"mmmm")</f>
        <v>January</v>
      </c>
      <c r="Q2001" s="358"/>
      <c r="R2001" s="313" t="str">
        <f t="shared" si="48"/>
        <v>1900</v>
      </c>
    </row>
    <row r="2002" ht="27" customHeight="1" spans="1:18">
      <c r="A2002" s="361">
        <f t="shared" si="47"/>
        <v>1988</v>
      </c>
      <c r="B2002" s="294"/>
      <c r="C2002" s="337"/>
      <c r="D2002" s="337"/>
      <c r="E2002" s="337"/>
      <c r="F2002" s="337"/>
      <c r="G2002" s="356"/>
      <c r="H2002" s="340"/>
      <c r="I2002" s="337"/>
      <c r="J2002" s="337"/>
      <c r="K2002" s="337"/>
      <c r="L2002" s="337"/>
      <c r="M2002" s="334"/>
      <c r="N2002" s="337"/>
      <c r="O2002" s="349"/>
      <c r="P2002" s="349" t="str">
        <f>TEXT(daily!$B2002,"mmmm")</f>
        <v>January</v>
      </c>
      <c r="Q2002" s="357"/>
      <c r="R2002" s="313" t="str">
        <f t="shared" si="48"/>
        <v>1900</v>
      </c>
    </row>
    <row r="2003" ht="27" customHeight="1" spans="1:18">
      <c r="A2003" s="362">
        <f t="shared" si="47"/>
        <v>1989</v>
      </c>
      <c r="B2003" s="294"/>
      <c r="C2003" s="337"/>
      <c r="D2003" s="337"/>
      <c r="E2003" s="337"/>
      <c r="F2003" s="337"/>
      <c r="G2003" s="356"/>
      <c r="H2003" s="340"/>
      <c r="I2003" s="337"/>
      <c r="J2003" s="337"/>
      <c r="K2003" s="337"/>
      <c r="L2003" s="337"/>
      <c r="M2003" s="329"/>
      <c r="N2003" s="337"/>
      <c r="O2003" s="349"/>
      <c r="P2003" s="349" t="str">
        <f>TEXT(daily!$B2003,"mmmm")</f>
        <v>January</v>
      </c>
      <c r="Q2003" s="358"/>
      <c r="R2003" s="313" t="str">
        <f t="shared" si="48"/>
        <v>1900</v>
      </c>
    </row>
    <row r="2004" ht="27" customHeight="1" spans="1:18">
      <c r="A2004" s="361">
        <f t="shared" si="47"/>
        <v>1990</v>
      </c>
      <c r="B2004" s="294"/>
      <c r="C2004" s="337"/>
      <c r="D2004" s="337"/>
      <c r="E2004" s="337"/>
      <c r="F2004" s="337"/>
      <c r="G2004" s="356"/>
      <c r="H2004" s="340"/>
      <c r="I2004" s="337"/>
      <c r="J2004" s="337"/>
      <c r="K2004" s="337"/>
      <c r="L2004" s="337"/>
      <c r="M2004" s="334"/>
      <c r="N2004" s="337"/>
      <c r="O2004" s="349"/>
      <c r="P2004" s="349" t="str">
        <f>TEXT(daily!$B2004,"mmmm")</f>
        <v>January</v>
      </c>
      <c r="Q2004" s="357"/>
      <c r="R2004" s="313" t="str">
        <f t="shared" si="48"/>
        <v>1900</v>
      </c>
    </row>
    <row r="2005" ht="27" customHeight="1" spans="1:18">
      <c r="A2005" s="362">
        <f t="shared" si="47"/>
        <v>1991</v>
      </c>
      <c r="B2005" s="294"/>
      <c r="C2005" s="337"/>
      <c r="D2005" s="337"/>
      <c r="E2005" s="337"/>
      <c r="F2005" s="337"/>
      <c r="G2005" s="356"/>
      <c r="H2005" s="340"/>
      <c r="I2005" s="337"/>
      <c r="J2005" s="337"/>
      <c r="K2005" s="337"/>
      <c r="L2005" s="337"/>
      <c r="M2005" s="329"/>
      <c r="N2005" s="337"/>
      <c r="O2005" s="349"/>
      <c r="P2005" s="349" t="str">
        <f>TEXT(daily!$B2005,"mmmm")</f>
        <v>January</v>
      </c>
      <c r="Q2005" s="358"/>
      <c r="R2005" s="313" t="str">
        <f t="shared" si="48"/>
        <v>1900</v>
      </c>
    </row>
    <row r="2006" ht="27" customHeight="1" spans="1:18">
      <c r="A2006" s="361">
        <f t="shared" si="47"/>
        <v>1992</v>
      </c>
      <c r="B2006" s="294"/>
      <c r="C2006" s="337"/>
      <c r="D2006" s="337"/>
      <c r="E2006" s="337"/>
      <c r="F2006" s="337"/>
      <c r="G2006" s="356"/>
      <c r="H2006" s="340"/>
      <c r="I2006" s="337"/>
      <c r="J2006" s="337"/>
      <c r="K2006" s="337"/>
      <c r="L2006" s="337"/>
      <c r="M2006" s="334"/>
      <c r="N2006" s="337"/>
      <c r="O2006" s="349"/>
      <c r="P2006" s="349" t="str">
        <f>TEXT(daily!$B2006,"mmmm")</f>
        <v>January</v>
      </c>
      <c r="Q2006" s="357"/>
      <c r="R2006" s="313" t="str">
        <f t="shared" si="48"/>
        <v>1900</v>
      </c>
    </row>
    <row r="2007" ht="27" customHeight="1" spans="1:18">
      <c r="A2007" s="362">
        <f t="shared" si="47"/>
        <v>1993</v>
      </c>
      <c r="B2007" s="294"/>
      <c r="C2007" s="337"/>
      <c r="D2007" s="337"/>
      <c r="E2007" s="337"/>
      <c r="F2007" s="337"/>
      <c r="G2007" s="356"/>
      <c r="H2007" s="340"/>
      <c r="I2007" s="337"/>
      <c r="J2007" s="337"/>
      <c r="K2007" s="337"/>
      <c r="L2007" s="337"/>
      <c r="M2007" s="329"/>
      <c r="N2007" s="337"/>
      <c r="O2007" s="349"/>
      <c r="P2007" s="349" t="str">
        <f>TEXT(daily!$B2007,"mmmm")</f>
        <v>January</v>
      </c>
      <c r="Q2007" s="358"/>
      <c r="R2007" s="313" t="str">
        <f t="shared" si="48"/>
        <v>1900</v>
      </c>
    </row>
    <row r="2008" ht="27" customHeight="1" spans="1:18">
      <c r="A2008" s="361">
        <f t="shared" si="47"/>
        <v>1994</v>
      </c>
      <c r="B2008" s="294"/>
      <c r="C2008" s="337"/>
      <c r="D2008" s="337"/>
      <c r="E2008" s="337"/>
      <c r="F2008" s="337"/>
      <c r="G2008" s="356"/>
      <c r="H2008" s="340"/>
      <c r="I2008" s="337"/>
      <c r="J2008" s="337"/>
      <c r="K2008" s="337"/>
      <c r="L2008" s="337"/>
      <c r="M2008" s="334"/>
      <c r="N2008" s="337"/>
      <c r="O2008" s="349"/>
      <c r="P2008" s="349" t="str">
        <f>TEXT(daily!$B2008,"mmmm")</f>
        <v>January</v>
      </c>
      <c r="Q2008" s="357"/>
      <c r="R2008" s="313" t="str">
        <f t="shared" si="48"/>
        <v>1900</v>
      </c>
    </row>
    <row r="2009" ht="27" customHeight="1" spans="1:18">
      <c r="A2009" s="362">
        <f t="shared" si="47"/>
        <v>1995</v>
      </c>
      <c r="B2009" s="294"/>
      <c r="C2009" s="337"/>
      <c r="D2009" s="337"/>
      <c r="E2009" s="337"/>
      <c r="F2009" s="337"/>
      <c r="G2009" s="356"/>
      <c r="H2009" s="340"/>
      <c r="I2009" s="337"/>
      <c r="J2009" s="337"/>
      <c r="K2009" s="337"/>
      <c r="L2009" s="337"/>
      <c r="M2009" s="329"/>
      <c r="N2009" s="337"/>
      <c r="O2009" s="349"/>
      <c r="P2009" s="349" t="str">
        <f>TEXT(daily!$B2009,"mmmm")</f>
        <v>January</v>
      </c>
      <c r="Q2009" s="358"/>
      <c r="R2009" s="313" t="str">
        <f t="shared" si="48"/>
        <v>1900</v>
      </c>
    </row>
    <row r="2010" ht="27" customHeight="1" spans="1:18">
      <c r="A2010" s="361">
        <f t="shared" si="47"/>
        <v>1996</v>
      </c>
      <c r="B2010" s="294"/>
      <c r="C2010" s="337"/>
      <c r="D2010" s="337"/>
      <c r="E2010" s="337"/>
      <c r="F2010" s="337"/>
      <c r="G2010" s="356"/>
      <c r="H2010" s="340"/>
      <c r="I2010" s="337"/>
      <c r="J2010" s="337"/>
      <c r="K2010" s="337"/>
      <c r="L2010" s="337"/>
      <c r="M2010" s="334"/>
      <c r="N2010" s="337"/>
      <c r="O2010" s="349"/>
      <c r="P2010" s="349" t="str">
        <f>TEXT(daily!$B2010,"mmmm")</f>
        <v>January</v>
      </c>
      <c r="Q2010" s="357"/>
      <c r="R2010" s="313" t="str">
        <f t="shared" si="48"/>
        <v>1900</v>
      </c>
    </row>
    <row r="2011" ht="27" customHeight="1" spans="1:18">
      <c r="A2011" s="362">
        <f t="shared" si="47"/>
        <v>1997</v>
      </c>
      <c r="B2011" s="294"/>
      <c r="C2011" s="337"/>
      <c r="D2011" s="337"/>
      <c r="E2011" s="337"/>
      <c r="F2011" s="337"/>
      <c r="G2011" s="356"/>
      <c r="H2011" s="340"/>
      <c r="I2011" s="337"/>
      <c r="J2011" s="337"/>
      <c r="K2011" s="337"/>
      <c r="L2011" s="337"/>
      <c r="M2011" s="329"/>
      <c r="N2011" s="337"/>
      <c r="O2011" s="349"/>
      <c r="P2011" s="349" t="str">
        <f>TEXT(daily!$B2011,"mmmm")</f>
        <v>January</v>
      </c>
      <c r="Q2011" s="358"/>
      <c r="R2011" s="313" t="str">
        <f t="shared" si="48"/>
        <v>1900</v>
      </c>
    </row>
    <row r="2012" ht="27" customHeight="1" spans="1:18">
      <c r="A2012" s="361">
        <f t="shared" si="47"/>
        <v>1998</v>
      </c>
      <c r="B2012" s="294"/>
      <c r="C2012" s="337"/>
      <c r="D2012" s="337"/>
      <c r="E2012" s="337"/>
      <c r="F2012" s="337"/>
      <c r="G2012" s="356"/>
      <c r="H2012" s="340"/>
      <c r="I2012" s="337"/>
      <c r="J2012" s="337"/>
      <c r="K2012" s="337"/>
      <c r="L2012" s="337"/>
      <c r="M2012" s="334"/>
      <c r="N2012" s="337"/>
      <c r="O2012" s="349"/>
      <c r="P2012" s="349" t="str">
        <f>TEXT(daily!$B2012,"mmmm")</f>
        <v>January</v>
      </c>
      <c r="Q2012" s="357"/>
      <c r="R2012" s="313" t="str">
        <f t="shared" si="48"/>
        <v>1900</v>
      </c>
    </row>
    <row r="2013" ht="27" customHeight="1" spans="1:18">
      <c r="A2013" s="362">
        <f t="shared" si="47"/>
        <v>1999</v>
      </c>
      <c r="B2013" s="294"/>
      <c r="C2013" s="337"/>
      <c r="D2013" s="337"/>
      <c r="E2013" s="337"/>
      <c r="F2013" s="337"/>
      <c r="G2013" s="356"/>
      <c r="H2013" s="340"/>
      <c r="I2013" s="337"/>
      <c r="J2013" s="337"/>
      <c r="K2013" s="337"/>
      <c r="L2013" s="337"/>
      <c r="M2013" s="329"/>
      <c r="N2013" s="337"/>
      <c r="O2013" s="349"/>
      <c r="P2013" s="349" t="str">
        <f>TEXT(daily!$B2013,"mmmm")</f>
        <v>January</v>
      </c>
      <c r="Q2013" s="358"/>
      <c r="R2013" s="313" t="str">
        <f t="shared" si="48"/>
        <v>1900</v>
      </c>
    </row>
    <row r="2014" ht="27" customHeight="1" spans="1:18">
      <c r="A2014" s="361">
        <f t="shared" si="47"/>
        <v>2000</v>
      </c>
      <c r="B2014" s="294"/>
      <c r="C2014" s="337"/>
      <c r="D2014" s="337"/>
      <c r="E2014" s="337"/>
      <c r="F2014" s="337"/>
      <c r="G2014" s="356"/>
      <c r="H2014" s="340"/>
      <c r="I2014" s="337"/>
      <c r="J2014" s="337"/>
      <c r="K2014" s="337"/>
      <c r="L2014" s="337"/>
      <c r="M2014" s="334"/>
      <c r="N2014" s="337"/>
      <c r="O2014" s="349"/>
      <c r="P2014" s="349" t="str">
        <f>TEXT(daily!$B2014,"mmmm")</f>
        <v>January</v>
      </c>
      <c r="Q2014" s="357"/>
      <c r="R2014" s="313" t="str">
        <f t="shared" si="48"/>
        <v>1900</v>
      </c>
    </row>
    <row r="2015" ht="27" customHeight="1" spans="1:18">
      <c r="A2015" s="362">
        <f t="shared" si="47"/>
        <v>2001</v>
      </c>
      <c r="B2015" s="294"/>
      <c r="C2015" s="337"/>
      <c r="D2015" s="337"/>
      <c r="E2015" s="337"/>
      <c r="F2015" s="337"/>
      <c r="G2015" s="356"/>
      <c r="H2015" s="340"/>
      <c r="I2015" s="337"/>
      <c r="J2015" s="337"/>
      <c r="K2015" s="337"/>
      <c r="L2015" s="337"/>
      <c r="M2015" s="329"/>
      <c r="N2015" s="337"/>
      <c r="O2015" s="349"/>
      <c r="P2015" s="349" t="str">
        <f>TEXT(daily!$B2015,"mmmm")</f>
        <v>January</v>
      </c>
      <c r="Q2015" s="358"/>
      <c r="R2015" s="313" t="str">
        <f t="shared" si="48"/>
        <v>1900</v>
      </c>
    </row>
    <row r="2016" ht="27" customHeight="1" spans="1:18">
      <c r="A2016" s="361">
        <f t="shared" si="47"/>
        <v>2002</v>
      </c>
      <c r="B2016" s="294"/>
      <c r="C2016" s="337"/>
      <c r="D2016" s="337"/>
      <c r="E2016" s="337"/>
      <c r="F2016" s="337"/>
      <c r="G2016" s="356"/>
      <c r="H2016" s="340"/>
      <c r="I2016" s="337"/>
      <c r="J2016" s="337"/>
      <c r="K2016" s="337"/>
      <c r="L2016" s="337"/>
      <c r="M2016" s="334"/>
      <c r="N2016" s="337"/>
      <c r="O2016" s="349"/>
      <c r="P2016" s="349" t="str">
        <f>TEXT(daily!$B2016,"mmmm")</f>
        <v>January</v>
      </c>
      <c r="Q2016" s="357"/>
      <c r="R2016" s="313" t="str">
        <f t="shared" si="48"/>
        <v>1900</v>
      </c>
    </row>
    <row r="2017" ht="27" customHeight="1" spans="1:18">
      <c r="A2017" s="362">
        <f t="shared" si="47"/>
        <v>2003</v>
      </c>
      <c r="B2017" s="294"/>
      <c r="C2017" s="337"/>
      <c r="D2017" s="337"/>
      <c r="E2017" s="337"/>
      <c r="F2017" s="337"/>
      <c r="G2017" s="356"/>
      <c r="H2017" s="340"/>
      <c r="I2017" s="337"/>
      <c r="J2017" s="337"/>
      <c r="K2017" s="337"/>
      <c r="L2017" s="337"/>
      <c r="M2017" s="329"/>
      <c r="N2017" s="337"/>
      <c r="O2017" s="349"/>
      <c r="P2017" s="349" t="str">
        <f>TEXT(daily!$B2017,"mmmm")</f>
        <v>January</v>
      </c>
      <c r="Q2017" s="358"/>
      <c r="R2017" s="313" t="str">
        <f t="shared" si="48"/>
        <v>1900</v>
      </c>
    </row>
    <row r="2018" ht="27" customHeight="1" spans="1:18">
      <c r="A2018" s="361">
        <f t="shared" si="47"/>
        <v>2004</v>
      </c>
      <c r="B2018" s="294"/>
      <c r="C2018" s="337"/>
      <c r="D2018" s="337"/>
      <c r="E2018" s="337"/>
      <c r="F2018" s="337"/>
      <c r="G2018" s="356"/>
      <c r="H2018" s="340"/>
      <c r="I2018" s="337"/>
      <c r="J2018" s="337"/>
      <c r="K2018" s="337"/>
      <c r="L2018" s="337"/>
      <c r="M2018" s="334"/>
      <c r="N2018" s="337"/>
      <c r="O2018" s="349"/>
      <c r="P2018" s="349" t="str">
        <f>TEXT(daily!$B2018,"mmmm")</f>
        <v>January</v>
      </c>
      <c r="Q2018" s="357"/>
      <c r="R2018" s="313" t="str">
        <f t="shared" si="48"/>
        <v>1900</v>
      </c>
    </row>
    <row r="2019" ht="27" customHeight="1" spans="1:18">
      <c r="A2019" s="362">
        <f t="shared" si="47"/>
        <v>2005</v>
      </c>
      <c r="B2019" s="294"/>
      <c r="C2019" s="337"/>
      <c r="D2019" s="337"/>
      <c r="E2019" s="337"/>
      <c r="F2019" s="337"/>
      <c r="G2019" s="356"/>
      <c r="H2019" s="340"/>
      <c r="I2019" s="337"/>
      <c r="J2019" s="337"/>
      <c r="K2019" s="337"/>
      <c r="L2019" s="337"/>
      <c r="M2019" s="329"/>
      <c r="N2019" s="337"/>
      <c r="O2019" s="349"/>
      <c r="P2019" s="349" t="str">
        <f>TEXT(daily!$B2019,"mmmm")</f>
        <v>January</v>
      </c>
      <c r="Q2019" s="358"/>
      <c r="R2019" s="313" t="str">
        <f t="shared" si="48"/>
        <v>1900</v>
      </c>
    </row>
    <row r="2020" ht="27" customHeight="1" spans="1:18">
      <c r="A2020" s="361">
        <f t="shared" si="47"/>
        <v>2006</v>
      </c>
      <c r="B2020" s="294"/>
      <c r="C2020" s="337"/>
      <c r="D2020" s="337"/>
      <c r="E2020" s="337"/>
      <c r="F2020" s="337"/>
      <c r="G2020" s="356"/>
      <c r="H2020" s="340"/>
      <c r="I2020" s="337"/>
      <c r="J2020" s="337"/>
      <c r="K2020" s="337"/>
      <c r="L2020" s="337"/>
      <c r="M2020" s="334"/>
      <c r="N2020" s="337"/>
      <c r="O2020" s="349"/>
      <c r="P2020" s="349" t="str">
        <f>TEXT(daily!$B2020,"mmmm")</f>
        <v>January</v>
      </c>
      <c r="Q2020" s="357"/>
      <c r="R2020" s="313" t="str">
        <f t="shared" si="48"/>
        <v>1900</v>
      </c>
    </row>
    <row r="2021" ht="27" customHeight="1" spans="1:18">
      <c r="A2021" s="362">
        <f t="shared" si="47"/>
        <v>2007</v>
      </c>
      <c r="B2021" s="294"/>
      <c r="C2021" s="337"/>
      <c r="D2021" s="337"/>
      <c r="E2021" s="337"/>
      <c r="F2021" s="337"/>
      <c r="G2021" s="356"/>
      <c r="H2021" s="340"/>
      <c r="I2021" s="337"/>
      <c r="J2021" s="337"/>
      <c r="K2021" s="337"/>
      <c r="L2021" s="337"/>
      <c r="M2021" s="329"/>
      <c r="N2021" s="337"/>
      <c r="O2021" s="349"/>
      <c r="P2021" s="349" t="str">
        <f>TEXT(daily!$B2021,"mmmm")</f>
        <v>January</v>
      </c>
      <c r="Q2021" s="358"/>
      <c r="R2021" s="313" t="str">
        <f t="shared" si="48"/>
        <v>1900</v>
      </c>
    </row>
    <row r="2022" ht="27" customHeight="1" spans="1:18">
      <c r="A2022" s="361">
        <f t="shared" si="47"/>
        <v>2008</v>
      </c>
      <c r="B2022" s="294"/>
      <c r="C2022" s="337"/>
      <c r="D2022" s="337"/>
      <c r="E2022" s="337"/>
      <c r="F2022" s="337"/>
      <c r="G2022" s="356"/>
      <c r="H2022" s="340"/>
      <c r="I2022" s="337"/>
      <c r="J2022" s="337"/>
      <c r="K2022" s="337"/>
      <c r="L2022" s="337"/>
      <c r="M2022" s="334"/>
      <c r="N2022" s="337"/>
      <c r="O2022" s="349"/>
      <c r="P2022" s="349" t="str">
        <f>TEXT(daily!$B2022,"mmmm")</f>
        <v>January</v>
      </c>
      <c r="Q2022" s="357"/>
      <c r="R2022" s="313" t="str">
        <f t="shared" si="48"/>
        <v>1900</v>
      </c>
    </row>
    <row r="2023" ht="27" customHeight="1" spans="1:18">
      <c r="A2023" s="362">
        <f t="shared" si="47"/>
        <v>2009</v>
      </c>
      <c r="B2023" s="294"/>
      <c r="C2023" s="337"/>
      <c r="D2023" s="337"/>
      <c r="E2023" s="337"/>
      <c r="F2023" s="337"/>
      <c r="G2023" s="356"/>
      <c r="H2023" s="340"/>
      <c r="I2023" s="337"/>
      <c r="J2023" s="337"/>
      <c r="K2023" s="337"/>
      <c r="L2023" s="337"/>
      <c r="M2023" s="329"/>
      <c r="N2023" s="337"/>
      <c r="O2023" s="349"/>
      <c r="P2023" s="349" t="str">
        <f>TEXT(daily!$B2023,"mmmm")</f>
        <v>January</v>
      </c>
      <c r="Q2023" s="358"/>
      <c r="R2023" s="313" t="str">
        <f t="shared" si="48"/>
        <v>1900</v>
      </c>
    </row>
    <row r="2024" ht="27" customHeight="1" spans="1:18">
      <c r="A2024" s="361">
        <f t="shared" si="47"/>
        <v>2010</v>
      </c>
      <c r="B2024" s="294"/>
      <c r="C2024" s="337"/>
      <c r="D2024" s="337"/>
      <c r="E2024" s="337"/>
      <c r="F2024" s="337"/>
      <c r="G2024" s="356"/>
      <c r="H2024" s="340"/>
      <c r="I2024" s="337"/>
      <c r="J2024" s="337"/>
      <c r="K2024" s="337"/>
      <c r="L2024" s="337"/>
      <c r="M2024" s="334"/>
      <c r="N2024" s="337"/>
      <c r="O2024" s="349"/>
      <c r="P2024" s="349" t="str">
        <f>TEXT(daily!$B2024,"mmmm")</f>
        <v>January</v>
      </c>
      <c r="Q2024" s="357"/>
      <c r="R2024" s="313" t="str">
        <f t="shared" si="48"/>
        <v>1900</v>
      </c>
    </row>
    <row r="2025" ht="27" customHeight="1" spans="1:18">
      <c r="A2025" s="362">
        <f t="shared" si="47"/>
        <v>2011</v>
      </c>
      <c r="B2025" s="294"/>
      <c r="C2025" s="337"/>
      <c r="D2025" s="337"/>
      <c r="E2025" s="337"/>
      <c r="F2025" s="337"/>
      <c r="G2025" s="356"/>
      <c r="H2025" s="340"/>
      <c r="I2025" s="337"/>
      <c r="J2025" s="337"/>
      <c r="K2025" s="337"/>
      <c r="L2025" s="337"/>
      <c r="M2025" s="329"/>
      <c r="N2025" s="337"/>
      <c r="O2025" s="349"/>
      <c r="P2025" s="349" t="str">
        <f>TEXT(daily!$B2025,"mmmm")</f>
        <v>January</v>
      </c>
      <c r="Q2025" s="358"/>
      <c r="R2025" s="313" t="str">
        <f t="shared" si="48"/>
        <v>1900</v>
      </c>
    </row>
    <row r="2026" ht="27" customHeight="1" spans="1:18">
      <c r="A2026" s="361">
        <f t="shared" ref="A2026:A2089" si="49">A2025+1</f>
        <v>2012</v>
      </c>
      <c r="B2026" s="294"/>
      <c r="C2026" s="337"/>
      <c r="D2026" s="337"/>
      <c r="E2026" s="337"/>
      <c r="F2026" s="337"/>
      <c r="G2026" s="356"/>
      <c r="H2026" s="340"/>
      <c r="I2026" s="337"/>
      <c r="J2026" s="337"/>
      <c r="K2026" s="337"/>
      <c r="L2026" s="337"/>
      <c r="M2026" s="334"/>
      <c r="N2026" s="337"/>
      <c r="O2026" s="349"/>
      <c r="P2026" s="349" t="str">
        <f>TEXT(daily!$B2026,"mmmm")</f>
        <v>January</v>
      </c>
      <c r="Q2026" s="357"/>
      <c r="R2026" s="313" t="str">
        <f t="shared" si="48"/>
        <v>1900</v>
      </c>
    </row>
    <row r="2027" ht="27" customHeight="1" spans="1:18">
      <c r="A2027" s="362">
        <f t="shared" si="49"/>
        <v>2013</v>
      </c>
      <c r="B2027" s="294"/>
      <c r="C2027" s="337"/>
      <c r="D2027" s="337"/>
      <c r="E2027" s="337"/>
      <c r="F2027" s="337"/>
      <c r="G2027" s="356"/>
      <c r="H2027" s="340"/>
      <c r="I2027" s="337"/>
      <c r="J2027" s="337"/>
      <c r="K2027" s="337"/>
      <c r="L2027" s="337"/>
      <c r="M2027" s="329"/>
      <c r="N2027" s="337"/>
      <c r="O2027" s="349"/>
      <c r="P2027" s="349" t="str">
        <f>TEXT(daily!$B2027,"mmmm")</f>
        <v>January</v>
      </c>
      <c r="Q2027" s="358"/>
      <c r="R2027" s="313" t="str">
        <f t="shared" si="48"/>
        <v>1900</v>
      </c>
    </row>
    <row r="2028" ht="27" customHeight="1" spans="1:18">
      <c r="A2028" s="361">
        <f t="shared" si="49"/>
        <v>2014</v>
      </c>
      <c r="B2028" s="294"/>
      <c r="C2028" s="337"/>
      <c r="D2028" s="337"/>
      <c r="E2028" s="337"/>
      <c r="F2028" s="337"/>
      <c r="G2028" s="356"/>
      <c r="H2028" s="340"/>
      <c r="I2028" s="337"/>
      <c r="J2028" s="337"/>
      <c r="K2028" s="337"/>
      <c r="L2028" s="337"/>
      <c r="M2028" s="334"/>
      <c r="N2028" s="337"/>
      <c r="O2028" s="349"/>
      <c r="P2028" s="349" t="str">
        <f>TEXT(daily!$B2028,"mmmm")</f>
        <v>January</v>
      </c>
      <c r="Q2028" s="357"/>
      <c r="R2028" s="313" t="str">
        <f t="shared" si="48"/>
        <v>1900</v>
      </c>
    </row>
    <row r="2029" ht="27" customHeight="1" spans="1:18">
      <c r="A2029" s="362">
        <f t="shared" si="49"/>
        <v>2015</v>
      </c>
      <c r="B2029" s="294"/>
      <c r="C2029" s="337"/>
      <c r="D2029" s="337"/>
      <c r="E2029" s="337"/>
      <c r="F2029" s="337"/>
      <c r="G2029" s="356"/>
      <c r="H2029" s="340"/>
      <c r="I2029" s="337"/>
      <c r="J2029" s="337"/>
      <c r="K2029" s="337"/>
      <c r="L2029" s="337"/>
      <c r="M2029" s="329"/>
      <c r="N2029" s="337"/>
      <c r="O2029" s="349"/>
      <c r="P2029" s="349" t="str">
        <f>TEXT(daily!$B2029,"mmmm")</f>
        <v>January</v>
      </c>
      <c r="Q2029" s="358"/>
      <c r="R2029" s="313" t="str">
        <f t="shared" si="48"/>
        <v>1900</v>
      </c>
    </row>
    <row r="2030" ht="27" customHeight="1" spans="1:18">
      <c r="A2030" s="361">
        <f t="shared" si="49"/>
        <v>2016</v>
      </c>
      <c r="B2030" s="294"/>
      <c r="C2030" s="337"/>
      <c r="D2030" s="337"/>
      <c r="E2030" s="337"/>
      <c r="F2030" s="337"/>
      <c r="G2030" s="356"/>
      <c r="H2030" s="340"/>
      <c r="I2030" s="337"/>
      <c r="J2030" s="337"/>
      <c r="K2030" s="337"/>
      <c r="L2030" s="337"/>
      <c r="M2030" s="334"/>
      <c r="N2030" s="337"/>
      <c r="O2030" s="349"/>
      <c r="P2030" s="349" t="str">
        <f>TEXT(daily!$B2030,"mmmm")</f>
        <v>January</v>
      </c>
      <c r="Q2030" s="357"/>
      <c r="R2030" s="313" t="str">
        <f t="shared" si="48"/>
        <v>1900</v>
      </c>
    </row>
    <row r="2031" ht="27" customHeight="1" spans="1:18">
      <c r="A2031" s="362">
        <f t="shared" si="49"/>
        <v>2017</v>
      </c>
      <c r="B2031" s="294"/>
      <c r="C2031" s="337"/>
      <c r="D2031" s="337"/>
      <c r="E2031" s="337"/>
      <c r="F2031" s="337"/>
      <c r="G2031" s="356"/>
      <c r="H2031" s="340"/>
      <c r="I2031" s="337"/>
      <c r="J2031" s="337"/>
      <c r="K2031" s="337"/>
      <c r="L2031" s="337"/>
      <c r="M2031" s="329"/>
      <c r="N2031" s="337"/>
      <c r="O2031" s="349"/>
      <c r="P2031" s="349" t="str">
        <f>TEXT(daily!$B2031,"mmmm")</f>
        <v>January</v>
      </c>
      <c r="Q2031" s="358"/>
      <c r="R2031" s="313" t="str">
        <f t="shared" si="48"/>
        <v>1900</v>
      </c>
    </row>
    <row r="2032" ht="27" customHeight="1" spans="1:18">
      <c r="A2032" s="361">
        <f t="shared" si="49"/>
        <v>2018</v>
      </c>
      <c r="B2032" s="294"/>
      <c r="C2032" s="337"/>
      <c r="D2032" s="337"/>
      <c r="E2032" s="337"/>
      <c r="F2032" s="337"/>
      <c r="G2032" s="356"/>
      <c r="H2032" s="340"/>
      <c r="I2032" s="337"/>
      <c r="J2032" s="337"/>
      <c r="K2032" s="337"/>
      <c r="L2032" s="337"/>
      <c r="M2032" s="334"/>
      <c r="N2032" s="337"/>
      <c r="O2032" s="349"/>
      <c r="P2032" s="349" t="str">
        <f>TEXT(daily!$B2032,"mmmm")</f>
        <v>January</v>
      </c>
      <c r="Q2032" s="357"/>
      <c r="R2032" s="313" t="str">
        <f t="shared" si="48"/>
        <v>1900</v>
      </c>
    </row>
    <row r="2033" ht="27" customHeight="1" spans="1:18">
      <c r="A2033" s="362">
        <f t="shared" si="49"/>
        <v>2019</v>
      </c>
      <c r="B2033" s="294"/>
      <c r="C2033" s="337"/>
      <c r="D2033" s="337"/>
      <c r="E2033" s="337"/>
      <c r="F2033" s="337"/>
      <c r="G2033" s="356"/>
      <c r="H2033" s="340"/>
      <c r="I2033" s="337"/>
      <c r="J2033" s="337"/>
      <c r="K2033" s="337"/>
      <c r="L2033" s="337"/>
      <c r="M2033" s="329"/>
      <c r="N2033" s="337"/>
      <c r="O2033" s="349"/>
      <c r="P2033" s="349" t="str">
        <f>TEXT(daily!$B2033,"mmmm")</f>
        <v>January</v>
      </c>
      <c r="Q2033" s="358"/>
      <c r="R2033" s="313" t="str">
        <f t="shared" si="48"/>
        <v>1900</v>
      </c>
    </row>
    <row r="2034" ht="27" customHeight="1" spans="1:18">
      <c r="A2034" s="361">
        <f t="shared" si="49"/>
        <v>2020</v>
      </c>
      <c r="B2034" s="294"/>
      <c r="C2034" s="337"/>
      <c r="D2034" s="337"/>
      <c r="E2034" s="337"/>
      <c r="F2034" s="337"/>
      <c r="G2034" s="356"/>
      <c r="H2034" s="340"/>
      <c r="I2034" s="337"/>
      <c r="J2034" s="337"/>
      <c r="K2034" s="337"/>
      <c r="L2034" s="337"/>
      <c r="M2034" s="334"/>
      <c r="N2034" s="337"/>
      <c r="O2034" s="349"/>
      <c r="P2034" s="349" t="str">
        <f>TEXT(daily!$B2034,"mmmm")</f>
        <v>January</v>
      </c>
      <c r="Q2034" s="357"/>
      <c r="R2034" s="313" t="str">
        <f t="shared" si="48"/>
        <v>1900</v>
      </c>
    </row>
    <row r="2035" ht="27" customHeight="1" spans="1:18">
      <c r="A2035" s="362">
        <f t="shared" si="49"/>
        <v>2021</v>
      </c>
      <c r="B2035" s="294"/>
      <c r="C2035" s="337"/>
      <c r="D2035" s="337"/>
      <c r="E2035" s="337"/>
      <c r="F2035" s="337"/>
      <c r="G2035" s="356"/>
      <c r="H2035" s="340"/>
      <c r="I2035" s="337"/>
      <c r="J2035" s="337"/>
      <c r="K2035" s="337"/>
      <c r="L2035" s="337"/>
      <c r="M2035" s="329"/>
      <c r="N2035" s="337"/>
      <c r="O2035" s="349"/>
      <c r="P2035" s="349" t="str">
        <f>TEXT(daily!$B2035,"mmmm")</f>
        <v>January</v>
      </c>
      <c r="Q2035" s="358"/>
      <c r="R2035" s="313" t="str">
        <f t="shared" si="48"/>
        <v>1900</v>
      </c>
    </row>
    <row r="2036" ht="27" customHeight="1" spans="1:18">
      <c r="A2036" s="361">
        <f t="shared" si="49"/>
        <v>2022</v>
      </c>
      <c r="B2036" s="294"/>
      <c r="C2036" s="337"/>
      <c r="D2036" s="337"/>
      <c r="E2036" s="337"/>
      <c r="F2036" s="337"/>
      <c r="G2036" s="356"/>
      <c r="H2036" s="340"/>
      <c r="I2036" s="337"/>
      <c r="J2036" s="337"/>
      <c r="K2036" s="337"/>
      <c r="L2036" s="337"/>
      <c r="M2036" s="334"/>
      <c r="N2036" s="337"/>
      <c r="O2036" s="349"/>
      <c r="P2036" s="349" t="str">
        <f>TEXT(daily!$B2036,"mmmm")</f>
        <v>January</v>
      </c>
      <c r="Q2036" s="357"/>
      <c r="R2036" s="313" t="str">
        <f t="shared" si="48"/>
        <v>1900</v>
      </c>
    </row>
    <row r="2037" ht="27" customHeight="1" spans="1:18">
      <c r="A2037" s="362">
        <f t="shared" si="49"/>
        <v>2023</v>
      </c>
      <c r="B2037" s="294"/>
      <c r="C2037" s="337"/>
      <c r="D2037" s="337"/>
      <c r="E2037" s="337"/>
      <c r="F2037" s="337"/>
      <c r="G2037" s="356"/>
      <c r="H2037" s="340"/>
      <c r="I2037" s="337"/>
      <c r="J2037" s="337"/>
      <c r="K2037" s="337"/>
      <c r="L2037" s="337"/>
      <c r="M2037" s="329"/>
      <c r="N2037" s="337"/>
      <c r="O2037" s="349"/>
      <c r="P2037" s="349" t="str">
        <f>TEXT(daily!$B2037,"mmmm")</f>
        <v>January</v>
      </c>
      <c r="Q2037" s="358"/>
      <c r="R2037" s="313" t="str">
        <f t="shared" si="48"/>
        <v>1900</v>
      </c>
    </row>
    <row r="2038" ht="27" customHeight="1" spans="1:18">
      <c r="A2038" s="361">
        <f t="shared" si="49"/>
        <v>2024</v>
      </c>
      <c r="B2038" s="294"/>
      <c r="C2038" s="337"/>
      <c r="D2038" s="337"/>
      <c r="E2038" s="337"/>
      <c r="F2038" s="337"/>
      <c r="G2038" s="356"/>
      <c r="H2038" s="340"/>
      <c r="I2038" s="337"/>
      <c r="J2038" s="337"/>
      <c r="K2038" s="337"/>
      <c r="L2038" s="337"/>
      <c r="M2038" s="334"/>
      <c r="N2038" s="337"/>
      <c r="O2038" s="349"/>
      <c r="P2038" s="349" t="str">
        <f>TEXT(daily!$B2038,"mmmm")</f>
        <v>January</v>
      </c>
      <c r="Q2038" s="357"/>
      <c r="R2038" s="313" t="str">
        <f t="shared" si="48"/>
        <v>1900</v>
      </c>
    </row>
    <row r="2039" ht="27" customHeight="1" spans="1:18">
      <c r="A2039" s="362">
        <f t="shared" si="49"/>
        <v>2025</v>
      </c>
      <c r="B2039" s="294"/>
      <c r="C2039" s="337"/>
      <c r="D2039" s="337"/>
      <c r="E2039" s="337"/>
      <c r="F2039" s="337"/>
      <c r="G2039" s="356"/>
      <c r="H2039" s="340"/>
      <c r="I2039" s="337"/>
      <c r="J2039" s="337"/>
      <c r="K2039" s="337"/>
      <c r="L2039" s="337"/>
      <c r="M2039" s="329"/>
      <c r="N2039" s="337"/>
      <c r="O2039" s="349"/>
      <c r="P2039" s="349" t="str">
        <f>TEXT(daily!$B2039,"mmmm")</f>
        <v>January</v>
      </c>
      <c r="Q2039" s="358"/>
      <c r="R2039" s="313" t="str">
        <f t="shared" si="48"/>
        <v>1900</v>
      </c>
    </row>
    <row r="2040" ht="27" customHeight="1" spans="1:18">
      <c r="A2040" s="361">
        <f t="shared" si="49"/>
        <v>2026</v>
      </c>
      <c r="B2040" s="294"/>
      <c r="C2040" s="337"/>
      <c r="D2040" s="337"/>
      <c r="E2040" s="337"/>
      <c r="F2040" s="337"/>
      <c r="G2040" s="356"/>
      <c r="H2040" s="340"/>
      <c r="I2040" s="337"/>
      <c r="J2040" s="337"/>
      <c r="K2040" s="337"/>
      <c r="L2040" s="337"/>
      <c r="M2040" s="334"/>
      <c r="N2040" s="337"/>
      <c r="O2040" s="349"/>
      <c r="P2040" s="349" t="str">
        <f>TEXT(daily!$B2040,"mmmm")</f>
        <v>January</v>
      </c>
      <c r="Q2040" s="357"/>
      <c r="R2040" s="313" t="str">
        <f t="shared" si="48"/>
        <v>1900</v>
      </c>
    </row>
    <row r="2041" ht="27" customHeight="1" spans="1:18">
      <c r="A2041" s="362">
        <f t="shared" si="49"/>
        <v>2027</v>
      </c>
      <c r="B2041" s="294"/>
      <c r="C2041" s="337"/>
      <c r="D2041" s="337"/>
      <c r="E2041" s="337"/>
      <c r="F2041" s="337"/>
      <c r="G2041" s="356"/>
      <c r="H2041" s="340"/>
      <c r="I2041" s="337"/>
      <c r="J2041" s="337"/>
      <c r="K2041" s="337"/>
      <c r="L2041" s="337"/>
      <c r="M2041" s="329"/>
      <c r="N2041" s="337"/>
      <c r="O2041" s="349"/>
      <c r="P2041" s="349" t="str">
        <f>TEXT(daily!$B2041,"mmmm")</f>
        <v>January</v>
      </c>
      <c r="Q2041" s="358"/>
      <c r="R2041" s="313" t="str">
        <f t="shared" si="48"/>
        <v>1900</v>
      </c>
    </row>
    <row r="2042" ht="27" customHeight="1" spans="1:18">
      <c r="A2042" s="361">
        <f t="shared" si="49"/>
        <v>2028</v>
      </c>
      <c r="B2042" s="294"/>
      <c r="C2042" s="337"/>
      <c r="D2042" s="337"/>
      <c r="E2042" s="337"/>
      <c r="F2042" s="337"/>
      <c r="G2042" s="356"/>
      <c r="H2042" s="340"/>
      <c r="I2042" s="337"/>
      <c r="J2042" s="337"/>
      <c r="K2042" s="337"/>
      <c r="L2042" s="337"/>
      <c r="M2042" s="334"/>
      <c r="N2042" s="337"/>
      <c r="O2042" s="349"/>
      <c r="P2042" s="349" t="str">
        <f>TEXT(daily!$B2042,"mmmm")</f>
        <v>January</v>
      </c>
      <c r="Q2042" s="357"/>
      <c r="R2042" s="313" t="str">
        <f t="shared" si="48"/>
        <v>1900</v>
      </c>
    </row>
    <row r="2043" ht="27" customHeight="1" spans="1:18">
      <c r="A2043" s="362">
        <f t="shared" si="49"/>
        <v>2029</v>
      </c>
      <c r="B2043" s="294"/>
      <c r="C2043" s="337"/>
      <c r="D2043" s="337"/>
      <c r="E2043" s="337"/>
      <c r="F2043" s="337"/>
      <c r="G2043" s="356"/>
      <c r="H2043" s="340"/>
      <c r="I2043" s="337"/>
      <c r="J2043" s="337"/>
      <c r="K2043" s="337"/>
      <c r="L2043" s="337"/>
      <c r="M2043" s="329"/>
      <c r="N2043" s="337"/>
      <c r="O2043" s="349"/>
      <c r="P2043" s="349" t="str">
        <f>TEXT(daily!$B2043,"mmmm")</f>
        <v>January</v>
      </c>
      <c r="Q2043" s="358"/>
      <c r="R2043" s="313" t="str">
        <f t="shared" si="48"/>
        <v>1900</v>
      </c>
    </row>
    <row r="2044" ht="27" customHeight="1" spans="1:18">
      <c r="A2044" s="361">
        <f t="shared" si="49"/>
        <v>2030</v>
      </c>
      <c r="B2044" s="294"/>
      <c r="C2044" s="337"/>
      <c r="D2044" s="337"/>
      <c r="E2044" s="337"/>
      <c r="F2044" s="337"/>
      <c r="G2044" s="356"/>
      <c r="H2044" s="340"/>
      <c r="I2044" s="337"/>
      <c r="J2044" s="337"/>
      <c r="K2044" s="337"/>
      <c r="L2044" s="337"/>
      <c r="M2044" s="334"/>
      <c r="N2044" s="337"/>
      <c r="O2044" s="349"/>
      <c r="P2044" s="349" t="str">
        <f>TEXT(daily!$B2044,"mmmm")</f>
        <v>January</v>
      </c>
      <c r="Q2044" s="357"/>
      <c r="R2044" s="313" t="str">
        <f t="shared" si="48"/>
        <v>1900</v>
      </c>
    </row>
    <row r="2045" ht="27" customHeight="1" spans="1:18">
      <c r="A2045" s="362">
        <f t="shared" si="49"/>
        <v>2031</v>
      </c>
      <c r="B2045" s="294"/>
      <c r="C2045" s="337"/>
      <c r="D2045" s="337"/>
      <c r="E2045" s="337"/>
      <c r="F2045" s="337"/>
      <c r="G2045" s="356"/>
      <c r="H2045" s="340"/>
      <c r="I2045" s="337"/>
      <c r="J2045" s="337"/>
      <c r="K2045" s="337"/>
      <c r="L2045" s="337"/>
      <c r="M2045" s="329"/>
      <c r="N2045" s="337"/>
      <c r="O2045" s="349"/>
      <c r="P2045" s="349" t="str">
        <f>TEXT(daily!$B2045,"mmmm")</f>
        <v>January</v>
      </c>
      <c r="Q2045" s="358"/>
      <c r="R2045" s="313" t="str">
        <f t="shared" si="48"/>
        <v>1900</v>
      </c>
    </row>
    <row r="2046" ht="27" customHeight="1" spans="1:18">
      <c r="A2046" s="361">
        <f t="shared" si="49"/>
        <v>2032</v>
      </c>
      <c r="B2046" s="294"/>
      <c r="C2046" s="337"/>
      <c r="D2046" s="341"/>
      <c r="E2046" s="337"/>
      <c r="F2046" s="337"/>
      <c r="G2046" s="356"/>
      <c r="H2046" s="340"/>
      <c r="I2046" s="337"/>
      <c r="J2046" s="337"/>
      <c r="K2046" s="337"/>
      <c r="L2046" s="337"/>
      <c r="M2046" s="334"/>
      <c r="N2046" s="337"/>
      <c r="O2046" s="349"/>
      <c r="P2046" s="349" t="str">
        <f>TEXT(daily!$B2046,"mmmm")</f>
        <v>January</v>
      </c>
      <c r="Q2046" s="357"/>
      <c r="R2046" s="313" t="str">
        <f t="shared" si="48"/>
        <v>1900</v>
      </c>
    </row>
    <row r="2047" ht="27" customHeight="1" spans="1:18">
      <c r="A2047" s="362">
        <f t="shared" si="49"/>
        <v>2033</v>
      </c>
      <c r="B2047" s="294"/>
      <c r="C2047" s="337"/>
      <c r="D2047" s="337"/>
      <c r="E2047" s="337"/>
      <c r="F2047" s="337"/>
      <c r="G2047" s="356"/>
      <c r="H2047" s="340"/>
      <c r="I2047" s="337"/>
      <c r="J2047" s="337"/>
      <c r="K2047" s="337"/>
      <c r="L2047" s="337"/>
      <c r="M2047" s="329"/>
      <c r="N2047" s="337"/>
      <c r="O2047" s="349"/>
      <c r="P2047" s="349" t="str">
        <f>TEXT(daily!$B2047,"mmmm")</f>
        <v>January</v>
      </c>
      <c r="Q2047" s="358"/>
      <c r="R2047" s="313" t="str">
        <f t="shared" si="48"/>
        <v>1900</v>
      </c>
    </row>
    <row r="2048" ht="27" customHeight="1" spans="1:18">
      <c r="A2048" s="361">
        <f t="shared" si="49"/>
        <v>2034</v>
      </c>
      <c r="B2048" s="294"/>
      <c r="C2048" s="337"/>
      <c r="D2048" s="337"/>
      <c r="E2048" s="337"/>
      <c r="F2048" s="337"/>
      <c r="G2048" s="356"/>
      <c r="H2048" s="340"/>
      <c r="I2048" s="337"/>
      <c r="J2048" s="337"/>
      <c r="K2048" s="337"/>
      <c r="L2048" s="337"/>
      <c r="M2048" s="334"/>
      <c r="N2048" s="337"/>
      <c r="O2048" s="349"/>
      <c r="P2048" s="349" t="str">
        <f>TEXT(daily!$B2048,"mmmm")</f>
        <v>January</v>
      </c>
      <c r="Q2048" s="357"/>
      <c r="R2048" s="313" t="str">
        <f t="shared" si="48"/>
        <v>1900</v>
      </c>
    </row>
    <row r="2049" ht="27" customHeight="1" spans="1:18">
      <c r="A2049" s="362">
        <f t="shared" si="49"/>
        <v>2035</v>
      </c>
      <c r="B2049" s="294"/>
      <c r="C2049" s="337"/>
      <c r="D2049" s="337"/>
      <c r="E2049" s="337"/>
      <c r="F2049" s="337"/>
      <c r="G2049" s="356"/>
      <c r="H2049" s="340"/>
      <c r="I2049" s="337"/>
      <c r="J2049" s="337"/>
      <c r="K2049" s="337"/>
      <c r="L2049" s="337"/>
      <c r="M2049" s="329"/>
      <c r="N2049" s="337"/>
      <c r="O2049" s="349"/>
      <c r="P2049" s="349" t="str">
        <f>TEXT(daily!$B2049,"mmmm")</f>
        <v>January</v>
      </c>
      <c r="Q2049" s="358"/>
      <c r="R2049" s="313" t="str">
        <f t="shared" si="48"/>
        <v>1900</v>
      </c>
    </row>
    <row r="2050" ht="27" customHeight="1" spans="1:18">
      <c r="A2050" s="361">
        <f t="shared" si="49"/>
        <v>2036</v>
      </c>
      <c r="B2050" s="294"/>
      <c r="C2050" s="337"/>
      <c r="D2050" s="337"/>
      <c r="E2050" s="337"/>
      <c r="F2050" s="337"/>
      <c r="G2050" s="356"/>
      <c r="H2050" s="340"/>
      <c r="I2050" s="337"/>
      <c r="J2050" s="337"/>
      <c r="K2050" s="337"/>
      <c r="L2050" s="337"/>
      <c r="M2050" s="334"/>
      <c r="N2050" s="337"/>
      <c r="O2050" s="349"/>
      <c r="P2050" s="349" t="str">
        <f>TEXT(daily!$B2050,"mmmm")</f>
        <v>January</v>
      </c>
      <c r="Q2050" s="357"/>
      <c r="R2050" s="313" t="str">
        <f t="shared" si="48"/>
        <v>1900</v>
      </c>
    </row>
    <row r="2051" ht="27" customHeight="1" spans="1:18">
      <c r="A2051" s="362">
        <f t="shared" si="49"/>
        <v>2037</v>
      </c>
      <c r="B2051" s="294"/>
      <c r="C2051" s="337"/>
      <c r="D2051" s="337"/>
      <c r="E2051" s="337"/>
      <c r="F2051" s="341"/>
      <c r="G2051" s="356"/>
      <c r="H2051" s="340"/>
      <c r="I2051" s="337"/>
      <c r="J2051" s="337"/>
      <c r="K2051" s="337"/>
      <c r="L2051" s="337"/>
      <c r="M2051" s="329"/>
      <c r="N2051" s="337"/>
      <c r="O2051" s="349"/>
      <c r="P2051" s="349" t="str">
        <f>TEXT(daily!$B2051,"mmmm")</f>
        <v>January</v>
      </c>
      <c r="Q2051" s="358"/>
      <c r="R2051" s="313" t="str">
        <f t="shared" si="48"/>
        <v>1900</v>
      </c>
    </row>
    <row r="2052" ht="27" customHeight="1" spans="1:18">
      <c r="A2052" s="361">
        <f t="shared" si="49"/>
        <v>2038</v>
      </c>
      <c r="B2052" s="294"/>
      <c r="C2052" s="337"/>
      <c r="D2052" s="337"/>
      <c r="E2052" s="337"/>
      <c r="F2052" s="337"/>
      <c r="G2052" s="356"/>
      <c r="H2052" s="340"/>
      <c r="I2052" s="337"/>
      <c r="J2052" s="337"/>
      <c r="K2052" s="337"/>
      <c r="L2052" s="337"/>
      <c r="M2052" s="334"/>
      <c r="N2052" s="337"/>
      <c r="O2052" s="349"/>
      <c r="P2052" s="349" t="str">
        <f>TEXT(daily!$B2052,"mmmm")</f>
        <v>January</v>
      </c>
      <c r="Q2052" s="357"/>
      <c r="R2052" s="313" t="str">
        <f t="shared" si="48"/>
        <v>1900</v>
      </c>
    </row>
    <row r="2053" ht="27" customHeight="1" spans="1:18">
      <c r="A2053" s="362">
        <f t="shared" si="49"/>
        <v>2039</v>
      </c>
      <c r="B2053" s="294"/>
      <c r="C2053" s="337"/>
      <c r="D2053" s="337"/>
      <c r="E2053" s="337"/>
      <c r="F2053" s="337"/>
      <c r="G2053" s="356"/>
      <c r="H2053" s="340"/>
      <c r="I2053" s="337"/>
      <c r="J2053" s="337"/>
      <c r="K2053" s="337"/>
      <c r="L2053" s="337"/>
      <c r="M2053" s="329"/>
      <c r="N2053" s="337"/>
      <c r="O2053" s="349"/>
      <c r="P2053" s="349" t="str">
        <f>TEXT(daily!$B2053,"mmmm")</f>
        <v>January</v>
      </c>
      <c r="Q2053" s="358"/>
      <c r="R2053" s="313" t="str">
        <f t="shared" si="48"/>
        <v>1900</v>
      </c>
    </row>
    <row r="2054" ht="27" customHeight="1" spans="1:18">
      <c r="A2054" s="361">
        <f t="shared" si="49"/>
        <v>2040</v>
      </c>
      <c r="B2054" s="294"/>
      <c r="C2054" s="337"/>
      <c r="D2054" s="337"/>
      <c r="E2054" s="337"/>
      <c r="F2054" s="337"/>
      <c r="G2054" s="356"/>
      <c r="H2054" s="340"/>
      <c r="I2054" s="337"/>
      <c r="J2054" s="337"/>
      <c r="K2054" s="337"/>
      <c r="L2054" s="337"/>
      <c r="M2054" s="334"/>
      <c r="N2054" s="337"/>
      <c r="O2054" s="349"/>
      <c r="P2054" s="349" t="str">
        <f>TEXT(daily!$B2054,"mmmm")</f>
        <v>January</v>
      </c>
      <c r="Q2054" s="357"/>
      <c r="R2054" s="313" t="str">
        <f t="shared" si="48"/>
        <v>1900</v>
      </c>
    </row>
    <row r="2055" ht="27" customHeight="1" spans="1:18">
      <c r="A2055" s="362">
        <f t="shared" si="49"/>
        <v>2041</v>
      </c>
      <c r="B2055" s="294"/>
      <c r="C2055" s="337"/>
      <c r="D2055" s="337"/>
      <c r="E2055" s="337"/>
      <c r="F2055" s="337"/>
      <c r="G2055" s="356"/>
      <c r="H2055" s="340"/>
      <c r="I2055" s="337"/>
      <c r="J2055" s="337"/>
      <c r="K2055" s="337"/>
      <c r="L2055" s="337"/>
      <c r="M2055" s="329"/>
      <c r="N2055" s="337"/>
      <c r="O2055" s="349"/>
      <c r="P2055" s="349" t="str">
        <f>TEXT(daily!$B2055,"mmmm")</f>
        <v>January</v>
      </c>
      <c r="Q2055" s="358"/>
      <c r="R2055" s="313" t="str">
        <f t="shared" si="48"/>
        <v>1900</v>
      </c>
    </row>
    <row r="2056" ht="27" customHeight="1" spans="1:18">
      <c r="A2056" s="361">
        <f t="shared" si="49"/>
        <v>2042</v>
      </c>
      <c r="B2056" s="294"/>
      <c r="C2056" s="337"/>
      <c r="D2056" s="337"/>
      <c r="E2056" s="337"/>
      <c r="F2056" s="341"/>
      <c r="G2056" s="356"/>
      <c r="H2056" s="340"/>
      <c r="I2056" s="337"/>
      <c r="J2056" s="337"/>
      <c r="K2056" s="337"/>
      <c r="L2056" s="337"/>
      <c r="M2056" s="334"/>
      <c r="N2056" s="337"/>
      <c r="O2056" s="349"/>
      <c r="P2056" s="349" t="str">
        <f>TEXT(daily!$B2056,"mmmm")</f>
        <v>January</v>
      </c>
      <c r="Q2056" s="357"/>
      <c r="R2056" s="313" t="str">
        <f t="shared" si="48"/>
        <v>1900</v>
      </c>
    </row>
    <row r="2057" ht="27" customHeight="1" spans="1:18">
      <c r="A2057" s="362">
        <f t="shared" si="49"/>
        <v>2043</v>
      </c>
      <c r="B2057" s="294"/>
      <c r="C2057" s="337"/>
      <c r="D2057" s="337"/>
      <c r="E2057" s="337"/>
      <c r="F2057" s="337"/>
      <c r="G2057" s="356"/>
      <c r="H2057" s="340"/>
      <c r="I2057" s="337"/>
      <c r="J2057" s="337"/>
      <c r="K2057" s="337"/>
      <c r="L2057" s="337"/>
      <c r="M2057" s="329"/>
      <c r="N2057" s="337"/>
      <c r="O2057" s="349"/>
      <c r="P2057" s="349" t="str">
        <f>TEXT(daily!$B2057,"mmmm")</f>
        <v>January</v>
      </c>
      <c r="Q2057" s="358"/>
      <c r="R2057" s="313" t="str">
        <f t="shared" si="48"/>
        <v>1900</v>
      </c>
    </row>
    <row r="2058" ht="27" customHeight="1" spans="1:18">
      <c r="A2058" s="361">
        <f t="shared" si="49"/>
        <v>2044</v>
      </c>
      <c r="B2058" s="294"/>
      <c r="C2058" s="337"/>
      <c r="D2058" s="337"/>
      <c r="E2058" s="337"/>
      <c r="F2058" s="337"/>
      <c r="G2058" s="356"/>
      <c r="H2058" s="340"/>
      <c r="I2058" s="337"/>
      <c r="J2058" s="337"/>
      <c r="K2058" s="337"/>
      <c r="L2058" s="337"/>
      <c r="M2058" s="334"/>
      <c r="N2058" s="337"/>
      <c r="O2058" s="349"/>
      <c r="P2058" s="349" t="str">
        <f>TEXT(daily!$B2058,"mmmm")</f>
        <v>January</v>
      </c>
      <c r="Q2058" s="357"/>
      <c r="R2058" s="313" t="str">
        <f t="shared" si="48"/>
        <v>1900</v>
      </c>
    </row>
    <row r="2059" ht="27" customHeight="1" spans="1:18">
      <c r="A2059" s="362">
        <f t="shared" si="49"/>
        <v>2045</v>
      </c>
      <c r="B2059" s="294"/>
      <c r="C2059" s="337"/>
      <c r="D2059" s="337"/>
      <c r="E2059" s="337"/>
      <c r="F2059" s="341"/>
      <c r="G2059" s="356"/>
      <c r="H2059" s="340"/>
      <c r="I2059" s="337"/>
      <c r="J2059" s="337"/>
      <c r="K2059" s="337"/>
      <c r="L2059" s="337"/>
      <c r="M2059" s="329"/>
      <c r="N2059" s="337"/>
      <c r="O2059" s="349"/>
      <c r="P2059" s="349" t="str">
        <f>TEXT(daily!$B2059,"mmmm")</f>
        <v>January</v>
      </c>
      <c r="Q2059" s="358"/>
      <c r="R2059" s="313" t="str">
        <f t="shared" si="48"/>
        <v>1900</v>
      </c>
    </row>
    <row r="2060" ht="27" customHeight="1" spans="1:18">
      <c r="A2060" s="361">
        <f t="shared" si="49"/>
        <v>2046</v>
      </c>
      <c r="B2060" s="294"/>
      <c r="C2060" s="337"/>
      <c r="D2060" s="337"/>
      <c r="E2060" s="337"/>
      <c r="F2060" s="337"/>
      <c r="G2060" s="356"/>
      <c r="H2060" s="340"/>
      <c r="I2060" s="337"/>
      <c r="J2060" s="337"/>
      <c r="K2060" s="337"/>
      <c r="L2060" s="337"/>
      <c r="M2060" s="334"/>
      <c r="N2060" s="337"/>
      <c r="O2060" s="349"/>
      <c r="P2060" s="349" t="str">
        <f>TEXT(daily!$B2060,"mmmm")</f>
        <v>January</v>
      </c>
      <c r="Q2060" s="357"/>
      <c r="R2060" s="313" t="str">
        <f t="shared" si="48"/>
        <v>1900</v>
      </c>
    </row>
    <row r="2061" ht="27" customHeight="1" spans="1:18">
      <c r="A2061" s="362">
        <f t="shared" si="49"/>
        <v>2047</v>
      </c>
      <c r="B2061" s="294"/>
      <c r="C2061" s="337"/>
      <c r="D2061" s="337"/>
      <c r="E2061" s="337"/>
      <c r="F2061" s="337"/>
      <c r="G2061" s="356"/>
      <c r="H2061" s="340"/>
      <c r="I2061" s="337"/>
      <c r="J2061" s="337"/>
      <c r="K2061" s="337"/>
      <c r="L2061" s="337"/>
      <c r="M2061" s="329"/>
      <c r="N2061" s="337"/>
      <c r="O2061" s="349"/>
      <c r="P2061" s="349" t="str">
        <f>TEXT(daily!$B2061,"mmmm")</f>
        <v>January</v>
      </c>
      <c r="Q2061" s="358"/>
      <c r="R2061" s="313" t="str">
        <f t="shared" si="48"/>
        <v>1900</v>
      </c>
    </row>
    <row r="2062" ht="27" customHeight="1" spans="1:18">
      <c r="A2062" s="361">
        <f t="shared" si="49"/>
        <v>2048</v>
      </c>
      <c r="B2062" s="294"/>
      <c r="C2062" s="337"/>
      <c r="D2062" s="337"/>
      <c r="E2062" s="337"/>
      <c r="F2062" s="337"/>
      <c r="G2062" s="356"/>
      <c r="H2062" s="340"/>
      <c r="I2062" s="337"/>
      <c r="J2062" s="337"/>
      <c r="K2062" s="337"/>
      <c r="L2062" s="337"/>
      <c r="M2062" s="334"/>
      <c r="N2062" s="337"/>
      <c r="O2062" s="349"/>
      <c r="P2062" s="349" t="str">
        <f>TEXT(daily!$B2062,"mmmm")</f>
        <v>January</v>
      </c>
      <c r="Q2062" s="357"/>
      <c r="R2062" s="313" t="str">
        <f t="shared" si="48"/>
        <v>1900</v>
      </c>
    </row>
    <row r="2063" ht="27" customHeight="1" spans="1:18">
      <c r="A2063" s="362">
        <f t="shared" si="49"/>
        <v>2049</v>
      </c>
      <c r="B2063" s="294"/>
      <c r="C2063" s="337"/>
      <c r="D2063" s="337"/>
      <c r="E2063" s="337"/>
      <c r="F2063" s="337"/>
      <c r="G2063" s="356"/>
      <c r="H2063" s="340"/>
      <c r="I2063" s="337"/>
      <c r="J2063" s="337"/>
      <c r="K2063" s="337"/>
      <c r="L2063" s="337"/>
      <c r="M2063" s="329"/>
      <c r="N2063" s="337"/>
      <c r="O2063" s="349"/>
      <c r="P2063" s="349" t="str">
        <f>TEXT(daily!$B2063,"mmmm")</f>
        <v>January</v>
      </c>
      <c r="Q2063" s="358"/>
      <c r="R2063" s="313" t="str">
        <f t="shared" ref="R2063:R2126" si="50">TEXT(B2063,"yyyy")</f>
        <v>1900</v>
      </c>
    </row>
    <row r="2064" ht="27" customHeight="1" spans="1:18">
      <c r="A2064" s="361">
        <f t="shared" si="49"/>
        <v>2050</v>
      </c>
      <c r="B2064" s="294"/>
      <c r="C2064" s="337"/>
      <c r="D2064" s="337"/>
      <c r="E2064" s="337"/>
      <c r="F2064" s="337"/>
      <c r="G2064" s="356"/>
      <c r="H2064" s="340"/>
      <c r="I2064" s="337"/>
      <c r="J2064" s="337"/>
      <c r="K2064" s="337"/>
      <c r="L2064" s="337"/>
      <c r="M2064" s="334"/>
      <c r="N2064" s="337"/>
      <c r="O2064" s="349"/>
      <c r="P2064" s="349" t="str">
        <f>TEXT(daily!$B2064,"mmmm")</f>
        <v>January</v>
      </c>
      <c r="Q2064" s="357"/>
      <c r="R2064" s="313" t="str">
        <f t="shared" si="50"/>
        <v>1900</v>
      </c>
    </row>
    <row r="2065" ht="27" customHeight="1" spans="1:18">
      <c r="A2065" s="362">
        <f t="shared" si="49"/>
        <v>2051</v>
      </c>
      <c r="B2065" s="294"/>
      <c r="C2065" s="337"/>
      <c r="D2065" s="337"/>
      <c r="E2065" s="337"/>
      <c r="F2065" s="337"/>
      <c r="G2065" s="356"/>
      <c r="H2065" s="340"/>
      <c r="I2065" s="337"/>
      <c r="J2065" s="337"/>
      <c r="K2065" s="337"/>
      <c r="L2065" s="337"/>
      <c r="M2065" s="329"/>
      <c r="N2065" s="337"/>
      <c r="O2065" s="349"/>
      <c r="P2065" s="349" t="str">
        <f>TEXT(daily!$B2065,"mmmm")</f>
        <v>January</v>
      </c>
      <c r="Q2065" s="358"/>
      <c r="R2065" s="313" t="str">
        <f t="shared" si="50"/>
        <v>1900</v>
      </c>
    </row>
    <row r="2066" ht="27" customHeight="1" spans="1:18">
      <c r="A2066" s="361">
        <f t="shared" si="49"/>
        <v>2052</v>
      </c>
      <c r="B2066" s="294"/>
      <c r="C2066" s="337"/>
      <c r="D2066" s="341"/>
      <c r="E2066" s="337"/>
      <c r="F2066" s="337"/>
      <c r="G2066" s="356"/>
      <c r="H2066" s="340"/>
      <c r="I2066" s="337"/>
      <c r="J2066" s="337"/>
      <c r="K2066" s="337"/>
      <c r="L2066" s="337"/>
      <c r="M2066" s="334"/>
      <c r="N2066" s="337"/>
      <c r="O2066" s="349"/>
      <c r="P2066" s="349" t="str">
        <f>TEXT(daily!$B2066,"mmmm")</f>
        <v>January</v>
      </c>
      <c r="Q2066" s="357"/>
      <c r="R2066" s="313" t="str">
        <f t="shared" si="50"/>
        <v>1900</v>
      </c>
    </row>
    <row r="2067" ht="27" customHeight="1" spans="1:18">
      <c r="A2067" s="362">
        <f t="shared" si="49"/>
        <v>2053</v>
      </c>
      <c r="B2067" s="294"/>
      <c r="C2067" s="337"/>
      <c r="D2067" s="341"/>
      <c r="E2067" s="337"/>
      <c r="F2067" s="337"/>
      <c r="G2067" s="356"/>
      <c r="H2067" s="340"/>
      <c r="I2067" s="337"/>
      <c r="J2067" s="337"/>
      <c r="K2067" s="337"/>
      <c r="L2067" s="337"/>
      <c r="M2067" s="329"/>
      <c r="N2067" s="337"/>
      <c r="O2067" s="349"/>
      <c r="P2067" s="349" t="str">
        <f>TEXT(daily!$B2067,"mmmm")</f>
        <v>January</v>
      </c>
      <c r="Q2067" s="358"/>
      <c r="R2067" s="313" t="str">
        <f t="shared" si="50"/>
        <v>1900</v>
      </c>
    </row>
    <row r="2068" ht="27" customHeight="1" spans="1:18">
      <c r="A2068" s="361">
        <f t="shared" si="49"/>
        <v>2054</v>
      </c>
      <c r="B2068" s="294"/>
      <c r="C2068" s="337"/>
      <c r="D2068" s="337"/>
      <c r="E2068" s="337"/>
      <c r="F2068" s="337"/>
      <c r="G2068" s="356"/>
      <c r="H2068" s="340"/>
      <c r="I2068" s="337"/>
      <c r="J2068" s="337"/>
      <c r="K2068" s="337"/>
      <c r="L2068" s="337"/>
      <c r="M2068" s="334"/>
      <c r="N2068" s="337"/>
      <c r="O2068" s="349"/>
      <c r="P2068" s="349" t="str">
        <f>TEXT(daily!$B2068,"mmmm")</f>
        <v>January</v>
      </c>
      <c r="Q2068" s="357"/>
      <c r="R2068" s="313" t="str">
        <f t="shared" si="50"/>
        <v>1900</v>
      </c>
    </row>
    <row r="2069" ht="27" customHeight="1" spans="1:18">
      <c r="A2069" s="362">
        <f t="shared" si="49"/>
        <v>2055</v>
      </c>
      <c r="B2069" s="294"/>
      <c r="C2069" s="337"/>
      <c r="D2069" s="337"/>
      <c r="E2069" s="337"/>
      <c r="F2069" s="337"/>
      <c r="G2069" s="356"/>
      <c r="H2069" s="340"/>
      <c r="I2069" s="337"/>
      <c r="J2069" s="337"/>
      <c r="K2069" s="337"/>
      <c r="L2069" s="337"/>
      <c r="M2069" s="329"/>
      <c r="N2069" s="337"/>
      <c r="O2069" s="349"/>
      <c r="P2069" s="349" t="str">
        <f>TEXT(daily!$B2069,"mmmm")</f>
        <v>January</v>
      </c>
      <c r="Q2069" s="358"/>
      <c r="R2069" s="313" t="str">
        <f t="shared" si="50"/>
        <v>1900</v>
      </c>
    </row>
    <row r="2070" ht="27" customHeight="1" spans="1:18">
      <c r="A2070" s="361">
        <f t="shared" si="49"/>
        <v>2056</v>
      </c>
      <c r="B2070" s="294"/>
      <c r="C2070" s="337"/>
      <c r="D2070" s="337"/>
      <c r="E2070" s="337"/>
      <c r="F2070" s="337"/>
      <c r="G2070" s="356"/>
      <c r="H2070" s="340"/>
      <c r="I2070" s="337"/>
      <c r="J2070" s="337"/>
      <c r="K2070" s="337"/>
      <c r="L2070" s="337"/>
      <c r="M2070" s="334"/>
      <c r="N2070" s="337"/>
      <c r="O2070" s="349"/>
      <c r="P2070" s="349" t="str">
        <f>TEXT(daily!$B2070,"mmmm")</f>
        <v>January</v>
      </c>
      <c r="Q2070" s="357"/>
      <c r="R2070" s="313" t="str">
        <f t="shared" si="50"/>
        <v>1900</v>
      </c>
    </row>
    <row r="2071" ht="27" customHeight="1" spans="1:18">
      <c r="A2071" s="362">
        <f t="shared" si="49"/>
        <v>2057</v>
      </c>
      <c r="B2071" s="294"/>
      <c r="C2071" s="337"/>
      <c r="D2071" s="337"/>
      <c r="E2071" s="337"/>
      <c r="F2071" s="337"/>
      <c r="G2071" s="356"/>
      <c r="H2071" s="340"/>
      <c r="I2071" s="337"/>
      <c r="J2071" s="337"/>
      <c r="K2071" s="337"/>
      <c r="L2071" s="337"/>
      <c r="M2071" s="329"/>
      <c r="N2071" s="337"/>
      <c r="O2071" s="349"/>
      <c r="P2071" s="349" t="str">
        <f>TEXT(daily!$B2071,"mmmm")</f>
        <v>January</v>
      </c>
      <c r="Q2071" s="358"/>
      <c r="R2071" s="313" t="str">
        <f t="shared" si="50"/>
        <v>1900</v>
      </c>
    </row>
    <row r="2072" ht="27" customHeight="1" spans="1:18">
      <c r="A2072" s="361">
        <f t="shared" si="49"/>
        <v>2058</v>
      </c>
      <c r="B2072" s="294"/>
      <c r="C2072" s="337"/>
      <c r="D2072" s="337"/>
      <c r="E2072" s="337"/>
      <c r="F2072" s="337"/>
      <c r="G2072" s="356"/>
      <c r="H2072" s="340"/>
      <c r="I2072" s="337"/>
      <c r="J2072" s="337"/>
      <c r="K2072" s="337"/>
      <c r="L2072" s="337"/>
      <c r="M2072" s="334"/>
      <c r="N2072" s="337"/>
      <c r="O2072" s="349"/>
      <c r="P2072" s="349" t="str">
        <f>TEXT(daily!$B2072,"mmmm")</f>
        <v>January</v>
      </c>
      <c r="Q2072" s="357"/>
      <c r="R2072" s="313" t="str">
        <f t="shared" si="50"/>
        <v>1900</v>
      </c>
    </row>
    <row r="2073" ht="27" customHeight="1" spans="1:18">
      <c r="A2073" s="362">
        <f t="shared" si="49"/>
        <v>2059</v>
      </c>
      <c r="B2073" s="294"/>
      <c r="C2073" s="337"/>
      <c r="D2073" s="337"/>
      <c r="E2073" s="337"/>
      <c r="F2073" s="337"/>
      <c r="G2073" s="356"/>
      <c r="H2073" s="340"/>
      <c r="I2073" s="337"/>
      <c r="J2073" s="337"/>
      <c r="K2073" s="337"/>
      <c r="L2073" s="337"/>
      <c r="M2073" s="329"/>
      <c r="N2073" s="337"/>
      <c r="O2073" s="349"/>
      <c r="P2073" s="349" t="str">
        <f>TEXT(daily!$B2073,"mmmm")</f>
        <v>January</v>
      </c>
      <c r="Q2073" s="358"/>
      <c r="R2073" s="313" t="str">
        <f t="shared" si="50"/>
        <v>1900</v>
      </c>
    </row>
    <row r="2074" ht="27" customHeight="1" spans="1:18">
      <c r="A2074" s="361">
        <f t="shared" si="49"/>
        <v>2060</v>
      </c>
      <c r="B2074" s="294"/>
      <c r="C2074" s="337"/>
      <c r="D2074" s="337"/>
      <c r="E2074" s="337"/>
      <c r="F2074" s="337"/>
      <c r="G2074" s="356"/>
      <c r="H2074" s="340"/>
      <c r="I2074" s="337"/>
      <c r="J2074" s="337"/>
      <c r="K2074" s="337"/>
      <c r="L2074" s="337"/>
      <c r="M2074" s="334"/>
      <c r="N2074" s="337"/>
      <c r="O2074" s="349"/>
      <c r="P2074" s="349" t="str">
        <f>TEXT(daily!$B2074,"mmmm")</f>
        <v>January</v>
      </c>
      <c r="Q2074" s="357"/>
      <c r="R2074" s="313" t="str">
        <f t="shared" si="50"/>
        <v>1900</v>
      </c>
    </row>
    <row r="2075" ht="27" customHeight="1" spans="1:18">
      <c r="A2075" s="362">
        <f t="shared" si="49"/>
        <v>2061</v>
      </c>
      <c r="B2075" s="294"/>
      <c r="C2075" s="337"/>
      <c r="D2075" s="337"/>
      <c r="E2075" s="337"/>
      <c r="F2075" s="337"/>
      <c r="G2075" s="356"/>
      <c r="H2075" s="340"/>
      <c r="I2075" s="337"/>
      <c r="J2075" s="337"/>
      <c r="K2075" s="337"/>
      <c r="L2075" s="337"/>
      <c r="M2075" s="329"/>
      <c r="N2075" s="337"/>
      <c r="O2075" s="349"/>
      <c r="P2075" s="349" t="str">
        <f>TEXT(daily!$B2075,"mmmm")</f>
        <v>January</v>
      </c>
      <c r="Q2075" s="358"/>
      <c r="R2075" s="313" t="str">
        <f t="shared" si="50"/>
        <v>1900</v>
      </c>
    </row>
    <row r="2076" ht="27" customHeight="1" spans="1:18">
      <c r="A2076" s="361">
        <f t="shared" si="49"/>
        <v>2062</v>
      </c>
      <c r="B2076" s="294"/>
      <c r="C2076" s="337"/>
      <c r="D2076" s="337"/>
      <c r="E2076" s="337"/>
      <c r="F2076" s="337"/>
      <c r="G2076" s="356"/>
      <c r="H2076" s="340"/>
      <c r="I2076" s="337"/>
      <c r="J2076" s="337"/>
      <c r="K2076" s="337"/>
      <c r="L2076" s="337"/>
      <c r="M2076" s="334"/>
      <c r="N2076" s="337"/>
      <c r="O2076" s="349"/>
      <c r="P2076" s="349" t="str">
        <f>TEXT(daily!$B2076,"mmmm")</f>
        <v>January</v>
      </c>
      <c r="Q2076" s="357"/>
      <c r="R2076" s="313" t="str">
        <f t="shared" si="50"/>
        <v>1900</v>
      </c>
    </row>
    <row r="2077" ht="27" customHeight="1" spans="1:18">
      <c r="A2077" s="362">
        <f t="shared" si="49"/>
        <v>2063</v>
      </c>
      <c r="B2077" s="294"/>
      <c r="C2077" s="337"/>
      <c r="D2077" s="337"/>
      <c r="E2077" s="337"/>
      <c r="F2077" s="337"/>
      <c r="G2077" s="356"/>
      <c r="H2077" s="340"/>
      <c r="I2077" s="337"/>
      <c r="J2077" s="337"/>
      <c r="K2077" s="337"/>
      <c r="L2077" s="337"/>
      <c r="M2077" s="329"/>
      <c r="N2077" s="337"/>
      <c r="O2077" s="349"/>
      <c r="P2077" s="349" t="str">
        <f>TEXT(daily!$B2077,"mmmm")</f>
        <v>January</v>
      </c>
      <c r="Q2077" s="358"/>
      <c r="R2077" s="313" t="str">
        <f t="shared" si="50"/>
        <v>1900</v>
      </c>
    </row>
    <row r="2078" ht="27" customHeight="1" spans="1:18">
      <c r="A2078" s="361">
        <f t="shared" si="49"/>
        <v>2064</v>
      </c>
      <c r="B2078" s="294"/>
      <c r="C2078" s="337"/>
      <c r="D2078" s="337"/>
      <c r="E2078" s="337"/>
      <c r="F2078" s="337"/>
      <c r="G2078" s="356"/>
      <c r="H2078" s="340"/>
      <c r="I2078" s="337"/>
      <c r="J2078" s="337"/>
      <c r="K2078" s="337"/>
      <c r="L2078" s="337"/>
      <c r="M2078" s="334"/>
      <c r="N2078" s="337"/>
      <c r="O2078" s="349"/>
      <c r="P2078" s="349" t="str">
        <f>TEXT(daily!$B2078,"mmmm")</f>
        <v>January</v>
      </c>
      <c r="Q2078" s="357"/>
      <c r="R2078" s="313" t="str">
        <f t="shared" si="50"/>
        <v>1900</v>
      </c>
    </row>
    <row r="2079" ht="27" customHeight="1" spans="1:18">
      <c r="A2079" s="362">
        <f t="shared" si="49"/>
        <v>2065</v>
      </c>
      <c r="B2079" s="294"/>
      <c r="C2079" s="337"/>
      <c r="D2079" s="337"/>
      <c r="E2079" s="337"/>
      <c r="F2079" s="337"/>
      <c r="G2079" s="356"/>
      <c r="H2079" s="340"/>
      <c r="I2079" s="337"/>
      <c r="J2079" s="337"/>
      <c r="K2079" s="337"/>
      <c r="L2079" s="337"/>
      <c r="M2079" s="329"/>
      <c r="N2079" s="337"/>
      <c r="O2079" s="349"/>
      <c r="P2079" s="349" t="str">
        <f>TEXT(daily!$B2079,"mmmm")</f>
        <v>January</v>
      </c>
      <c r="Q2079" s="358"/>
      <c r="R2079" s="313" t="str">
        <f t="shared" si="50"/>
        <v>1900</v>
      </c>
    </row>
    <row r="2080" ht="27" customHeight="1" spans="1:18">
      <c r="A2080" s="361">
        <f t="shared" si="49"/>
        <v>2066</v>
      </c>
      <c r="B2080" s="294"/>
      <c r="C2080" s="337"/>
      <c r="D2080" s="337"/>
      <c r="E2080" s="337"/>
      <c r="F2080" s="337"/>
      <c r="G2080" s="356"/>
      <c r="H2080" s="340"/>
      <c r="I2080" s="337"/>
      <c r="J2080" s="337"/>
      <c r="K2080" s="337"/>
      <c r="L2080" s="337"/>
      <c r="M2080" s="334"/>
      <c r="N2080" s="337"/>
      <c r="O2080" s="349"/>
      <c r="P2080" s="349" t="str">
        <f>TEXT(daily!$B2080,"mmmm")</f>
        <v>January</v>
      </c>
      <c r="Q2080" s="357"/>
      <c r="R2080" s="313" t="str">
        <f t="shared" si="50"/>
        <v>1900</v>
      </c>
    </row>
    <row r="2081" ht="27" customHeight="1" spans="1:18">
      <c r="A2081" s="362">
        <f t="shared" si="49"/>
        <v>2067</v>
      </c>
      <c r="B2081" s="294"/>
      <c r="C2081" s="337"/>
      <c r="D2081" s="337"/>
      <c r="E2081" s="337"/>
      <c r="F2081" s="337"/>
      <c r="G2081" s="356"/>
      <c r="H2081" s="340"/>
      <c r="I2081" s="337"/>
      <c r="J2081" s="337"/>
      <c r="K2081" s="337"/>
      <c r="L2081" s="337"/>
      <c r="M2081" s="329"/>
      <c r="N2081" s="337"/>
      <c r="O2081" s="349"/>
      <c r="P2081" s="349" t="str">
        <f>TEXT(daily!$B2081,"mmmm")</f>
        <v>January</v>
      </c>
      <c r="Q2081" s="358"/>
      <c r="R2081" s="313" t="str">
        <f t="shared" si="50"/>
        <v>1900</v>
      </c>
    </row>
    <row r="2082" ht="27" customHeight="1" spans="1:18">
      <c r="A2082" s="361">
        <f t="shared" si="49"/>
        <v>2068</v>
      </c>
      <c r="B2082" s="294"/>
      <c r="C2082" s="337"/>
      <c r="D2082" s="337"/>
      <c r="E2082" s="337"/>
      <c r="F2082" s="337"/>
      <c r="G2082" s="356"/>
      <c r="H2082" s="340"/>
      <c r="I2082" s="337"/>
      <c r="J2082" s="337"/>
      <c r="K2082" s="337"/>
      <c r="L2082" s="337"/>
      <c r="M2082" s="334"/>
      <c r="N2082" s="337"/>
      <c r="O2082" s="349"/>
      <c r="P2082" s="349" t="str">
        <f>TEXT(daily!$B2082,"mmmm")</f>
        <v>January</v>
      </c>
      <c r="Q2082" s="357"/>
      <c r="R2082" s="313" t="str">
        <f t="shared" si="50"/>
        <v>1900</v>
      </c>
    </row>
    <row r="2083" ht="27" customHeight="1" spans="1:18">
      <c r="A2083" s="362">
        <f t="shared" si="49"/>
        <v>2069</v>
      </c>
      <c r="B2083" s="294"/>
      <c r="C2083" s="337"/>
      <c r="D2083" s="337"/>
      <c r="E2083" s="337"/>
      <c r="F2083" s="337"/>
      <c r="G2083" s="356"/>
      <c r="H2083" s="340"/>
      <c r="I2083" s="337"/>
      <c r="J2083" s="337"/>
      <c r="K2083" s="337"/>
      <c r="L2083" s="337"/>
      <c r="M2083" s="329"/>
      <c r="N2083" s="337"/>
      <c r="O2083" s="349"/>
      <c r="P2083" s="349" t="str">
        <f>TEXT(daily!$B2083,"mmmm")</f>
        <v>January</v>
      </c>
      <c r="Q2083" s="358"/>
      <c r="R2083" s="313" t="str">
        <f t="shared" si="50"/>
        <v>1900</v>
      </c>
    </row>
    <row r="2084" ht="27" customHeight="1" spans="1:18">
      <c r="A2084" s="361">
        <f t="shared" si="49"/>
        <v>2070</v>
      </c>
      <c r="B2084" s="294"/>
      <c r="C2084" s="337"/>
      <c r="D2084" s="337"/>
      <c r="E2084" s="337"/>
      <c r="F2084" s="337"/>
      <c r="G2084" s="356"/>
      <c r="H2084" s="340"/>
      <c r="I2084" s="337"/>
      <c r="J2084" s="337"/>
      <c r="K2084" s="337"/>
      <c r="L2084" s="337"/>
      <c r="M2084" s="334"/>
      <c r="N2084" s="337"/>
      <c r="O2084" s="349"/>
      <c r="P2084" s="349" t="str">
        <f>TEXT(daily!$B2084,"mmmm")</f>
        <v>January</v>
      </c>
      <c r="Q2084" s="357"/>
      <c r="R2084" s="313" t="str">
        <f t="shared" si="50"/>
        <v>1900</v>
      </c>
    </row>
    <row r="2085" ht="27" customHeight="1" spans="1:18">
      <c r="A2085" s="362">
        <f t="shared" si="49"/>
        <v>2071</v>
      </c>
      <c r="B2085" s="294"/>
      <c r="C2085" s="337"/>
      <c r="D2085" s="337"/>
      <c r="E2085" s="337"/>
      <c r="F2085" s="337"/>
      <c r="G2085" s="356"/>
      <c r="H2085" s="340"/>
      <c r="I2085" s="337"/>
      <c r="J2085" s="337"/>
      <c r="K2085" s="337"/>
      <c r="L2085" s="337"/>
      <c r="M2085" s="329"/>
      <c r="N2085" s="337"/>
      <c r="O2085" s="349"/>
      <c r="P2085" s="349" t="str">
        <f>TEXT(daily!$B2085,"mmmm")</f>
        <v>January</v>
      </c>
      <c r="Q2085" s="358"/>
      <c r="R2085" s="313" t="str">
        <f t="shared" si="50"/>
        <v>1900</v>
      </c>
    </row>
    <row r="2086" ht="27" customHeight="1" spans="1:18">
      <c r="A2086" s="361">
        <f t="shared" si="49"/>
        <v>2072</v>
      </c>
      <c r="B2086" s="294"/>
      <c r="C2086" s="337"/>
      <c r="D2086" s="337"/>
      <c r="E2086" s="337"/>
      <c r="F2086" s="337"/>
      <c r="G2086" s="356"/>
      <c r="H2086" s="340"/>
      <c r="I2086" s="337"/>
      <c r="J2086" s="337"/>
      <c r="K2086" s="337"/>
      <c r="L2086" s="337"/>
      <c r="M2086" s="334"/>
      <c r="N2086" s="337"/>
      <c r="O2086" s="349"/>
      <c r="P2086" s="349" t="str">
        <f>TEXT(daily!$B2086,"mmmm")</f>
        <v>January</v>
      </c>
      <c r="Q2086" s="357"/>
      <c r="R2086" s="313" t="str">
        <f t="shared" si="50"/>
        <v>1900</v>
      </c>
    </row>
    <row r="2087" ht="27" customHeight="1" spans="1:18">
      <c r="A2087" s="362">
        <f t="shared" si="49"/>
        <v>2073</v>
      </c>
      <c r="B2087" s="294"/>
      <c r="C2087" s="337"/>
      <c r="D2087" s="337"/>
      <c r="E2087" s="337"/>
      <c r="F2087" s="337"/>
      <c r="G2087" s="356"/>
      <c r="H2087" s="340"/>
      <c r="I2087" s="337"/>
      <c r="J2087" s="337"/>
      <c r="K2087" s="337"/>
      <c r="L2087" s="337"/>
      <c r="M2087" s="329"/>
      <c r="N2087" s="337"/>
      <c r="O2087" s="349"/>
      <c r="P2087" s="349" t="str">
        <f>TEXT(daily!$B2087,"mmmm")</f>
        <v>January</v>
      </c>
      <c r="Q2087" s="358"/>
      <c r="R2087" s="313" t="str">
        <f t="shared" si="50"/>
        <v>1900</v>
      </c>
    </row>
    <row r="2088" ht="27" customHeight="1" spans="1:18">
      <c r="A2088" s="361">
        <f t="shared" si="49"/>
        <v>2074</v>
      </c>
      <c r="B2088" s="294"/>
      <c r="C2088" s="337"/>
      <c r="D2088" s="337"/>
      <c r="E2088" s="337"/>
      <c r="F2088" s="337"/>
      <c r="G2088" s="356"/>
      <c r="H2088" s="340"/>
      <c r="I2088" s="337"/>
      <c r="J2088" s="337"/>
      <c r="K2088" s="337"/>
      <c r="L2088" s="337"/>
      <c r="M2088" s="334"/>
      <c r="N2088" s="337"/>
      <c r="O2088" s="349"/>
      <c r="P2088" s="349" t="str">
        <f>TEXT(daily!$B2088,"mmmm")</f>
        <v>January</v>
      </c>
      <c r="Q2088" s="357"/>
      <c r="R2088" s="313" t="str">
        <f t="shared" si="50"/>
        <v>1900</v>
      </c>
    </row>
    <row r="2089" ht="27" customHeight="1" spans="1:18">
      <c r="A2089" s="362">
        <f t="shared" si="49"/>
        <v>2075</v>
      </c>
      <c r="B2089" s="294"/>
      <c r="C2089" s="337"/>
      <c r="D2089" s="337"/>
      <c r="E2089" s="337"/>
      <c r="F2089" s="337"/>
      <c r="G2089" s="356"/>
      <c r="H2089" s="340"/>
      <c r="I2089" s="337"/>
      <c r="J2089" s="337"/>
      <c r="K2089" s="337"/>
      <c r="L2089" s="337"/>
      <c r="M2089" s="329"/>
      <c r="N2089" s="337"/>
      <c r="O2089" s="349"/>
      <c r="P2089" s="349" t="str">
        <f>TEXT(daily!$B2089,"mmmm")</f>
        <v>January</v>
      </c>
      <c r="Q2089" s="358"/>
      <c r="R2089" s="313" t="str">
        <f t="shared" si="50"/>
        <v>1900</v>
      </c>
    </row>
    <row r="2090" ht="27" customHeight="1" spans="1:18">
      <c r="A2090" s="361">
        <f t="shared" ref="A2090:A2153" si="51">A2089+1</f>
        <v>2076</v>
      </c>
      <c r="B2090" s="294"/>
      <c r="C2090" s="337"/>
      <c r="D2090" s="337"/>
      <c r="E2090" s="337"/>
      <c r="F2090" s="337"/>
      <c r="G2090" s="356"/>
      <c r="H2090" s="340"/>
      <c r="I2090" s="337"/>
      <c r="J2090" s="337"/>
      <c r="K2090" s="337"/>
      <c r="L2090" s="337"/>
      <c r="M2090" s="334"/>
      <c r="N2090" s="337"/>
      <c r="O2090" s="349"/>
      <c r="P2090" s="349" t="str">
        <f>TEXT(daily!$B2090,"mmmm")</f>
        <v>January</v>
      </c>
      <c r="Q2090" s="357"/>
      <c r="R2090" s="313" t="str">
        <f t="shared" si="50"/>
        <v>1900</v>
      </c>
    </row>
    <row r="2091" ht="27" customHeight="1" spans="1:18">
      <c r="A2091" s="362">
        <f t="shared" si="51"/>
        <v>2077</v>
      </c>
      <c r="B2091" s="294"/>
      <c r="C2091" s="337"/>
      <c r="D2091" s="337"/>
      <c r="E2091" s="337"/>
      <c r="F2091" s="337"/>
      <c r="G2091" s="356"/>
      <c r="H2091" s="340"/>
      <c r="I2091" s="337"/>
      <c r="J2091" s="337"/>
      <c r="K2091" s="337"/>
      <c r="L2091" s="337"/>
      <c r="M2091" s="329"/>
      <c r="N2091" s="337"/>
      <c r="O2091" s="349"/>
      <c r="P2091" s="349" t="str">
        <f>TEXT(daily!$B2091,"mmmm")</f>
        <v>January</v>
      </c>
      <c r="Q2091" s="358"/>
      <c r="R2091" s="313" t="str">
        <f t="shared" si="50"/>
        <v>1900</v>
      </c>
    </row>
    <row r="2092" ht="27" customHeight="1" spans="1:18">
      <c r="A2092" s="361">
        <f t="shared" si="51"/>
        <v>2078</v>
      </c>
      <c r="B2092" s="294"/>
      <c r="C2092" s="337"/>
      <c r="D2092" s="337"/>
      <c r="E2092" s="337"/>
      <c r="F2092" s="337"/>
      <c r="G2092" s="356"/>
      <c r="H2092" s="340"/>
      <c r="I2092" s="337"/>
      <c r="J2092" s="337"/>
      <c r="K2092" s="337"/>
      <c r="L2092" s="337"/>
      <c r="M2092" s="334"/>
      <c r="N2092" s="337"/>
      <c r="O2092" s="349"/>
      <c r="P2092" s="349" t="str">
        <f>TEXT(daily!$B2092,"mmmm")</f>
        <v>January</v>
      </c>
      <c r="Q2092" s="357"/>
      <c r="R2092" s="313" t="str">
        <f t="shared" si="50"/>
        <v>1900</v>
      </c>
    </row>
    <row r="2093" ht="27" customHeight="1" spans="1:18">
      <c r="A2093" s="362">
        <f t="shared" si="51"/>
        <v>2079</v>
      </c>
      <c r="B2093" s="294"/>
      <c r="C2093" s="337"/>
      <c r="D2093" s="337"/>
      <c r="E2093" s="337"/>
      <c r="F2093" s="337"/>
      <c r="G2093" s="356"/>
      <c r="H2093" s="340"/>
      <c r="I2093" s="337"/>
      <c r="J2093" s="337"/>
      <c r="K2093" s="337"/>
      <c r="L2093" s="337"/>
      <c r="M2093" s="329"/>
      <c r="N2093" s="337"/>
      <c r="O2093" s="349"/>
      <c r="P2093" s="349" t="str">
        <f>TEXT(daily!$B2093,"mmmm")</f>
        <v>January</v>
      </c>
      <c r="Q2093" s="358"/>
      <c r="R2093" s="313" t="str">
        <f t="shared" si="50"/>
        <v>1900</v>
      </c>
    </row>
    <row r="2094" ht="27" customHeight="1" spans="1:18">
      <c r="A2094" s="361">
        <f t="shared" si="51"/>
        <v>2080</v>
      </c>
      <c r="B2094" s="294"/>
      <c r="C2094" s="337"/>
      <c r="D2094" s="337"/>
      <c r="E2094" s="337"/>
      <c r="F2094" s="337"/>
      <c r="G2094" s="356"/>
      <c r="H2094" s="340"/>
      <c r="I2094" s="337"/>
      <c r="J2094" s="337"/>
      <c r="K2094" s="337"/>
      <c r="L2094" s="337"/>
      <c r="M2094" s="334"/>
      <c r="N2094" s="337"/>
      <c r="O2094" s="349"/>
      <c r="P2094" s="349" t="str">
        <f>TEXT(daily!$B2094,"mmmm")</f>
        <v>January</v>
      </c>
      <c r="Q2094" s="357"/>
      <c r="R2094" s="313" t="str">
        <f t="shared" si="50"/>
        <v>1900</v>
      </c>
    </row>
    <row r="2095" ht="27" customHeight="1" spans="1:18">
      <c r="A2095" s="362">
        <f t="shared" si="51"/>
        <v>2081</v>
      </c>
      <c r="B2095" s="294"/>
      <c r="C2095" s="337"/>
      <c r="D2095" s="337"/>
      <c r="E2095" s="337"/>
      <c r="F2095" s="337"/>
      <c r="G2095" s="356"/>
      <c r="H2095" s="340"/>
      <c r="I2095" s="337"/>
      <c r="J2095" s="337"/>
      <c r="K2095" s="337"/>
      <c r="L2095" s="337"/>
      <c r="M2095" s="329"/>
      <c r="N2095" s="337"/>
      <c r="O2095" s="349"/>
      <c r="P2095" s="349" t="str">
        <f>TEXT(daily!$B2095,"mmmm")</f>
        <v>January</v>
      </c>
      <c r="Q2095" s="358"/>
      <c r="R2095" s="313" t="str">
        <f t="shared" si="50"/>
        <v>1900</v>
      </c>
    </row>
    <row r="2096" ht="27" customHeight="1" spans="1:18">
      <c r="A2096" s="361">
        <f t="shared" si="51"/>
        <v>2082</v>
      </c>
      <c r="B2096" s="294"/>
      <c r="C2096" s="337"/>
      <c r="D2096" s="337"/>
      <c r="E2096" s="337"/>
      <c r="F2096" s="337"/>
      <c r="G2096" s="356"/>
      <c r="H2096" s="340"/>
      <c r="I2096" s="337"/>
      <c r="J2096" s="337"/>
      <c r="K2096" s="337"/>
      <c r="L2096" s="337"/>
      <c r="M2096" s="334"/>
      <c r="N2096" s="337"/>
      <c r="O2096" s="349"/>
      <c r="P2096" s="349" t="str">
        <f>TEXT(daily!$B2096,"mmmm")</f>
        <v>January</v>
      </c>
      <c r="Q2096" s="357"/>
      <c r="R2096" s="313" t="str">
        <f t="shared" si="50"/>
        <v>1900</v>
      </c>
    </row>
    <row r="2097" ht="27" customHeight="1" spans="1:18">
      <c r="A2097" s="362">
        <f t="shared" si="51"/>
        <v>2083</v>
      </c>
      <c r="B2097" s="294"/>
      <c r="C2097" s="337"/>
      <c r="D2097" s="337"/>
      <c r="E2097" s="337"/>
      <c r="F2097" s="337"/>
      <c r="G2097" s="356"/>
      <c r="H2097" s="340"/>
      <c r="I2097" s="337"/>
      <c r="J2097" s="337"/>
      <c r="K2097" s="337"/>
      <c r="L2097" s="337"/>
      <c r="M2097" s="329"/>
      <c r="N2097" s="337"/>
      <c r="O2097" s="349"/>
      <c r="P2097" s="349" t="str">
        <f>TEXT(daily!$B2097,"mmmm")</f>
        <v>January</v>
      </c>
      <c r="Q2097" s="358"/>
      <c r="R2097" s="313" t="str">
        <f t="shared" si="50"/>
        <v>1900</v>
      </c>
    </row>
    <row r="2098" ht="27" customHeight="1" spans="1:18">
      <c r="A2098" s="361">
        <f t="shared" si="51"/>
        <v>2084</v>
      </c>
      <c r="B2098" s="294"/>
      <c r="C2098" s="337"/>
      <c r="D2098" s="337"/>
      <c r="E2098" s="337"/>
      <c r="F2098" s="337"/>
      <c r="G2098" s="356"/>
      <c r="H2098" s="340"/>
      <c r="I2098" s="337"/>
      <c r="J2098" s="337"/>
      <c r="K2098" s="337"/>
      <c r="L2098" s="337"/>
      <c r="M2098" s="334"/>
      <c r="N2098" s="337"/>
      <c r="O2098" s="349"/>
      <c r="P2098" s="349" t="str">
        <f>TEXT(daily!$B2098,"mmmm")</f>
        <v>January</v>
      </c>
      <c r="Q2098" s="357"/>
      <c r="R2098" s="313" t="str">
        <f t="shared" si="50"/>
        <v>1900</v>
      </c>
    </row>
    <row r="2099" ht="27" customHeight="1" spans="1:18">
      <c r="A2099" s="362">
        <f t="shared" si="51"/>
        <v>2085</v>
      </c>
      <c r="B2099" s="294"/>
      <c r="C2099" s="337"/>
      <c r="D2099" s="337"/>
      <c r="E2099" s="337"/>
      <c r="F2099" s="337"/>
      <c r="G2099" s="356"/>
      <c r="H2099" s="340"/>
      <c r="I2099" s="337"/>
      <c r="J2099" s="337"/>
      <c r="K2099" s="337"/>
      <c r="L2099" s="337"/>
      <c r="M2099" s="329"/>
      <c r="N2099" s="337"/>
      <c r="O2099" s="349"/>
      <c r="P2099" s="349" t="str">
        <f>TEXT(daily!$B2099,"mmmm")</f>
        <v>January</v>
      </c>
      <c r="Q2099" s="358"/>
      <c r="R2099" s="313" t="str">
        <f t="shared" si="50"/>
        <v>1900</v>
      </c>
    </row>
    <row r="2100" ht="27" customHeight="1" spans="1:18">
      <c r="A2100" s="361">
        <f t="shared" si="51"/>
        <v>2086</v>
      </c>
      <c r="B2100" s="294"/>
      <c r="C2100" s="337"/>
      <c r="D2100" s="337"/>
      <c r="E2100" s="337"/>
      <c r="F2100" s="337"/>
      <c r="G2100" s="356"/>
      <c r="H2100" s="340"/>
      <c r="I2100" s="337"/>
      <c r="J2100" s="337"/>
      <c r="K2100" s="337"/>
      <c r="L2100" s="337"/>
      <c r="M2100" s="334"/>
      <c r="N2100" s="337"/>
      <c r="O2100" s="349"/>
      <c r="P2100" s="349" t="str">
        <f>TEXT(daily!$B2100,"mmmm")</f>
        <v>January</v>
      </c>
      <c r="Q2100" s="357"/>
      <c r="R2100" s="313" t="str">
        <f t="shared" si="50"/>
        <v>1900</v>
      </c>
    </row>
    <row r="2101" ht="27" customHeight="1" spans="1:18">
      <c r="A2101" s="362">
        <f t="shared" si="51"/>
        <v>2087</v>
      </c>
      <c r="B2101" s="294"/>
      <c r="C2101" s="337"/>
      <c r="D2101" s="337"/>
      <c r="E2101" s="337"/>
      <c r="F2101" s="337"/>
      <c r="G2101" s="356"/>
      <c r="H2101" s="340"/>
      <c r="I2101" s="337"/>
      <c r="J2101" s="337"/>
      <c r="K2101" s="337"/>
      <c r="L2101" s="337"/>
      <c r="M2101" s="329"/>
      <c r="N2101" s="337"/>
      <c r="O2101" s="349"/>
      <c r="P2101" s="349" t="str">
        <f>TEXT(daily!$B2101,"mmmm")</f>
        <v>January</v>
      </c>
      <c r="Q2101" s="358"/>
      <c r="R2101" s="313" t="str">
        <f t="shared" si="50"/>
        <v>1900</v>
      </c>
    </row>
    <row r="2102" ht="27" customHeight="1" spans="1:18">
      <c r="A2102" s="361">
        <f t="shared" si="51"/>
        <v>2088</v>
      </c>
      <c r="B2102" s="294"/>
      <c r="C2102" s="337"/>
      <c r="D2102" s="337"/>
      <c r="E2102" s="337"/>
      <c r="F2102" s="337"/>
      <c r="G2102" s="356"/>
      <c r="H2102" s="340"/>
      <c r="I2102" s="337"/>
      <c r="J2102" s="337"/>
      <c r="K2102" s="337"/>
      <c r="L2102" s="337"/>
      <c r="M2102" s="334"/>
      <c r="N2102" s="337"/>
      <c r="O2102" s="349"/>
      <c r="P2102" s="349" t="str">
        <f>TEXT(daily!$B2102,"mmmm")</f>
        <v>January</v>
      </c>
      <c r="Q2102" s="357"/>
      <c r="R2102" s="313" t="str">
        <f t="shared" si="50"/>
        <v>1900</v>
      </c>
    </row>
    <row r="2103" ht="27" customHeight="1" spans="1:18">
      <c r="A2103" s="362">
        <f t="shared" si="51"/>
        <v>2089</v>
      </c>
      <c r="B2103" s="294"/>
      <c r="C2103" s="337"/>
      <c r="D2103" s="337"/>
      <c r="E2103" s="337"/>
      <c r="F2103" s="337"/>
      <c r="G2103" s="356"/>
      <c r="H2103" s="340"/>
      <c r="I2103" s="337"/>
      <c r="J2103" s="337"/>
      <c r="K2103" s="337"/>
      <c r="L2103" s="337"/>
      <c r="M2103" s="329"/>
      <c r="N2103" s="337"/>
      <c r="O2103" s="349"/>
      <c r="P2103" s="349" t="str">
        <f>TEXT(daily!$B2103,"mmmm")</f>
        <v>January</v>
      </c>
      <c r="Q2103" s="358"/>
      <c r="R2103" s="313" t="str">
        <f t="shared" si="50"/>
        <v>1900</v>
      </c>
    </row>
    <row r="2104" ht="27" customHeight="1" spans="1:18">
      <c r="A2104" s="361">
        <f t="shared" si="51"/>
        <v>2090</v>
      </c>
      <c r="B2104" s="294"/>
      <c r="C2104" s="337"/>
      <c r="D2104" s="337"/>
      <c r="E2104" s="337"/>
      <c r="F2104" s="337"/>
      <c r="G2104" s="356"/>
      <c r="H2104" s="340"/>
      <c r="I2104" s="337"/>
      <c r="J2104" s="337"/>
      <c r="K2104" s="337"/>
      <c r="L2104" s="337"/>
      <c r="M2104" s="334"/>
      <c r="N2104" s="337"/>
      <c r="O2104" s="349"/>
      <c r="P2104" s="349" t="str">
        <f>TEXT(daily!$B2104,"mmmm")</f>
        <v>January</v>
      </c>
      <c r="Q2104" s="357"/>
      <c r="R2104" s="313" t="str">
        <f t="shared" si="50"/>
        <v>1900</v>
      </c>
    </row>
    <row r="2105" ht="27" customHeight="1" spans="1:18">
      <c r="A2105" s="362">
        <f t="shared" si="51"/>
        <v>2091</v>
      </c>
      <c r="B2105" s="294"/>
      <c r="C2105" s="337"/>
      <c r="D2105" s="337"/>
      <c r="E2105" s="337"/>
      <c r="F2105" s="337"/>
      <c r="G2105" s="356"/>
      <c r="H2105" s="340"/>
      <c r="I2105" s="337"/>
      <c r="J2105" s="337"/>
      <c r="K2105" s="337"/>
      <c r="L2105" s="337"/>
      <c r="M2105" s="329"/>
      <c r="N2105" s="337"/>
      <c r="O2105" s="349"/>
      <c r="P2105" s="349" t="str">
        <f>TEXT(daily!$B2105,"mmmm")</f>
        <v>January</v>
      </c>
      <c r="Q2105" s="358"/>
      <c r="R2105" s="313" t="str">
        <f t="shared" si="50"/>
        <v>1900</v>
      </c>
    </row>
    <row r="2106" ht="27" customHeight="1" spans="1:18">
      <c r="A2106" s="361">
        <f t="shared" si="51"/>
        <v>2092</v>
      </c>
      <c r="B2106" s="294"/>
      <c r="C2106" s="337"/>
      <c r="D2106" s="337"/>
      <c r="E2106" s="337"/>
      <c r="F2106" s="337"/>
      <c r="G2106" s="356"/>
      <c r="H2106" s="340"/>
      <c r="I2106" s="337"/>
      <c r="J2106" s="337"/>
      <c r="K2106" s="337"/>
      <c r="L2106" s="337"/>
      <c r="M2106" s="334"/>
      <c r="N2106" s="337"/>
      <c r="O2106" s="349"/>
      <c r="P2106" s="349" t="str">
        <f>TEXT(daily!$B2106,"mmmm")</f>
        <v>January</v>
      </c>
      <c r="Q2106" s="357"/>
      <c r="R2106" s="313" t="str">
        <f t="shared" si="50"/>
        <v>1900</v>
      </c>
    </row>
    <row r="2107" ht="27" customHeight="1" spans="1:18">
      <c r="A2107" s="362">
        <f t="shared" si="51"/>
        <v>2093</v>
      </c>
      <c r="B2107" s="294"/>
      <c r="C2107" s="337"/>
      <c r="D2107" s="337"/>
      <c r="E2107" s="337"/>
      <c r="F2107" s="337"/>
      <c r="G2107" s="356"/>
      <c r="H2107" s="340"/>
      <c r="I2107" s="337"/>
      <c r="J2107" s="337"/>
      <c r="K2107" s="337"/>
      <c r="L2107" s="337"/>
      <c r="M2107" s="329"/>
      <c r="N2107" s="337"/>
      <c r="O2107" s="349"/>
      <c r="P2107" s="349" t="str">
        <f>TEXT(daily!$B2107,"mmmm")</f>
        <v>January</v>
      </c>
      <c r="Q2107" s="358"/>
      <c r="R2107" s="313" t="str">
        <f t="shared" si="50"/>
        <v>1900</v>
      </c>
    </row>
    <row r="2108" ht="27" customHeight="1" spans="1:18">
      <c r="A2108" s="361">
        <f t="shared" si="51"/>
        <v>2094</v>
      </c>
      <c r="B2108" s="294"/>
      <c r="C2108" s="337"/>
      <c r="D2108" s="337"/>
      <c r="E2108" s="337"/>
      <c r="F2108" s="337"/>
      <c r="G2108" s="356"/>
      <c r="H2108" s="340"/>
      <c r="I2108" s="337"/>
      <c r="J2108" s="337"/>
      <c r="K2108" s="337"/>
      <c r="L2108" s="337"/>
      <c r="M2108" s="334"/>
      <c r="N2108" s="337"/>
      <c r="O2108" s="349"/>
      <c r="P2108" s="349" t="str">
        <f>TEXT(daily!$B2108,"mmmm")</f>
        <v>January</v>
      </c>
      <c r="Q2108" s="357"/>
      <c r="R2108" s="313" t="str">
        <f t="shared" si="50"/>
        <v>1900</v>
      </c>
    </row>
    <row r="2109" ht="27" customHeight="1" spans="1:18">
      <c r="A2109" s="362">
        <f t="shared" si="51"/>
        <v>2095</v>
      </c>
      <c r="B2109" s="294"/>
      <c r="C2109" s="337"/>
      <c r="D2109" s="337"/>
      <c r="E2109" s="337"/>
      <c r="F2109" s="337"/>
      <c r="G2109" s="356"/>
      <c r="H2109" s="340"/>
      <c r="I2109" s="337"/>
      <c r="J2109" s="337"/>
      <c r="K2109" s="337"/>
      <c r="L2109" s="337"/>
      <c r="M2109" s="329"/>
      <c r="N2109" s="337"/>
      <c r="O2109" s="349"/>
      <c r="P2109" s="349" t="str">
        <f>TEXT(daily!$B2109,"mmmm")</f>
        <v>January</v>
      </c>
      <c r="Q2109" s="358"/>
      <c r="R2109" s="313" t="str">
        <f t="shared" si="50"/>
        <v>1900</v>
      </c>
    </row>
    <row r="2110" ht="27" customHeight="1" spans="1:18">
      <c r="A2110" s="361">
        <f t="shared" si="51"/>
        <v>2096</v>
      </c>
      <c r="B2110" s="294"/>
      <c r="C2110" s="337"/>
      <c r="D2110" s="337"/>
      <c r="E2110" s="337"/>
      <c r="F2110" s="337"/>
      <c r="G2110" s="356"/>
      <c r="H2110" s="340"/>
      <c r="I2110" s="337"/>
      <c r="J2110" s="337"/>
      <c r="K2110" s="337"/>
      <c r="L2110" s="337"/>
      <c r="M2110" s="334"/>
      <c r="N2110" s="337"/>
      <c r="O2110" s="349"/>
      <c r="P2110" s="349" t="str">
        <f>TEXT(daily!$B2110,"mmmm")</f>
        <v>January</v>
      </c>
      <c r="Q2110" s="357"/>
      <c r="R2110" s="313" t="str">
        <f t="shared" si="50"/>
        <v>1900</v>
      </c>
    </row>
    <row r="2111" ht="27" customHeight="1" spans="1:18">
      <c r="A2111" s="362">
        <f t="shared" si="51"/>
        <v>2097</v>
      </c>
      <c r="B2111" s="294"/>
      <c r="C2111" s="337"/>
      <c r="D2111" s="337"/>
      <c r="E2111" s="337"/>
      <c r="F2111" s="337"/>
      <c r="G2111" s="356"/>
      <c r="H2111" s="340"/>
      <c r="I2111" s="337"/>
      <c r="J2111" s="337"/>
      <c r="K2111" s="337"/>
      <c r="L2111" s="337"/>
      <c r="M2111" s="329"/>
      <c r="N2111" s="337"/>
      <c r="O2111" s="349"/>
      <c r="P2111" s="349" t="str">
        <f>TEXT(daily!$B2111,"mmmm")</f>
        <v>January</v>
      </c>
      <c r="Q2111" s="358"/>
      <c r="R2111" s="313" t="str">
        <f t="shared" si="50"/>
        <v>1900</v>
      </c>
    </row>
    <row r="2112" ht="27" customHeight="1" spans="1:18">
      <c r="A2112" s="361">
        <f t="shared" si="51"/>
        <v>2098</v>
      </c>
      <c r="B2112" s="294"/>
      <c r="C2112" s="337"/>
      <c r="D2112" s="337"/>
      <c r="E2112" s="337"/>
      <c r="F2112" s="337"/>
      <c r="G2112" s="356"/>
      <c r="H2112" s="340"/>
      <c r="I2112" s="337"/>
      <c r="J2112" s="337"/>
      <c r="K2112" s="337"/>
      <c r="L2112" s="337"/>
      <c r="M2112" s="334"/>
      <c r="N2112" s="337"/>
      <c r="O2112" s="349"/>
      <c r="P2112" s="349" t="str">
        <f>TEXT(daily!$B2112,"mmmm")</f>
        <v>January</v>
      </c>
      <c r="Q2112" s="357"/>
      <c r="R2112" s="313" t="str">
        <f t="shared" si="50"/>
        <v>1900</v>
      </c>
    </row>
    <row r="2113" ht="27" customHeight="1" spans="1:18">
      <c r="A2113" s="362">
        <f t="shared" si="51"/>
        <v>2099</v>
      </c>
      <c r="B2113" s="294"/>
      <c r="C2113" s="337"/>
      <c r="D2113" s="337"/>
      <c r="E2113" s="337"/>
      <c r="F2113" s="337"/>
      <c r="G2113" s="356"/>
      <c r="H2113" s="340"/>
      <c r="I2113" s="337"/>
      <c r="J2113" s="337"/>
      <c r="K2113" s="337"/>
      <c r="L2113" s="337"/>
      <c r="M2113" s="329"/>
      <c r="N2113" s="337"/>
      <c r="O2113" s="349"/>
      <c r="P2113" s="349" t="str">
        <f>TEXT(daily!$B2113,"mmmm")</f>
        <v>January</v>
      </c>
      <c r="Q2113" s="358"/>
      <c r="R2113" s="313" t="str">
        <f t="shared" si="50"/>
        <v>1900</v>
      </c>
    </row>
    <row r="2114" ht="27" customHeight="1" spans="1:18">
      <c r="A2114" s="361">
        <f t="shared" si="51"/>
        <v>2100</v>
      </c>
      <c r="B2114" s="294"/>
      <c r="C2114" s="337"/>
      <c r="D2114" s="337"/>
      <c r="E2114" s="337"/>
      <c r="F2114" s="337"/>
      <c r="G2114" s="356"/>
      <c r="H2114" s="340"/>
      <c r="I2114" s="337"/>
      <c r="J2114" s="337"/>
      <c r="K2114" s="337"/>
      <c r="L2114" s="337"/>
      <c r="M2114" s="334"/>
      <c r="N2114" s="337"/>
      <c r="O2114" s="349"/>
      <c r="P2114" s="349" t="str">
        <f>TEXT(daily!$B2114,"mmmm")</f>
        <v>January</v>
      </c>
      <c r="Q2114" s="357"/>
      <c r="R2114" s="313" t="str">
        <f t="shared" si="50"/>
        <v>1900</v>
      </c>
    </row>
    <row r="2115" ht="27" customHeight="1" spans="1:18">
      <c r="A2115" s="362">
        <f t="shared" si="51"/>
        <v>2101</v>
      </c>
      <c r="B2115" s="294"/>
      <c r="C2115" s="337"/>
      <c r="D2115" s="337"/>
      <c r="E2115" s="337"/>
      <c r="F2115" s="337"/>
      <c r="G2115" s="356"/>
      <c r="H2115" s="340"/>
      <c r="I2115" s="337"/>
      <c r="J2115" s="337"/>
      <c r="K2115" s="337"/>
      <c r="L2115" s="337"/>
      <c r="M2115" s="329"/>
      <c r="N2115" s="337"/>
      <c r="O2115" s="349"/>
      <c r="P2115" s="349" t="str">
        <f>TEXT(daily!$B2115,"mmmm")</f>
        <v>January</v>
      </c>
      <c r="Q2115" s="358"/>
      <c r="R2115" s="313" t="str">
        <f t="shared" si="50"/>
        <v>1900</v>
      </c>
    </row>
    <row r="2116" ht="27" customHeight="1" spans="1:18">
      <c r="A2116" s="361">
        <f t="shared" si="51"/>
        <v>2102</v>
      </c>
      <c r="B2116" s="294"/>
      <c r="C2116" s="337"/>
      <c r="D2116" s="337"/>
      <c r="E2116" s="337"/>
      <c r="F2116" s="337"/>
      <c r="G2116" s="356"/>
      <c r="H2116" s="340"/>
      <c r="I2116" s="337"/>
      <c r="J2116" s="337"/>
      <c r="K2116" s="337"/>
      <c r="L2116" s="337"/>
      <c r="M2116" s="334"/>
      <c r="N2116" s="337"/>
      <c r="O2116" s="349"/>
      <c r="P2116" s="349" t="str">
        <f>TEXT(daily!$B2116,"mmmm")</f>
        <v>January</v>
      </c>
      <c r="Q2116" s="357"/>
      <c r="R2116" s="313" t="str">
        <f t="shared" si="50"/>
        <v>1900</v>
      </c>
    </row>
    <row r="2117" ht="27" customHeight="1" spans="1:18">
      <c r="A2117" s="362">
        <f t="shared" si="51"/>
        <v>2103</v>
      </c>
      <c r="B2117" s="294"/>
      <c r="C2117" s="337"/>
      <c r="D2117" s="337"/>
      <c r="E2117" s="337"/>
      <c r="F2117" s="337"/>
      <c r="G2117" s="356"/>
      <c r="H2117" s="340"/>
      <c r="I2117" s="337"/>
      <c r="J2117" s="337"/>
      <c r="K2117" s="337"/>
      <c r="L2117" s="337"/>
      <c r="M2117" s="329"/>
      <c r="N2117" s="337"/>
      <c r="O2117" s="349"/>
      <c r="P2117" s="349" t="str">
        <f>TEXT(daily!$B2117,"mmmm")</f>
        <v>January</v>
      </c>
      <c r="Q2117" s="358"/>
      <c r="R2117" s="313" t="str">
        <f t="shared" si="50"/>
        <v>1900</v>
      </c>
    </row>
    <row r="2118" ht="27" customHeight="1" spans="1:18">
      <c r="A2118" s="361">
        <f t="shared" si="51"/>
        <v>2104</v>
      </c>
      <c r="B2118" s="294"/>
      <c r="C2118" s="337"/>
      <c r="D2118" s="337"/>
      <c r="E2118" s="337"/>
      <c r="F2118" s="337"/>
      <c r="G2118" s="356"/>
      <c r="H2118" s="340"/>
      <c r="I2118" s="337"/>
      <c r="J2118" s="337"/>
      <c r="K2118" s="337"/>
      <c r="L2118" s="337"/>
      <c r="M2118" s="334"/>
      <c r="N2118" s="337"/>
      <c r="O2118" s="349"/>
      <c r="P2118" s="349" t="str">
        <f>TEXT(daily!$B2118,"mmmm")</f>
        <v>January</v>
      </c>
      <c r="Q2118" s="357"/>
      <c r="R2118" s="313" t="str">
        <f t="shared" si="50"/>
        <v>1900</v>
      </c>
    </row>
    <row r="2119" ht="27" customHeight="1" spans="1:18">
      <c r="A2119" s="362">
        <f t="shared" si="51"/>
        <v>2105</v>
      </c>
      <c r="B2119" s="294"/>
      <c r="C2119" s="337"/>
      <c r="D2119" s="337"/>
      <c r="E2119" s="337"/>
      <c r="F2119" s="337"/>
      <c r="G2119" s="356"/>
      <c r="H2119" s="340"/>
      <c r="I2119" s="337"/>
      <c r="J2119" s="337"/>
      <c r="K2119" s="337"/>
      <c r="L2119" s="337"/>
      <c r="M2119" s="329"/>
      <c r="N2119" s="337"/>
      <c r="O2119" s="349"/>
      <c r="P2119" s="349" t="str">
        <f>TEXT(daily!$B2119,"mmmm")</f>
        <v>January</v>
      </c>
      <c r="Q2119" s="358"/>
      <c r="R2119" s="313" t="str">
        <f t="shared" si="50"/>
        <v>1900</v>
      </c>
    </row>
    <row r="2120" ht="27" customHeight="1" spans="1:18">
      <c r="A2120" s="361">
        <f t="shared" si="51"/>
        <v>2106</v>
      </c>
      <c r="B2120" s="294"/>
      <c r="C2120" s="337"/>
      <c r="D2120" s="337"/>
      <c r="E2120" s="337"/>
      <c r="F2120" s="337"/>
      <c r="G2120" s="356"/>
      <c r="H2120" s="340"/>
      <c r="I2120" s="337"/>
      <c r="J2120" s="337"/>
      <c r="K2120" s="337"/>
      <c r="L2120" s="337"/>
      <c r="M2120" s="334"/>
      <c r="N2120" s="337"/>
      <c r="O2120" s="349"/>
      <c r="P2120" s="349" t="str">
        <f>TEXT(daily!$B2120,"mmmm")</f>
        <v>January</v>
      </c>
      <c r="Q2120" s="357"/>
      <c r="R2120" s="313" t="str">
        <f t="shared" si="50"/>
        <v>1900</v>
      </c>
    </row>
    <row r="2121" ht="27" customHeight="1" spans="1:18">
      <c r="A2121" s="362">
        <f t="shared" si="51"/>
        <v>2107</v>
      </c>
      <c r="B2121" s="294"/>
      <c r="C2121" s="337"/>
      <c r="D2121" s="337"/>
      <c r="E2121" s="337"/>
      <c r="F2121" s="337"/>
      <c r="G2121" s="356"/>
      <c r="H2121" s="340"/>
      <c r="I2121" s="337"/>
      <c r="J2121" s="337"/>
      <c r="K2121" s="337"/>
      <c r="L2121" s="337"/>
      <c r="M2121" s="329"/>
      <c r="N2121" s="337"/>
      <c r="O2121" s="349"/>
      <c r="P2121" s="349" t="str">
        <f>TEXT(daily!$B2121,"mmmm")</f>
        <v>January</v>
      </c>
      <c r="Q2121" s="358"/>
      <c r="R2121" s="313" t="str">
        <f t="shared" si="50"/>
        <v>1900</v>
      </c>
    </row>
    <row r="2122" ht="27" customHeight="1" spans="1:18">
      <c r="A2122" s="361">
        <f t="shared" si="51"/>
        <v>2108</v>
      </c>
      <c r="B2122" s="294"/>
      <c r="C2122" s="337"/>
      <c r="D2122" s="337"/>
      <c r="E2122" s="337"/>
      <c r="F2122" s="337"/>
      <c r="G2122" s="356"/>
      <c r="H2122" s="340"/>
      <c r="I2122" s="337"/>
      <c r="J2122" s="337"/>
      <c r="K2122" s="337"/>
      <c r="L2122" s="337"/>
      <c r="M2122" s="334"/>
      <c r="N2122" s="337"/>
      <c r="O2122" s="349"/>
      <c r="P2122" s="349" t="str">
        <f>TEXT(daily!$B2122,"mmmm")</f>
        <v>January</v>
      </c>
      <c r="Q2122" s="357"/>
      <c r="R2122" s="313" t="str">
        <f t="shared" si="50"/>
        <v>1900</v>
      </c>
    </row>
    <row r="2123" ht="27" customHeight="1" spans="1:18">
      <c r="A2123" s="362">
        <f t="shared" si="51"/>
        <v>2109</v>
      </c>
      <c r="B2123" s="294"/>
      <c r="C2123" s="337"/>
      <c r="D2123" s="337"/>
      <c r="E2123" s="337"/>
      <c r="F2123" s="337"/>
      <c r="G2123" s="356"/>
      <c r="H2123" s="340"/>
      <c r="I2123" s="337"/>
      <c r="J2123" s="337"/>
      <c r="K2123" s="337"/>
      <c r="L2123" s="337"/>
      <c r="M2123" s="329"/>
      <c r="N2123" s="337"/>
      <c r="O2123" s="349"/>
      <c r="P2123" s="349" t="str">
        <f>TEXT(daily!$B2123,"mmmm")</f>
        <v>January</v>
      </c>
      <c r="Q2123" s="358"/>
      <c r="R2123" s="313" t="str">
        <f t="shared" si="50"/>
        <v>1900</v>
      </c>
    </row>
    <row r="2124" ht="27" customHeight="1" spans="1:18">
      <c r="A2124" s="361">
        <f t="shared" si="51"/>
        <v>2110</v>
      </c>
      <c r="B2124" s="294"/>
      <c r="C2124" s="337"/>
      <c r="D2124" s="337"/>
      <c r="E2124" s="337"/>
      <c r="F2124" s="337"/>
      <c r="G2124" s="356"/>
      <c r="H2124" s="340"/>
      <c r="I2124" s="337"/>
      <c r="J2124" s="337"/>
      <c r="K2124" s="337"/>
      <c r="L2124" s="337"/>
      <c r="M2124" s="334"/>
      <c r="N2124" s="337"/>
      <c r="O2124" s="349"/>
      <c r="P2124" s="349" t="str">
        <f>TEXT(daily!$B2124,"mmmm")</f>
        <v>January</v>
      </c>
      <c r="Q2124" s="357"/>
      <c r="R2124" s="313" t="str">
        <f t="shared" si="50"/>
        <v>1900</v>
      </c>
    </row>
    <row r="2125" ht="27" customHeight="1" spans="1:18">
      <c r="A2125" s="362">
        <f t="shared" si="51"/>
        <v>2111</v>
      </c>
      <c r="B2125" s="294"/>
      <c r="C2125" s="337"/>
      <c r="D2125" s="337"/>
      <c r="E2125" s="337"/>
      <c r="F2125" s="337"/>
      <c r="G2125" s="356"/>
      <c r="H2125" s="340"/>
      <c r="I2125" s="337"/>
      <c r="J2125" s="337"/>
      <c r="K2125" s="337"/>
      <c r="L2125" s="337"/>
      <c r="M2125" s="329"/>
      <c r="N2125" s="337"/>
      <c r="O2125" s="349"/>
      <c r="P2125" s="349" t="str">
        <f>TEXT(daily!$B2125,"mmmm")</f>
        <v>January</v>
      </c>
      <c r="Q2125" s="358"/>
      <c r="R2125" s="313" t="str">
        <f t="shared" si="50"/>
        <v>1900</v>
      </c>
    </row>
    <row r="2126" ht="27" customHeight="1" spans="1:18">
      <c r="A2126" s="361">
        <f t="shared" si="51"/>
        <v>2112</v>
      </c>
      <c r="B2126" s="294"/>
      <c r="C2126" s="337"/>
      <c r="D2126" s="337"/>
      <c r="E2126" s="337"/>
      <c r="F2126" s="337"/>
      <c r="G2126" s="356"/>
      <c r="H2126" s="340"/>
      <c r="I2126" s="337"/>
      <c r="J2126" s="337"/>
      <c r="K2126" s="337"/>
      <c r="L2126" s="337"/>
      <c r="M2126" s="334"/>
      <c r="N2126" s="337"/>
      <c r="O2126" s="349"/>
      <c r="P2126" s="349" t="str">
        <f>TEXT(daily!$B2126,"mmmm")</f>
        <v>January</v>
      </c>
      <c r="Q2126" s="357"/>
      <c r="R2126" s="313" t="str">
        <f t="shared" si="50"/>
        <v>1900</v>
      </c>
    </row>
    <row r="2127" ht="27" customHeight="1" spans="1:18">
      <c r="A2127" s="362">
        <f t="shared" si="51"/>
        <v>2113</v>
      </c>
      <c r="B2127" s="294"/>
      <c r="C2127" s="337"/>
      <c r="D2127" s="337"/>
      <c r="E2127" s="337"/>
      <c r="F2127" s="337"/>
      <c r="G2127" s="356"/>
      <c r="H2127" s="340"/>
      <c r="I2127" s="337"/>
      <c r="J2127" s="337"/>
      <c r="K2127" s="337"/>
      <c r="L2127" s="337"/>
      <c r="M2127" s="329"/>
      <c r="N2127" s="337"/>
      <c r="O2127" s="349"/>
      <c r="P2127" s="349" t="str">
        <f>TEXT(daily!$B2127,"mmmm")</f>
        <v>January</v>
      </c>
      <c r="Q2127" s="358"/>
      <c r="R2127" s="313" t="str">
        <f t="shared" ref="R2127:R2190" si="52">TEXT(B2127,"yyyy")</f>
        <v>1900</v>
      </c>
    </row>
    <row r="2128" ht="27" customHeight="1" spans="1:18">
      <c r="A2128" s="361">
        <f t="shared" si="51"/>
        <v>2114</v>
      </c>
      <c r="B2128" s="294"/>
      <c r="C2128" s="337"/>
      <c r="D2128" s="337"/>
      <c r="E2128" s="337"/>
      <c r="F2128" s="337"/>
      <c r="G2128" s="356"/>
      <c r="H2128" s="340"/>
      <c r="I2128" s="337"/>
      <c r="J2128" s="337"/>
      <c r="K2128" s="337"/>
      <c r="L2128" s="337"/>
      <c r="M2128" s="334"/>
      <c r="N2128" s="337"/>
      <c r="O2128" s="349"/>
      <c r="P2128" s="349" t="str">
        <f>TEXT(daily!$B2128,"mmmm")</f>
        <v>January</v>
      </c>
      <c r="Q2128" s="357"/>
      <c r="R2128" s="313" t="str">
        <f t="shared" si="52"/>
        <v>1900</v>
      </c>
    </row>
    <row r="2129" ht="27" customHeight="1" spans="1:18">
      <c r="A2129" s="362">
        <f t="shared" si="51"/>
        <v>2115</v>
      </c>
      <c r="B2129" s="294"/>
      <c r="C2129" s="337"/>
      <c r="D2129" s="337"/>
      <c r="E2129" s="337"/>
      <c r="F2129" s="337"/>
      <c r="G2129" s="356"/>
      <c r="H2129" s="340"/>
      <c r="I2129" s="337"/>
      <c r="J2129" s="337"/>
      <c r="K2129" s="337"/>
      <c r="L2129" s="337"/>
      <c r="M2129" s="329"/>
      <c r="N2129" s="337"/>
      <c r="O2129" s="349"/>
      <c r="P2129" s="349" t="str">
        <f>TEXT(daily!$B2129,"mmmm")</f>
        <v>January</v>
      </c>
      <c r="Q2129" s="358"/>
      <c r="R2129" s="313" t="str">
        <f t="shared" si="52"/>
        <v>1900</v>
      </c>
    </row>
    <row r="2130" ht="27" customHeight="1" spans="1:18">
      <c r="A2130" s="361">
        <f t="shared" si="51"/>
        <v>2116</v>
      </c>
      <c r="B2130" s="294"/>
      <c r="C2130" s="337"/>
      <c r="D2130" s="337"/>
      <c r="E2130" s="337"/>
      <c r="F2130" s="337"/>
      <c r="G2130" s="356"/>
      <c r="H2130" s="340"/>
      <c r="I2130" s="337"/>
      <c r="J2130" s="337"/>
      <c r="K2130" s="337"/>
      <c r="L2130" s="337"/>
      <c r="M2130" s="334"/>
      <c r="N2130" s="337"/>
      <c r="O2130" s="349"/>
      <c r="P2130" s="349" t="str">
        <f>TEXT(daily!$B2130,"mmmm")</f>
        <v>January</v>
      </c>
      <c r="Q2130" s="357"/>
      <c r="R2130" s="313" t="str">
        <f t="shared" si="52"/>
        <v>1900</v>
      </c>
    </row>
    <row r="2131" ht="27" customHeight="1" spans="1:18">
      <c r="A2131" s="362">
        <f t="shared" si="51"/>
        <v>2117</v>
      </c>
      <c r="B2131" s="294"/>
      <c r="C2131" s="337"/>
      <c r="D2131" s="337"/>
      <c r="E2131" s="337"/>
      <c r="F2131" s="337"/>
      <c r="G2131" s="356"/>
      <c r="H2131" s="340"/>
      <c r="I2131" s="337"/>
      <c r="J2131" s="337"/>
      <c r="K2131" s="337"/>
      <c r="L2131" s="337"/>
      <c r="M2131" s="329"/>
      <c r="N2131" s="337"/>
      <c r="O2131" s="349"/>
      <c r="P2131" s="349" t="str">
        <f>TEXT(daily!$B2131,"mmmm")</f>
        <v>January</v>
      </c>
      <c r="Q2131" s="358"/>
      <c r="R2131" s="313" t="str">
        <f t="shared" si="52"/>
        <v>1900</v>
      </c>
    </row>
    <row r="2132" ht="27" customHeight="1" spans="1:18">
      <c r="A2132" s="361">
        <f t="shared" si="51"/>
        <v>2118</v>
      </c>
      <c r="B2132" s="294"/>
      <c r="C2132" s="337"/>
      <c r="D2132" s="337"/>
      <c r="E2132" s="337"/>
      <c r="F2132" s="337"/>
      <c r="G2132" s="356"/>
      <c r="H2132" s="340"/>
      <c r="I2132" s="337"/>
      <c r="J2132" s="337"/>
      <c r="K2132" s="337"/>
      <c r="L2132" s="337"/>
      <c r="M2132" s="334"/>
      <c r="N2132" s="337"/>
      <c r="O2132" s="349"/>
      <c r="P2132" s="349" t="str">
        <f>TEXT(daily!$B2132,"mmmm")</f>
        <v>January</v>
      </c>
      <c r="Q2132" s="357"/>
      <c r="R2132" s="313" t="str">
        <f t="shared" si="52"/>
        <v>1900</v>
      </c>
    </row>
    <row r="2133" ht="27" customHeight="1" spans="1:18">
      <c r="A2133" s="362">
        <f t="shared" si="51"/>
        <v>2119</v>
      </c>
      <c r="B2133" s="294"/>
      <c r="C2133" s="337"/>
      <c r="D2133" s="341"/>
      <c r="E2133" s="337"/>
      <c r="F2133" s="337"/>
      <c r="G2133" s="356"/>
      <c r="H2133" s="340"/>
      <c r="I2133" s="337"/>
      <c r="J2133" s="337"/>
      <c r="K2133" s="337"/>
      <c r="L2133" s="337"/>
      <c r="M2133" s="329"/>
      <c r="N2133" s="337"/>
      <c r="O2133" s="349"/>
      <c r="P2133" s="349" t="str">
        <f>TEXT(daily!$B2133,"mmmm")</f>
        <v>January</v>
      </c>
      <c r="Q2133" s="358"/>
      <c r="R2133" s="313" t="str">
        <f t="shared" si="52"/>
        <v>1900</v>
      </c>
    </row>
    <row r="2134" ht="27" customHeight="1" spans="1:18">
      <c r="A2134" s="361">
        <f t="shared" si="51"/>
        <v>2120</v>
      </c>
      <c r="B2134" s="294"/>
      <c r="C2134" s="337"/>
      <c r="D2134" s="341"/>
      <c r="E2134" s="337"/>
      <c r="F2134" s="337"/>
      <c r="G2134" s="356"/>
      <c r="H2134" s="340"/>
      <c r="I2134" s="337"/>
      <c r="J2134" s="337"/>
      <c r="K2134" s="337"/>
      <c r="L2134" s="337"/>
      <c r="M2134" s="334"/>
      <c r="N2134" s="337"/>
      <c r="O2134" s="349"/>
      <c r="P2134" s="349" t="str">
        <f>TEXT(daily!$B2134,"mmmm")</f>
        <v>January</v>
      </c>
      <c r="Q2134" s="357"/>
      <c r="R2134" s="313" t="str">
        <f t="shared" si="52"/>
        <v>1900</v>
      </c>
    </row>
    <row r="2135" ht="27" customHeight="1" spans="1:18">
      <c r="A2135" s="362">
        <f t="shared" si="51"/>
        <v>2121</v>
      </c>
      <c r="B2135" s="294"/>
      <c r="C2135" s="337"/>
      <c r="D2135" s="341"/>
      <c r="E2135" s="337"/>
      <c r="F2135" s="337"/>
      <c r="G2135" s="356"/>
      <c r="H2135" s="340"/>
      <c r="I2135" s="337"/>
      <c r="J2135" s="337"/>
      <c r="K2135" s="337"/>
      <c r="L2135" s="337"/>
      <c r="M2135" s="329"/>
      <c r="N2135" s="337"/>
      <c r="O2135" s="349"/>
      <c r="P2135" s="349" t="str">
        <f>TEXT(daily!$B2135,"mmmm")</f>
        <v>January</v>
      </c>
      <c r="Q2135" s="358"/>
      <c r="R2135" s="313" t="str">
        <f t="shared" si="52"/>
        <v>1900</v>
      </c>
    </row>
    <row r="2136" ht="27" customHeight="1" spans="1:18">
      <c r="A2136" s="361">
        <f t="shared" si="51"/>
        <v>2122</v>
      </c>
      <c r="B2136" s="294"/>
      <c r="C2136" s="337"/>
      <c r="D2136" s="341"/>
      <c r="E2136" s="337"/>
      <c r="F2136" s="337"/>
      <c r="G2136" s="356"/>
      <c r="H2136" s="340"/>
      <c r="I2136" s="337"/>
      <c r="J2136" s="337"/>
      <c r="K2136" s="337"/>
      <c r="L2136" s="337"/>
      <c r="M2136" s="334"/>
      <c r="N2136" s="337"/>
      <c r="O2136" s="349"/>
      <c r="P2136" s="349" t="str">
        <f>TEXT(daily!$B2136,"mmmm")</f>
        <v>January</v>
      </c>
      <c r="Q2136" s="357"/>
      <c r="R2136" s="313" t="str">
        <f t="shared" si="52"/>
        <v>1900</v>
      </c>
    </row>
    <row r="2137" ht="27" customHeight="1" spans="1:18">
      <c r="A2137" s="362">
        <f t="shared" si="51"/>
        <v>2123</v>
      </c>
      <c r="B2137" s="294"/>
      <c r="C2137" s="337"/>
      <c r="D2137" s="341"/>
      <c r="E2137" s="337"/>
      <c r="F2137" s="337"/>
      <c r="G2137" s="356"/>
      <c r="H2137" s="340"/>
      <c r="I2137" s="337"/>
      <c r="J2137" s="337"/>
      <c r="K2137" s="337"/>
      <c r="L2137" s="337"/>
      <c r="M2137" s="329"/>
      <c r="N2137" s="337"/>
      <c r="O2137" s="349"/>
      <c r="P2137" s="349" t="str">
        <f>TEXT(daily!$B2137,"mmmm")</f>
        <v>January</v>
      </c>
      <c r="Q2137" s="358"/>
      <c r="R2137" s="313" t="str">
        <f t="shared" si="52"/>
        <v>1900</v>
      </c>
    </row>
    <row r="2138" ht="27" customHeight="1" spans="1:18">
      <c r="A2138" s="361">
        <f t="shared" si="51"/>
        <v>2124</v>
      </c>
      <c r="B2138" s="294"/>
      <c r="C2138" s="337"/>
      <c r="D2138" s="341"/>
      <c r="E2138" s="337"/>
      <c r="F2138" s="337"/>
      <c r="G2138" s="356"/>
      <c r="H2138" s="340"/>
      <c r="I2138" s="337"/>
      <c r="J2138" s="337"/>
      <c r="K2138" s="337"/>
      <c r="L2138" s="337"/>
      <c r="M2138" s="334"/>
      <c r="N2138" s="337"/>
      <c r="O2138" s="349"/>
      <c r="P2138" s="349" t="str">
        <f>TEXT(daily!$B2138,"mmmm")</f>
        <v>January</v>
      </c>
      <c r="Q2138" s="357"/>
      <c r="R2138" s="313" t="str">
        <f t="shared" si="52"/>
        <v>1900</v>
      </c>
    </row>
    <row r="2139" ht="27" customHeight="1" spans="1:18">
      <c r="A2139" s="362">
        <f t="shared" si="51"/>
        <v>2125</v>
      </c>
      <c r="B2139" s="294"/>
      <c r="C2139" s="337"/>
      <c r="D2139" s="341"/>
      <c r="E2139" s="337"/>
      <c r="F2139" s="337"/>
      <c r="G2139" s="356"/>
      <c r="H2139" s="340"/>
      <c r="I2139" s="337"/>
      <c r="J2139" s="337"/>
      <c r="K2139" s="337"/>
      <c r="L2139" s="337"/>
      <c r="M2139" s="329"/>
      <c r="N2139" s="337"/>
      <c r="O2139" s="349"/>
      <c r="P2139" s="349" t="str">
        <f>TEXT(daily!$B2139,"mmmm")</f>
        <v>January</v>
      </c>
      <c r="Q2139" s="358"/>
      <c r="R2139" s="313" t="str">
        <f t="shared" si="52"/>
        <v>1900</v>
      </c>
    </row>
    <row r="2140" ht="27" customHeight="1" spans="1:18">
      <c r="A2140" s="361">
        <f t="shared" si="51"/>
        <v>2126</v>
      </c>
      <c r="B2140" s="294"/>
      <c r="C2140" s="337"/>
      <c r="D2140" s="341"/>
      <c r="E2140" s="337"/>
      <c r="F2140" s="337"/>
      <c r="G2140" s="356"/>
      <c r="H2140" s="340"/>
      <c r="I2140" s="337"/>
      <c r="J2140" s="337"/>
      <c r="K2140" s="337"/>
      <c r="L2140" s="337"/>
      <c r="M2140" s="334"/>
      <c r="N2140" s="337"/>
      <c r="O2140" s="349"/>
      <c r="P2140" s="349" t="str">
        <f>TEXT(daily!$B2140,"mmmm")</f>
        <v>January</v>
      </c>
      <c r="Q2140" s="357"/>
      <c r="R2140" s="313" t="str">
        <f t="shared" si="52"/>
        <v>1900</v>
      </c>
    </row>
    <row r="2141" ht="27" customHeight="1" spans="1:18">
      <c r="A2141" s="362">
        <f t="shared" si="51"/>
        <v>2127</v>
      </c>
      <c r="B2141" s="294"/>
      <c r="C2141" s="337"/>
      <c r="D2141" s="341"/>
      <c r="E2141" s="337"/>
      <c r="F2141" s="337"/>
      <c r="G2141" s="356"/>
      <c r="H2141" s="340"/>
      <c r="I2141" s="337"/>
      <c r="J2141" s="337"/>
      <c r="K2141" s="337"/>
      <c r="L2141" s="337"/>
      <c r="M2141" s="329"/>
      <c r="N2141" s="337"/>
      <c r="O2141" s="349"/>
      <c r="P2141" s="349" t="str">
        <f>TEXT(daily!$B2141,"mmmm")</f>
        <v>January</v>
      </c>
      <c r="Q2141" s="358"/>
      <c r="R2141" s="313" t="str">
        <f t="shared" si="52"/>
        <v>1900</v>
      </c>
    </row>
    <row r="2142" ht="27" customHeight="1" spans="1:18">
      <c r="A2142" s="361">
        <f t="shared" si="51"/>
        <v>2128</v>
      </c>
      <c r="B2142" s="294"/>
      <c r="C2142" s="337"/>
      <c r="D2142" s="341"/>
      <c r="E2142" s="337"/>
      <c r="F2142" s="337"/>
      <c r="G2142" s="356"/>
      <c r="H2142" s="340"/>
      <c r="I2142" s="337"/>
      <c r="J2142" s="337"/>
      <c r="K2142" s="337"/>
      <c r="L2142" s="337"/>
      <c r="M2142" s="334"/>
      <c r="N2142" s="337"/>
      <c r="O2142" s="349"/>
      <c r="P2142" s="349" t="str">
        <f>TEXT(daily!$B2142,"mmmm")</f>
        <v>January</v>
      </c>
      <c r="Q2142" s="357"/>
      <c r="R2142" s="313" t="str">
        <f t="shared" si="52"/>
        <v>1900</v>
      </c>
    </row>
    <row r="2143" ht="27" customHeight="1" spans="1:18">
      <c r="A2143" s="362">
        <f t="shared" si="51"/>
        <v>2129</v>
      </c>
      <c r="B2143" s="294"/>
      <c r="C2143" s="337"/>
      <c r="D2143" s="341"/>
      <c r="E2143" s="337"/>
      <c r="F2143" s="337"/>
      <c r="G2143" s="356"/>
      <c r="H2143" s="340"/>
      <c r="I2143" s="337"/>
      <c r="J2143" s="337"/>
      <c r="K2143" s="337"/>
      <c r="L2143" s="337"/>
      <c r="M2143" s="329"/>
      <c r="N2143" s="337"/>
      <c r="O2143" s="349"/>
      <c r="P2143" s="349" t="str">
        <f>TEXT(daily!$B2143,"mmmm")</f>
        <v>January</v>
      </c>
      <c r="Q2143" s="358"/>
      <c r="R2143" s="313" t="str">
        <f t="shared" si="52"/>
        <v>1900</v>
      </c>
    </row>
    <row r="2144" ht="27" customHeight="1" spans="1:18">
      <c r="A2144" s="361">
        <f t="shared" si="51"/>
        <v>2130</v>
      </c>
      <c r="B2144" s="294"/>
      <c r="C2144" s="337"/>
      <c r="D2144" s="341"/>
      <c r="E2144" s="337"/>
      <c r="F2144" s="337"/>
      <c r="G2144" s="356"/>
      <c r="H2144" s="340"/>
      <c r="I2144" s="337"/>
      <c r="J2144" s="337"/>
      <c r="K2144" s="337"/>
      <c r="L2144" s="337"/>
      <c r="M2144" s="334"/>
      <c r="N2144" s="337"/>
      <c r="O2144" s="349"/>
      <c r="P2144" s="349" t="str">
        <f>TEXT(daily!$B2144,"mmmm")</f>
        <v>January</v>
      </c>
      <c r="Q2144" s="357"/>
      <c r="R2144" s="313" t="str">
        <f t="shared" si="52"/>
        <v>1900</v>
      </c>
    </row>
    <row r="2145" ht="27" customHeight="1" spans="1:18">
      <c r="A2145" s="362">
        <f t="shared" si="51"/>
        <v>2131</v>
      </c>
      <c r="B2145" s="294"/>
      <c r="C2145" s="337"/>
      <c r="D2145" s="341"/>
      <c r="E2145" s="337"/>
      <c r="F2145" s="337"/>
      <c r="G2145" s="356"/>
      <c r="H2145" s="340"/>
      <c r="I2145" s="337"/>
      <c r="J2145" s="337"/>
      <c r="K2145" s="337"/>
      <c r="L2145" s="337"/>
      <c r="M2145" s="329"/>
      <c r="N2145" s="337"/>
      <c r="O2145" s="349"/>
      <c r="P2145" s="349" t="str">
        <f>TEXT(daily!$B2145,"mmmm")</f>
        <v>January</v>
      </c>
      <c r="Q2145" s="358"/>
      <c r="R2145" s="313" t="str">
        <f t="shared" si="52"/>
        <v>1900</v>
      </c>
    </row>
    <row r="2146" ht="27" customHeight="1" spans="1:18">
      <c r="A2146" s="361">
        <f t="shared" si="51"/>
        <v>2132</v>
      </c>
      <c r="B2146" s="294"/>
      <c r="C2146" s="337"/>
      <c r="D2146" s="337"/>
      <c r="E2146" s="337"/>
      <c r="F2146" s="337"/>
      <c r="G2146" s="356"/>
      <c r="H2146" s="340"/>
      <c r="I2146" s="337"/>
      <c r="J2146" s="337"/>
      <c r="K2146" s="337"/>
      <c r="L2146" s="337"/>
      <c r="M2146" s="334"/>
      <c r="N2146" s="337"/>
      <c r="O2146" s="349"/>
      <c r="P2146" s="349" t="str">
        <f>TEXT(daily!$B2146,"mmmm")</f>
        <v>January</v>
      </c>
      <c r="Q2146" s="357"/>
      <c r="R2146" s="313" t="str">
        <f t="shared" si="52"/>
        <v>1900</v>
      </c>
    </row>
    <row r="2147" ht="27" customHeight="1" spans="1:18">
      <c r="A2147" s="362">
        <f t="shared" si="51"/>
        <v>2133</v>
      </c>
      <c r="B2147" s="294"/>
      <c r="C2147" s="337"/>
      <c r="D2147" s="341"/>
      <c r="E2147" s="337"/>
      <c r="F2147" s="337"/>
      <c r="G2147" s="356"/>
      <c r="H2147" s="340"/>
      <c r="I2147" s="337"/>
      <c r="J2147" s="337"/>
      <c r="K2147" s="337"/>
      <c r="L2147" s="337"/>
      <c r="M2147" s="329"/>
      <c r="N2147" s="337"/>
      <c r="O2147" s="349"/>
      <c r="P2147" s="349" t="str">
        <f>TEXT(daily!$B2147,"mmmm")</f>
        <v>January</v>
      </c>
      <c r="Q2147" s="358"/>
      <c r="R2147" s="313" t="str">
        <f t="shared" si="52"/>
        <v>1900</v>
      </c>
    </row>
    <row r="2148" ht="27" customHeight="1" spans="1:18">
      <c r="A2148" s="361">
        <f t="shared" si="51"/>
        <v>2134</v>
      </c>
      <c r="B2148" s="294"/>
      <c r="C2148" s="337"/>
      <c r="D2148" s="337"/>
      <c r="E2148" s="337"/>
      <c r="F2148" s="337"/>
      <c r="G2148" s="356"/>
      <c r="H2148" s="340"/>
      <c r="I2148" s="341"/>
      <c r="J2148" s="337"/>
      <c r="K2148" s="337"/>
      <c r="L2148" s="337"/>
      <c r="M2148" s="334"/>
      <c r="N2148" s="337"/>
      <c r="O2148" s="349"/>
      <c r="P2148" s="349" t="str">
        <f>TEXT(daily!$B2148,"mmmm")</f>
        <v>January</v>
      </c>
      <c r="Q2148" s="357"/>
      <c r="R2148" s="313" t="str">
        <f t="shared" si="52"/>
        <v>1900</v>
      </c>
    </row>
    <row r="2149" ht="27" customHeight="1" spans="1:18">
      <c r="A2149" s="362">
        <f t="shared" si="51"/>
        <v>2135</v>
      </c>
      <c r="B2149" s="294"/>
      <c r="C2149" s="337"/>
      <c r="D2149" s="341"/>
      <c r="E2149" s="337"/>
      <c r="F2149" s="337"/>
      <c r="G2149" s="356"/>
      <c r="H2149" s="340"/>
      <c r="I2149" s="337"/>
      <c r="J2149" s="337"/>
      <c r="K2149" s="337"/>
      <c r="L2149" s="337"/>
      <c r="M2149" s="329"/>
      <c r="N2149" s="337"/>
      <c r="O2149" s="349"/>
      <c r="P2149" s="349" t="str">
        <f>TEXT(daily!$B2149,"mmmm")</f>
        <v>January</v>
      </c>
      <c r="Q2149" s="358"/>
      <c r="R2149" s="313" t="str">
        <f t="shared" si="52"/>
        <v>1900</v>
      </c>
    </row>
    <row r="2150" ht="27" customHeight="1" spans="1:18">
      <c r="A2150" s="361">
        <f t="shared" si="51"/>
        <v>2136</v>
      </c>
      <c r="B2150" s="294"/>
      <c r="C2150" s="337"/>
      <c r="D2150" s="341"/>
      <c r="E2150" s="337"/>
      <c r="F2150" s="337"/>
      <c r="G2150" s="356"/>
      <c r="H2150" s="340"/>
      <c r="I2150" s="337"/>
      <c r="J2150" s="337"/>
      <c r="K2150" s="337"/>
      <c r="L2150" s="337"/>
      <c r="M2150" s="334"/>
      <c r="N2150" s="337"/>
      <c r="O2150" s="349"/>
      <c r="P2150" s="349" t="str">
        <f>TEXT(daily!$B2150,"mmmm")</f>
        <v>January</v>
      </c>
      <c r="Q2150" s="357"/>
      <c r="R2150" s="313" t="str">
        <f t="shared" si="52"/>
        <v>1900</v>
      </c>
    </row>
    <row r="2151" ht="27" customHeight="1" spans="1:18">
      <c r="A2151" s="362">
        <f t="shared" si="51"/>
        <v>2137</v>
      </c>
      <c r="B2151" s="294"/>
      <c r="C2151" s="337"/>
      <c r="D2151" s="341"/>
      <c r="E2151" s="337"/>
      <c r="F2151" s="337"/>
      <c r="G2151" s="356"/>
      <c r="H2151" s="340"/>
      <c r="I2151" s="337"/>
      <c r="J2151" s="337"/>
      <c r="K2151" s="337"/>
      <c r="L2151" s="337"/>
      <c r="M2151" s="329"/>
      <c r="N2151" s="337"/>
      <c r="O2151" s="349"/>
      <c r="P2151" s="349" t="str">
        <f>TEXT(daily!$B2151,"mmmm")</f>
        <v>January</v>
      </c>
      <c r="Q2151" s="358"/>
      <c r="R2151" s="313" t="str">
        <f t="shared" si="52"/>
        <v>1900</v>
      </c>
    </row>
    <row r="2152" ht="27" customHeight="1" spans="1:18">
      <c r="A2152" s="361">
        <f t="shared" si="51"/>
        <v>2138</v>
      </c>
      <c r="B2152" s="294"/>
      <c r="C2152" s="337"/>
      <c r="D2152" s="341"/>
      <c r="E2152" s="337"/>
      <c r="F2152" s="337"/>
      <c r="G2152" s="356"/>
      <c r="H2152" s="340"/>
      <c r="I2152" s="337"/>
      <c r="J2152" s="337"/>
      <c r="K2152" s="337"/>
      <c r="L2152" s="337"/>
      <c r="M2152" s="334"/>
      <c r="N2152" s="337"/>
      <c r="O2152" s="349"/>
      <c r="P2152" s="349" t="str">
        <f>TEXT(daily!$B2152,"mmmm")</f>
        <v>January</v>
      </c>
      <c r="Q2152" s="357"/>
      <c r="R2152" s="313" t="str">
        <f t="shared" si="52"/>
        <v>1900</v>
      </c>
    </row>
    <row r="2153" ht="27" customHeight="1" spans="1:18">
      <c r="A2153" s="362">
        <f t="shared" si="51"/>
        <v>2139</v>
      </c>
      <c r="B2153" s="294"/>
      <c r="C2153" s="337"/>
      <c r="D2153" s="337"/>
      <c r="E2153" s="337"/>
      <c r="F2153" s="337"/>
      <c r="G2153" s="356"/>
      <c r="H2153" s="340"/>
      <c r="I2153" s="337"/>
      <c r="J2153" s="337"/>
      <c r="K2153" s="337"/>
      <c r="L2153" s="337"/>
      <c r="M2153" s="329"/>
      <c r="N2153" s="337"/>
      <c r="O2153" s="349"/>
      <c r="P2153" s="349" t="str">
        <f>TEXT(daily!$B2153,"mmmm")</f>
        <v>January</v>
      </c>
      <c r="Q2153" s="358"/>
      <c r="R2153" s="313" t="str">
        <f t="shared" si="52"/>
        <v>1900</v>
      </c>
    </row>
    <row r="2154" ht="27" customHeight="1" spans="1:18">
      <c r="A2154" s="361">
        <f t="shared" ref="A2154:A2217" si="53">A2153+1</f>
        <v>2140</v>
      </c>
      <c r="B2154" s="294"/>
      <c r="C2154" s="337"/>
      <c r="D2154" s="337"/>
      <c r="E2154" s="337"/>
      <c r="F2154" s="337"/>
      <c r="G2154" s="356"/>
      <c r="H2154" s="340"/>
      <c r="I2154" s="337"/>
      <c r="J2154" s="337"/>
      <c r="K2154" s="337"/>
      <c r="L2154" s="337"/>
      <c r="M2154" s="334"/>
      <c r="N2154" s="337"/>
      <c r="O2154" s="349"/>
      <c r="P2154" s="349" t="str">
        <f>TEXT(daily!$B2154,"mmmm")</f>
        <v>January</v>
      </c>
      <c r="Q2154" s="357"/>
      <c r="R2154" s="313" t="str">
        <f t="shared" si="52"/>
        <v>1900</v>
      </c>
    </row>
    <row r="2155" ht="27" customHeight="1" spans="1:18">
      <c r="A2155" s="362">
        <f t="shared" si="53"/>
        <v>2141</v>
      </c>
      <c r="B2155" s="294"/>
      <c r="C2155" s="337"/>
      <c r="D2155" s="337"/>
      <c r="E2155" s="337"/>
      <c r="F2155" s="337"/>
      <c r="G2155" s="356"/>
      <c r="H2155" s="340"/>
      <c r="I2155" s="337"/>
      <c r="J2155" s="337"/>
      <c r="K2155" s="337"/>
      <c r="L2155" s="337"/>
      <c r="M2155" s="329"/>
      <c r="N2155" s="337"/>
      <c r="O2155" s="349"/>
      <c r="P2155" s="349" t="str">
        <f>TEXT(daily!$B2155,"mmmm")</f>
        <v>January</v>
      </c>
      <c r="Q2155" s="358"/>
      <c r="R2155" s="313" t="str">
        <f t="shared" si="52"/>
        <v>1900</v>
      </c>
    </row>
    <row r="2156" ht="27" customHeight="1" spans="1:18">
      <c r="A2156" s="361">
        <f t="shared" si="53"/>
        <v>2142</v>
      </c>
      <c r="B2156" s="294"/>
      <c r="C2156" s="337"/>
      <c r="D2156" s="337"/>
      <c r="E2156" s="337"/>
      <c r="F2156" s="337"/>
      <c r="G2156" s="356"/>
      <c r="H2156" s="340"/>
      <c r="I2156" s="337"/>
      <c r="J2156" s="337"/>
      <c r="K2156" s="337"/>
      <c r="L2156" s="337"/>
      <c r="M2156" s="334"/>
      <c r="N2156" s="337"/>
      <c r="O2156" s="349"/>
      <c r="P2156" s="349" t="str">
        <f>TEXT(daily!$B2156,"mmmm")</f>
        <v>January</v>
      </c>
      <c r="Q2156" s="357"/>
      <c r="R2156" s="313" t="str">
        <f t="shared" si="52"/>
        <v>1900</v>
      </c>
    </row>
    <row r="2157" ht="27" customHeight="1" spans="1:18">
      <c r="A2157" s="362">
        <f t="shared" si="53"/>
        <v>2143</v>
      </c>
      <c r="B2157" s="294"/>
      <c r="C2157" s="337"/>
      <c r="D2157" s="337"/>
      <c r="E2157" s="337"/>
      <c r="F2157" s="337"/>
      <c r="G2157" s="356"/>
      <c r="H2157" s="340"/>
      <c r="I2157" s="337"/>
      <c r="J2157" s="337"/>
      <c r="K2157" s="337"/>
      <c r="L2157" s="337"/>
      <c r="M2157" s="329"/>
      <c r="N2157" s="337"/>
      <c r="O2157" s="349"/>
      <c r="P2157" s="349" t="str">
        <f>TEXT(daily!$B2157,"mmmm")</f>
        <v>January</v>
      </c>
      <c r="Q2157" s="358"/>
      <c r="R2157" s="313" t="str">
        <f t="shared" si="52"/>
        <v>1900</v>
      </c>
    </row>
    <row r="2158" ht="27" customHeight="1" spans="1:18">
      <c r="A2158" s="361">
        <f t="shared" si="53"/>
        <v>2144</v>
      </c>
      <c r="B2158" s="294"/>
      <c r="C2158" s="337"/>
      <c r="D2158" s="337"/>
      <c r="E2158" s="337"/>
      <c r="F2158" s="337"/>
      <c r="G2158" s="356"/>
      <c r="H2158" s="340"/>
      <c r="I2158" s="337"/>
      <c r="J2158" s="337"/>
      <c r="K2158" s="337"/>
      <c r="L2158" s="337"/>
      <c r="M2158" s="334"/>
      <c r="N2158" s="337"/>
      <c r="O2158" s="349"/>
      <c r="P2158" s="349" t="str">
        <f>TEXT(daily!$B2158,"mmmm")</f>
        <v>January</v>
      </c>
      <c r="Q2158" s="357"/>
      <c r="R2158" s="313" t="str">
        <f t="shared" si="52"/>
        <v>1900</v>
      </c>
    </row>
    <row r="2159" ht="27" customHeight="1" spans="1:18">
      <c r="A2159" s="362">
        <f t="shared" si="53"/>
        <v>2145</v>
      </c>
      <c r="B2159" s="294"/>
      <c r="C2159" s="337"/>
      <c r="D2159" s="337"/>
      <c r="E2159" s="337"/>
      <c r="F2159" s="337"/>
      <c r="G2159" s="356"/>
      <c r="H2159" s="340"/>
      <c r="I2159" s="337"/>
      <c r="J2159" s="337"/>
      <c r="K2159" s="337"/>
      <c r="L2159" s="337"/>
      <c r="M2159" s="329"/>
      <c r="N2159" s="337"/>
      <c r="O2159" s="349"/>
      <c r="P2159" s="349" t="str">
        <f>TEXT(daily!$B2159,"mmmm")</f>
        <v>January</v>
      </c>
      <c r="Q2159" s="358"/>
      <c r="R2159" s="313" t="str">
        <f t="shared" si="52"/>
        <v>1900</v>
      </c>
    </row>
    <row r="2160" ht="27" customHeight="1" spans="1:18">
      <c r="A2160" s="361">
        <f t="shared" si="53"/>
        <v>2146</v>
      </c>
      <c r="B2160" s="294"/>
      <c r="C2160" s="337"/>
      <c r="D2160" s="337"/>
      <c r="E2160" s="337"/>
      <c r="F2160" s="337"/>
      <c r="G2160" s="356"/>
      <c r="H2160" s="340"/>
      <c r="I2160" s="337"/>
      <c r="J2160" s="337"/>
      <c r="K2160" s="337"/>
      <c r="L2160" s="337"/>
      <c r="M2160" s="334"/>
      <c r="N2160" s="337"/>
      <c r="O2160" s="349"/>
      <c r="P2160" s="349" t="str">
        <f>TEXT(daily!$B2160,"mmmm")</f>
        <v>January</v>
      </c>
      <c r="Q2160" s="357"/>
      <c r="R2160" s="313" t="str">
        <f t="shared" si="52"/>
        <v>1900</v>
      </c>
    </row>
    <row r="2161" ht="27" customHeight="1" spans="1:18">
      <c r="A2161" s="362">
        <f t="shared" si="53"/>
        <v>2147</v>
      </c>
      <c r="B2161" s="294"/>
      <c r="C2161" s="337"/>
      <c r="D2161" s="337"/>
      <c r="E2161" s="337"/>
      <c r="F2161" s="337"/>
      <c r="G2161" s="356"/>
      <c r="H2161" s="340"/>
      <c r="I2161" s="337"/>
      <c r="J2161" s="337"/>
      <c r="K2161" s="337"/>
      <c r="L2161" s="337"/>
      <c r="M2161" s="329"/>
      <c r="N2161" s="337"/>
      <c r="O2161" s="349"/>
      <c r="P2161" s="349" t="str">
        <f>TEXT(daily!$B2161,"mmmm")</f>
        <v>January</v>
      </c>
      <c r="Q2161" s="358"/>
      <c r="R2161" s="313" t="str">
        <f t="shared" si="52"/>
        <v>1900</v>
      </c>
    </row>
    <row r="2162" ht="27" customHeight="1" spans="1:18">
      <c r="A2162" s="361">
        <f t="shared" si="53"/>
        <v>2148</v>
      </c>
      <c r="B2162" s="294"/>
      <c r="C2162" s="337"/>
      <c r="D2162" s="337"/>
      <c r="E2162" s="337"/>
      <c r="F2162" s="337"/>
      <c r="G2162" s="356"/>
      <c r="H2162" s="340"/>
      <c r="I2162" s="337"/>
      <c r="J2162" s="337"/>
      <c r="K2162" s="337"/>
      <c r="L2162" s="337"/>
      <c r="M2162" s="334"/>
      <c r="N2162" s="337"/>
      <c r="O2162" s="349"/>
      <c r="P2162" s="349" t="str">
        <f>TEXT(daily!$B2162,"mmmm")</f>
        <v>January</v>
      </c>
      <c r="Q2162" s="357"/>
      <c r="R2162" s="313" t="str">
        <f t="shared" si="52"/>
        <v>1900</v>
      </c>
    </row>
    <row r="2163" ht="27" customHeight="1" spans="1:18">
      <c r="A2163" s="362">
        <f t="shared" si="53"/>
        <v>2149</v>
      </c>
      <c r="B2163" s="294"/>
      <c r="C2163" s="337"/>
      <c r="D2163" s="337"/>
      <c r="E2163" s="337"/>
      <c r="F2163" s="337"/>
      <c r="G2163" s="356"/>
      <c r="H2163" s="340"/>
      <c r="I2163" s="337"/>
      <c r="J2163" s="337"/>
      <c r="K2163" s="337"/>
      <c r="L2163" s="337"/>
      <c r="M2163" s="329"/>
      <c r="N2163" s="337"/>
      <c r="O2163" s="349"/>
      <c r="P2163" s="349" t="str">
        <f>TEXT(daily!$B2163,"mmmm")</f>
        <v>January</v>
      </c>
      <c r="Q2163" s="358"/>
      <c r="R2163" s="313" t="str">
        <f t="shared" si="52"/>
        <v>1900</v>
      </c>
    </row>
    <row r="2164" ht="27" customHeight="1" spans="1:18">
      <c r="A2164" s="361">
        <f t="shared" si="53"/>
        <v>2150</v>
      </c>
      <c r="B2164" s="294"/>
      <c r="C2164" s="337"/>
      <c r="D2164" s="337"/>
      <c r="E2164" s="337"/>
      <c r="F2164" s="337"/>
      <c r="G2164" s="356"/>
      <c r="H2164" s="340"/>
      <c r="I2164" s="337"/>
      <c r="J2164" s="337"/>
      <c r="K2164" s="337"/>
      <c r="L2164" s="337"/>
      <c r="M2164" s="334"/>
      <c r="N2164" s="337"/>
      <c r="O2164" s="349"/>
      <c r="P2164" s="349" t="str">
        <f>TEXT(daily!$B2164,"mmmm")</f>
        <v>January</v>
      </c>
      <c r="Q2164" s="357"/>
      <c r="R2164" s="313" t="str">
        <f t="shared" si="52"/>
        <v>1900</v>
      </c>
    </row>
    <row r="2165" ht="27" customHeight="1" spans="1:18">
      <c r="A2165" s="362">
        <f t="shared" si="53"/>
        <v>2151</v>
      </c>
      <c r="B2165" s="294"/>
      <c r="C2165" s="337"/>
      <c r="D2165" s="337"/>
      <c r="E2165" s="337"/>
      <c r="F2165" s="337"/>
      <c r="G2165" s="356"/>
      <c r="H2165" s="340"/>
      <c r="I2165" s="337"/>
      <c r="J2165" s="337"/>
      <c r="K2165" s="337"/>
      <c r="L2165" s="337"/>
      <c r="M2165" s="329"/>
      <c r="N2165" s="337"/>
      <c r="O2165" s="349"/>
      <c r="P2165" s="349" t="str">
        <f>TEXT(daily!$B2165,"mmmm")</f>
        <v>January</v>
      </c>
      <c r="Q2165" s="358"/>
      <c r="R2165" s="313" t="str">
        <f t="shared" si="52"/>
        <v>1900</v>
      </c>
    </row>
    <row r="2166" ht="27" customHeight="1" spans="1:18">
      <c r="A2166" s="361">
        <f t="shared" si="53"/>
        <v>2152</v>
      </c>
      <c r="B2166" s="294"/>
      <c r="C2166" s="337"/>
      <c r="D2166" s="341"/>
      <c r="E2166" s="337"/>
      <c r="F2166" s="337"/>
      <c r="G2166" s="356"/>
      <c r="H2166" s="340"/>
      <c r="I2166" s="337"/>
      <c r="J2166" s="337"/>
      <c r="K2166" s="337"/>
      <c r="L2166" s="337"/>
      <c r="M2166" s="334"/>
      <c r="N2166" s="337"/>
      <c r="O2166" s="349"/>
      <c r="P2166" s="349" t="str">
        <f>TEXT(daily!$B2166,"mmmm")</f>
        <v>January</v>
      </c>
      <c r="Q2166" s="357"/>
      <c r="R2166" s="313" t="str">
        <f t="shared" si="52"/>
        <v>1900</v>
      </c>
    </row>
    <row r="2167" ht="27" customHeight="1" spans="1:18">
      <c r="A2167" s="362">
        <f t="shared" si="53"/>
        <v>2153</v>
      </c>
      <c r="B2167" s="294"/>
      <c r="C2167" s="337"/>
      <c r="D2167" s="337"/>
      <c r="E2167" s="337"/>
      <c r="F2167" s="337"/>
      <c r="G2167" s="356"/>
      <c r="H2167" s="340"/>
      <c r="I2167" s="337"/>
      <c r="J2167" s="337"/>
      <c r="K2167" s="337"/>
      <c r="L2167" s="337"/>
      <c r="M2167" s="329"/>
      <c r="N2167" s="337"/>
      <c r="O2167" s="349"/>
      <c r="P2167" s="349" t="str">
        <f>TEXT(daily!$B2167,"mmmm")</f>
        <v>January</v>
      </c>
      <c r="Q2167" s="358"/>
      <c r="R2167" s="313" t="str">
        <f t="shared" si="52"/>
        <v>1900</v>
      </c>
    </row>
    <row r="2168" ht="27" customHeight="1" spans="1:18">
      <c r="A2168" s="361">
        <f t="shared" si="53"/>
        <v>2154</v>
      </c>
      <c r="B2168" s="294"/>
      <c r="C2168" s="337"/>
      <c r="D2168" s="337"/>
      <c r="E2168" s="337"/>
      <c r="F2168" s="337"/>
      <c r="G2168" s="356"/>
      <c r="H2168" s="340"/>
      <c r="I2168" s="337"/>
      <c r="J2168" s="337"/>
      <c r="K2168" s="337"/>
      <c r="L2168" s="337"/>
      <c r="M2168" s="334"/>
      <c r="N2168" s="337"/>
      <c r="O2168" s="349"/>
      <c r="P2168" s="349" t="str">
        <f>TEXT(daily!$B2168,"mmmm")</f>
        <v>January</v>
      </c>
      <c r="Q2168" s="357"/>
      <c r="R2168" s="313" t="str">
        <f t="shared" si="52"/>
        <v>1900</v>
      </c>
    </row>
    <row r="2169" ht="27" customHeight="1" spans="1:18">
      <c r="A2169" s="362">
        <f t="shared" si="53"/>
        <v>2155</v>
      </c>
      <c r="B2169" s="294"/>
      <c r="C2169" s="337"/>
      <c r="D2169" s="337"/>
      <c r="E2169" s="337"/>
      <c r="F2169" s="337"/>
      <c r="G2169" s="356"/>
      <c r="H2169" s="340"/>
      <c r="I2169" s="337"/>
      <c r="J2169" s="337"/>
      <c r="K2169" s="337"/>
      <c r="L2169" s="337"/>
      <c r="M2169" s="329"/>
      <c r="N2169" s="337"/>
      <c r="O2169" s="349"/>
      <c r="P2169" s="349" t="str">
        <f>TEXT(daily!$B2169,"mmmm")</f>
        <v>January</v>
      </c>
      <c r="Q2169" s="358"/>
      <c r="R2169" s="313" t="str">
        <f t="shared" si="52"/>
        <v>1900</v>
      </c>
    </row>
    <row r="2170" ht="27" customHeight="1" spans="1:18">
      <c r="A2170" s="361">
        <f t="shared" si="53"/>
        <v>2156</v>
      </c>
      <c r="B2170" s="294"/>
      <c r="C2170" s="337"/>
      <c r="D2170" s="337"/>
      <c r="E2170" s="337"/>
      <c r="F2170" s="337"/>
      <c r="G2170" s="356"/>
      <c r="H2170" s="340"/>
      <c r="I2170" s="337"/>
      <c r="J2170" s="337"/>
      <c r="K2170" s="337"/>
      <c r="L2170" s="337"/>
      <c r="M2170" s="334"/>
      <c r="N2170" s="337"/>
      <c r="O2170" s="349"/>
      <c r="P2170" s="349" t="str">
        <f>TEXT(daily!$B2170,"mmmm")</f>
        <v>January</v>
      </c>
      <c r="Q2170" s="357"/>
      <c r="R2170" s="313" t="str">
        <f t="shared" si="52"/>
        <v>1900</v>
      </c>
    </row>
    <row r="2171" ht="27" customHeight="1" spans="1:18">
      <c r="A2171" s="362">
        <f t="shared" si="53"/>
        <v>2157</v>
      </c>
      <c r="B2171" s="294"/>
      <c r="C2171" s="337"/>
      <c r="D2171" s="337"/>
      <c r="E2171" s="337"/>
      <c r="F2171" s="337"/>
      <c r="G2171" s="356"/>
      <c r="H2171" s="340"/>
      <c r="I2171" s="337"/>
      <c r="J2171" s="337"/>
      <c r="K2171" s="337"/>
      <c r="L2171" s="337"/>
      <c r="M2171" s="329"/>
      <c r="N2171" s="337"/>
      <c r="O2171" s="349"/>
      <c r="P2171" s="349" t="str">
        <f>TEXT(daily!$B2171,"mmmm")</f>
        <v>January</v>
      </c>
      <c r="Q2171" s="358"/>
      <c r="R2171" s="313" t="str">
        <f t="shared" si="52"/>
        <v>1900</v>
      </c>
    </row>
    <row r="2172" ht="27" customHeight="1" spans="1:18">
      <c r="A2172" s="361">
        <f t="shared" si="53"/>
        <v>2158</v>
      </c>
      <c r="B2172" s="294"/>
      <c r="C2172" s="337"/>
      <c r="D2172" s="337"/>
      <c r="E2172" s="337"/>
      <c r="F2172" s="337"/>
      <c r="G2172" s="356"/>
      <c r="H2172" s="340"/>
      <c r="I2172" s="337"/>
      <c r="J2172" s="337"/>
      <c r="K2172" s="337"/>
      <c r="L2172" s="337"/>
      <c r="M2172" s="334"/>
      <c r="N2172" s="337"/>
      <c r="O2172" s="349"/>
      <c r="P2172" s="349" t="str">
        <f>TEXT(daily!$B2172,"mmmm")</f>
        <v>January</v>
      </c>
      <c r="Q2172" s="357"/>
      <c r="R2172" s="313" t="str">
        <f t="shared" si="52"/>
        <v>1900</v>
      </c>
    </row>
    <row r="2173" ht="27" customHeight="1" spans="1:18">
      <c r="A2173" s="362">
        <f t="shared" si="53"/>
        <v>2159</v>
      </c>
      <c r="B2173" s="294"/>
      <c r="C2173" s="337"/>
      <c r="D2173" s="337"/>
      <c r="E2173" s="337"/>
      <c r="F2173" s="341"/>
      <c r="G2173" s="356"/>
      <c r="H2173" s="340"/>
      <c r="I2173" s="337"/>
      <c r="J2173" s="337"/>
      <c r="K2173" s="337"/>
      <c r="L2173" s="337"/>
      <c r="M2173" s="329"/>
      <c r="N2173" s="337"/>
      <c r="O2173" s="349"/>
      <c r="P2173" s="349" t="str">
        <f>TEXT(daily!$B2173,"mmmm")</f>
        <v>January</v>
      </c>
      <c r="Q2173" s="358"/>
      <c r="R2173" s="313" t="str">
        <f t="shared" si="52"/>
        <v>1900</v>
      </c>
    </row>
    <row r="2174" ht="27" customHeight="1" spans="1:18">
      <c r="A2174" s="361">
        <f t="shared" si="53"/>
        <v>2160</v>
      </c>
      <c r="B2174" s="294"/>
      <c r="C2174" s="337"/>
      <c r="D2174" s="337"/>
      <c r="E2174" s="337"/>
      <c r="F2174" s="337"/>
      <c r="G2174" s="356"/>
      <c r="H2174" s="340"/>
      <c r="I2174" s="337"/>
      <c r="J2174" s="337"/>
      <c r="K2174" s="337"/>
      <c r="L2174" s="337"/>
      <c r="M2174" s="334"/>
      <c r="N2174" s="337"/>
      <c r="O2174" s="349"/>
      <c r="P2174" s="349" t="str">
        <f>TEXT(daily!$B2174,"mmmm")</f>
        <v>January</v>
      </c>
      <c r="Q2174" s="357"/>
      <c r="R2174" s="313" t="str">
        <f t="shared" si="52"/>
        <v>1900</v>
      </c>
    </row>
    <row r="2175" ht="27" customHeight="1" spans="1:18">
      <c r="A2175" s="362">
        <f t="shared" si="53"/>
        <v>2161</v>
      </c>
      <c r="B2175" s="294"/>
      <c r="C2175" s="337"/>
      <c r="D2175" s="337"/>
      <c r="E2175" s="337"/>
      <c r="F2175" s="337"/>
      <c r="G2175" s="356"/>
      <c r="H2175" s="340"/>
      <c r="I2175" s="337"/>
      <c r="J2175" s="337"/>
      <c r="K2175" s="337"/>
      <c r="L2175" s="337"/>
      <c r="M2175" s="329"/>
      <c r="N2175" s="337"/>
      <c r="O2175" s="349"/>
      <c r="P2175" s="349" t="str">
        <f>TEXT(daily!$B2175,"mmmm")</f>
        <v>January</v>
      </c>
      <c r="Q2175" s="358"/>
      <c r="R2175" s="313" t="str">
        <f t="shared" si="52"/>
        <v>1900</v>
      </c>
    </row>
    <row r="2176" ht="27" customHeight="1" spans="1:18">
      <c r="A2176" s="361">
        <f t="shared" si="53"/>
        <v>2162</v>
      </c>
      <c r="B2176" s="294"/>
      <c r="C2176" s="337"/>
      <c r="D2176" s="337"/>
      <c r="E2176" s="337"/>
      <c r="F2176" s="363"/>
      <c r="G2176" s="356"/>
      <c r="H2176" s="340"/>
      <c r="I2176" s="337"/>
      <c r="J2176" s="337"/>
      <c r="K2176" s="337"/>
      <c r="L2176" s="337"/>
      <c r="M2176" s="334"/>
      <c r="N2176" s="337"/>
      <c r="O2176" s="349"/>
      <c r="P2176" s="349" t="str">
        <f>TEXT(daily!$B2176,"mmmm")</f>
        <v>January</v>
      </c>
      <c r="Q2176" s="357"/>
      <c r="R2176" s="313" t="str">
        <f t="shared" si="52"/>
        <v>1900</v>
      </c>
    </row>
    <row r="2177" ht="27" customHeight="1" spans="1:18">
      <c r="A2177" s="362">
        <f t="shared" si="53"/>
        <v>2163</v>
      </c>
      <c r="B2177" s="294"/>
      <c r="C2177" s="337"/>
      <c r="D2177" s="337"/>
      <c r="E2177" s="337"/>
      <c r="F2177" s="337"/>
      <c r="G2177" s="356"/>
      <c r="H2177" s="340"/>
      <c r="I2177" s="337"/>
      <c r="J2177" s="337"/>
      <c r="K2177" s="337"/>
      <c r="L2177" s="337"/>
      <c r="M2177" s="329"/>
      <c r="N2177" s="337"/>
      <c r="O2177" s="349"/>
      <c r="P2177" s="349" t="str">
        <f>TEXT(daily!$B2177,"mmmm")</f>
        <v>January</v>
      </c>
      <c r="Q2177" s="358"/>
      <c r="R2177" s="313" t="str">
        <f t="shared" si="52"/>
        <v>1900</v>
      </c>
    </row>
    <row r="2178" ht="27" customHeight="1" spans="1:18">
      <c r="A2178" s="361">
        <f t="shared" si="53"/>
        <v>2164</v>
      </c>
      <c r="B2178" s="294"/>
      <c r="C2178" s="337"/>
      <c r="D2178" s="337"/>
      <c r="E2178" s="337"/>
      <c r="F2178" s="337"/>
      <c r="G2178" s="356"/>
      <c r="H2178" s="340"/>
      <c r="I2178" s="337"/>
      <c r="J2178" s="337"/>
      <c r="K2178" s="337"/>
      <c r="L2178" s="337"/>
      <c r="M2178" s="334"/>
      <c r="N2178" s="337"/>
      <c r="O2178" s="349"/>
      <c r="P2178" s="349" t="str">
        <f>TEXT(daily!$B2178,"mmmm")</f>
        <v>January</v>
      </c>
      <c r="Q2178" s="357"/>
      <c r="R2178" s="313" t="str">
        <f t="shared" si="52"/>
        <v>1900</v>
      </c>
    </row>
    <row r="2179" ht="27" customHeight="1" spans="1:18">
      <c r="A2179" s="362">
        <f t="shared" si="53"/>
        <v>2165</v>
      </c>
      <c r="B2179" s="294"/>
      <c r="C2179" s="337"/>
      <c r="D2179" s="337"/>
      <c r="E2179" s="337"/>
      <c r="F2179" s="337"/>
      <c r="G2179" s="356"/>
      <c r="H2179" s="340"/>
      <c r="I2179" s="337"/>
      <c r="J2179" s="337"/>
      <c r="K2179" s="337"/>
      <c r="L2179" s="337"/>
      <c r="M2179" s="329"/>
      <c r="N2179" s="337"/>
      <c r="O2179" s="349"/>
      <c r="P2179" s="349" t="str">
        <f>TEXT(daily!$B2179,"mmmm")</f>
        <v>January</v>
      </c>
      <c r="Q2179" s="358"/>
      <c r="R2179" s="313" t="str">
        <f t="shared" si="52"/>
        <v>1900</v>
      </c>
    </row>
    <row r="2180" ht="27" customHeight="1" spans="1:18">
      <c r="A2180" s="361">
        <f t="shared" si="53"/>
        <v>2166</v>
      </c>
      <c r="B2180" s="294"/>
      <c r="C2180" s="337"/>
      <c r="D2180" s="337"/>
      <c r="E2180" s="337"/>
      <c r="F2180" s="337"/>
      <c r="G2180" s="356"/>
      <c r="H2180" s="340"/>
      <c r="I2180" s="337"/>
      <c r="J2180" s="337"/>
      <c r="K2180" s="337"/>
      <c r="L2180" s="337"/>
      <c r="M2180" s="334"/>
      <c r="N2180" s="337"/>
      <c r="O2180" s="349"/>
      <c r="P2180" s="349" t="str">
        <f>TEXT(daily!$B2180,"mmmm")</f>
        <v>January</v>
      </c>
      <c r="Q2180" s="357"/>
      <c r="R2180" s="313" t="str">
        <f t="shared" si="52"/>
        <v>1900</v>
      </c>
    </row>
    <row r="2181" ht="27" customHeight="1" spans="1:18">
      <c r="A2181" s="362">
        <f t="shared" si="53"/>
        <v>2167</v>
      </c>
      <c r="B2181" s="294"/>
      <c r="C2181" s="337"/>
      <c r="D2181" s="337"/>
      <c r="E2181" s="337"/>
      <c r="F2181" s="337"/>
      <c r="G2181" s="356"/>
      <c r="H2181" s="340"/>
      <c r="I2181" s="337"/>
      <c r="J2181" s="337"/>
      <c r="K2181" s="337"/>
      <c r="L2181" s="337"/>
      <c r="M2181" s="329"/>
      <c r="N2181" s="337"/>
      <c r="O2181" s="349"/>
      <c r="P2181" s="349" t="str">
        <f>TEXT(daily!$B2181,"mmmm")</f>
        <v>January</v>
      </c>
      <c r="Q2181" s="358"/>
      <c r="R2181" s="313" t="str">
        <f t="shared" si="52"/>
        <v>1900</v>
      </c>
    </row>
    <row r="2182" ht="27" customHeight="1" spans="1:18">
      <c r="A2182" s="361">
        <f t="shared" si="53"/>
        <v>2168</v>
      </c>
      <c r="B2182" s="294"/>
      <c r="C2182" s="337"/>
      <c r="D2182" s="337"/>
      <c r="E2182" s="337"/>
      <c r="F2182" s="337"/>
      <c r="G2182" s="356"/>
      <c r="H2182" s="340"/>
      <c r="I2182" s="337"/>
      <c r="J2182" s="337"/>
      <c r="K2182" s="337"/>
      <c r="L2182" s="337"/>
      <c r="M2182" s="334"/>
      <c r="N2182" s="337"/>
      <c r="O2182" s="349"/>
      <c r="P2182" s="349" t="str">
        <f>TEXT(daily!$B2182,"mmmm")</f>
        <v>January</v>
      </c>
      <c r="Q2182" s="357"/>
      <c r="R2182" s="313" t="str">
        <f t="shared" si="52"/>
        <v>1900</v>
      </c>
    </row>
    <row r="2183" ht="27" customHeight="1" spans="1:18">
      <c r="A2183" s="362">
        <f t="shared" si="53"/>
        <v>2169</v>
      </c>
      <c r="B2183" s="294"/>
      <c r="C2183" s="337"/>
      <c r="D2183" s="337"/>
      <c r="E2183" s="337"/>
      <c r="F2183" s="341"/>
      <c r="G2183" s="356"/>
      <c r="H2183" s="340"/>
      <c r="I2183" s="337"/>
      <c r="J2183" s="337"/>
      <c r="K2183" s="337"/>
      <c r="L2183" s="337"/>
      <c r="M2183" s="329"/>
      <c r="N2183" s="337"/>
      <c r="O2183" s="349"/>
      <c r="P2183" s="349" t="str">
        <f>TEXT(daily!$B2183,"mmmm")</f>
        <v>January</v>
      </c>
      <c r="Q2183" s="358"/>
      <c r="R2183" s="313" t="str">
        <f t="shared" si="52"/>
        <v>1900</v>
      </c>
    </row>
    <row r="2184" ht="27" customHeight="1" spans="1:18">
      <c r="A2184" s="361">
        <f t="shared" si="53"/>
        <v>2170</v>
      </c>
      <c r="B2184" s="294"/>
      <c r="C2184" s="337"/>
      <c r="D2184" s="337"/>
      <c r="E2184" s="337"/>
      <c r="F2184" s="341"/>
      <c r="G2184" s="356"/>
      <c r="H2184" s="340"/>
      <c r="I2184" s="337"/>
      <c r="J2184" s="337"/>
      <c r="K2184" s="337"/>
      <c r="L2184" s="337"/>
      <c r="M2184" s="334"/>
      <c r="N2184" s="337"/>
      <c r="O2184" s="349"/>
      <c r="P2184" s="349" t="str">
        <f>TEXT(daily!$B2184,"mmmm")</f>
        <v>January</v>
      </c>
      <c r="Q2184" s="357"/>
      <c r="R2184" s="313" t="str">
        <f t="shared" si="52"/>
        <v>1900</v>
      </c>
    </row>
    <row r="2185" ht="27" customHeight="1" spans="1:18">
      <c r="A2185" s="362">
        <f t="shared" si="53"/>
        <v>2171</v>
      </c>
      <c r="B2185" s="294"/>
      <c r="C2185" s="337"/>
      <c r="D2185" s="337"/>
      <c r="E2185" s="337"/>
      <c r="F2185" s="341"/>
      <c r="G2185" s="356"/>
      <c r="H2185" s="340"/>
      <c r="I2185" s="337"/>
      <c r="J2185" s="337"/>
      <c r="K2185" s="337"/>
      <c r="L2185" s="337"/>
      <c r="M2185" s="329"/>
      <c r="N2185" s="337"/>
      <c r="O2185" s="349"/>
      <c r="P2185" s="349" t="str">
        <f>TEXT(daily!$B2185,"mmmm")</f>
        <v>January</v>
      </c>
      <c r="Q2185" s="358"/>
      <c r="R2185" s="313" t="str">
        <f t="shared" si="52"/>
        <v>1900</v>
      </c>
    </row>
    <row r="2186" ht="27" customHeight="1" spans="1:18">
      <c r="A2186" s="361">
        <f t="shared" si="53"/>
        <v>2172</v>
      </c>
      <c r="B2186" s="294"/>
      <c r="C2186" s="337"/>
      <c r="D2186" s="337"/>
      <c r="E2186" s="337"/>
      <c r="F2186" s="341"/>
      <c r="G2186" s="356"/>
      <c r="H2186" s="340"/>
      <c r="I2186" s="337"/>
      <c r="J2186" s="337"/>
      <c r="K2186" s="337"/>
      <c r="L2186" s="337"/>
      <c r="M2186" s="334"/>
      <c r="N2186" s="337"/>
      <c r="O2186" s="349"/>
      <c r="P2186" s="349" t="str">
        <f>TEXT(daily!$B2186,"mmmm")</f>
        <v>January</v>
      </c>
      <c r="Q2186" s="357"/>
      <c r="R2186" s="313" t="str">
        <f t="shared" si="52"/>
        <v>1900</v>
      </c>
    </row>
    <row r="2187" ht="27" customHeight="1" spans="1:18">
      <c r="A2187" s="362">
        <f t="shared" si="53"/>
        <v>2173</v>
      </c>
      <c r="B2187" s="294"/>
      <c r="C2187" s="337"/>
      <c r="D2187" s="337"/>
      <c r="E2187" s="337"/>
      <c r="F2187" s="341"/>
      <c r="G2187" s="356"/>
      <c r="H2187" s="340"/>
      <c r="I2187" s="337"/>
      <c r="J2187" s="337"/>
      <c r="K2187" s="337"/>
      <c r="L2187" s="337"/>
      <c r="M2187" s="329"/>
      <c r="N2187" s="337"/>
      <c r="O2187" s="349"/>
      <c r="P2187" s="349" t="str">
        <f>TEXT(daily!$B2187,"mmmm")</f>
        <v>January</v>
      </c>
      <c r="Q2187" s="358"/>
      <c r="R2187" s="313" t="str">
        <f t="shared" si="52"/>
        <v>1900</v>
      </c>
    </row>
    <row r="2188" ht="27" customHeight="1" spans="1:18">
      <c r="A2188" s="361">
        <f t="shared" si="53"/>
        <v>2174</v>
      </c>
      <c r="B2188" s="294"/>
      <c r="C2188" s="337"/>
      <c r="D2188" s="337"/>
      <c r="E2188" s="337"/>
      <c r="F2188" s="341"/>
      <c r="G2188" s="356"/>
      <c r="H2188" s="340"/>
      <c r="I2188" s="337"/>
      <c r="J2188" s="337"/>
      <c r="K2188" s="337"/>
      <c r="L2188" s="337"/>
      <c r="M2188" s="334"/>
      <c r="N2188" s="337"/>
      <c r="O2188" s="349"/>
      <c r="P2188" s="349" t="str">
        <f>TEXT(daily!$B2188,"mmmm")</f>
        <v>January</v>
      </c>
      <c r="Q2188" s="357"/>
      <c r="R2188" s="313" t="str">
        <f t="shared" si="52"/>
        <v>1900</v>
      </c>
    </row>
    <row r="2189" ht="27" customHeight="1" spans="1:18">
      <c r="A2189" s="362">
        <f t="shared" si="53"/>
        <v>2175</v>
      </c>
      <c r="B2189" s="294"/>
      <c r="C2189" s="337"/>
      <c r="D2189" s="337"/>
      <c r="E2189" s="337"/>
      <c r="F2189" s="337"/>
      <c r="G2189" s="356"/>
      <c r="H2189" s="340"/>
      <c r="I2189" s="337"/>
      <c r="J2189" s="337"/>
      <c r="K2189" s="337"/>
      <c r="L2189" s="337"/>
      <c r="M2189" s="329"/>
      <c r="N2189" s="337"/>
      <c r="O2189" s="349"/>
      <c r="P2189" s="349" t="str">
        <f>TEXT(daily!$B2189,"mmmm")</f>
        <v>January</v>
      </c>
      <c r="Q2189" s="358"/>
      <c r="R2189" s="313" t="str">
        <f t="shared" si="52"/>
        <v>1900</v>
      </c>
    </row>
    <row r="2190" ht="27" customHeight="1" spans="1:18">
      <c r="A2190" s="361">
        <f t="shared" si="53"/>
        <v>2176</v>
      </c>
      <c r="B2190" s="294"/>
      <c r="C2190" s="337"/>
      <c r="D2190" s="337"/>
      <c r="E2190" s="337"/>
      <c r="F2190" s="337"/>
      <c r="G2190" s="356"/>
      <c r="H2190" s="340"/>
      <c r="I2190" s="337"/>
      <c r="J2190" s="337"/>
      <c r="K2190" s="337"/>
      <c r="L2190" s="337"/>
      <c r="M2190" s="334"/>
      <c r="N2190" s="337"/>
      <c r="O2190" s="349"/>
      <c r="P2190" s="349" t="str">
        <f>TEXT(daily!$B2190,"mmmm")</f>
        <v>January</v>
      </c>
      <c r="Q2190" s="357"/>
      <c r="R2190" s="313" t="str">
        <f t="shared" si="52"/>
        <v>1900</v>
      </c>
    </row>
    <row r="2191" ht="27" customHeight="1" spans="1:18">
      <c r="A2191" s="362">
        <f t="shared" si="53"/>
        <v>2177</v>
      </c>
      <c r="B2191" s="294"/>
      <c r="C2191" s="337"/>
      <c r="D2191" s="337"/>
      <c r="E2191" s="337"/>
      <c r="F2191" s="337"/>
      <c r="G2191" s="356"/>
      <c r="H2191" s="340"/>
      <c r="I2191" s="337"/>
      <c r="J2191" s="337"/>
      <c r="K2191" s="337"/>
      <c r="L2191" s="337"/>
      <c r="M2191" s="329"/>
      <c r="N2191" s="337"/>
      <c r="O2191" s="349"/>
      <c r="P2191" s="349" t="str">
        <f>TEXT(daily!$B2191,"mmmm")</f>
        <v>January</v>
      </c>
      <c r="Q2191" s="358"/>
      <c r="R2191" s="313" t="str">
        <f t="shared" ref="R2191:R2254" si="54">TEXT(B2191,"yyyy")</f>
        <v>1900</v>
      </c>
    </row>
    <row r="2192" ht="27" customHeight="1" spans="1:18">
      <c r="A2192" s="361">
        <f t="shared" si="53"/>
        <v>2178</v>
      </c>
      <c r="B2192" s="294"/>
      <c r="C2192" s="337"/>
      <c r="D2192" s="337"/>
      <c r="E2192" s="337"/>
      <c r="F2192" s="337"/>
      <c r="G2192" s="356"/>
      <c r="H2192" s="340"/>
      <c r="I2192" s="337"/>
      <c r="J2192" s="337"/>
      <c r="K2192" s="337"/>
      <c r="L2192" s="337"/>
      <c r="M2192" s="334"/>
      <c r="N2192" s="337"/>
      <c r="O2192" s="349"/>
      <c r="P2192" s="349" t="str">
        <f>TEXT(daily!$B2192,"mmmm")</f>
        <v>January</v>
      </c>
      <c r="Q2192" s="357"/>
      <c r="R2192" s="313" t="str">
        <f t="shared" si="54"/>
        <v>1900</v>
      </c>
    </row>
    <row r="2193" ht="27" customHeight="1" spans="1:18">
      <c r="A2193" s="362">
        <f t="shared" si="53"/>
        <v>2179</v>
      </c>
      <c r="B2193" s="294"/>
      <c r="C2193" s="337"/>
      <c r="D2193" s="337"/>
      <c r="E2193" s="337"/>
      <c r="F2193" s="337"/>
      <c r="G2193" s="356"/>
      <c r="H2193" s="340"/>
      <c r="I2193" s="337"/>
      <c r="J2193" s="337"/>
      <c r="K2193" s="337"/>
      <c r="L2193" s="337"/>
      <c r="M2193" s="329"/>
      <c r="N2193" s="337"/>
      <c r="O2193" s="349"/>
      <c r="P2193" s="349" t="str">
        <f>TEXT(daily!$B2193,"mmmm")</f>
        <v>January</v>
      </c>
      <c r="Q2193" s="358"/>
      <c r="R2193" s="313" t="str">
        <f t="shared" si="54"/>
        <v>1900</v>
      </c>
    </row>
    <row r="2194" ht="27" customHeight="1" spans="1:18">
      <c r="A2194" s="361">
        <f t="shared" si="53"/>
        <v>2180</v>
      </c>
      <c r="B2194" s="294"/>
      <c r="C2194" s="337"/>
      <c r="D2194" s="337"/>
      <c r="E2194" s="337"/>
      <c r="F2194" s="337"/>
      <c r="G2194" s="356"/>
      <c r="H2194" s="340"/>
      <c r="I2194" s="337"/>
      <c r="J2194" s="337"/>
      <c r="K2194" s="337"/>
      <c r="L2194" s="337"/>
      <c r="M2194" s="334"/>
      <c r="N2194" s="337"/>
      <c r="O2194" s="349"/>
      <c r="P2194" s="349" t="str">
        <f>TEXT(daily!$B2194,"mmmm")</f>
        <v>January</v>
      </c>
      <c r="Q2194" s="357"/>
      <c r="R2194" s="313" t="str">
        <f t="shared" si="54"/>
        <v>1900</v>
      </c>
    </row>
    <row r="2195" ht="27" customHeight="1" spans="1:18">
      <c r="A2195" s="362">
        <f t="shared" si="53"/>
        <v>2181</v>
      </c>
      <c r="B2195" s="294"/>
      <c r="C2195" s="337"/>
      <c r="D2195" s="337"/>
      <c r="E2195" s="337"/>
      <c r="F2195" s="337"/>
      <c r="G2195" s="356"/>
      <c r="H2195" s="340"/>
      <c r="I2195" s="337"/>
      <c r="J2195" s="337"/>
      <c r="K2195" s="337"/>
      <c r="L2195" s="337"/>
      <c r="M2195" s="329"/>
      <c r="N2195" s="337"/>
      <c r="O2195" s="349"/>
      <c r="P2195" s="349" t="str">
        <f>TEXT(daily!$B2195,"mmmm")</f>
        <v>January</v>
      </c>
      <c r="Q2195" s="358"/>
      <c r="R2195" s="313" t="str">
        <f t="shared" si="54"/>
        <v>1900</v>
      </c>
    </row>
    <row r="2196" ht="27" customHeight="1" spans="1:18">
      <c r="A2196" s="361">
        <f t="shared" si="53"/>
        <v>2182</v>
      </c>
      <c r="B2196" s="294"/>
      <c r="C2196" s="337"/>
      <c r="D2196" s="337"/>
      <c r="E2196" s="337"/>
      <c r="F2196" s="337"/>
      <c r="G2196" s="356"/>
      <c r="H2196" s="340"/>
      <c r="I2196" s="337"/>
      <c r="J2196" s="337"/>
      <c r="K2196" s="337"/>
      <c r="L2196" s="337"/>
      <c r="M2196" s="334"/>
      <c r="N2196" s="337"/>
      <c r="O2196" s="349"/>
      <c r="P2196" s="349" t="str">
        <f>TEXT(daily!$B2196,"mmmm")</f>
        <v>January</v>
      </c>
      <c r="Q2196" s="357"/>
      <c r="R2196" s="313" t="str">
        <f t="shared" si="54"/>
        <v>1900</v>
      </c>
    </row>
    <row r="2197" ht="27" customHeight="1" spans="1:18">
      <c r="A2197" s="362">
        <f t="shared" si="53"/>
        <v>2183</v>
      </c>
      <c r="B2197" s="294"/>
      <c r="C2197" s="337"/>
      <c r="D2197" s="337"/>
      <c r="E2197" s="337"/>
      <c r="F2197" s="337"/>
      <c r="G2197" s="356"/>
      <c r="H2197" s="340"/>
      <c r="I2197" s="337"/>
      <c r="J2197" s="337"/>
      <c r="K2197" s="337"/>
      <c r="L2197" s="337"/>
      <c r="M2197" s="329"/>
      <c r="N2197" s="337"/>
      <c r="O2197" s="349"/>
      <c r="P2197" s="349" t="str">
        <f>TEXT(daily!$B2197,"mmmm")</f>
        <v>January</v>
      </c>
      <c r="Q2197" s="358"/>
      <c r="R2197" s="313" t="str">
        <f t="shared" si="54"/>
        <v>1900</v>
      </c>
    </row>
    <row r="2198" ht="27" customHeight="1" spans="1:18">
      <c r="A2198" s="361">
        <f t="shared" si="53"/>
        <v>2184</v>
      </c>
      <c r="B2198" s="294"/>
      <c r="C2198" s="337"/>
      <c r="D2198" s="337"/>
      <c r="E2198" s="337"/>
      <c r="F2198" s="337"/>
      <c r="G2198" s="356"/>
      <c r="H2198" s="340"/>
      <c r="I2198" s="337"/>
      <c r="J2198" s="337"/>
      <c r="K2198" s="337"/>
      <c r="L2198" s="337"/>
      <c r="M2198" s="334"/>
      <c r="N2198" s="337"/>
      <c r="O2198" s="349"/>
      <c r="P2198" s="349" t="str">
        <f>TEXT(daily!$B2198,"mmmm")</f>
        <v>January</v>
      </c>
      <c r="Q2198" s="357"/>
      <c r="R2198" s="313" t="str">
        <f t="shared" si="54"/>
        <v>1900</v>
      </c>
    </row>
    <row r="2199" ht="27" customHeight="1" spans="1:18">
      <c r="A2199" s="362">
        <f t="shared" si="53"/>
        <v>2185</v>
      </c>
      <c r="B2199" s="294"/>
      <c r="C2199" s="337"/>
      <c r="D2199" s="337"/>
      <c r="E2199" s="337"/>
      <c r="F2199" s="337"/>
      <c r="G2199" s="356"/>
      <c r="H2199" s="340"/>
      <c r="I2199" s="337"/>
      <c r="J2199" s="337"/>
      <c r="K2199" s="337"/>
      <c r="L2199" s="337"/>
      <c r="M2199" s="329"/>
      <c r="N2199" s="337"/>
      <c r="O2199" s="349"/>
      <c r="P2199" s="349" t="str">
        <f>TEXT(daily!$B2199,"mmmm")</f>
        <v>January</v>
      </c>
      <c r="Q2199" s="358"/>
      <c r="R2199" s="313" t="str">
        <f t="shared" si="54"/>
        <v>1900</v>
      </c>
    </row>
    <row r="2200" ht="27" customHeight="1" spans="1:18">
      <c r="A2200" s="361">
        <f t="shared" si="53"/>
        <v>2186</v>
      </c>
      <c r="B2200" s="294"/>
      <c r="C2200" s="337"/>
      <c r="D2200" s="337"/>
      <c r="E2200" s="337"/>
      <c r="F2200" s="337"/>
      <c r="G2200" s="356"/>
      <c r="H2200" s="340"/>
      <c r="I2200" s="337"/>
      <c r="J2200" s="337"/>
      <c r="K2200" s="337"/>
      <c r="L2200" s="337"/>
      <c r="M2200" s="334"/>
      <c r="N2200" s="337"/>
      <c r="O2200" s="349"/>
      <c r="P2200" s="349" t="str">
        <f>TEXT(daily!$B2200,"mmmm")</f>
        <v>January</v>
      </c>
      <c r="Q2200" s="357"/>
      <c r="R2200" s="313" t="str">
        <f t="shared" si="54"/>
        <v>1900</v>
      </c>
    </row>
    <row r="2201" ht="27" customHeight="1" spans="1:18">
      <c r="A2201" s="362">
        <f t="shared" si="53"/>
        <v>2187</v>
      </c>
      <c r="B2201" s="294"/>
      <c r="C2201" s="337"/>
      <c r="D2201" s="337"/>
      <c r="E2201" s="337"/>
      <c r="F2201" s="337"/>
      <c r="G2201" s="356"/>
      <c r="H2201" s="340"/>
      <c r="I2201" s="337"/>
      <c r="J2201" s="337"/>
      <c r="K2201" s="337"/>
      <c r="L2201" s="337"/>
      <c r="M2201" s="329"/>
      <c r="N2201" s="337"/>
      <c r="O2201" s="349"/>
      <c r="P2201" s="349" t="str">
        <f>TEXT(daily!$B2201,"mmmm")</f>
        <v>January</v>
      </c>
      <c r="Q2201" s="358"/>
      <c r="R2201" s="313" t="str">
        <f t="shared" si="54"/>
        <v>1900</v>
      </c>
    </row>
    <row r="2202" ht="27" customHeight="1" spans="1:18">
      <c r="A2202" s="361">
        <f t="shared" si="53"/>
        <v>2188</v>
      </c>
      <c r="B2202" s="294"/>
      <c r="C2202" s="337"/>
      <c r="D2202" s="337"/>
      <c r="E2202" s="337"/>
      <c r="F2202" s="337"/>
      <c r="G2202" s="356"/>
      <c r="H2202" s="340"/>
      <c r="I2202" s="337"/>
      <c r="J2202" s="337"/>
      <c r="K2202" s="337"/>
      <c r="L2202" s="337"/>
      <c r="M2202" s="334"/>
      <c r="N2202" s="337"/>
      <c r="O2202" s="349"/>
      <c r="P2202" s="349" t="str">
        <f>TEXT(daily!$B2202,"mmmm")</f>
        <v>January</v>
      </c>
      <c r="Q2202" s="357"/>
      <c r="R2202" s="313" t="str">
        <f t="shared" si="54"/>
        <v>1900</v>
      </c>
    </row>
    <row r="2203" ht="27" customHeight="1" spans="1:18">
      <c r="A2203" s="362">
        <f t="shared" si="53"/>
        <v>2189</v>
      </c>
      <c r="B2203" s="294"/>
      <c r="C2203" s="337"/>
      <c r="D2203" s="337"/>
      <c r="E2203" s="337"/>
      <c r="F2203" s="337"/>
      <c r="G2203" s="356"/>
      <c r="H2203" s="340"/>
      <c r="I2203" s="337"/>
      <c r="J2203" s="337"/>
      <c r="K2203" s="337"/>
      <c r="L2203" s="337"/>
      <c r="M2203" s="329"/>
      <c r="N2203" s="337"/>
      <c r="O2203" s="349"/>
      <c r="P2203" s="349" t="str">
        <f>TEXT(daily!$B2203,"mmmm")</f>
        <v>January</v>
      </c>
      <c r="Q2203" s="358"/>
      <c r="R2203" s="313" t="str">
        <f t="shared" si="54"/>
        <v>1900</v>
      </c>
    </row>
    <row r="2204" ht="27" customHeight="1" spans="1:18">
      <c r="A2204" s="361">
        <f t="shared" si="53"/>
        <v>2190</v>
      </c>
      <c r="B2204" s="294"/>
      <c r="C2204" s="337"/>
      <c r="D2204" s="337"/>
      <c r="E2204" s="337"/>
      <c r="F2204" s="337"/>
      <c r="G2204" s="356"/>
      <c r="H2204" s="340"/>
      <c r="I2204" s="337"/>
      <c r="J2204" s="337"/>
      <c r="K2204" s="337"/>
      <c r="L2204" s="337"/>
      <c r="M2204" s="334"/>
      <c r="N2204" s="337"/>
      <c r="O2204" s="349"/>
      <c r="P2204" s="349" t="str">
        <f>TEXT(daily!$B2204,"mmmm")</f>
        <v>January</v>
      </c>
      <c r="Q2204" s="357"/>
      <c r="R2204" s="313" t="str">
        <f t="shared" si="54"/>
        <v>1900</v>
      </c>
    </row>
    <row r="2205" ht="27" customHeight="1" spans="1:18">
      <c r="A2205" s="362">
        <f t="shared" si="53"/>
        <v>2191</v>
      </c>
      <c r="B2205" s="294"/>
      <c r="C2205" s="337"/>
      <c r="D2205" s="337"/>
      <c r="E2205" s="337"/>
      <c r="F2205" s="337"/>
      <c r="G2205" s="356"/>
      <c r="H2205" s="340"/>
      <c r="I2205" s="337"/>
      <c r="J2205" s="337"/>
      <c r="K2205" s="337"/>
      <c r="L2205" s="337"/>
      <c r="M2205" s="329"/>
      <c r="N2205" s="337"/>
      <c r="O2205" s="349"/>
      <c r="P2205" s="349" t="str">
        <f>TEXT(daily!$B2205,"mmmm")</f>
        <v>January</v>
      </c>
      <c r="Q2205" s="358"/>
      <c r="R2205" s="313" t="str">
        <f t="shared" si="54"/>
        <v>1900</v>
      </c>
    </row>
    <row r="2206" ht="27" customHeight="1" spans="1:18">
      <c r="A2206" s="361">
        <f t="shared" si="53"/>
        <v>2192</v>
      </c>
      <c r="B2206" s="294"/>
      <c r="C2206" s="337"/>
      <c r="D2206" s="337"/>
      <c r="E2206" s="337"/>
      <c r="F2206" s="337"/>
      <c r="G2206" s="356"/>
      <c r="H2206" s="340"/>
      <c r="I2206" s="337"/>
      <c r="J2206" s="337"/>
      <c r="K2206" s="337"/>
      <c r="L2206" s="337"/>
      <c r="M2206" s="334"/>
      <c r="N2206" s="337"/>
      <c r="O2206" s="349"/>
      <c r="P2206" s="349" t="str">
        <f>TEXT(daily!$B2206,"mmmm")</f>
        <v>January</v>
      </c>
      <c r="Q2206" s="357"/>
      <c r="R2206" s="313" t="str">
        <f t="shared" si="54"/>
        <v>1900</v>
      </c>
    </row>
    <row r="2207" ht="27" customHeight="1" spans="1:18">
      <c r="A2207" s="362">
        <f t="shared" si="53"/>
        <v>2193</v>
      </c>
      <c r="B2207" s="294"/>
      <c r="C2207" s="337"/>
      <c r="D2207" s="337"/>
      <c r="E2207" s="337"/>
      <c r="F2207" s="337"/>
      <c r="G2207" s="356"/>
      <c r="H2207" s="340"/>
      <c r="I2207" s="337"/>
      <c r="J2207" s="337"/>
      <c r="K2207" s="337"/>
      <c r="L2207" s="337"/>
      <c r="M2207" s="329"/>
      <c r="N2207" s="337"/>
      <c r="O2207" s="349"/>
      <c r="P2207" s="349" t="str">
        <f>TEXT(daily!$B2207,"mmmm")</f>
        <v>January</v>
      </c>
      <c r="Q2207" s="358"/>
      <c r="R2207" s="313" t="str">
        <f t="shared" si="54"/>
        <v>1900</v>
      </c>
    </row>
    <row r="2208" ht="27" customHeight="1" spans="1:18">
      <c r="A2208" s="361">
        <f t="shared" si="53"/>
        <v>2194</v>
      </c>
      <c r="B2208" s="294"/>
      <c r="C2208" s="337"/>
      <c r="D2208" s="337"/>
      <c r="E2208" s="337"/>
      <c r="F2208" s="337"/>
      <c r="G2208" s="356"/>
      <c r="H2208" s="340"/>
      <c r="I2208" s="337"/>
      <c r="J2208" s="337"/>
      <c r="K2208" s="337"/>
      <c r="L2208" s="337"/>
      <c r="M2208" s="334"/>
      <c r="N2208" s="337"/>
      <c r="O2208" s="349"/>
      <c r="P2208" s="349" t="str">
        <f>TEXT(daily!$B2208,"mmmm")</f>
        <v>January</v>
      </c>
      <c r="Q2208" s="357"/>
      <c r="R2208" s="313" t="str">
        <f t="shared" si="54"/>
        <v>1900</v>
      </c>
    </row>
    <row r="2209" ht="27" customHeight="1" spans="1:18">
      <c r="A2209" s="362">
        <f t="shared" si="53"/>
        <v>2195</v>
      </c>
      <c r="B2209" s="294"/>
      <c r="C2209" s="337"/>
      <c r="D2209" s="337"/>
      <c r="E2209" s="337"/>
      <c r="F2209" s="337"/>
      <c r="G2209" s="356"/>
      <c r="H2209" s="340"/>
      <c r="I2209" s="337"/>
      <c r="J2209" s="337"/>
      <c r="K2209" s="337"/>
      <c r="L2209" s="337"/>
      <c r="M2209" s="329"/>
      <c r="N2209" s="337"/>
      <c r="O2209" s="349"/>
      <c r="P2209" s="349" t="str">
        <f>TEXT(daily!$B2209,"mmmm")</f>
        <v>January</v>
      </c>
      <c r="Q2209" s="358"/>
      <c r="R2209" s="313" t="str">
        <f t="shared" si="54"/>
        <v>1900</v>
      </c>
    </row>
    <row r="2210" ht="27" customHeight="1" spans="1:18">
      <c r="A2210" s="361">
        <f t="shared" si="53"/>
        <v>2196</v>
      </c>
      <c r="B2210" s="294"/>
      <c r="C2210" s="337"/>
      <c r="D2210" s="337"/>
      <c r="E2210" s="337"/>
      <c r="F2210" s="337"/>
      <c r="G2210" s="356"/>
      <c r="H2210" s="340"/>
      <c r="I2210" s="337"/>
      <c r="J2210" s="337"/>
      <c r="K2210" s="337"/>
      <c r="L2210" s="337"/>
      <c r="M2210" s="334"/>
      <c r="N2210" s="363"/>
      <c r="O2210" s="349"/>
      <c r="P2210" s="349" t="str">
        <f>TEXT(daily!$B2210,"mmmm")</f>
        <v>January</v>
      </c>
      <c r="Q2210" s="357"/>
      <c r="R2210" s="313" t="str">
        <f t="shared" si="54"/>
        <v>1900</v>
      </c>
    </row>
    <row r="2211" ht="27" customHeight="1" spans="1:18">
      <c r="A2211" s="362">
        <f t="shared" si="53"/>
        <v>2197</v>
      </c>
      <c r="B2211" s="294"/>
      <c r="C2211" s="337"/>
      <c r="D2211" s="337"/>
      <c r="E2211" s="337"/>
      <c r="F2211" s="337"/>
      <c r="G2211" s="356"/>
      <c r="H2211" s="340"/>
      <c r="I2211" s="337"/>
      <c r="J2211" s="337"/>
      <c r="K2211" s="337"/>
      <c r="L2211" s="337"/>
      <c r="M2211" s="329"/>
      <c r="N2211" s="337"/>
      <c r="O2211" s="349"/>
      <c r="P2211" s="349" t="str">
        <f>TEXT(daily!$B2211,"mmmm")</f>
        <v>January</v>
      </c>
      <c r="Q2211" s="358"/>
      <c r="R2211" s="313" t="str">
        <f t="shared" si="54"/>
        <v>1900</v>
      </c>
    </row>
    <row r="2212" ht="27" customHeight="1" spans="1:18">
      <c r="A2212" s="361">
        <f t="shared" si="53"/>
        <v>2198</v>
      </c>
      <c r="B2212" s="294"/>
      <c r="C2212" s="337"/>
      <c r="D2212" s="337"/>
      <c r="E2212" s="337"/>
      <c r="F2212" s="337"/>
      <c r="G2212" s="356"/>
      <c r="H2212" s="340"/>
      <c r="I2212" s="337"/>
      <c r="J2212" s="337"/>
      <c r="K2212" s="337"/>
      <c r="L2212" s="337"/>
      <c r="M2212" s="334"/>
      <c r="N2212" s="337"/>
      <c r="O2212" s="349"/>
      <c r="P2212" s="349" t="str">
        <f>TEXT(daily!$B2212,"mmmm")</f>
        <v>January</v>
      </c>
      <c r="Q2212" s="357"/>
      <c r="R2212" s="313" t="str">
        <f t="shared" si="54"/>
        <v>1900</v>
      </c>
    </row>
    <row r="2213" ht="27" customHeight="1" spans="1:18">
      <c r="A2213" s="362">
        <f t="shared" si="53"/>
        <v>2199</v>
      </c>
      <c r="B2213" s="294"/>
      <c r="C2213" s="337"/>
      <c r="D2213" s="337"/>
      <c r="E2213" s="337"/>
      <c r="F2213" s="337"/>
      <c r="G2213" s="356"/>
      <c r="H2213" s="340"/>
      <c r="I2213" s="337"/>
      <c r="J2213" s="337"/>
      <c r="K2213" s="337"/>
      <c r="L2213" s="337"/>
      <c r="M2213" s="329"/>
      <c r="N2213" s="337"/>
      <c r="O2213" s="349"/>
      <c r="P2213" s="349" t="str">
        <f>TEXT(daily!$B2213,"mmmm")</f>
        <v>January</v>
      </c>
      <c r="Q2213" s="358"/>
      <c r="R2213" s="313" t="str">
        <f t="shared" si="54"/>
        <v>1900</v>
      </c>
    </row>
    <row r="2214" ht="27" customHeight="1" spans="1:18">
      <c r="A2214" s="361">
        <f t="shared" si="53"/>
        <v>2200</v>
      </c>
      <c r="B2214" s="294"/>
      <c r="C2214" s="337"/>
      <c r="D2214" s="337"/>
      <c r="E2214" s="337"/>
      <c r="F2214" s="337"/>
      <c r="G2214" s="356"/>
      <c r="H2214" s="340"/>
      <c r="I2214" s="337"/>
      <c r="J2214" s="337"/>
      <c r="K2214" s="337"/>
      <c r="L2214" s="337"/>
      <c r="M2214" s="334"/>
      <c r="N2214" s="337"/>
      <c r="O2214" s="349"/>
      <c r="P2214" s="349" t="str">
        <f>TEXT(daily!$B2214,"mmmm")</f>
        <v>January</v>
      </c>
      <c r="Q2214" s="357"/>
      <c r="R2214" s="313" t="str">
        <f t="shared" si="54"/>
        <v>1900</v>
      </c>
    </row>
    <row r="2215" ht="27" customHeight="1" spans="1:18">
      <c r="A2215" s="362">
        <f t="shared" si="53"/>
        <v>2201</v>
      </c>
      <c r="B2215" s="294"/>
      <c r="C2215" s="337"/>
      <c r="D2215" s="337"/>
      <c r="E2215" s="337"/>
      <c r="F2215" s="341"/>
      <c r="G2215" s="356"/>
      <c r="H2215" s="340"/>
      <c r="I2215" s="337"/>
      <c r="J2215" s="337"/>
      <c r="K2215" s="337"/>
      <c r="L2215" s="337"/>
      <c r="M2215" s="329"/>
      <c r="N2215" s="337"/>
      <c r="O2215" s="349"/>
      <c r="P2215" s="349" t="str">
        <f>TEXT(daily!$B2215,"mmmm")</f>
        <v>January</v>
      </c>
      <c r="Q2215" s="358"/>
      <c r="R2215" s="313" t="str">
        <f t="shared" si="54"/>
        <v>1900</v>
      </c>
    </row>
    <row r="2216" ht="27" customHeight="1" spans="1:18">
      <c r="A2216" s="361">
        <f t="shared" si="53"/>
        <v>2202</v>
      </c>
      <c r="B2216" s="294"/>
      <c r="C2216" s="337"/>
      <c r="D2216" s="337"/>
      <c r="E2216" s="337"/>
      <c r="F2216" s="337"/>
      <c r="G2216" s="356"/>
      <c r="H2216" s="340"/>
      <c r="I2216" s="337"/>
      <c r="J2216" s="337"/>
      <c r="K2216" s="337"/>
      <c r="L2216" s="337"/>
      <c r="M2216" s="334"/>
      <c r="N2216" s="337"/>
      <c r="O2216" s="349"/>
      <c r="P2216" s="349" t="str">
        <f>TEXT(daily!$B2216,"mmmm")</f>
        <v>January</v>
      </c>
      <c r="Q2216" s="357"/>
      <c r="R2216" s="313" t="str">
        <f t="shared" si="54"/>
        <v>1900</v>
      </c>
    </row>
    <row r="2217" ht="27" customHeight="1" spans="1:18">
      <c r="A2217" s="362">
        <f t="shared" si="53"/>
        <v>2203</v>
      </c>
      <c r="B2217" s="294"/>
      <c r="C2217" s="337"/>
      <c r="D2217" s="337"/>
      <c r="E2217" s="337"/>
      <c r="F2217" s="337"/>
      <c r="G2217" s="356"/>
      <c r="H2217" s="340"/>
      <c r="I2217" s="337"/>
      <c r="J2217" s="337"/>
      <c r="K2217" s="337"/>
      <c r="L2217" s="337"/>
      <c r="M2217" s="329"/>
      <c r="N2217" s="337"/>
      <c r="O2217" s="349"/>
      <c r="P2217" s="349" t="str">
        <f>TEXT(daily!$B2217,"mmmm")</f>
        <v>January</v>
      </c>
      <c r="Q2217" s="358"/>
      <c r="R2217" s="313" t="str">
        <f t="shared" si="54"/>
        <v>1900</v>
      </c>
    </row>
    <row r="2218" ht="27" customHeight="1" spans="1:18">
      <c r="A2218" s="361">
        <f t="shared" ref="A2218:A2281" si="55">A2217+1</f>
        <v>2204</v>
      </c>
      <c r="B2218" s="294"/>
      <c r="C2218" s="337"/>
      <c r="D2218" s="337"/>
      <c r="E2218" s="337"/>
      <c r="F2218" s="341"/>
      <c r="G2218" s="356"/>
      <c r="H2218" s="340"/>
      <c r="I2218" s="337"/>
      <c r="J2218" s="337"/>
      <c r="K2218" s="337"/>
      <c r="L2218" s="337"/>
      <c r="M2218" s="334"/>
      <c r="N2218" s="337"/>
      <c r="O2218" s="349"/>
      <c r="P2218" s="349" t="str">
        <f>TEXT(daily!$B2218,"mmmm")</f>
        <v>January</v>
      </c>
      <c r="Q2218" s="357"/>
      <c r="R2218" s="313" t="str">
        <f t="shared" si="54"/>
        <v>1900</v>
      </c>
    </row>
    <row r="2219" ht="27" customHeight="1" spans="1:18">
      <c r="A2219" s="362">
        <f t="shared" si="55"/>
        <v>2205</v>
      </c>
      <c r="B2219" s="294"/>
      <c r="C2219" s="337"/>
      <c r="D2219" s="337"/>
      <c r="E2219" s="337"/>
      <c r="F2219" s="337"/>
      <c r="G2219" s="356"/>
      <c r="H2219" s="340"/>
      <c r="I2219" s="337"/>
      <c r="J2219" s="337"/>
      <c r="K2219" s="337"/>
      <c r="L2219" s="337"/>
      <c r="M2219" s="329"/>
      <c r="N2219" s="337"/>
      <c r="O2219" s="349"/>
      <c r="P2219" s="349" t="str">
        <f>TEXT(daily!$B2219,"mmmm")</f>
        <v>January</v>
      </c>
      <c r="Q2219" s="358"/>
      <c r="R2219" s="313" t="str">
        <f t="shared" si="54"/>
        <v>1900</v>
      </c>
    </row>
    <row r="2220" ht="27" customHeight="1" spans="1:18">
      <c r="A2220" s="361">
        <f t="shared" si="55"/>
        <v>2206</v>
      </c>
      <c r="B2220" s="294"/>
      <c r="C2220" s="337"/>
      <c r="D2220" s="337"/>
      <c r="E2220" s="337"/>
      <c r="F2220" s="337"/>
      <c r="G2220" s="356"/>
      <c r="H2220" s="340"/>
      <c r="I2220" s="337"/>
      <c r="J2220" s="337"/>
      <c r="K2220" s="337"/>
      <c r="L2220" s="337"/>
      <c r="M2220" s="334"/>
      <c r="N2220" s="337"/>
      <c r="O2220" s="349"/>
      <c r="P2220" s="349" t="str">
        <f>TEXT(daily!$B2220,"mmmm")</f>
        <v>January</v>
      </c>
      <c r="Q2220" s="357"/>
      <c r="R2220" s="313" t="str">
        <f t="shared" si="54"/>
        <v>1900</v>
      </c>
    </row>
    <row r="2221" ht="27" customHeight="1" spans="1:18">
      <c r="A2221" s="362">
        <f t="shared" si="55"/>
        <v>2207</v>
      </c>
      <c r="B2221" s="294"/>
      <c r="C2221" s="337"/>
      <c r="D2221" s="337"/>
      <c r="E2221" s="337"/>
      <c r="F2221" s="337"/>
      <c r="G2221" s="356"/>
      <c r="H2221" s="340"/>
      <c r="I2221" s="337"/>
      <c r="J2221" s="337"/>
      <c r="K2221" s="337"/>
      <c r="L2221" s="337"/>
      <c r="M2221" s="329"/>
      <c r="N2221" s="337"/>
      <c r="O2221" s="349"/>
      <c r="P2221" s="349" t="str">
        <f>TEXT(daily!$B2221,"mmmm")</f>
        <v>January</v>
      </c>
      <c r="Q2221" s="358"/>
      <c r="R2221" s="313" t="str">
        <f t="shared" si="54"/>
        <v>1900</v>
      </c>
    </row>
    <row r="2222" ht="27" customHeight="1" spans="1:18">
      <c r="A2222" s="361">
        <f t="shared" si="55"/>
        <v>2208</v>
      </c>
      <c r="B2222" s="294"/>
      <c r="C2222" s="337"/>
      <c r="D2222" s="337"/>
      <c r="E2222" s="337"/>
      <c r="F2222" s="337"/>
      <c r="G2222" s="356"/>
      <c r="H2222" s="340"/>
      <c r="I2222" s="337"/>
      <c r="J2222" s="337"/>
      <c r="K2222" s="337"/>
      <c r="L2222" s="337"/>
      <c r="M2222" s="334"/>
      <c r="N2222" s="337"/>
      <c r="O2222" s="349"/>
      <c r="P2222" s="349" t="str">
        <f>TEXT(daily!$B2222,"mmmm")</f>
        <v>January</v>
      </c>
      <c r="Q2222" s="357"/>
      <c r="R2222" s="313" t="str">
        <f t="shared" si="54"/>
        <v>1900</v>
      </c>
    </row>
    <row r="2223" ht="27" customHeight="1" spans="1:18">
      <c r="A2223" s="362">
        <f t="shared" si="55"/>
        <v>2209</v>
      </c>
      <c r="B2223" s="294"/>
      <c r="C2223" s="337"/>
      <c r="D2223" s="337"/>
      <c r="E2223" s="337"/>
      <c r="F2223" s="337"/>
      <c r="G2223" s="356"/>
      <c r="H2223" s="340"/>
      <c r="I2223" s="337"/>
      <c r="J2223" s="337"/>
      <c r="K2223" s="337"/>
      <c r="L2223" s="337"/>
      <c r="M2223" s="329"/>
      <c r="N2223" s="363"/>
      <c r="O2223" s="349"/>
      <c r="P2223" s="349" t="str">
        <f>TEXT(daily!$B2223,"mmmm")</f>
        <v>January</v>
      </c>
      <c r="Q2223" s="358"/>
      <c r="R2223" s="313" t="str">
        <f t="shared" si="54"/>
        <v>1900</v>
      </c>
    </row>
    <row r="2224" ht="27" customHeight="1" spans="1:18">
      <c r="A2224" s="361">
        <f t="shared" si="55"/>
        <v>2210</v>
      </c>
      <c r="B2224" s="294"/>
      <c r="C2224" s="337"/>
      <c r="D2224" s="337"/>
      <c r="E2224" s="337"/>
      <c r="F2224" s="337"/>
      <c r="G2224" s="356"/>
      <c r="H2224" s="340"/>
      <c r="I2224" s="337"/>
      <c r="J2224" s="337"/>
      <c r="K2224" s="337"/>
      <c r="L2224" s="337"/>
      <c r="M2224" s="334"/>
      <c r="N2224" s="337"/>
      <c r="O2224" s="349"/>
      <c r="P2224" s="349" t="str">
        <f>TEXT(daily!$B2224,"mmmm")</f>
        <v>January</v>
      </c>
      <c r="Q2224" s="357"/>
      <c r="R2224" s="313" t="str">
        <f t="shared" si="54"/>
        <v>1900</v>
      </c>
    </row>
    <row r="2225" ht="27" customHeight="1" spans="1:18">
      <c r="A2225" s="362">
        <f t="shared" si="55"/>
        <v>2211</v>
      </c>
      <c r="B2225" s="294"/>
      <c r="C2225" s="337"/>
      <c r="D2225" s="337"/>
      <c r="E2225" s="337"/>
      <c r="F2225" s="337"/>
      <c r="G2225" s="356"/>
      <c r="H2225" s="340"/>
      <c r="I2225" s="337"/>
      <c r="J2225" s="337"/>
      <c r="K2225" s="337"/>
      <c r="L2225" s="337"/>
      <c r="M2225" s="329"/>
      <c r="N2225" s="337"/>
      <c r="O2225" s="349"/>
      <c r="P2225" s="349" t="str">
        <f>TEXT(daily!$B2225,"mmmm")</f>
        <v>January</v>
      </c>
      <c r="Q2225" s="358"/>
      <c r="R2225" s="313" t="str">
        <f t="shared" si="54"/>
        <v>1900</v>
      </c>
    </row>
    <row r="2226" ht="27" customHeight="1" spans="1:18">
      <c r="A2226" s="361">
        <f t="shared" si="55"/>
        <v>2212</v>
      </c>
      <c r="B2226" s="294"/>
      <c r="C2226" s="337"/>
      <c r="D2226" s="337"/>
      <c r="E2226" s="337"/>
      <c r="F2226" s="341"/>
      <c r="G2226" s="356"/>
      <c r="H2226" s="340"/>
      <c r="I2226" s="337"/>
      <c r="J2226" s="337"/>
      <c r="K2226" s="337"/>
      <c r="L2226" s="337"/>
      <c r="M2226" s="334"/>
      <c r="N2226" s="337"/>
      <c r="O2226" s="349"/>
      <c r="P2226" s="349" t="str">
        <f>TEXT(daily!$B2226,"mmmm")</f>
        <v>January</v>
      </c>
      <c r="Q2226" s="357"/>
      <c r="R2226" s="313" t="str">
        <f t="shared" si="54"/>
        <v>1900</v>
      </c>
    </row>
    <row r="2227" ht="27" customHeight="1" spans="1:18">
      <c r="A2227" s="362">
        <f t="shared" si="55"/>
        <v>2213</v>
      </c>
      <c r="B2227" s="294"/>
      <c r="C2227" s="337"/>
      <c r="D2227" s="337"/>
      <c r="E2227" s="337"/>
      <c r="F2227" s="341"/>
      <c r="G2227" s="356"/>
      <c r="H2227" s="340"/>
      <c r="I2227" s="337"/>
      <c r="J2227" s="337"/>
      <c r="K2227" s="337"/>
      <c r="L2227" s="337"/>
      <c r="M2227" s="329"/>
      <c r="N2227" s="337"/>
      <c r="O2227" s="349"/>
      <c r="P2227" s="349" t="str">
        <f>TEXT(daily!$B2227,"mmmm")</f>
        <v>January</v>
      </c>
      <c r="Q2227" s="358"/>
      <c r="R2227" s="313" t="str">
        <f t="shared" si="54"/>
        <v>1900</v>
      </c>
    </row>
    <row r="2228" ht="27" customHeight="1" spans="1:18">
      <c r="A2228" s="361">
        <f t="shared" si="55"/>
        <v>2214</v>
      </c>
      <c r="B2228" s="294"/>
      <c r="C2228" s="337"/>
      <c r="D2228" s="337"/>
      <c r="E2228" s="337"/>
      <c r="F2228" s="337"/>
      <c r="G2228" s="356"/>
      <c r="H2228" s="340"/>
      <c r="I2228" s="337"/>
      <c r="J2228" s="337"/>
      <c r="K2228" s="337"/>
      <c r="L2228" s="337"/>
      <c r="M2228" s="334"/>
      <c r="N2228" s="337"/>
      <c r="O2228" s="349"/>
      <c r="P2228" s="349" t="str">
        <f>TEXT(daily!$B2228,"mmmm")</f>
        <v>January</v>
      </c>
      <c r="Q2228" s="357"/>
      <c r="R2228" s="313" t="str">
        <f t="shared" si="54"/>
        <v>1900</v>
      </c>
    </row>
    <row r="2229" ht="27" customHeight="1" spans="1:18">
      <c r="A2229" s="362">
        <f t="shared" si="55"/>
        <v>2215</v>
      </c>
      <c r="B2229" s="294"/>
      <c r="C2229" s="337"/>
      <c r="D2229" s="337"/>
      <c r="E2229" s="337"/>
      <c r="F2229" s="337"/>
      <c r="G2229" s="356"/>
      <c r="H2229" s="340"/>
      <c r="I2229" s="337"/>
      <c r="J2229" s="337"/>
      <c r="K2229" s="337"/>
      <c r="L2229" s="337"/>
      <c r="M2229" s="329"/>
      <c r="N2229" s="337"/>
      <c r="O2229" s="349"/>
      <c r="P2229" s="349" t="str">
        <f>TEXT(daily!$B2229,"mmmm")</f>
        <v>January</v>
      </c>
      <c r="Q2229" s="358"/>
      <c r="R2229" s="313" t="str">
        <f t="shared" si="54"/>
        <v>1900</v>
      </c>
    </row>
    <row r="2230" ht="27" customHeight="1" spans="1:18">
      <c r="A2230" s="361">
        <f t="shared" si="55"/>
        <v>2216</v>
      </c>
      <c r="B2230" s="294"/>
      <c r="C2230" s="337"/>
      <c r="D2230" s="337"/>
      <c r="E2230" s="337"/>
      <c r="F2230" s="337"/>
      <c r="G2230" s="356"/>
      <c r="H2230" s="340"/>
      <c r="I2230" s="337"/>
      <c r="J2230" s="337"/>
      <c r="K2230" s="337"/>
      <c r="L2230" s="337"/>
      <c r="M2230" s="334"/>
      <c r="N2230" s="337"/>
      <c r="O2230" s="349"/>
      <c r="P2230" s="349" t="str">
        <f>TEXT(daily!$B2230,"mmmm")</f>
        <v>January</v>
      </c>
      <c r="Q2230" s="357"/>
      <c r="R2230" s="313" t="str">
        <f t="shared" si="54"/>
        <v>1900</v>
      </c>
    </row>
    <row r="2231" ht="27" customHeight="1" spans="1:18">
      <c r="A2231" s="362">
        <f t="shared" si="55"/>
        <v>2217</v>
      </c>
      <c r="B2231" s="294"/>
      <c r="C2231" s="337"/>
      <c r="D2231" s="337"/>
      <c r="E2231" s="337"/>
      <c r="F2231" s="337"/>
      <c r="G2231" s="356"/>
      <c r="H2231" s="340"/>
      <c r="I2231" s="337"/>
      <c r="J2231" s="337"/>
      <c r="K2231" s="337"/>
      <c r="L2231" s="337"/>
      <c r="M2231" s="329"/>
      <c r="N2231" s="337"/>
      <c r="O2231" s="349"/>
      <c r="P2231" s="349" t="str">
        <f>TEXT(daily!$B2231,"mmmm")</f>
        <v>January</v>
      </c>
      <c r="Q2231" s="358"/>
      <c r="R2231" s="313" t="str">
        <f t="shared" si="54"/>
        <v>1900</v>
      </c>
    </row>
    <row r="2232" ht="27" customHeight="1" spans="1:18">
      <c r="A2232" s="361">
        <f t="shared" si="55"/>
        <v>2218</v>
      </c>
      <c r="B2232" s="294"/>
      <c r="C2232" s="337"/>
      <c r="D2232" s="337"/>
      <c r="E2232" s="337"/>
      <c r="F2232" s="337"/>
      <c r="G2232" s="356"/>
      <c r="H2232" s="340"/>
      <c r="I2232" s="337"/>
      <c r="J2232" s="337"/>
      <c r="K2232" s="337"/>
      <c r="L2232" s="337"/>
      <c r="M2232" s="334"/>
      <c r="N2232" s="337"/>
      <c r="O2232" s="349"/>
      <c r="P2232" s="349" t="str">
        <f>TEXT(daily!$B2232,"mmmm")</f>
        <v>January</v>
      </c>
      <c r="Q2232" s="357"/>
      <c r="R2232" s="313" t="str">
        <f t="shared" si="54"/>
        <v>1900</v>
      </c>
    </row>
    <row r="2233" ht="27" customHeight="1" spans="1:18">
      <c r="A2233" s="362">
        <f t="shared" si="55"/>
        <v>2219</v>
      </c>
      <c r="B2233" s="294"/>
      <c r="C2233" s="337"/>
      <c r="D2233" s="337"/>
      <c r="E2233" s="337"/>
      <c r="F2233" s="337"/>
      <c r="G2233" s="356"/>
      <c r="H2233" s="340"/>
      <c r="I2233" s="337"/>
      <c r="J2233" s="337"/>
      <c r="K2233" s="337"/>
      <c r="L2233" s="337"/>
      <c r="M2233" s="329"/>
      <c r="N2233" s="363"/>
      <c r="O2233" s="349"/>
      <c r="P2233" s="349" t="str">
        <f>TEXT(daily!$B2233,"mmmm")</f>
        <v>January</v>
      </c>
      <c r="Q2233" s="358"/>
      <c r="R2233" s="313" t="str">
        <f t="shared" si="54"/>
        <v>1900</v>
      </c>
    </row>
    <row r="2234" ht="27" customHeight="1" spans="1:18">
      <c r="A2234" s="361">
        <f t="shared" si="55"/>
        <v>2220</v>
      </c>
      <c r="B2234" s="294"/>
      <c r="C2234" s="337"/>
      <c r="D2234" s="337"/>
      <c r="E2234" s="337"/>
      <c r="F2234" s="337"/>
      <c r="G2234" s="356"/>
      <c r="H2234" s="340"/>
      <c r="I2234" s="337"/>
      <c r="J2234" s="337"/>
      <c r="K2234" s="337"/>
      <c r="L2234" s="337"/>
      <c r="M2234" s="334"/>
      <c r="N2234" s="337"/>
      <c r="O2234" s="349"/>
      <c r="P2234" s="349" t="str">
        <f>TEXT(daily!$B2234,"mmmm")</f>
        <v>January</v>
      </c>
      <c r="Q2234" s="357"/>
      <c r="R2234" s="313" t="str">
        <f t="shared" si="54"/>
        <v>1900</v>
      </c>
    </row>
    <row r="2235" ht="27" customHeight="1" spans="1:18">
      <c r="A2235" s="362">
        <f t="shared" si="55"/>
        <v>2221</v>
      </c>
      <c r="B2235" s="294"/>
      <c r="C2235" s="337"/>
      <c r="D2235" s="337"/>
      <c r="E2235" s="337"/>
      <c r="F2235" s="337"/>
      <c r="G2235" s="356"/>
      <c r="H2235" s="340"/>
      <c r="I2235" s="337"/>
      <c r="J2235" s="337"/>
      <c r="K2235" s="337"/>
      <c r="L2235" s="337"/>
      <c r="M2235" s="329"/>
      <c r="N2235" s="337"/>
      <c r="O2235" s="349"/>
      <c r="P2235" s="349" t="str">
        <f>TEXT(daily!$B2235,"mmmm")</f>
        <v>January</v>
      </c>
      <c r="Q2235" s="358"/>
      <c r="R2235" s="313" t="str">
        <f t="shared" si="54"/>
        <v>1900</v>
      </c>
    </row>
    <row r="2236" ht="27" customHeight="1" spans="1:18">
      <c r="A2236" s="361">
        <f t="shared" si="55"/>
        <v>2222</v>
      </c>
      <c r="B2236" s="294"/>
      <c r="C2236" s="337"/>
      <c r="D2236" s="337"/>
      <c r="E2236" s="337"/>
      <c r="F2236" s="337"/>
      <c r="G2236" s="356"/>
      <c r="H2236" s="340"/>
      <c r="I2236" s="337"/>
      <c r="J2236" s="337"/>
      <c r="K2236" s="337"/>
      <c r="L2236" s="337"/>
      <c r="M2236" s="334"/>
      <c r="N2236" s="363"/>
      <c r="O2236" s="349"/>
      <c r="P2236" s="349" t="str">
        <f>TEXT(daily!$B2236,"mmmm")</f>
        <v>January</v>
      </c>
      <c r="Q2236" s="357"/>
      <c r="R2236" s="313" t="str">
        <f t="shared" si="54"/>
        <v>1900</v>
      </c>
    </row>
    <row r="2237" ht="27" customHeight="1" spans="1:18">
      <c r="A2237" s="362">
        <f t="shared" si="55"/>
        <v>2223</v>
      </c>
      <c r="B2237" s="294"/>
      <c r="C2237" s="337"/>
      <c r="D2237" s="337"/>
      <c r="E2237" s="337"/>
      <c r="F2237" s="337"/>
      <c r="G2237" s="356"/>
      <c r="H2237" s="340"/>
      <c r="I2237" s="337"/>
      <c r="J2237" s="337"/>
      <c r="K2237" s="337"/>
      <c r="L2237" s="337"/>
      <c r="M2237" s="329"/>
      <c r="N2237" s="337"/>
      <c r="O2237" s="349"/>
      <c r="P2237" s="349" t="str">
        <f>TEXT(daily!$B2237,"mmmm")</f>
        <v>January</v>
      </c>
      <c r="Q2237" s="358"/>
      <c r="R2237" s="313" t="str">
        <f t="shared" si="54"/>
        <v>1900</v>
      </c>
    </row>
    <row r="2238" ht="27" customHeight="1" spans="1:18">
      <c r="A2238" s="361">
        <f t="shared" si="55"/>
        <v>2224</v>
      </c>
      <c r="B2238" s="294"/>
      <c r="C2238" s="337"/>
      <c r="D2238" s="337"/>
      <c r="E2238" s="337"/>
      <c r="F2238" s="337"/>
      <c r="G2238" s="356"/>
      <c r="H2238" s="340"/>
      <c r="I2238" s="337"/>
      <c r="J2238" s="337"/>
      <c r="K2238" s="337"/>
      <c r="L2238" s="337"/>
      <c r="M2238" s="334"/>
      <c r="N2238" s="337"/>
      <c r="O2238" s="349"/>
      <c r="P2238" s="349" t="str">
        <f>TEXT(daily!$B2238,"mmmm")</f>
        <v>January</v>
      </c>
      <c r="Q2238" s="357"/>
      <c r="R2238" s="313" t="str">
        <f t="shared" si="54"/>
        <v>1900</v>
      </c>
    </row>
    <row r="2239" ht="27" customHeight="1" spans="1:18">
      <c r="A2239" s="362">
        <f t="shared" si="55"/>
        <v>2225</v>
      </c>
      <c r="B2239" s="294"/>
      <c r="C2239" s="337"/>
      <c r="D2239" s="337"/>
      <c r="E2239" s="337"/>
      <c r="F2239" s="337"/>
      <c r="G2239" s="356"/>
      <c r="H2239" s="340"/>
      <c r="I2239" s="337"/>
      <c r="J2239" s="337"/>
      <c r="K2239" s="337"/>
      <c r="L2239" s="337"/>
      <c r="M2239" s="329"/>
      <c r="N2239" s="337"/>
      <c r="O2239" s="349"/>
      <c r="P2239" s="349" t="str">
        <f>TEXT(daily!$B2239,"mmmm")</f>
        <v>January</v>
      </c>
      <c r="Q2239" s="358"/>
      <c r="R2239" s="313" t="str">
        <f t="shared" si="54"/>
        <v>1900</v>
      </c>
    </row>
    <row r="2240" ht="27" customHeight="1" spans="1:18">
      <c r="A2240" s="361">
        <f t="shared" si="55"/>
        <v>2226</v>
      </c>
      <c r="B2240" s="294"/>
      <c r="C2240" s="337"/>
      <c r="D2240" s="337"/>
      <c r="E2240" s="337"/>
      <c r="F2240" s="337"/>
      <c r="G2240" s="356"/>
      <c r="H2240" s="340"/>
      <c r="I2240" s="337"/>
      <c r="J2240" s="337"/>
      <c r="K2240" s="337"/>
      <c r="L2240" s="337"/>
      <c r="M2240" s="334"/>
      <c r="N2240" s="363"/>
      <c r="O2240" s="349"/>
      <c r="P2240" s="349" t="str">
        <f>TEXT(daily!$B2240,"mmmm")</f>
        <v>January</v>
      </c>
      <c r="Q2240" s="357"/>
      <c r="R2240" s="313" t="str">
        <f t="shared" si="54"/>
        <v>1900</v>
      </c>
    </row>
    <row r="2241" ht="27" customHeight="1" spans="1:18">
      <c r="A2241" s="362">
        <f t="shared" si="55"/>
        <v>2227</v>
      </c>
      <c r="B2241" s="294"/>
      <c r="C2241" s="337"/>
      <c r="D2241" s="337"/>
      <c r="E2241" s="337"/>
      <c r="F2241" s="337"/>
      <c r="G2241" s="356"/>
      <c r="H2241" s="340"/>
      <c r="I2241" s="337"/>
      <c r="J2241" s="337"/>
      <c r="K2241" s="337"/>
      <c r="L2241" s="337"/>
      <c r="M2241" s="329"/>
      <c r="N2241" s="363"/>
      <c r="O2241" s="349"/>
      <c r="P2241" s="349" t="str">
        <f>TEXT(daily!$B2241,"mmmm")</f>
        <v>January</v>
      </c>
      <c r="Q2241" s="358"/>
      <c r="R2241" s="313" t="str">
        <f t="shared" si="54"/>
        <v>1900</v>
      </c>
    </row>
    <row r="2242" ht="27" customHeight="1" spans="1:18">
      <c r="A2242" s="361">
        <f t="shared" si="55"/>
        <v>2228</v>
      </c>
      <c r="B2242" s="294"/>
      <c r="C2242" s="337"/>
      <c r="D2242" s="337"/>
      <c r="E2242" s="337"/>
      <c r="F2242" s="337"/>
      <c r="G2242" s="356"/>
      <c r="H2242" s="340"/>
      <c r="I2242" s="337"/>
      <c r="J2242" s="337"/>
      <c r="K2242" s="337"/>
      <c r="L2242" s="337"/>
      <c r="M2242" s="334"/>
      <c r="N2242" s="337"/>
      <c r="O2242" s="349"/>
      <c r="P2242" s="349" t="str">
        <f>TEXT(daily!$B2242,"mmmm")</f>
        <v>January</v>
      </c>
      <c r="Q2242" s="357"/>
      <c r="R2242" s="313" t="str">
        <f t="shared" si="54"/>
        <v>1900</v>
      </c>
    </row>
    <row r="2243" ht="27" customHeight="1" spans="1:18">
      <c r="A2243" s="362">
        <f t="shared" si="55"/>
        <v>2229</v>
      </c>
      <c r="B2243" s="294"/>
      <c r="C2243" s="337"/>
      <c r="D2243" s="337"/>
      <c r="E2243" s="337"/>
      <c r="F2243" s="337"/>
      <c r="G2243" s="356"/>
      <c r="H2243" s="340"/>
      <c r="I2243" s="337"/>
      <c r="J2243" s="337"/>
      <c r="K2243" s="337"/>
      <c r="L2243" s="337"/>
      <c r="M2243" s="329"/>
      <c r="N2243" s="337"/>
      <c r="O2243" s="349"/>
      <c r="P2243" s="349" t="str">
        <f>TEXT(daily!$B2243,"mmmm")</f>
        <v>January</v>
      </c>
      <c r="Q2243" s="358"/>
      <c r="R2243" s="313" t="str">
        <f t="shared" si="54"/>
        <v>1900</v>
      </c>
    </row>
    <row r="2244" ht="27" customHeight="1" spans="1:18">
      <c r="A2244" s="361">
        <f t="shared" si="55"/>
        <v>2230</v>
      </c>
      <c r="B2244" s="294"/>
      <c r="C2244" s="337"/>
      <c r="D2244" s="337"/>
      <c r="E2244" s="337"/>
      <c r="F2244" s="337"/>
      <c r="G2244" s="356"/>
      <c r="H2244" s="340"/>
      <c r="I2244" s="337"/>
      <c r="J2244" s="337"/>
      <c r="K2244" s="337"/>
      <c r="L2244" s="337"/>
      <c r="M2244" s="334"/>
      <c r="N2244" s="337"/>
      <c r="O2244" s="349"/>
      <c r="P2244" s="349" t="str">
        <f>TEXT(daily!$B2244,"mmmm")</f>
        <v>January</v>
      </c>
      <c r="Q2244" s="357"/>
      <c r="R2244" s="313" t="str">
        <f t="shared" si="54"/>
        <v>1900</v>
      </c>
    </row>
    <row r="2245" ht="27" customHeight="1" spans="1:18">
      <c r="A2245" s="362">
        <f t="shared" si="55"/>
        <v>2231</v>
      </c>
      <c r="B2245" s="294"/>
      <c r="C2245" s="337"/>
      <c r="D2245" s="337"/>
      <c r="E2245" s="337"/>
      <c r="F2245" s="337"/>
      <c r="G2245" s="356"/>
      <c r="H2245" s="340"/>
      <c r="I2245" s="337"/>
      <c r="J2245" s="337"/>
      <c r="K2245" s="337"/>
      <c r="L2245" s="337"/>
      <c r="M2245" s="329"/>
      <c r="N2245" s="337"/>
      <c r="O2245" s="349"/>
      <c r="P2245" s="349" t="str">
        <f>TEXT(daily!$B2245,"mmmm")</f>
        <v>January</v>
      </c>
      <c r="Q2245" s="358"/>
      <c r="R2245" s="313" t="str">
        <f t="shared" si="54"/>
        <v>1900</v>
      </c>
    </row>
    <row r="2246" ht="27" customHeight="1" spans="1:18">
      <c r="A2246" s="361">
        <f t="shared" si="55"/>
        <v>2232</v>
      </c>
      <c r="B2246" s="294"/>
      <c r="C2246" s="337"/>
      <c r="D2246" s="337"/>
      <c r="E2246" s="337"/>
      <c r="F2246" s="337"/>
      <c r="G2246" s="356"/>
      <c r="H2246" s="340"/>
      <c r="I2246" s="337"/>
      <c r="J2246" s="337"/>
      <c r="K2246" s="337"/>
      <c r="L2246" s="337"/>
      <c r="M2246" s="334"/>
      <c r="N2246" s="337"/>
      <c r="O2246" s="349"/>
      <c r="P2246" s="349" t="str">
        <f>TEXT(daily!$B2246,"mmmm")</f>
        <v>January</v>
      </c>
      <c r="Q2246" s="357"/>
      <c r="R2246" s="313" t="str">
        <f t="shared" si="54"/>
        <v>1900</v>
      </c>
    </row>
    <row r="2247" ht="27" customHeight="1" spans="1:18">
      <c r="A2247" s="362">
        <f t="shared" si="55"/>
        <v>2233</v>
      </c>
      <c r="B2247" s="294"/>
      <c r="C2247" s="337"/>
      <c r="D2247" s="337"/>
      <c r="E2247" s="337"/>
      <c r="F2247" s="337"/>
      <c r="G2247" s="356"/>
      <c r="H2247" s="340"/>
      <c r="I2247" s="337"/>
      <c r="J2247" s="337"/>
      <c r="K2247" s="337"/>
      <c r="L2247" s="337"/>
      <c r="M2247" s="329"/>
      <c r="N2247" s="337"/>
      <c r="O2247" s="349"/>
      <c r="P2247" s="349" t="str">
        <f>TEXT(daily!$B2247,"mmmm")</f>
        <v>January</v>
      </c>
      <c r="Q2247" s="358"/>
      <c r="R2247" s="313" t="str">
        <f t="shared" si="54"/>
        <v>1900</v>
      </c>
    </row>
    <row r="2248" ht="27" customHeight="1" spans="1:18">
      <c r="A2248" s="361">
        <f t="shared" si="55"/>
        <v>2234</v>
      </c>
      <c r="B2248" s="294"/>
      <c r="C2248" s="337"/>
      <c r="D2248" s="337"/>
      <c r="E2248" s="337"/>
      <c r="F2248" s="337"/>
      <c r="G2248" s="356"/>
      <c r="H2248" s="340"/>
      <c r="I2248" s="337"/>
      <c r="J2248" s="337"/>
      <c r="K2248" s="337"/>
      <c r="L2248" s="337"/>
      <c r="M2248" s="334"/>
      <c r="N2248" s="337"/>
      <c r="O2248" s="349"/>
      <c r="P2248" s="349" t="str">
        <f>TEXT(daily!$B2248,"mmmm")</f>
        <v>January</v>
      </c>
      <c r="Q2248" s="357"/>
      <c r="R2248" s="313" t="str">
        <f t="shared" si="54"/>
        <v>1900</v>
      </c>
    </row>
    <row r="2249" ht="27" customHeight="1" spans="1:18">
      <c r="A2249" s="362">
        <f t="shared" si="55"/>
        <v>2235</v>
      </c>
      <c r="B2249" s="294"/>
      <c r="C2249" s="337"/>
      <c r="D2249" s="337"/>
      <c r="E2249" s="337"/>
      <c r="F2249" s="337"/>
      <c r="G2249" s="356"/>
      <c r="H2249" s="340"/>
      <c r="I2249" s="337"/>
      <c r="J2249" s="337"/>
      <c r="K2249" s="337"/>
      <c r="L2249" s="337"/>
      <c r="M2249" s="329"/>
      <c r="N2249" s="337"/>
      <c r="O2249" s="349"/>
      <c r="P2249" s="349" t="str">
        <f>TEXT(daily!$B2249,"mmmm")</f>
        <v>January</v>
      </c>
      <c r="Q2249" s="358"/>
      <c r="R2249" s="313" t="str">
        <f t="shared" si="54"/>
        <v>1900</v>
      </c>
    </row>
    <row r="2250" ht="27" customHeight="1" spans="1:18">
      <c r="A2250" s="361">
        <f t="shared" si="55"/>
        <v>2236</v>
      </c>
      <c r="B2250" s="294"/>
      <c r="C2250" s="337"/>
      <c r="D2250" s="337"/>
      <c r="E2250" s="337"/>
      <c r="F2250" s="337"/>
      <c r="G2250" s="356"/>
      <c r="H2250" s="340"/>
      <c r="I2250" s="337"/>
      <c r="J2250" s="337"/>
      <c r="K2250" s="337"/>
      <c r="L2250" s="337"/>
      <c r="M2250" s="334"/>
      <c r="N2250" s="337"/>
      <c r="O2250" s="349"/>
      <c r="P2250" s="349" t="str">
        <f>TEXT(daily!$B2250,"mmmm")</f>
        <v>January</v>
      </c>
      <c r="Q2250" s="357"/>
      <c r="R2250" s="313" t="str">
        <f t="shared" si="54"/>
        <v>1900</v>
      </c>
    </row>
    <row r="2251" ht="27" customHeight="1" spans="1:18">
      <c r="A2251" s="362">
        <f t="shared" si="55"/>
        <v>2237</v>
      </c>
      <c r="B2251" s="294"/>
      <c r="C2251" s="337"/>
      <c r="D2251" s="337"/>
      <c r="E2251" s="337"/>
      <c r="F2251" s="337"/>
      <c r="G2251" s="356"/>
      <c r="H2251" s="340"/>
      <c r="I2251" s="337"/>
      <c r="J2251" s="337"/>
      <c r="K2251" s="337"/>
      <c r="L2251" s="337"/>
      <c r="M2251" s="329"/>
      <c r="N2251" s="337"/>
      <c r="O2251" s="349"/>
      <c r="P2251" s="349" t="str">
        <f>TEXT(daily!$B2251,"mmmm")</f>
        <v>January</v>
      </c>
      <c r="Q2251" s="358"/>
      <c r="R2251" s="313" t="str">
        <f t="shared" si="54"/>
        <v>1900</v>
      </c>
    </row>
    <row r="2252" ht="27" customHeight="1" spans="1:18">
      <c r="A2252" s="361">
        <f t="shared" si="55"/>
        <v>2238</v>
      </c>
      <c r="B2252" s="294"/>
      <c r="C2252" s="337"/>
      <c r="D2252" s="337"/>
      <c r="E2252" s="337"/>
      <c r="F2252" s="337"/>
      <c r="G2252" s="356"/>
      <c r="H2252" s="340"/>
      <c r="I2252" s="337"/>
      <c r="J2252" s="337"/>
      <c r="K2252" s="337"/>
      <c r="L2252" s="337"/>
      <c r="M2252" s="334"/>
      <c r="N2252" s="337"/>
      <c r="O2252" s="349"/>
      <c r="P2252" s="349" t="str">
        <f>TEXT(daily!$B2252,"mmmm")</f>
        <v>January</v>
      </c>
      <c r="Q2252" s="357"/>
      <c r="R2252" s="313" t="str">
        <f t="shared" si="54"/>
        <v>1900</v>
      </c>
    </row>
    <row r="2253" ht="27" customHeight="1" spans="1:18">
      <c r="A2253" s="362">
        <f t="shared" si="55"/>
        <v>2239</v>
      </c>
      <c r="B2253" s="294"/>
      <c r="C2253" s="337"/>
      <c r="D2253" s="337"/>
      <c r="E2253" s="337"/>
      <c r="F2253" s="337"/>
      <c r="G2253" s="356"/>
      <c r="H2253" s="340"/>
      <c r="I2253" s="337"/>
      <c r="J2253" s="337"/>
      <c r="K2253" s="337"/>
      <c r="L2253" s="337"/>
      <c r="M2253" s="329"/>
      <c r="N2253" s="337"/>
      <c r="O2253" s="349"/>
      <c r="P2253" s="349" t="str">
        <f>TEXT(daily!$B2253,"mmmm")</f>
        <v>January</v>
      </c>
      <c r="Q2253" s="358"/>
      <c r="R2253" s="313" t="str">
        <f t="shared" si="54"/>
        <v>1900</v>
      </c>
    </row>
    <row r="2254" ht="27" customHeight="1" spans="1:18">
      <c r="A2254" s="361">
        <f t="shared" si="55"/>
        <v>2240</v>
      </c>
      <c r="B2254" s="294"/>
      <c r="C2254" s="337"/>
      <c r="D2254" s="337"/>
      <c r="E2254" s="337"/>
      <c r="F2254" s="337"/>
      <c r="G2254" s="356"/>
      <c r="H2254" s="340"/>
      <c r="I2254" s="337"/>
      <c r="J2254" s="337"/>
      <c r="K2254" s="337"/>
      <c r="L2254" s="337"/>
      <c r="M2254" s="334"/>
      <c r="N2254" s="337"/>
      <c r="O2254" s="349"/>
      <c r="P2254" s="349" t="str">
        <f>TEXT(daily!$B2254,"mmmm")</f>
        <v>January</v>
      </c>
      <c r="Q2254" s="357"/>
      <c r="R2254" s="313" t="str">
        <f t="shared" si="54"/>
        <v>1900</v>
      </c>
    </row>
    <row r="2255" ht="27" customHeight="1" spans="1:18">
      <c r="A2255" s="362">
        <f t="shared" si="55"/>
        <v>2241</v>
      </c>
      <c r="B2255" s="294"/>
      <c r="C2255" s="337"/>
      <c r="D2255" s="337"/>
      <c r="E2255" s="337"/>
      <c r="F2255" s="337"/>
      <c r="G2255" s="356"/>
      <c r="H2255" s="340"/>
      <c r="I2255" s="337"/>
      <c r="J2255" s="337"/>
      <c r="K2255" s="337"/>
      <c r="L2255" s="337"/>
      <c r="M2255" s="329"/>
      <c r="N2255" s="337"/>
      <c r="O2255" s="349"/>
      <c r="P2255" s="349" t="str">
        <f>TEXT(daily!$B2255,"mmmm")</f>
        <v>January</v>
      </c>
      <c r="Q2255" s="358"/>
      <c r="R2255" s="313" t="str">
        <f t="shared" ref="R2255:R2318" si="56">TEXT(B2255,"yyyy")</f>
        <v>1900</v>
      </c>
    </row>
    <row r="2256" ht="27" customHeight="1" spans="1:18">
      <c r="A2256" s="361">
        <f t="shared" si="55"/>
        <v>2242</v>
      </c>
      <c r="B2256" s="294"/>
      <c r="C2256" s="337"/>
      <c r="D2256" s="337"/>
      <c r="E2256" s="337"/>
      <c r="F2256" s="337"/>
      <c r="G2256" s="356"/>
      <c r="H2256" s="340"/>
      <c r="I2256" s="337"/>
      <c r="J2256" s="337"/>
      <c r="K2256" s="337"/>
      <c r="L2256" s="337"/>
      <c r="M2256" s="334"/>
      <c r="N2256" s="337"/>
      <c r="O2256" s="349"/>
      <c r="P2256" s="349" t="str">
        <f>TEXT(daily!$B2256,"mmmm")</f>
        <v>January</v>
      </c>
      <c r="Q2256" s="357"/>
      <c r="R2256" s="313" t="str">
        <f t="shared" si="56"/>
        <v>1900</v>
      </c>
    </row>
    <row r="2257" ht="27" customHeight="1" spans="1:18">
      <c r="A2257" s="362">
        <f t="shared" si="55"/>
        <v>2243</v>
      </c>
      <c r="B2257" s="294"/>
      <c r="C2257" s="337"/>
      <c r="D2257" s="337"/>
      <c r="E2257" s="337"/>
      <c r="F2257" s="337"/>
      <c r="G2257" s="356"/>
      <c r="H2257" s="340"/>
      <c r="I2257" s="337"/>
      <c r="J2257" s="337"/>
      <c r="K2257" s="337"/>
      <c r="L2257" s="337"/>
      <c r="M2257" s="329"/>
      <c r="N2257" s="337"/>
      <c r="O2257" s="349"/>
      <c r="P2257" s="349" t="str">
        <f>TEXT(daily!$B2257,"mmmm")</f>
        <v>January</v>
      </c>
      <c r="Q2257" s="358"/>
      <c r="R2257" s="313" t="str">
        <f t="shared" si="56"/>
        <v>1900</v>
      </c>
    </row>
    <row r="2258" ht="27" customHeight="1" spans="1:18">
      <c r="A2258" s="361">
        <f t="shared" si="55"/>
        <v>2244</v>
      </c>
      <c r="B2258" s="294"/>
      <c r="C2258" s="337"/>
      <c r="D2258" s="337"/>
      <c r="E2258" s="337"/>
      <c r="F2258" s="337"/>
      <c r="G2258" s="356"/>
      <c r="H2258" s="340"/>
      <c r="I2258" s="337"/>
      <c r="J2258" s="337"/>
      <c r="K2258" s="337"/>
      <c r="L2258" s="337"/>
      <c r="M2258" s="334"/>
      <c r="N2258" s="337"/>
      <c r="O2258" s="349"/>
      <c r="P2258" s="349" t="str">
        <f>TEXT(daily!$B2258,"mmmm")</f>
        <v>January</v>
      </c>
      <c r="Q2258" s="357"/>
      <c r="R2258" s="313" t="str">
        <f t="shared" si="56"/>
        <v>1900</v>
      </c>
    </row>
    <row r="2259" ht="27" customHeight="1" spans="1:18">
      <c r="A2259" s="362">
        <f t="shared" si="55"/>
        <v>2245</v>
      </c>
      <c r="B2259" s="294"/>
      <c r="C2259" s="337"/>
      <c r="D2259" s="337"/>
      <c r="E2259" s="337"/>
      <c r="F2259" s="337"/>
      <c r="G2259" s="356"/>
      <c r="H2259" s="340"/>
      <c r="I2259" s="337"/>
      <c r="J2259" s="337"/>
      <c r="K2259" s="337"/>
      <c r="L2259" s="337"/>
      <c r="M2259" s="329"/>
      <c r="N2259" s="337"/>
      <c r="O2259" s="349"/>
      <c r="P2259" s="349" t="str">
        <f>TEXT(daily!$B2259,"mmmm")</f>
        <v>January</v>
      </c>
      <c r="Q2259" s="358"/>
      <c r="R2259" s="313" t="str">
        <f t="shared" si="56"/>
        <v>1900</v>
      </c>
    </row>
    <row r="2260" ht="27" customHeight="1" spans="1:18">
      <c r="A2260" s="361">
        <f t="shared" si="55"/>
        <v>2246</v>
      </c>
      <c r="B2260" s="294"/>
      <c r="C2260" s="337"/>
      <c r="D2260" s="337"/>
      <c r="E2260" s="337"/>
      <c r="F2260" s="337"/>
      <c r="G2260" s="356"/>
      <c r="H2260" s="340"/>
      <c r="I2260" s="337"/>
      <c r="J2260" s="337"/>
      <c r="K2260" s="337"/>
      <c r="L2260" s="337"/>
      <c r="M2260" s="334"/>
      <c r="N2260" s="337"/>
      <c r="O2260" s="349"/>
      <c r="P2260" s="349" t="str">
        <f>TEXT(daily!$B2260,"mmmm")</f>
        <v>January</v>
      </c>
      <c r="Q2260" s="357"/>
      <c r="R2260" s="313" t="str">
        <f t="shared" si="56"/>
        <v>1900</v>
      </c>
    </row>
    <row r="2261" ht="27" customHeight="1" spans="1:18">
      <c r="A2261" s="362">
        <f t="shared" si="55"/>
        <v>2247</v>
      </c>
      <c r="B2261" s="294"/>
      <c r="C2261" s="337"/>
      <c r="D2261" s="337"/>
      <c r="E2261" s="337"/>
      <c r="F2261" s="337"/>
      <c r="G2261" s="356"/>
      <c r="H2261" s="340"/>
      <c r="I2261" s="337"/>
      <c r="J2261" s="337"/>
      <c r="K2261" s="337"/>
      <c r="L2261" s="337"/>
      <c r="M2261" s="329"/>
      <c r="N2261" s="337"/>
      <c r="O2261" s="349"/>
      <c r="P2261" s="349" t="str">
        <f>TEXT(daily!$B2261,"mmmm")</f>
        <v>January</v>
      </c>
      <c r="Q2261" s="358"/>
      <c r="R2261" s="313" t="str">
        <f t="shared" si="56"/>
        <v>1900</v>
      </c>
    </row>
    <row r="2262" ht="27" customHeight="1" spans="1:18">
      <c r="A2262" s="361">
        <f t="shared" si="55"/>
        <v>2248</v>
      </c>
      <c r="B2262" s="294"/>
      <c r="C2262" s="337"/>
      <c r="D2262" s="337"/>
      <c r="E2262" s="337"/>
      <c r="F2262" s="337"/>
      <c r="G2262" s="356"/>
      <c r="H2262" s="340"/>
      <c r="I2262" s="337"/>
      <c r="J2262" s="337"/>
      <c r="K2262" s="337"/>
      <c r="L2262" s="337"/>
      <c r="M2262" s="334"/>
      <c r="N2262" s="337"/>
      <c r="O2262" s="349"/>
      <c r="P2262" s="349" t="str">
        <f>TEXT(daily!$B2262,"mmmm")</f>
        <v>January</v>
      </c>
      <c r="Q2262" s="357"/>
      <c r="R2262" s="313" t="str">
        <f t="shared" si="56"/>
        <v>1900</v>
      </c>
    </row>
    <row r="2263" ht="27" customHeight="1" spans="1:18">
      <c r="A2263" s="362">
        <f t="shared" si="55"/>
        <v>2249</v>
      </c>
      <c r="B2263" s="294"/>
      <c r="C2263" s="337"/>
      <c r="D2263" s="337"/>
      <c r="E2263" s="337"/>
      <c r="F2263" s="337"/>
      <c r="G2263" s="356"/>
      <c r="H2263" s="340"/>
      <c r="I2263" s="337"/>
      <c r="J2263" s="337"/>
      <c r="K2263" s="337"/>
      <c r="L2263" s="337"/>
      <c r="M2263" s="329"/>
      <c r="N2263" s="337"/>
      <c r="O2263" s="349"/>
      <c r="P2263" s="349" t="str">
        <f>TEXT(daily!$B2263,"mmmm")</f>
        <v>January</v>
      </c>
      <c r="Q2263" s="358"/>
      <c r="R2263" s="313" t="str">
        <f t="shared" si="56"/>
        <v>1900</v>
      </c>
    </row>
    <row r="2264" ht="27" customHeight="1" spans="1:18">
      <c r="A2264" s="361">
        <f t="shared" si="55"/>
        <v>2250</v>
      </c>
      <c r="B2264" s="294"/>
      <c r="C2264" s="337"/>
      <c r="D2264" s="337"/>
      <c r="E2264" s="337"/>
      <c r="F2264" s="337"/>
      <c r="G2264" s="356"/>
      <c r="H2264" s="340"/>
      <c r="I2264" s="337"/>
      <c r="J2264" s="337"/>
      <c r="K2264" s="337"/>
      <c r="L2264" s="337"/>
      <c r="M2264" s="334"/>
      <c r="N2264" s="337"/>
      <c r="O2264" s="349"/>
      <c r="P2264" s="349" t="str">
        <f>TEXT(daily!$B2264,"mmmm")</f>
        <v>January</v>
      </c>
      <c r="Q2264" s="357"/>
      <c r="R2264" s="313" t="str">
        <f t="shared" si="56"/>
        <v>1900</v>
      </c>
    </row>
    <row r="2265" ht="27" customHeight="1" spans="1:18">
      <c r="A2265" s="362">
        <f t="shared" si="55"/>
        <v>2251</v>
      </c>
      <c r="B2265" s="294"/>
      <c r="C2265" s="337"/>
      <c r="D2265" s="337"/>
      <c r="E2265" s="337"/>
      <c r="F2265" s="337"/>
      <c r="G2265" s="356"/>
      <c r="H2265" s="340"/>
      <c r="I2265" s="337"/>
      <c r="J2265" s="337"/>
      <c r="K2265" s="337"/>
      <c r="L2265" s="337"/>
      <c r="M2265" s="329"/>
      <c r="N2265" s="337"/>
      <c r="O2265" s="349"/>
      <c r="P2265" s="349" t="str">
        <f>TEXT(daily!$B2265,"mmmm")</f>
        <v>January</v>
      </c>
      <c r="Q2265" s="358"/>
      <c r="R2265" s="313" t="str">
        <f t="shared" si="56"/>
        <v>1900</v>
      </c>
    </row>
    <row r="2266" ht="27" customHeight="1" spans="1:18">
      <c r="A2266" s="361">
        <f t="shared" si="55"/>
        <v>2252</v>
      </c>
      <c r="B2266" s="294"/>
      <c r="C2266" s="337"/>
      <c r="D2266" s="337"/>
      <c r="E2266" s="337"/>
      <c r="F2266" s="337"/>
      <c r="G2266" s="356"/>
      <c r="H2266" s="340"/>
      <c r="I2266" s="337"/>
      <c r="J2266" s="337"/>
      <c r="K2266" s="337"/>
      <c r="L2266" s="337"/>
      <c r="M2266" s="334"/>
      <c r="N2266" s="337"/>
      <c r="O2266" s="349"/>
      <c r="P2266" s="349" t="str">
        <f>TEXT(daily!$B2266,"mmmm")</f>
        <v>January</v>
      </c>
      <c r="Q2266" s="357"/>
      <c r="R2266" s="313" t="str">
        <f t="shared" si="56"/>
        <v>1900</v>
      </c>
    </row>
    <row r="2267" ht="27" customHeight="1" spans="1:18">
      <c r="A2267" s="362">
        <f t="shared" si="55"/>
        <v>2253</v>
      </c>
      <c r="B2267" s="294"/>
      <c r="C2267" s="337"/>
      <c r="D2267" s="337"/>
      <c r="E2267" s="337"/>
      <c r="F2267" s="337"/>
      <c r="G2267" s="356"/>
      <c r="H2267" s="340"/>
      <c r="I2267" s="337"/>
      <c r="J2267" s="337"/>
      <c r="K2267" s="337"/>
      <c r="L2267" s="337"/>
      <c r="M2267" s="329"/>
      <c r="N2267" s="337"/>
      <c r="O2267" s="349"/>
      <c r="P2267" s="349" t="str">
        <f>TEXT(daily!$B2267,"mmmm")</f>
        <v>January</v>
      </c>
      <c r="Q2267" s="358"/>
      <c r="R2267" s="313" t="str">
        <f t="shared" si="56"/>
        <v>1900</v>
      </c>
    </row>
    <row r="2268" ht="27" customHeight="1" spans="1:18">
      <c r="A2268" s="361">
        <f t="shared" si="55"/>
        <v>2254</v>
      </c>
      <c r="B2268" s="294"/>
      <c r="C2268" s="337"/>
      <c r="D2268" s="337"/>
      <c r="E2268" s="337"/>
      <c r="F2268" s="337"/>
      <c r="G2268" s="356"/>
      <c r="H2268" s="340"/>
      <c r="I2268" s="337"/>
      <c r="J2268" s="337"/>
      <c r="K2268" s="337"/>
      <c r="L2268" s="337"/>
      <c r="M2268" s="334"/>
      <c r="N2268" s="337"/>
      <c r="O2268" s="349"/>
      <c r="P2268" s="349" t="str">
        <f>TEXT(daily!$B2268,"mmmm")</f>
        <v>January</v>
      </c>
      <c r="Q2268" s="357"/>
      <c r="R2268" s="313" t="str">
        <f t="shared" si="56"/>
        <v>1900</v>
      </c>
    </row>
    <row r="2269" ht="27" customHeight="1" spans="1:18">
      <c r="A2269" s="362">
        <f t="shared" si="55"/>
        <v>2255</v>
      </c>
      <c r="B2269" s="294"/>
      <c r="C2269" s="337"/>
      <c r="D2269" s="337"/>
      <c r="E2269" s="337"/>
      <c r="F2269" s="337"/>
      <c r="G2269" s="356"/>
      <c r="H2269" s="340"/>
      <c r="I2269" s="337"/>
      <c r="J2269" s="337"/>
      <c r="K2269" s="337"/>
      <c r="L2269" s="337"/>
      <c r="M2269" s="329"/>
      <c r="N2269" s="337"/>
      <c r="O2269" s="349"/>
      <c r="P2269" s="349" t="str">
        <f>TEXT(daily!$B2269,"mmmm")</f>
        <v>January</v>
      </c>
      <c r="Q2269" s="358"/>
      <c r="R2269" s="313" t="str">
        <f t="shared" si="56"/>
        <v>1900</v>
      </c>
    </row>
    <row r="2270" ht="27" customHeight="1" spans="1:18">
      <c r="A2270" s="361">
        <f t="shared" si="55"/>
        <v>2256</v>
      </c>
      <c r="B2270" s="294"/>
      <c r="C2270" s="337"/>
      <c r="D2270" s="337"/>
      <c r="E2270" s="337"/>
      <c r="F2270" s="337"/>
      <c r="G2270" s="356"/>
      <c r="H2270" s="340"/>
      <c r="I2270" s="337"/>
      <c r="J2270" s="337"/>
      <c r="K2270" s="337"/>
      <c r="L2270" s="337"/>
      <c r="M2270" s="334"/>
      <c r="N2270" s="337"/>
      <c r="O2270" s="349"/>
      <c r="P2270" s="349" t="str">
        <f>TEXT(daily!$B2270,"mmmm")</f>
        <v>January</v>
      </c>
      <c r="Q2270" s="357"/>
      <c r="R2270" s="313" t="str">
        <f t="shared" si="56"/>
        <v>1900</v>
      </c>
    </row>
    <row r="2271" ht="27" customHeight="1" spans="1:18">
      <c r="A2271" s="362">
        <f t="shared" si="55"/>
        <v>2257</v>
      </c>
      <c r="B2271" s="294"/>
      <c r="C2271" s="337"/>
      <c r="D2271" s="337"/>
      <c r="E2271" s="337"/>
      <c r="F2271" s="337"/>
      <c r="G2271" s="356"/>
      <c r="H2271" s="340"/>
      <c r="I2271" s="337"/>
      <c r="J2271" s="337"/>
      <c r="K2271" s="337"/>
      <c r="L2271" s="337"/>
      <c r="M2271" s="329"/>
      <c r="N2271" s="337"/>
      <c r="O2271" s="349"/>
      <c r="P2271" s="349" t="str">
        <f>TEXT(daily!$B2271,"mmmm")</f>
        <v>January</v>
      </c>
      <c r="Q2271" s="358"/>
      <c r="R2271" s="313" t="str">
        <f t="shared" si="56"/>
        <v>1900</v>
      </c>
    </row>
    <row r="2272" ht="27" customHeight="1" spans="1:18">
      <c r="A2272" s="361">
        <f t="shared" si="55"/>
        <v>2258</v>
      </c>
      <c r="B2272" s="294"/>
      <c r="C2272" s="337"/>
      <c r="D2272" s="337"/>
      <c r="E2272" s="337"/>
      <c r="F2272" s="337"/>
      <c r="G2272" s="356"/>
      <c r="H2272" s="340"/>
      <c r="I2272" s="337"/>
      <c r="J2272" s="337"/>
      <c r="K2272" s="337"/>
      <c r="L2272" s="337"/>
      <c r="M2272" s="334"/>
      <c r="N2272" s="337"/>
      <c r="O2272" s="349"/>
      <c r="P2272" s="349" t="str">
        <f>TEXT(daily!$B2272,"mmmm")</f>
        <v>January</v>
      </c>
      <c r="Q2272" s="357"/>
      <c r="R2272" s="313" t="str">
        <f t="shared" si="56"/>
        <v>1900</v>
      </c>
    </row>
    <row r="2273" ht="27" customHeight="1" spans="1:18">
      <c r="A2273" s="362">
        <f t="shared" si="55"/>
        <v>2259</v>
      </c>
      <c r="B2273" s="294"/>
      <c r="C2273" s="337"/>
      <c r="D2273" s="337"/>
      <c r="E2273" s="337"/>
      <c r="F2273" s="337"/>
      <c r="G2273" s="356"/>
      <c r="H2273" s="340"/>
      <c r="I2273" s="337"/>
      <c r="J2273" s="337"/>
      <c r="K2273" s="337"/>
      <c r="L2273" s="337"/>
      <c r="M2273" s="329"/>
      <c r="N2273" s="337"/>
      <c r="O2273" s="349"/>
      <c r="P2273" s="349" t="str">
        <f>TEXT(daily!$B2273,"mmmm")</f>
        <v>January</v>
      </c>
      <c r="Q2273" s="358"/>
      <c r="R2273" s="313" t="str">
        <f t="shared" si="56"/>
        <v>1900</v>
      </c>
    </row>
    <row r="2274" ht="27" customHeight="1" spans="1:18">
      <c r="A2274" s="361">
        <f t="shared" si="55"/>
        <v>2260</v>
      </c>
      <c r="B2274" s="294"/>
      <c r="C2274" s="337"/>
      <c r="D2274" s="337"/>
      <c r="E2274" s="337"/>
      <c r="F2274" s="337"/>
      <c r="G2274" s="356"/>
      <c r="H2274" s="340"/>
      <c r="I2274" s="337"/>
      <c r="J2274" s="337"/>
      <c r="K2274" s="337"/>
      <c r="L2274" s="337"/>
      <c r="M2274" s="334"/>
      <c r="N2274" s="337"/>
      <c r="O2274" s="349"/>
      <c r="P2274" s="349" t="str">
        <f>TEXT(daily!$B2274,"mmmm")</f>
        <v>January</v>
      </c>
      <c r="Q2274" s="357"/>
      <c r="R2274" s="313" t="str">
        <f t="shared" si="56"/>
        <v>1900</v>
      </c>
    </row>
    <row r="2275" ht="27" customHeight="1" spans="1:18">
      <c r="A2275" s="362">
        <f t="shared" si="55"/>
        <v>2261</v>
      </c>
      <c r="B2275" s="294"/>
      <c r="C2275" s="337"/>
      <c r="D2275" s="337"/>
      <c r="E2275" s="337"/>
      <c r="F2275" s="337"/>
      <c r="G2275" s="356"/>
      <c r="H2275" s="340"/>
      <c r="I2275" s="337"/>
      <c r="J2275" s="337"/>
      <c r="K2275" s="337"/>
      <c r="L2275" s="337"/>
      <c r="M2275" s="329"/>
      <c r="N2275" s="337"/>
      <c r="O2275" s="349"/>
      <c r="P2275" s="349" t="str">
        <f>TEXT(daily!$B2275,"mmmm")</f>
        <v>January</v>
      </c>
      <c r="Q2275" s="358"/>
      <c r="R2275" s="313" t="str">
        <f t="shared" si="56"/>
        <v>1900</v>
      </c>
    </row>
    <row r="2276" ht="27" customHeight="1" spans="1:18">
      <c r="A2276" s="361">
        <f t="shared" si="55"/>
        <v>2262</v>
      </c>
      <c r="B2276" s="294"/>
      <c r="C2276" s="337"/>
      <c r="D2276" s="337"/>
      <c r="E2276" s="337"/>
      <c r="F2276" s="337"/>
      <c r="G2276" s="356"/>
      <c r="H2276" s="340"/>
      <c r="I2276" s="337"/>
      <c r="J2276" s="337"/>
      <c r="K2276" s="337"/>
      <c r="L2276" s="337"/>
      <c r="M2276" s="334"/>
      <c r="N2276" s="337"/>
      <c r="O2276" s="349"/>
      <c r="P2276" s="349" t="str">
        <f>TEXT(daily!$B2276,"mmmm")</f>
        <v>January</v>
      </c>
      <c r="Q2276" s="357"/>
      <c r="R2276" s="313" t="str">
        <f t="shared" si="56"/>
        <v>1900</v>
      </c>
    </row>
    <row r="2277" ht="27" customHeight="1" spans="1:18">
      <c r="A2277" s="362">
        <f t="shared" si="55"/>
        <v>2263</v>
      </c>
      <c r="B2277" s="294"/>
      <c r="C2277" s="337"/>
      <c r="D2277" s="337"/>
      <c r="E2277" s="337"/>
      <c r="F2277" s="337"/>
      <c r="G2277" s="356"/>
      <c r="H2277" s="340"/>
      <c r="I2277" s="337"/>
      <c r="J2277" s="337"/>
      <c r="K2277" s="337"/>
      <c r="L2277" s="337"/>
      <c r="M2277" s="329"/>
      <c r="N2277" s="337"/>
      <c r="O2277" s="349"/>
      <c r="P2277" s="349" t="str">
        <f>TEXT(daily!$B2277,"mmmm")</f>
        <v>January</v>
      </c>
      <c r="Q2277" s="358"/>
      <c r="R2277" s="313" t="str">
        <f t="shared" si="56"/>
        <v>1900</v>
      </c>
    </row>
    <row r="2278" ht="27" customHeight="1" spans="1:18">
      <c r="A2278" s="361">
        <f t="shared" si="55"/>
        <v>2264</v>
      </c>
      <c r="B2278" s="294"/>
      <c r="C2278" s="337"/>
      <c r="D2278" s="337"/>
      <c r="E2278" s="337"/>
      <c r="F2278" s="337"/>
      <c r="G2278" s="356"/>
      <c r="H2278" s="340"/>
      <c r="I2278" s="337"/>
      <c r="J2278" s="337"/>
      <c r="K2278" s="337"/>
      <c r="L2278" s="337"/>
      <c r="M2278" s="334"/>
      <c r="N2278" s="337"/>
      <c r="O2278" s="349"/>
      <c r="P2278" s="349" t="str">
        <f>TEXT(daily!$B2278,"mmmm")</f>
        <v>January</v>
      </c>
      <c r="Q2278" s="357"/>
      <c r="R2278" s="313" t="str">
        <f t="shared" si="56"/>
        <v>1900</v>
      </c>
    </row>
    <row r="2279" ht="27" customHeight="1" spans="1:18">
      <c r="A2279" s="362">
        <f t="shared" si="55"/>
        <v>2265</v>
      </c>
      <c r="B2279" s="294"/>
      <c r="C2279" s="337"/>
      <c r="D2279" s="337"/>
      <c r="E2279" s="337"/>
      <c r="F2279" s="337"/>
      <c r="G2279" s="356"/>
      <c r="H2279" s="340"/>
      <c r="I2279" s="337"/>
      <c r="J2279" s="337"/>
      <c r="K2279" s="337"/>
      <c r="L2279" s="337"/>
      <c r="M2279" s="329"/>
      <c r="N2279" s="337"/>
      <c r="O2279" s="349"/>
      <c r="P2279" s="349" t="str">
        <f>TEXT(daily!$B2279,"mmmm")</f>
        <v>January</v>
      </c>
      <c r="Q2279" s="358"/>
      <c r="R2279" s="313" t="str">
        <f t="shared" si="56"/>
        <v>1900</v>
      </c>
    </row>
    <row r="2280" ht="27" customHeight="1" spans="1:18">
      <c r="A2280" s="361">
        <f t="shared" si="55"/>
        <v>2266</v>
      </c>
      <c r="B2280" s="294"/>
      <c r="C2280" s="337"/>
      <c r="D2280" s="337"/>
      <c r="E2280" s="337"/>
      <c r="F2280" s="337"/>
      <c r="G2280" s="356"/>
      <c r="H2280" s="340"/>
      <c r="I2280" s="337"/>
      <c r="J2280" s="337"/>
      <c r="K2280" s="337"/>
      <c r="L2280" s="337"/>
      <c r="M2280" s="334"/>
      <c r="N2280" s="337"/>
      <c r="O2280" s="349"/>
      <c r="P2280" s="349" t="str">
        <f>TEXT(daily!$B2280,"mmmm")</f>
        <v>January</v>
      </c>
      <c r="Q2280" s="357"/>
      <c r="R2280" s="313" t="str">
        <f t="shared" si="56"/>
        <v>1900</v>
      </c>
    </row>
    <row r="2281" ht="27" customHeight="1" spans="1:18">
      <c r="A2281" s="362">
        <f t="shared" si="55"/>
        <v>2267</v>
      </c>
      <c r="B2281" s="294"/>
      <c r="C2281" s="337"/>
      <c r="D2281" s="337"/>
      <c r="E2281" s="337"/>
      <c r="F2281" s="337"/>
      <c r="G2281" s="356"/>
      <c r="H2281" s="340"/>
      <c r="I2281" s="337"/>
      <c r="J2281" s="337"/>
      <c r="K2281" s="337"/>
      <c r="L2281" s="337"/>
      <c r="M2281" s="329"/>
      <c r="N2281" s="337"/>
      <c r="O2281" s="349"/>
      <c r="P2281" s="349" t="str">
        <f>TEXT(daily!$B2281,"mmmm")</f>
        <v>January</v>
      </c>
      <c r="Q2281" s="358"/>
      <c r="R2281" s="313" t="str">
        <f t="shared" si="56"/>
        <v>1900</v>
      </c>
    </row>
    <row r="2282" ht="27" customHeight="1" spans="1:18">
      <c r="A2282" s="361">
        <f t="shared" ref="A2282:A2345" si="57">A2281+1</f>
        <v>2268</v>
      </c>
      <c r="B2282" s="294"/>
      <c r="C2282" s="337"/>
      <c r="D2282" s="337"/>
      <c r="E2282" s="337"/>
      <c r="F2282" s="337"/>
      <c r="G2282" s="356"/>
      <c r="H2282" s="340"/>
      <c r="I2282" s="337"/>
      <c r="J2282" s="337"/>
      <c r="K2282" s="337"/>
      <c r="L2282" s="337"/>
      <c r="M2282" s="334"/>
      <c r="N2282" s="337"/>
      <c r="O2282" s="349"/>
      <c r="P2282" s="349" t="str">
        <f>TEXT(daily!$B2282,"mmmm")</f>
        <v>January</v>
      </c>
      <c r="Q2282" s="357"/>
      <c r="R2282" s="313" t="str">
        <f t="shared" si="56"/>
        <v>1900</v>
      </c>
    </row>
    <row r="2283" ht="27" customHeight="1" spans="1:18">
      <c r="A2283" s="362">
        <f t="shared" si="57"/>
        <v>2269</v>
      </c>
      <c r="B2283" s="294"/>
      <c r="C2283" s="337"/>
      <c r="D2283" s="341"/>
      <c r="E2283" s="337"/>
      <c r="F2283" s="337"/>
      <c r="G2283" s="356"/>
      <c r="H2283" s="340"/>
      <c r="I2283" s="337"/>
      <c r="J2283" s="337"/>
      <c r="K2283" s="337"/>
      <c r="L2283" s="337"/>
      <c r="M2283" s="329"/>
      <c r="N2283" s="337"/>
      <c r="O2283" s="349"/>
      <c r="P2283" s="349" t="str">
        <f>TEXT(daily!$B2283,"mmmm")</f>
        <v>January</v>
      </c>
      <c r="Q2283" s="358"/>
      <c r="R2283" s="313" t="str">
        <f t="shared" si="56"/>
        <v>1900</v>
      </c>
    </row>
    <row r="2284" ht="27" customHeight="1" spans="1:18">
      <c r="A2284" s="361">
        <f t="shared" si="57"/>
        <v>2270</v>
      </c>
      <c r="B2284" s="294"/>
      <c r="C2284" s="337"/>
      <c r="D2284" s="337"/>
      <c r="E2284" s="337"/>
      <c r="F2284" s="337"/>
      <c r="G2284" s="356"/>
      <c r="H2284" s="340"/>
      <c r="I2284" s="337"/>
      <c r="J2284" s="337"/>
      <c r="K2284" s="337"/>
      <c r="L2284" s="337"/>
      <c r="M2284" s="334"/>
      <c r="N2284" s="337"/>
      <c r="O2284" s="349"/>
      <c r="P2284" s="349" t="str">
        <f>TEXT(daily!$B2284,"mmmm")</f>
        <v>January</v>
      </c>
      <c r="Q2284" s="357"/>
      <c r="R2284" s="313" t="str">
        <f t="shared" si="56"/>
        <v>1900</v>
      </c>
    </row>
    <row r="2285" ht="27" customHeight="1" spans="1:18">
      <c r="A2285" s="362">
        <f t="shared" si="57"/>
        <v>2271</v>
      </c>
      <c r="B2285" s="294"/>
      <c r="C2285" s="337"/>
      <c r="D2285" s="337"/>
      <c r="E2285" s="337"/>
      <c r="F2285" s="337"/>
      <c r="G2285" s="356"/>
      <c r="H2285" s="340"/>
      <c r="I2285" s="337"/>
      <c r="J2285" s="337"/>
      <c r="K2285" s="337"/>
      <c r="L2285" s="337"/>
      <c r="M2285" s="329"/>
      <c r="N2285" s="337"/>
      <c r="O2285" s="349"/>
      <c r="P2285" s="349" t="str">
        <f>TEXT(daily!$B2285,"mmmm")</f>
        <v>January</v>
      </c>
      <c r="Q2285" s="358"/>
      <c r="R2285" s="313" t="str">
        <f t="shared" si="56"/>
        <v>1900</v>
      </c>
    </row>
    <row r="2286" ht="27" customHeight="1" spans="1:18">
      <c r="A2286" s="361">
        <f t="shared" si="57"/>
        <v>2272</v>
      </c>
      <c r="B2286" s="294"/>
      <c r="C2286" s="337"/>
      <c r="D2286" s="337"/>
      <c r="E2286" s="337"/>
      <c r="F2286" s="337"/>
      <c r="G2286" s="356"/>
      <c r="H2286" s="340"/>
      <c r="I2286" s="337"/>
      <c r="J2286" s="337"/>
      <c r="K2286" s="337"/>
      <c r="L2286" s="337"/>
      <c r="M2286" s="334"/>
      <c r="N2286" s="337"/>
      <c r="O2286" s="349"/>
      <c r="P2286" s="349" t="str">
        <f>TEXT(daily!$B2286,"mmmm")</f>
        <v>January</v>
      </c>
      <c r="Q2286" s="357"/>
      <c r="R2286" s="313" t="str">
        <f t="shared" si="56"/>
        <v>1900</v>
      </c>
    </row>
    <row r="2287" ht="27" customHeight="1" spans="1:18">
      <c r="A2287" s="362">
        <f t="shared" si="57"/>
        <v>2273</v>
      </c>
      <c r="B2287" s="294"/>
      <c r="C2287" s="337"/>
      <c r="D2287" s="337"/>
      <c r="E2287" s="337"/>
      <c r="F2287" s="337"/>
      <c r="G2287" s="356"/>
      <c r="H2287" s="340"/>
      <c r="I2287" s="337"/>
      <c r="J2287" s="337"/>
      <c r="K2287" s="337"/>
      <c r="L2287" s="337"/>
      <c r="M2287" s="329"/>
      <c r="N2287" s="337"/>
      <c r="O2287" s="349"/>
      <c r="P2287" s="349" t="str">
        <f>TEXT(daily!$B2287,"mmmm")</f>
        <v>January</v>
      </c>
      <c r="Q2287" s="358"/>
      <c r="R2287" s="313" t="str">
        <f t="shared" si="56"/>
        <v>1900</v>
      </c>
    </row>
    <row r="2288" ht="27" customHeight="1" spans="1:18">
      <c r="A2288" s="361">
        <f t="shared" si="57"/>
        <v>2274</v>
      </c>
      <c r="B2288" s="294"/>
      <c r="C2288" s="337"/>
      <c r="D2288" s="337"/>
      <c r="E2288" s="337"/>
      <c r="F2288" s="341"/>
      <c r="G2288" s="356"/>
      <c r="H2288" s="340"/>
      <c r="I2288" s="337"/>
      <c r="J2288" s="337"/>
      <c r="K2288" s="337"/>
      <c r="L2288" s="337"/>
      <c r="M2288" s="334"/>
      <c r="N2288" s="337"/>
      <c r="O2288" s="349"/>
      <c r="P2288" s="349" t="str">
        <f>TEXT(daily!$B2288,"mmmm")</f>
        <v>January</v>
      </c>
      <c r="Q2288" s="357"/>
      <c r="R2288" s="313" t="str">
        <f t="shared" si="56"/>
        <v>1900</v>
      </c>
    </row>
    <row r="2289" ht="27" customHeight="1" spans="1:18">
      <c r="A2289" s="362">
        <f t="shared" si="57"/>
        <v>2275</v>
      </c>
      <c r="B2289" s="294"/>
      <c r="C2289" s="337"/>
      <c r="D2289" s="337"/>
      <c r="E2289" s="337"/>
      <c r="F2289" s="337"/>
      <c r="G2289" s="356"/>
      <c r="H2289" s="340"/>
      <c r="I2289" s="337"/>
      <c r="J2289" s="337"/>
      <c r="K2289" s="337"/>
      <c r="L2289" s="337"/>
      <c r="M2289" s="329"/>
      <c r="N2289" s="337"/>
      <c r="O2289" s="349"/>
      <c r="P2289" s="349" t="str">
        <f>TEXT(daily!$B2289,"mmmm")</f>
        <v>January</v>
      </c>
      <c r="Q2289" s="358"/>
      <c r="R2289" s="313" t="str">
        <f t="shared" si="56"/>
        <v>1900</v>
      </c>
    </row>
    <row r="2290" ht="27" customHeight="1" spans="1:18">
      <c r="A2290" s="361">
        <f t="shared" si="57"/>
        <v>2276</v>
      </c>
      <c r="B2290" s="294"/>
      <c r="C2290" s="337"/>
      <c r="D2290" s="337"/>
      <c r="E2290" s="337"/>
      <c r="F2290" s="337"/>
      <c r="G2290" s="356"/>
      <c r="H2290" s="340"/>
      <c r="I2290" s="337"/>
      <c r="J2290" s="337"/>
      <c r="K2290" s="337"/>
      <c r="L2290" s="337"/>
      <c r="M2290" s="334"/>
      <c r="N2290" s="337"/>
      <c r="O2290" s="349"/>
      <c r="P2290" s="349" t="str">
        <f>TEXT(daily!$B2290,"mmmm")</f>
        <v>January</v>
      </c>
      <c r="Q2290" s="357"/>
      <c r="R2290" s="313" t="str">
        <f t="shared" si="56"/>
        <v>1900</v>
      </c>
    </row>
    <row r="2291" ht="27" customHeight="1" spans="1:18">
      <c r="A2291" s="362">
        <f t="shared" si="57"/>
        <v>2277</v>
      </c>
      <c r="B2291" s="294"/>
      <c r="C2291" s="337"/>
      <c r="D2291" s="337"/>
      <c r="E2291" s="337"/>
      <c r="F2291" s="337"/>
      <c r="G2291" s="356"/>
      <c r="H2291" s="340"/>
      <c r="I2291" s="337"/>
      <c r="J2291" s="337"/>
      <c r="K2291" s="337"/>
      <c r="L2291" s="337"/>
      <c r="M2291" s="329"/>
      <c r="N2291" s="337"/>
      <c r="O2291" s="349"/>
      <c r="P2291" s="349" t="str">
        <f>TEXT(daily!$B2291,"mmmm")</f>
        <v>January</v>
      </c>
      <c r="Q2291" s="358"/>
      <c r="R2291" s="313" t="str">
        <f t="shared" si="56"/>
        <v>1900</v>
      </c>
    </row>
    <row r="2292" ht="27" customHeight="1" spans="1:18">
      <c r="A2292" s="361">
        <f t="shared" si="57"/>
        <v>2278</v>
      </c>
      <c r="B2292" s="294"/>
      <c r="C2292" s="337"/>
      <c r="D2292" s="337"/>
      <c r="E2292" s="337"/>
      <c r="F2292" s="337"/>
      <c r="G2292" s="356"/>
      <c r="H2292" s="340"/>
      <c r="I2292" s="337"/>
      <c r="J2292" s="337"/>
      <c r="K2292" s="337"/>
      <c r="L2292" s="337"/>
      <c r="M2292" s="334"/>
      <c r="N2292" s="337"/>
      <c r="O2292" s="349"/>
      <c r="P2292" s="349" t="str">
        <f>TEXT(daily!$B2292,"mmmm")</f>
        <v>January</v>
      </c>
      <c r="Q2292" s="357"/>
      <c r="R2292" s="313" t="str">
        <f t="shared" si="56"/>
        <v>1900</v>
      </c>
    </row>
    <row r="2293" ht="27" customHeight="1" spans="1:18">
      <c r="A2293" s="362">
        <f t="shared" si="57"/>
        <v>2279</v>
      </c>
      <c r="B2293" s="294"/>
      <c r="C2293" s="337"/>
      <c r="D2293" s="337"/>
      <c r="E2293" s="337"/>
      <c r="F2293" s="341"/>
      <c r="G2293" s="356"/>
      <c r="H2293" s="340"/>
      <c r="I2293" s="337"/>
      <c r="J2293" s="337"/>
      <c r="K2293" s="337"/>
      <c r="L2293" s="337"/>
      <c r="M2293" s="329"/>
      <c r="N2293" s="337"/>
      <c r="O2293" s="349"/>
      <c r="P2293" s="349" t="str">
        <f>TEXT(daily!$B2293,"mmmm")</f>
        <v>January</v>
      </c>
      <c r="Q2293" s="358"/>
      <c r="R2293" s="313" t="str">
        <f t="shared" si="56"/>
        <v>1900</v>
      </c>
    </row>
    <row r="2294" ht="27" customHeight="1" spans="1:18">
      <c r="A2294" s="361">
        <f t="shared" si="57"/>
        <v>2280</v>
      </c>
      <c r="B2294" s="294"/>
      <c r="C2294" s="337"/>
      <c r="D2294" s="337"/>
      <c r="E2294" s="337"/>
      <c r="F2294" s="337"/>
      <c r="G2294" s="356"/>
      <c r="H2294" s="340"/>
      <c r="I2294" s="337"/>
      <c r="J2294" s="337"/>
      <c r="K2294" s="337"/>
      <c r="L2294" s="337"/>
      <c r="M2294" s="334"/>
      <c r="N2294" s="337"/>
      <c r="O2294" s="349"/>
      <c r="P2294" s="349" t="str">
        <f>TEXT(daily!$B2294,"mmmm")</f>
        <v>January</v>
      </c>
      <c r="Q2294" s="357"/>
      <c r="R2294" s="313" t="str">
        <f t="shared" si="56"/>
        <v>1900</v>
      </c>
    </row>
    <row r="2295" ht="27" customHeight="1" spans="1:18">
      <c r="A2295" s="362">
        <f t="shared" si="57"/>
        <v>2281</v>
      </c>
      <c r="B2295" s="294"/>
      <c r="C2295" s="337"/>
      <c r="D2295" s="337"/>
      <c r="E2295" s="337"/>
      <c r="F2295" s="337"/>
      <c r="G2295" s="356"/>
      <c r="H2295" s="340"/>
      <c r="I2295" s="337"/>
      <c r="J2295" s="337"/>
      <c r="K2295" s="337"/>
      <c r="L2295" s="337"/>
      <c r="M2295" s="329"/>
      <c r="N2295" s="337"/>
      <c r="O2295" s="349"/>
      <c r="P2295" s="349" t="str">
        <f>TEXT(daily!$B2295,"mmmm")</f>
        <v>January</v>
      </c>
      <c r="Q2295" s="358"/>
      <c r="R2295" s="313" t="str">
        <f t="shared" si="56"/>
        <v>1900</v>
      </c>
    </row>
    <row r="2296" ht="27" customHeight="1" spans="1:18">
      <c r="A2296" s="361">
        <f t="shared" si="57"/>
        <v>2282</v>
      </c>
      <c r="B2296" s="294"/>
      <c r="C2296" s="337"/>
      <c r="D2296" s="337"/>
      <c r="E2296" s="337"/>
      <c r="F2296" s="341"/>
      <c r="G2296" s="356"/>
      <c r="H2296" s="340"/>
      <c r="I2296" s="337"/>
      <c r="J2296" s="337"/>
      <c r="K2296" s="337"/>
      <c r="L2296" s="337"/>
      <c r="M2296" s="334"/>
      <c r="N2296" s="337"/>
      <c r="O2296" s="349"/>
      <c r="P2296" s="349" t="str">
        <f>TEXT(daily!$B2296,"mmmm")</f>
        <v>January</v>
      </c>
      <c r="Q2296" s="357"/>
      <c r="R2296" s="313" t="str">
        <f t="shared" si="56"/>
        <v>1900</v>
      </c>
    </row>
    <row r="2297" ht="27" customHeight="1" spans="1:18">
      <c r="A2297" s="362">
        <f t="shared" si="57"/>
        <v>2283</v>
      </c>
      <c r="B2297" s="294"/>
      <c r="C2297" s="337"/>
      <c r="D2297" s="337"/>
      <c r="E2297" s="337"/>
      <c r="F2297" s="337"/>
      <c r="G2297" s="356"/>
      <c r="H2297" s="340"/>
      <c r="I2297" s="337"/>
      <c r="J2297" s="337"/>
      <c r="K2297" s="337"/>
      <c r="L2297" s="337"/>
      <c r="M2297" s="329"/>
      <c r="N2297" s="337"/>
      <c r="O2297" s="349"/>
      <c r="P2297" s="349" t="str">
        <f>TEXT(daily!$B2297,"mmmm")</f>
        <v>January</v>
      </c>
      <c r="Q2297" s="358"/>
      <c r="R2297" s="313" t="str">
        <f t="shared" si="56"/>
        <v>1900</v>
      </c>
    </row>
    <row r="2298" ht="27" customHeight="1" spans="1:18">
      <c r="A2298" s="361">
        <f t="shared" si="57"/>
        <v>2284</v>
      </c>
      <c r="B2298" s="294"/>
      <c r="C2298" s="337"/>
      <c r="D2298" s="337"/>
      <c r="E2298" s="337"/>
      <c r="F2298" s="337"/>
      <c r="G2298" s="356"/>
      <c r="H2298" s="340"/>
      <c r="I2298" s="337"/>
      <c r="J2298" s="337"/>
      <c r="K2298" s="337"/>
      <c r="L2298" s="337"/>
      <c r="M2298" s="334"/>
      <c r="N2298" s="337"/>
      <c r="O2298" s="349"/>
      <c r="P2298" s="349" t="str">
        <f>TEXT(daily!$B2298,"mmmm")</f>
        <v>January</v>
      </c>
      <c r="Q2298" s="357"/>
      <c r="R2298" s="313" t="str">
        <f t="shared" si="56"/>
        <v>1900</v>
      </c>
    </row>
    <row r="2299" ht="27" customHeight="1" spans="1:18">
      <c r="A2299" s="362">
        <f t="shared" si="57"/>
        <v>2285</v>
      </c>
      <c r="B2299" s="294"/>
      <c r="C2299" s="337"/>
      <c r="D2299" s="337"/>
      <c r="E2299" s="337"/>
      <c r="F2299" s="337"/>
      <c r="G2299" s="356"/>
      <c r="H2299" s="340"/>
      <c r="I2299" s="337"/>
      <c r="J2299" s="337"/>
      <c r="K2299" s="337"/>
      <c r="L2299" s="337"/>
      <c r="M2299" s="329"/>
      <c r="N2299" s="337"/>
      <c r="O2299" s="349"/>
      <c r="P2299" s="349" t="str">
        <f>TEXT(daily!$B2299,"mmmm")</f>
        <v>January</v>
      </c>
      <c r="Q2299" s="358"/>
      <c r="R2299" s="313" t="str">
        <f t="shared" si="56"/>
        <v>1900</v>
      </c>
    </row>
    <row r="2300" ht="27" customHeight="1" spans="1:18">
      <c r="A2300" s="361">
        <f t="shared" si="57"/>
        <v>2286</v>
      </c>
      <c r="B2300" s="294"/>
      <c r="C2300" s="337"/>
      <c r="D2300" s="337"/>
      <c r="E2300" s="337"/>
      <c r="F2300" s="337"/>
      <c r="G2300" s="356"/>
      <c r="H2300" s="340"/>
      <c r="I2300" s="337"/>
      <c r="J2300" s="337"/>
      <c r="K2300" s="337"/>
      <c r="L2300" s="337"/>
      <c r="M2300" s="334"/>
      <c r="N2300" s="337"/>
      <c r="O2300" s="349"/>
      <c r="P2300" s="349" t="str">
        <f>TEXT(daily!$B2300,"mmmm")</f>
        <v>January</v>
      </c>
      <c r="Q2300" s="357"/>
      <c r="R2300" s="313" t="str">
        <f t="shared" si="56"/>
        <v>1900</v>
      </c>
    </row>
    <row r="2301" ht="27" customHeight="1" spans="1:18">
      <c r="A2301" s="362">
        <f t="shared" si="57"/>
        <v>2287</v>
      </c>
      <c r="B2301" s="294"/>
      <c r="C2301" s="337"/>
      <c r="D2301" s="337"/>
      <c r="E2301" s="337"/>
      <c r="F2301" s="337"/>
      <c r="G2301" s="356"/>
      <c r="H2301" s="340"/>
      <c r="I2301" s="337"/>
      <c r="J2301" s="337"/>
      <c r="K2301" s="337"/>
      <c r="L2301" s="337"/>
      <c r="M2301" s="329"/>
      <c r="N2301" s="337"/>
      <c r="O2301" s="349"/>
      <c r="P2301" s="349" t="str">
        <f>TEXT(daily!$B2301,"mmmm")</f>
        <v>January</v>
      </c>
      <c r="Q2301" s="358"/>
      <c r="R2301" s="313" t="str">
        <f t="shared" si="56"/>
        <v>1900</v>
      </c>
    </row>
    <row r="2302" ht="27" customHeight="1" spans="1:18">
      <c r="A2302" s="361">
        <f t="shared" si="57"/>
        <v>2288</v>
      </c>
      <c r="B2302" s="294"/>
      <c r="C2302" s="337"/>
      <c r="D2302" s="341"/>
      <c r="E2302" s="337"/>
      <c r="F2302" s="337"/>
      <c r="G2302" s="356"/>
      <c r="H2302" s="340"/>
      <c r="I2302" s="337"/>
      <c r="J2302" s="337"/>
      <c r="K2302" s="337"/>
      <c r="L2302" s="337"/>
      <c r="M2302" s="334"/>
      <c r="N2302" s="337"/>
      <c r="O2302" s="349"/>
      <c r="P2302" s="349" t="str">
        <f>TEXT(daily!$B2302,"mmmm")</f>
        <v>January</v>
      </c>
      <c r="Q2302" s="357"/>
      <c r="R2302" s="313" t="str">
        <f t="shared" si="56"/>
        <v>1900</v>
      </c>
    </row>
    <row r="2303" ht="27" customHeight="1" spans="1:18">
      <c r="A2303" s="362">
        <f t="shared" si="57"/>
        <v>2289</v>
      </c>
      <c r="B2303" s="294"/>
      <c r="C2303" s="337"/>
      <c r="D2303" s="341"/>
      <c r="E2303" s="337"/>
      <c r="F2303" s="337"/>
      <c r="G2303" s="356"/>
      <c r="H2303" s="340"/>
      <c r="I2303" s="337"/>
      <c r="J2303" s="337"/>
      <c r="K2303" s="337"/>
      <c r="L2303" s="337"/>
      <c r="M2303" s="329"/>
      <c r="N2303" s="337"/>
      <c r="O2303" s="349"/>
      <c r="P2303" s="349" t="str">
        <f>TEXT(daily!$B2303,"mmmm")</f>
        <v>January</v>
      </c>
      <c r="Q2303" s="358"/>
      <c r="R2303" s="313" t="str">
        <f t="shared" si="56"/>
        <v>1900</v>
      </c>
    </row>
    <row r="2304" ht="27" customHeight="1" spans="1:18">
      <c r="A2304" s="361">
        <f t="shared" si="57"/>
        <v>2290</v>
      </c>
      <c r="B2304" s="294"/>
      <c r="C2304" s="337"/>
      <c r="D2304" s="337"/>
      <c r="E2304" s="337"/>
      <c r="F2304" s="337"/>
      <c r="G2304" s="356"/>
      <c r="H2304" s="340"/>
      <c r="I2304" s="337"/>
      <c r="J2304" s="337"/>
      <c r="K2304" s="337"/>
      <c r="L2304" s="337"/>
      <c r="M2304" s="334"/>
      <c r="N2304" s="337"/>
      <c r="O2304" s="349"/>
      <c r="P2304" s="349" t="str">
        <f>TEXT(daily!$B2304,"mmmm")</f>
        <v>January</v>
      </c>
      <c r="Q2304" s="357"/>
      <c r="R2304" s="313" t="str">
        <f t="shared" si="56"/>
        <v>1900</v>
      </c>
    </row>
    <row r="2305" ht="27" customHeight="1" spans="1:18">
      <c r="A2305" s="362">
        <f t="shared" si="57"/>
        <v>2291</v>
      </c>
      <c r="B2305" s="294"/>
      <c r="C2305" s="337"/>
      <c r="D2305" s="337"/>
      <c r="E2305" s="337"/>
      <c r="F2305" s="337"/>
      <c r="G2305" s="356"/>
      <c r="H2305" s="340"/>
      <c r="I2305" s="337"/>
      <c r="J2305" s="337"/>
      <c r="K2305" s="337"/>
      <c r="L2305" s="337"/>
      <c r="M2305" s="329"/>
      <c r="N2305" s="337"/>
      <c r="O2305" s="349"/>
      <c r="P2305" s="349" t="str">
        <f>TEXT(daily!$B2305,"mmmm")</f>
        <v>January</v>
      </c>
      <c r="Q2305" s="358"/>
      <c r="R2305" s="313" t="str">
        <f t="shared" si="56"/>
        <v>1900</v>
      </c>
    </row>
    <row r="2306" ht="27" customHeight="1" spans="1:18">
      <c r="A2306" s="361">
        <f t="shared" si="57"/>
        <v>2292</v>
      </c>
      <c r="B2306" s="294"/>
      <c r="C2306" s="337"/>
      <c r="D2306" s="337"/>
      <c r="E2306" s="337"/>
      <c r="F2306" s="337"/>
      <c r="G2306" s="356"/>
      <c r="H2306" s="340"/>
      <c r="I2306" s="337"/>
      <c r="J2306" s="337"/>
      <c r="K2306" s="337"/>
      <c r="L2306" s="337"/>
      <c r="M2306" s="334"/>
      <c r="N2306" s="337"/>
      <c r="O2306" s="349"/>
      <c r="P2306" s="349" t="str">
        <f>TEXT(daily!$B2306,"mmmm")</f>
        <v>January</v>
      </c>
      <c r="Q2306" s="357"/>
      <c r="R2306" s="313" t="str">
        <f t="shared" si="56"/>
        <v>1900</v>
      </c>
    </row>
    <row r="2307" ht="27" customHeight="1" spans="1:18">
      <c r="A2307" s="362">
        <f t="shared" si="57"/>
        <v>2293</v>
      </c>
      <c r="B2307" s="294"/>
      <c r="C2307" s="337"/>
      <c r="D2307" s="337"/>
      <c r="E2307" s="337"/>
      <c r="F2307" s="337"/>
      <c r="G2307" s="356"/>
      <c r="H2307" s="340"/>
      <c r="I2307" s="337"/>
      <c r="J2307" s="337"/>
      <c r="K2307" s="337"/>
      <c r="L2307" s="337"/>
      <c r="M2307" s="329"/>
      <c r="N2307" s="337"/>
      <c r="O2307" s="349"/>
      <c r="P2307" s="349" t="str">
        <f>TEXT(daily!$B2307,"mmmm")</f>
        <v>January</v>
      </c>
      <c r="Q2307" s="358"/>
      <c r="R2307" s="313" t="str">
        <f t="shared" si="56"/>
        <v>1900</v>
      </c>
    </row>
    <row r="2308" ht="27" customHeight="1" spans="1:18">
      <c r="A2308" s="361">
        <f t="shared" si="57"/>
        <v>2294</v>
      </c>
      <c r="B2308" s="294"/>
      <c r="C2308" s="337"/>
      <c r="D2308" s="337"/>
      <c r="E2308" s="337"/>
      <c r="F2308" s="337"/>
      <c r="G2308" s="356"/>
      <c r="H2308" s="340"/>
      <c r="I2308" s="337"/>
      <c r="J2308" s="337"/>
      <c r="K2308" s="337"/>
      <c r="L2308" s="337"/>
      <c r="M2308" s="334"/>
      <c r="N2308" s="337"/>
      <c r="O2308" s="349"/>
      <c r="P2308" s="349" t="str">
        <f>TEXT(daily!$B2308,"mmmm")</f>
        <v>January</v>
      </c>
      <c r="Q2308" s="357"/>
      <c r="R2308" s="313" t="str">
        <f t="shared" si="56"/>
        <v>1900</v>
      </c>
    </row>
    <row r="2309" ht="27" customHeight="1" spans="1:18">
      <c r="A2309" s="362">
        <f t="shared" si="57"/>
        <v>2295</v>
      </c>
      <c r="B2309" s="294"/>
      <c r="C2309" s="337"/>
      <c r="D2309" s="337"/>
      <c r="E2309" s="337"/>
      <c r="F2309" s="337"/>
      <c r="G2309" s="356"/>
      <c r="H2309" s="340"/>
      <c r="I2309" s="337"/>
      <c r="J2309" s="337"/>
      <c r="K2309" s="337"/>
      <c r="L2309" s="337"/>
      <c r="M2309" s="329"/>
      <c r="N2309" s="337"/>
      <c r="O2309" s="349"/>
      <c r="P2309" s="349" t="str">
        <f>TEXT(daily!$B2309,"mmmm")</f>
        <v>January</v>
      </c>
      <c r="Q2309" s="358"/>
      <c r="R2309" s="313" t="str">
        <f t="shared" si="56"/>
        <v>1900</v>
      </c>
    </row>
    <row r="2310" ht="27" customHeight="1" spans="1:18">
      <c r="A2310" s="361">
        <f t="shared" si="57"/>
        <v>2296</v>
      </c>
      <c r="B2310" s="294"/>
      <c r="C2310" s="337"/>
      <c r="D2310" s="337"/>
      <c r="E2310" s="337"/>
      <c r="F2310" s="337"/>
      <c r="G2310" s="356"/>
      <c r="H2310" s="340"/>
      <c r="I2310" s="337"/>
      <c r="J2310" s="337"/>
      <c r="K2310" s="337"/>
      <c r="L2310" s="337"/>
      <c r="M2310" s="334"/>
      <c r="N2310" s="337"/>
      <c r="O2310" s="349"/>
      <c r="P2310" s="349" t="str">
        <f>TEXT(daily!$B2310,"mmmm")</f>
        <v>January</v>
      </c>
      <c r="Q2310" s="357"/>
      <c r="R2310" s="313" t="str">
        <f t="shared" si="56"/>
        <v>1900</v>
      </c>
    </row>
    <row r="2311" ht="27" customHeight="1" spans="1:18">
      <c r="A2311" s="362">
        <f t="shared" si="57"/>
        <v>2297</v>
      </c>
      <c r="B2311" s="294"/>
      <c r="C2311" s="337"/>
      <c r="D2311" s="337"/>
      <c r="E2311" s="337"/>
      <c r="F2311" s="337"/>
      <c r="G2311" s="356"/>
      <c r="H2311" s="340"/>
      <c r="I2311" s="337"/>
      <c r="J2311" s="337"/>
      <c r="K2311" s="337"/>
      <c r="L2311" s="337"/>
      <c r="M2311" s="329"/>
      <c r="N2311" s="337"/>
      <c r="O2311" s="349"/>
      <c r="P2311" s="349" t="str">
        <f>TEXT(daily!$B2311,"mmmm")</f>
        <v>January</v>
      </c>
      <c r="Q2311" s="358"/>
      <c r="R2311" s="313" t="str">
        <f t="shared" si="56"/>
        <v>1900</v>
      </c>
    </row>
    <row r="2312" ht="27" customHeight="1" spans="1:18">
      <c r="A2312" s="361">
        <f t="shared" si="57"/>
        <v>2298</v>
      </c>
      <c r="B2312" s="294"/>
      <c r="C2312" s="337"/>
      <c r="D2312" s="337"/>
      <c r="E2312" s="337"/>
      <c r="F2312" s="337"/>
      <c r="G2312" s="356"/>
      <c r="H2312" s="340"/>
      <c r="I2312" s="337"/>
      <c r="J2312" s="337"/>
      <c r="K2312" s="337"/>
      <c r="L2312" s="337"/>
      <c r="M2312" s="334"/>
      <c r="N2312" s="337"/>
      <c r="O2312" s="349"/>
      <c r="P2312" s="349" t="str">
        <f>TEXT(daily!$B2312,"mmmm")</f>
        <v>January</v>
      </c>
      <c r="Q2312" s="357"/>
      <c r="R2312" s="313" t="str">
        <f t="shared" si="56"/>
        <v>1900</v>
      </c>
    </row>
    <row r="2313" ht="27" customHeight="1" spans="1:18">
      <c r="A2313" s="362">
        <f t="shared" si="57"/>
        <v>2299</v>
      </c>
      <c r="B2313" s="294"/>
      <c r="C2313" s="337"/>
      <c r="D2313" s="337"/>
      <c r="E2313" s="337"/>
      <c r="F2313" s="337"/>
      <c r="G2313" s="356"/>
      <c r="H2313" s="340"/>
      <c r="I2313" s="337"/>
      <c r="J2313" s="337"/>
      <c r="K2313" s="337"/>
      <c r="L2313" s="337"/>
      <c r="M2313" s="329"/>
      <c r="N2313" s="337"/>
      <c r="O2313" s="349"/>
      <c r="P2313" s="349" t="str">
        <f>TEXT(daily!$B2313,"mmmm")</f>
        <v>January</v>
      </c>
      <c r="Q2313" s="358"/>
      <c r="R2313" s="313" t="str">
        <f t="shared" si="56"/>
        <v>1900</v>
      </c>
    </row>
    <row r="2314" ht="27" customHeight="1" spans="1:18">
      <c r="A2314" s="361">
        <f t="shared" si="57"/>
        <v>2300</v>
      </c>
      <c r="B2314" s="294"/>
      <c r="C2314" s="337"/>
      <c r="D2314" s="337"/>
      <c r="E2314" s="337"/>
      <c r="F2314" s="337"/>
      <c r="G2314" s="356"/>
      <c r="H2314" s="340"/>
      <c r="I2314" s="337"/>
      <c r="J2314" s="337"/>
      <c r="K2314" s="337"/>
      <c r="L2314" s="337"/>
      <c r="M2314" s="334"/>
      <c r="N2314" s="337"/>
      <c r="O2314" s="349"/>
      <c r="P2314" s="349" t="str">
        <f>TEXT(daily!$B2314,"mmmm")</f>
        <v>January</v>
      </c>
      <c r="Q2314" s="357"/>
      <c r="R2314" s="313" t="str">
        <f t="shared" si="56"/>
        <v>1900</v>
      </c>
    </row>
    <row r="2315" ht="27" customHeight="1" spans="1:18">
      <c r="A2315" s="362">
        <f t="shared" si="57"/>
        <v>2301</v>
      </c>
      <c r="B2315" s="294"/>
      <c r="C2315" s="337"/>
      <c r="D2315" s="337"/>
      <c r="E2315" s="337"/>
      <c r="F2315" s="337"/>
      <c r="G2315" s="356"/>
      <c r="H2315" s="340"/>
      <c r="I2315" s="337"/>
      <c r="J2315" s="337"/>
      <c r="K2315" s="337"/>
      <c r="L2315" s="337"/>
      <c r="M2315" s="329"/>
      <c r="N2315" s="337"/>
      <c r="O2315" s="349"/>
      <c r="P2315" s="349" t="str">
        <f>TEXT(daily!$B2315,"mmmm")</f>
        <v>January</v>
      </c>
      <c r="Q2315" s="358"/>
      <c r="R2315" s="313" t="str">
        <f t="shared" si="56"/>
        <v>1900</v>
      </c>
    </row>
    <row r="2316" ht="27" customHeight="1" spans="1:18">
      <c r="A2316" s="361">
        <f t="shared" si="57"/>
        <v>2302</v>
      </c>
      <c r="B2316" s="294"/>
      <c r="C2316" s="337"/>
      <c r="D2316" s="337"/>
      <c r="E2316" s="337"/>
      <c r="F2316" s="337"/>
      <c r="G2316" s="356"/>
      <c r="H2316" s="340"/>
      <c r="I2316" s="337"/>
      <c r="J2316" s="337"/>
      <c r="K2316" s="337"/>
      <c r="L2316" s="337"/>
      <c r="M2316" s="334"/>
      <c r="N2316" s="337"/>
      <c r="O2316" s="349"/>
      <c r="P2316" s="349" t="str">
        <f>TEXT(daily!$B2316,"mmmm")</f>
        <v>January</v>
      </c>
      <c r="Q2316" s="357"/>
      <c r="R2316" s="313" t="str">
        <f t="shared" si="56"/>
        <v>1900</v>
      </c>
    </row>
    <row r="2317" ht="27" customHeight="1" spans="1:18">
      <c r="A2317" s="362">
        <f t="shared" si="57"/>
        <v>2303</v>
      </c>
      <c r="B2317" s="294"/>
      <c r="C2317" s="337"/>
      <c r="D2317" s="337"/>
      <c r="E2317" s="337"/>
      <c r="F2317" s="337"/>
      <c r="G2317" s="356"/>
      <c r="H2317" s="340"/>
      <c r="I2317" s="337"/>
      <c r="J2317" s="337"/>
      <c r="K2317" s="337"/>
      <c r="L2317" s="337"/>
      <c r="M2317" s="329"/>
      <c r="N2317" s="337"/>
      <c r="O2317" s="349"/>
      <c r="P2317" s="349" t="str">
        <f>TEXT(daily!$B2317,"mmmm")</f>
        <v>January</v>
      </c>
      <c r="Q2317" s="358"/>
      <c r="R2317" s="313" t="str">
        <f t="shared" si="56"/>
        <v>1900</v>
      </c>
    </row>
    <row r="2318" ht="27" customHeight="1" spans="1:18">
      <c r="A2318" s="361">
        <f t="shared" si="57"/>
        <v>2304</v>
      </c>
      <c r="B2318" s="294"/>
      <c r="C2318" s="337"/>
      <c r="D2318" s="337"/>
      <c r="E2318" s="337"/>
      <c r="F2318" s="337"/>
      <c r="G2318" s="356"/>
      <c r="H2318" s="340"/>
      <c r="I2318" s="337"/>
      <c r="J2318" s="337"/>
      <c r="K2318" s="337"/>
      <c r="L2318" s="337"/>
      <c r="M2318" s="334"/>
      <c r="N2318" s="337"/>
      <c r="O2318" s="349"/>
      <c r="P2318" s="349" t="str">
        <f>TEXT(daily!$B2318,"mmmm")</f>
        <v>January</v>
      </c>
      <c r="Q2318" s="357"/>
      <c r="R2318" s="313" t="str">
        <f t="shared" si="56"/>
        <v>1900</v>
      </c>
    </row>
    <row r="2319" ht="27" customHeight="1" spans="1:18">
      <c r="A2319" s="362">
        <f t="shared" si="57"/>
        <v>2305</v>
      </c>
      <c r="B2319" s="294"/>
      <c r="C2319" s="337"/>
      <c r="D2319" s="337"/>
      <c r="E2319" s="337"/>
      <c r="F2319" s="337"/>
      <c r="G2319" s="356"/>
      <c r="H2319" s="340"/>
      <c r="I2319" s="337"/>
      <c r="J2319" s="337"/>
      <c r="K2319" s="337"/>
      <c r="L2319" s="337"/>
      <c r="M2319" s="329"/>
      <c r="N2319" s="337"/>
      <c r="O2319" s="349"/>
      <c r="P2319" s="349" t="str">
        <f>TEXT(daily!$B2319,"mmmm")</f>
        <v>January</v>
      </c>
      <c r="Q2319" s="358"/>
      <c r="R2319" s="313" t="str">
        <f t="shared" ref="R2319:R2382" si="58">TEXT(B2319,"yyyy")</f>
        <v>1900</v>
      </c>
    </row>
    <row r="2320" ht="27" customHeight="1" spans="1:18">
      <c r="A2320" s="361">
        <f t="shared" si="57"/>
        <v>2306</v>
      </c>
      <c r="B2320" s="294"/>
      <c r="C2320" s="337"/>
      <c r="D2320" s="337"/>
      <c r="E2320" s="337"/>
      <c r="F2320" s="337"/>
      <c r="G2320" s="356"/>
      <c r="H2320" s="340"/>
      <c r="I2320" s="337"/>
      <c r="J2320" s="337"/>
      <c r="K2320" s="337"/>
      <c r="L2320" s="337"/>
      <c r="M2320" s="334"/>
      <c r="N2320" s="337"/>
      <c r="O2320" s="349"/>
      <c r="P2320" s="349" t="str">
        <f>TEXT(daily!$B2320,"mmmm")</f>
        <v>January</v>
      </c>
      <c r="Q2320" s="357"/>
      <c r="R2320" s="313" t="str">
        <f t="shared" si="58"/>
        <v>1900</v>
      </c>
    </row>
    <row r="2321" ht="27" customHeight="1" spans="1:18">
      <c r="A2321" s="362">
        <f t="shared" si="57"/>
        <v>2307</v>
      </c>
      <c r="B2321" s="294"/>
      <c r="C2321" s="337"/>
      <c r="D2321" s="337"/>
      <c r="E2321" s="337"/>
      <c r="F2321" s="337"/>
      <c r="G2321" s="356"/>
      <c r="H2321" s="340"/>
      <c r="I2321" s="337"/>
      <c r="J2321" s="337"/>
      <c r="K2321" s="337"/>
      <c r="L2321" s="337"/>
      <c r="M2321" s="329"/>
      <c r="N2321" s="337"/>
      <c r="O2321" s="349"/>
      <c r="P2321" s="349" t="str">
        <f>TEXT(daily!$B2321,"mmmm")</f>
        <v>January</v>
      </c>
      <c r="Q2321" s="358"/>
      <c r="R2321" s="313" t="str">
        <f t="shared" si="58"/>
        <v>1900</v>
      </c>
    </row>
    <row r="2322" ht="27" customHeight="1" spans="1:18">
      <c r="A2322" s="361">
        <f t="shared" si="57"/>
        <v>2308</v>
      </c>
      <c r="B2322" s="294"/>
      <c r="C2322" s="337"/>
      <c r="D2322" s="337"/>
      <c r="E2322" s="337"/>
      <c r="F2322" s="337"/>
      <c r="G2322" s="356"/>
      <c r="H2322" s="340"/>
      <c r="I2322" s="337"/>
      <c r="J2322" s="337"/>
      <c r="K2322" s="337"/>
      <c r="L2322" s="337"/>
      <c r="M2322" s="334"/>
      <c r="N2322" s="337"/>
      <c r="O2322" s="349"/>
      <c r="P2322" s="349" t="str">
        <f>TEXT(daily!$B2322,"mmmm")</f>
        <v>January</v>
      </c>
      <c r="Q2322" s="357"/>
      <c r="R2322" s="313" t="str">
        <f t="shared" si="58"/>
        <v>1900</v>
      </c>
    </row>
    <row r="2323" ht="27" customHeight="1" spans="1:18">
      <c r="A2323" s="362">
        <f t="shared" si="57"/>
        <v>2309</v>
      </c>
      <c r="B2323" s="294"/>
      <c r="C2323" s="337"/>
      <c r="D2323" s="337"/>
      <c r="E2323" s="337"/>
      <c r="F2323" s="337"/>
      <c r="G2323" s="356"/>
      <c r="H2323" s="340"/>
      <c r="I2323" s="337"/>
      <c r="J2323" s="337"/>
      <c r="K2323" s="337"/>
      <c r="L2323" s="337"/>
      <c r="M2323" s="329"/>
      <c r="N2323" s="337"/>
      <c r="O2323" s="349"/>
      <c r="P2323" s="349" t="str">
        <f>TEXT(daily!$B2323,"mmmm")</f>
        <v>January</v>
      </c>
      <c r="Q2323" s="358"/>
      <c r="R2323" s="313" t="str">
        <f t="shared" si="58"/>
        <v>1900</v>
      </c>
    </row>
    <row r="2324" ht="27" customHeight="1" spans="1:18">
      <c r="A2324" s="361">
        <f t="shared" si="57"/>
        <v>2310</v>
      </c>
      <c r="B2324" s="294"/>
      <c r="C2324" s="337"/>
      <c r="D2324" s="337"/>
      <c r="E2324" s="337"/>
      <c r="F2324" s="337"/>
      <c r="G2324" s="356"/>
      <c r="H2324" s="340"/>
      <c r="I2324" s="337"/>
      <c r="J2324" s="337"/>
      <c r="K2324" s="337"/>
      <c r="L2324" s="337"/>
      <c r="M2324" s="334"/>
      <c r="N2324" s="337"/>
      <c r="O2324" s="349"/>
      <c r="P2324" s="349" t="str">
        <f>TEXT(daily!$B2324,"mmmm")</f>
        <v>January</v>
      </c>
      <c r="Q2324" s="357"/>
      <c r="R2324" s="313" t="str">
        <f t="shared" si="58"/>
        <v>1900</v>
      </c>
    </row>
    <row r="2325" ht="27" customHeight="1" spans="1:18">
      <c r="A2325" s="362">
        <f t="shared" si="57"/>
        <v>2311</v>
      </c>
      <c r="B2325" s="294"/>
      <c r="C2325" s="337"/>
      <c r="D2325" s="337"/>
      <c r="E2325" s="337"/>
      <c r="F2325" s="337"/>
      <c r="G2325" s="356"/>
      <c r="H2325" s="340"/>
      <c r="I2325" s="337"/>
      <c r="J2325" s="337"/>
      <c r="K2325" s="337"/>
      <c r="L2325" s="337"/>
      <c r="M2325" s="329"/>
      <c r="N2325" s="337"/>
      <c r="O2325" s="349"/>
      <c r="P2325" s="349" t="str">
        <f>TEXT(daily!$B2325,"mmmm")</f>
        <v>January</v>
      </c>
      <c r="Q2325" s="358"/>
      <c r="R2325" s="313" t="str">
        <f t="shared" si="58"/>
        <v>1900</v>
      </c>
    </row>
    <row r="2326" ht="27" customHeight="1" spans="1:18">
      <c r="A2326" s="361">
        <f t="shared" si="57"/>
        <v>2312</v>
      </c>
      <c r="B2326" s="294"/>
      <c r="C2326" s="337"/>
      <c r="D2326" s="337"/>
      <c r="E2326" s="337"/>
      <c r="F2326" s="337"/>
      <c r="G2326" s="356"/>
      <c r="H2326" s="340"/>
      <c r="I2326" s="337"/>
      <c r="J2326" s="337"/>
      <c r="K2326" s="337"/>
      <c r="L2326" s="337"/>
      <c r="M2326" s="334"/>
      <c r="N2326" s="337"/>
      <c r="O2326" s="349"/>
      <c r="P2326" s="349" t="str">
        <f>TEXT(daily!$B2326,"mmmm")</f>
        <v>January</v>
      </c>
      <c r="Q2326" s="357"/>
      <c r="R2326" s="313" t="str">
        <f t="shared" si="58"/>
        <v>1900</v>
      </c>
    </row>
    <row r="2327" ht="27" customHeight="1" spans="1:18">
      <c r="A2327" s="362">
        <f t="shared" si="57"/>
        <v>2313</v>
      </c>
      <c r="B2327" s="294"/>
      <c r="C2327" s="337"/>
      <c r="D2327" s="337"/>
      <c r="E2327" s="337"/>
      <c r="F2327" s="337"/>
      <c r="G2327" s="356"/>
      <c r="H2327" s="340"/>
      <c r="I2327" s="337"/>
      <c r="J2327" s="337"/>
      <c r="K2327" s="337"/>
      <c r="L2327" s="337"/>
      <c r="M2327" s="329"/>
      <c r="N2327" s="337"/>
      <c r="O2327" s="349"/>
      <c r="P2327" s="349" t="str">
        <f>TEXT(daily!$B2327,"mmmm")</f>
        <v>January</v>
      </c>
      <c r="Q2327" s="358"/>
      <c r="R2327" s="313" t="str">
        <f t="shared" si="58"/>
        <v>1900</v>
      </c>
    </row>
    <row r="2328" ht="27" customHeight="1" spans="1:18">
      <c r="A2328" s="361">
        <f t="shared" si="57"/>
        <v>2314</v>
      </c>
      <c r="B2328" s="294"/>
      <c r="C2328" s="337"/>
      <c r="D2328" s="337"/>
      <c r="E2328" s="337"/>
      <c r="F2328" s="337"/>
      <c r="G2328" s="356"/>
      <c r="H2328" s="340"/>
      <c r="I2328" s="337"/>
      <c r="J2328" s="337"/>
      <c r="K2328" s="337"/>
      <c r="L2328" s="337"/>
      <c r="M2328" s="334"/>
      <c r="N2328" s="337"/>
      <c r="O2328" s="349"/>
      <c r="P2328" s="349" t="str">
        <f>TEXT(daily!$B2328,"mmmm")</f>
        <v>January</v>
      </c>
      <c r="Q2328" s="357"/>
      <c r="R2328" s="313" t="str">
        <f t="shared" si="58"/>
        <v>1900</v>
      </c>
    </row>
    <row r="2329" ht="27" customHeight="1" spans="1:18">
      <c r="A2329" s="362">
        <f t="shared" si="57"/>
        <v>2315</v>
      </c>
      <c r="B2329" s="294"/>
      <c r="C2329" s="337"/>
      <c r="D2329" s="337"/>
      <c r="E2329" s="337"/>
      <c r="F2329" s="337"/>
      <c r="G2329" s="356"/>
      <c r="H2329" s="340"/>
      <c r="I2329" s="337"/>
      <c r="J2329" s="337"/>
      <c r="K2329" s="337"/>
      <c r="L2329" s="337"/>
      <c r="M2329" s="329"/>
      <c r="N2329" s="337"/>
      <c r="O2329" s="349"/>
      <c r="P2329" s="349" t="str">
        <f>TEXT(daily!$B2329,"mmmm")</f>
        <v>January</v>
      </c>
      <c r="Q2329" s="358"/>
      <c r="R2329" s="313" t="str">
        <f t="shared" si="58"/>
        <v>1900</v>
      </c>
    </row>
    <row r="2330" ht="27" customHeight="1" spans="1:18">
      <c r="A2330" s="361">
        <f t="shared" si="57"/>
        <v>2316</v>
      </c>
      <c r="B2330" s="294"/>
      <c r="C2330" s="337"/>
      <c r="D2330" s="337"/>
      <c r="E2330" s="337"/>
      <c r="F2330" s="337"/>
      <c r="G2330" s="356"/>
      <c r="H2330" s="340"/>
      <c r="I2330" s="337"/>
      <c r="J2330" s="337"/>
      <c r="K2330" s="337"/>
      <c r="L2330" s="337"/>
      <c r="M2330" s="334"/>
      <c r="N2330" s="337"/>
      <c r="O2330" s="349"/>
      <c r="P2330" s="349" t="str">
        <f>TEXT(daily!$B2330,"mmmm")</f>
        <v>January</v>
      </c>
      <c r="Q2330" s="357"/>
      <c r="R2330" s="313" t="str">
        <f t="shared" si="58"/>
        <v>1900</v>
      </c>
    </row>
    <row r="2331" ht="27" customHeight="1" spans="1:18">
      <c r="A2331" s="362">
        <f t="shared" si="57"/>
        <v>2317</v>
      </c>
      <c r="B2331" s="294"/>
      <c r="C2331" s="337"/>
      <c r="D2331" s="337"/>
      <c r="E2331" s="337"/>
      <c r="F2331" s="337"/>
      <c r="G2331" s="356"/>
      <c r="H2331" s="340"/>
      <c r="I2331" s="337"/>
      <c r="J2331" s="337"/>
      <c r="K2331" s="337"/>
      <c r="L2331" s="337"/>
      <c r="M2331" s="329"/>
      <c r="N2331" s="337"/>
      <c r="O2331" s="349"/>
      <c r="P2331" s="349" t="str">
        <f>TEXT(daily!$B2331,"mmmm")</f>
        <v>January</v>
      </c>
      <c r="Q2331" s="358"/>
      <c r="R2331" s="313" t="str">
        <f t="shared" si="58"/>
        <v>1900</v>
      </c>
    </row>
    <row r="2332" ht="27" customHeight="1" spans="1:18">
      <c r="A2332" s="361">
        <f t="shared" si="57"/>
        <v>2318</v>
      </c>
      <c r="B2332" s="294"/>
      <c r="C2332" s="337"/>
      <c r="D2332" s="337"/>
      <c r="E2332" s="337"/>
      <c r="F2332" s="337"/>
      <c r="G2332" s="356"/>
      <c r="H2332" s="340"/>
      <c r="I2332" s="337"/>
      <c r="J2332" s="337"/>
      <c r="K2332" s="337"/>
      <c r="L2332" s="337"/>
      <c r="M2332" s="334"/>
      <c r="N2332" s="337"/>
      <c r="O2332" s="349"/>
      <c r="P2332" s="349" t="str">
        <f>TEXT(daily!$B2332,"mmmm")</f>
        <v>January</v>
      </c>
      <c r="Q2332" s="357"/>
      <c r="R2332" s="313" t="str">
        <f t="shared" si="58"/>
        <v>1900</v>
      </c>
    </row>
    <row r="2333" ht="27" customHeight="1" spans="1:18">
      <c r="A2333" s="362">
        <f t="shared" si="57"/>
        <v>2319</v>
      </c>
      <c r="B2333" s="294"/>
      <c r="C2333" s="337"/>
      <c r="D2333" s="337"/>
      <c r="E2333" s="337"/>
      <c r="F2333" s="337"/>
      <c r="G2333" s="356"/>
      <c r="H2333" s="340"/>
      <c r="I2333" s="337"/>
      <c r="J2333" s="337"/>
      <c r="K2333" s="337"/>
      <c r="L2333" s="337"/>
      <c r="M2333" s="329"/>
      <c r="N2333" s="337"/>
      <c r="O2333" s="349"/>
      <c r="P2333" s="349" t="str">
        <f>TEXT(daily!$B2333,"mmmm")</f>
        <v>January</v>
      </c>
      <c r="Q2333" s="358"/>
      <c r="R2333" s="313" t="str">
        <f t="shared" si="58"/>
        <v>1900</v>
      </c>
    </row>
    <row r="2334" ht="27" customHeight="1" spans="1:18">
      <c r="A2334" s="361">
        <f t="shared" si="57"/>
        <v>2320</v>
      </c>
      <c r="B2334" s="294"/>
      <c r="C2334" s="337"/>
      <c r="D2334" s="337"/>
      <c r="E2334" s="337"/>
      <c r="F2334" s="337"/>
      <c r="G2334" s="356"/>
      <c r="H2334" s="340"/>
      <c r="I2334" s="337"/>
      <c r="J2334" s="337"/>
      <c r="K2334" s="337"/>
      <c r="L2334" s="337"/>
      <c r="M2334" s="334"/>
      <c r="N2334" s="337"/>
      <c r="O2334" s="349"/>
      <c r="P2334" s="349" t="str">
        <f>TEXT(daily!$B2334,"mmmm")</f>
        <v>January</v>
      </c>
      <c r="Q2334" s="357"/>
      <c r="R2334" s="313" t="str">
        <f t="shared" si="58"/>
        <v>1900</v>
      </c>
    </row>
    <row r="2335" ht="27" customHeight="1" spans="1:18">
      <c r="A2335" s="362">
        <f t="shared" si="57"/>
        <v>2321</v>
      </c>
      <c r="B2335" s="294"/>
      <c r="C2335" s="337"/>
      <c r="D2335" s="337"/>
      <c r="E2335" s="337"/>
      <c r="F2335" s="337"/>
      <c r="G2335" s="356"/>
      <c r="H2335" s="340"/>
      <c r="I2335" s="337"/>
      <c r="J2335" s="337"/>
      <c r="K2335" s="337"/>
      <c r="L2335" s="337"/>
      <c r="M2335" s="329"/>
      <c r="N2335" s="337"/>
      <c r="O2335" s="349"/>
      <c r="P2335" s="349" t="str">
        <f>TEXT(daily!$B2335,"mmmm")</f>
        <v>January</v>
      </c>
      <c r="Q2335" s="358"/>
      <c r="R2335" s="313" t="str">
        <f t="shared" si="58"/>
        <v>1900</v>
      </c>
    </row>
    <row r="2336" ht="27" customHeight="1" spans="1:18">
      <c r="A2336" s="361">
        <f t="shared" si="57"/>
        <v>2322</v>
      </c>
      <c r="B2336" s="294"/>
      <c r="C2336" s="337"/>
      <c r="D2336" s="337"/>
      <c r="E2336" s="337"/>
      <c r="F2336" s="337"/>
      <c r="G2336" s="356"/>
      <c r="H2336" s="340"/>
      <c r="I2336" s="337"/>
      <c r="J2336" s="337"/>
      <c r="K2336" s="337"/>
      <c r="L2336" s="337"/>
      <c r="M2336" s="334"/>
      <c r="N2336" s="337"/>
      <c r="O2336" s="349"/>
      <c r="P2336" s="349" t="str">
        <f>TEXT(daily!$B2336,"mmmm")</f>
        <v>January</v>
      </c>
      <c r="Q2336" s="357"/>
      <c r="R2336" s="313" t="str">
        <f t="shared" si="58"/>
        <v>1900</v>
      </c>
    </row>
    <row r="2337" ht="27" customHeight="1" spans="1:18">
      <c r="A2337" s="362">
        <f t="shared" si="57"/>
        <v>2323</v>
      </c>
      <c r="B2337" s="294"/>
      <c r="C2337" s="337"/>
      <c r="D2337" s="337"/>
      <c r="E2337" s="337"/>
      <c r="F2337" s="337"/>
      <c r="G2337" s="356"/>
      <c r="H2337" s="340"/>
      <c r="I2337" s="337"/>
      <c r="J2337" s="337"/>
      <c r="K2337" s="337"/>
      <c r="L2337" s="337"/>
      <c r="M2337" s="329"/>
      <c r="N2337" s="337"/>
      <c r="O2337" s="349"/>
      <c r="P2337" s="349" t="str">
        <f>TEXT(daily!$B2337,"mmmm")</f>
        <v>January</v>
      </c>
      <c r="Q2337" s="358"/>
      <c r="R2337" s="313" t="str">
        <f t="shared" si="58"/>
        <v>1900</v>
      </c>
    </row>
    <row r="2338" ht="27" customHeight="1" spans="1:18">
      <c r="A2338" s="361">
        <f t="shared" si="57"/>
        <v>2324</v>
      </c>
      <c r="B2338" s="294"/>
      <c r="C2338" s="337"/>
      <c r="D2338" s="337"/>
      <c r="E2338" s="337"/>
      <c r="F2338" s="337"/>
      <c r="G2338" s="356"/>
      <c r="H2338" s="340"/>
      <c r="I2338" s="337"/>
      <c r="J2338" s="337"/>
      <c r="K2338" s="337"/>
      <c r="L2338" s="337"/>
      <c r="M2338" s="334"/>
      <c r="N2338" s="337"/>
      <c r="O2338" s="349"/>
      <c r="P2338" s="349" t="str">
        <f>TEXT(daily!$B2338,"mmmm")</f>
        <v>January</v>
      </c>
      <c r="Q2338" s="357"/>
      <c r="R2338" s="313" t="str">
        <f t="shared" si="58"/>
        <v>1900</v>
      </c>
    </row>
    <row r="2339" ht="27" customHeight="1" spans="1:18">
      <c r="A2339" s="362">
        <f t="shared" si="57"/>
        <v>2325</v>
      </c>
      <c r="B2339" s="294"/>
      <c r="C2339" s="337"/>
      <c r="D2339" s="337"/>
      <c r="E2339" s="337"/>
      <c r="F2339" s="337"/>
      <c r="G2339" s="356"/>
      <c r="H2339" s="340"/>
      <c r="I2339" s="337"/>
      <c r="J2339" s="337"/>
      <c r="K2339" s="337"/>
      <c r="L2339" s="337"/>
      <c r="M2339" s="329"/>
      <c r="N2339" s="337"/>
      <c r="O2339" s="349"/>
      <c r="P2339" s="349" t="str">
        <f>TEXT(daily!$B2339,"mmmm")</f>
        <v>January</v>
      </c>
      <c r="Q2339" s="358"/>
      <c r="R2339" s="313" t="str">
        <f t="shared" si="58"/>
        <v>1900</v>
      </c>
    </row>
    <row r="2340" ht="27" customHeight="1" spans="1:18">
      <c r="A2340" s="361">
        <f t="shared" si="57"/>
        <v>2326</v>
      </c>
      <c r="B2340" s="294"/>
      <c r="C2340" s="337"/>
      <c r="D2340" s="337"/>
      <c r="E2340" s="337"/>
      <c r="F2340" s="337"/>
      <c r="G2340" s="356"/>
      <c r="H2340" s="340"/>
      <c r="I2340" s="337"/>
      <c r="J2340" s="337"/>
      <c r="K2340" s="337"/>
      <c r="L2340" s="337"/>
      <c r="M2340" s="334"/>
      <c r="N2340" s="337"/>
      <c r="O2340" s="349"/>
      <c r="P2340" s="349" t="str">
        <f>TEXT(daily!$B2340,"mmmm")</f>
        <v>January</v>
      </c>
      <c r="Q2340" s="357"/>
      <c r="R2340" s="313" t="str">
        <f t="shared" si="58"/>
        <v>1900</v>
      </c>
    </row>
    <row r="2341" ht="27" customHeight="1" spans="1:18">
      <c r="A2341" s="362">
        <f t="shared" si="57"/>
        <v>2327</v>
      </c>
      <c r="B2341" s="294"/>
      <c r="C2341" s="337"/>
      <c r="D2341" s="337"/>
      <c r="E2341" s="337"/>
      <c r="F2341" s="337"/>
      <c r="G2341" s="356"/>
      <c r="H2341" s="340"/>
      <c r="I2341" s="337"/>
      <c r="J2341" s="337"/>
      <c r="K2341" s="337"/>
      <c r="L2341" s="337"/>
      <c r="M2341" s="329"/>
      <c r="N2341" s="337"/>
      <c r="O2341" s="349"/>
      <c r="P2341" s="349" t="str">
        <f>TEXT(daily!$B2341,"mmmm")</f>
        <v>January</v>
      </c>
      <c r="Q2341" s="358"/>
      <c r="R2341" s="313" t="str">
        <f t="shared" si="58"/>
        <v>1900</v>
      </c>
    </row>
    <row r="2342" ht="27" customHeight="1" spans="1:18">
      <c r="A2342" s="361">
        <f t="shared" si="57"/>
        <v>2328</v>
      </c>
      <c r="B2342" s="294"/>
      <c r="C2342" s="337"/>
      <c r="D2342" s="337"/>
      <c r="E2342" s="337"/>
      <c r="F2342" s="337"/>
      <c r="G2342" s="356"/>
      <c r="H2342" s="340"/>
      <c r="I2342" s="337"/>
      <c r="J2342" s="337"/>
      <c r="K2342" s="337"/>
      <c r="L2342" s="337"/>
      <c r="M2342" s="334"/>
      <c r="N2342" s="337"/>
      <c r="O2342" s="349"/>
      <c r="P2342" s="349" t="str">
        <f>TEXT(daily!$B2342,"mmmm")</f>
        <v>January</v>
      </c>
      <c r="Q2342" s="357"/>
      <c r="R2342" s="313" t="str">
        <f t="shared" si="58"/>
        <v>1900</v>
      </c>
    </row>
    <row r="2343" ht="27" customHeight="1" spans="1:18">
      <c r="A2343" s="362">
        <f t="shared" si="57"/>
        <v>2329</v>
      </c>
      <c r="B2343" s="294"/>
      <c r="C2343" s="337"/>
      <c r="D2343" s="337"/>
      <c r="E2343" s="337"/>
      <c r="F2343" s="337"/>
      <c r="G2343" s="356"/>
      <c r="H2343" s="340"/>
      <c r="I2343" s="337"/>
      <c r="J2343" s="337"/>
      <c r="K2343" s="337"/>
      <c r="L2343" s="337"/>
      <c r="M2343" s="329"/>
      <c r="N2343" s="337"/>
      <c r="O2343" s="349"/>
      <c r="P2343" s="349" t="str">
        <f>TEXT(daily!$B2343,"mmmm")</f>
        <v>January</v>
      </c>
      <c r="Q2343" s="358"/>
      <c r="R2343" s="313" t="str">
        <f t="shared" si="58"/>
        <v>1900</v>
      </c>
    </row>
    <row r="2344" ht="27" customHeight="1" spans="1:18">
      <c r="A2344" s="361">
        <f t="shared" si="57"/>
        <v>2330</v>
      </c>
      <c r="B2344" s="294"/>
      <c r="C2344" s="337"/>
      <c r="D2344" s="337"/>
      <c r="E2344" s="337"/>
      <c r="F2344" s="337"/>
      <c r="G2344" s="356"/>
      <c r="H2344" s="340"/>
      <c r="I2344" s="337"/>
      <c r="J2344" s="337"/>
      <c r="K2344" s="337"/>
      <c r="L2344" s="337"/>
      <c r="M2344" s="334"/>
      <c r="N2344" s="337"/>
      <c r="O2344" s="349"/>
      <c r="P2344" s="349" t="str">
        <f>TEXT(daily!$B2344,"mmmm")</f>
        <v>January</v>
      </c>
      <c r="Q2344" s="357"/>
      <c r="R2344" s="313" t="str">
        <f t="shared" si="58"/>
        <v>1900</v>
      </c>
    </row>
    <row r="2345" ht="27" customHeight="1" spans="1:18">
      <c r="A2345" s="362">
        <f t="shared" si="57"/>
        <v>2331</v>
      </c>
      <c r="B2345" s="294"/>
      <c r="C2345" s="337"/>
      <c r="D2345" s="337"/>
      <c r="E2345" s="337"/>
      <c r="F2345" s="337"/>
      <c r="G2345" s="356"/>
      <c r="H2345" s="340"/>
      <c r="I2345" s="337"/>
      <c r="J2345" s="337"/>
      <c r="K2345" s="337"/>
      <c r="L2345" s="337"/>
      <c r="M2345" s="329"/>
      <c r="N2345" s="337"/>
      <c r="O2345" s="349"/>
      <c r="P2345" s="349" t="str">
        <f>TEXT(daily!$B2345,"mmmm")</f>
        <v>January</v>
      </c>
      <c r="Q2345" s="358"/>
      <c r="R2345" s="313" t="str">
        <f t="shared" si="58"/>
        <v>1900</v>
      </c>
    </row>
    <row r="2346" ht="27" customHeight="1" spans="1:18">
      <c r="A2346" s="361">
        <f t="shared" ref="A2346:A2409" si="59">A2345+1</f>
        <v>2332</v>
      </c>
      <c r="B2346" s="294"/>
      <c r="C2346" s="337"/>
      <c r="D2346" s="337"/>
      <c r="E2346" s="337"/>
      <c r="F2346" s="337"/>
      <c r="G2346" s="356"/>
      <c r="H2346" s="340"/>
      <c r="I2346" s="337"/>
      <c r="J2346" s="337"/>
      <c r="K2346" s="337"/>
      <c r="L2346" s="337"/>
      <c r="M2346" s="334"/>
      <c r="N2346" s="337"/>
      <c r="O2346" s="349"/>
      <c r="P2346" s="349" t="str">
        <f>TEXT(daily!$B2346,"mmmm")</f>
        <v>January</v>
      </c>
      <c r="Q2346" s="357"/>
      <c r="R2346" s="313" t="str">
        <f t="shared" si="58"/>
        <v>1900</v>
      </c>
    </row>
    <row r="2347" ht="27" customHeight="1" spans="1:18">
      <c r="A2347" s="362">
        <f t="shared" si="59"/>
        <v>2333</v>
      </c>
      <c r="B2347" s="294"/>
      <c r="C2347" s="337"/>
      <c r="D2347" s="337"/>
      <c r="E2347" s="337"/>
      <c r="F2347" s="337"/>
      <c r="G2347" s="356"/>
      <c r="H2347" s="340"/>
      <c r="I2347" s="337"/>
      <c r="J2347" s="337"/>
      <c r="K2347" s="337"/>
      <c r="L2347" s="337"/>
      <c r="M2347" s="329"/>
      <c r="N2347" s="337"/>
      <c r="O2347" s="349"/>
      <c r="P2347" s="349" t="str">
        <f>TEXT(daily!$B2347,"mmmm")</f>
        <v>January</v>
      </c>
      <c r="Q2347" s="358"/>
      <c r="R2347" s="313" t="str">
        <f t="shared" si="58"/>
        <v>1900</v>
      </c>
    </row>
    <row r="2348" ht="27" customHeight="1" spans="1:18">
      <c r="A2348" s="361">
        <f t="shared" si="59"/>
        <v>2334</v>
      </c>
      <c r="B2348" s="294"/>
      <c r="C2348" s="337"/>
      <c r="D2348" s="337"/>
      <c r="E2348" s="337"/>
      <c r="F2348" s="337"/>
      <c r="G2348" s="356"/>
      <c r="H2348" s="340"/>
      <c r="I2348" s="337"/>
      <c r="J2348" s="337"/>
      <c r="K2348" s="337"/>
      <c r="L2348" s="337"/>
      <c r="M2348" s="334"/>
      <c r="N2348" s="337"/>
      <c r="O2348" s="349"/>
      <c r="P2348" s="349" t="str">
        <f>TEXT(daily!$B2348,"mmmm")</f>
        <v>January</v>
      </c>
      <c r="Q2348" s="357"/>
      <c r="R2348" s="313" t="str">
        <f t="shared" si="58"/>
        <v>1900</v>
      </c>
    </row>
    <row r="2349" ht="27" customHeight="1" spans="1:18">
      <c r="A2349" s="362">
        <f t="shared" si="59"/>
        <v>2335</v>
      </c>
      <c r="B2349" s="294"/>
      <c r="C2349" s="337"/>
      <c r="D2349" s="337"/>
      <c r="E2349" s="337"/>
      <c r="F2349" s="337"/>
      <c r="G2349" s="356"/>
      <c r="H2349" s="340"/>
      <c r="I2349" s="337"/>
      <c r="J2349" s="337"/>
      <c r="K2349" s="337"/>
      <c r="L2349" s="337"/>
      <c r="M2349" s="329"/>
      <c r="N2349" s="337"/>
      <c r="O2349" s="349"/>
      <c r="P2349" s="349" t="str">
        <f>TEXT(daily!$B2349,"mmmm")</f>
        <v>January</v>
      </c>
      <c r="Q2349" s="358"/>
      <c r="R2349" s="313" t="str">
        <f t="shared" si="58"/>
        <v>1900</v>
      </c>
    </row>
    <row r="2350" ht="27" customHeight="1" spans="1:18">
      <c r="A2350" s="361">
        <f t="shared" si="59"/>
        <v>2336</v>
      </c>
      <c r="B2350" s="294"/>
      <c r="C2350" s="337"/>
      <c r="D2350" s="337"/>
      <c r="E2350" s="337"/>
      <c r="F2350" s="337"/>
      <c r="G2350" s="356"/>
      <c r="H2350" s="340"/>
      <c r="I2350" s="337"/>
      <c r="J2350" s="337"/>
      <c r="K2350" s="337"/>
      <c r="L2350" s="337"/>
      <c r="M2350" s="334"/>
      <c r="N2350" s="337"/>
      <c r="O2350" s="349"/>
      <c r="P2350" s="349" t="str">
        <f>TEXT(daily!$B2350,"mmmm")</f>
        <v>January</v>
      </c>
      <c r="Q2350" s="357"/>
      <c r="R2350" s="313" t="str">
        <f t="shared" si="58"/>
        <v>1900</v>
      </c>
    </row>
    <row r="2351" ht="27" customHeight="1" spans="1:18">
      <c r="A2351" s="362">
        <f t="shared" si="59"/>
        <v>2337</v>
      </c>
      <c r="B2351" s="294"/>
      <c r="C2351" s="337"/>
      <c r="D2351" s="337"/>
      <c r="E2351" s="337"/>
      <c r="F2351" s="337"/>
      <c r="G2351" s="356"/>
      <c r="H2351" s="340"/>
      <c r="I2351" s="337"/>
      <c r="J2351" s="337"/>
      <c r="K2351" s="337"/>
      <c r="L2351" s="337"/>
      <c r="M2351" s="329"/>
      <c r="N2351" s="337"/>
      <c r="O2351" s="349"/>
      <c r="P2351" s="349" t="str">
        <f>TEXT(daily!$B2351,"mmmm")</f>
        <v>January</v>
      </c>
      <c r="Q2351" s="358"/>
      <c r="R2351" s="313" t="str">
        <f t="shared" si="58"/>
        <v>1900</v>
      </c>
    </row>
    <row r="2352" ht="27" customHeight="1" spans="1:18">
      <c r="A2352" s="361">
        <f t="shared" si="59"/>
        <v>2338</v>
      </c>
      <c r="B2352" s="294"/>
      <c r="C2352" s="337"/>
      <c r="D2352" s="337"/>
      <c r="E2352" s="337"/>
      <c r="F2352" s="337"/>
      <c r="G2352" s="356"/>
      <c r="H2352" s="340"/>
      <c r="I2352" s="337"/>
      <c r="J2352" s="337"/>
      <c r="K2352" s="337"/>
      <c r="L2352" s="337"/>
      <c r="M2352" s="334"/>
      <c r="N2352" s="337"/>
      <c r="O2352" s="349"/>
      <c r="P2352" s="349" t="str">
        <f>TEXT(daily!$B2352,"mmmm")</f>
        <v>January</v>
      </c>
      <c r="Q2352" s="357"/>
      <c r="R2352" s="313" t="str">
        <f t="shared" si="58"/>
        <v>1900</v>
      </c>
    </row>
    <row r="2353" ht="27" customHeight="1" spans="1:18">
      <c r="A2353" s="362">
        <f t="shared" si="59"/>
        <v>2339</v>
      </c>
      <c r="B2353" s="294"/>
      <c r="C2353" s="337"/>
      <c r="D2353" s="337"/>
      <c r="E2353" s="337"/>
      <c r="F2353" s="337"/>
      <c r="G2353" s="356"/>
      <c r="H2353" s="340"/>
      <c r="I2353" s="337"/>
      <c r="J2353" s="337"/>
      <c r="K2353" s="337"/>
      <c r="L2353" s="337"/>
      <c r="M2353" s="329"/>
      <c r="N2353" s="337"/>
      <c r="O2353" s="349"/>
      <c r="P2353" s="349" t="str">
        <f>TEXT(daily!$B2353,"mmmm")</f>
        <v>January</v>
      </c>
      <c r="Q2353" s="358"/>
      <c r="R2353" s="313" t="str">
        <f t="shared" si="58"/>
        <v>1900</v>
      </c>
    </row>
    <row r="2354" ht="27" customHeight="1" spans="1:18">
      <c r="A2354" s="361">
        <f t="shared" si="59"/>
        <v>2340</v>
      </c>
      <c r="B2354" s="294"/>
      <c r="C2354" s="337"/>
      <c r="D2354" s="337"/>
      <c r="E2354" s="337"/>
      <c r="F2354" s="337"/>
      <c r="G2354" s="356"/>
      <c r="H2354" s="340"/>
      <c r="I2354" s="337"/>
      <c r="J2354" s="337"/>
      <c r="K2354" s="337"/>
      <c r="L2354" s="337"/>
      <c r="M2354" s="334"/>
      <c r="N2354" s="337"/>
      <c r="O2354" s="349"/>
      <c r="P2354" s="349" t="str">
        <f>TEXT(daily!$B2354,"mmmm")</f>
        <v>January</v>
      </c>
      <c r="Q2354" s="357"/>
      <c r="R2354" s="313" t="str">
        <f t="shared" si="58"/>
        <v>1900</v>
      </c>
    </row>
    <row r="2355" ht="27" customHeight="1" spans="1:18">
      <c r="A2355" s="362">
        <f t="shared" si="59"/>
        <v>2341</v>
      </c>
      <c r="B2355" s="294"/>
      <c r="C2355" s="337"/>
      <c r="D2355" s="337"/>
      <c r="E2355" s="337"/>
      <c r="F2355" s="337"/>
      <c r="G2355" s="356"/>
      <c r="H2355" s="340"/>
      <c r="I2355" s="337"/>
      <c r="J2355" s="337"/>
      <c r="K2355" s="337"/>
      <c r="L2355" s="337"/>
      <c r="M2355" s="329"/>
      <c r="N2355" s="337"/>
      <c r="O2355" s="349"/>
      <c r="P2355" s="349" t="str">
        <f>TEXT(daily!$B2355,"mmmm")</f>
        <v>January</v>
      </c>
      <c r="Q2355" s="358"/>
      <c r="R2355" s="313" t="str">
        <f t="shared" si="58"/>
        <v>1900</v>
      </c>
    </row>
    <row r="2356" ht="27" customHeight="1" spans="1:18">
      <c r="A2356" s="361">
        <f t="shared" si="59"/>
        <v>2342</v>
      </c>
      <c r="B2356" s="294"/>
      <c r="C2356" s="337"/>
      <c r="D2356" s="337"/>
      <c r="E2356" s="337"/>
      <c r="F2356" s="337"/>
      <c r="G2356" s="356"/>
      <c r="H2356" s="340"/>
      <c r="I2356" s="337"/>
      <c r="J2356" s="337"/>
      <c r="K2356" s="337"/>
      <c r="L2356" s="337"/>
      <c r="M2356" s="334"/>
      <c r="N2356" s="337"/>
      <c r="O2356" s="349"/>
      <c r="P2356" s="349" t="str">
        <f>TEXT(daily!$B2356,"mmmm")</f>
        <v>January</v>
      </c>
      <c r="Q2356" s="357"/>
      <c r="R2356" s="313" t="str">
        <f t="shared" si="58"/>
        <v>1900</v>
      </c>
    </row>
    <row r="2357" ht="27" customHeight="1" spans="1:18">
      <c r="A2357" s="362">
        <f t="shared" si="59"/>
        <v>2343</v>
      </c>
      <c r="B2357" s="294"/>
      <c r="C2357" s="337"/>
      <c r="D2357" s="337"/>
      <c r="E2357" s="337"/>
      <c r="F2357" s="337"/>
      <c r="G2357" s="356"/>
      <c r="H2357" s="340"/>
      <c r="I2357" s="337"/>
      <c r="J2357" s="337"/>
      <c r="K2357" s="337"/>
      <c r="L2357" s="337"/>
      <c r="M2357" s="329"/>
      <c r="N2357" s="337"/>
      <c r="O2357" s="349"/>
      <c r="P2357" s="349" t="str">
        <f>TEXT(daily!$B2357,"mmmm")</f>
        <v>January</v>
      </c>
      <c r="Q2357" s="358"/>
      <c r="R2357" s="313" t="str">
        <f t="shared" si="58"/>
        <v>1900</v>
      </c>
    </row>
    <row r="2358" ht="27" customHeight="1" spans="1:18">
      <c r="A2358" s="361">
        <f t="shared" si="59"/>
        <v>2344</v>
      </c>
      <c r="B2358" s="294"/>
      <c r="C2358" s="337"/>
      <c r="D2358" s="337"/>
      <c r="E2358" s="337"/>
      <c r="F2358" s="337"/>
      <c r="G2358" s="356"/>
      <c r="H2358" s="340"/>
      <c r="I2358" s="337"/>
      <c r="J2358" s="337"/>
      <c r="K2358" s="337"/>
      <c r="L2358" s="337"/>
      <c r="M2358" s="334"/>
      <c r="N2358" s="337"/>
      <c r="O2358" s="349"/>
      <c r="P2358" s="349" t="str">
        <f>TEXT(daily!$B2358,"mmmm")</f>
        <v>January</v>
      </c>
      <c r="Q2358" s="357"/>
      <c r="R2358" s="313" t="str">
        <f t="shared" si="58"/>
        <v>1900</v>
      </c>
    </row>
    <row r="2359" ht="27" customHeight="1" spans="1:18">
      <c r="A2359" s="362">
        <f t="shared" si="59"/>
        <v>2345</v>
      </c>
      <c r="B2359" s="294"/>
      <c r="C2359" s="337"/>
      <c r="D2359" s="337"/>
      <c r="E2359" s="337"/>
      <c r="F2359" s="337"/>
      <c r="G2359" s="356"/>
      <c r="H2359" s="340"/>
      <c r="I2359" s="337"/>
      <c r="J2359" s="337"/>
      <c r="K2359" s="337"/>
      <c r="L2359" s="337"/>
      <c r="M2359" s="329"/>
      <c r="N2359" s="337"/>
      <c r="O2359" s="349"/>
      <c r="P2359" s="349" t="str">
        <f>TEXT(daily!$B2359,"mmmm")</f>
        <v>January</v>
      </c>
      <c r="Q2359" s="358"/>
      <c r="R2359" s="313" t="str">
        <f t="shared" si="58"/>
        <v>1900</v>
      </c>
    </row>
    <row r="2360" ht="27" customHeight="1" spans="1:18">
      <c r="A2360" s="361">
        <f t="shared" si="59"/>
        <v>2346</v>
      </c>
      <c r="B2360" s="294"/>
      <c r="C2360" s="337"/>
      <c r="D2360" s="337"/>
      <c r="E2360" s="337"/>
      <c r="F2360" s="337"/>
      <c r="G2360" s="356"/>
      <c r="H2360" s="340"/>
      <c r="I2360" s="337"/>
      <c r="J2360" s="337"/>
      <c r="K2360" s="337"/>
      <c r="L2360" s="337"/>
      <c r="M2360" s="334"/>
      <c r="N2360" s="337"/>
      <c r="O2360" s="349"/>
      <c r="P2360" s="349" t="str">
        <f>TEXT(daily!$B2360,"mmmm")</f>
        <v>January</v>
      </c>
      <c r="Q2360" s="357"/>
      <c r="R2360" s="313" t="str">
        <f t="shared" si="58"/>
        <v>1900</v>
      </c>
    </row>
    <row r="2361" ht="27" customHeight="1" spans="1:18">
      <c r="A2361" s="362">
        <f t="shared" si="59"/>
        <v>2347</v>
      </c>
      <c r="B2361" s="294"/>
      <c r="C2361" s="337"/>
      <c r="D2361" s="337"/>
      <c r="E2361" s="337"/>
      <c r="F2361" s="337"/>
      <c r="G2361" s="356"/>
      <c r="H2361" s="340"/>
      <c r="I2361" s="337"/>
      <c r="J2361" s="337"/>
      <c r="K2361" s="337"/>
      <c r="L2361" s="337"/>
      <c r="M2361" s="329"/>
      <c r="N2361" s="337"/>
      <c r="O2361" s="349"/>
      <c r="P2361" s="349" t="str">
        <f>TEXT(daily!$B2361,"mmmm")</f>
        <v>January</v>
      </c>
      <c r="Q2361" s="358"/>
      <c r="R2361" s="313" t="str">
        <f t="shared" si="58"/>
        <v>1900</v>
      </c>
    </row>
    <row r="2362" ht="27" customHeight="1" spans="1:18">
      <c r="A2362" s="361">
        <f t="shared" si="59"/>
        <v>2348</v>
      </c>
      <c r="B2362" s="294"/>
      <c r="C2362" s="337"/>
      <c r="D2362" s="337"/>
      <c r="E2362" s="337"/>
      <c r="F2362" s="337"/>
      <c r="G2362" s="356"/>
      <c r="H2362" s="340"/>
      <c r="I2362" s="337"/>
      <c r="J2362" s="337"/>
      <c r="K2362" s="337"/>
      <c r="L2362" s="337"/>
      <c r="M2362" s="334"/>
      <c r="N2362" s="337"/>
      <c r="O2362" s="349"/>
      <c r="P2362" s="349" t="str">
        <f>TEXT(daily!$B2362,"mmmm")</f>
        <v>January</v>
      </c>
      <c r="Q2362" s="357"/>
      <c r="R2362" s="313" t="str">
        <f t="shared" si="58"/>
        <v>1900</v>
      </c>
    </row>
    <row r="2363" ht="27" customHeight="1" spans="1:18">
      <c r="A2363" s="362">
        <f t="shared" si="59"/>
        <v>2349</v>
      </c>
      <c r="B2363" s="294"/>
      <c r="C2363" s="337"/>
      <c r="D2363" s="337"/>
      <c r="E2363" s="337"/>
      <c r="F2363" s="337"/>
      <c r="G2363" s="356"/>
      <c r="H2363" s="340"/>
      <c r="I2363" s="337"/>
      <c r="J2363" s="337"/>
      <c r="K2363" s="337"/>
      <c r="L2363" s="337"/>
      <c r="M2363" s="329"/>
      <c r="N2363" s="337"/>
      <c r="O2363" s="349"/>
      <c r="P2363" s="349" t="str">
        <f>TEXT(daily!$B2363,"mmmm")</f>
        <v>January</v>
      </c>
      <c r="Q2363" s="358"/>
      <c r="R2363" s="313" t="str">
        <f t="shared" si="58"/>
        <v>1900</v>
      </c>
    </row>
    <row r="2364" ht="27" customHeight="1" spans="1:18">
      <c r="A2364" s="361">
        <f t="shared" si="59"/>
        <v>2350</v>
      </c>
      <c r="B2364" s="294"/>
      <c r="C2364" s="337"/>
      <c r="D2364" s="337"/>
      <c r="E2364" s="337"/>
      <c r="F2364" s="337"/>
      <c r="G2364" s="356"/>
      <c r="H2364" s="340"/>
      <c r="I2364" s="337"/>
      <c r="J2364" s="337"/>
      <c r="K2364" s="337"/>
      <c r="L2364" s="337"/>
      <c r="M2364" s="334"/>
      <c r="N2364" s="337"/>
      <c r="O2364" s="349"/>
      <c r="P2364" s="349" t="str">
        <f>TEXT(daily!$B2364,"mmmm")</f>
        <v>January</v>
      </c>
      <c r="Q2364" s="357"/>
      <c r="R2364" s="313" t="str">
        <f t="shared" si="58"/>
        <v>1900</v>
      </c>
    </row>
    <row r="2365" ht="27" customHeight="1" spans="1:18">
      <c r="A2365" s="362">
        <f t="shared" si="59"/>
        <v>2351</v>
      </c>
      <c r="B2365" s="294"/>
      <c r="C2365" s="337"/>
      <c r="D2365" s="337"/>
      <c r="E2365" s="337"/>
      <c r="F2365" s="337"/>
      <c r="G2365" s="356"/>
      <c r="H2365" s="340"/>
      <c r="I2365" s="337"/>
      <c r="J2365" s="337"/>
      <c r="K2365" s="337"/>
      <c r="L2365" s="337"/>
      <c r="M2365" s="329"/>
      <c r="N2365" s="337"/>
      <c r="O2365" s="349"/>
      <c r="P2365" s="349" t="str">
        <f>TEXT(daily!$B2365,"mmmm")</f>
        <v>January</v>
      </c>
      <c r="Q2365" s="358"/>
      <c r="R2365" s="313" t="str">
        <f t="shared" si="58"/>
        <v>1900</v>
      </c>
    </row>
    <row r="2366" ht="27" customHeight="1" spans="1:18">
      <c r="A2366" s="361">
        <f t="shared" si="59"/>
        <v>2352</v>
      </c>
      <c r="B2366" s="294"/>
      <c r="C2366" s="337"/>
      <c r="D2366" s="337"/>
      <c r="E2366" s="337"/>
      <c r="F2366" s="337"/>
      <c r="G2366" s="356"/>
      <c r="H2366" s="340"/>
      <c r="I2366" s="337"/>
      <c r="J2366" s="337"/>
      <c r="K2366" s="337"/>
      <c r="L2366" s="337"/>
      <c r="M2366" s="334"/>
      <c r="N2366" s="337"/>
      <c r="O2366" s="349"/>
      <c r="P2366" s="349" t="str">
        <f>TEXT(daily!$B2366,"mmmm")</f>
        <v>January</v>
      </c>
      <c r="Q2366" s="357"/>
      <c r="R2366" s="313" t="str">
        <f t="shared" si="58"/>
        <v>1900</v>
      </c>
    </row>
    <row r="2367" ht="27" customHeight="1" spans="1:18">
      <c r="A2367" s="362">
        <f t="shared" si="59"/>
        <v>2353</v>
      </c>
      <c r="B2367" s="294"/>
      <c r="C2367" s="337"/>
      <c r="D2367" s="337"/>
      <c r="E2367" s="337"/>
      <c r="F2367" s="337"/>
      <c r="G2367" s="356"/>
      <c r="H2367" s="340"/>
      <c r="I2367" s="337"/>
      <c r="J2367" s="337"/>
      <c r="K2367" s="337"/>
      <c r="L2367" s="337"/>
      <c r="M2367" s="329"/>
      <c r="N2367" s="337"/>
      <c r="O2367" s="349"/>
      <c r="P2367" s="349" t="str">
        <f>TEXT(daily!$B2367,"mmmm")</f>
        <v>January</v>
      </c>
      <c r="Q2367" s="358"/>
      <c r="R2367" s="313" t="str">
        <f t="shared" si="58"/>
        <v>1900</v>
      </c>
    </row>
    <row r="2368" ht="27" customHeight="1" spans="1:18">
      <c r="A2368" s="361">
        <f t="shared" si="59"/>
        <v>2354</v>
      </c>
      <c r="B2368" s="294"/>
      <c r="C2368" s="337"/>
      <c r="D2368" s="337"/>
      <c r="E2368" s="337"/>
      <c r="F2368" s="337"/>
      <c r="G2368" s="356"/>
      <c r="H2368" s="340"/>
      <c r="I2368" s="337"/>
      <c r="J2368" s="337"/>
      <c r="K2368" s="337"/>
      <c r="L2368" s="337"/>
      <c r="M2368" s="334"/>
      <c r="N2368" s="337"/>
      <c r="O2368" s="349"/>
      <c r="P2368" s="349" t="str">
        <f>TEXT(daily!$B2368,"mmmm")</f>
        <v>January</v>
      </c>
      <c r="Q2368" s="357"/>
      <c r="R2368" s="313" t="str">
        <f t="shared" si="58"/>
        <v>1900</v>
      </c>
    </row>
    <row r="2369" ht="27" customHeight="1" spans="1:18">
      <c r="A2369" s="362">
        <f t="shared" si="59"/>
        <v>2355</v>
      </c>
      <c r="B2369" s="294"/>
      <c r="C2369" s="337"/>
      <c r="D2369" s="337"/>
      <c r="E2369" s="337"/>
      <c r="F2369" s="337"/>
      <c r="G2369" s="356"/>
      <c r="H2369" s="340"/>
      <c r="I2369" s="337"/>
      <c r="J2369" s="337"/>
      <c r="K2369" s="337"/>
      <c r="L2369" s="337"/>
      <c r="M2369" s="329"/>
      <c r="N2369" s="337"/>
      <c r="O2369" s="349"/>
      <c r="P2369" s="349" t="str">
        <f>TEXT(daily!$B2369,"mmmm")</f>
        <v>January</v>
      </c>
      <c r="Q2369" s="358"/>
      <c r="R2369" s="313" t="str">
        <f t="shared" si="58"/>
        <v>1900</v>
      </c>
    </row>
    <row r="2370" ht="27" customHeight="1" spans="1:18">
      <c r="A2370" s="361">
        <f t="shared" si="59"/>
        <v>2356</v>
      </c>
      <c r="B2370" s="294"/>
      <c r="C2370" s="337"/>
      <c r="D2370" s="337"/>
      <c r="E2370" s="337"/>
      <c r="F2370" s="337"/>
      <c r="G2370" s="356"/>
      <c r="H2370" s="340"/>
      <c r="I2370" s="337"/>
      <c r="J2370" s="337"/>
      <c r="K2370" s="337"/>
      <c r="L2370" s="337"/>
      <c r="M2370" s="334"/>
      <c r="N2370" s="337"/>
      <c r="O2370" s="349"/>
      <c r="P2370" s="349" t="str">
        <f>TEXT(daily!$B2370,"mmmm")</f>
        <v>January</v>
      </c>
      <c r="Q2370" s="357"/>
      <c r="R2370" s="313" t="str">
        <f t="shared" si="58"/>
        <v>1900</v>
      </c>
    </row>
    <row r="2371" ht="27" customHeight="1" spans="1:18">
      <c r="A2371" s="362">
        <f t="shared" si="59"/>
        <v>2357</v>
      </c>
      <c r="B2371" s="294"/>
      <c r="C2371" s="337"/>
      <c r="D2371" s="337"/>
      <c r="E2371" s="337"/>
      <c r="F2371" s="337"/>
      <c r="G2371" s="356"/>
      <c r="H2371" s="340"/>
      <c r="I2371" s="337"/>
      <c r="J2371" s="337"/>
      <c r="K2371" s="337"/>
      <c r="L2371" s="337"/>
      <c r="M2371" s="329"/>
      <c r="N2371" s="337"/>
      <c r="O2371" s="349"/>
      <c r="P2371" s="349" t="str">
        <f>TEXT(daily!$B2371,"mmmm")</f>
        <v>January</v>
      </c>
      <c r="Q2371" s="358"/>
      <c r="R2371" s="313" t="str">
        <f t="shared" si="58"/>
        <v>1900</v>
      </c>
    </row>
    <row r="2372" ht="27" customHeight="1" spans="1:18">
      <c r="A2372" s="361">
        <f t="shared" si="59"/>
        <v>2358</v>
      </c>
      <c r="B2372" s="294"/>
      <c r="C2372" s="337"/>
      <c r="D2372" s="341"/>
      <c r="E2372" s="337"/>
      <c r="F2372" s="337"/>
      <c r="G2372" s="356"/>
      <c r="H2372" s="340"/>
      <c r="I2372" s="337"/>
      <c r="J2372" s="337"/>
      <c r="K2372" s="337"/>
      <c r="L2372" s="337"/>
      <c r="M2372" s="334"/>
      <c r="N2372" s="337"/>
      <c r="O2372" s="349"/>
      <c r="P2372" s="349" t="str">
        <f>TEXT(daily!$B2372,"mmmm")</f>
        <v>January</v>
      </c>
      <c r="Q2372" s="357"/>
      <c r="R2372" s="313" t="str">
        <f t="shared" si="58"/>
        <v>1900</v>
      </c>
    </row>
    <row r="2373" ht="27" customHeight="1" spans="1:18">
      <c r="A2373" s="362">
        <f t="shared" si="59"/>
        <v>2359</v>
      </c>
      <c r="B2373" s="294"/>
      <c r="C2373" s="337"/>
      <c r="D2373" s="341"/>
      <c r="E2373" s="337"/>
      <c r="F2373" s="337"/>
      <c r="G2373" s="356"/>
      <c r="H2373" s="340"/>
      <c r="I2373" s="337"/>
      <c r="J2373" s="337"/>
      <c r="K2373" s="337"/>
      <c r="L2373" s="337"/>
      <c r="M2373" s="329"/>
      <c r="N2373" s="337"/>
      <c r="O2373" s="349"/>
      <c r="P2373" s="349" t="str">
        <f>TEXT(daily!$B2373,"mmmm")</f>
        <v>January</v>
      </c>
      <c r="Q2373" s="358"/>
      <c r="R2373" s="313" t="str">
        <f t="shared" si="58"/>
        <v>1900</v>
      </c>
    </row>
    <row r="2374" ht="27" customHeight="1" spans="1:18">
      <c r="A2374" s="361">
        <f t="shared" si="59"/>
        <v>2360</v>
      </c>
      <c r="B2374" s="294"/>
      <c r="C2374" s="337"/>
      <c r="D2374" s="341"/>
      <c r="E2374" s="337"/>
      <c r="F2374" s="337"/>
      <c r="G2374" s="356"/>
      <c r="H2374" s="340"/>
      <c r="I2374" s="337"/>
      <c r="J2374" s="337"/>
      <c r="K2374" s="337"/>
      <c r="L2374" s="337"/>
      <c r="M2374" s="334"/>
      <c r="N2374" s="337"/>
      <c r="O2374" s="349"/>
      <c r="P2374" s="349" t="str">
        <f>TEXT(daily!$B2374,"mmmm")</f>
        <v>January</v>
      </c>
      <c r="Q2374" s="357"/>
      <c r="R2374" s="313" t="str">
        <f t="shared" si="58"/>
        <v>1900</v>
      </c>
    </row>
    <row r="2375" ht="27" customHeight="1" spans="1:18">
      <c r="A2375" s="362">
        <f t="shared" si="59"/>
        <v>2361</v>
      </c>
      <c r="B2375" s="294"/>
      <c r="C2375" s="337"/>
      <c r="D2375" s="341"/>
      <c r="E2375" s="337"/>
      <c r="F2375" s="337"/>
      <c r="G2375" s="356"/>
      <c r="H2375" s="340"/>
      <c r="I2375" s="337"/>
      <c r="J2375" s="337"/>
      <c r="K2375" s="337"/>
      <c r="L2375" s="337"/>
      <c r="M2375" s="329"/>
      <c r="N2375" s="337"/>
      <c r="O2375" s="349"/>
      <c r="P2375" s="349" t="str">
        <f>TEXT(daily!$B2375,"mmmm")</f>
        <v>January</v>
      </c>
      <c r="Q2375" s="358"/>
      <c r="R2375" s="313" t="str">
        <f t="shared" si="58"/>
        <v>1900</v>
      </c>
    </row>
    <row r="2376" ht="27" customHeight="1" spans="1:18">
      <c r="A2376" s="361">
        <f t="shared" si="59"/>
        <v>2362</v>
      </c>
      <c r="B2376" s="294"/>
      <c r="C2376" s="337"/>
      <c r="D2376" s="341"/>
      <c r="E2376" s="337"/>
      <c r="F2376" s="337"/>
      <c r="G2376" s="356"/>
      <c r="H2376" s="340"/>
      <c r="I2376" s="337"/>
      <c r="J2376" s="337"/>
      <c r="K2376" s="337"/>
      <c r="L2376" s="337"/>
      <c r="M2376" s="334"/>
      <c r="N2376" s="337"/>
      <c r="O2376" s="349"/>
      <c r="P2376" s="349" t="str">
        <f>TEXT(daily!$B2376,"mmmm")</f>
        <v>January</v>
      </c>
      <c r="Q2376" s="357"/>
      <c r="R2376" s="313" t="str">
        <f t="shared" si="58"/>
        <v>1900</v>
      </c>
    </row>
    <row r="2377" ht="27" customHeight="1" spans="1:18">
      <c r="A2377" s="362">
        <f t="shared" si="59"/>
        <v>2363</v>
      </c>
      <c r="B2377" s="294"/>
      <c r="C2377" s="337"/>
      <c r="D2377" s="341"/>
      <c r="E2377" s="337"/>
      <c r="F2377" s="337"/>
      <c r="G2377" s="356"/>
      <c r="H2377" s="340"/>
      <c r="I2377" s="337"/>
      <c r="J2377" s="337"/>
      <c r="K2377" s="337"/>
      <c r="L2377" s="337"/>
      <c r="M2377" s="329"/>
      <c r="N2377" s="337"/>
      <c r="O2377" s="349"/>
      <c r="P2377" s="349" t="str">
        <f>TEXT(daily!$B2377,"mmmm")</f>
        <v>January</v>
      </c>
      <c r="Q2377" s="358"/>
      <c r="R2377" s="313" t="str">
        <f t="shared" si="58"/>
        <v>1900</v>
      </c>
    </row>
    <row r="2378" ht="27" customHeight="1" spans="1:18">
      <c r="A2378" s="361">
        <f t="shared" si="59"/>
        <v>2364</v>
      </c>
      <c r="B2378" s="294"/>
      <c r="C2378" s="337"/>
      <c r="D2378" s="341"/>
      <c r="E2378" s="337"/>
      <c r="F2378" s="337"/>
      <c r="G2378" s="356"/>
      <c r="H2378" s="340"/>
      <c r="I2378" s="337"/>
      <c r="J2378" s="337"/>
      <c r="K2378" s="337"/>
      <c r="L2378" s="337"/>
      <c r="M2378" s="334"/>
      <c r="N2378" s="337"/>
      <c r="O2378" s="349"/>
      <c r="P2378" s="349" t="str">
        <f>TEXT(daily!$B2378,"mmmm")</f>
        <v>January</v>
      </c>
      <c r="Q2378" s="357"/>
      <c r="R2378" s="313" t="str">
        <f t="shared" si="58"/>
        <v>1900</v>
      </c>
    </row>
    <row r="2379" ht="27" customHeight="1" spans="1:18">
      <c r="A2379" s="362">
        <f t="shared" si="59"/>
        <v>2365</v>
      </c>
      <c r="B2379" s="294"/>
      <c r="C2379" s="337"/>
      <c r="D2379" s="341"/>
      <c r="E2379" s="337"/>
      <c r="F2379" s="337"/>
      <c r="G2379" s="356"/>
      <c r="H2379" s="340"/>
      <c r="I2379" s="337"/>
      <c r="J2379" s="337"/>
      <c r="K2379" s="337"/>
      <c r="L2379" s="337"/>
      <c r="M2379" s="329"/>
      <c r="N2379" s="337"/>
      <c r="O2379" s="349"/>
      <c r="P2379" s="349" t="str">
        <f>TEXT(daily!$B2379,"mmmm")</f>
        <v>January</v>
      </c>
      <c r="Q2379" s="358"/>
      <c r="R2379" s="313" t="str">
        <f t="shared" si="58"/>
        <v>1900</v>
      </c>
    </row>
    <row r="2380" ht="27" customHeight="1" spans="1:18">
      <c r="A2380" s="361">
        <f t="shared" si="59"/>
        <v>2366</v>
      </c>
      <c r="B2380" s="294"/>
      <c r="C2380" s="337"/>
      <c r="D2380" s="341"/>
      <c r="E2380" s="337"/>
      <c r="F2380" s="337"/>
      <c r="G2380" s="356"/>
      <c r="H2380" s="340"/>
      <c r="I2380" s="337"/>
      <c r="J2380" s="337"/>
      <c r="K2380" s="337"/>
      <c r="L2380" s="337"/>
      <c r="M2380" s="334"/>
      <c r="N2380" s="337"/>
      <c r="O2380" s="349"/>
      <c r="P2380" s="349" t="str">
        <f>TEXT(daily!$B2380,"mmmm")</f>
        <v>January</v>
      </c>
      <c r="Q2380" s="357"/>
      <c r="R2380" s="313" t="str">
        <f t="shared" si="58"/>
        <v>1900</v>
      </c>
    </row>
    <row r="2381" ht="27" customHeight="1" spans="1:18">
      <c r="A2381" s="362">
        <f t="shared" si="59"/>
        <v>2367</v>
      </c>
      <c r="B2381" s="294"/>
      <c r="C2381" s="337"/>
      <c r="D2381" s="341"/>
      <c r="E2381" s="337"/>
      <c r="F2381" s="337"/>
      <c r="G2381" s="356"/>
      <c r="H2381" s="340"/>
      <c r="I2381" s="337"/>
      <c r="J2381" s="337"/>
      <c r="K2381" s="337"/>
      <c r="L2381" s="337"/>
      <c r="M2381" s="329"/>
      <c r="N2381" s="337"/>
      <c r="O2381" s="349"/>
      <c r="P2381" s="349" t="str">
        <f>TEXT(daily!$B2381,"mmmm")</f>
        <v>January</v>
      </c>
      <c r="Q2381" s="358"/>
      <c r="R2381" s="313" t="str">
        <f t="shared" si="58"/>
        <v>1900</v>
      </c>
    </row>
    <row r="2382" ht="27" customHeight="1" spans="1:18">
      <c r="A2382" s="361">
        <f t="shared" si="59"/>
        <v>2368</v>
      </c>
      <c r="B2382" s="294"/>
      <c r="C2382" s="337"/>
      <c r="D2382" s="341"/>
      <c r="E2382" s="337"/>
      <c r="F2382" s="337"/>
      <c r="G2382" s="356"/>
      <c r="H2382" s="340"/>
      <c r="I2382" s="337"/>
      <c r="J2382" s="337"/>
      <c r="K2382" s="337"/>
      <c r="L2382" s="337"/>
      <c r="M2382" s="334"/>
      <c r="N2382" s="337"/>
      <c r="O2382" s="349"/>
      <c r="P2382" s="349" t="str">
        <f>TEXT(daily!$B2382,"mmmm")</f>
        <v>January</v>
      </c>
      <c r="Q2382" s="357"/>
      <c r="R2382" s="313" t="str">
        <f t="shared" si="58"/>
        <v>1900</v>
      </c>
    </row>
    <row r="2383" ht="27" customHeight="1" spans="1:18">
      <c r="A2383" s="362">
        <f t="shared" si="59"/>
        <v>2369</v>
      </c>
      <c r="B2383" s="294"/>
      <c r="C2383" s="337"/>
      <c r="D2383" s="341"/>
      <c r="E2383" s="337"/>
      <c r="F2383" s="337"/>
      <c r="G2383" s="356"/>
      <c r="H2383" s="340"/>
      <c r="I2383" s="337"/>
      <c r="J2383" s="337"/>
      <c r="K2383" s="337"/>
      <c r="L2383" s="337"/>
      <c r="M2383" s="329"/>
      <c r="N2383" s="337"/>
      <c r="O2383" s="349"/>
      <c r="P2383" s="349" t="str">
        <f>TEXT(daily!$B2383,"mmmm")</f>
        <v>January</v>
      </c>
      <c r="Q2383" s="358"/>
      <c r="R2383" s="313" t="str">
        <f t="shared" ref="R2383:R2446" si="60">TEXT(B2383,"yyyy")</f>
        <v>1900</v>
      </c>
    </row>
    <row r="2384" ht="27" customHeight="1" spans="1:18">
      <c r="A2384" s="361">
        <f t="shared" si="59"/>
        <v>2370</v>
      </c>
      <c r="B2384" s="294"/>
      <c r="C2384" s="337"/>
      <c r="D2384" s="341"/>
      <c r="E2384" s="337"/>
      <c r="F2384" s="337"/>
      <c r="G2384" s="356"/>
      <c r="H2384" s="340"/>
      <c r="I2384" s="337"/>
      <c r="J2384" s="337"/>
      <c r="K2384" s="337"/>
      <c r="L2384" s="337"/>
      <c r="M2384" s="334"/>
      <c r="N2384" s="337"/>
      <c r="O2384" s="349"/>
      <c r="P2384" s="349" t="str">
        <f>TEXT(daily!$B2384,"mmmm")</f>
        <v>January</v>
      </c>
      <c r="Q2384" s="357"/>
      <c r="R2384" s="313" t="str">
        <f t="shared" si="60"/>
        <v>1900</v>
      </c>
    </row>
    <row r="2385" ht="27" customHeight="1" spans="1:18">
      <c r="A2385" s="362">
        <f t="shared" si="59"/>
        <v>2371</v>
      </c>
      <c r="B2385" s="294"/>
      <c r="C2385" s="337"/>
      <c r="D2385" s="341"/>
      <c r="E2385" s="337"/>
      <c r="F2385" s="337"/>
      <c r="G2385" s="356"/>
      <c r="H2385" s="340"/>
      <c r="I2385" s="337"/>
      <c r="J2385" s="337"/>
      <c r="K2385" s="337"/>
      <c r="L2385" s="337"/>
      <c r="M2385" s="329"/>
      <c r="N2385" s="337"/>
      <c r="O2385" s="349"/>
      <c r="P2385" s="349" t="str">
        <f>TEXT(daily!$B2385,"mmmm")</f>
        <v>January</v>
      </c>
      <c r="Q2385" s="358"/>
      <c r="R2385" s="313" t="str">
        <f t="shared" si="60"/>
        <v>1900</v>
      </c>
    </row>
    <row r="2386" ht="27" customHeight="1" spans="1:18">
      <c r="A2386" s="361">
        <f t="shared" si="59"/>
        <v>2372</v>
      </c>
      <c r="B2386" s="294"/>
      <c r="C2386" s="337"/>
      <c r="D2386" s="341"/>
      <c r="E2386" s="337"/>
      <c r="F2386" s="337"/>
      <c r="G2386" s="356"/>
      <c r="H2386" s="340"/>
      <c r="I2386" s="337"/>
      <c r="J2386" s="337"/>
      <c r="K2386" s="337"/>
      <c r="L2386" s="337"/>
      <c r="M2386" s="334"/>
      <c r="N2386" s="337"/>
      <c r="O2386" s="349"/>
      <c r="P2386" s="349" t="str">
        <f>TEXT(daily!$B2386,"mmmm")</f>
        <v>January</v>
      </c>
      <c r="Q2386" s="357"/>
      <c r="R2386" s="313" t="str">
        <f t="shared" si="60"/>
        <v>1900</v>
      </c>
    </row>
    <row r="2387" ht="27" customHeight="1" spans="1:18">
      <c r="A2387" s="362">
        <f t="shared" si="59"/>
        <v>2373</v>
      </c>
      <c r="B2387" s="294"/>
      <c r="C2387" s="337"/>
      <c r="D2387" s="341"/>
      <c r="E2387" s="337"/>
      <c r="F2387" s="337"/>
      <c r="G2387" s="356"/>
      <c r="H2387" s="340"/>
      <c r="I2387" s="341"/>
      <c r="J2387" s="337"/>
      <c r="K2387" s="337"/>
      <c r="L2387" s="337"/>
      <c r="M2387" s="329"/>
      <c r="N2387" s="337"/>
      <c r="O2387" s="349"/>
      <c r="P2387" s="349" t="str">
        <f>TEXT(daily!$B2387,"mmmm")</f>
        <v>January</v>
      </c>
      <c r="Q2387" s="358"/>
      <c r="R2387" s="313" t="str">
        <f t="shared" si="60"/>
        <v>1900</v>
      </c>
    </row>
    <row r="2388" ht="27" customHeight="1" spans="1:18">
      <c r="A2388" s="361">
        <f t="shared" si="59"/>
        <v>2374</v>
      </c>
      <c r="B2388" s="294"/>
      <c r="C2388" s="337"/>
      <c r="D2388" s="341"/>
      <c r="E2388" s="337"/>
      <c r="F2388" s="337"/>
      <c r="G2388" s="356"/>
      <c r="H2388" s="340"/>
      <c r="I2388" s="337"/>
      <c r="J2388" s="337"/>
      <c r="K2388" s="337"/>
      <c r="L2388" s="337"/>
      <c r="M2388" s="334"/>
      <c r="N2388" s="337"/>
      <c r="O2388" s="349"/>
      <c r="P2388" s="349" t="str">
        <f>TEXT(daily!$B2388,"mmmm")</f>
        <v>January</v>
      </c>
      <c r="Q2388" s="357"/>
      <c r="R2388" s="313" t="str">
        <f t="shared" si="60"/>
        <v>1900</v>
      </c>
    </row>
    <row r="2389" ht="27" customHeight="1" spans="1:18">
      <c r="A2389" s="362">
        <f t="shared" si="59"/>
        <v>2375</v>
      </c>
      <c r="B2389" s="294"/>
      <c r="C2389" s="337"/>
      <c r="D2389" s="341"/>
      <c r="E2389" s="337"/>
      <c r="F2389" s="337"/>
      <c r="G2389" s="356"/>
      <c r="H2389" s="340"/>
      <c r="I2389" s="337"/>
      <c r="J2389" s="337"/>
      <c r="K2389" s="337"/>
      <c r="L2389" s="337"/>
      <c r="M2389" s="329"/>
      <c r="N2389" s="337"/>
      <c r="O2389" s="349"/>
      <c r="P2389" s="349" t="str">
        <f>TEXT(daily!$B2389,"mmmm")</f>
        <v>January</v>
      </c>
      <c r="Q2389" s="358"/>
      <c r="R2389" s="313" t="str">
        <f t="shared" si="60"/>
        <v>1900</v>
      </c>
    </row>
    <row r="2390" ht="27" customHeight="1" spans="1:18">
      <c r="A2390" s="361">
        <f t="shared" si="59"/>
        <v>2376</v>
      </c>
      <c r="B2390" s="294"/>
      <c r="C2390" s="337"/>
      <c r="D2390" s="341"/>
      <c r="E2390" s="337"/>
      <c r="F2390" s="337"/>
      <c r="G2390" s="356"/>
      <c r="H2390" s="340"/>
      <c r="I2390" s="337"/>
      <c r="J2390" s="337"/>
      <c r="K2390" s="337"/>
      <c r="L2390" s="337"/>
      <c r="M2390" s="334"/>
      <c r="N2390" s="337"/>
      <c r="O2390" s="349"/>
      <c r="P2390" s="349" t="str">
        <f>TEXT(daily!$B2390,"mmmm")</f>
        <v>January</v>
      </c>
      <c r="Q2390" s="357"/>
      <c r="R2390" s="313" t="str">
        <f t="shared" si="60"/>
        <v>1900</v>
      </c>
    </row>
    <row r="2391" ht="27" customHeight="1" spans="1:18">
      <c r="A2391" s="362">
        <f t="shared" si="59"/>
        <v>2377</v>
      </c>
      <c r="B2391" s="294"/>
      <c r="C2391" s="337"/>
      <c r="D2391" s="341"/>
      <c r="E2391" s="337"/>
      <c r="F2391" s="337"/>
      <c r="G2391" s="356"/>
      <c r="H2391" s="340"/>
      <c r="I2391" s="337"/>
      <c r="J2391" s="337"/>
      <c r="K2391" s="337"/>
      <c r="L2391" s="337"/>
      <c r="M2391" s="329"/>
      <c r="N2391" s="337"/>
      <c r="O2391" s="349"/>
      <c r="P2391" s="349" t="str">
        <f>TEXT(daily!$B2391,"mmmm")</f>
        <v>January</v>
      </c>
      <c r="Q2391" s="358"/>
      <c r="R2391" s="313" t="str">
        <f t="shared" si="60"/>
        <v>1900</v>
      </c>
    </row>
    <row r="2392" ht="27" customHeight="1" spans="1:18">
      <c r="A2392" s="361">
        <f t="shared" si="59"/>
        <v>2378</v>
      </c>
      <c r="B2392" s="294"/>
      <c r="C2392" s="337"/>
      <c r="D2392" s="337"/>
      <c r="E2392" s="337"/>
      <c r="F2392" s="337"/>
      <c r="G2392" s="356"/>
      <c r="H2392" s="340"/>
      <c r="I2392" s="337"/>
      <c r="J2392" s="337"/>
      <c r="K2392" s="337"/>
      <c r="L2392" s="337"/>
      <c r="M2392" s="334"/>
      <c r="N2392" s="337"/>
      <c r="O2392" s="349"/>
      <c r="P2392" s="349" t="str">
        <f>TEXT(daily!$B2392,"mmmm")</f>
        <v>January</v>
      </c>
      <c r="Q2392" s="357"/>
      <c r="R2392" s="313" t="str">
        <f t="shared" si="60"/>
        <v>1900</v>
      </c>
    </row>
    <row r="2393" ht="27" customHeight="1" spans="1:18">
      <c r="A2393" s="362">
        <f t="shared" si="59"/>
        <v>2379</v>
      </c>
      <c r="B2393" s="294"/>
      <c r="C2393" s="337"/>
      <c r="D2393" s="337"/>
      <c r="E2393" s="337"/>
      <c r="F2393" s="337"/>
      <c r="G2393" s="356"/>
      <c r="H2393" s="340"/>
      <c r="I2393" s="337"/>
      <c r="J2393" s="337"/>
      <c r="K2393" s="337"/>
      <c r="L2393" s="337"/>
      <c r="M2393" s="329"/>
      <c r="N2393" s="337"/>
      <c r="O2393" s="349"/>
      <c r="P2393" s="349" t="str">
        <f>TEXT(daily!$B2393,"mmmm")</f>
        <v>January</v>
      </c>
      <c r="Q2393" s="358"/>
      <c r="R2393" s="313" t="str">
        <f t="shared" si="60"/>
        <v>1900</v>
      </c>
    </row>
    <row r="2394" ht="27" customHeight="1" spans="1:18">
      <c r="A2394" s="361">
        <f t="shared" si="59"/>
        <v>2380</v>
      </c>
      <c r="B2394" s="294"/>
      <c r="C2394" s="337"/>
      <c r="D2394" s="337"/>
      <c r="E2394" s="337"/>
      <c r="F2394" s="337"/>
      <c r="G2394" s="356"/>
      <c r="H2394" s="340"/>
      <c r="I2394" s="337"/>
      <c r="J2394" s="337"/>
      <c r="K2394" s="337"/>
      <c r="L2394" s="337"/>
      <c r="M2394" s="334"/>
      <c r="N2394" s="337"/>
      <c r="O2394" s="349"/>
      <c r="P2394" s="349" t="str">
        <f>TEXT(daily!$B2394,"mmmm")</f>
        <v>January</v>
      </c>
      <c r="Q2394" s="357"/>
      <c r="R2394" s="313" t="str">
        <f t="shared" si="60"/>
        <v>1900</v>
      </c>
    </row>
    <row r="2395" ht="27" customHeight="1" spans="1:18">
      <c r="A2395" s="362">
        <f t="shared" si="59"/>
        <v>2381</v>
      </c>
      <c r="B2395" s="294"/>
      <c r="C2395" s="337"/>
      <c r="D2395" s="337"/>
      <c r="E2395" s="337"/>
      <c r="F2395" s="337"/>
      <c r="G2395" s="356"/>
      <c r="H2395" s="340"/>
      <c r="I2395" s="337"/>
      <c r="J2395" s="337"/>
      <c r="K2395" s="337"/>
      <c r="L2395" s="337"/>
      <c r="M2395" s="329"/>
      <c r="N2395" s="337"/>
      <c r="O2395" s="349"/>
      <c r="P2395" s="349" t="str">
        <f>TEXT(daily!$B2395,"mmmm")</f>
        <v>January</v>
      </c>
      <c r="Q2395" s="358"/>
      <c r="R2395" s="313" t="str">
        <f t="shared" si="60"/>
        <v>1900</v>
      </c>
    </row>
    <row r="2396" ht="27" customHeight="1" spans="1:18">
      <c r="A2396" s="361">
        <f t="shared" si="59"/>
        <v>2382</v>
      </c>
      <c r="B2396" s="294"/>
      <c r="C2396" s="337"/>
      <c r="D2396" s="337"/>
      <c r="E2396" s="337"/>
      <c r="F2396" s="337"/>
      <c r="G2396" s="356"/>
      <c r="H2396" s="340"/>
      <c r="I2396" s="337"/>
      <c r="J2396" s="337"/>
      <c r="K2396" s="337"/>
      <c r="L2396" s="337"/>
      <c r="M2396" s="334"/>
      <c r="N2396" s="337"/>
      <c r="O2396" s="349"/>
      <c r="P2396" s="349" t="str">
        <f>TEXT(daily!$B2396,"mmmm")</f>
        <v>January</v>
      </c>
      <c r="Q2396" s="357"/>
      <c r="R2396" s="313" t="str">
        <f t="shared" si="60"/>
        <v>1900</v>
      </c>
    </row>
    <row r="2397" ht="27" customHeight="1" spans="1:18">
      <c r="A2397" s="362">
        <f t="shared" si="59"/>
        <v>2383</v>
      </c>
      <c r="B2397" s="294"/>
      <c r="C2397" s="337"/>
      <c r="D2397" s="337"/>
      <c r="E2397" s="337"/>
      <c r="F2397" s="337"/>
      <c r="G2397" s="356"/>
      <c r="H2397" s="340"/>
      <c r="I2397" s="337"/>
      <c r="J2397" s="337"/>
      <c r="K2397" s="337"/>
      <c r="L2397" s="337"/>
      <c r="M2397" s="329"/>
      <c r="N2397" s="337"/>
      <c r="O2397" s="349"/>
      <c r="P2397" s="349" t="str">
        <f>TEXT(daily!$B2397,"mmmm")</f>
        <v>January</v>
      </c>
      <c r="Q2397" s="358"/>
      <c r="R2397" s="313" t="str">
        <f t="shared" si="60"/>
        <v>1900</v>
      </c>
    </row>
    <row r="2398" ht="27" customHeight="1" spans="1:18">
      <c r="A2398" s="361">
        <f t="shared" si="59"/>
        <v>2384</v>
      </c>
      <c r="B2398" s="294"/>
      <c r="C2398" s="337"/>
      <c r="D2398" s="337"/>
      <c r="E2398" s="337"/>
      <c r="F2398" s="337"/>
      <c r="G2398" s="356"/>
      <c r="H2398" s="340"/>
      <c r="I2398" s="337"/>
      <c r="J2398" s="337"/>
      <c r="K2398" s="337"/>
      <c r="L2398" s="337"/>
      <c r="M2398" s="334"/>
      <c r="N2398" s="337"/>
      <c r="O2398" s="349"/>
      <c r="P2398" s="349" t="str">
        <f>TEXT(daily!$B2398,"mmmm")</f>
        <v>January</v>
      </c>
      <c r="Q2398" s="357"/>
      <c r="R2398" s="313" t="str">
        <f t="shared" si="60"/>
        <v>1900</v>
      </c>
    </row>
    <row r="2399" ht="27" customHeight="1" spans="1:18">
      <c r="A2399" s="362">
        <f t="shared" si="59"/>
        <v>2385</v>
      </c>
      <c r="B2399" s="294"/>
      <c r="C2399" s="337"/>
      <c r="D2399" s="337"/>
      <c r="E2399" s="337"/>
      <c r="F2399" s="337"/>
      <c r="G2399" s="356"/>
      <c r="H2399" s="340"/>
      <c r="I2399" s="337"/>
      <c r="J2399" s="337"/>
      <c r="K2399" s="337"/>
      <c r="L2399" s="337"/>
      <c r="M2399" s="329"/>
      <c r="N2399" s="337"/>
      <c r="O2399" s="349"/>
      <c r="P2399" s="349" t="str">
        <f>TEXT(daily!$B2399,"mmmm")</f>
        <v>January</v>
      </c>
      <c r="Q2399" s="358"/>
      <c r="R2399" s="313" t="str">
        <f t="shared" si="60"/>
        <v>1900</v>
      </c>
    </row>
    <row r="2400" ht="27" customHeight="1" spans="1:18">
      <c r="A2400" s="361">
        <f t="shared" si="59"/>
        <v>2386</v>
      </c>
      <c r="B2400" s="294"/>
      <c r="C2400" s="337"/>
      <c r="D2400" s="337"/>
      <c r="E2400" s="337"/>
      <c r="F2400" s="337"/>
      <c r="G2400" s="356"/>
      <c r="H2400" s="340"/>
      <c r="I2400" s="337"/>
      <c r="J2400" s="337"/>
      <c r="K2400" s="337"/>
      <c r="L2400" s="337"/>
      <c r="M2400" s="334"/>
      <c r="N2400" s="337"/>
      <c r="O2400" s="349"/>
      <c r="P2400" s="349" t="str">
        <f>TEXT(daily!$B2400,"mmmm")</f>
        <v>January</v>
      </c>
      <c r="Q2400" s="357"/>
      <c r="R2400" s="313" t="str">
        <f t="shared" si="60"/>
        <v>1900</v>
      </c>
    </row>
    <row r="2401" ht="27" customHeight="1" spans="1:18">
      <c r="A2401" s="362">
        <f t="shared" si="59"/>
        <v>2387</v>
      </c>
      <c r="B2401" s="294"/>
      <c r="C2401" s="337"/>
      <c r="D2401" s="337"/>
      <c r="E2401" s="337"/>
      <c r="F2401" s="337"/>
      <c r="G2401" s="356"/>
      <c r="H2401" s="340"/>
      <c r="I2401" s="337"/>
      <c r="J2401" s="337"/>
      <c r="K2401" s="337"/>
      <c r="L2401" s="337"/>
      <c r="M2401" s="329"/>
      <c r="N2401" s="337"/>
      <c r="O2401" s="349"/>
      <c r="P2401" s="349" t="str">
        <f>TEXT(daily!$B2401,"mmmm")</f>
        <v>January</v>
      </c>
      <c r="Q2401" s="358"/>
      <c r="R2401" s="313" t="str">
        <f t="shared" si="60"/>
        <v>1900</v>
      </c>
    </row>
    <row r="2402" ht="27" customHeight="1" spans="1:18">
      <c r="A2402" s="361">
        <f t="shared" si="59"/>
        <v>2388</v>
      </c>
      <c r="B2402" s="294"/>
      <c r="C2402" s="337"/>
      <c r="D2402" s="337"/>
      <c r="E2402" s="337"/>
      <c r="F2402" s="337"/>
      <c r="G2402" s="356"/>
      <c r="H2402" s="340"/>
      <c r="I2402" s="337"/>
      <c r="J2402" s="337"/>
      <c r="K2402" s="337"/>
      <c r="L2402" s="337"/>
      <c r="M2402" s="334"/>
      <c r="N2402" s="337"/>
      <c r="O2402" s="349"/>
      <c r="P2402" s="349" t="str">
        <f>TEXT(daily!$B2402,"mmmm")</f>
        <v>January</v>
      </c>
      <c r="Q2402" s="357"/>
      <c r="R2402" s="313" t="str">
        <f t="shared" si="60"/>
        <v>1900</v>
      </c>
    </row>
    <row r="2403" ht="27" customHeight="1" spans="1:18">
      <c r="A2403" s="362">
        <f t="shared" si="59"/>
        <v>2389</v>
      </c>
      <c r="B2403" s="294"/>
      <c r="C2403" s="337"/>
      <c r="D2403" s="337"/>
      <c r="E2403" s="337"/>
      <c r="F2403" s="337"/>
      <c r="G2403" s="356"/>
      <c r="H2403" s="340"/>
      <c r="I2403" s="337"/>
      <c r="J2403" s="337"/>
      <c r="K2403" s="337"/>
      <c r="L2403" s="337"/>
      <c r="M2403" s="329"/>
      <c r="N2403" s="337"/>
      <c r="O2403" s="349"/>
      <c r="P2403" s="349" t="str">
        <f>TEXT(daily!$B2403,"mmmm")</f>
        <v>January</v>
      </c>
      <c r="Q2403" s="358"/>
      <c r="R2403" s="313" t="str">
        <f t="shared" si="60"/>
        <v>1900</v>
      </c>
    </row>
    <row r="2404" ht="27" customHeight="1" spans="1:18">
      <c r="A2404" s="361">
        <f t="shared" si="59"/>
        <v>2390</v>
      </c>
      <c r="B2404" s="294"/>
      <c r="C2404" s="337"/>
      <c r="D2404" s="337"/>
      <c r="E2404" s="337"/>
      <c r="F2404" s="337"/>
      <c r="G2404" s="356"/>
      <c r="H2404" s="340"/>
      <c r="I2404" s="337"/>
      <c r="J2404" s="337"/>
      <c r="K2404" s="337"/>
      <c r="L2404" s="337"/>
      <c r="M2404" s="334"/>
      <c r="N2404" s="337"/>
      <c r="O2404" s="349"/>
      <c r="P2404" s="349" t="str">
        <f>TEXT(daily!$B2404,"mmmm")</f>
        <v>January</v>
      </c>
      <c r="Q2404" s="357"/>
      <c r="R2404" s="313" t="str">
        <f t="shared" si="60"/>
        <v>1900</v>
      </c>
    </row>
    <row r="2405" ht="27" customHeight="1" spans="1:18">
      <c r="A2405" s="362">
        <f t="shared" si="59"/>
        <v>2391</v>
      </c>
      <c r="B2405" s="294"/>
      <c r="C2405" s="337"/>
      <c r="D2405" s="337"/>
      <c r="E2405" s="337"/>
      <c r="F2405" s="337"/>
      <c r="G2405" s="356"/>
      <c r="H2405" s="340"/>
      <c r="I2405" s="337"/>
      <c r="J2405" s="337"/>
      <c r="K2405" s="337"/>
      <c r="L2405" s="337"/>
      <c r="M2405" s="329"/>
      <c r="N2405" s="337"/>
      <c r="O2405" s="349"/>
      <c r="P2405" s="349" t="str">
        <f>TEXT(daily!$B2405,"mmmm")</f>
        <v>January</v>
      </c>
      <c r="Q2405" s="358"/>
      <c r="R2405" s="313" t="str">
        <f t="shared" si="60"/>
        <v>1900</v>
      </c>
    </row>
    <row r="2406" ht="27" customHeight="1" spans="1:18">
      <c r="A2406" s="361">
        <f t="shared" si="59"/>
        <v>2392</v>
      </c>
      <c r="B2406" s="294"/>
      <c r="C2406" s="337"/>
      <c r="D2406" s="337"/>
      <c r="E2406" s="337"/>
      <c r="F2406" s="337"/>
      <c r="G2406" s="356"/>
      <c r="H2406" s="340"/>
      <c r="I2406" s="337"/>
      <c r="J2406" s="337"/>
      <c r="K2406" s="337"/>
      <c r="L2406" s="337"/>
      <c r="M2406" s="334"/>
      <c r="N2406" s="337"/>
      <c r="O2406" s="349"/>
      <c r="P2406" s="349" t="str">
        <f>TEXT(daily!$B2406,"mmmm")</f>
        <v>January</v>
      </c>
      <c r="Q2406" s="357"/>
      <c r="R2406" s="313" t="str">
        <f t="shared" si="60"/>
        <v>1900</v>
      </c>
    </row>
    <row r="2407" ht="27" customHeight="1" spans="1:18">
      <c r="A2407" s="362">
        <f t="shared" si="59"/>
        <v>2393</v>
      </c>
      <c r="B2407" s="294"/>
      <c r="C2407" s="337"/>
      <c r="D2407" s="337"/>
      <c r="E2407" s="337"/>
      <c r="F2407" s="337"/>
      <c r="G2407" s="356"/>
      <c r="H2407" s="340"/>
      <c r="I2407" s="337"/>
      <c r="J2407" s="337"/>
      <c r="K2407" s="337"/>
      <c r="L2407" s="337"/>
      <c r="M2407" s="329"/>
      <c r="N2407" s="337"/>
      <c r="O2407" s="349"/>
      <c r="P2407" s="349" t="str">
        <f>TEXT(daily!$B2407,"mmmm")</f>
        <v>January</v>
      </c>
      <c r="Q2407" s="358"/>
      <c r="R2407" s="313" t="str">
        <f t="shared" si="60"/>
        <v>1900</v>
      </c>
    </row>
    <row r="2408" ht="27" customHeight="1" spans="1:18">
      <c r="A2408" s="361">
        <f t="shared" si="59"/>
        <v>2394</v>
      </c>
      <c r="B2408" s="294"/>
      <c r="C2408" s="337"/>
      <c r="D2408" s="337"/>
      <c r="E2408" s="337"/>
      <c r="F2408" s="337"/>
      <c r="G2408" s="356"/>
      <c r="H2408" s="340"/>
      <c r="I2408" s="337"/>
      <c r="J2408" s="337"/>
      <c r="K2408" s="337"/>
      <c r="L2408" s="337"/>
      <c r="M2408" s="334"/>
      <c r="N2408" s="337"/>
      <c r="O2408" s="349"/>
      <c r="P2408" s="349" t="str">
        <f>TEXT(daily!$B2408,"mmmm")</f>
        <v>January</v>
      </c>
      <c r="Q2408" s="357"/>
      <c r="R2408" s="313" t="str">
        <f t="shared" si="60"/>
        <v>1900</v>
      </c>
    </row>
    <row r="2409" ht="27" customHeight="1" spans="1:18">
      <c r="A2409" s="362">
        <f t="shared" si="59"/>
        <v>2395</v>
      </c>
      <c r="B2409" s="294"/>
      <c r="C2409" s="337"/>
      <c r="D2409" s="337"/>
      <c r="E2409" s="337"/>
      <c r="F2409" s="337"/>
      <c r="G2409" s="356"/>
      <c r="H2409" s="340"/>
      <c r="I2409" s="337"/>
      <c r="J2409" s="337"/>
      <c r="K2409" s="337"/>
      <c r="L2409" s="337"/>
      <c r="M2409" s="329"/>
      <c r="N2409" s="337"/>
      <c r="O2409" s="349"/>
      <c r="P2409" s="349" t="str">
        <f>TEXT(daily!$B2409,"mmmm")</f>
        <v>January</v>
      </c>
      <c r="Q2409" s="358"/>
      <c r="R2409" s="313" t="str">
        <f t="shared" si="60"/>
        <v>1900</v>
      </c>
    </row>
    <row r="2410" ht="27" customHeight="1" spans="1:18">
      <c r="A2410" s="361">
        <f t="shared" ref="A2410:A2473" si="61">A2409+1</f>
        <v>2396</v>
      </c>
      <c r="B2410" s="294"/>
      <c r="C2410" s="337"/>
      <c r="D2410" s="337"/>
      <c r="E2410" s="337"/>
      <c r="F2410" s="337"/>
      <c r="G2410" s="356"/>
      <c r="H2410" s="340"/>
      <c r="I2410" s="337"/>
      <c r="J2410" s="337"/>
      <c r="K2410" s="337"/>
      <c r="L2410" s="337"/>
      <c r="M2410" s="334"/>
      <c r="N2410" s="337"/>
      <c r="O2410" s="349"/>
      <c r="P2410" s="349" t="str">
        <f>TEXT(daily!$B2410,"mmmm")</f>
        <v>January</v>
      </c>
      <c r="Q2410" s="357"/>
      <c r="R2410" s="313" t="str">
        <f t="shared" si="60"/>
        <v>1900</v>
      </c>
    </row>
    <row r="2411" ht="27" customHeight="1" spans="1:18">
      <c r="A2411" s="362">
        <f t="shared" si="61"/>
        <v>2397</v>
      </c>
      <c r="B2411" s="294"/>
      <c r="C2411" s="337"/>
      <c r="D2411" s="337"/>
      <c r="E2411" s="337"/>
      <c r="F2411" s="337"/>
      <c r="G2411" s="356"/>
      <c r="H2411" s="340"/>
      <c r="I2411" s="337"/>
      <c r="J2411" s="337"/>
      <c r="K2411" s="337"/>
      <c r="L2411" s="337"/>
      <c r="M2411" s="329"/>
      <c r="N2411" s="337"/>
      <c r="O2411" s="349"/>
      <c r="P2411" s="349" t="str">
        <f>TEXT(daily!$B2411,"mmmm")</f>
        <v>January</v>
      </c>
      <c r="Q2411" s="358"/>
      <c r="R2411" s="313" t="str">
        <f t="shared" si="60"/>
        <v>1900</v>
      </c>
    </row>
    <row r="2412" ht="27" customHeight="1" spans="1:18">
      <c r="A2412" s="361">
        <f t="shared" si="61"/>
        <v>2398</v>
      </c>
      <c r="B2412" s="294"/>
      <c r="C2412" s="337"/>
      <c r="D2412" s="337"/>
      <c r="E2412" s="337"/>
      <c r="F2412" s="341"/>
      <c r="G2412" s="356"/>
      <c r="H2412" s="340"/>
      <c r="I2412" s="337"/>
      <c r="J2412" s="337"/>
      <c r="K2412" s="337"/>
      <c r="L2412" s="337"/>
      <c r="M2412" s="334"/>
      <c r="N2412" s="337"/>
      <c r="O2412" s="349"/>
      <c r="P2412" s="349" t="str">
        <f>TEXT(daily!$B2412,"mmmm")</f>
        <v>January</v>
      </c>
      <c r="Q2412" s="357"/>
      <c r="R2412" s="313" t="str">
        <f t="shared" si="60"/>
        <v>1900</v>
      </c>
    </row>
    <row r="2413" ht="27" customHeight="1" spans="1:18">
      <c r="A2413" s="362">
        <f t="shared" si="61"/>
        <v>2399</v>
      </c>
      <c r="B2413" s="294"/>
      <c r="C2413" s="337"/>
      <c r="D2413" s="337"/>
      <c r="E2413" s="337"/>
      <c r="F2413" s="337"/>
      <c r="G2413" s="356"/>
      <c r="H2413" s="340"/>
      <c r="I2413" s="337"/>
      <c r="J2413" s="337"/>
      <c r="K2413" s="337"/>
      <c r="L2413" s="337"/>
      <c r="M2413" s="329"/>
      <c r="N2413" s="337"/>
      <c r="O2413" s="349"/>
      <c r="P2413" s="349" t="str">
        <f>TEXT(daily!$B2413,"mmmm")</f>
        <v>January</v>
      </c>
      <c r="Q2413" s="358"/>
      <c r="R2413" s="313" t="str">
        <f t="shared" si="60"/>
        <v>1900</v>
      </c>
    </row>
    <row r="2414" ht="27" customHeight="1" spans="1:18">
      <c r="A2414" s="361">
        <f t="shared" si="61"/>
        <v>2400</v>
      </c>
      <c r="B2414" s="294"/>
      <c r="C2414" s="337"/>
      <c r="D2414" s="337"/>
      <c r="E2414" s="337"/>
      <c r="F2414" s="337"/>
      <c r="G2414" s="356"/>
      <c r="H2414" s="340"/>
      <c r="I2414" s="337"/>
      <c r="J2414" s="337"/>
      <c r="K2414" s="337"/>
      <c r="L2414" s="337"/>
      <c r="M2414" s="334"/>
      <c r="N2414" s="337"/>
      <c r="O2414" s="349"/>
      <c r="P2414" s="349" t="str">
        <f>TEXT(daily!$B2414,"mmmm")</f>
        <v>January</v>
      </c>
      <c r="Q2414" s="357"/>
      <c r="R2414" s="313" t="str">
        <f t="shared" si="60"/>
        <v>1900</v>
      </c>
    </row>
    <row r="2415" ht="27" customHeight="1" spans="1:18">
      <c r="A2415" s="362">
        <f t="shared" si="61"/>
        <v>2401</v>
      </c>
      <c r="B2415" s="294"/>
      <c r="C2415" s="337"/>
      <c r="D2415" s="337"/>
      <c r="E2415" s="337"/>
      <c r="F2415" s="337"/>
      <c r="G2415" s="356"/>
      <c r="H2415" s="340"/>
      <c r="I2415" s="337"/>
      <c r="J2415" s="337"/>
      <c r="K2415" s="337"/>
      <c r="L2415" s="337"/>
      <c r="M2415" s="329"/>
      <c r="N2415" s="337"/>
      <c r="O2415" s="349"/>
      <c r="P2415" s="349" t="str">
        <f>TEXT(daily!$B2415,"mmmm")</f>
        <v>January</v>
      </c>
      <c r="Q2415" s="358"/>
      <c r="R2415" s="313" t="str">
        <f t="shared" si="60"/>
        <v>1900</v>
      </c>
    </row>
    <row r="2416" ht="27" customHeight="1" spans="1:18">
      <c r="A2416" s="361">
        <f t="shared" si="61"/>
        <v>2402</v>
      </c>
      <c r="B2416" s="294"/>
      <c r="C2416" s="337"/>
      <c r="D2416" s="337"/>
      <c r="E2416" s="337"/>
      <c r="F2416" s="337"/>
      <c r="G2416" s="356"/>
      <c r="H2416" s="340"/>
      <c r="I2416" s="337"/>
      <c r="J2416" s="337"/>
      <c r="K2416" s="337"/>
      <c r="L2416" s="337"/>
      <c r="M2416" s="334"/>
      <c r="N2416" s="337"/>
      <c r="O2416" s="349"/>
      <c r="P2416" s="349" t="str">
        <f>TEXT(daily!$B2416,"mmmm")</f>
        <v>January</v>
      </c>
      <c r="Q2416" s="357"/>
      <c r="R2416" s="313" t="str">
        <f t="shared" si="60"/>
        <v>1900</v>
      </c>
    </row>
    <row r="2417" ht="27" customHeight="1" spans="1:18">
      <c r="A2417" s="362">
        <f t="shared" si="61"/>
        <v>2403</v>
      </c>
      <c r="B2417" s="294"/>
      <c r="C2417" s="337"/>
      <c r="D2417" s="337"/>
      <c r="E2417" s="337"/>
      <c r="F2417" s="337"/>
      <c r="G2417" s="356"/>
      <c r="H2417" s="340"/>
      <c r="I2417" s="337"/>
      <c r="J2417" s="337"/>
      <c r="K2417" s="337"/>
      <c r="L2417" s="337"/>
      <c r="M2417" s="329"/>
      <c r="N2417" s="337"/>
      <c r="O2417" s="349"/>
      <c r="P2417" s="349" t="str">
        <f>TEXT(daily!$B2417,"mmmm")</f>
        <v>January</v>
      </c>
      <c r="Q2417" s="358"/>
      <c r="R2417" s="313" t="str">
        <f t="shared" si="60"/>
        <v>1900</v>
      </c>
    </row>
    <row r="2418" ht="27" customHeight="1" spans="1:18">
      <c r="A2418" s="361">
        <f t="shared" si="61"/>
        <v>2404</v>
      </c>
      <c r="B2418" s="294"/>
      <c r="C2418" s="337"/>
      <c r="D2418" s="337"/>
      <c r="E2418" s="337"/>
      <c r="F2418" s="337"/>
      <c r="G2418" s="356"/>
      <c r="H2418" s="340"/>
      <c r="I2418" s="337"/>
      <c r="J2418" s="337"/>
      <c r="K2418" s="337"/>
      <c r="L2418" s="337"/>
      <c r="M2418" s="334"/>
      <c r="N2418" s="337"/>
      <c r="O2418" s="349"/>
      <c r="P2418" s="349" t="str">
        <f>TEXT(daily!$B2418,"mmmm")</f>
        <v>January</v>
      </c>
      <c r="Q2418" s="357"/>
      <c r="R2418" s="313" t="str">
        <f t="shared" si="60"/>
        <v>1900</v>
      </c>
    </row>
    <row r="2419" ht="27" customHeight="1" spans="1:18">
      <c r="A2419" s="362">
        <f t="shared" si="61"/>
        <v>2405</v>
      </c>
      <c r="B2419" s="294"/>
      <c r="C2419" s="337"/>
      <c r="D2419" s="337"/>
      <c r="E2419" s="337"/>
      <c r="F2419" s="337"/>
      <c r="G2419" s="356"/>
      <c r="H2419" s="340"/>
      <c r="I2419" s="337"/>
      <c r="J2419" s="337"/>
      <c r="K2419" s="337"/>
      <c r="L2419" s="337"/>
      <c r="M2419" s="329"/>
      <c r="N2419" s="337"/>
      <c r="O2419" s="349"/>
      <c r="P2419" s="349" t="str">
        <f>TEXT(daily!$B2419,"mmmm")</f>
        <v>January</v>
      </c>
      <c r="Q2419" s="358"/>
      <c r="R2419" s="313" t="str">
        <f t="shared" si="60"/>
        <v>1900</v>
      </c>
    </row>
    <row r="2420" ht="27" customHeight="1" spans="1:18">
      <c r="A2420" s="361">
        <f t="shared" si="61"/>
        <v>2406</v>
      </c>
      <c r="B2420" s="294"/>
      <c r="C2420" s="337"/>
      <c r="D2420" s="337"/>
      <c r="E2420" s="337"/>
      <c r="F2420" s="337"/>
      <c r="G2420" s="356"/>
      <c r="H2420" s="340"/>
      <c r="I2420" s="337"/>
      <c r="J2420" s="337"/>
      <c r="K2420" s="337"/>
      <c r="L2420" s="337"/>
      <c r="M2420" s="334"/>
      <c r="N2420" s="337"/>
      <c r="O2420" s="349"/>
      <c r="P2420" s="349" t="str">
        <f>TEXT(daily!$B2420,"mmmm")</f>
        <v>January</v>
      </c>
      <c r="Q2420" s="357"/>
      <c r="R2420" s="313" t="str">
        <f t="shared" si="60"/>
        <v>1900</v>
      </c>
    </row>
    <row r="2421" ht="27" customHeight="1" spans="1:18">
      <c r="A2421" s="362">
        <f t="shared" si="61"/>
        <v>2407</v>
      </c>
      <c r="B2421" s="294"/>
      <c r="C2421" s="337"/>
      <c r="D2421" s="337"/>
      <c r="E2421" s="337"/>
      <c r="F2421" s="337"/>
      <c r="G2421" s="356"/>
      <c r="H2421" s="340"/>
      <c r="I2421" s="337"/>
      <c r="J2421" s="337"/>
      <c r="K2421" s="337"/>
      <c r="L2421" s="337"/>
      <c r="M2421" s="329"/>
      <c r="N2421" s="337"/>
      <c r="O2421" s="349"/>
      <c r="P2421" s="349" t="str">
        <f>TEXT(daily!$B2421,"mmmm")</f>
        <v>January</v>
      </c>
      <c r="Q2421" s="358"/>
      <c r="R2421" s="313" t="str">
        <f t="shared" si="60"/>
        <v>1900</v>
      </c>
    </row>
    <row r="2422" ht="27" customHeight="1" spans="1:18">
      <c r="A2422" s="361">
        <f t="shared" si="61"/>
        <v>2408</v>
      </c>
      <c r="B2422" s="294"/>
      <c r="C2422" s="337"/>
      <c r="D2422" s="337"/>
      <c r="E2422" s="337"/>
      <c r="F2422" s="337"/>
      <c r="G2422" s="356"/>
      <c r="H2422" s="340"/>
      <c r="I2422" s="337"/>
      <c r="J2422" s="337"/>
      <c r="K2422" s="337"/>
      <c r="L2422" s="337"/>
      <c r="M2422" s="334"/>
      <c r="N2422" s="337"/>
      <c r="O2422" s="349"/>
      <c r="P2422" s="349" t="str">
        <f>TEXT(daily!$B2422,"mmmm")</f>
        <v>January</v>
      </c>
      <c r="Q2422" s="357"/>
      <c r="R2422" s="313" t="str">
        <f t="shared" si="60"/>
        <v>1900</v>
      </c>
    </row>
    <row r="2423" ht="27" customHeight="1" spans="1:18">
      <c r="A2423" s="362">
        <f t="shared" si="61"/>
        <v>2409</v>
      </c>
      <c r="B2423" s="294"/>
      <c r="C2423" s="337"/>
      <c r="D2423" s="337"/>
      <c r="E2423" s="337"/>
      <c r="F2423" s="337"/>
      <c r="G2423" s="356"/>
      <c r="H2423" s="340"/>
      <c r="I2423" s="337"/>
      <c r="J2423" s="337"/>
      <c r="K2423" s="337"/>
      <c r="L2423" s="337"/>
      <c r="M2423" s="329"/>
      <c r="N2423" s="337"/>
      <c r="O2423" s="349"/>
      <c r="P2423" s="349" t="str">
        <f>TEXT(daily!$B2423,"mmmm")</f>
        <v>January</v>
      </c>
      <c r="Q2423" s="358"/>
      <c r="R2423" s="313" t="str">
        <f t="shared" si="60"/>
        <v>1900</v>
      </c>
    </row>
    <row r="2424" ht="27" customHeight="1" spans="1:18">
      <c r="A2424" s="361">
        <f t="shared" si="61"/>
        <v>2410</v>
      </c>
      <c r="B2424" s="294"/>
      <c r="C2424" s="337"/>
      <c r="D2424" s="337"/>
      <c r="E2424" s="337"/>
      <c r="F2424" s="337"/>
      <c r="G2424" s="356"/>
      <c r="H2424" s="340"/>
      <c r="I2424" s="337"/>
      <c r="J2424" s="337"/>
      <c r="K2424" s="337"/>
      <c r="L2424" s="337"/>
      <c r="M2424" s="334"/>
      <c r="N2424" s="337"/>
      <c r="O2424" s="349"/>
      <c r="P2424" s="349" t="str">
        <f>TEXT(daily!$B2424,"mmmm")</f>
        <v>January</v>
      </c>
      <c r="Q2424" s="357"/>
      <c r="R2424" s="313" t="str">
        <f t="shared" si="60"/>
        <v>1900</v>
      </c>
    </row>
    <row r="2425" ht="27" customHeight="1" spans="1:18">
      <c r="A2425" s="362">
        <f t="shared" si="61"/>
        <v>2411</v>
      </c>
      <c r="B2425" s="294"/>
      <c r="C2425" s="337"/>
      <c r="D2425" s="337"/>
      <c r="E2425" s="337"/>
      <c r="F2425" s="337"/>
      <c r="G2425" s="356"/>
      <c r="H2425" s="340"/>
      <c r="I2425" s="337"/>
      <c r="J2425" s="337"/>
      <c r="K2425" s="337"/>
      <c r="L2425" s="337"/>
      <c r="M2425" s="329"/>
      <c r="N2425" s="337"/>
      <c r="O2425" s="349"/>
      <c r="P2425" s="349" t="str">
        <f>TEXT(daily!$B2425,"mmmm")</f>
        <v>January</v>
      </c>
      <c r="Q2425" s="358"/>
      <c r="R2425" s="313" t="str">
        <f t="shared" si="60"/>
        <v>1900</v>
      </c>
    </row>
    <row r="2426" ht="27" customHeight="1" spans="1:18">
      <c r="A2426" s="361">
        <f t="shared" si="61"/>
        <v>2412</v>
      </c>
      <c r="B2426" s="294"/>
      <c r="C2426" s="337"/>
      <c r="D2426" s="337"/>
      <c r="E2426" s="337"/>
      <c r="F2426" s="337"/>
      <c r="G2426" s="356"/>
      <c r="H2426" s="340"/>
      <c r="I2426" s="337"/>
      <c r="J2426" s="337"/>
      <c r="K2426" s="337"/>
      <c r="L2426" s="337"/>
      <c r="M2426" s="334"/>
      <c r="N2426" s="337"/>
      <c r="O2426" s="349"/>
      <c r="P2426" s="349" t="str">
        <f>TEXT(daily!$B2426,"mmmm")</f>
        <v>January</v>
      </c>
      <c r="Q2426" s="357"/>
      <c r="R2426" s="313" t="str">
        <f t="shared" si="60"/>
        <v>1900</v>
      </c>
    </row>
    <row r="2427" ht="27" customHeight="1" spans="1:18">
      <c r="A2427" s="362">
        <f t="shared" si="61"/>
        <v>2413</v>
      </c>
      <c r="B2427" s="294"/>
      <c r="C2427" s="337"/>
      <c r="D2427" s="337"/>
      <c r="E2427" s="337"/>
      <c r="F2427" s="337"/>
      <c r="G2427" s="356"/>
      <c r="H2427" s="340"/>
      <c r="I2427" s="337"/>
      <c r="J2427" s="337"/>
      <c r="K2427" s="337"/>
      <c r="L2427" s="337"/>
      <c r="M2427" s="329"/>
      <c r="N2427" s="337"/>
      <c r="O2427" s="349"/>
      <c r="P2427" s="349" t="str">
        <f>TEXT(daily!$B2427,"mmmm")</f>
        <v>January</v>
      </c>
      <c r="Q2427" s="358"/>
      <c r="R2427" s="313" t="str">
        <f t="shared" si="60"/>
        <v>1900</v>
      </c>
    </row>
    <row r="2428" ht="27" customHeight="1" spans="1:18">
      <c r="A2428" s="361">
        <f t="shared" si="61"/>
        <v>2414</v>
      </c>
      <c r="B2428" s="294"/>
      <c r="C2428" s="337"/>
      <c r="D2428" s="337"/>
      <c r="E2428" s="337"/>
      <c r="F2428" s="337"/>
      <c r="G2428" s="356"/>
      <c r="H2428" s="340"/>
      <c r="I2428" s="337"/>
      <c r="J2428" s="337"/>
      <c r="K2428" s="337"/>
      <c r="L2428" s="337"/>
      <c r="M2428" s="334"/>
      <c r="N2428" s="337"/>
      <c r="O2428" s="349"/>
      <c r="P2428" s="349" t="str">
        <f>TEXT(daily!$B2428,"mmmm")</f>
        <v>January</v>
      </c>
      <c r="Q2428" s="357"/>
      <c r="R2428" s="313" t="str">
        <f t="shared" si="60"/>
        <v>1900</v>
      </c>
    </row>
    <row r="2429" ht="27" customHeight="1" spans="1:18">
      <c r="A2429" s="362">
        <f t="shared" si="61"/>
        <v>2415</v>
      </c>
      <c r="B2429" s="294"/>
      <c r="C2429" s="337"/>
      <c r="D2429" s="337"/>
      <c r="E2429" s="337"/>
      <c r="F2429" s="337"/>
      <c r="G2429" s="356"/>
      <c r="H2429" s="340"/>
      <c r="I2429" s="337"/>
      <c r="J2429" s="337"/>
      <c r="K2429" s="337"/>
      <c r="L2429" s="337"/>
      <c r="M2429" s="329"/>
      <c r="N2429" s="337"/>
      <c r="O2429" s="349"/>
      <c r="P2429" s="349" t="str">
        <f>TEXT(daily!$B2429,"mmmm")</f>
        <v>January</v>
      </c>
      <c r="Q2429" s="358"/>
      <c r="R2429" s="313" t="str">
        <f t="shared" si="60"/>
        <v>1900</v>
      </c>
    </row>
    <row r="2430" ht="27" customHeight="1" spans="1:18">
      <c r="A2430" s="361">
        <f t="shared" si="61"/>
        <v>2416</v>
      </c>
      <c r="B2430" s="294"/>
      <c r="C2430" s="337"/>
      <c r="D2430" s="337"/>
      <c r="E2430" s="337"/>
      <c r="F2430" s="337"/>
      <c r="G2430" s="356"/>
      <c r="H2430" s="340"/>
      <c r="I2430" s="337"/>
      <c r="J2430" s="337"/>
      <c r="K2430" s="337"/>
      <c r="L2430" s="337"/>
      <c r="M2430" s="334"/>
      <c r="N2430" s="337"/>
      <c r="O2430" s="349"/>
      <c r="P2430" s="349" t="str">
        <f>TEXT(daily!$B2430,"mmmm")</f>
        <v>January</v>
      </c>
      <c r="Q2430" s="357"/>
      <c r="R2430" s="313" t="str">
        <f t="shared" si="60"/>
        <v>1900</v>
      </c>
    </row>
    <row r="2431" ht="27" customHeight="1" spans="1:18">
      <c r="A2431" s="362">
        <f t="shared" si="61"/>
        <v>2417</v>
      </c>
      <c r="B2431" s="294"/>
      <c r="C2431" s="337"/>
      <c r="D2431" s="337"/>
      <c r="E2431" s="337"/>
      <c r="F2431" s="337"/>
      <c r="G2431" s="356"/>
      <c r="H2431" s="340"/>
      <c r="I2431" s="337"/>
      <c r="J2431" s="337"/>
      <c r="K2431" s="337"/>
      <c r="L2431" s="337"/>
      <c r="M2431" s="329"/>
      <c r="N2431" s="337"/>
      <c r="O2431" s="349"/>
      <c r="P2431" s="349" t="str">
        <f>TEXT(daily!$B2431,"mmmm")</f>
        <v>January</v>
      </c>
      <c r="Q2431" s="358"/>
      <c r="R2431" s="313" t="str">
        <f t="shared" si="60"/>
        <v>1900</v>
      </c>
    </row>
    <row r="2432" ht="27" customHeight="1" spans="1:18">
      <c r="A2432" s="361">
        <f t="shared" si="61"/>
        <v>2418</v>
      </c>
      <c r="B2432" s="294"/>
      <c r="C2432" s="337"/>
      <c r="D2432" s="337"/>
      <c r="E2432" s="337"/>
      <c r="F2432" s="337"/>
      <c r="G2432" s="356"/>
      <c r="H2432" s="340"/>
      <c r="I2432" s="337"/>
      <c r="J2432" s="337"/>
      <c r="K2432" s="337"/>
      <c r="L2432" s="337"/>
      <c r="M2432" s="334"/>
      <c r="N2432" s="337"/>
      <c r="O2432" s="349"/>
      <c r="P2432" s="349" t="str">
        <f>TEXT(daily!$B2432,"mmmm")</f>
        <v>January</v>
      </c>
      <c r="Q2432" s="357"/>
      <c r="R2432" s="313" t="str">
        <f t="shared" si="60"/>
        <v>1900</v>
      </c>
    </row>
    <row r="2433" ht="27" customHeight="1" spans="1:18">
      <c r="A2433" s="362">
        <f t="shared" si="61"/>
        <v>2419</v>
      </c>
      <c r="B2433" s="294"/>
      <c r="C2433" s="337"/>
      <c r="D2433" s="337"/>
      <c r="E2433" s="337"/>
      <c r="F2433" s="337"/>
      <c r="G2433" s="356"/>
      <c r="H2433" s="340"/>
      <c r="I2433" s="337"/>
      <c r="J2433" s="337"/>
      <c r="K2433" s="337"/>
      <c r="L2433" s="337"/>
      <c r="M2433" s="329"/>
      <c r="N2433" s="337"/>
      <c r="O2433" s="349"/>
      <c r="P2433" s="349" t="str">
        <f>TEXT(daily!$B2433,"mmmm")</f>
        <v>January</v>
      </c>
      <c r="Q2433" s="358"/>
      <c r="R2433" s="313" t="str">
        <f t="shared" si="60"/>
        <v>1900</v>
      </c>
    </row>
    <row r="2434" ht="27" customHeight="1" spans="1:18">
      <c r="A2434" s="361">
        <f t="shared" si="61"/>
        <v>2420</v>
      </c>
      <c r="B2434" s="294"/>
      <c r="C2434" s="337"/>
      <c r="D2434" s="337"/>
      <c r="E2434" s="337"/>
      <c r="F2434" s="337"/>
      <c r="G2434" s="356"/>
      <c r="H2434" s="340"/>
      <c r="I2434" s="337"/>
      <c r="J2434" s="337"/>
      <c r="K2434" s="337"/>
      <c r="L2434" s="337"/>
      <c r="M2434" s="334"/>
      <c r="N2434" s="337"/>
      <c r="O2434" s="349"/>
      <c r="P2434" s="349" t="str">
        <f>TEXT(daily!$B2434,"mmmm")</f>
        <v>January</v>
      </c>
      <c r="Q2434" s="357"/>
      <c r="R2434" s="313" t="str">
        <f t="shared" si="60"/>
        <v>1900</v>
      </c>
    </row>
    <row r="2435" ht="27" customHeight="1" spans="1:18">
      <c r="A2435" s="362">
        <f t="shared" si="61"/>
        <v>2421</v>
      </c>
      <c r="B2435" s="294"/>
      <c r="C2435" s="337"/>
      <c r="D2435" s="337"/>
      <c r="E2435" s="337"/>
      <c r="F2435" s="337"/>
      <c r="G2435" s="356"/>
      <c r="H2435" s="340"/>
      <c r="I2435" s="337"/>
      <c r="J2435" s="337"/>
      <c r="K2435" s="337"/>
      <c r="L2435" s="337"/>
      <c r="M2435" s="329"/>
      <c r="N2435" s="337"/>
      <c r="O2435" s="349"/>
      <c r="P2435" s="349" t="str">
        <f>TEXT(daily!$B2435,"mmmm")</f>
        <v>January</v>
      </c>
      <c r="Q2435" s="358"/>
      <c r="R2435" s="313" t="str">
        <f t="shared" si="60"/>
        <v>1900</v>
      </c>
    </row>
    <row r="2436" ht="27" customHeight="1" spans="1:18">
      <c r="A2436" s="361">
        <f t="shared" si="61"/>
        <v>2422</v>
      </c>
      <c r="B2436" s="294"/>
      <c r="C2436" s="337"/>
      <c r="D2436" s="337"/>
      <c r="E2436" s="337"/>
      <c r="F2436" s="337"/>
      <c r="G2436" s="356"/>
      <c r="H2436" s="340"/>
      <c r="I2436" s="337"/>
      <c r="J2436" s="337"/>
      <c r="K2436" s="337"/>
      <c r="L2436" s="337"/>
      <c r="M2436" s="334"/>
      <c r="N2436" s="337"/>
      <c r="O2436" s="349"/>
      <c r="P2436" s="349" t="str">
        <f>TEXT(daily!$B2436,"mmmm")</f>
        <v>January</v>
      </c>
      <c r="Q2436" s="357"/>
      <c r="R2436" s="313" t="str">
        <f t="shared" si="60"/>
        <v>1900</v>
      </c>
    </row>
    <row r="2437" ht="27" customHeight="1" spans="1:18">
      <c r="A2437" s="362">
        <f t="shared" si="61"/>
        <v>2423</v>
      </c>
      <c r="B2437" s="294"/>
      <c r="C2437" s="337"/>
      <c r="D2437" s="337"/>
      <c r="E2437" s="337"/>
      <c r="F2437" s="337"/>
      <c r="G2437" s="356"/>
      <c r="H2437" s="340"/>
      <c r="I2437" s="337"/>
      <c r="J2437" s="337"/>
      <c r="K2437" s="337"/>
      <c r="L2437" s="337"/>
      <c r="M2437" s="329"/>
      <c r="N2437" s="337"/>
      <c r="O2437" s="349"/>
      <c r="P2437" s="349" t="str">
        <f>TEXT(daily!$B2437,"mmmm")</f>
        <v>January</v>
      </c>
      <c r="Q2437" s="358"/>
      <c r="R2437" s="313" t="str">
        <f t="shared" si="60"/>
        <v>1900</v>
      </c>
    </row>
    <row r="2438" ht="27" customHeight="1" spans="1:18">
      <c r="A2438" s="361">
        <f t="shared" si="61"/>
        <v>2424</v>
      </c>
      <c r="B2438" s="294"/>
      <c r="C2438" s="337"/>
      <c r="D2438" s="337"/>
      <c r="E2438" s="337"/>
      <c r="F2438" s="337"/>
      <c r="G2438" s="356"/>
      <c r="H2438" s="340"/>
      <c r="I2438" s="337"/>
      <c r="J2438" s="337"/>
      <c r="K2438" s="337"/>
      <c r="L2438" s="337"/>
      <c r="M2438" s="334"/>
      <c r="N2438" s="337"/>
      <c r="O2438" s="349"/>
      <c r="P2438" s="349" t="str">
        <f>TEXT(daily!$B2438,"mmmm")</f>
        <v>January</v>
      </c>
      <c r="Q2438" s="357"/>
      <c r="R2438" s="313" t="str">
        <f t="shared" si="60"/>
        <v>1900</v>
      </c>
    </row>
    <row r="2439" ht="27" customHeight="1" spans="1:18">
      <c r="A2439" s="362">
        <f t="shared" si="61"/>
        <v>2425</v>
      </c>
      <c r="B2439" s="294"/>
      <c r="C2439" s="337"/>
      <c r="D2439" s="337"/>
      <c r="E2439" s="337"/>
      <c r="F2439" s="337"/>
      <c r="G2439" s="356"/>
      <c r="H2439" s="340"/>
      <c r="I2439" s="337"/>
      <c r="J2439" s="337"/>
      <c r="K2439" s="337"/>
      <c r="L2439" s="337"/>
      <c r="M2439" s="329"/>
      <c r="N2439" s="337"/>
      <c r="O2439" s="349"/>
      <c r="P2439" s="349" t="str">
        <f>TEXT(daily!$B2439,"mmmm")</f>
        <v>January</v>
      </c>
      <c r="Q2439" s="358"/>
      <c r="R2439" s="313" t="str">
        <f t="shared" si="60"/>
        <v>1900</v>
      </c>
    </row>
    <row r="2440" ht="27" customHeight="1" spans="1:18">
      <c r="A2440" s="361">
        <f t="shared" si="61"/>
        <v>2426</v>
      </c>
      <c r="B2440" s="294"/>
      <c r="C2440" s="337"/>
      <c r="D2440" s="337"/>
      <c r="E2440" s="337"/>
      <c r="F2440" s="337"/>
      <c r="G2440" s="356"/>
      <c r="H2440" s="340"/>
      <c r="I2440" s="337"/>
      <c r="J2440" s="337"/>
      <c r="K2440" s="337"/>
      <c r="L2440" s="337"/>
      <c r="M2440" s="334"/>
      <c r="N2440" s="337"/>
      <c r="O2440" s="349"/>
      <c r="P2440" s="349" t="str">
        <f>TEXT(daily!$B2440,"mmmm")</f>
        <v>January</v>
      </c>
      <c r="Q2440" s="357"/>
      <c r="R2440" s="313" t="str">
        <f t="shared" si="60"/>
        <v>1900</v>
      </c>
    </row>
    <row r="2441" ht="27" customHeight="1" spans="1:18">
      <c r="A2441" s="362">
        <f t="shared" si="61"/>
        <v>2427</v>
      </c>
      <c r="B2441" s="294"/>
      <c r="C2441" s="337"/>
      <c r="D2441" s="337"/>
      <c r="E2441" s="337"/>
      <c r="F2441" s="337"/>
      <c r="G2441" s="356"/>
      <c r="H2441" s="340"/>
      <c r="I2441" s="337"/>
      <c r="J2441" s="337"/>
      <c r="K2441" s="337"/>
      <c r="L2441" s="337"/>
      <c r="M2441" s="329"/>
      <c r="N2441" s="337"/>
      <c r="O2441" s="349"/>
      <c r="P2441" s="349" t="str">
        <f>TEXT(daily!$B2441,"mmmm")</f>
        <v>January</v>
      </c>
      <c r="Q2441" s="358"/>
      <c r="R2441" s="313" t="str">
        <f t="shared" si="60"/>
        <v>1900</v>
      </c>
    </row>
    <row r="2442" ht="27" customHeight="1" spans="1:18">
      <c r="A2442" s="361">
        <f t="shared" si="61"/>
        <v>2428</v>
      </c>
      <c r="B2442" s="294"/>
      <c r="C2442" s="337"/>
      <c r="D2442" s="337"/>
      <c r="E2442" s="337"/>
      <c r="F2442" s="337"/>
      <c r="G2442" s="356"/>
      <c r="H2442" s="340"/>
      <c r="I2442" s="337"/>
      <c r="J2442" s="337"/>
      <c r="K2442" s="337"/>
      <c r="L2442" s="337"/>
      <c r="M2442" s="334"/>
      <c r="N2442" s="337"/>
      <c r="O2442" s="349"/>
      <c r="P2442" s="349" t="str">
        <f>TEXT(daily!$B2442,"mmmm")</f>
        <v>January</v>
      </c>
      <c r="Q2442" s="357"/>
      <c r="R2442" s="313" t="str">
        <f t="shared" si="60"/>
        <v>1900</v>
      </c>
    </row>
    <row r="2443" ht="27" customHeight="1" spans="1:18">
      <c r="A2443" s="362">
        <f t="shared" si="61"/>
        <v>2429</v>
      </c>
      <c r="B2443" s="294"/>
      <c r="C2443" s="337"/>
      <c r="D2443" s="337"/>
      <c r="E2443" s="337"/>
      <c r="F2443" s="337"/>
      <c r="G2443" s="356"/>
      <c r="H2443" s="340"/>
      <c r="I2443" s="337"/>
      <c r="J2443" s="337"/>
      <c r="K2443" s="337"/>
      <c r="L2443" s="337"/>
      <c r="M2443" s="329"/>
      <c r="N2443" s="337"/>
      <c r="O2443" s="349"/>
      <c r="P2443" s="349" t="str">
        <f>TEXT(daily!$B2443,"mmmm")</f>
        <v>January</v>
      </c>
      <c r="Q2443" s="358"/>
      <c r="R2443" s="313" t="str">
        <f t="shared" si="60"/>
        <v>1900</v>
      </c>
    </row>
    <row r="2444" ht="27" customHeight="1" spans="1:18">
      <c r="A2444" s="361">
        <f t="shared" si="61"/>
        <v>2430</v>
      </c>
      <c r="B2444" s="294"/>
      <c r="C2444" s="337"/>
      <c r="D2444" s="337"/>
      <c r="E2444" s="337"/>
      <c r="F2444" s="337"/>
      <c r="G2444" s="356"/>
      <c r="H2444" s="340"/>
      <c r="I2444" s="337"/>
      <c r="J2444" s="337"/>
      <c r="K2444" s="337"/>
      <c r="L2444" s="337"/>
      <c r="M2444" s="334"/>
      <c r="N2444" s="337"/>
      <c r="O2444" s="349"/>
      <c r="P2444" s="349" t="str">
        <f>TEXT(daily!$B2444,"mmmm")</f>
        <v>January</v>
      </c>
      <c r="Q2444" s="357"/>
      <c r="R2444" s="313" t="str">
        <f t="shared" si="60"/>
        <v>1900</v>
      </c>
    </row>
    <row r="2445" ht="27" customHeight="1" spans="1:18">
      <c r="A2445" s="362">
        <f t="shared" si="61"/>
        <v>2431</v>
      </c>
      <c r="B2445" s="294"/>
      <c r="C2445" s="337"/>
      <c r="D2445" s="337"/>
      <c r="E2445" s="337"/>
      <c r="F2445" s="337"/>
      <c r="G2445" s="356"/>
      <c r="H2445" s="340"/>
      <c r="I2445" s="337"/>
      <c r="J2445" s="337"/>
      <c r="K2445" s="337"/>
      <c r="L2445" s="337"/>
      <c r="M2445" s="329"/>
      <c r="N2445" s="337"/>
      <c r="O2445" s="349"/>
      <c r="P2445" s="349" t="str">
        <f>TEXT(daily!$B2445,"mmmm")</f>
        <v>January</v>
      </c>
      <c r="Q2445" s="358"/>
      <c r="R2445" s="313" t="str">
        <f t="shared" si="60"/>
        <v>1900</v>
      </c>
    </row>
    <row r="2446" ht="27" customHeight="1" spans="1:18">
      <c r="A2446" s="361">
        <f t="shared" si="61"/>
        <v>2432</v>
      </c>
      <c r="B2446" s="294"/>
      <c r="C2446" s="337"/>
      <c r="D2446" s="337"/>
      <c r="E2446" s="337"/>
      <c r="F2446" s="337"/>
      <c r="G2446" s="356"/>
      <c r="H2446" s="340"/>
      <c r="I2446" s="337"/>
      <c r="J2446" s="337"/>
      <c r="K2446" s="337"/>
      <c r="L2446" s="337"/>
      <c r="M2446" s="334"/>
      <c r="N2446" s="337"/>
      <c r="O2446" s="349"/>
      <c r="P2446" s="349" t="str">
        <f>TEXT(daily!$B2446,"mmmm")</f>
        <v>January</v>
      </c>
      <c r="Q2446" s="357"/>
      <c r="R2446" s="313" t="str">
        <f t="shared" si="60"/>
        <v>1900</v>
      </c>
    </row>
    <row r="2447" ht="27" customHeight="1" spans="1:18">
      <c r="A2447" s="362">
        <f t="shared" si="61"/>
        <v>2433</v>
      </c>
      <c r="B2447" s="294"/>
      <c r="C2447" s="337"/>
      <c r="D2447" s="337"/>
      <c r="E2447" s="337"/>
      <c r="F2447" s="337"/>
      <c r="G2447" s="356"/>
      <c r="H2447" s="340"/>
      <c r="I2447" s="337"/>
      <c r="J2447" s="337"/>
      <c r="K2447" s="337"/>
      <c r="L2447" s="337"/>
      <c r="M2447" s="329"/>
      <c r="N2447" s="337"/>
      <c r="O2447" s="349"/>
      <c r="P2447" s="349" t="str">
        <f>TEXT(daily!$B2447,"mmmm")</f>
        <v>January</v>
      </c>
      <c r="Q2447" s="358"/>
      <c r="R2447" s="313" t="str">
        <f t="shared" ref="R2447:R2510" si="62">TEXT(B2447,"yyyy")</f>
        <v>1900</v>
      </c>
    </row>
    <row r="2448" ht="27" customHeight="1" spans="1:18">
      <c r="A2448" s="361">
        <f t="shared" si="61"/>
        <v>2434</v>
      </c>
      <c r="B2448" s="294"/>
      <c r="C2448" s="337"/>
      <c r="D2448" s="337"/>
      <c r="E2448" s="337"/>
      <c r="F2448" s="337"/>
      <c r="G2448" s="356"/>
      <c r="H2448" s="340"/>
      <c r="I2448" s="337"/>
      <c r="J2448" s="337"/>
      <c r="K2448" s="337"/>
      <c r="L2448" s="337"/>
      <c r="M2448" s="334"/>
      <c r="N2448" s="337"/>
      <c r="O2448" s="349"/>
      <c r="P2448" s="349" t="str">
        <f>TEXT(daily!$B2448,"mmmm")</f>
        <v>January</v>
      </c>
      <c r="Q2448" s="357"/>
      <c r="R2448" s="313" t="str">
        <f t="shared" si="62"/>
        <v>1900</v>
      </c>
    </row>
    <row r="2449" ht="27" customHeight="1" spans="1:18">
      <c r="A2449" s="362">
        <f t="shared" si="61"/>
        <v>2435</v>
      </c>
      <c r="B2449" s="294"/>
      <c r="C2449" s="337"/>
      <c r="D2449" s="337"/>
      <c r="E2449" s="337"/>
      <c r="F2449" s="337"/>
      <c r="G2449" s="356"/>
      <c r="H2449" s="340"/>
      <c r="I2449" s="337"/>
      <c r="J2449" s="337"/>
      <c r="K2449" s="337"/>
      <c r="L2449" s="337"/>
      <c r="M2449" s="329"/>
      <c r="N2449" s="337"/>
      <c r="O2449" s="349"/>
      <c r="P2449" s="349" t="str">
        <f>TEXT(daily!$B2449,"mmmm")</f>
        <v>January</v>
      </c>
      <c r="Q2449" s="358"/>
      <c r="R2449" s="313" t="str">
        <f t="shared" si="62"/>
        <v>1900</v>
      </c>
    </row>
    <row r="2450" ht="27" customHeight="1" spans="1:18">
      <c r="A2450" s="361">
        <f t="shared" si="61"/>
        <v>2436</v>
      </c>
      <c r="B2450" s="294"/>
      <c r="C2450" s="337"/>
      <c r="D2450" s="337"/>
      <c r="E2450" s="337"/>
      <c r="F2450" s="337"/>
      <c r="G2450" s="356"/>
      <c r="H2450" s="340"/>
      <c r="I2450" s="337"/>
      <c r="J2450" s="337"/>
      <c r="K2450" s="337"/>
      <c r="L2450" s="337"/>
      <c r="M2450" s="334"/>
      <c r="N2450" s="337"/>
      <c r="O2450" s="349"/>
      <c r="P2450" s="349" t="str">
        <f>TEXT(daily!$B2450,"mmmm")</f>
        <v>January</v>
      </c>
      <c r="Q2450" s="357"/>
      <c r="R2450" s="313" t="str">
        <f t="shared" si="62"/>
        <v>1900</v>
      </c>
    </row>
    <row r="2451" ht="27" customHeight="1" spans="1:18">
      <c r="A2451" s="362">
        <f t="shared" si="61"/>
        <v>2437</v>
      </c>
      <c r="B2451" s="294"/>
      <c r="C2451" s="337"/>
      <c r="D2451" s="337"/>
      <c r="E2451" s="337"/>
      <c r="F2451" s="337"/>
      <c r="G2451" s="356"/>
      <c r="H2451" s="340"/>
      <c r="I2451" s="337"/>
      <c r="J2451" s="337"/>
      <c r="K2451" s="337"/>
      <c r="L2451" s="337"/>
      <c r="M2451" s="329"/>
      <c r="N2451" s="337"/>
      <c r="O2451" s="349"/>
      <c r="P2451" s="349" t="str">
        <f>TEXT(daily!$B2451,"mmmm")</f>
        <v>January</v>
      </c>
      <c r="Q2451" s="358"/>
      <c r="R2451" s="313" t="str">
        <f t="shared" si="62"/>
        <v>1900</v>
      </c>
    </row>
    <row r="2452" ht="27" customHeight="1" spans="1:18">
      <c r="A2452" s="361">
        <f t="shared" si="61"/>
        <v>2438</v>
      </c>
      <c r="B2452" s="294"/>
      <c r="C2452" s="337"/>
      <c r="D2452" s="337"/>
      <c r="E2452" s="337"/>
      <c r="F2452" s="337"/>
      <c r="G2452" s="356"/>
      <c r="H2452" s="340"/>
      <c r="I2452" s="337"/>
      <c r="J2452" s="337"/>
      <c r="K2452" s="337"/>
      <c r="L2452" s="337"/>
      <c r="M2452" s="334"/>
      <c r="N2452" s="337"/>
      <c r="O2452" s="349"/>
      <c r="P2452" s="349" t="str">
        <f>TEXT(daily!$B2452,"mmmm")</f>
        <v>January</v>
      </c>
      <c r="Q2452" s="357"/>
      <c r="R2452" s="313" t="str">
        <f t="shared" si="62"/>
        <v>1900</v>
      </c>
    </row>
    <row r="2453" ht="27" customHeight="1" spans="1:18">
      <c r="A2453" s="362">
        <f t="shared" si="61"/>
        <v>2439</v>
      </c>
      <c r="B2453" s="294"/>
      <c r="C2453" s="337"/>
      <c r="D2453" s="337"/>
      <c r="E2453" s="337"/>
      <c r="F2453" s="337"/>
      <c r="G2453" s="356"/>
      <c r="H2453" s="340"/>
      <c r="I2453" s="337"/>
      <c r="J2453" s="337"/>
      <c r="K2453" s="337"/>
      <c r="L2453" s="337"/>
      <c r="M2453" s="329"/>
      <c r="N2453" s="337"/>
      <c r="O2453" s="349"/>
      <c r="P2453" s="349" t="str">
        <f>TEXT(daily!$B2453,"mmmm")</f>
        <v>January</v>
      </c>
      <c r="Q2453" s="358"/>
      <c r="R2453" s="313" t="str">
        <f t="shared" si="62"/>
        <v>1900</v>
      </c>
    </row>
    <row r="2454" ht="27" customHeight="1" spans="1:18">
      <c r="A2454" s="361">
        <f t="shared" si="61"/>
        <v>2440</v>
      </c>
      <c r="B2454" s="294"/>
      <c r="C2454" s="337"/>
      <c r="D2454" s="337"/>
      <c r="E2454" s="337"/>
      <c r="F2454" s="341"/>
      <c r="G2454" s="356"/>
      <c r="H2454" s="340"/>
      <c r="I2454" s="337"/>
      <c r="J2454" s="337"/>
      <c r="K2454" s="337"/>
      <c r="L2454" s="337"/>
      <c r="M2454" s="334"/>
      <c r="N2454" s="337"/>
      <c r="O2454" s="349"/>
      <c r="P2454" s="349" t="str">
        <f>TEXT(daily!$B2454,"mmmm")</f>
        <v>January</v>
      </c>
      <c r="Q2454" s="357"/>
      <c r="R2454" s="313" t="str">
        <f t="shared" si="62"/>
        <v>1900</v>
      </c>
    </row>
    <row r="2455" ht="27" customHeight="1" spans="1:18">
      <c r="A2455" s="362">
        <f t="shared" si="61"/>
        <v>2441</v>
      </c>
      <c r="B2455" s="294"/>
      <c r="C2455" s="337"/>
      <c r="D2455" s="337"/>
      <c r="E2455" s="337"/>
      <c r="F2455" s="337"/>
      <c r="G2455" s="356"/>
      <c r="H2455" s="340"/>
      <c r="I2455" s="337"/>
      <c r="J2455" s="337"/>
      <c r="K2455" s="337"/>
      <c r="L2455" s="337"/>
      <c r="M2455" s="329"/>
      <c r="N2455" s="337"/>
      <c r="O2455" s="349"/>
      <c r="P2455" s="349" t="str">
        <f>TEXT(daily!$B2455,"mmmm")</f>
        <v>January</v>
      </c>
      <c r="Q2455" s="358"/>
      <c r="R2455" s="313" t="str">
        <f t="shared" si="62"/>
        <v>1900</v>
      </c>
    </row>
    <row r="2456" ht="27" customHeight="1" spans="1:18">
      <c r="A2456" s="361">
        <f t="shared" si="61"/>
        <v>2442</v>
      </c>
      <c r="B2456" s="294"/>
      <c r="C2456" s="337"/>
      <c r="D2456" s="337"/>
      <c r="E2456" s="337"/>
      <c r="F2456" s="337"/>
      <c r="G2456" s="356"/>
      <c r="H2456" s="340"/>
      <c r="I2456" s="337"/>
      <c r="J2456" s="337"/>
      <c r="K2456" s="337"/>
      <c r="L2456" s="337"/>
      <c r="M2456" s="334"/>
      <c r="N2456" s="337"/>
      <c r="O2456" s="349"/>
      <c r="P2456" s="349" t="str">
        <f>TEXT(daily!$B2456,"mmmm")</f>
        <v>January</v>
      </c>
      <c r="Q2456" s="357"/>
      <c r="R2456" s="313" t="str">
        <f t="shared" si="62"/>
        <v>1900</v>
      </c>
    </row>
    <row r="2457" ht="27" customHeight="1" spans="1:18">
      <c r="A2457" s="362">
        <f t="shared" si="61"/>
        <v>2443</v>
      </c>
      <c r="B2457" s="294"/>
      <c r="C2457" s="337"/>
      <c r="D2457" s="337"/>
      <c r="E2457" s="337"/>
      <c r="F2457" s="341"/>
      <c r="G2457" s="356"/>
      <c r="H2457" s="340"/>
      <c r="I2457" s="337"/>
      <c r="J2457" s="337"/>
      <c r="K2457" s="337"/>
      <c r="L2457" s="337"/>
      <c r="M2457" s="329"/>
      <c r="N2457" s="337"/>
      <c r="O2457" s="349"/>
      <c r="P2457" s="349" t="str">
        <f>TEXT(daily!$B2457,"mmmm")</f>
        <v>January</v>
      </c>
      <c r="Q2457" s="358"/>
      <c r="R2457" s="313" t="str">
        <f t="shared" si="62"/>
        <v>1900</v>
      </c>
    </row>
    <row r="2458" ht="27" customHeight="1" spans="1:18">
      <c r="A2458" s="361">
        <f t="shared" si="61"/>
        <v>2444</v>
      </c>
      <c r="B2458" s="294"/>
      <c r="C2458" s="337"/>
      <c r="D2458" s="337"/>
      <c r="E2458" s="337"/>
      <c r="F2458" s="337"/>
      <c r="G2458" s="356"/>
      <c r="H2458" s="340"/>
      <c r="I2458" s="337"/>
      <c r="J2458" s="337"/>
      <c r="K2458" s="337"/>
      <c r="L2458" s="337"/>
      <c r="M2458" s="334"/>
      <c r="N2458" s="337"/>
      <c r="O2458" s="349"/>
      <c r="P2458" s="349" t="str">
        <f>TEXT(daily!$B2458,"mmmm")</f>
        <v>January</v>
      </c>
      <c r="Q2458" s="357"/>
      <c r="R2458" s="313" t="str">
        <f t="shared" si="62"/>
        <v>1900</v>
      </c>
    </row>
    <row r="2459" ht="27" customHeight="1" spans="1:18">
      <c r="A2459" s="362">
        <f t="shared" si="61"/>
        <v>2445</v>
      </c>
      <c r="B2459" s="294"/>
      <c r="C2459" s="337"/>
      <c r="D2459" s="337"/>
      <c r="E2459" s="337"/>
      <c r="F2459" s="337"/>
      <c r="G2459" s="356"/>
      <c r="H2459" s="340"/>
      <c r="I2459" s="337"/>
      <c r="J2459" s="337"/>
      <c r="K2459" s="337"/>
      <c r="L2459" s="337"/>
      <c r="M2459" s="329"/>
      <c r="N2459" s="337"/>
      <c r="O2459" s="349"/>
      <c r="P2459" s="349" t="str">
        <f>TEXT(daily!$B2459,"mmmm")</f>
        <v>January</v>
      </c>
      <c r="Q2459" s="358"/>
      <c r="R2459" s="313" t="str">
        <f t="shared" si="62"/>
        <v>1900</v>
      </c>
    </row>
    <row r="2460" ht="27" customHeight="1" spans="1:18">
      <c r="A2460" s="361">
        <f t="shared" si="61"/>
        <v>2446</v>
      </c>
      <c r="B2460" s="294"/>
      <c r="C2460" s="337"/>
      <c r="D2460" s="337"/>
      <c r="E2460" s="337"/>
      <c r="F2460" s="337"/>
      <c r="G2460" s="356"/>
      <c r="H2460" s="340"/>
      <c r="I2460" s="337"/>
      <c r="J2460" s="337"/>
      <c r="K2460" s="337"/>
      <c r="L2460" s="337"/>
      <c r="M2460" s="334"/>
      <c r="N2460" s="337"/>
      <c r="O2460" s="349"/>
      <c r="P2460" s="349" t="str">
        <f>TEXT(daily!$B2460,"mmmm")</f>
        <v>January</v>
      </c>
      <c r="Q2460" s="357"/>
      <c r="R2460" s="313" t="str">
        <f t="shared" si="62"/>
        <v>1900</v>
      </c>
    </row>
    <row r="2461" ht="27" customHeight="1" spans="1:18">
      <c r="A2461" s="362">
        <f t="shared" si="61"/>
        <v>2447</v>
      </c>
      <c r="B2461" s="294"/>
      <c r="C2461" s="337"/>
      <c r="D2461" s="337"/>
      <c r="E2461" s="337"/>
      <c r="F2461" s="337"/>
      <c r="G2461" s="356"/>
      <c r="H2461" s="340"/>
      <c r="I2461" s="337"/>
      <c r="J2461" s="337"/>
      <c r="K2461" s="337"/>
      <c r="L2461" s="337"/>
      <c r="M2461" s="329"/>
      <c r="N2461" s="337"/>
      <c r="O2461" s="349"/>
      <c r="P2461" s="349" t="str">
        <f>TEXT(daily!$B2461,"mmmm")</f>
        <v>January</v>
      </c>
      <c r="Q2461" s="358"/>
      <c r="R2461" s="313" t="str">
        <f t="shared" si="62"/>
        <v>1900</v>
      </c>
    </row>
    <row r="2462" ht="27" customHeight="1" spans="1:18">
      <c r="A2462" s="361">
        <f t="shared" si="61"/>
        <v>2448</v>
      </c>
      <c r="B2462" s="294"/>
      <c r="C2462" s="337"/>
      <c r="D2462" s="337"/>
      <c r="E2462" s="337"/>
      <c r="F2462" s="337"/>
      <c r="G2462" s="356"/>
      <c r="H2462" s="340"/>
      <c r="I2462" s="337"/>
      <c r="J2462" s="337"/>
      <c r="K2462" s="337"/>
      <c r="L2462" s="337"/>
      <c r="M2462" s="334"/>
      <c r="N2462" s="360"/>
      <c r="O2462" s="349"/>
      <c r="P2462" s="349" t="str">
        <f>TEXT(daily!$B2462,"mmmm")</f>
        <v>January</v>
      </c>
      <c r="Q2462" s="357"/>
      <c r="R2462" s="313" t="str">
        <f t="shared" si="62"/>
        <v>1900</v>
      </c>
    </row>
    <row r="2463" ht="27" customHeight="1" spans="1:18">
      <c r="A2463" s="362">
        <f t="shared" si="61"/>
        <v>2449</v>
      </c>
      <c r="B2463" s="294"/>
      <c r="C2463" s="337"/>
      <c r="D2463" s="337"/>
      <c r="E2463" s="337"/>
      <c r="F2463" s="337"/>
      <c r="G2463" s="356"/>
      <c r="H2463" s="340"/>
      <c r="I2463" s="337"/>
      <c r="J2463" s="337"/>
      <c r="K2463" s="337"/>
      <c r="L2463" s="337"/>
      <c r="M2463" s="329"/>
      <c r="N2463" s="337"/>
      <c r="O2463" s="349"/>
      <c r="P2463" s="349" t="str">
        <f>TEXT(daily!$B2463,"mmmm")</f>
        <v>January</v>
      </c>
      <c r="Q2463" s="358"/>
      <c r="R2463" s="313" t="str">
        <f t="shared" si="62"/>
        <v>1900</v>
      </c>
    </row>
    <row r="2464" ht="27" customHeight="1" spans="1:18">
      <c r="A2464" s="361">
        <f t="shared" si="61"/>
        <v>2450</v>
      </c>
      <c r="B2464" s="294"/>
      <c r="C2464" s="337"/>
      <c r="D2464" s="337"/>
      <c r="E2464" s="337"/>
      <c r="F2464" s="337"/>
      <c r="G2464" s="356"/>
      <c r="H2464" s="340"/>
      <c r="I2464" s="337"/>
      <c r="J2464" s="337"/>
      <c r="K2464" s="337"/>
      <c r="L2464" s="337"/>
      <c r="M2464" s="334"/>
      <c r="N2464" s="337"/>
      <c r="O2464" s="349"/>
      <c r="P2464" s="349" t="str">
        <f>TEXT(daily!$B2464,"mmmm")</f>
        <v>January</v>
      </c>
      <c r="Q2464" s="357"/>
      <c r="R2464" s="313" t="str">
        <f t="shared" si="62"/>
        <v>1900</v>
      </c>
    </row>
    <row r="2465" ht="27" customHeight="1" spans="1:18">
      <c r="A2465" s="362">
        <f t="shared" si="61"/>
        <v>2451</v>
      </c>
      <c r="B2465" s="294"/>
      <c r="C2465" s="337"/>
      <c r="D2465" s="337"/>
      <c r="E2465" s="337"/>
      <c r="F2465" s="337"/>
      <c r="G2465" s="356"/>
      <c r="H2465" s="340"/>
      <c r="I2465" s="337"/>
      <c r="J2465" s="337"/>
      <c r="K2465" s="337"/>
      <c r="L2465" s="337"/>
      <c r="M2465" s="329"/>
      <c r="N2465" s="337"/>
      <c r="O2465" s="349"/>
      <c r="P2465" s="349" t="str">
        <f>TEXT(daily!$B2465,"mmmm")</f>
        <v>January</v>
      </c>
      <c r="Q2465" s="358"/>
      <c r="R2465" s="313" t="str">
        <f t="shared" si="62"/>
        <v>1900</v>
      </c>
    </row>
    <row r="2466" ht="27" customHeight="1" spans="1:18">
      <c r="A2466" s="361">
        <f t="shared" si="61"/>
        <v>2452</v>
      </c>
      <c r="B2466" s="294"/>
      <c r="C2466" s="337"/>
      <c r="D2466" s="337"/>
      <c r="E2466" s="337"/>
      <c r="F2466" s="341"/>
      <c r="G2466" s="356"/>
      <c r="H2466" s="340"/>
      <c r="I2466" s="337"/>
      <c r="J2466" s="337"/>
      <c r="K2466" s="337"/>
      <c r="L2466" s="337"/>
      <c r="M2466" s="334"/>
      <c r="N2466" s="337"/>
      <c r="O2466" s="349"/>
      <c r="P2466" s="349" t="str">
        <f>TEXT(daily!$B2466,"mmmm")</f>
        <v>January</v>
      </c>
      <c r="Q2466" s="357"/>
      <c r="R2466" s="313" t="str">
        <f t="shared" si="62"/>
        <v>1900</v>
      </c>
    </row>
    <row r="2467" ht="27" customHeight="1" spans="1:18">
      <c r="A2467" s="362">
        <f t="shared" si="61"/>
        <v>2453</v>
      </c>
      <c r="B2467" s="294"/>
      <c r="C2467" s="337"/>
      <c r="D2467" s="337"/>
      <c r="E2467" s="337"/>
      <c r="F2467" s="337"/>
      <c r="G2467" s="356"/>
      <c r="H2467" s="340"/>
      <c r="I2467" s="337"/>
      <c r="J2467" s="337"/>
      <c r="K2467" s="337"/>
      <c r="L2467" s="337"/>
      <c r="M2467" s="329"/>
      <c r="N2467" s="337"/>
      <c r="O2467" s="349"/>
      <c r="P2467" s="349" t="str">
        <f>TEXT(daily!$B2467,"mmmm")</f>
        <v>January</v>
      </c>
      <c r="Q2467" s="358"/>
      <c r="R2467" s="313" t="str">
        <f t="shared" si="62"/>
        <v>1900</v>
      </c>
    </row>
    <row r="2468" ht="27" customHeight="1" spans="1:18">
      <c r="A2468" s="361">
        <f t="shared" si="61"/>
        <v>2454</v>
      </c>
      <c r="B2468" s="294"/>
      <c r="C2468" s="337"/>
      <c r="D2468" s="337"/>
      <c r="E2468" s="337"/>
      <c r="F2468" s="337"/>
      <c r="G2468" s="356"/>
      <c r="H2468" s="340"/>
      <c r="I2468" s="337"/>
      <c r="J2468" s="337"/>
      <c r="K2468" s="337"/>
      <c r="L2468" s="337"/>
      <c r="M2468" s="334"/>
      <c r="N2468" s="337"/>
      <c r="O2468" s="349"/>
      <c r="P2468" s="349" t="str">
        <f>TEXT(daily!$B2468,"mmmm")</f>
        <v>January</v>
      </c>
      <c r="Q2468" s="357"/>
      <c r="R2468" s="313" t="str">
        <f t="shared" si="62"/>
        <v>1900</v>
      </c>
    </row>
    <row r="2469" ht="27" customHeight="1" spans="1:18">
      <c r="A2469" s="362">
        <f t="shared" si="61"/>
        <v>2455</v>
      </c>
      <c r="B2469" s="294"/>
      <c r="C2469" s="337"/>
      <c r="D2469" s="337"/>
      <c r="E2469" s="337"/>
      <c r="F2469" s="337"/>
      <c r="G2469" s="356"/>
      <c r="H2469" s="340"/>
      <c r="I2469" s="337"/>
      <c r="J2469" s="337"/>
      <c r="K2469" s="337"/>
      <c r="L2469" s="337"/>
      <c r="M2469" s="329"/>
      <c r="N2469" s="337"/>
      <c r="O2469" s="349"/>
      <c r="P2469" s="349" t="str">
        <f>TEXT(daily!$B2469,"mmmm")</f>
        <v>January</v>
      </c>
      <c r="Q2469" s="358"/>
      <c r="R2469" s="313" t="str">
        <f t="shared" si="62"/>
        <v>1900</v>
      </c>
    </row>
    <row r="2470" ht="27" customHeight="1" spans="1:18">
      <c r="A2470" s="361">
        <f t="shared" si="61"/>
        <v>2456</v>
      </c>
      <c r="B2470" s="294"/>
      <c r="C2470" s="337"/>
      <c r="D2470" s="337"/>
      <c r="E2470" s="337"/>
      <c r="F2470" s="337"/>
      <c r="G2470" s="356"/>
      <c r="H2470" s="340"/>
      <c r="I2470" s="337"/>
      <c r="J2470" s="337"/>
      <c r="K2470" s="337"/>
      <c r="L2470" s="337"/>
      <c r="M2470" s="334"/>
      <c r="N2470" s="337"/>
      <c r="O2470" s="349"/>
      <c r="P2470" s="349" t="str">
        <f>TEXT(daily!$B2470,"mmmm")</f>
        <v>January</v>
      </c>
      <c r="Q2470" s="357"/>
      <c r="R2470" s="313" t="str">
        <f t="shared" si="62"/>
        <v>1900</v>
      </c>
    </row>
    <row r="2471" ht="27" customHeight="1" spans="1:18">
      <c r="A2471" s="362">
        <f t="shared" si="61"/>
        <v>2457</v>
      </c>
      <c r="B2471" s="294"/>
      <c r="C2471" s="337"/>
      <c r="D2471" s="337"/>
      <c r="E2471" s="337"/>
      <c r="F2471" s="337"/>
      <c r="G2471" s="356"/>
      <c r="H2471" s="340"/>
      <c r="I2471" s="337"/>
      <c r="J2471" s="337"/>
      <c r="K2471" s="337"/>
      <c r="L2471" s="337"/>
      <c r="M2471" s="329"/>
      <c r="N2471" s="337"/>
      <c r="O2471" s="349"/>
      <c r="P2471" s="349" t="str">
        <f>TEXT(daily!$B2471,"mmmm")</f>
        <v>January</v>
      </c>
      <c r="Q2471" s="358"/>
      <c r="R2471" s="313" t="str">
        <f t="shared" si="62"/>
        <v>1900</v>
      </c>
    </row>
    <row r="2472" ht="27" customHeight="1" spans="1:18">
      <c r="A2472" s="361">
        <f t="shared" si="61"/>
        <v>2458</v>
      </c>
      <c r="B2472" s="294"/>
      <c r="C2472" s="337"/>
      <c r="D2472" s="337"/>
      <c r="E2472" s="337"/>
      <c r="F2472" s="337"/>
      <c r="G2472" s="356"/>
      <c r="H2472" s="340"/>
      <c r="I2472" s="337"/>
      <c r="J2472" s="337"/>
      <c r="K2472" s="337"/>
      <c r="L2472" s="337"/>
      <c r="M2472" s="334"/>
      <c r="N2472" s="360"/>
      <c r="O2472" s="349"/>
      <c r="P2472" s="349" t="str">
        <f>TEXT(daily!$B2472,"mmmm")</f>
        <v>January</v>
      </c>
      <c r="Q2472" s="357"/>
      <c r="R2472" s="313" t="str">
        <f t="shared" si="62"/>
        <v>1900</v>
      </c>
    </row>
    <row r="2473" ht="27" customHeight="1" spans="1:18">
      <c r="A2473" s="362">
        <f t="shared" si="61"/>
        <v>2459</v>
      </c>
      <c r="B2473" s="294"/>
      <c r="C2473" s="337"/>
      <c r="D2473" s="337"/>
      <c r="E2473" s="337"/>
      <c r="F2473" s="337"/>
      <c r="G2473" s="356"/>
      <c r="H2473" s="340"/>
      <c r="I2473" s="337"/>
      <c r="J2473" s="337"/>
      <c r="K2473" s="337"/>
      <c r="L2473" s="337"/>
      <c r="M2473" s="329"/>
      <c r="N2473" s="337"/>
      <c r="O2473" s="349"/>
      <c r="P2473" s="349" t="str">
        <f>TEXT(daily!$B2473,"mmmm")</f>
        <v>January</v>
      </c>
      <c r="Q2473" s="358"/>
      <c r="R2473" s="313" t="str">
        <f t="shared" si="62"/>
        <v>1900</v>
      </c>
    </row>
    <row r="2474" ht="27" customHeight="1" spans="1:18">
      <c r="A2474" s="361">
        <f t="shared" ref="A2474:A2537" si="63">A2473+1</f>
        <v>2460</v>
      </c>
      <c r="B2474" s="294"/>
      <c r="C2474" s="337"/>
      <c r="D2474" s="337"/>
      <c r="E2474" s="337"/>
      <c r="F2474" s="337"/>
      <c r="G2474" s="356"/>
      <c r="H2474" s="340"/>
      <c r="I2474" s="337"/>
      <c r="J2474" s="337"/>
      <c r="K2474" s="337"/>
      <c r="L2474" s="337"/>
      <c r="M2474" s="334"/>
      <c r="N2474" s="337"/>
      <c r="O2474" s="349"/>
      <c r="P2474" s="349" t="str">
        <f>TEXT(daily!$B2474,"mmmm")</f>
        <v>January</v>
      </c>
      <c r="Q2474" s="357"/>
      <c r="R2474" s="313" t="str">
        <f t="shared" si="62"/>
        <v>1900</v>
      </c>
    </row>
    <row r="2475" ht="27" customHeight="1" spans="1:18">
      <c r="A2475" s="362">
        <f t="shared" si="63"/>
        <v>2461</v>
      </c>
      <c r="B2475" s="294"/>
      <c r="C2475" s="337"/>
      <c r="D2475" s="337"/>
      <c r="E2475" s="337"/>
      <c r="F2475" s="337"/>
      <c r="G2475" s="356"/>
      <c r="H2475" s="340"/>
      <c r="I2475" s="337"/>
      <c r="J2475" s="337"/>
      <c r="K2475" s="337"/>
      <c r="L2475" s="337"/>
      <c r="M2475" s="329"/>
      <c r="N2475" s="360"/>
      <c r="O2475" s="349"/>
      <c r="P2475" s="349" t="str">
        <f>TEXT(daily!$B2475,"mmmm")</f>
        <v>January</v>
      </c>
      <c r="Q2475" s="358"/>
      <c r="R2475" s="313" t="str">
        <f t="shared" si="62"/>
        <v>1900</v>
      </c>
    </row>
    <row r="2476" ht="27" customHeight="1" spans="1:18">
      <c r="A2476" s="361">
        <f t="shared" si="63"/>
        <v>2462</v>
      </c>
      <c r="B2476" s="294"/>
      <c r="C2476" s="337"/>
      <c r="D2476" s="337"/>
      <c r="E2476" s="337"/>
      <c r="F2476" s="337"/>
      <c r="G2476" s="356"/>
      <c r="H2476" s="340"/>
      <c r="I2476" s="337"/>
      <c r="J2476" s="337"/>
      <c r="K2476" s="337"/>
      <c r="L2476" s="337"/>
      <c r="M2476" s="334"/>
      <c r="N2476" s="337"/>
      <c r="O2476" s="349"/>
      <c r="P2476" s="349" t="str">
        <f>TEXT(daily!$B2476,"mmmm")</f>
        <v>January</v>
      </c>
      <c r="Q2476" s="357"/>
      <c r="R2476" s="313" t="str">
        <f t="shared" si="62"/>
        <v>1900</v>
      </c>
    </row>
    <row r="2477" ht="27" customHeight="1" spans="1:18">
      <c r="A2477" s="362">
        <f t="shared" si="63"/>
        <v>2463</v>
      </c>
      <c r="B2477" s="294"/>
      <c r="C2477" s="337"/>
      <c r="D2477" s="337"/>
      <c r="E2477" s="337"/>
      <c r="F2477" s="337"/>
      <c r="G2477" s="356"/>
      <c r="H2477" s="340"/>
      <c r="I2477" s="337"/>
      <c r="J2477" s="337"/>
      <c r="K2477" s="337"/>
      <c r="L2477" s="337"/>
      <c r="M2477" s="329"/>
      <c r="N2477" s="337"/>
      <c r="O2477" s="349"/>
      <c r="P2477" s="349" t="str">
        <f>TEXT(daily!$B2477,"mmmm")</f>
        <v>January</v>
      </c>
      <c r="Q2477" s="358"/>
      <c r="R2477" s="313" t="str">
        <f t="shared" si="62"/>
        <v>1900</v>
      </c>
    </row>
    <row r="2478" ht="27" customHeight="1" spans="1:18">
      <c r="A2478" s="361">
        <f t="shared" si="63"/>
        <v>2464</v>
      </c>
      <c r="B2478" s="294"/>
      <c r="C2478" s="337"/>
      <c r="D2478" s="337"/>
      <c r="E2478" s="337"/>
      <c r="F2478" s="337"/>
      <c r="G2478" s="356"/>
      <c r="H2478" s="340"/>
      <c r="I2478" s="337"/>
      <c r="J2478" s="337"/>
      <c r="K2478" s="337"/>
      <c r="L2478" s="337"/>
      <c r="M2478" s="334"/>
      <c r="N2478" s="337"/>
      <c r="O2478" s="349"/>
      <c r="P2478" s="349" t="str">
        <f>TEXT(daily!$B2478,"mmmm")</f>
        <v>January</v>
      </c>
      <c r="Q2478" s="357"/>
      <c r="R2478" s="313" t="str">
        <f t="shared" si="62"/>
        <v>1900</v>
      </c>
    </row>
    <row r="2479" ht="27" customHeight="1" spans="1:18">
      <c r="A2479" s="362">
        <f t="shared" si="63"/>
        <v>2465</v>
      </c>
      <c r="B2479" s="294"/>
      <c r="C2479" s="337"/>
      <c r="D2479" s="337"/>
      <c r="E2479" s="337"/>
      <c r="F2479" s="337"/>
      <c r="G2479" s="356"/>
      <c r="H2479" s="340"/>
      <c r="I2479" s="337"/>
      <c r="J2479" s="337"/>
      <c r="K2479" s="337"/>
      <c r="L2479" s="337"/>
      <c r="M2479" s="329"/>
      <c r="N2479" s="337"/>
      <c r="O2479" s="349"/>
      <c r="P2479" s="349" t="str">
        <f>TEXT(daily!$B2479,"mmmm")</f>
        <v>January</v>
      </c>
      <c r="Q2479" s="358"/>
      <c r="R2479" s="313" t="str">
        <f t="shared" si="62"/>
        <v>1900</v>
      </c>
    </row>
    <row r="2480" ht="27" customHeight="1" spans="1:18">
      <c r="A2480" s="361">
        <f t="shared" si="63"/>
        <v>2466</v>
      </c>
      <c r="B2480" s="294"/>
      <c r="C2480" s="337"/>
      <c r="D2480" s="337"/>
      <c r="E2480" s="337"/>
      <c r="F2480" s="337"/>
      <c r="G2480" s="356"/>
      <c r="H2480" s="340"/>
      <c r="I2480" s="337"/>
      <c r="J2480" s="337"/>
      <c r="K2480" s="337"/>
      <c r="L2480" s="337"/>
      <c r="M2480" s="334"/>
      <c r="N2480" s="360"/>
      <c r="O2480" s="349"/>
      <c r="P2480" s="349" t="str">
        <f>TEXT(daily!$B2480,"mmmm")</f>
        <v>January</v>
      </c>
      <c r="Q2480" s="357"/>
      <c r="R2480" s="313" t="str">
        <f t="shared" si="62"/>
        <v>1900</v>
      </c>
    </row>
    <row r="2481" ht="27" customHeight="1" spans="1:18">
      <c r="A2481" s="362">
        <f t="shared" si="63"/>
        <v>2467</v>
      </c>
      <c r="B2481" s="294"/>
      <c r="C2481" s="337"/>
      <c r="D2481" s="337"/>
      <c r="E2481" s="337"/>
      <c r="F2481" s="337"/>
      <c r="G2481" s="356"/>
      <c r="H2481" s="340"/>
      <c r="I2481" s="337"/>
      <c r="J2481" s="337"/>
      <c r="K2481" s="337"/>
      <c r="L2481" s="337"/>
      <c r="M2481" s="329"/>
      <c r="N2481" s="360"/>
      <c r="O2481" s="349"/>
      <c r="P2481" s="349" t="str">
        <f>TEXT(daily!$B2481,"mmmm")</f>
        <v>January</v>
      </c>
      <c r="Q2481" s="358"/>
      <c r="R2481" s="313" t="str">
        <f t="shared" si="62"/>
        <v>1900</v>
      </c>
    </row>
    <row r="2482" ht="27" customHeight="1" spans="1:18">
      <c r="A2482" s="361">
        <f t="shared" si="63"/>
        <v>2468</v>
      </c>
      <c r="B2482" s="294"/>
      <c r="C2482" s="337"/>
      <c r="D2482" s="337"/>
      <c r="E2482" s="337"/>
      <c r="F2482" s="337"/>
      <c r="G2482" s="356"/>
      <c r="H2482" s="340"/>
      <c r="I2482" s="337"/>
      <c r="J2482" s="337"/>
      <c r="K2482" s="337"/>
      <c r="L2482" s="337"/>
      <c r="M2482" s="334"/>
      <c r="N2482" s="360"/>
      <c r="O2482" s="349"/>
      <c r="P2482" s="349" t="str">
        <f>TEXT(daily!$B2482,"mmmm")</f>
        <v>January</v>
      </c>
      <c r="Q2482" s="357"/>
      <c r="R2482" s="313" t="str">
        <f t="shared" si="62"/>
        <v>1900</v>
      </c>
    </row>
    <row r="2483" ht="27" customHeight="1" spans="1:18">
      <c r="A2483" s="362">
        <f t="shared" si="63"/>
        <v>2469</v>
      </c>
      <c r="B2483" s="294"/>
      <c r="C2483" s="337"/>
      <c r="D2483" s="337"/>
      <c r="E2483" s="337"/>
      <c r="F2483" s="337"/>
      <c r="G2483" s="356"/>
      <c r="H2483" s="340"/>
      <c r="I2483" s="337"/>
      <c r="J2483" s="337"/>
      <c r="K2483" s="337"/>
      <c r="L2483" s="337"/>
      <c r="M2483" s="329"/>
      <c r="N2483" s="360"/>
      <c r="O2483" s="349"/>
      <c r="P2483" s="349" t="str">
        <f>TEXT(daily!$B2483,"mmmm")</f>
        <v>January</v>
      </c>
      <c r="Q2483" s="358"/>
      <c r="R2483" s="313" t="str">
        <f t="shared" si="62"/>
        <v>1900</v>
      </c>
    </row>
    <row r="2484" ht="27" customHeight="1" spans="1:18">
      <c r="A2484" s="361">
        <f t="shared" si="63"/>
        <v>2470</v>
      </c>
      <c r="B2484" s="294"/>
      <c r="C2484" s="337"/>
      <c r="D2484" s="337"/>
      <c r="E2484" s="337"/>
      <c r="F2484" s="337"/>
      <c r="G2484" s="356"/>
      <c r="H2484" s="340"/>
      <c r="I2484" s="337"/>
      <c r="J2484" s="337"/>
      <c r="K2484" s="337"/>
      <c r="L2484" s="337"/>
      <c r="M2484" s="334"/>
      <c r="N2484" s="360"/>
      <c r="O2484" s="349"/>
      <c r="P2484" s="349" t="str">
        <f>TEXT(daily!$B2484,"mmmm")</f>
        <v>January</v>
      </c>
      <c r="Q2484" s="357"/>
      <c r="R2484" s="313" t="str">
        <f t="shared" si="62"/>
        <v>1900</v>
      </c>
    </row>
    <row r="2485" ht="27" customHeight="1" spans="1:18">
      <c r="A2485" s="362">
        <f t="shared" si="63"/>
        <v>2471</v>
      </c>
      <c r="B2485" s="294"/>
      <c r="C2485" s="337"/>
      <c r="D2485" s="337"/>
      <c r="E2485" s="337"/>
      <c r="F2485" s="337"/>
      <c r="G2485" s="356"/>
      <c r="H2485" s="340"/>
      <c r="I2485" s="337"/>
      <c r="J2485" s="337"/>
      <c r="K2485" s="337"/>
      <c r="L2485" s="337"/>
      <c r="M2485" s="329"/>
      <c r="N2485" s="360"/>
      <c r="O2485" s="349"/>
      <c r="P2485" s="349" t="str">
        <f>TEXT(daily!$B2485,"mmmm")</f>
        <v>January</v>
      </c>
      <c r="Q2485" s="358"/>
      <c r="R2485" s="313" t="str">
        <f t="shared" si="62"/>
        <v>1900</v>
      </c>
    </row>
    <row r="2486" ht="27" customHeight="1" spans="1:18">
      <c r="A2486" s="361">
        <f t="shared" si="63"/>
        <v>2472</v>
      </c>
      <c r="B2486" s="294"/>
      <c r="C2486" s="337"/>
      <c r="D2486" s="337"/>
      <c r="E2486" s="337"/>
      <c r="F2486" s="337"/>
      <c r="G2486" s="356"/>
      <c r="H2486" s="340"/>
      <c r="I2486" s="337"/>
      <c r="J2486" s="337"/>
      <c r="K2486" s="337"/>
      <c r="L2486" s="337"/>
      <c r="M2486" s="334"/>
      <c r="N2486" s="360"/>
      <c r="O2486" s="349"/>
      <c r="P2486" s="349" t="str">
        <f>TEXT(daily!$B2486,"mmmm")</f>
        <v>January</v>
      </c>
      <c r="Q2486" s="357"/>
      <c r="R2486" s="313" t="str">
        <f t="shared" si="62"/>
        <v>1900</v>
      </c>
    </row>
    <row r="2487" ht="27" customHeight="1" spans="1:18">
      <c r="A2487" s="362">
        <f t="shared" si="63"/>
        <v>2473</v>
      </c>
      <c r="B2487" s="294"/>
      <c r="C2487" s="337"/>
      <c r="D2487" s="337"/>
      <c r="E2487" s="337"/>
      <c r="F2487" s="337"/>
      <c r="G2487" s="356"/>
      <c r="H2487" s="340"/>
      <c r="I2487" s="337"/>
      <c r="J2487" s="337"/>
      <c r="K2487" s="337"/>
      <c r="L2487" s="337"/>
      <c r="M2487" s="329"/>
      <c r="N2487" s="360"/>
      <c r="O2487" s="349"/>
      <c r="P2487" s="349" t="str">
        <f>TEXT(daily!$B2487,"mmmm")</f>
        <v>January</v>
      </c>
      <c r="Q2487" s="358"/>
      <c r="R2487" s="313" t="str">
        <f t="shared" si="62"/>
        <v>1900</v>
      </c>
    </row>
    <row r="2488" ht="27" customHeight="1" spans="1:18">
      <c r="A2488" s="361">
        <f t="shared" si="63"/>
        <v>2474</v>
      </c>
      <c r="B2488" s="294"/>
      <c r="C2488" s="337"/>
      <c r="D2488" s="337"/>
      <c r="E2488" s="337"/>
      <c r="F2488" s="337"/>
      <c r="G2488" s="356"/>
      <c r="H2488" s="340"/>
      <c r="I2488" s="337"/>
      <c r="J2488" s="337"/>
      <c r="K2488" s="337"/>
      <c r="L2488" s="337"/>
      <c r="M2488" s="334"/>
      <c r="N2488" s="360"/>
      <c r="O2488" s="349"/>
      <c r="P2488" s="349" t="str">
        <f>TEXT(daily!$B2488,"mmmm")</f>
        <v>January</v>
      </c>
      <c r="Q2488" s="357"/>
      <c r="R2488" s="313" t="str">
        <f t="shared" si="62"/>
        <v>1900</v>
      </c>
    </row>
    <row r="2489" ht="27" customHeight="1" spans="1:18">
      <c r="A2489" s="362">
        <f t="shared" si="63"/>
        <v>2475</v>
      </c>
      <c r="B2489" s="294"/>
      <c r="C2489" s="337"/>
      <c r="D2489" s="337"/>
      <c r="E2489" s="337"/>
      <c r="F2489" s="337"/>
      <c r="G2489" s="356"/>
      <c r="H2489" s="340"/>
      <c r="I2489" s="337"/>
      <c r="J2489" s="337"/>
      <c r="K2489" s="337"/>
      <c r="L2489" s="337"/>
      <c r="M2489" s="329"/>
      <c r="N2489" s="360"/>
      <c r="O2489" s="349"/>
      <c r="P2489" s="349" t="str">
        <f>TEXT(daily!$B2489,"mmmm")</f>
        <v>January</v>
      </c>
      <c r="Q2489" s="358"/>
      <c r="R2489" s="313" t="str">
        <f t="shared" si="62"/>
        <v>1900</v>
      </c>
    </row>
    <row r="2490" ht="27" customHeight="1" spans="1:18">
      <c r="A2490" s="361">
        <f t="shared" si="63"/>
        <v>2476</v>
      </c>
      <c r="B2490" s="294"/>
      <c r="C2490" s="337"/>
      <c r="D2490" s="337"/>
      <c r="E2490" s="337"/>
      <c r="F2490" s="337"/>
      <c r="G2490" s="356"/>
      <c r="H2490" s="340"/>
      <c r="I2490" s="337"/>
      <c r="J2490" s="337"/>
      <c r="K2490" s="337"/>
      <c r="L2490" s="337"/>
      <c r="M2490" s="334"/>
      <c r="N2490" s="360"/>
      <c r="O2490" s="349"/>
      <c r="P2490" s="349" t="str">
        <f>TEXT(daily!$B2490,"mmmm")</f>
        <v>January</v>
      </c>
      <c r="Q2490" s="357"/>
      <c r="R2490" s="313" t="str">
        <f t="shared" si="62"/>
        <v>1900</v>
      </c>
    </row>
    <row r="2491" ht="27" customHeight="1" spans="1:18">
      <c r="A2491" s="362">
        <f t="shared" si="63"/>
        <v>2477</v>
      </c>
      <c r="B2491" s="294"/>
      <c r="C2491" s="337"/>
      <c r="D2491" s="337"/>
      <c r="E2491" s="337"/>
      <c r="F2491" s="337"/>
      <c r="G2491" s="356"/>
      <c r="H2491" s="340"/>
      <c r="I2491" s="337"/>
      <c r="J2491" s="337"/>
      <c r="K2491" s="337"/>
      <c r="L2491" s="337"/>
      <c r="M2491" s="329"/>
      <c r="N2491" s="360"/>
      <c r="O2491" s="349"/>
      <c r="P2491" s="349" t="str">
        <f>TEXT(daily!$B2491,"mmmm")</f>
        <v>January</v>
      </c>
      <c r="Q2491" s="358"/>
      <c r="R2491" s="313" t="str">
        <f t="shared" si="62"/>
        <v>1900</v>
      </c>
    </row>
    <row r="2492" ht="27" customHeight="1" spans="1:18">
      <c r="A2492" s="361">
        <f t="shared" si="63"/>
        <v>2478</v>
      </c>
      <c r="B2492" s="294"/>
      <c r="C2492" s="337"/>
      <c r="D2492" s="337"/>
      <c r="E2492" s="337"/>
      <c r="F2492" s="337"/>
      <c r="G2492" s="356"/>
      <c r="H2492" s="340"/>
      <c r="I2492" s="337"/>
      <c r="J2492" s="337"/>
      <c r="K2492" s="337"/>
      <c r="L2492" s="337"/>
      <c r="M2492" s="334"/>
      <c r="N2492" s="360"/>
      <c r="O2492" s="349"/>
      <c r="P2492" s="349" t="str">
        <f>TEXT(daily!$B2492,"mmmm")</f>
        <v>January</v>
      </c>
      <c r="Q2492" s="357"/>
      <c r="R2492" s="313" t="str">
        <f t="shared" si="62"/>
        <v>1900</v>
      </c>
    </row>
    <row r="2493" ht="27" customHeight="1" spans="1:18">
      <c r="A2493" s="362">
        <f t="shared" si="63"/>
        <v>2479</v>
      </c>
      <c r="B2493" s="294"/>
      <c r="C2493" s="337"/>
      <c r="D2493" s="337"/>
      <c r="E2493" s="337"/>
      <c r="F2493" s="337"/>
      <c r="G2493" s="356"/>
      <c r="H2493" s="340"/>
      <c r="I2493" s="337"/>
      <c r="J2493" s="337"/>
      <c r="K2493" s="337"/>
      <c r="L2493" s="337"/>
      <c r="M2493" s="329"/>
      <c r="N2493" s="360"/>
      <c r="O2493" s="349"/>
      <c r="P2493" s="349" t="str">
        <f>TEXT(daily!$B2493,"mmmm")</f>
        <v>January</v>
      </c>
      <c r="Q2493" s="358"/>
      <c r="R2493" s="313" t="str">
        <f t="shared" si="62"/>
        <v>1900</v>
      </c>
    </row>
    <row r="2494" ht="27" customHeight="1" spans="1:18">
      <c r="A2494" s="361">
        <f t="shared" si="63"/>
        <v>2480</v>
      </c>
      <c r="B2494" s="294"/>
      <c r="C2494" s="337"/>
      <c r="D2494" s="337"/>
      <c r="E2494" s="337"/>
      <c r="F2494" s="337"/>
      <c r="G2494" s="356"/>
      <c r="H2494" s="340"/>
      <c r="I2494" s="337"/>
      <c r="J2494" s="337"/>
      <c r="K2494" s="337"/>
      <c r="L2494" s="337"/>
      <c r="M2494" s="334"/>
      <c r="N2494" s="360"/>
      <c r="O2494" s="349"/>
      <c r="P2494" s="349" t="str">
        <f>TEXT(daily!$B2494,"mmmm")</f>
        <v>January</v>
      </c>
      <c r="Q2494" s="357"/>
      <c r="R2494" s="313" t="str">
        <f t="shared" si="62"/>
        <v>1900</v>
      </c>
    </row>
    <row r="2495" ht="27" customHeight="1" spans="1:18">
      <c r="A2495" s="362">
        <f t="shared" si="63"/>
        <v>2481</v>
      </c>
      <c r="B2495" s="294"/>
      <c r="C2495" s="337"/>
      <c r="D2495" s="337"/>
      <c r="E2495" s="337"/>
      <c r="F2495" s="337"/>
      <c r="G2495" s="356"/>
      <c r="H2495" s="340"/>
      <c r="I2495" s="337"/>
      <c r="J2495" s="337"/>
      <c r="K2495" s="337"/>
      <c r="L2495" s="337"/>
      <c r="M2495" s="329"/>
      <c r="N2495" s="360"/>
      <c r="O2495" s="349"/>
      <c r="P2495" s="349" t="str">
        <f>TEXT(daily!$B2495,"mmmm")</f>
        <v>January</v>
      </c>
      <c r="Q2495" s="358"/>
      <c r="R2495" s="313" t="str">
        <f t="shared" si="62"/>
        <v>1900</v>
      </c>
    </row>
    <row r="2496" ht="27" customHeight="1" spans="1:18">
      <c r="A2496" s="361">
        <f t="shared" si="63"/>
        <v>2482</v>
      </c>
      <c r="B2496" s="294"/>
      <c r="C2496" s="337"/>
      <c r="D2496" s="337"/>
      <c r="E2496" s="337"/>
      <c r="F2496" s="337"/>
      <c r="G2496" s="356"/>
      <c r="H2496" s="340"/>
      <c r="I2496" s="337"/>
      <c r="J2496" s="337"/>
      <c r="K2496" s="337"/>
      <c r="L2496" s="337"/>
      <c r="M2496" s="334"/>
      <c r="N2496" s="337"/>
      <c r="O2496" s="349"/>
      <c r="P2496" s="349" t="str">
        <f>TEXT(daily!$B2496,"mmmm")</f>
        <v>January</v>
      </c>
      <c r="Q2496" s="357"/>
      <c r="R2496" s="313" t="str">
        <f t="shared" si="62"/>
        <v>1900</v>
      </c>
    </row>
    <row r="2497" ht="27" customHeight="1" spans="1:18">
      <c r="A2497" s="362">
        <f t="shared" si="63"/>
        <v>2483</v>
      </c>
      <c r="B2497" s="294"/>
      <c r="C2497" s="337"/>
      <c r="D2497" s="337"/>
      <c r="E2497" s="337"/>
      <c r="F2497" s="337"/>
      <c r="G2497" s="356"/>
      <c r="H2497" s="340"/>
      <c r="I2497" s="337"/>
      <c r="J2497" s="337"/>
      <c r="K2497" s="337"/>
      <c r="L2497" s="337"/>
      <c r="M2497" s="329"/>
      <c r="N2497" s="337"/>
      <c r="O2497" s="349"/>
      <c r="P2497" s="349" t="str">
        <f>TEXT(daily!$B2497,"mmmm")</f>
        <v>January</v>
      </c>
      <c r="Q2497" s="358"/>
      <c r="R2497" s="313" t="str">
        <f t="shared" si="62"/>
        <v>1900</v>
      </c>
    </row>
    <row r="2498" ht="27" customHeight="1" spans="1:18">
      <c r="A2498" s="361">
        <f t="shared" si="63"/>
        <v>2484</v>
      </c>
      <c r="B2498" s="294"/>
      <c r="C2498" s="337"/>
      <c r="D2498" s="337"/>
      <c r="E2498" s="337"/>
      <c r="F2498" s="337"/>
      <c r="G2498" s="356"/>
      <c r="H2498" s="340"/>
      <c r="I2498" s="337"/>
      <c r="J2498" s="337"/>
      <c r="K2498" s="337"/>
      <c r="L2498" s="337"/>
      <c r="M2498" s="334"/>
      <c r="N2498" s="337"/>
      <c r="O2498" s="349"/>
      <c r="P2498" s="349" t="str">
        <f>TEXT(daily!$B2498,"mmmm")</f>
        <v>January</v>
      </c>
      <c r="Q2498" s="357"/>
      <c r="R2498" s="313" t="str">
        <f t="shared" si="62"/>
        <v>1900</v>
      </c>
    </row>
    <row r="2499" ht="27" customHeight="1" spans="1:18">
      <c r="A2499" s="362">
        <f t="shared" si="63"/>
        <v>2485</v>
      </c>
      <c r="B2499" s="294"/>
      <c r="C2499" s="337"/>
      <c r="D2499" s="337"/>
      <c r="E2499" s="337"/>
      <c r="F2499" s="337"/>
      <c r="G2499" s="356"/>
      <c r="H2499" s="340"/>
      <c r="I2499" s="337"/>
      <c r="J2499" s="337"/>
      <c r="K2499" s="337"/>
      <c r="L2499" s="337"/>
      <c r="M2499" s="329"/>
      <c r="N2499" s="337"/>
      <c r="O2499" s="349"/>
      <c r="P2499" s="349" t="str">
        <f>TEXT(daily!$B2499,"mmmm")</f>
        <v>January</v>
      </c>
      <c r="Q2499" s="358"/>
      <c r="R2499" s="313" t="str">
        <f t="shared" si="62"/>
        <v>1900</v>
      </c>
    </row>
    <row r="2500" ht="27" customHeight="1" spans="1:18">
      <c r="A2500" s="361">
        <f t="shared" si="63"/>
        <v>2486</v>
      </c>
      <c r="B2500" s="294"/>
      <c r="C2500" s="337"/>
      <c r="D2500" s="337"/>
      <c r="E2500" s="337"/>
      <c r="F2500" s="337"/>
      <c r="G2500" s="356"/>
      <c r="H2500" s="340"/>
      <c r="I2500" s="337"/>
      <c r="J2500" s="337"/>
      <c r="K2500" s="337"/>
      <c r="L2500" s="337"/>
      <c r="M2500" s="334"/>
      <c r="N2500" s="337"/>
      <c r="O2500" s="349"/>
      <c r="P2500" s="349" t="str">
        <f>TEXT(daily!$B2500,"mmmm")</f>
        <v>January</v>
      </c>
      <c r="Q2500" s="357"/>
      <c r="R2500" s="313" t="str">
        <f t="shared" si="62"/>
        <v>1900</v>
      </c>
    </row>
    <row r="2501" ht="27" customHeight="1" spans="1:18">
      <c r="A2501" s="362">
        <f t="shared" si="63"/>
        <v>2487</v>
      </c>
      <c r="B2501" s="294"/>
      <c r="C2501" s="337"/>
      <c r="D2501" s="337"/>
      <c r="E2501" s="337"/>
      <c r="F2501" s="337"/>
      <c r="G2501" s="356"/>
      <c r="H2501" s="340"/>
      <c r="I2501" s="337"/>
      <c r="J2501" s="337"/>
      <c r="K2501" s="337"/>
      <c r="L2501" s="337"/>
      <c r="M2501" s="329"/>
      <c r="N2501" s="337"/>
      <c r="O2501" s="349"/>
      <c r="P2501" s="349" t="str">
        <f>TEXT(daily!$B2501,"mmmm")</f>
        <v>January</v>
      </c>
      <c r="Q2501" s="358"/>
      <c r="R2501" s="313" t="str">
        <f t="shared" si="62"/>
        <v>1900</v>
      </c>
    </row>
    <row r="2502" ht="27" customHeight="1" spans="1:18">
      <c r="A2502" s="361">
        <f t="shared" si="63"/>
        <v>2488</v>
      </c>
      <c r="B2502" s="294"/>
      <c r="C2502" s="337"/>
      <c r="D2502" s="337"/>
      <c r="E2502" s="337"/>
      <c r="F2502" s="337"/>
      <c r="G2502" s="356"/>
      <c r="H2502" s="340"/>
      <c r="I2502" s="337"/>
      <c r="J2502" s="337"/>
      <c r="K2502" s="337"/>
      <c r="L2502" s="337"/>
      <c r="M2502" s="334"/>
      <c r="N2502" s="337"/>
      <c r="O2502" s="349"/>
      <c r="P2502" s="349" t="str">
        <f>TEXT(daily!$B2502,"mmmm")</f>
        <v>January</v>
      </c>
      <c r="Q2502" s="357"/>
      <c r="R2502" s="313" t="str">
        <f t="shared" si="62"/>
        <v>1900</v>
      </c>
    </row>
    <row r="2503" ht="27" customHeight="1" spans="1:18">
      <c r="A2503" s="362">
        <f t="shared" si="63"/>
        <v>2489</v>
      </c>
      <c r="B2503" s="294"/>
      <c r="C2503" s="337"/>
      <c r="D2503" s="337"/>
      <c r="E2503" s="337"/>
      <c r="F2503" s="337"/>
      <c r="G2503" s="356"/>
      <c r="H2503" s="340"/>
      <c r="I2503" s="337"/>
      <c r="J2503" s="337"/>
      <c r="K2503" s="337"/>
      <c r="L2503" s="337"/>
      <c r="M2503" s="329"/>
      <c r="N2503" s="337"/>
      <c r="O2503" s="349"/>
      <c r="P2503" s="349" t="str">
        <f>TEXT(daily!$B2503,"mmmm")</f>
        <v>January</v>
      </c>
      <c r="Q2503" s="358"/>
      <c r="R2503" s="313" t="str">
        <f t="shared" si="62"/>
        <v>1900</v>
      </c>
    </row>
    <row r="2504" ht="27" customHeight="1" spans="1:18">
      <c r="A2504" s="361">
        <f t="shared" si="63"/>
        <v>2490</v>
      </c>
      <c r="B2504" s="294"/>
      <c r="C2504" s="337"/>
      <c r="D2504" s="337"/>
      <c r="E2504" s="337"/>
      <c r="F2504" s="337"/>
      <c r="G2504" s="356"/>
      <c r="H2504" s="340"/>
      <c r="I2504" s="337"/>
      <c r="J2504" s="337"/>
      <c r="K2504" s="337"/>
      <c r="L2504" s="337"/>
      <c r="M2504" s="334"/>
      <c r="N2504" s="337"/>
      <c r="O2504" s="349"/>
      <c r="P2504" s="349" t="str">
        <f>TEXT(daily!$B2504,"mmmm")</f>
        <v>January</v>
      </c>
      <c r="Q2504" s="357"/>
      <c r="R2504" s="313" t="str">
        <f t="shared" si="62"/>
        <v>1900</v>
      </c>
    </row>
    <row r="2505" ht="27" customHeight="1" spans="1:18">
      <c r="A2505" s="362">
        <f t="shared" si="63"/>
        <v>2491</v>
      </c>
      <c r="B2505" s="294"/>
      <c r="C2505" s="337"/>
      <c r="D2505" s="337"/>
      <c r="E2505" s="337"/>
      <c r="F2505" s="337"/>
      <c r="G2505" s="356"/>
      <c r="H2505" s="340"/>
      <c r="I2505" s="337"/>
      <c r="J2505" s="337"/>
      <c r="K2505" s="337"/>
      <c r="L2505" s="337"/>
      <c r="M2505" s="329"/>
      <c r="N2505" s="337"/>
      <c r="O2505" s="349"/>
      <c r="P2505" s="349" t="str">
        <f>TEXT(daily!$B2505,"mmmm")</f>
        <v>January</v>
      </c>
      <c r="Q2505" s="358"/>
      <c r="R2505" s="313" t="str">
        <f t="shared" si="62"/>
        <v>1900</v>
      </c>
    </row>
    <row r="2506" ht="27" customHeight="1" spans="1:18">
      <c r="A2506" s="361">
        <f t="shared" si="63"/>
        <v>2492</v>
      </c>
      <c r="B2506" s="294"/>
      <c r="C2506" s="337"/>
      <c r="D2506" s="337"/>
      <c r="E2506" s="337"/>
      <c r="F2506" s="337"/>
      <c r="G2506" s="356"/>
      <c r="H2506" s="340"/>
      <c r="I2506" s="337"/>
      <c r="J2506" s="337"/>
      <c r="K2506" s="337"/>
      <c r="L2506" s="337"/>
      <c r="M2506" s="334"/>
      <c r="N2506" s="337"/>
      <c r="O2506" s="349"/>
      <c r="P2506" s="349" t="str">
        <f>TEXT(daily!$B2506,"mmmm")</f>
        <v>January</v>
      </c>
      <c r="Q2506" s="357"/>
      <c r="R2506" s="313" t="str">
        <f t="shared" si="62"/>
        <v>1900</v>
      </c>
    </row>
    <row r="2507" ht="27" customHeight="1" spans="1:18">
      <c r="A2507" s="362">
        <f t="shared" si="63"/>
        <v>2493</v>
      </c>
      <c r="B2507" s="294"/>
      <c r="C2507" s="337"/>
      <c r="D2507" s="337"/>
      <c r="E2507" s="337"/>
      <c r="F2507" s="337"/>
      <c r="G2507" s="356"/>
      <c r="H2507" s="340"/>
      <c r="I2507" s="337"/>
      <c r="J2507" s="337"/>
      <c r="K2507" s="337"/>
      <c r="L2507" s="337"/>
      <c r="M2507" s="329"/>
      <c r="N2507" s="337"/>
      <c r="O2507" s="349"/>
      <c r="P2507" s="349" t="str">
        <f>TEXT(daily!$B2507,"mmmm")</f>
        <v>January</v>
      </c>
      <c r="Q2507" s="358"/>
      <c r="R2507" s="313" t="str">
        <f t="shared" si="62"/>
        <v>1900</v>
      </c>
    </row>
    <row r="2508" ht="27" customHeight="1" spans="1:18">
      <c r="A2508" s="361">
        <f t="shared" si="63"/>
        <v>2494</v>
      </c>
      <c r="B2508" s="294"/>
      <c r="C2508" s="337"/>
      <c r="D2508" s="337"/>
      <c r="E2508" s="337"/>
      <c r="F2508" s="337"/>
      <c r="G2508" s="356"/>
      <c r="H2508" s="340"/>
      <c r="I2508" s="337"/>
      <c r="J2508" s="337"/>
      <c r="K2508" s="337"/>
      <c r="L2508" s="337"/>
      <c r="M2508" s="334"/>
      <c r="N2508" s="337"/>
      <c r="O2508" s="349"/>
      <c r="P2508" s="349" t="str">
        <f>TEXT(daily!$B2508,"mmmm")</f>
        <v>January</v>
      </c>
      <c r="Q2508" s="357"/>
      <c r="R2508" s="313" t="str">
        <f t="shared" si="62"/>
        <v>1900</v>
      </c>
    </row>
    <row r="2509" ht="27" customHeight="1" spans="1:18">
      <c r="A2509" s="362">
        <f t="shared" si="63"/>
        <v>2495</v>
      </c>
      <c r="B2509" s="294"/>
      <c r="C2509" s="337"/>
      <c r="D2509" s="337"/>
      <c r="E2509" s="337"/>
      <c r="F2509" s="337"/>
      <c r="G2509" s="356"/>
      <c r="H2509" s="340"/>
      <c r="I2509" s="337"/>
      <c r="J2509" s="337"/>
      <c r="K2509" s="337"/>
      <c r="L2509" s="337"/>
      <c r="M2509" s="329"/>
      <c r="N2509" s="337"/>
      <c r="O2509" s="349"/>
      <c r="P2509" s="349" t="str">
        <f>TEXT(daily!$B2509,"mmmm")</f>
        <v>January</v>
      </c>
      <c r="Q2509" s="358"/>
      <c r="R2509" s="313" t="str">
        <f t="shared" si="62"/>
        <v>1900</v>
      </c>
    </row>
    <row r="2510" ht="27" customHeight="1" spans="1:18">
      <c r="A2510" s="361">
        <f t="shared" si="63"/>
        <v>2496</v>
      </c>
      <c r="B2510" s="294"/>
      <c r="C2510" s="337"/>
      <c r="D2510" s="337"/>
      <c r="E2510" s="337"/>
      <c r="F2510" s="337"/>
      <c r="G2510" s="356"/>
      <c r="H2510" s="340"/>
      <c r="I2510" s="337"/>
      <c r="J2510" s="337"/>
      <c r="K2510" s="337"/>
      <c r="L2510" s="337"/>
      <c r="M2510" s="334"/>
      <c r="N2510" s="337"/>
      <c r="O2510" s="349"/>
      <c r="P2510" s="349" t="str">
        <f>TEXT(daily!$B2510,"mmmm")</f>
        <v>January</v>
      </c>
      <c r="Q2510" s="357"/>
      <c r="R2510" s="313" t="str">
        <f t="shared" si="62"/>
        <v>1900</v>
      </c>
    </row>
    <row r="2511" ht="27" customHeight="1" spans="1:18">
      <c r="A2511" s="362">
        <f t="shared" si="63"/>
        <v>2497</v>
      </c>
      <c r="B2511" s="294"/>
      <c r="C2511" s="337"/>
      <c r="D2511" s="337"/>
      <c r="E2511" s="337"/>
      <c r="F2511" s="337"/>
      <c r="G2511" s="356"/>
      <c r="H2511" s="340"/>
      <c r="I2511" s="337"/>
      <c r="J2511" s="337"/>
      <c r="K2511" s="337"/>
      <c r="L2511" s="337"/>
      <c r="M2511" s="329"/>
      <c r="N2511" s="337"/>
      <c r="O2511" s="349"/>
      <c r="P2511" s="349" t="str">
        <f>TEXT(daily!$B2511,"mmmm")</f>
        <v>January</v>
      </c>
      <c r="Q2511" s="358"/>
      <c r="R2511" s="313" t="str">
        <f t="shared" ref="R2511:R2574" si="64">TEXT(B2511,"yyyy")</f>
        <v>1900</v>
      </c>
    </row>
    <row r="2512" ht="27" customHeight="1" spans="1:18">
      <c r="A2512" s="361">
        <f t="shared" si="63"/>
        <v>2498</v>
      </c>
      <c r="B2512" s="294"/>
      <c r="C2512" s="337"/>
      <c r="D2512" s="337"/>
      <c r="E2512" s="337"/>
      <c r="F2512" s="337"/>
      <c r="G2512" s="356"/>
      <c r="H2512" s="340"/>
      <c r="I2512" s="337"/>
      <c r="J2512" s="337"/>
      <c r="K2512" s="337"/>
      <c r="L2512" s="337"/>
      <c r="M2512" s="334"/>
      <c r="N2512" s="337"/>
      <c r="O2512" s="349"/>
      <c r="P2512" s="349" t="str">
        <f>TEXT(daily!$B2512,"mmmm")</f>
        <v>January</v>
      </c>
      <c r="Q2512" s="357"/>
      <c r="R2512" s="313" t="str">
        <f t="shared" si="64"/>
        <v>1900</v>
      </c>
    </row>
    <row r="2513" ht="27" customHeight="1" spans="1:18">
      <c r="A2513" s="362">
        <f t="shared" si="63"/>
        <v>2499</v>
      </c>
      <c r="B2513" s="294"/>
      <c r="C2513" s="337"/>
      <c r="D2513" s="337"/>
      <c r="E2513" s="337"/>
      <c r="F2513" s="337"/>
      <c r="G2513" s="356"/>
      <c r="H2513" s="340"/>
      <c r="I2513" s="337"/>
      <c r="J2513" s="337"/>
      <c r="K2513" s="337"/>
      <c r="L2513" s="337"/>
      <c r="M2513" s="329"/>
      <c r="N2513" s="337"/>
      <c r="O2513" s="349"/>
      <c r="P2513" s="349" t="str">
        <f>TEXT(daily!$B2513,"mmmm")</f>
        <v>January</v>
      </c>
      <c r="Q2513" s="358"/>
      <c r="R2513" s="313" t="str">
        <f t="shared" si="64"/>
        <v>1900</v>
      </c>
    </row>
    <row r="2514" ht="27" customHeight="1" spans="1:18">
      <c r="A2514" s="361">
        <f t="shared" si="63"/>
        <v>2500</v>
      </c>
      <c r="B2514" s="294"/>
      <c r="C2514" s="337"/>
      <c r="D2514" s="337"/>
      <c r="E2514" s="337"/>
      <c r="F2514" s="341"/>
      <c r="G2514" s="356"/>
      <c r="H2514" s="340"/>
      <c r="I2514" s="337"/>
      <c r="J2514" s="337"/>
      <c r="K2514" s="337"/>
      <c r="L2514" s="337"/>
      <c r="M2514" s="334"/>
      <c r="N2514" s="337"/>
      <c r="O2514" s="349"/>
      <c r="P2514" s="349" t="str">
        <f>TEXT(daily!$B2514,"mmmm")</f>
        <v>January</v>
      </c>
      <c r="Q2514" s="357"/>
      <c r="R2514" s="313" t="str">
        <f t="shared" si="64"/>
        <v>1900</v>
      </c>
    </row>
    <row r="2515" ht="27" customHeight="1" spans="1:18">
      <c r="A2515" s="362">
        <f t="shared" si="63"/>
        <v>2501</v>
      </c>
      <c r="B2515" s="294"/>
      <c r="C2515" s="337"/>
      <c r="D2515" s="337"/>
      <c r="E2515" s="337"/>
      <c r="F2515" s="337"/>
      <c r="G2515" s="356"/>
      <c r="H2515" s="340"/>
      <c r="I2515" s="337"/>
      <c r="J2515" s="337"/>
      <c r="K2515" s="337"/>
      <c r="L2515" s="337"/>
      <c r="M2515" s="329"/>
      <c r="N2515" s="337"/>
      <c r="O2515" s="349"/>
      <c r="P2515" s="349" t="str">
        <f>TEXT(daily!$B2515,"mmmm")</f>
        <v>January</v>
      </c>
      <c r="Q2515" s="358"/>
      <c r="R2515" s="313" t="str">
        <f t="shared" si="64"/>
        <v>1900</v>
      </c>
    </row>
    <row r="2516" ht="27" customHeight="1" spans="1:18">
      <c r="A2516" s="361">
        <f t="shared" si="63"/>
        <v>2502</v>
      </c>
      <c r="B2516" s="294"/>
      <c r="C2516" s="337"/>
      <c r="D2516" s="337"/>
      <c r="E2516" s="337"/>
      <c r="F2516" s="337"/>
      <c r="G2516" s="356"/>
      <c r="H2516" s="340"/>
      <c r="I2516" s="337"/>
      <c r="J2516" s="337"/>
      <c r="K2516" s="337"/>
      <c r="L2516" s="337"/>
      <c r="M2516" s="334"/>
      <c r="N2516" s="337"/>
      <c r="O2516" s="349"/>
      <c r="P2516" s="349" t="str">
        <f>TEXT(daily!$B2516,"mmmm")</f>
        <v>January</v>
      </c>
      <c r="Q2516" s="357"/>
      <c r="R2516" s="313" t="str">
        <f t="shared" si="64"/>
        <v>1900</v>
      </c>
    </row>
    <row r="2517" ht="27" customHeight="1" spans="1:18">
      <c r="A2517" s="362">
        <f t="shared" si="63"/>
        <v>2503</v>
      </c>
      <c r="B2517" s="294"/>
      <c r="C2517" s="337"/>
      <c r="D2517" s="337"/>
      <c r="E2517" s="337"/>
      <c r="F2517" s="337"/>
      <c r="G2517" s="356"/>
      <c r="H2517" s="340"/>
      <c r="I2517" s="337"/>
      <c r="J2517" s="337"/>
      <c r="K2517" s="337"/>
      <c r="L2517" s="337"/>
      <c r="M2517" s="329"/>
      <c r="N2517" s="337"/>
      <c r="O2517" s="349"/>
      <c r="P2517" s="349" t="str">
        <f>TEXT(daily!$B2517,"mmmm")</f>
        <v>January</v>
      </c>
      <c r="Q2517" s="358"/>
      <c r="R2517" s="313" t="str">
        <f t="shared" si="64"/>
        <v>1900</v>
      </c>
    </row>
    <row r="2518" ht="27" customHeight="1" spans="1:18">
      <c r="A2518" s="361">
        <f t="shared" si="63"/>
        <v>2504</v>
      </c>
      <c r="B2518" s="294"/>
      <c r="C2518" s="337"/>
      <c r="D2518" s="337"/>
      <c r="E2518" s="337"/>
      <c r="F2518" s="337"/>
      <c r="G2518" s="356"/>
      <c r="H2518" s="340"/>
      <c r="I2518" s="337"/>
      <c r="J2518" s="337"/>
      <c r="K2518" s="337"/>
      <c r="L2518" s="337"/>
      <c r="M2518" s="334"/>
      <c r="N2518" s="337"/>
      <c r="O2518" s="349"/>
      <c r="P2518" s="349" t="str">
        <f>TEXT(daily!$B2518,"mmmm")</f>
        <v>January</v>
      </c>
      <c r="Q2518" s="357"/>
      <c r="R2518" s="313" t="str">
        <f t="shared" si="64"/>
        <v>1900</v>
      </c>
    </row>
    <row r="2519" ht="27" customHeight="1" spans="1:18">
      <c r="A2519" s="362">
        <f t="shared" si="63"/>
        <v>2505</v>
      </c>
      <c r="B2519" s="294"/>
      <c r="C2519" s="337"/>
      <c r="D2519" s="337"/>
      <c r="E2519" s="337"/>
      <c r="F2519" s="337"/>
      <c r="G2519" s="356"/>
      <c r="H2519" s="340"/>
      <c r="I2519" s="337"/>
      <c r="J2519" s="337"/>
      <c r="K2519" s="337"/>
      <c r="L2519" s="337"/>
      <c r="M2519" s="329"/>
      <c r="N2519" s="337"/>
      <c r="O2519" s="349"/>
      <c r="P2519" s="349" t="str">
        <f>TEXT(daily!$B2519,"mmmm")</f>
        <v>January</v>
      </c>
      <c r="Q2519" s="358"/>
      <c r="R2519" s="313" t="str">
        <f t="shared" si="64"/>
        <v>1900</v>
      </c>
    </row>
    <row r="2520" ht="27" customHeight="1" spans="1:18">
      <c r="A2520" s="361">
        <f t="shared" si="63"/>
        <v>2506</v>
      </c>
      <c r="B2520" s="294"/>
      <c r="C2520" s="337"/>
      <c r="D2520" s="337"/>
      <c r="E2520" s="337"/>
      <c r="F2520" s="337"/>
      <c r="G2520" s="356"/>
      <c r="H2520" s="340"/>
      <c r="I2520" s="337"/>
      <c r="J2520" s="337"/>
      <c r="K2520" s="337"/>
      <c r="L2520" s="337"/>
      <c r="M2520" s="334"/>
      <c r="N2520" s="337"/>
      <c r="O2520" s="349"/>
      <c r="P2520" s="349" t="str">
        <f>TEXT(daily!$B2520,"mmmm")</f>
        <v>January</v>
      </c>
      <c r="Q2520" s="357"/>
      <c r="R2520" s="313" t="str">
        <f t="shared" si="64"/>
        <v>1900</v>
      </c>
    </row>
    <row r="2521" ht="27" customHeight="1" spans="1:18">
      <c r="A2521" s="362">
        <f t="shared" si="63"/>
        <v>2507</v>
      </c>
      <c r="B2521" s="294"/>
      <c r="C2521" s="337"/>
      <c r="D2521" s="337"/>
      <c r="E2521" s="337"/>
      <c r="F2521" s="337"/>
      <c r="G2521" s="356"/>
      <c r="H2521" s="340"/>
      <c r="I2521" s="337"/>
      <c r="J2521" s="337"/>
      <c r="K2521" s="337"/>
      <c r="L2521" s="337"/>
      <c r="M2521" s="329"/>
      <c r="N2521" s="337"/>
      <c r="O2521" s="349"/>
      <c r="P2521" s="349" t="str">
        <f>TEXT(daily!$B2521,"mmmm")</f>
        <v>January</v>
      </c>
      <c r="Q2521" s="358"/>
      <c r="R2521" s="313" t="str">
        <f t="shared" si="64"/>
        <v>1900</v>
      </c>
    </row>
    <row r="2522" ht="27" customHeight="1" spans="1:18">
      <c r="A2522" s="361">
        <f t="shared" si="63"/>
        <v>2508</v>
      </c>
      <c r="B2522" s="294"/>
      <c r="C2522" s="337"/>
      <c r="D2522" s="337"/>
      <c r="E2522" s="337"/>
      <c r="F2522" s="337"/>
      <c r="G2522" s="356"/>
      <c r="H2522" s="340"/>
      <c r="I2522" s="337"/>
      <c r="J2522" s="337"/>
      <c r="K2522" s="337"/>
      <c r="L2522" s="337"/>
      <c r="M2522" s="334"/>
      <c r="N2522" s="337"/>
      <c r="O2522" s="349"/>
      <c r="P2522" s="349" t="str">
        <f>TEXT(daily!$B2522,"mmmm")</f>
        <v>January</v>
      </c>
      <c r="Q2522" s="357"/>
      <c r="R2522" s="313" t="str">
        <f t="shared" si="64"/>
        <v>1900</v>
      </c>
    </row>
    <row r="2523" ht="27" customHeight="1" spans="1:18">
      <c r="A2523" s="362">
        <f t="shared" si="63"/>
        <v>2509</v>
      </c>
      <c r="B2523" s="294"/>
      <c r="C2523" s="337"/>
      <c r="D2523" s="337"/>
      <c r="E2523" s="337"/>
      <c r="F2523" s="337"/>
      <c r="G2523" s="356"/>
      <c r="H2523" s="340"/>
      <c r="I2523" s="337"/>
      <c r="J2523" s="337"/>
      <c r="K2523" s="337"/>
      <c r="L2523" s="337"/>
      <c r="M2523" s="329"/>
      <c r="N2523" s="337"/>
      <c r="O2523" s="349"/>
      <c r="P2523" s="349" t="str">
        <f>TEXT(daily!$B2523,"mmmm")</f>
        <v>January</v>
      </c>
      <c r="Q2523" s="358"/>
      <c r="R2523" s="313" t="str">
        <f t="shared" si="64"/>
        <v>1900</v>
      </c>
    </row>
    <row r="2524" ht="27" customHeight="1" spans="1:18">
      <c r="A2524" s="361">
        <f t="shared" si="63"/>
        <v>2510</v>
      </c>
      <c r="B2524" s="294"/>
      <c r="C2524" s="337"/>
      <c r="D2524" s="337"/>
      <c r="E2524" s="337"/>
      <c r="F2524" s="337"/>
      <c r="G2524" s="356"/>
      <c r="H2524" s="340"/>
      <c r="I2524" s="337"/>
      <c r="J2524" s="337"/>
      <c r="K2524" s="337"/>
      <c r="L2524" s="337"/>
      <c r="M2524" s="334"/>
      <c r="N2524" s="337"/>
      <c r="O2524" s="349"/>
      <c r="P2524" s="349" t="str">
        <f>TEXT(daily!$B2524,"mmmm")</f>
        <v>January</v>
      </c>
      <c r="Q2524" s="357"/>
      <c r="R2524" s="313" t="str">
        <f t="shared" si="64"/>
        <v>1900</v>
      </c>
    </row>
    <row r="2525" ht="27" customHeight="1" spans="1:18">
      <c r="A2525" s="362">
        <f t="shared" si="63"/>
        <v>2511</v>
      </c>
      <c r="B2525" s="294"/>
      <c r="C2525" s="337"/>
      <c r="D2525" s="337"/>
      <c r="E2525" s="337"/>
      <c r="F2525" s="337"/>
      <c r="G2525" s="356"/>
      <c r="H2525" s="340"/>
      <c r="I2525" s="337"/>
      <c r="J2525" s="337"/>
      <c r="K2525" s="337"/>
      <c r="L2525" s="337"/>
      <c r="M2525" s="329"/>
      <c r="N2525" s="337"/>
      <c r="O2525" s="349"/>
      <c r="P2525" s="349" t="str">
        <f>TEXT(daily!$B2525,"mmmm")</f>
        <v>January</v>
      </c>
      <c r="Q2525" s="358"/>
      <c r="R2525" s="313" t="str">
        <f t="shared" si="64"/>
        <v>1900</v>
      </c>
    </row>
    <row r="2526" ht="27" customHeight="1" spans="1:18">
      <c r="A2526" s="361">
        <f t="shared" si="63"/>
        <v>2512</v>
      </c>
      <c r="B2526" s="294"/>
      <c r="C2526" s="337"/>
      <c r="D2526" s="337"/>
      <c r="E2526" s="337"/>
      <c r="F2526" s="337"/>
      <c r="G2526" s="356"/>
      <c r="H2526" s="340"/>
      <c r="I2526" s="337"/>
      <c r="J2526" s="337"/>
      <c r="K2526" s="337"/>
      <c r="L2526" s="337"/>
      <c r="M2526" s="334"/>
      <c r="N2526" s="337"/>
      <c r="O2526" s="349"/>
      <c r="P2526" s="349" t="str">
        <f>TEXT(daily!$B2526,"mmmm")</f>
        <v>January</v>
      </c>
      <c r="Q2526" s="357"/>
      <c r="R2526" s="313" t="str">
        <f t="shared" si="64"/>
        <v>1900</v>
      </c>
    </row>
    <row r="2527" ht="27" customHeight="1" spans="1:18">
      <c r="A2527" s="362">
        <f t="shared" si="63"/>
        <v>2513</v>
      </c>
      <c r="B2527" s="294"/>
      <c r="C2527" s="337"/>
      <c r="D2527" s="337"/>
      <c r="E2527" s="337"/>
      <c r="F2527" s="337"/>
      <c r="G2527" s="356"/>
      <c r="H2527" s="340"/>
      <c r="I2527" s="337"/>
      <c r="J2527" s="337"/>
      <c r="K2527" s="337"/>
      <c r="L2527" s="337"/>
      <c r="M2527" s="329"/>
      <c r="N2527" s="337"/>
      <c r="O2527" s="349"/>
      <c r="P2527" s="349" t="str">
        <f>TEXT(daily!$B2527,"mmmm")</f>
        <v>January</v>
      </c>
      <c r="Q2527" s="358"/>
      <c r="R2527" s="313" t="str">
        <f t="shared" si="64"/>
        <v>1900</v>
      </c>
    </row>
    <row r="2528" ht="27" customHeight="1" spans="1:18">
      <c r="A2528" s="361">
        <f t="shared" si="63"/>
        <v>2514</v>
      </c>
      <c r="B2528" s="294"/>
      <c r="C2528" s="337"/>
      <c r="D2528" s="337"/>
      <c r="E2528" s="337"/>
      <c r="F2528" s="337"/>
      <c r="G2528" s="356"/>
      <c r="H2528" s="340"/>
      <c r="I2528" s="337"/>
      <c r="J2528" s="337"/>
      <c r="K2528" s="337"/>
      <c r="L2528" s="337"/>
      <c r="M2528" s="334"/>
      <c r="N2528" s="337"/>
      <c r="O2528" s="349"/>
      <c r="P2528" s="349" t="str">
        <f>TEXT(daily!$B2528,"mmmm")</f>
        <v>January</v>
      </c>
      <c r="Q2528" s="357"/>
      <c r="R2528" s="313" t="str">
        <f t="shared" si="64"/>
        <v>1900</v>
      </c>
    </row>
    <row r="2529" ht="27" customHeight="1" spans="1:18">
      <c r="A2529" s="362">
        <f t="shared" si="63"/>
        <v>2515</v>
      </c>
      <c r="B2529" s="294"/>
      <c r="C2529" s="337"/>
      <c r="D2529" s="341"/>
      <c r="E2529" s="337"/>
      <c r="F2529" s="337"/>
      <c r="G2529" s="356"/>
      <c r="H2529" s="340"/>
      <c r="I2529" s="337"/>
      <c r="J2529" s="337"/>
      <c r="K2529" s="337"/>
      <c r="L2529" s="337"/>
      <c r="M2529" s="329"/>
      <c r="N2529" s="337"/>
      <c r="O2529" s="349"/>
      <c r="P2529" s="349" t="str">
        <f>TEXT(daily!$B2529,"mmmm")</f>
        <v>January</v>
      </c>
      <c r="Q2529" s="358"/>
      <c r="R2529" s="313" t="str">
        <f t="shared" si="64"/>
        <v>1900</v>
      </c>
    </row>
    <row r="2530" ht="27" customHeight="1" spans="1:18">
      <c r="A2530" s="361">
        <f t="shared" si="63"/>
        <v>2516</v>
      </c>
      <c r="B2530" s="294"/>
      <c r="C2530" s="337"/>
      <c r="D2530" s="337"/>
      <c r="E2530" s="337"/>
      <c r="F2530" s="337"/>
      <c r="G2530" s="356"/>
      <c r="H2530" s="340"/>
      <c r="I2530" s="337"/>
      <c r="J2530" s="337"/>
      <c r="K2530" s="337"/>
      <c r="L2530" s="337"/>
      <c r="M2530" s="334"/>
      <c r="N2530" s="337"/>
      <c r="O2530" s="349"/>
      <c r="P2530" s="349" t="str">
        <f>TEXT(daily!$B2530,"mmmm")</f>
        <v>January</v>
      </c>
      <c r="Q2530" s="357"/>
      <c r="R2530" s="313" t="str">
        <f t="shared" si="64"/>
        <v>1900</v>
      </c>
    </row>
    <row r="2531" ht="27" customHeight="1" spans="1:18">
      <c r="A2531" s="362">
        <f t="shared" si="63"/>
        <v>2517</v>
      </c>
      <c r="B2531" s="294"/>
      <c r="C2531" s="337"/>
      <c r="D2531" s="337"/>
      <c r="E2531" s="337"/>
      <c r="F2531" s="337"/>
      <c r="G2531" s="356"/>
      <c r="H2531" s="340"/>
      <c r="I2531" s="337"/>
      <c r="J2531" s="337"/>
      <c r="K2531" s="337"/>
      <c r="L2531" s="337"/>
      <c r="M2531" s="329"/>
      <c r="N2531" s="337"/>
      <c r="O2531" s="349"/>
      <c r="P2531" s="349" t="str">
        <f>TEXT(daily!$B2531,"mmmm")</f>
        <v>January</v>
      </c>
      <c r="Q2531" s="358"/>
      <c r="R2531" s="313" t="str">
        <f t="shared" si="64"/>
        <v>1900</v>
      </c>
    </row>
    <row r="2532" ht="27" customHeight="1" spans="1:18">
      <c r="A2532" s="361">
        <f t="shared" si="63"/>
        <v>2518</v>
      </c>
      <c r="B2532" s="294"/>
      <c r="C2532" s="337"/>
      <c r="D2532" s="337"/>
      <c r="E2532" s="337"/>
      <c r="F2532" s="337"/>
      <c r="G2532" s="356"/>
      <c r="H2532" s="340"/>
      <c r="I2532" s="337"/>
      <c r="J2532" s="337"/>
      <c r="K2532" s="337"/>
      <c r="L2532" s="337"/>
      <c r="M2532" s="334"/>
      <c r="N2532" s="337"/>
      <c r="O2532" s="349"/>
      <c r="P2532" s="349" t="str">
        <f>TEXT(daily!$B2532,"mmmm")</f>
        <v>January</v>
      </c>
      <c r="Q2532" s="357"/>
      <c r="R2532" s="313" t="str">
        <f t="shared" si="64"/>
        <v>1900</v>
      </c>
    </row>
    <row r="2533" ht="27" customHeight="1" spans="1:18">
      <c r="A2533" s="362">
        <f t="shared" si="63"/>
        <v>2519</v>
      </c>
      <c r="B2533" s="294"/>
      <c r="C2533" s="337"/>
      <c r="D2533" s="337"/>
      <c r="E2533" s="337"/>
      <c r="F2533" s="337"/>
      <c r="G2533" s="356"/>
      <c r="H2533" s="340"/>
      <c r="I2533" s="337"/>
      <c r="J2533" s="337"/>
      <c r="K2533" s="337"/>
      <c r="L2533" s="337"/>
      <c r="M2533" s="329"/>
      <c r="N2533" s="337"/>
      <c r="O2533" s="349"/>
      <c r="P2533" s="349" t="str">
        <f>TEXT(daily!$B2533,"mmmm")</f>
        <v>January</v>
      </c>
      <c r="Q2533" s="358"/>
      <c r="R2533" s="313" t="str">
        <f t="shared" si="64"/>
        <v>1900</v>
      </c>
    </row>
    <row r="2534" ht="27" customHeight="1" spans="1:18">
      <c r="A2534" s="361">
        <f t="shared" si="63"/>
        <v>2520</v>
      </c>
      <c r="B2534" s="294"/>
      <c r="C2534" s="337"/>
      <c r="D2534" s="337"/>
      <c r="E2534" s="337"/>
      <c r="F2534" s="341"/>
      <c r="G2534" s="356"/>
      <c r="H2534" s="340"/>
      <c r="I2534" s="337"/>
      <c r="J2534" s="337"/>
      <c r="K2534" s="337"/>
      <c r="L2534" s="337"/>
      <c r="M2534" s="334"/>
      <c r="N2534" s="337"/>
      <c r="O2534" s="349"/>
      <c r="P2534" s="349" t="str">
        <f>TEXT(daily!$B2534,"mmmm")</f>
        <v>January</v>
      </c>
      <c r="Q2534" s="357"/>
      <c r="R2534" s="313" t="str">
        <f t="shared" si="64"/>
        <v>1900</v>
      </c>
    </row>
    <row r="2535" ht="27" customHeight="1" spans="1:18">
      <c r="A2535" s="362">
        <f t="shared" si="63"/>
        <v>2521</v>
      </c>
      <c r="B2535" s="294"/>
      <c r="C2535" s="337"/>
      <c r="D2535" s="337"/>
      <c r="E2535" s="337"/>
      <c r="F2535" s="337"/>
      <c r="G2535" s="356"/>
      <c r="H2535" s="340"/>
      <c r="I2535" s="337"/>
      <c r="J2535" s="337"/>
      <c r="K2535" s="337"/>
      <c r="L2535" s="337"/>
      <c r="M2535" s="329"/>
      <c r="N2535" s="337"/>
      <c r="O2535" s="349"/>
      <c r="P2535" s="349" t="str">
        <f>TEXT(daily!$B2535,"mmmm")</f>
        <v>January</v>
      </c>
      <c r="Q2535" s="358"/>
      <c r="R2535" s="313" t="str">
        <f t="shared" si="64"/>
        <v>1900</v>
      </c>
    </row>
    <row r="2536" ht="27" customHeight="1" spans="1:18">
      <c r="A2536" s="361">
        <f t="shared" si="63"/>
        <v>2522</v>
      </c>
      <c r="B2536" s="294"/>
      <c r="C2536" s="337"/>
      <c r="D2536" s="337"/>
      <c r="E2536" s="337"/>
      <c r="F2536" s="337"/>
      <c r="G2536" s="356"/>
      <c r="H2536" s="340"/>
      <c r="I2536" s="337"/>
      <c r="J2536" s="337"/>
      <c r="K2536" s="337"/>
      <c r="L2536" s="337"/>
      <c r="M2536" s="334"/>
      <c r="N2536" s="337"/>
      <c r="O2536" s="349"/>
      <c r="P2536" s="349" t="str">
        <f>TEXT(daily!$B2536,"mmmm")</f>
        <v>January</v>
      </c>
      <c r="Q2536" s="357"/>
      <c r="R2536" s="313" t="str">
        <f t="shared" si="64"/>
        <v>1900</v>
      </c>
    </row>
    <row r="2537" ht="27" customHeight="1" spans="1:18">
      <c r="A2537" s="362">
        <f t="shared" si="63"/>
        <v>2523</v>
      </c>
      <c r="B2537" s="294"/>
      <c r="C2537" s="337"/>
      <c r="D2537" s="337"/>
      <c r="E2537" s="337"/>
      <c r="F2537" s="337"/>
      <c r="G2537" s="356"/>
      <c r="H2537" s="340"/>
      <c r="I2537" s="337"/>
      <c r="J2537" s="337"/>
      <c r="K2537" s="337"/>
      <c r="L2537" s="337"/>
      <c r="M2537" s="329"/>
      <c r="N2537" s="337"/>
      <c r="O2537" s="349"/>
      <c r="P2537" s="349" t="str">
        <f>TEXT(daily!$B2537,"mmmm")</f>
        <v>January</v>
      </c>
      <c r="Q2537" s="358"/>
      <c r="R2537" s="313" t="str">
        <f t="shared" si="64"/>
        <v>1900</v>
      </c>
    </row>
    <row r="2538" ht="27" customHeight="1" spans="1:18">
      <c r="A2538" s="361">
        <f t="shared" ref="A2538:A2601" si="65">A2537+1</f>
        <v>2524</v>
      </c>
      <c r="B2538" s="294"/>
      <c r="C2538" s="337"/>
      <c r="D2538" s="337"/>
      <c r="E2538" s="337"/>
      <c r="F2538" s="337"/>
      <c r="G2538" s="356"/>
      <c r="H2538" s="340"/>
      <c r="I2538" s="337"/>
      <c r="J2538" s="337"/>
      <c r="K2538" s="337"/>
      <c r="L2538" s="337"/>
      <c r="M2538" s="334"/>
      <c r="N2538" s="337"/>
      <c r="O2538" s="349"/>
      <c r="P2538" s="349" t="str">
        <f>TEXT(daily!$B2538,"mmmm")</f>
        <v>January</v>
      </c>
      <c r="Q2538" s="357"/>
      <c r="R2538" s="313" t="str">
        <f t="shared" si="64"/>
        <v>1900</v>
      </c>
    </row>
    <row r="2539" ht="27" customHeight="1" spans="1:18">
      <c r="A2539" s="362">
        <f t="shared" si="65"/>
        <v>2525</v>
      </c>
      <c r="B2539" s="294"/>
      <c r="C2539" s="337"/>
      <c r="D2539" s="337"/>
      <c r="E2539" s="337"/>
      <c r="F2539" s="341"/>
      <c r="G2539" s="356"/>
      <c r="H2539" s="340"/>
      <c r="I2539" s="337"/>
      <c r="J2539" s="337"/>
      <c r="K2539" s="337"/>
      <c r="L2539" s="337"/>
      <c r="M2539" s="329"/>
      <c r="N2539" s="337"/>
      <c r="O2539" s="349"/>
      <c r="P2539" s="349" t="str">
        <f>TEXT(daily!$B2539,"mmmm")</f>
        <v>January</v>
      </c>
      <c r="Q2539" s="358"/>
      <c r="R2539" s="313" t="str">
        <f t="shared" si="64"/>
        <v>1900</v>
      </c>
    </row>
    <row r="2540" ht="27" customHeight="1" spans="1:18">
      <c r="A2540" s="361">
        <f t="shared" si="65"/>
        <v>2526</v>
      </c>
      <c r="B2540" s="294"/>
      <c r="C2540" s="337"/>
      <c r="D2540" s="337"/>
      <c r="E2540" s="337"/>
      <c r="F2540" s="337"/>
      <c r="G2540" s="356"/>
      <c r="H2540" s="340"/>
      <c r="I2540" s="337"/>
      <c r="J2540" s="337"/>
      <c r="K2540" s="337"/>
      <c r="L2540" s="337"/>
      <c r="M2540" s="334"/>
      <c r="N2540" s="337"/>
      <c r="O2540" s="349"/>
      <c r="P2540" s="349" t="str">
        <f>TEXT(daily!$B2540,"mmmm")</f>
        <v>January</v>
      </c>
      <c r="Q2540" s="357"/>
      <c r="R2540" s="313" t="str">
        <f t="shared" si="64"/>
        <v>1900</v>
      </c>
    </row>
    <row r="2541" ht="27" customHeight="1" spans="1:18">
      <c r="A2541" s="362">
        <f t="shared" si="65"/>
        <v>2527</v>
      </c>
      <c r="B2541" s="294"/>
      <c r="C2541" s="337"/>
      <c r="D2541" s="337"/>
      <c r="E2541" s="337"/>
      <c r="F2541" s="337"/>
      <c r="G2541" s="356"/>
      <c r="H2541" s="340"/>
      <c r="I2541" s="337"/>
      <c r="J2541" s="337"/>
      <c r="K2541" s="337"/>
      <c r="L2541" s="337"/>
      <c r="M2541" s="329"/>
      <c r="N2541" s="337"/>
      <c r="O2541" s="349"/>
      <c r="P2541" s="349" t="str">
        <f>TEXT(daily!$B2541,"mmmm")</f>
        <v>January</v>
      </c>
      <c r="Q2541" s="358"/>
      <c r="R2541" s="313" t="str">
        <f t="shared" si="64"/>
        <v>1900</v>
      </c>
    </row>
    <row r="2542" ht="27" customHeight="1" spans="1:18">
      <c r="A2542" s="361">
        <f t="shared" si="65"/>
        <v>2528</v>
      </c>
      <c r="B2542" s="294"/>
      <c r="C2542" s="337"/>
      <c r="D2542" s="337"/>
      <c r="E2542" s="337"/>
      <c r="F2542" s="337"/>
      <c r="G2542" s="356"/>
      <c r="H2542" s="340"/>
      <c r="I2542" s="337"/>
      <c r="J2542" s="337"/>
      <c r="K2542" s="337"/>
      <c r="L2542" s="337"/>
      <c r="M2542" s="334"/>
      <c r="N2542" s="337"/>
      <c r="O2542" s="349"/>
      <c r="P2542" s="349" t="str">
        <f>TEXT(daily!$B2542,"mmmm")</f>
        <v>January</v>
      </c>
      <c r="Q2542" s="357"/>
      <c r="R2542" s="313" t="str">
        <f t="shared" si="64"/>
        <v>1900</v>
      </c>
    </row>
    <row r="2543" ht="27" customHeight="1" spans="1:18">
      <c r="A2543" s="362">
        <f t="shared" si="65"/>
        <v>2529</v>
      </c>
      <c r="B2543" s="294"/>
      <c r="C2543" s="337"/>
      <c r="D2543" s="337"/>
      <c r="E2543" s="337"/>
      <c r="F2543" s="337"/>
      <c r="G2543" s="356"/>
      <c r="H2543" s="340"/>
      <c r="I2543" s="337"/>
      <c r="J2543" s="337"/>
      <c r="K2543" s="337"/>
      <c r="L2543" s="337"/>
      <c r="M2543" s="329"/>
      <c r="N2543" s="337"/>
      <c r="O2543" s="349"/>
      <c r="P2543" s="349" t="str">
        <f>TEXT(daily!$B2543,"mmmm")</f>
        <v>January</v>
      </c>
      <c r="Q2543" s="358"/>
      <c r="R2543" s="313" t="str">
        <f t="shared" si="64"/>
        <v>1900</v>
      </c>
    </row>
    <row r="2544" ht="27" customHeight="1" spans="1:18">
      <c r="A2544" s="361">
        <f t="shared" si="65"/>
        <v>2530</v>
      </c>
      <c r="B2544" s="294"/>
      <c r="C2544" s="337"/>
      <c r="D2544" s="337"/>
      <c r="E2544" s="337"/>
      <c r="F2544" s="337"/>
      <c r="G2544" s="356"/>
      <c r="H2544" s="340"/>
      <c r="I2544" s="337"/>
      <c r="J2544" s="337"/>
      <c r="K2544" s="337"/>
      <c r="L2544" s="337"/>
      <c r="M2544" s="334"/>
      <c r="N2544" s="337"/>
      <c r="O2544" s="349"/>
      <c r="P2544" s="349" t="str">
        <f>TEXT(daily!$B2544,"mmmm")</f>
        <v>January</v>
      </c>
      <c r="Q2544" s="357"/>
      <c r="R2544" s="313" t="str">
        <f t="shared" si="64"/>
        <v>1900</v>
      </c>
    </row>
    <row r="2545" ht="27" customHeight="1" spans="1:18">
      <c r="A2545" s="362">
        <f t="shared" si="65"/>
        <v>2531</v>
      </c>
      <c r="B2545" s="294"/>
      <c r="C2545" s="337"/>
      <c r="D2545" s="337"/>
      <c r="E2545" s="337"/>
      <c r="F2545" s="337"/>
      <c r="G2545" s="356"/>
      <c r="H2545" s="340"/>
      <c r="I2545" s="337"/>
      <c r="J2545" s="337"/>
      <c r="K2545" s="337"/>
      <c r="L2545" s="337"/>
      <c r="M2545" s="329"/>
      <c r="N2545" s="337"/>
      <c r="O2545" s="349"/>
      <c r="P2545" s="349" t="str">
        <f>TEXT(daily!$B2545,"mmmm")</f>
        <v>January</v>
      </c>
      <c r="Q2545" s="358"/>
      <c r="R2545" s="313" t="str">
        <f t="shared" si="64"/>
        <v>1900</v>
      </c>
    </row>
    <row r="2546" ht="27" customHeight="1" spans="1:18">
      <c r="A2546" s="361">
        <f t="shared" si="65"/>
        <v>2532</v>
      </c>
      <c r="B2546" s="294"/>
      <c r="C2546" s="337"/>
      <c r="D2546" s="337"/>
      <c r="E2546" s="337"/>
      <c r="F2546" s="337"/>
      <c r="G2546" s="356"/>
      <c r="H2546" s="340"/>
      <c r="I2546" s="337"/>
      <c r="J2546" s="337"/>
      <c r="K2546" s="337"/>
      <c r="L2546" s="337"/>
      <c r="M2546" s="334"/>
      <c r="N2546" s="337"/>
      <c r="O2546" s="349"/>
      <c r="P2546" s="349" t="str">
        <f>TEXT(daily!$B2546,"mmmm")</f>
        <v>January</v>
      </c>
      <c r="Q2546" s="357"/>
      <c r="R2546" s="313" t="str">
        <f t="shared" si="64"/>
        <v>1900</v>
      </c>
    </row>
    <row r="2547" ht="27" customHeight="1" spans="1:18">
      <c r="A2547" s="362">
        <f t="shared" si="65"/>
        <v>2533</v>
      </c>
      <c r="B2547" s="294"/>
      <c r="C2547" s="337"/>
      <c r="D2547" s="337"/>
      <c r="E2547" s="337"/>
      <c r="F2547" s="337"/>
      <c r="G2547" s="356"/>
      <c r="H2547" s="340"/>
      <c r="I2547" s="337"/>
      <c r="J2547" s="337"/>
      <c r="K2547" s="337"/>
      <c r="L2547" s="337"/>
      <c r="M2547" s="329"/>
      <c r="N2547" s="337"/>
      <c r="O2547" s="349"/>
      <c r="P2547" s="349" t="str">
        <f>TEXT(daily!$B2547,"mmmm")</f>
        <v>January</v>
      </c>
      <c r="Q2547" s="358"/>
      <c r="R2547" s="313" t="str">
        <f t="shared" si="64"/>
        <v>1900</v>
      </c>
    </row>
    <row r="2548" ht="27" customHeight="1" spans="1:18">
      <c r="A2548" s="361">
        <f t="shared" si="65"/>
        <v>2534</v>
      </c>
      <c r="B2548" s="294"/>
      <c r="C2548" s="337"/>
      <c r="D2548" s="341"/>
      <c r="E2548" s="337"/>
      <c r="F2548" s="337"/>
      <c r="G2548" s="356"/>
      <c r="H2548" s="340"/>
      <c r="I2548" s="337"/>
      <c r="J2548" s="337"/>
      <c r="K2548" s="337"/>
      <c r="L2548" s="337"/>
      <c r="M2548" s="334"/>
      <c r="N2548" s="337"/>
      <c r="O2548" s="349"/>
      <c r="P2548" s="349" t="str">
        <f>TEXT(daily!$B2548,"mmmm")</f>
        <v>January</v>
      </c>
      <c r="Q2548" s="357"/>
      <c r="R2548" s="313" t="str">
        <f t="shared" si="64"/>
        <v>1900</v>
      </c>
    </row>
    <row r="2549" ht="27" customHeight="1" spans="1:18">
      <c r="A2549" s="362">
        <f t="shared" si="65"/>
        <v>2535</v>
      </c>
      <c r="B2549" s="294"/>
      <c r="C2549" s="337"/>
      <c r="D2549" s="341"/>
      <c r="E2549" s="337"/>
      <c r="F2549" s="337"/>
      <c r="G2549" s="356"/>
      <c r="H2549" s="340"/>
      <c r="I2549" s="337"/>
      <c r="J2549" s="337"/>
      <c r="K2549" s="337"/>
      <c r="L2549" s="337"/>
      <c r="M2549" s="329"/>
      <c r="N2549" s="337"/>
      <c r="O2549" s="349"/>
      <c r="P2549" s="349" t="str">
        <f>TEXT(daily!$B2549,"mmmm")</f>
        <v>January</v>
      </c>
      <c r="Q2549" s="358"/>
      <c r="R2549" s="313" t="str">
        <f t="shared" si="64"/>
        <v>1900</v>
      </c>
    </row>
    <row r="2550" ht="27" customHeight="1" spans="1:18">
      <c r="A2550" s="361">
        <f t="shared" si="65"/>
        <v>2536</v>
      </c>
      <c r="B2550" s="294"/>
      <c r="C2550" s="337"/>
      <c r="D2550" s="337"/>
      <c r="E2550" s="337"/>
      <c r="F2550" s="337"/>
      <c r="G2550" s="356"/>
      <c r="H2550" s="340"/>
      <c r="I2550" s="337"/>
      <c r="J2550" s="337"/>
      <c r="K2550" s="337"/>
      <c r="L2550" s="337"/>
      <c r="M2550" s="334"/>
      <c r="N2550" s="337"/>
      <c r="O2550" s="349"/>
      <c r="P2550" s="349" t="str">
        <f>TEXT(daily!$B2550,"mmmm")</f>
        <v>January</v>
      </c>
      <c r="Q2550" s="357"/>
      <c r="R2550" s="313" t="str">
        <f t="shared" si="64"/>
        <v>1900</v>
      </c>
    </row>
    <row r="2551" ht="27" customHeight="1" spans="1:18">
      <c r="A2551" s="362">
        <f t="shared" si="65"/>
        <v>2537</v>
      </c>
      <c r="B2551" s="294"/>
      <c r="C2551" s="337"/>
      <c r="D2551" s="337"/>
      <c r="E2551" s="337"/>
      <c r="F2551" s="337"/>
      <c r="G2551" s="356"/>
      <c r="H2551" s="340"/>
      <c r="I2551" s="337"/>
      <c r="J2551" s="337"/>
      <c r="K2551" s="337"/>
      <c r="L2551" s="337"/>
      <c r="M2551" s="329"/>
      <c r="N2551" s="337"/>
      <c r="O2551" s="349"/>
      <c r="P2551" s="349" t="str">
        <f>TEXT(daily!$B2551,"mmmm")</f>
        <v>January</v>
      </c>
      <c r="Q2551" s="358"/>
      <c r="R2551" s="313" t="str">
        <f t="shared" si="64"/>
        <v>1900</v>
      </c>
    </row>
    <row r="2552" ht="27" customHeight="1" spans="1:18">
      <c r="A2552" s="361">
        <f t="shared" si="65"/>
        <v>2538</v>
      </c>
      <c r="B2552" s="294"/>
      <c r="C2552" s="337"/>
      <c r="D2552" s="337"/>
      <c r="E2552" s="337"/>
      <c r="F2552" s="337"/>
      <c r="G2552" s="356"/>
      <c r="H2552" s="340"/>
      <c r="I2552" s="337"/>
      <c r="J2552" s="337"/>
      <c r="K2552" s="337"/>
      <c r="L2552" s="337"/>
      <c r="M2552" s="334"/>
      <c r="N2552" s="337"/>
      <c r="O2552" s="349"/>
      <c r="P2552" s="349" t="str">
        <f>TEXT(daily!$B2552,"mmmm")</f>
        <v>January</v>
      </c>
      <c r="Q2552" s="357"/>
      <c r="R2552" s="313" t="str">
        <f t="shared" si="64"/>
        <v>1900</v>
      </c>
    </row>
    <row r="2553" ht="27" customHeight="1" spans="1:18">
      <c r="A2553" s="362">
        <f t="shared" si="65"/>
        <v>2539</v>
      </c>
      <c r="B2553" s="294"/>
      <c r="C2553" s="337"/>
      <c r="D2553" s="337"/>
      <c r="E2553" s="337"/>
      <c r="F2553" s="337"/>
      <c r="G2553" s="356"/>
      <c r="H2553" s="340"/>
      <c r="I2553" s="337"/>
      <c r="J2553" s="337"/>
      <c r="K2553" s="337"/>
      <c r="L2553" s="337"/>
      <c r="M2553" s="329"/>
      <c r="N2553" s="337"/>
      <c r="O2553" s="349"/>
      <c r="P2553" s="349" t="str">
        <f>TEXT(daily!$B2553,"mmmm")</f>
        <v>January</v>
      </c>
      <c r="Q2553" s="358"/>
      <c r="R2553" s="313" t="str">
        <f t="shared" si="64"/>
        <v>1900</v>
      </c>
    </row>
    <row r="2554" ht="27" customHeight="1" spans="1:18">
      <c r="A2554" s="361">
        <f t="shared" si="65"/>
        <v>2540</v>
      </c>
      <c r="B2554" s="294"/>
      <c r="C2554" s="337"/>
      <c r="D2554" s="337"/>
      <c r="E2554" s="337"/>
      <c r="F2554" s="337"/>
      <c r="G2554" s="356"/>
      <c r="H2554" s="340"/>
      <c r="I2554" s="337"/>
      <c r="J2554" s="337"/>
      <c r="K2554" s="337"/>
      <c r="L2554" s="337"/>
      <c r="M2554" s="334"/>
      <c r="N2554" s="337"/>
      <c r="O2554" s="349"/>
      <c r="P2554" s="349" t="str">
        <f>TEXT(daily!$B2554,"mmmm")</f>
        <v>January</v>
      </c>
      <c r="Q2554" s="357"/>
      <c r="R2554" s="313" t="str">
        <f t="shared" si="64"/>
        <v>1900</v>
      </c>
    </row>
    <row r="2555" ht="27" customHeight="1" spans="1:18">
      <c r="A2555" s="362">
        <f t="shared" si="65"/>
        <v>2541</v>
      </c>
      <c r="B2555" s="294"/>
      <c r="C2555" s="337"/>
      <c r="D2555" s="337"/>
      <c r="E2555" s="337"/>
      <c r="F2555" s="337"/>
      <c r="G2555" s="356"/>
      <c r="H2555" s="340"/>
      <c r="I2555" s="337"/>
      <c r="J2555" s="337"/>
      <c r="K2555" s="337"/>
      <c r="L2555" s="337"/>
      <c r="M2555" s="329"/>
      <c r="N2555" s="337"/>
      <c r="O2555" s="349"/>
      <c r="P2555" s="349" t="str">
        <f>TEXT(daily!$B2555,"mmmm")</f>
        <v>January</v>
      </c>
      <c r="Q2555" s="358"/>
      <c r="R2555" s="313" t="str">
        <f t="shared" si="64"/>
        <v>1900</v>
      </c>
    </row>
    <row r="2556" ht="27" customHeight="1" spans="1:18">
      <c r="A2556" s="361">
        <f t="shared" si="65"/>
        <v>2542</v>
      </c>
      <c r="B2556" s="294"/>
      <c r="C2556" s="337"/>
      <c r="D2556" s="337"/>
      <c r="E2556" s="337"/>
      <c r="F2556" s="337"/>
      <c r="G2556" s="356"/>
      <c r="H2556" s="340"/>
      <c r="I2556" s="337"/>
      <c r="J2556" s="337"/>
      <c r="K2556" s="337"/>
      <c r="L2556" s="337"/>
      <c r="M2556" s="334"/>
      <c r="N2556" s="337"/>
      <c r="O2556" s="349"/>
      <c r="P2556" s="349" t="str">
        <f>TEXT(daily!$B2556,"mmmm")</f>
        <v>January</v>
      </c>
      <c r="Q2556" s="357"/>
      <c r="R2556" s="313" t="str">
        <f t="shared" si="64"/>
        <v>1900</v>
      </c>
    </row>
    <row r="2557" ht="27" customHeight="1" spans="1:18">
      <c r="A2557" s="362">
        <f t="shared" si="65"/>
        <v>2543</v>
      </c>
      <c r="B2557" s="294"/>
      <c r="C2557" s="337"/>
      <c r="D2557" s="337"/>
      <c r="E2557" s="337"/>
      <c r="F2557" s="337"/>
      <c r="G2557" s="356"/>
      <c r="H2557" s="340"/>
      <c r="I2557" s="337"/>
      <c r="J2557" s="337"/>
      <c r="K2557" s="337"/>
      <c r="L2557" s="337"/>
      <c r="M2557" s="329"/>
      <c r="N2557" s="337"/>
      <c r="O2557" s="349"/>
      <c r="P2557" s="349" t="str">
        <f>TEXT(daily!$B2557,"mmmm")</f>
        <v>January</v>
      </c>
      <c r="Q2557" s="358"/>
      <c r="R2557" s="313" t="str">
        <f t="shared" si="64"/>
        <v>1900</v>
      </c>
    </row>
    <row r="2558" ht="27" customHeight="1" spans="1:18">
      <c r="A2558" s="361">
        <f t="shared" si="65"/>
        <v>2544</v>
      </c>
      <c r="B2558" s="294"/>
      <c r="C2558" s="337"/>
      <c r="D2558" s="337"/>
      <c r="E2558" s="337"/>
      <c r="F2558" s="337"/>
      <c r="G2558" s="356"/>
      <c r="H2558" s="340"/>
      <c r="I2558" s="337"/>
      <c r="J2558" s="337"/>
      <c r="K2558" s="337"/>
      <c r="L2558" s="337"/>
      <c r="M2558" s="334"/>
      <c r="N2558" s="337"/>
      <c r="O2558" s="349"/>
      <c r="P2558" s="349" t="str">
        <f>TEXT(daily!$B2558,"mmmm")</f>
        <v>January</v>
      </c>
      <c r="Q2558" s="357"/>
      <c r="R2558" s="313" t="str">
        <f t="shared" si="64"/>
        <v>1900</v>
      </c>
    </row>
    <row r="2559" ht="27" customHeight="1" spans="1:18">
      <c r="A2559" s="362">
        <f t="shared" si="65"/>
        <v>2545</v>
      </c>
      <c r="B2559" s="294"/>
      <c r="C2559" s="337"/>
      <c r="D2559" s="337"/>
      <c r="E2559" s="337"/>
      <c r="F2559" s="337"/>
      <c r="G2559" s="356"/>
      <c r="H2559" s="340"/>
      <c r="I2559" s="337"/>
      <c r="J2559" s="337"/>
      <c r="K2559" s="337"/>
      <c r="L2559" s="337"/>
      <c r="M2559" s="329"/>
      <c r="N2559" s="337"/>
      <c r="O2559" s="349"/>
      <c r="P2559" s="349" t="str">
        <f>TEXT(daily!$B2559,"mmmm")</f>
        <v>January</v>
      </c>
      <c r="Q2559" s="358"/>
      <c r="R2559" s="313" t="str">
        <f t="shared" si="64"/>
        <v>1900</v>
      </c>
    </row>
    <row r="2560" ht="27" customHeight="1" spans="1:18">
      <c r="A2560" s="361">
        <f t="shared" si="65"/>
        <v>2546</v>
      </c>
      <c r="B2560" s="294"/>
      <c r="C2560" s="337"/>
      <c r="D2560" s="337"/>
      <c r="E2560" s="337"/>
      <c r="F2560" s="337"/>
      <c r="G2560" s="356"/>
      <c r="H2560" s="340"/>
      <c r="I2560" s="337"/>
      <c r="J2560" s="337"/>
      <c r="K2560" s="337"/>
      <c r="L2560" s="337"/>
      <c r="M2560" s="334"/>
      <c r="N2560" s="337"/>
      <c r="O2560" s="349"/>
      <c r="P2560" s="349" t="str">
        <f>TEXT(daily!$B2560,"mmmm")</f>
        <v>January</v>
      </c>
      <c r="Q2560" s="357"/>
      <c r="R2560" s="313" t="str">
        <f t="shared" si="64"/>
        <v>1900</v>
      </c>
    </row>
    <row r="2561" ht="27" customHeight="1" spans="1:18">
      <c r="A2561" s="362">
        <f t="shared" si="65"/>
        <v>2547</v>
      </c>
      <c r="B2561" s="294"/>
      <c r="C2561" s="337"/>
      <c r="D2561" s="337"/>
      <c r="E2561" s="337"/>
      <c r="F2561" s="337"/>
      <c r="G2561" s="356"/>
      <c r="H2561" s="340"/>
      <c r="I2561" s="337"/>
      <c r="J2561" s="337"/>
      <c r="K2561" s="337"/>
      <c r="L2561" s="337"/>
      <c r="M2561" s="329"/>
      <c r="N2561" s="337"/>
      <c r="O2561" s="349"/>
      <c r="P2561" s="349" t="str">
        <f>TEXT(daily!$B2561,"mmmm")</f>
        <v>January</v>
      </c>
      <c r="Q2561" s="358"/>
      <c r="R2561" s="313" t="str">
        <f t="shared" si="64"/>
        <v>1900</v>
      </c>
    </row>
    <row r="2562" ht="27" customHeight="1" spans="1:18">
      <c r="A2562" s="361">
        <f t="shared" si="65"/>
        <v>2548</v>
      </c>
      <c r="B2562" s="294"/>
      <c r="C2562" s="337"/>
      <c r="D2562" s="337"/>
      <c r="E2562" s="337"/>
      <c r="F2562" s="337"/>
      <c r="G2562" s="356"/>
      <c r="H2562" s="340"/>
      <c r="I2562" s="337"/>
      <c r="J2562" s="337"/>
      <c r="K2562" s="337"/>
      <c r="L2562" s="337"/>
      <c r="M2562" s="334"/>
      <c r="N2562" s="337"/>
      <c r="O2562" s="349"/>
      <c r="P2562" s="349" t="str">
        <f>TEXT(daily!$B2562,"mmmm")</f>
        <v>January</v>
      </c>
      <c r="Q2562" s="357"/>
      <c r="R2562" s="313" t="str">
        <f t="shared" si="64"/>
        <v>1900</v>
      </c>
    </row>
    <row r="2563" ht="27" customHeight="1" spans="1:18">
      <c r="A2563" s="362">
        <f t="shared" si="65"/>
        <v>2549</v>
      </c>
      <c r="B2563" s="294"/>
      <c r="C2563" s="337"/>
      <c r="D2563" s="337"/>
      <c r="E2563" s="337"/>
      <c r="F2563" s="337"/>
      <c r="G2563" s="356"/>
      <c r="H2563" s="340"/>
      <c r="I2563" s="337"/>
      <c r="J2563" s="337"/>
      <c r="K2563" s="337"/>
      <c r="L2563" s="337"/>
      <c r="M2563" s="329"/>
      <c r="N2563" s="337"/>
      <c r="O2563" s="349"/>
      <c r="P2563" s="349" t="str">
        <f>TEXT(daily!$B2563,"mmmm")</f>
        <v>January</v>
      </c>
      <c r="Q2563" s="358"/>
      <c r="R2563" s="313" t="str">
        <f t="shared" si="64"/>
        <v>1900</v>
      </c>
    </row>
    <row r="2564" ht="27" customHeight="1" spans="1:18">
      <c r="A2564" s="361">
        <f t="shared" si="65"/>
        <v>2550</v>
      </c>
      <c r="B2564" s="294"/>
      <c r="C2564" s="337"/>
      <c r="D2564" s="337"/>
      <c r="E2564" s="337"/>
      <c r="F2564" s="337"/>
      <c r="G2564" s="356"/>
      <c r="H2564" s="340"/>
      <c r="I2564" s="337"/>
      <c r="J2564" s="337"/>
      <c r="K2564" s="337"/>
      <c r="L2564" s="337"/>
      <c r="M2564" s="334"/>
      <c r="N2564" s="337"/>
      <c r="O2564" s="349"/>
      <c r="P2564" s="349" t="str">
        <f>TEXT(daily!$B2564,"mmmm")</f>
        <v>January</v>
      </c>
      <c r="Q2564" s="357"/>
      <c r="R2564" s="313" t="str">
        <f t="shared" si="64"/>
        <v>1900</v>
      </c>
    </row>
    <row r="2565" ht="27" customHeight="1" spans="1:18">
      <c r="A2565" s="362">
        <f t="shared" si="65"/>
        <v>2551</v>
      </c>
      <c r="B2565" s="294"/>
      <c r="C2565" s="337"/>
      <c r="D2565" s="337"/>
      <c r="E2565" s="337"/>
      <c r="F2565" s="337"/>
      <c r="G2565" s="356"/>
      <c r="H2565" s="340"/>
      <c r="I2565" s="337"/>
      <c r="J2565" s="337"/>
      <c r="K2565" s="337"/>
      <c r="L2565" s="337"/>
      <c r="M2565" s="329"/>
      <c r="N2565" s="337"/>
      <c r="O2565" s="349"/>
      <c r="P2565" s="349" t="str">
        <f>TEXT(daily!$B2565,"mmmm")</f>
        <v>January</v>
      </c>
      <c r="Q2565" s="358"/>
      <c r="R2565" s="313" t="str">
        <f t="shared" si="64"/>
        <v>1900</v>
      </c>
    </row>
    <row r="2566" ht="27" customHeight="1" spans="1:18">
      <c r="A2566" s="361">
        <f t="shared" si="65"/>
        <v>2552</v>
      </c>
      <c r="B2566" s="294"/>
      <c r="C2566" s="337"/>
      <c r="D2566" s="337"/>
      <c r="E2566" s="337"/>
      <c r="F2566" s="337"/>
      <c r="G2566" s="356"/>
      <c r="H2566" s="340"/>
      <c r="I2566" s="337"/>
      <c r="J2566" s="337"/>
      <c r="K2566" s="337"/>
      <c r="L2566" s="337"/>
      <c r="M2566" s="334"/>
      <c r="N2566" s="337"/>
      <c r="O2566" s="349"/>
      <c r="P2566" s="349" t="str">
        <f>TEXT(daily!$B2566,"mmmm")</f>
        <v>January</v>
      </c>
      <c r="Q2566" s="357"/>
      <c r="R2566" s="313" t="str">
        <f t="shared" si="64"/>
        <v>1900</v>
      </c>
    </row>
    <row r="2567" ht="27" customHeight="1" spans="1:18">
      <c r="A2567" s="362">
        <f t="shared" si="65"/>
        <v>2553</v>
      </c>
      <c r="B2567" s="294"/>
      <c r="C2567" s="337"/>
      <c r="D2567" s="337"/>
      <c r="E2567" s="337"/>
      <c r="F2567" s="337"/>
      <c r="G2567" s="356"/>
      <c r="H2567" s="340"/>
      <c r="I2567" s="337"/>
      <c r="J2567" s="337"/>
      <c r="K2567" s="337"/>
      <c r="L2567" s="337"/>
      <c r="M2567" s="329"/>
      <c r="N2567" s="337"/>
      <c r="O2567" s="349"/>
      <c r="P2567" s="349" t="str">
        <f>TEXT(daily!$B2567,"mmmm")</f>
        <v>January</v>
      </c>
      <c r="Q2567" s="358"/>
      <c r="R2567" s="313" t="str">
        <f t="shared" si="64"/>
        <v>1900</v>
      </c>
    </row>
    <row r="2568" ht="27" customHeight="1" spans="1:18">
      <c r="A2568" s="361">
        <f t="shared" si="65"/>
        <v>2554</v>
      </c>
      <c r="B2568" s="294"/>
      <c r="C2568" s="337"/>
      <c r="D2568" s="337"/>
      <c r="E2568" s="337"/>
      <c r="F2568" s="337"/>
      <c r="G2568" s="356"/>
      <c r="H2568" s="340"/>
      <c r="I2568" s="337"/>
      <c r="J2568" s="337"/>
      <c r="K2568" s="337"/>
      <c r="L2568" s="337"/>
      <c r="M2568" s="334"/>
      <c r="N2568" s="337"/>
      <c r="O2568" s="349"/>
      <c r="P2568" s="349" t="str">
        <f>TEXT(daily!$B2568,"mmmm")</f>
        <v>January</v>
      </c>
      <c r="Q2568" s="357"/>
      <c r="R2568" s="313" t="str">
        <f t="shared" si="64"/>
        <v>1900</v>
      </c>
    </row>
    <row r="2569" ht="27" customHeight="1" spans="1:18">
      <c r="A2569" s="362">
        <f t="shared" si="65"/>
        <v>2555</v>
      </c>
      <c r="B2569" s="294"/>
      <c r="C2569" s="337"/>
      <c r="D2569" s="337"/>
      <c r="E2569" s="337"/>
      <c r="F2569" s="337"/>
      <c r="G2569" s="356"/>
      <c r="H2569" s="340"/>
      <c r="I2569" s="337"/>
      <c r="J2569" s="337"/>
      <c r="K2569" s="337"/>
      <c r="L2569" s="337"/>
      <c r="M2569" s="329"/>
      <c r="N2569" s="337"/>
      <c r="O2569" s="349"/>
      <c r="P2569" s="349" t="str">
        <f>TEXT(daily!$B2569,"mmmm")</f>
        <v>January</v>
      </c>
      <c r="Q2569" s="358"/>
      <c r="R2569" s="313" t="str">
        <f t="shared" si="64"/>
        <v>1900</v>
      </c>
    </row>
    <row r="2570" ht="27" customHeight="1" spans="1:18">
      <c r="A2570" s="361">
        <f t="shared" si="65"/>
        <v>2556</v>
      </c>
      <c r="B2570" s="294"/>
      <c r="C2570" s="337"/>
      <c r="D2570" s="337"/>
      <c r="E2570" s="337"/>
      <c r="F2570" s="337"/>
      <c r="G2570" s="356"/>
      <c r="H2570" s="340"/>
      <c r="I2570" s="337"/>
      <c r="J2570" s="337"/>
      <c r="K2570" s="337"/>
      <c r="L2570" s="337"/>
      <c r="M2570" s="334"/>
      <c r="N2570" s="337"/>
      <c r="O2570" s="349"/>
      <c r="P2570" s="349" t="str">
        <f>TEXT(daily!$B2570,"mmmm")</f>
        <v>January</v>
      </c>
      <c r="Q2570" s="357"/>
      <c r="R2570" s="313" t="str">
        <f t="shared" si="64"/>
        <v>1900</v>
      </c>
    </row>
    <row r="2571" ht="27" customHeight="1" spans="1:18">
      <c r="A2571" s="362">
        <f t="shared" si="65"/>
        <v>2557</v>
      </c>
      <c r="B2571" s="294"/>
      <c r="C2571" s="337"/>
      <c r="D2571" s="337"/>
      <c r="E2571" s="337"/>
      <c r="F2571" s="337"/>
      <c r="G2571" s="356"/>
      <c r="H2571" s="340"/>
      <c r="I2571" s="337"/>
      <c r="J2571" s="337"/>
      <c r="K2571" s="337"/>
      <c r="L2571" s="337"/>
      <c r="M2571" s="329"/>
      <c r="N2571" s="337"/>
      <c r="O2571" s="349"/>
      <c r="P2571" s="349" t="str">
        <f>TEXT(daily!$B2571,"mmmm")</f>
        <v>January</v>
      </c>
      <c r="Q2571" s="358"/>
      <c r="R2571" s="313" t="str">
        <f t="shared" si="64"/>
        <v>1900</v>
      </c>
    </row>
    <row r="2572" ht="27" customHeight="1" spans="1:18">
      <c r="A2572" s="361">
        <f t="shared" si="65"/>
        <v>2558</v>
      </c>
      <c r="B2572" s="294"/>
      <c r="C2572" s="337"/>
      <c r="D2572" s="337"/>
      <c r="E2572" s="337"/>
      <c r="F2572" s="337"/>
      <c r="G2572" s="356"/>
      <c r="H2572" s="340"/>
      <c r="I2572" s="337"/>
      <c r="J2572" s="337"/>
      <c r="K2572" s="337"/>
      <c r="L2572" s="337"/>
      <c r="M2572" s="334"/>
      <c r="N2572" s="337"/>
      <c r="O2572" s="349"/>
      <c r="P2572" s="349" t="str">
        <f>TEXT(daily!$B2572,"mmmm")</f>
        <v>January</v>
      </c>
      <c r="Q2572" s="357"/>
      <c r="R2572" s="313" t="str">
        <f t="shared" si="64"/>
        <v>1900</v>
      </c>
    </row>
    <row r="2573" ht="27" customHeight="1" spans="1:18">
      <c r="A2573" s="362">
        <f t="shared" si="65"/>
        <v>2559</v>
      </c>
      <c r="B2573" s="294"/>
      <c r="C2573" s="337"/>
      <c r="D2573" s="337"/>
      <c r="E2573" s="337"/>
      <c r="F2573" s="337"/>
      <c r="G2573" s="356"/>
      <c r="H2573" s="340"/>
      <c r="I2573" s="337"/>
      <c r="J2573" s="337"/>
      <c r="K2573" s="337"/>
      <c r="L2573" s="337"/>
      <c r="M2573" s="329"/>
      <c r="N2573" s="337"/>
      <c r="O2573" s="349"/>
      <c r="P2573" s="349" t="str">
        <f>TEXT(daily!$B2573,"mmmm")</f>
        <v>January</v>
      </c>
      <c r="Q2573" s="358"/>
      <c r="R2573" s="313" t="str">
        <f t="shared" si="64"/>
        <v>1900</v>
      </c>
    </row>
    <row r="2574" ht="27" customHeight="1" spans="1:18">
      <c r="A2574" s="361">
        <f t="shared" si="65"/>
        <v>2560</v>
      </c>
      <c r="B2574" s="294"/>
      <c r="C2574" s="337"/>
      <c r="D2574" s="337"/>
      <c r="E2574" s="337"/>
      <c r="F2574" s="337"/>
      <c r="G2574" s="356"/>
      <c r="H2574" s="340"/>
      <c r="I2574" s="337"/>
      <c r="J2574" s="337"/>
      <c r="K2574" s="337"/>
      <c r="L2574" s="337"/>
      <c r="M2574" s="334"/>
      <c r="N2574" s="337"/>
      <c r="O2574" s="349"/>
      <c r="P2574" s="349" t="str">
        <f>TEXT(daily!$B2574,"mmmm")</f>
        <v>January</v>
      </c>
      <c r="Q2574" s="357"/>
      <c r="R2574" s="313" t="str">
        <f t="shared" si="64"/>
        <v>1900</v>
      </c>
    </row>
    <row r="2575" ht="27" customHeight="1" spans="1:18">
      <c r="A2575" s="362">
        <f t="shared" si="65"/>
        <v>2561</v>
      </c>
      <c r="B2575" s="294"/>
      <c r="C2575" s="337"/>
      <c r="D2575" s="337"/>
      <c r="E2575" s="337"/>
      <c r="F2575" s="337"/>
      <c r="G2575" s="356"/>
      <c r="H2575" s="340"/>
      <c r="I2575" s="337"/>
      <c r="J2575" s="337"/>
      <c r="K2575" s="337"/>
      <c r="L2575" s="337"/>
      <c r="M2575" s="329"/>
      <c r="N2575" s="337"/>
      <c r="O2575" s="349"/>
      <c r="P2575" s="349" t="str">
        <f>TEXT(daily!$B2575,"mmmm")</f>
        <v>January</v>
      </c>
      <c r="Q2575" s="358"/>
      <c r="R2575" s="313" t="str">
        <f t="shared" ref="R2575:R2638" si="66">TEXT(B2575,"yyyy")</f>
        <v>1900</v>
      </c>
    </row>
    <row r="2576" ht="27" customHeight="1" spans="1:18">
      <c r="A2576" s="361">
        <f t="shared" si="65"/>
        <v>2562</v>
      </c>
      <c r="B2576" s="294"/>
      <c r="C2576" s="337"/>
      <c r="D2576" s="337"/>
      <c r="E2576" s="337"/>
      <c r="F2576" s="337"/>
      <c r="G2576" s="356"/>
      <c r="H2576" s="340"/>
      <c r="I2576" s="337"/>
      <c r="J2576" s="337"/>
      <c r="K2576" s="337"/>
      <c r="L2576" s="337"/>
      <c r="M2576" s="334"/>
      <c r="N2576" s="337"/>
      <c r="O2576" s="349"/>
      <c r="P2576" s="349" t="str">
        <f>TEXT(daily!$B2576,"mmmm")</f>
        <v>January</v>
      </c>
      <c r="Q2576" s="357"/>
      <c r="R2576" s="313" t="str">
        <f t="shared" si="66"/>
        <v>1900</v>
      </c>
    </row>
    <row r="2577" ht="27" customHeight="1" spans="1:18">
      <c r="A2577" s="362">
        <f t="shared" si="65"/>
        <v>2563</v>
      </c>
      <c r="B2577" s="294"/>
      <c r="C2577" s="337"/>
      <c r="D2577" s="337"/>
      <c r="E2577" s="337"/>
      <c r="F2577" s="337"/>
      <c r="G2577" s="356"/>
      <c r="H2577" s="340"/>
      <c r="I2577" s="337"/>
      <c r="J2577" s="337"/>
      <c r="K2577" s="337"/>
      <c r="L2577" s="337"/>
      <c r="M2577" s="329"/>
      <c r="N2577" s="337"/>
      <c r="O2577" s="349"/>
      <c r="P2577" s="349" t="str">
        <f>TEXT(daily!$B2577,"mmmm")</f>
        <v>January</v>
      </c>
      <c r="Q2577" s="358"/>
      <c r="R2577" s="313" t="str">
        <f t="shared" si="66"/>
        <v>1900</v>
      </c>
    </row>
    <row r="2578" ht="27" customHeight="1" spans="1:18">
      <c r="A2578" s="361">
        <f t="shared" si="65"/>
        <v>2564</v>
      </c>
      <c r="B2578" s="294"/>
      <c r="C2578" s="337"/>
      <c r="D2578" s="337"/>
      <c r="E2578" s="337"/>
      <c r="F2578" s="337"/>
      <c r="G2578" s="356"/>
      <c r="H2578" s="340"/>
      <c r="I2578" s="337"/>
      <c r="J2578" s="337"/>
      <c r="K2578" s="337"/>
      <c r="L2578" s="337"/>
      <c r="M2578" s="334"/>
      <c r="N2578" s="337"/>
      <c r="O2578" s="349"/>
      <c r="P2578" s="349" t="str">
        <f>TEXT(daily!$B2578,"mmmm")</f>
        <v>January</v>
      </c>
      <c r="Q2578" s="357"/>
      <c r="R2578" s="313" t="str">
        <f t="shared" si="66"/>
        <v>1900</v>
      </c>
    </row>
    <row r="2579" ht="27" customHeight="1" spans="1:18">
      <c r="A2579" s="362">
        <f t="shared" si="65"/>
        <v>2565</v>
      </c>
      <c r="B2579" s="294"/>
      <c r="C2579" s="337"/>
      <c r="D2579" s="337"/>
      <c r="E2579" s="337"/>
      <c r="F2579" s="337"/>
      <c r="G2579" s="356"/>
      <c r="H2579" s="340"/>
      <c r="I2579" s="337"/>
      <c r="J2579" s="337"/>
      <c r="K2579" s="337"/>
      <c r="L2579" s="337"/>
      <c r="M2579" s="329"/>
      <c r="N2579" s="337"/>
      <c r="O2579" s="349"/>
      <c r="P2579" s="349" t="str">
        <f>TEXT(daily!$B2579,"mmmm")</f>
        <v>January</v>
      </c>
      <c r="Q2579" s="358"/>
      <c r="R2579" s="313" t="str">
        <f t="shared" si="66"/>
        <v>1900</v>
      </c>
    </row>
    <row r="2580" ht="27" customHeight="1" spans="1:18">
      <c r="A2580" s="361">
        <f t="shared" si="65"/>
        <v>2566</v>
      </c>
      <c r="B2580" s="294"/>
      <c r="C2580" s="337"/>
      <c r="D2580" s="337"/>
      <c r="E2580" s="337"/>
      <c r="F2580" s="337"/>
      <c r="G2580" s="356"/>
      <c r="H2580" s="340"/>
      <c r="I2580" s="337"/>
      <c r="J2580" s="337"/>
      <c r="K2580" s="337"/>
      <c r="L2580" s="337"/>
      <c r="M2580" s="334"/>
      <c r="N2580" s="337"/>
      <c r="O2580" s="349"/>
      <c r="P2580" s="349" t="str">
        <f>TEXT(daily!$B2580,"mmmm")</f>
        <v>January</v>
      </c>
      <c r="Q2580" s="357"/>
      <c r="R2580" s="313" t="str">
        <f t="shared" si="66"/>
        <v>1900</v>
      </c>
    </row>
    <row r="2581" ht="27" customHeight="1" spans="1:18">
      <c r="A2581" s="362">
        <f t="shared" si="65"/>
        <v>2567</v>
      </c>
      <c r="B2581" s="294"/>
      <c r="C2581" s="337"/>
      <c r="D2581" s="337"/>
      <c r="E2581" s="337"/>
      <c r="F2581" s="337"/>
      <c r="G2581" s="356"/>
      <c r="H2581" s="340"/>
      <c r="I2581" s="337"/>
      <c r="J2581" s="337"/>
      <c r="K2581" s="337"/>
      <c r="L2581" s="337"/>
      <c r="M2581" s="329"/>
      <c r="N2581" s="337"/>
      <c r="O2581" s="349"/>
      <c r="P2581" s="349" t="str">
        <f>TEXT(daily!$B2581,"mmmm")</f>
        <v>January</v>
      </c>
      <c r="Q2581" s="358"/>
      <c r="R2581" s="313" t="str">
        <f t="shared" si="66"/>
        <v>1900</v>
      </c>
    </row>
    <row r="2582" ht="27" customHeight="1" spans="1:18">
      <c r="A2582" s="361">
        <f t="shared" si="65"/>
        <v>2568</v>
      </c>
      <c r="B2582" s="294"/>
      <c r="C2582" s="337"/>
      <c r="D2582" s="337"/>
      <c r="E2582" s="337"/>
      <c r="F2582" s="337"/>
      <c r="G2582" s="356"/>
      <c r="H2582" s="340"/>
      <c r="I2582" s="337"/>
      <c r="J2582" s="337"/>
      <c r="K2582" s="337"/>
      <c r="L2582" s="337"/>
      <c r="M2582" s="334"/>
      <c r="N2582" s="337"/>
      <c r="O2582" s="349"/>
      <c r="P2582" s="349" t="str">
        <f>TEXT(daily!$B2582,"mmmm")</f>
        <v>January</v>
      </c>
      <c r="Q2582" s="357"/>
      <c r="R2582" s="313" t="str">
        <f t="shared" si="66"/>
        <v>1900</v>
      </c>
    </row>
    <row r="2583" ht="27" customHeight="1" spans="1:18">
      <c r="A2583" s="362">
        <f t="shared" si="65"/>
        <v>2569</v>
      </c>
      <c r="B2583" s="294"/>
      <c r="C2583" s="337"/>
      <c r="D2583" s="337"/>
      <c r="E2583" s="337"/>
      <c r="F2583" s="337"/>
      <c r="G2583" s="356"/>
      <c r="H2583" s="340"/>
      <c r="I2583" s="337"/>
      <c r="J2583" s="337"/>
      <c r="K2583" s="337"/>
      <c r="L2583" s="337"/>
      <c r="M2583" s="329"/>
      <c r="N2583" s="337"/>
      <c r="O2583" s="349"/>
      <c r="P2583" s="349" t="str">
        <f>TEXT(daily!$B2583,"mmmm")</f>
        <v>January</v>
      </c>
      <c r="Q2583" s="358"/>
      <c r="R2583" s="313" t="str">
        <f t="shared" si="66"/>
        <v>1900</v>
      </c>
    </row>
    <row r="2584" ht="27" customHeight="1" spans="1:18">
      <c r="A2584" s="361">
        <f t="shared" si="65"/>
        <v>2570</v>
      </c>
      <c r="B2584" s="294"/>
      <c r="C2584" s="337"/>
      <c r="D2584" s="337"/>
      <c r="E2584" s="337"/>
      <c r="F2584" s="337"/>
      <c r="G2584" s="356"/>
      <c r="H2584" s="340"/>
      <c r="I2584" s="337"/>
      <c r="J2584" s="337"/>
      <c r="K2584" s="337"/>
      <c r="L2584" s="337"/>
      <c r="M2584" s="334"/>
      <c r="N2584" s="337"/>
      <c r="O2584" s="349"/>
      <c r="P2584" s="349" t="str">
        <f>TEXT(daily!$B2584,"mmmm")</f>
        <v>January</v>
      </c>
      <c r="Q2584" s="357"/>
      <c r="R2584" s="313" t="str">
        <f t="shared" si="66"/>
        <v>1900</v>
      </c>
    </row>
    <row r="2585" ht="27" customHeight="1" spans="1:18">
      <c r="A2585" s="362">
        <f t="shared" si="65"/>
        <v>2571</v>
      </c>
      <c r="B2585" s="294"/>
      <c r="C2585" s="337"/>
      <c r="D2585" s="337"/>
      <c r="E2585" s="337"/>
      <c r="F2585" s="337"/>
      <c r="G2585" s="356"/>
      <c r="H2585" s="340"/>
      <c r="I2585" s="337"/>
      <c r="J2585" s="337"/>
      <c r="K2585" s="337"/>
      <c r="L2585" s="337"/>
      <c r="M2585" s="329"/>
      <c r="N2585" s="337"/>
      <c r="O2585" s="349"/>
      <c r="P2585" s="349" t="str">
        <f>TEXT(daily!$B2585,"mmmm")</f>
        <v>January</v>
      </c>
      <c r="Q2585" s="358"/>
      <c r="R2585" s="313" t="str">
        <f t="shared" si="66"/>
        <v>1900</v>
      </c>
    </row>
    <row r="2586" ht="27" customHeight="1" spans="1:18">
      <c r="A2586" s="361">
        <f t="shared" si="65"/>
        <v>2572</v>
      </c>
      <c r="B2586" s="294"/>
      <c r="C2586" s="337"/>
      <c r="D2586" s="337"/>
      <c r="E2586" s="337"/>
      <c r="F2586" s="337"/>
      <c r="G2586" s="356"/>
      <c r="H2586" s="340"/>
      <c r="I2586" s="337"/>
      <c r="J2586" s="337"/>
      <c r="K2586" s="337"/>
      <c r="L2586" s="337"/>
      <c r="M2586" s="334"/>
      <c r="N2586" s="337"/>
      <c r="O2586" s="349"/>
      <c r="P2586" s="349" t="str">
        <f>TEXT(daily!$B2586,"mmmm")</f>
        <v>January</v>
      </c>
      <c r="Q2586" s="357"/>
      <c r="R2586" s="313" t="str">
        <f t="shared" si="66"/>
        <v>1900</v>
      </c>
    </row>
    <row r="2587" ht="27" customHeight="1" spans="1:18">
      <c r="A2587" s="362">
        <f t="shared" si="65"/>
        <v>2573</v>
      </c>
      <c r="B2587" s="294"/>
      <c r="C2587" s="337"/>
      <c r="D2587" s="337"/>
      <c r="E2587" s="337"/>
      <c r="F2587" s="337"/>
      <c r="G2587" s="356"/>
      <c r="H2587" s="340"/>
      <c r="I2587" s="337"/>
      <c r="J2587" s="337"/>
      <c r="K2587" s="337"/>
      <c r="L2587" s="337"/>
      <c r="M2587" s="329"/>
      <c r="N2587" s="337"/>
      <c r="O2587" s="349"/>
      <c r="P2587" s="349" t="str">
        <f>TEXT(daily!$B2587,"mmmm")</f>
        <v>January</v>
      </c>
      <c r="Q2587" s="358"/>
      <c r="R2587" s="313" t="str">
        <f t="shared" si="66"/>
        <v>1900</v>
      </c>
    </row>
    <row r="2588" ht="27" customHeight="1" spans="1:18">
      <c r="A2588" s="361">
        <f t="shared" si="65"/>
        <v>2574</v>
      </c>
      <c r="B2588" s="294"/>
      <c r="C2588" s="337"/>
      <c r="D2588" s="337"/>
      <c r="E2588" s="337"/>
      <c r="F2588" s="337"/>
      <c r="G2588" s="356"/>
      <c r="H2588" s="340"/>
      <c r="I2588" s="337"/>
      <c r="J2588" s="337"/>
      <c r="K2588" s="337"/>
      <c r="L2588" s="337"/>
      <c r="M2588" s="334"/>
      <c r="N2588" s="337"/>
      <c r="O2588" s="349"/>
      <c r="P2588" s="349" t="str">
        <f>TEXT(daily!$B2588,"mmmm")</f>
        <v>January</v>
      </c>
      <c r="Q2588" s="357"/>
      <c r="R2588" s="313" t="str">
        <f t="shared" si="66"/>
        <v>1900</v>
      </c>
    </row>
    <row r="2589" ht="27" customHeight="1" spans="1:18">
      <c r="A2589" s="362">
        <f t="shared" si="65"/>
        <v>2575</v>
      </c>
      <c r="B2589" s="294"/>
      <c r="C2589" s="337"/>
      <c r="D2589" s="337"/>
      <c r="E2589" s="337"/>
      <c r="F2589" s="337"/>
      <c r="G2589" s="356"/>
      <c r="H2589" s="340"/>
      <c r="I2589" s="337"/>
      <c r="J2589" s="337"/>
      <c r="K2589" s="337"/>
      <c r="L2589" s="337"/>
      <c r="M2589" s="329"/>
      <c r="N2589" s="337"/>
      <c r="O2589" s="349"/>
      <c r="P2589" s="349" t="str">
        <f>TEXT(daily!$B2589,"mmmm")</f>
        <v>January</v>
      </c>
      <c r="Q2589" s="358"/>
      <c r="R2589" s="313" t="str">
        <f t="shared" si="66"/>
        <v>1900</v>
      </c>
    </row>
    <row r="2590" ht="27" customHeight="1" spans="1:18">
      <c r="A2590" s="361">
        <f t="shared" si="65"/>
        <v>2576</v>
      </c>
      <c r="B2590" s="294"/>
      <c r="C2590" s="337"/>
      <c r="D2590" s="337"/>
      <c r="E2590" s="337"/>
      <c r="F2590" s="337"/>
      <c r="G2590" s="356"/>
      <c r="H2590" s="340"/>
      <c r="I2590" s="337"/>
      <c r="J2590" s="337"/>
      <c r="K2590" s="337"/>
      <c r="L2590" s="337"/>
      <c r="M2590" s="334"/>
      <c r="N2590" s="337"/>
      <c r="O2590" s="349"/>
      <c r="P2590" s="349" t="str">
        <f>TEXT(daily!$B2590,"mmmm")</f>
        <v>January</v>
      </c>
      <c r="Q2590" s="357"/>
      <c r="R2590" s="313" t="str">
        <f t="shared" si="66"/>
        <v>1900</v>
      </c>
    </row>
    <row r="2591" ht="27" customHeight="1" spans="1:18">
      <c r="A2591" s="362">
        <f t="shared" si="65"/>
        <v>2577</v>
      </c>
      <c r="B2591" s="294"/>
      <c r="C2591" s="337"/>
      <c r="D2591" s="337"/>
      <c r="E2591" s="337"/>
      <c r="F2591" s="341"/>
      <c r="G2591" s="356"/>
      <c r="H2591" s="340"/>
      <c r="I2591" s="337"/>
      <c r="J2591" s="337"/>
      <c r="K2591" s="337"/>
      <c r="L2591" s="337"/>
      <c r="M2591" s="329"/>
      <c r="N2591" s="337"/>
      <c r="O2591" s="349"/>
      <c r="P2591" s="349" t="str">
        <f>TEXT(daily!$B2591,"mmmm")</f>
        <v>January</v>
      </c>
      <c r="Q2591" s="358"/>
      <c r="R2591" s="313" t="str">
        <f t="shared" si="66"/>
        <v>1900</v>
      </c>
    </row>
    <row r="2592" ht="27" customHeight="1" spans="1:18">
      <c r="A2592" s="361">
        <f t="shared" si="65"/>
        <v>2578</v>
      </c>
      <c r="B2592" s="294"/>
      <c r="C2592" s="337"/>
      <c r="D2592" s="337"/>
      <c r="E2592" s="337"/>
      <c r="F2592" s="337"/>
      <c r="G2592" s="356"/>
      <c r="H2592" s="340"/>
      <c r="I2592" s="337"/>
      <c r="J2592" s="337"/>
      <c r="K2592" s="337"/>
      <c r="L2592" s="337"/>
      <c r="M2592" s="334"/>
      <c r="N2592" s="337"/>
      <c r="O2592" s="349"/>
      <c r="P2592" s="349" t="str">
        <f>TEXT(daily!$B2592,"mmmm")</f>
        <v>January</v>
      </c>
      <c r="Q2592" s="357"/>
      <c r="R2592" s="313" t="str">
        <f t="shared" si="66"/>
        <v>1900</v>
      </c>
    </row>
    <row r="2593" ht="27" customHeight="1" spans="1:18">
      <c r="A2593" s="362">
        <f t="shared" si="65"/>
        <v>2579</v>
      </c>
      <c r="B2593" s="294"/>
      <c r="C2593" s="337"/>
      <c r="D2593" s="337"/>
      <c r="E2593" s="337"/>
      <c r="F2593" s="337"/>
      <c r="G2593" s="356"/>
      <c r="H2593" s="340"/>
      <c r="I2593" s="337"/>
      <c r="J2593" s="337"/>
      <c r="K2593" s="337"/>
      <c r="L2593" s="337"/>
      <c r="M2593" s="329"/>
      <c r="N2593" s="337"/>
      <c r="O2593" s="349"/>
      <c r="P2593" s="349" t="str">
        <f>TEXT(daily!$B2593,"mmmm")</f>
        <v>January</v>
      </c>
      <c r="Q2593" s="358"/>
      <c r="R2593" s="313" t="str">
        <f t="shared" si="66"/>
        <v>1900</v>
      </c>
    </row>
    <row r="2594" ht="27" customHeight="1" spans="1:18">
      <c r="A2594" s="361">
        <f t="shared" si="65"/>
        <v>2580</v>
      </c>
      <c r="B2594" s="294"/>
      <c r="C2594" s="337"/>
      <c r="D2594" s="337"/>
      <c r="E2594" s="337"/>
      <c r="F2594" s="337"/>
      <c r="G2594" s="356"/>
      <c r="H2594" s="340"/>
      <c r="I2594" s="337"/>
      <c r="J2594" s="337"/>
      <c r="K2594" s="337"/>
      <c r="L2594" s="337"/>
      <c r="M2594" s="334"/>
      <c r="N2594" s="337"/>
      <c r="O2594" s="349"/>
      <c r="P2594" s="349" t="str">
        <f>TEXT(daily!$B2594,"mmmm")</f>
        <v>January</v>
      </c>
      <c r="Q2594" s="357"/>
      <c r="R2594" s="313" t="str">
        <f t="shared" si="66"/>
        <v>1900</v>
      </c>
    </row>
    <row r="2595" ht="27" customHeight="1" spans="1:18">
      <c r="A2595" s="362">
        <f t="shared" si="65"/>
        <v>2581</v>
      </c>
      <c r="B2595" s="294"/>
      <c r="C2595" s="337"/>
      <c r="D2595" s="337"/>
      <c r="E2595" s="337"/>
      <c r="F2595" s="341"/>
      <c r="G2595" s="356"/>
      <c r="H2595" s="340"/>
      <c r="I2595" s="337"/>
      <c r="J2595" s="337"/>
      <c r="K2595" s="337"/>
      <c r="L2595" s="337"/>
      <c r="M2595" s="329"/>
      <c r="N2595" s="337"/>
      <c r="O2595" s="349"/>
      <c r="P2595" s="349" t="str">
        <f>TEXT(daily!$B2595,"mmmm")</f>
        <v>January</v>
      </c>
      <c r="Q2595" s="358"/>
      <c r="R2595" s="313" t="str">
        <f t="shared" si="66"/>
        <v>1900</v>
      </c>
    </row>
    <row r="2596" ht="27" customHeight="1" spans="1:18">
      <c r="A2596" s="361">
        <f t="shared" si="65"/>
        <v>2582</v>
      </c>
      <c r="B2596" s="294"/>
      <c r="C2596" s="337"/>
      <c r="D2596" s="337"/>
      <c r="E2596" s="337"/>
      <c r="F2596" s="337"/>
      <c r="G2596" s="356"/>
      <c r="H2596" s="340"/>
      <c r="I2596" s="337"/>
      <c r="J2596" s="337"/>
      <c r="K2596" s="337"/>
      <c r="L2596" s="337"/>
      <c r="M2596" s="334"/>
      <c r="N2596" s="337"/>
      <c r="O2596" s="349"/>
      <c r="P2596" s="349" t="str">
        <f>TEXT(daily!$B2596,"mmmm")</f>
        <v>January</v>
      </c>
      <c r="Q2596" s="357"/>
      <c r="R2596" s="313" t="str">
        <f t="shared" si="66"/>
        <v>1900</v>
      </c>
    </row>
    <row r="2597" ht="27" customHeight="1" spans="1:18">
      <c r="A2597" s="362">
        <f t="shared" si="65"/>
        <v>2583</v>
      </c>
      <c r="B2597" s="294"/>
      <c r="C2597" s="337"/>
      <c r="D2597" s="337"/>
      <c r="E2597" s="337"/>
      <c r="F2597" s="337"/>
      <c r="G2597" s="356"/>
      <c r="H2597" s="340"/>
      <c r="I2597" s="337"/>
      <c r="J2597" s="337"/>
      <c r="K2597" s="337"/>
      <c r="L2597" s="337"/>
      <c r="M2597" s="329"/>
      <c r="N2597" s="337"/>
      <c r="O2597" s="349"/>
      <c r="P2597" s="349" t="str">
        <f>TEXT(daily!$B2597,"mmmm")</f>
        <v>January</v>
      </c>
      <c r="Q2597" s="358"/>
      <c r="R2597" s="313" t="str">
        <f t="shared" si="66"/>
        <v>1900</v>
      </c>
    </row>
    <row r="2598" ht="27" customHeight="1" spans="1:18">
      <c r="A2598" s="361">
        <f t="shared" si="65"/>
        <v>2584</v>
      </c>
      <c r="B2598" s="294"/>
      <c r="C2598" s="337"/>
      <c r="D2598" s="337"/>
      <c r="E2598" s="337"/>
      <c r="F2598" s="337"/>
      <c r="G2598" s="356"/>
      <c r="H2598" s="340"/>
      <c r="I2598" s="337"/>
      <c r="J2598" s="337"/>
      <c r="K2598" s="337"/>
      <c r="L2598" s="337"/>
      <c r="M2598" s="334"/>
      <c r="N2598" s="337"/>
      <c r="O2598" s="349"/>
      <c r="P2598" s="349" t="str">
        <f>TEXT(daily!$B2598,"mmmm")</f>
        <v>January</v>
      </c>
      <c r="Q2598" s="357"/>
      <c r="R2598" s="313" t="str">
        <f t="shared" si="66"/>
        <v>1900</v>
      </c>
    </row>
    <row r="2599" ht="27" customHeight="1" spans="1:18">
      <c r="A2599" s="362">
        <f t="shared" si="65"/>
        <v>2585</v>
      </c>
      <c r="B2599" s="294"/>
      <c r="C2599" s="337"/>
      <c r="D2599" s="337"/>
      <c r="E2599" s="337"/>
      <c r="F2599" s="337"/>
      <c r="G2599" s="356"/>
      <c r="H2599" s="340"/>
      <c r="I2599" s="337"/>
      <c r="J2599" s="337"/>
      <c r="K2599" s="337"/>
      <c r="L2599" s="337"/>
      <c r="M2599" s="329"/>
      <c r="N2599" s="337"/>
      <c r="O2599" s="349"/>
      <c r="P2599" s="349" t="str">
        <f>TEXT(daily!$B2599,"mmmm")</f>
        <v>January</v>
      </c>
      <c r="Q2599" s="358"/>
      <c r="R2599" s="313" t="str">
        <f t="shared" si="66"/>
        <v>1900</v>
      </c>
    </row>
    <row r="2600" ht="27" customHeight="1" spans="1:18">
      <c r="A2600" s="361">
        <f t="shared" si="65"/>
        <v>2586</v>
      </c>
      <c r="B2600" s="294"/>
      <c r="C2600" s="337"/>
      <c r="D2600" s="337"/>
      <c r="E2600" s="337"/>
      <c r="F2600" s="337"/>
      <c r="G2600" s="356"/>
      <c r="H2600" s="340"/>
      <c r="I2600" s="337"/>
      <c r="J2600" s="337"/>
      <c r="K2600" s="337"/>
      <c r="L2600" s="337"/>
      <c r="M2600" s="334"/>
      <c r="N2600" s="337"/>
      <c r="O2600" s="349"/>
      <c r="P2600" s="349" t="str">
        <f>TEXT(daily!$B2600,"mmmm")</f>
        <v>January</v>
      </c>
      <c r="Q2600" s="357"/>
      <c r="R2600" s="313" t="str">
        <f t="shared" si="66"/>
        <v>1900</v>
      </c>
    </row>
    <row r="2601" ht="27" customHeight="1" spans="1:18">
      <c r="A2601" s="362">
        <f t="shared" si="65"/>
        <v>2587</v>
      </c>
      <c r="B2601" s="294"/>
      <c r="C2601" s="337"/>
      <c r="D2601" s="337"/>
      <c r="E2601" s="337"/>
      <c r="F2601" s="337"/>
      <c r="G2601" s="356"/>
      <c r="H2601" s="340"/>
      <c r="I2601" s="337"/>
      <c r="J2601" s="337"/>
      <c r="K2601" s="337"/>
      <c r="L2601" s="337"/>
      <c r="M2601" s="329"/>
      <c r="N2601" s="337"/>
      <c r="O2601" s="349"/>
      <c r="P2601" s="349" t="str">
        <f>TEXT(daily!$B2601,"mmmm")</f>
        <v>January</v>
      </c>
      <c r="Q2601" s="358"/>
      <c r="R2601" s="313" t="str">
        <f t="shared" si="66"/>
        <v>1900</v>
      </c>
    </row>
    <row r="2602" ht="27" customHeight="1" spans="1:18">
      <c r="A2602" s="361">
        <f t="shared" ref="A2602:A2665" si="67">A2601+1</f>
        <v>2588</v>
      </c>
      <c r="B2602" s="294"/>
      <c r="C2602" s="337"/>
      <c r="D2602" s="337"/>
      <c r="E2602" s="337"/>
      <c r="F2602" s="337"/>
      <c r="G2602" s="356"/>
      <c r="H2602" s="340"/>
      <c r="I2602" s="337"/>
      <c r="J2602" s="337"/>
      <c r="K2602" s="337"/>
      <c r="L2602" s="337"/>
      <c r="M2602" s="334"/>
      <c r="N2602" s="337"/>
      <c r="O2602" s="349"/>
      <c r="P2602" s="349" t="str">
        <f>TEXT(daily!$B2602,"mmmm")</f>
        <v>January</v>
      </c>
      <c r="Q2602" s="357"/>
      <c r="R2602" s="313" t="str">
        <f t="shared" si="66"/>
        <v>1900</v>
      </c>
    </row>
    <row r="2603" ht="27" customHeight="1" spans="1:18">
      <c r="A2603" s="362">
        <f t="shared" si="67"/>
        <v>2589</v>
      </c>
      <c r="B2603" s="294"/>
      <c r="C2603" s="337"/>
      <c r="D2603" s="337"/>
      <c r="E2603" s="337"/>
      <c r="F2603" s="337"/>
      <c r="G2603" s="356"/>
      <c r="H2603" s="340"/>
      <c r="I2603" s="337"/>
      <c r="J2603" s="337"/>
      <c r="K2603" s="337"/>
      <c r="L2603" s="337"/>
      <c r="M2603" s="329"/>
      <c r="N2603" s="337"/>
      <c r="O2603" s="349"/>
      <c r="P2603" s="349" t="str">
        <f>TEXT(daily!$B2603,"mmmm")</f>
        <v>January</v>
      </c>
      <c r="Q2603" s="358"/>
      <c r="R2603" s="313" t="str">
        <f t="shared" si="66"/>
        <v>1900</v>
      </c>
    </row>
    <row r="2604" ht="27" customHeight="1" spans="1:18">
      <c r="A2604" s="361">
        <f t="shared" si="67"/>
        <v>2590</v>
      </c>
      <c r="B2604" s="294"/>
      <c r="C2604" s="337"/>
      <c r="D2604" s="337"/>
      <c r="E2604" s="337"/>
      <c r="F2604" s="337"/>
      <c r="G2604" s="356"/>
      <c r="H2604" s="340"/>
      <c r="I2604" s="337"/>
      <c r="J2604" s="337"/>
      <c r="K2604" s="337"/>
      <c r="L2604" s="337"/>
      <c r="M2604" s="334"/>
      <c r="N2604" s="337"/>
      <c r="O2604" s="349"/>
      <c r="P2604" s="349" t="str">
        <f>TEXT(daily!$B2604,"mmmm")</f>
        <v>January</v>
      </c>
      <c r="Q2604" s="357"/>
      <c r="R2604" s="313" t="str">
        <f t="shared" si="66"/>
        <v>1900</v>
      </c>
    </row>
    <row r="2605" ht="27" customHeight="1" spans="1:18">
      <c r="A2605" s="362">
        <f t="shared" si="67"/>
        <v>2591</v>
      </c>
      <c r="B2605" s="294"/>
      <c r="C2605" s="337"/>
      <c r="D2605" s="337"/>
      <c r="E2605" s="337"/>
      <c r="F2605" s="337"/>
      <c r="G2605" s="356"/>
      <c r="H2605" s="340"/>
      <c r="I2605" s="337"/>
      <c r="J2605" s="337"/>
      <c r="K2605" s="337"/>
      <c r="L2605" s="337"/>
      <c r="M2605" s="329"/>
      <c r="N2605" s="337"/>
      <c r="O2605" s="349"/>
      <c r="P2605" s="349" t="str">
        <f>TEXT(daily!$B2605,"mmmm")</f>
        <v>January</v>
      </c>
      <c r="Q2605" s="358"/>
      <c r="R2605" s="313" t="str">
        <f t="shared" si="66"/>
        <v>1900</v>
      </c>
    </row>
    <row r="2606" ht="27" customHeight="1" spans="1:18">
      <c r="A2606" s="361">
        <f t="shared" si="67"/>
        <v>2592</v>
      </c>
      <c r="B2606" s="294"/>
      <c r="C2606" s="337"/>
      <c r="D2606" s="337"/>
      <c r="E2606" s="337"/>
      <c r="F2606" s="337"/>
      <c r="G2606" s="356"/>
      <c r="H2606" s="340"/>
      <c r="I2606" s="337"/>
      <c r="J2606" s="337"/>
      <c r="K2606" s="337"/>
      <c r="L2606" s="337"/>
      <c r="M2606" s="334"/>
      <c r="N2606" s="337"/>
      <c r="O2606" s="349"/>
      <c r="P2606" s="349" t="str">
        <f>TEXT(daily!$B2606,"mmmm")</f>
        <v>January</v>
      </c>
      <c r="Q2606" s="357"/>
      <c r="R2606" s="313" t="str">
        <f t="shared" si="66"/>
        <v>1900</v>
      </c>
    </row>
    <row r="2607" ht="27" customHeight="1" spans="1:18">
      <c r="A2607" s="362">
        <f t="shared" si="67"/>
        <v>2593</v>
      </c>
      <c r="B2607" s="294"/>
      <c r="C2607" s="337"/>
      <c r="D2607" s="337"/>
      <c r="E2607" s="337"/>
      <c r="F2607" s="337"/>
      <c r="G2607" s="356"/>
      <c r="H2607" s="340"/>
      <c r="I2607" s="337"/>
      <c r="J2607" s="337"/>
      <c r="K2607" s="337"/>
      <c r="L2607" s="337"/>
      <c r="M2607" s="329"/>
      <c r="N2607" s="337"/>
      <c r="O2607" s="349"/>
      <c r="P2607" s="349" t="str">
        <f>TEXT(daily!$B2607,"mmmm")</f>
        <v>January</v>
      </c>
      <c r="Q2607" s="358"/>
      <c r="R2607" s="313" t="str">
        <f t="shared" si="66"/>
        <v>1900</v>
      </c>
    </row>
    <row r="2608" ht="27" customHeight="1" spans="1:18">
      <c r="A2608" s="361">
        <f t="shared" si="67"/>
        <v>2594</v>
      </c>
      <c r="B2608" s="294"/>
      <c r="C2608" s="337"/>
      <c r="D2608" s="337"/>
      <c r="E2608" s="337"/>
      <c r="F2608" s="337"/>
      <c r="G2608" s="356"/>
      <c r="H2608" s="340"/>
      <c r="I2608" s="337"/>
      <c r="J2608" s="337"/>
      <c r="K2608" s="337"/>
      <c r="L2608" s="337"/>
      <c r="M2608" s="334"/>
      <c r="N2608" s="337"/>
      <c r="O2608" s="349"/>
      <c r="P2608" s="349" t="str">
        <f>TEXT(daily!$B2608,"mmmm")</f>
        <v>January</v>
      </c>
      <c r="Q2608" s="357"/>
      <c r="R2608" s="313" t="str">
        <f t="shared" si="66"/>
        <v>1900</v>
      </c>
    </row>
    <row r="2609" ht="27" customHeight="1" spans="1:18">
      <c r="A2609" s="362">
        <f t="shared" si="67"/>
        <v>2595</v>
      </c>
      <c r="B2609" s="294"/>
      <c r="C2609" s="337"/>
      <c r="D2609" s="337"/>
      <c r="E2609" s="337"/>
      <c r="F2609" s="337"/>
      <c r="G2609" s="356"/>
      <c r="H2609" s="340"/>
      <c r="I2609" s="337"/>
      <c r="J2609" s="337"/>
      <c r="K2609" s="337"/>
      <c r="L2609" s="337"/>
      <c r="M2609" s="329"/>
      <c r="N2609" s="337"/>
      <c r="O2609" s="349"/>
      <c r="P2609" s="349" t="str">
        <f>TEXT(daily!$B2609,"mmmm")</f>
        <v>January</v>
      </c>
      <c r="Q2609" s="358"/>
      <c r="R2609" s="313" t="str">
        <f t="shared" si="66"/>
        <v>1900</v>
      </c>
    </row>
    <row r="2610" ht="27" customHeight="1" spans="1:18">
      <c r="A2610" s="361">
        <f t="shared" si="67"/>
        <v>2596</v>
      </c>
      <c r="B2610" s="294"/>
      <c r="C2610" s="337"/>
      <c r="D2610" s="337"/>
      <c r="E2610" s="337"/>
      <c r="F2610" s="337"/>
      <c r="G2610" s="356"/>
      <c r="H2610" s="340"/>
      <c r="I2610" s="337"/>
      <c r="J2610" s="337"/>
      <c r="K2610" s="337"/>
      <c r="L2610" s="337"/>
      <c r="M2610" s="334"/>
      <c r="N2610" s="337"/>
      <c r="O2610" s="349"/>
      <c r="P2610" s="349" t="str">
        <f>TEXT(daily!$B2610,"mmmm")</f>
        <v>January</v>
      </c>
      <c r="Q2610" s="357"/>
      <c r="R2610" s="313" t="str">
        <f t="shared" si="66"/>
        <v>1900</v>
      </c>
    </row>
    <row r="2611" ht="27" customHeight="1" spans="1:18">
      <c r="A2611" s="362">
        <f t="shared" si="67"/>
        <v>2597</v>
      </c>
      <c r="B2611" s="294"/>
      <c r="C2611" s="337"/>
      <c r="D2611" s="337"/>
      <c r="E2611" s="337"/>
      <c r="F2611" s="337"/>
      <c r="G2611" s="356"/>
      <c r="H2611" s="340"/>
      <c r="I2611" s="337"/>
      <c r="J2611" s="337"/>
      <c r="K2611" s="337"/>
      <c r="L2611" s="337"/>
      <c r="M2611" s="329"/>
      <c r="N2611" s="337"/>
      <c r="O2611" s="349"/>
      <c r="P2611" s="349" t="str">
        <f>TEXT(daily!$B2611,"mmmm")</f>
        <v>January</v>
      </c>
      <c r="Q2611" s="358"/>
      <c r="R2611" s="313" t="str">
        <f t="shared" si="66"/>
        <v>1900</v>
      </c>
    </row>
    <row r="2612" ht="27" customHeight="1" spans="1:18">
      <c r="A2612" s="361">
        <f t="shared" si="67"/>
        <v>2598</v>
      </c>
      <c r="B2612" s="294"/>
      <c r="C2612" s="337"/>
      <c r="D2612" s="337"/>
      <c r="E2612" s="337"/>
      <c r="F2612" s="337"/>
      <c r="G2612" s="356"/>
      <c r="H2612" s="340"/>
      <c r="I2612" s="337"/>
      <c r="J2612" s="337"/>
      <c r="K2612" s="337"/>
      <c r="L2612" s="337"/>
      <c r="M2612" s="334"/>
      <c r="N2612" s="337"/>
      <c r="O2612" s="349"/>
      <c r="P2612" s="349" t="str">
        <f>TEXT(daily!$B2612,"mmmm")</f>
        <v>January</v>
      </c>
      <c r="Q2612" s="357"/>
      <c r="R2612" s="313" t="str">
        <f t="shared" si="66"/>
        <v>1900</v>
      </c>
    </row>
    <row r="2613" ht="27" customHeight="1" spans="1:18">
      <c r="A2613" s="362">
        <f t="shared" si="67"/>
        <v>2599</v>
      </c>
      <c r="B2613" s="294"/>
      <c r="C2613" s="337"/>
      <c r="D2613" s="337"/>
      <c r="E2613" s="337"/>
      <c r="F2613" s="337"/>
      <c r="G2613" s="356"/>
      <c r="H2613" s="340"/>
      <c r="I2613" s="337"/>
      <c r="J2613" s="337"/>
      <c r="K2613" s="337"/>
      <c r="L2613" s="337"/>
      <c r="M2613" s="329"/>
      <c r="N2613" s="337"/>
      <c r="O2613" s="349"/>
      <c r="P2613" s="349" t="str">
        <f>TEXT(daily!$B2613,"mmmm")</f>
        <v>January</v>
      </c>
      <c r="Q2613" s="358"/>
      <c r="R2613" s="313" t="str">
        <f t="shared" si="66"/>
        <v>1900</v>
      </c>
    </row>
    <row r="2614" ht="27" customHeight="1" spans="1:18">
      <c r="A2614" s="361">
        <f t="shared" si="67"/>
        <v>2600</v>
      </c>
      <c r="B2614" s="294"/>
      <c r="C2614" s="337"/>
      <c r="D2614" s="337"/>
      <c r="E2614" s="337"/>
      <c r="F2614" s="337"/>
      <c r="G2614" s="356"/>
      <c r="H2614" s="340"/>
      <c r="I2614" s="337"/>
      <c r="J2614" s="337"/>
      <c r="K2614" s="337"/>
      <c r="L2614" s="337"/>
      <c r="M2614" s="334"/>
      <c r="N2614" s="337"/>
      <c r="O2614" s="349"/>
      <c r="P2614" s="349" t="str">
        <f>TEXT(daily!$B2614,"mmmm")</f>
        <v>January</v>
      </c>
      <c r="Q2614" s="357"/>
      <c r="R2614" s="313" t="str">
        <f t="shared" si="66"/>
        <v>1900</v>
      </c>
    </row>
    <row r="2615" ht="27" customHeight="1" spans="1:18">
      <c r="A2615" s="362">
        <f t="shared" si="67"/>
        <v>2601</v>
      </c>
      <c r="B2615" s="294"/>
      <c r="C2615" s="337"/>
      <c r="D2615" s="337"/>
      <c r="E2615" s="337"/>
      <c r="F2615" s="337"/>
      <c r="G2615" s="356"/>
      <c r="H2615" s="340"/>
      <c r="I2615" s="337"/>
      <c r="J2615" s="337"/>
      <c r="K2615" s="337"/>
      <c r="L2615" s="337"/>
      <c r="M2615" s="329"/>
      <c r="N2615" s="337"/>
      <c r="O2615" s="349"/>
      <c r="P2615" s="349" t="str">
        <f>TEXT(daily!$B2615,"mmmm")</f>
        <v>January</v>
      </c>
      <c r="Q2615" s="358"/>
      <c r="R2615" s="313" t="str">
        <f t="shared" si="66"/>
        <v>1900</v>
      </c>
    </row>
    <row r="2616" ht="27" customHeight="1" spans="1:18">
      <c r="A2616" s="361">
        <f t="shared" si="67"/>
        <v>2602</v>
      </c>
      <c r="B2616" s="294"/>
      <c r="C2616" s="337"/>
      <c r="D2616" s="337"/>
      <c r="E2616" s="337"/>
      <c r="F2616" s="337"/>
      <c r="G2616" s="356"/>
      <c r="H2616" s="340"/>
      <c r="I2616" s="337"/>
      <c r="J2616" s="337"/>
      <c r="K2616" s="337"/>
      <c r="L2616" s="337"/>
      <c r="M2616" s="334"/>
      <c r="N2616" s="337"/>
      <c r="O2616" s="349"/>
      <c r="P2616" s="349" t="str">
        <f>TEXT(daily!$B2616,"mmmm")</f>
        <v>January</v>
      </c>
      <c r="Q2616" s="357"/>
      <c r="R2616" s="313" t="str">
        <f t="shared" si="66"/>
        <v>1900</v>
      </c>
    </row>
    <row r="2617" ht="27" customHeight="1" spans="1:18">
      <c r="A2617" s="362">
        <f t="shared" si="67"/>
        <v>2603</v>
      </c>
      <c r="B2617" s="294"/>
      <c r="C2617" s="337"/>
      <c r="D2617" s="337"/>
      <c r="E2617" s="337"/>
      <c r="F2617" s="337"/>
      <c r="G2617" s="356"/>
      <c r="H2617" s="340"/>
      <c r="I2617" s="337"/>
      <c r="J2617" s="337"/>
      <c r="K2617" s="337"/>
      <c r="L2617" s="337"/>
      <c r="M2617" s="329"/>
      <c r="N2617" s="337"/>
      <c r="O2617" s="349"/>
      <c r="P2617" s="349" t="str">
        <f>TEXT(daily!$B2617,"mmmm")</f>
        <v>January</v>
      </c>
      <c r="Q2617" s="358"/>
      <c r="R2617" s="313" t="str">
        <f t="shared" si="66"/>
        <v>1900</v>
      </c>
    </row>
    <row r="2618" ht="27" customHeight="1" spans="1:18">
      <c r="A2618" s="361">
        <f t="shared" si="67"/>
        <v>2604</v>
      </c>
      <c r="B2618" s="294"/>
      <c r="C2618" s="337"/>
      <c r="D2618" s="341"/>
      <c r="E2618" s="337"/>
      <c r="F2618" s="337"/>
      <c r="G2618" s="356"/>
      <c r="H2618" s="340"/>
      <c r="I2618" s="337"/>
      <c r="J2618" s="337"/>
      <c r="K2618" s="337"/>
      <c r="L2618" s="337"/>
      <c r="M2618" s="334"/>
      <c r="N2618" s="337"/>
      <c r="O2618" s="349"/>
      <c r="P2618" s="349" t="str">
        <f>TEXT(daily!$B2618,"mmmm")</f>
        <v>January</v>
      </c>
      <c r="Q2618" s="357"/>
      <c r="R2618" s="313" t="str">
        <f t="shared" si="66"/>
        <v>1900</v>
      </c>
    </row>
    <row r="2619" ht="27" customHeight="1" spans="1:18">
      <c r="A2619" s="362">
        <f t="shared" si="67"/>
        <v>2605</v>
      </c>
      <c r="B2619" s="294"/>
      <c r="C2619" s="337"/>
      <c r="D2619" s="341"/>
      <c r="E2619" s="337"/>
      <c r="F2619" s="337"/>
      <c r="G2619" s="356"/>
      <c r="H2619" s="340"/>
      <c r="I2619" s="337"/>
      <c r="J2619" s="337"/>
      <c r="K2619" s="337"/>
      <c r="L2619" s="337"/>
      <c r="M2619" s="329"/>
      <c r="N2619" s="337"/>
      <c r="O2619" s="349"/>
      <c r="P2619" s="349" t="str">
        <f>TEXT(daily!$B2619,"mmmm")</f>
        <v>January</v>
      </c>
      <c r="Q2619" s="358"/>
      <c r="R2619" s="313" t="str">
        <f t="shared" si="66"/>
        <v>1900</v>
      </c>
    </row>
    <row r="2620" ht="27" customHeight="1" spans="1:18">
      <c r="A2620" s="361">
        <f t="shared" si="67"/>
        <v>2606</v>
      </c>
      <c r="B2620" s="294"/>
      <c r="C2620" s="337"/>
      <c r="D2620" s="341"/>
      <c r="E2620" s="337"/>
      <c r="F2620" s="337"/>
      <c r="G2620" s="356"/>
      <c r="H2620" s="340"/>
      <c r="I2620" s="337"/>
      <c r="J2620" s="337"/>
      <c r="K2620" s="337"/>
      <c r="L2620" s="337"/>
      <c r="M2620" s="334"/>
      <c r="N2620" s="337"/>
      <c r="O2620" s="349"/>
      <c r="P2620" s="349" t="str">
        <f>TEXT(daily!$B2620,"mmmm")</f>
        <v>January</v>
      </c>
      <c r="Q2620" s="357"/>
      <c r="R2620" s="313" t="str">
        <f t="shared" si="66"/>
        <v>1900</v>
      </c>
    </row>
    <row r="2621" ht="27" customHeight="1" spans="1:18">
      <c r="A2621" s="362">
        <f t="shared" si="67"/>
        <v>2607</v>
      </c>
      <c r="B2621" s="294"/>
      <c r="C2621" s="337"/>
      <c r="D2621" s="341"/>
      <c r="E2621" s="337"/>
      <c r="F2621" s="337"/>
      <c r="G2621" s="356"/>
      <c r="H2621" s="340"/>
      <c r="I2621" s="337"/>
      <c r="J2621" s="337"/>
      <c r="K2621" s="337"/>
      <c r="L2621" s="337"/>
      <c r="M2621" s="329"/>
      <c r="N2621" s="337"/>
      <c r="O2621" s="349"/>
      <c r="P2621" s="349" t="str">
        <f>TEXT(daily!$B2621,"mmmm")</f>
        <v>January</v>
      </c>
      <c r="Q2621" s="358"/>
      <c r="R2621" s="313" t="str">
        <f t="shared" si="66"/>
        <v>1900</v>
      </c>
    </row>
    <row r="2622" ht="27" customHeight="1" spans="1:18">
      <c r="A2622" s="361">
        <f t="shared" si="67"/>
        <v>2608</v>
      </c>
      <c r="B2622" s="294"/>
      <c r="C2622" s="337"/>
      <c r="D2622" s="341"/>
      <c r="E2622" s="337"/>
      <c r="F2622" s="337"/>
      <c r="G2622" s="356"/>
      <c r="H2622" s="340"/>
      <c r="I2622" s="337"/>
      <c r="J2622" s="337"/>
      <c r="K2622" s="337"/>
      <c r="L2622" s="337"/>
      <c r="M2622" s="334"/>
      <c r="N2622" s="337"/>
      <c r="O2622" s="349"/>
      <c r="P2622" s="349" t="str">
        <f>TEXT(daily!$B2622,"mmmm")</f>
        <v>January</v>
      </c>
      <c r="Q2622" s="357"/>
      <c r="R2622" s="313" t="str">
        <f t="shared" si="66"/>
        <v>1900</v>
      </c>
    </row>
    <row r="2623" ht="27" customHeight="1" spans="1:18">
      <c r="A2623" s="362">
        <f t="shared" si="67"/>
        <v>2609</v>
      </c>
      <c r="B2623" s="294"/>
      <c r="C2623" s="337"/>
      <c r="D2623" s="341"/>
      <c r="E2623" s="337"/>
      <c r="F2623" s="337"/>
      <c r="G2623" s="356"/>
      <c r="H2623" s="340"/>
      <c r="I2623" s="337"/>
      <c r="J2623" s="337"/>
      <c r="K2623" s="337"/>
      <c r="L2623" s="337"/>
      <c r="M2623" s="329"/>
      <c r="N2623" s="337"/>
      <c r="O2623" s="349"/>
      <c r="P2623" s="349" t="str">
        <f>TEXT(daily!$B2623,"mmmm")</f>
        <v>January</v>
      </c>
      <c r="Q2623" s="358"/>
      <c r="R2623" s="313" t="str">
        <f t="shared" si="66"/>
        <v>1900</v>
      </c>
    </row>
    <row r="2624" ht="27" customHeight="1" spans="1:18">
      <c r="A2624" s="361">
        <f t="shared" si="67"/>
        <v>2610</v>
      </c>
      <c r="B2624" s="294"/>
      <c r="C2624" s="337"/>
      <c r="D2624" s="341"/>
      <c r="E2624" s="337"/>
      <c r="F2624" s="337"/>
      <c r="G2624" s="356"/>
      <c r="H2624" s="340"/>
      <c r="I2624" s="337"/>
      <c r="J2624" s="337"/>
      <c r="K2624" s="337"/>
      <c r="L2624" s="337"/>
      <c r="M2624" s="334"/>
      <c r="N2624" s="337"/>
      <c r="O2624" s="349"/>
      <c r="P2624" s="349" t="str">
        <f>TEXT(daily!$B2624,"mmmm")</f>
        <v>January</v>
      </c>
      <c r="Q2624" s="357"/>
      <c r="R2624" s="313" t="str">
        <f t="shared" si="66"/>
        <v>1900</v>
      </c>
    </row>
    <row r="2625" ht="27" customHeight="1" spans="1:18">
      <c r="A2625" s="362">
        <f t="shared" si="67"/>
        <v>2611</v>
      </c>
      <c r="B2625" s="294"/>
      <c r="C2625" s="337"/>
      <c r="D2625" s="341"/>
      <c r="E2625" s="337"/>
      <c r="F2625" s="337"/>
      <c r="G2625" s="356"/>
      <c r="H2625" s="340"/>
      <c r="I2625" s="337"/>
      <c r="J2625" s="337"/>
      <c r="K2625" s="337"/>
      <c r="L2625" s="337"/>
      <c r="M2625" s="329"/>
      <c r="N2625" s="337"/>
      <c r="O2625" s="349"/>
      <c r="P2625" s="349" t="str">
        <f>TEXT(daily!$B2625,"mmmm")</f>
        <v>January</v>
      </c>
      <c r="Q2625" s="358"/>
      <c r="R2625" s="313" t="str">
        <f t="shared" si="66"/>
        <v>1900</v>
      </c>
    </row>
    <row r="2626" ht="27" customHeight="1" spans="1:18">
      <c r="A2626" s="361">
        <f t="shared" si="67"/>
        <v>2612</v>
      </c>
      <c r="B2626" s="294"/>
      <c r="C2626" s="337"/>
      <c r="D2626" s="341"/>
      <c r="E2626" s="337"/>
      <c r="F2626" s="337"/>
      <c r="G2626" s="356"/>
      <c r="H2626" s="340"/>
      <c r="I2626" s="337"/>
      <c r="J2626" s="337"/>
      <c r="K2626" s="337"/>
      <c r="L2626" s="337"/>
      <c r="M2626" s="334"/>
      <c r="N2626" s="337"/>
      <c r="O2626" s="349"/>
      <c r="P2626" s="349" t="str">
        <f>TEXT(daily!$B2626,"mmmm")</f>
        <v>January</v>
      </c>
      <c r="Q2626" s="357"/>
      <c r="R2626" s="313" t="str">
        <f t="shared" si="66"/>
        <v>1900</v>
      </c>
    </row>
    <row r="2627" ht="27" customHeight="1" spans="1:18">
      <c r="A2627" s="362">
        <f t="shared" si="67"/>
        <v>2613</v>
      </c>
      <c r="B2627" s="294"/>
      <c r="C2627" s="337"/>
      <c r="D2627" s="341"/>
      <c r="E2627" s="337"/>
      <c r="F2627" s="337"/>
      <c r="G2627" s="356"/>
      <c r="H2627" s="340"/>
      <c r="I2627" s="337"/>
      <c r="J2627" s="337"/>
      <c r="K2627" s="337"/>
      <c r="L2627" s="337"/>
      <c r="M2627" s="329"/>
      <c r="N2627" s="337"/>
      <c r="O2627" s="349"/>
      <c r="P2627" s="349" t="str">
        <f>TEXT(daily!$B2627,"mmmm")</f>
        <v>January</v>
      </c>
      <c r="Q2627" s="358"/>
      <c r="R2627" s="313" t="str">
        <f t="shared" si="66"/>
        <v>1900</v>
      </c>
    </row>
    <row r="2628" ht="27" customHeight="1" spans="1:18">
      <c r="A2628" s="361">
        <f t="shared" si="67"/>
        <v>2614</v>
      </c>
      <c r="B2628" s="294"/>
      <c r="C2628" s="337"/>
      <c r="D2628" s="341"/>
      <c r="E2628" s="337"/>
      <c r="F2628" s="337"/>
      <c r="G2628" s="356"/>
      <c r="H2628" s="340"/>
      <c r="I2628" s="337"/>
      <c r="J2628" s="337"/>
      <c r="K2628" s="337"/>
      <c r="L2628" s="337"/>
      <c r="M2628" s="334"/>
      <c r="N2628" s="337"/>
      <c r="O2628" s="349"/>
      <c r="P2628" s="349" t="str">
        <f>TEXT(daily!$B2628,"mmmm")</f>
        <v>January</v>
      </c>
      <c r="Q2628" s="357"/>
      <c r="R2628" s="313" t="str">
        <f t="shared" si="66"/>
        <v>1900</v>
      </c>
    </row>
    <row r="2629" ht="27" customHeight="1" spans="1:18">
      <c r="A2629" s="362">
        <f t="shared" si="67"/>
        <v>2615</v>
      </c>
      <c r="B2629" s="294"/>
      <c r="C2629" s="337"/>
      <c r="D2629" s="341"/>
      <c r="E2629" s="337"/>
      <c r="F2629" s="337"/>
      <c r="G2629" s="356"/>
      <c r="H2629" s="340"/>
      <c r="I2629" s="337"/>
      <c r="J2629" s="337"/>
      <c r="K2629" s="337"/>
      <c r="L2629" s="337"/>
      <c r="M2629" s="329"/>
      <c r="N2629" s="337"/>
      <c r="O2629" s="349"/>
      <c r="P2629" s="349" t="str">
        <f>TEXT(daily!$B2629,"mmmm")</f>
        <v>January</v>
      </c>
      <c r="Q2629" s="358"/>
      <c r="R2629" s="313" t="str">
        <f t="shared" si="66"/>
        <v>1900</v>
      </c>
    </row>
    <row r="2630" ht="27" customHeight="1" spans="1:18">
      <c r="A2630" s="361">
        <f t="shared" si="67"/>
        <v>2616</v>
      </c>
      <c r="B2630" s="294"/>
      <c r="C2630" s="337"/>
      <c r="D2630" s="341"/>
      <c r="E2630" s="337"/>
      <c r="F2630" s="337"/>
      <c r="G2630" s="356"/>
      <c r="H2630" s="340"/>
      <c r="I2630" s="337"/>
      <c r="J2630" s="337"/>
      <c r="K2630" s="337"/>
      <c r="L2630" s="337"/>
      <c r="M2630" s="334"/>
      <c r="N2630" s="337"/>
      <c r="O2630" s="349"/>
      <c r="P2630" s="349" t="str">
        <f>TEXT(daily!$B2630,"mmmm")</f>
        <v>January</v>
      </c>
      <c r="Q2630" s="357"/>
      <c r="R2630" s="313" t="str">
        <f t="shared" si="66"/>
        <v>1900</v>
      </c>
    </row>
    <row r="2631" ht="27" customHeight="1" spans="1:18">
      <c r="A2631" s="362">
        <f t="shared" si="67"/>
        <v>2617</v>
      </c>
      <c r="B2631" s="294"/>
      <c r="C2631" s="337"/>
      <c r="D2631" s="341"/>
      <c r="E2631" s="337"/>
      <c r="F2631" s="337"/>
      <c r="G2631" s="356"/>
      <c r="H2631" s="340"/>
      <c r="I2631" s="337"/>
      <c r="J2631" s="337"/>
      <c r="K2631" s="337"/>
      <c r="L2631" s="337"/>
      <c r="M2631" s="329"/>
      <c r="N2631" s="337"/>
      <c r="O2631" s="349"/>
      <c r="P2631" s="349" t="str">
        <f>TEXT(daily!$B2631,"mmmm")</f>
        <v>January</v>
      </c>
      <c r="Q2631" s="358"/>
      <c r="R2631" s="313" t="str">
        <f t="shared" si="66"/>
        <v>1900</v>
      </c>
    </row>
    <row r="2632" ht="27" customHeight="1" spans="1:18">
      <c r="A2632" s="361">
        <f t="shared" si="67"/>
        <v>2618</v>
      </c>
      <c r="B2632" s="294"/>
      <c r="C2632" s="337"/>
      <c r="D2632" s="341"/>
      <c r="E2632" s="337"/>
      <c r="F2632" s="337"/>
      <c r="G2632" s="356"/>
      <c r="H2632" s="340"/>
      <c r="I2632" s="337"/>
      <c r="J2632" s="337"/>
      <c r="K2632" s="337"/>
      <c r="L2632" s="337"/>
      <c r="M2632" s="334"/>
      <c r="N2632" s="337"/>
      <c r="O2632" s="349"/>
      <c r="P2632" s="349" t="str">
        <f>TEXT(daily!$B2632,"mmmm")</f>
        <v>January</v>
      </c>
      <c r="Q2632" s="357"/>
      <c r="R2632" s="313" t="str">
        <f t="shared" si="66"/>
        <v>1900</v>
      </c>
    </row>
    <row r="2633" ht="27" customHeight="1" spans="1:18">
      <c r="A2633" s="362">
        <f t="shared" si="67"/>
        <v>2619</v>
      </c>
      <c r="B2633" s="294"/>
      <c r="C2633" s="337"/>
      <c r="D2633" s="341"/>
      <c r="E2633" s="337"/>
      <c r="F2633" s="337"/>
      <c r="G2633" s="356"/>
      <c r="H2633" s="340"/>
      <c r="I2633" s="341"/>
      <c r="J2633" s="337"/>
      <c r="K2633" s="337"/>
      <c r="L2633" s="337"/>
      <c r="M2633" s="329"/>
      <c r="N2633" s="337"/>
      <c r="O2633" s="349"/>
      <c r="P2633" s="349" t="str">
        <f>TEXT(daily!$B2633,"mmmm")</f>
        <v>January</v>
      </c>
      <c r="Q2633" s="358"/>
      <c r="R2633" s="313" t="str">
        <f t="shared" si="66"/>
        <v>1900</v>
      </c>
    </row>
    <row r="2634" ht="27" customHeight="1" spans="1:18">
      <c r="A2634" s="361">
        <f t="shared" si="67"/>
        <v>2620</v>
      </c>
      <c r="B2634" s="294"/>
      <c r="C2634" s="337"/>
      <c r="D2634" s="341"/>
      <c r="E2634" s="337"/>
      <c r="F2634" s="337"/>
      <c r="G2634" s="356"/>
      <c r="H2634" s="340"/>
      <c r="I2634" s="337"/>
      <c r="J2634" s="337"/>
      <c r="K2634" s="337"/>
      <c r="L2634" s="337"/>
      <c r="M2634" s="334"/>
      <c r="N2634" s="337"/>
      <c r="O2634" s="349"/>
      <c r="P2634" s="349" t="str">
        <f>TEXT(daily!$B2634,"mmmm")</f>
        <v>January</v>
      </c>
      <c r="Q2634" s="357"/>
      <c r="R2634" s="313" t="str">
        <f t="shared" si="66"/>
        <v>1900</v>
      </c>
    </row>
    <row r="2635" ht="27" customHeight="1" spans="1:18">
      <c r="A2635" s="362">
        <f t="shared" si="67"/>
        <v>2621</v>
      </c>
      <c r="B2635" s="294"/>
      <c r="C2635" s="337"/>
      <c r="D2635" s="341"/>
      <c r="E2635" s="337"/>
      <c r="F2635" s="337"/>
      <c r="G2635" s="356"/>
      <c r="H2635" s="340"/>
      <c r="I2635" s="337"/>
      <c r="J2635" s="337"/>
      <c r="K2635" s="337"/>
      <c r="L2635" s="337"/>
      <c r="M2635" s="329"/>
      <c r="N2635" s="337"/>
      <c r="O2635" s="349"/>
      <c r="P2635" s="349" t="str">
        <f>TEXT(daily!$B2635,"mmmm")</f>
        <v>January</v>
      </c>
      <c r="Q2635" s="358"/>
      <c r="R2635" s="313" t="str">
        <f t="shared" si="66"/>
        <v>1900</v>
      </c>
    </row>
    <row r="2636" ht="27" customHeight="1" spans="1:18">
      <c r="A2636" s="361">
        <f t="shared" si="67"/>
        <v>2622</v>
      </c>
      <c r="B2636" s="294"/>
      <c r="C2636" s="337"/>
      <c r="D2636" s="341"/>
      <c r="E2636" s="337"/>
      <c r="F2636" s="337"/>
      <c r="G2636" s="356"/>
      <c r="H2636" s="340"/>
      <c r="I2636" s="337"/>
      <c r="J2636" s="337"/>
      <c r="K2636" s="337"/>
      <c r="L2636" s="337"/>
      <c r="M2636" s="334"/>
      <c r="N2636" s="337"/>
      <c r="O2636" s="349"/>
      <c r="P2636" s="349" t="str">
        <f>TEXT(daily!$B2636,"mmmm")</f>
        <v>January</v>
      </c>
      <c r="Q2636" s="357"/>
      <c r="R2636" s="313" t="str">
        <f t="shared" si="66"/>
        <v>1900</v>
      </c>
    </row>
    <row r="2637" ht="27" customHeight="1" spans="1:18">
      <c r="A2637" s="362">
        <f t="shared" si="67"/>
        <v>2623</v>
      </c>
      <c r="B2637" s="294"/>
      <c r="C2637" s="337"/>
      <c r="D2637" s="341"/>
      <c r="E2637" s="337"/>
      <c r="F2637" s="337"/>
      <c r="G2637" s="356"/>
      <c r="H2637" s="340"/>
      <c r="I2637" s="337"/>
      <c r="J2637" s="337"/>
      <c r="K2637" s="337"/>
      <c r="L2637" s="337"/>
      <c r="M2637" s="329"/>
      <c r="N2637" s="337"/>
      <c r="O2637" s="349"/>
      <c r="P2637" s="349" t="str">
        <f>TEXT(daily!$B2637,"mmmm")</f>
        <v>January</v>
      </c>
      <c r="Q2637" s="358"/>
      <c r="R2637" s="313" t="str">
        <f t="shared" si="66"/>
        <v>1900</v>
      </c>
    </row>
    <row r="2638" ht="27" customHeight="1" spans="1:18">
      <c r="A2638" s="361">
        <f t="shared" si="67"/>
        <v>2624</v>
      </c>
      <c r="B2638" s="294"/>
      <c r="C2638" s="337"/>
      <c r="D2638" s="337"/>
      <c r="E2638" s="337"/>
      <c r="F2638" s="337"/>
      <c r="G2638" s="356"/>
      <c r="H2638" s="340"/>
      <c r="I2638" s="337"/>
      <c r="J2638" s="337"/>
      <c r="K2638" s="337"/>
      <c r="L2638" s="337"/>
      <c r="M2638" s="334"/>
      <c r="N2638" s="337"/>
      <c r="O2638" s="349"/>
      <c r="P2638" s="349" t="str">
        <f>TEXT(daily!$B2638,"mmmm")</f>
        <v>January</v>
      </c>
      <c r="Q2638" s="357"/>
      <c r="R2638" s="313" t="str">
        <f t="shared" si="66"/>
        <v>1900</v>
      </c>
    </row>
    <row r="2639" ht="27" customHeight="1" spans="1:18">
      <c r="A2639" s="362">
        <f t="shared" si="67"/>
        <v>2625</v>
      </c>
      <c r="B2639" s="294"/>
      <c r="C2639" s="337"/>
      <c r="D2639" s="337"/>
      <c r="E2639" s="337"/>
      <c r="F2639" s="337"/>
      <c r="G2639" s="356"/>
      <c r="H2639" s="340"/>
      <c r="I2639" s="337"/>
      <c r="J2639" s="337"/>
      <c r="K2639" s="337"/>
      <c r="L2639" s="337"/>
      <c r="M2639" s="329"/>
      <c r="N2639" s="337"/>
      <c r="O2639" s="349"/>
      <c r="P2639" s="349" t="str">
        <f>TEXT(daily!$B2639,"mmmm")</f>
        <v>January</v>
      </c>
      <c r="Q2639" s="358"/>
      <c r="R2639" s="313" t="str">
        <f t="shared" ref="R2639:R2702" si="68">TEXT(B2639,"yyyy")</f>
        <v>1900</v>
      </c>
    </row>
    <row r="2640" ht="27" customHeight="1" spans="1:18">
      <c r="A2640" s="361">
        <f t="shared" si="67"/>
        <v>2626</v>
      </c>
      <c r="B2640" s="294"/>
      <c r="C2640" s="337"/>
      <c r="D2640" s="337"/>
      <c r="E2640" s="337"/>
      <c r="F2640" s="337"/>
      <c r="G2640" s="356"/>
      <c r="H2640" s="340"/>
      <c r="I2640" s="337"/>
      <c r="J2640" s="337"/>
      <c r="K2640" s="337"/>
      <c r="L2640" s="337"/>
      <c r="M2640" s="334"/>
      <c r="N2640" s="337"/>
      <c r="O2640" s="349"/>
      <c r="P2640" s="349" t="str">
        <f>TEXT(daily!$B2640,"mmmm")</f>
        <v>January</v>
      </c>
      <c r="Q2640" s="357"/>
      <c r="R2640" s="313" t="str">
        <f t="shared" si="68"/>
        <v>1900</v>
      </c>
    </row>
    <row r="2641" ht="27" customHeight="1" spans="1:18">
      <c r="A2641" s="362">
        <f t="shared" si="67"/>
        <v>2627</v>
      </c>
      <c r="B2641" s="294"/>
      <c r="C2641" s="337"/>
      <c r="D2641" s="337"/>
      <c r="E2641" s="337"/>
      <c r="F2641" s="337"/>
      <c r="G2641" s="356"/>
      <c r="H2641" s="340"/>
      <c r="I2641" s="337"/>
      <c r="J2641" s="337"/>
      <c r="K2641" s="337"/>
      <c r="L2641" s="337"/>
      <c r="M2641" s="329"/>
      <c r="N2641" s="337"/>
      <c r="O2641" s="349"/>
      <c r="P2641" s="349" t="str">
        <f>TEXT(daily!$B2641,"mmmm")</f>
        <v>January</v>
      </c>
      <c r="Q2641" s="358"/>
      <c r="R2641" s="313" t="str">
        <f t="shared" si="68"/>
        <v>1900</v>
      </c>
    </row>
    <row r="2642" ht="27" customHeight="1" spans="1:18">
      <c r="A2642" s="361">
        <f t="shared" si="67"/>
        <v>2628</v>
      </c>
      <c r="B2642" s="294"/>
      <c r="C2642" s="337"/>
      <c r="D2642" s="337"/>
      <c r="E2642" s="337"/>
      <c r="F2642" s="337"/>
      <c r="G2642" s="356"/>
      <c r="H2642" s="340"/>
      <c r="I2642" s="337"/>
      <c r="J2642" s="337"/>
      <c r="K2642" s="337"/>
      <c r="L2642" s="337"/>
      <c r="M2642" s="334"/>
      <c r="N2642" s="337"/>
      <c r="O2642" s="349"/>
      <c r="P2642" s="349" t="str">
        <f>TEXT(daily!$B2642,"mmmm")</f>
        <v>January</v>
      </c>
      <c r="Q2642" s="357"/>
      <c r="R2642" s="313" t="str">
        <f t="shared" si="68"/>
        <v>1900</v>
      </c>
    </row>
    <row r="2643" ht="27" customHeight="1" spans="1:18">
      <c r="A2643" s="362">
        <f t="shared" si="67"/>
        <v>2629</v>
      </c>
      <c r="B2643" s="294"/>
      <c r="C2643" s="337"/>
      <c r="D2643" s="337"/>
      <c r="E2643" s="337"/>
      <c r="F2643" s="337"/>
      <c r="G2643" s="356"/>
      <c r="H2643" s="340"/>
      <c r="I2643" s="337"/>
      <c r="J2643" s="337"/>
      <c r="K2643" s="337"/>
      <c r="L2643" s="337"/>
      <c r="M2643" s="329"/>
      <c r="N2643" s="337"/>
      <c r="O2643" s="349"/>
      <c r="P2643" s="349" t="str">
        <f>TEXT(daily!$B2643,"mmmm")</f>
        <v>January</v>
      </c>
      <c r="Q2643" s="358"/>
      <c r="R2643" s="313" t="str">
        <f t="shared" si="68"/>
        <v>1900</v>
      </c>
    </row>
    <row r="2644" ht="27" customHeight="1" spans="1:18">
      <c r="A2644" s="361">
        <f t="shared" si="67"/>
        <v>2630</v>
      </c>
      <c r="B2644" s="294"/>
      <c r="C2644" s="337"/>
      <c r="D2644" s="337"/>
      <c r="E2644" s="337"/>
      <c r="F2644" s="337"/>
      <c r="G2644" s="356"/>
      <c r="H2644" s="340"/>
      <c r="I2644" s="337"/>
      <c r="J2644" s="337"/>
      <c r="K2644" s="337"/>
      <c r="L2644" s="337"/>
      <c r="M2644" s="334"/>
      <c r="N2644" s="337"/>
      <c r="O2644" s="349"/>
      <c r="P2644" s="349" t="str">
        <f>TEXT(daily!$B2644,"mmmm")</f>
        <v>January</v>
      </c>
      <c r="Q2644" s="357"/>
      <c r="R2644" s="313" t="str">
        <f t="shared" si="68"/>
        <v>1900</v>
      </c>
    </row>
    <row r="2645" ht="27" customHeight="1" spans="1:18">
      <c r="A2645" s="362">
        <f t="shared" si="67"/>
        <v>2631</v>
      </c>
      <c r="B2645" s="294"/>
      <c r="C2645" s="337"/>
      <c r="D2645" s="337"/>
      <c r="E2645" s="337"/>
      <c r="F2645" s="337"/>
      <c r="G2645" s="356"/>
      <c r="H2645" s="340"/>
      <c r="I2645" s="337"/>
      <c r="J2645" s="337"/>
      <c r="K2645" s="337"/>
      <c r="L2645" s="337"/>
      <c r="M2645" s="329"/>
      <c r="N2645" s="337"/>
      <c r="O2645" s="349"/>
      <c r="P2645" s="349" t="str">
        <f>TEXT(daily!$B2645,"mmmm")</f>
        <v>January</v>
      </c>
      <c r="Q2645" s="358"/>
      <c r="R2645" s="313" t="str">
        <f t="shared" si="68"/>
        <v>1900</v>
      </c>
    </row>
    <row r="2646" ht="27" customHeight="1" spans="1:18">
      <c r="A2646" s="361">
        <f t="shared" si="67"/>
        <v>2632</v>
      </c>
      <c r="B2646" s="294"/>
      <c r="C2646" s="337"/>
      <c r="D2646" s="337"/>
      <c r="E2646" s="337"/>
      <c r="F2646" s="337"/>
      <c r="G2646" s="356"/>
      <c r="H2646" s="340"/>
      <c r="I2646" s="337"/>
      <c r="J2646" s="337"/>
      <c r="K2646" s="337"/>
      <c r="L2646" s="337"/>
      <c r="M2646" s="334"/>
      <c r="N2646" s="337"/>
      <c r="O2646" s="349"/>
      <c r="P2646" s="349" t="str">
        <f>TEXT(daily!$B2646,"mmmm")</f>
        <v>January</v>
      </c>
      <c r="Q2646" s="357"/>
      <c r="R2646" s="313" t="str">
        <f t="shared" si="68"/>
        <v>1900</v>
      </c>
    </row>
    <row r="2647" ht="27" customHeight="1" spans="1:18">
      <c r="A2647" s="362">
        <f t="shared" si="67"/>
        <v>2633</v>
      </c>
      <c r="B2647" s="294"/>
      <c r="C2647" s="337"/>
      <c r="D2647" s="337"/>
      <c r="E2647" s="337"/>
      <c r="F2647" s="337"/>
      <c r="G2647" s="356"/>
      <c r="H2647" s="340"/>
      <c r="I2647" s="337"/>
      <c r="J2647" s="337"/>
      <c r="K2647" s="337"/>
      <c r="L2647" s="337"/>
      <c r="M2647" s="329"/>
      <c r="N2647" s="337"/>
      <c r="O2647" s="349"/>
      <c r="P2647" s="349" t="str">
        <f>TEXT(daily!$B2647,"mmmm")</f>
        <v>January</v>
      </c>
      <c r="Q2647" s="358"/>
      <c r="R2647" s="313" t="str">
        <f t="shared" si="68"/>
        <v>1900</v>
      </c>
    </row>
    <row r="2648" ht="27" customHeight="1" spans="1:18">
      <c r="A2648" s="361">
        <f t="shared" si="67"/>
        <v>2634</v>
      </c>
      <c r="B2648" s="294"/>
      <c r="C2648" s="337"/>
      <c r="D2648" s="337"/>
      <c r="E2648" s="337"/>
      <c r="F2648" s="337"/>
      <c r="G2648" s="356"/>
      <c r="H2648" s="340"/>
      <c r="I2648" s="337"/>
      <c r="J2648" s="337"/>
      <c r="K2648" s="337"/>
      <c r="L2648" s="337"/>
      <c r="M2648" s="334"/>
      <c r="N2648" s="337"/>
      <c r="O2648" s="349"/>
      <c r="P2648" s="349" t="str">
        <f>TEXT(daily!$B2648,"mmmm")</f>
        <v>January</v>
      </c>
      <c r="Q2648" s="357"/>
      <c r="R2648" s="313" t="str">
        <f t="shared" si="68"/>
        <v>1900</v>
      </c>
    </row>
    <row r="2649" ht="27" customHeight="1" spans="1:18">
      <c r="A2649" s="362">
        <f t="shared" si="67"/>
        <v>2635</v>
      </c>
      <c r="B2649" s="294"/>
      <c r="C2649" s="337"/>
      <c r="D2649" s="337"/>
      <c r="E2649" s="337"/>
      <c r="F2649" s="337"/>
      <c r="G2649" s="356"/>
      <c r="H2649" s="340"/>
      <c r="I2649" s="337"/>
      <c r="J2649" s="337"/>
      <c r="K2649" s="337"/>
      <c r="L2649" s="337"/>
      <c r="M2649" s="329"/>
      <c r="N2649" s="337"/>
      <c r="O2649" s="349"/>
      <c r="P2649" s="349" t="str">
        <f>TEXT(daily!$B2649,"mmmm")</f>
        <v>January</v>
      </c>
      <c r="Q2649" s="358"/>
      <c r="R2649" s="313" t="str">
        <f t="shared" si="68"/>
        <v>1900</v>
      </c>
    </row>
    <row r="2650" ht="27" customHeight="1" spans="1:18">
      <c r="A2650" s="361">
        <f t="shared" si="67"/>
        <v>2636</v>
      </c>
      <c r="B2650" s="294"/>
      <c r="C2650" s="337"/>
      <c r="D2650" s="337"/>
      <c r="E2650" s="337"/>
      <c r="F2650" s="337"/>
      <c r="G2650" s="356"/>
      <c r="H2650" s="340"/>
      <c r="I2650" s="337"/>
      <c r="J2650" s="337"/>
      <c r="K2650" s="337"/>
      <c r="L2650" s="337"/>
      <c r="M2650" s="334"/>
      <c r="N2650" s="337"/>
      <c r="O2650" s="349"/>
      <c r="P2650" s="349" t="str">
        <f>TEXT(daily!$B2650,"mmmm")</f>
        <v>January</v>
      </c>
      <c r="Q2650" s="357"/>
      <c r="R2650" s="313" t="str">
        <f t="shared" si="68"/>
        <v>1900</v>
      </c>
    </row>
    <row r="2651" ht="27" customHeight="1" spans="1:18">
      <c r="A2651" s="362">
        <f t="shared" si="67"/>
        <v>2637</v>
      </c>
      <c r="B2651" s="294"/>
      <c r="C2651" s="337"/>
      <c r="D2651" s="337"/>
      <c r="E2651" s="337"/>
      <c r="F2651" s="337"/>
      <c r="G2651" s="356"/>
      <c r="H2651" s="340"/>
      <c r="I2651" s="337"/>
      <c r="J2651" s="337"/>
      <c r="K2651" s="337"/>
      <c r="L2651" s="337"/>
      <c r="M2651" s="329"/>
      <c r="N2651" s="337"/>
      <c r="O2651" s="349"/>
      <c r="P2651" s="349" t="str">
        <f>TEXT(daily!$B2651,"mmmm")</f>
        <v>January</v>
      </c>
      <c r="Q2651" s="358"/>
      <c r="R2651" s="313" t="str">
        <f t="shared" si="68"/>
        <v>1900</v>
      </c>
    </row>
    <row r="2652" ht="27" customHeight="1" spans="1:18">
      <c r="A2652" s="361">
        <f t="shared" si="67"/>
        <v>2638</v>
      </c>
      <c r="B2652" s="294"/>
      <c r="C2652" s="337"/>
      <c r="D2652" s="337"/>
      <c r="E2652" s="337"/>
      <c r="F2652" s="337"/>
      <c r="G2652" s="356"/>
      <c r="H2652" s="340"/>
      <c r="I2652" s="337"/>
      <c r="J2652" s="337"/>
      <c r="K2652" s="337"/>
      <c r="L2652" s="337"/>
      <c r="M2652" s="334"/>
      <c r="N2652" s="337"/>
      <c r="O2652" s="349"/>
      <c r="P2652" s="349" t="str">
        <f>TEXT(daily!$B2652,"mmmm")</f>
        <v>January</v>
      </c>
      <c r="Q2652" s="357"/>
      <c r="R2652" s="313" t="str">
        <f t="shared" si="68"/>
        <v>1900</v>
      </c>
    </row>
    <row r="2653" ht="27" customHeight="1" spans="1:18">
      <c r="A2653" s="362">
        <f t="shared" si="67"/>
        <v>2639</v>
      </c>
      <c r="B2653" s="294"/>
      <c r="C2653" s="337"/>
      <c r="D2653" s="337"/>
      <c r="E2653" s="337"/>
      <c r="F2653" s="337"/>
      <c r="G2653" s="356"/>
      <c r="H2653" s="340"/>
      <c r="I2653" s="337"/>
      <c r="J2653" s="337"/>
      <c r="K2653" s="337"/>
      <c r="L2653" s="337"/>
      <c r="M2653" s="329"/>
      <c r="N2653" s="337"/>
      <c r="O2653" s="349"/>
      <c r="P2653" s="349" t="str">
        <f>TEXT(daily!$B2653,"mmmm")</f>
        <v>January</v>
      </c>
      <c r="Q2653" s="358"/>
      <c r="R2653" s="313" t="str">
        <f t="shared" si="68"/>
        <v>1900</v>
      </c>
    </row>
    <row r="2654" ht="27" customHeight="1" spans="1:18">
      <c r="A2654" s="361">
        <f t="shared" si="67"/>
        <v>2640</v>
      </c>
      <c r="B2654" s="294"/>
      <c r="C2654" s="337"/>
      <c r="D2654" s="337"/>
      <c r="E2654" s="337"/>
      <c r="F2654" s="337"/>
      <c r="G2654" s="356"/>
      <c r="H2654" s="340"/>
      <c r="I2654" s="337"/>
      <c r="J2654" s="337"/>
      <c r="K2654" s="337"/>
      <c r="L2654" s="337"/>
      <c r="M2654" s="334"/>
      <c r="N2654" s="337"/>
      <c r="O2654" s="349"/>
      <c r="P2654" s="349" t="str">
        <f>TEXT(daily!$B2654,"mmmm")</f>
        <v>January</v>
      </c>
      <c r="Q2654" s="357"/>
      <c r="R2654" s="313" t="str">
        <f t="shared" si="68"/>
        <v>1900</v>
      </c>
    </row>
    <row r="2655" ht="27" customHeight="1" spans="1:18">
      <c r="A2655" s="362">
        <f t="shared" si="67"/>
        <v>2641</v>
      </c>
      <c r="B2655" s="294"/>
      <c r="C2655" s="337"/>
      <c r="D2655" s="337"/>
      <c r="E2655" s="337"/>
      <c r="F2655" s="337"/>
      <c r="G2655" s="356"/>
      <c r="H2655" s="340"/>
      <c r="I2655" s="337"/>
      <c r="J2655" s="337"/>
      <c r="K2655" s="337"/>
      <c r="L2655" s="337"/>
      <c r="M2655" s="329"/>
      <c r="N2655" s="337"/>
      <c r="O2655" s="349"/>
      <c r="P2655" s="349" t="str">
        <f>TEXT(daily!$B2655,"mmmm")</f>
        <v>January</v>
      </c>
      <c r="Q2655" s="358"/>
      <c r="R2655" s="313" t="str">
        <f t="shared" si="68"/>
        <v>1900</v>
      </c>
    </row>
    <row r="2656" ht="27" customHeight="1" spans="1:18">
      <c r="A2656" s="361">
        <f t="shared" si="67"/>
        <v>2642</v>
      </c>
      <c r="B2656" s="294"/>
      <c r="C2656" s="337"/>
      <c r="D2656" s="337"/>
      <c r="E2656" s="337"/>
      <c r="F2656" s="337"/>
      <c r="G2656" s="356"/>
      <c r="H2656" s="340"/>
      <c r="I2656" s="337"/>
      <c r="J2656" s="337"/>
      <c r="K2656" s="337"/>
      <c r="L2656" s="337"/>
      <c r="M2656" s="334"/>
      <c r="N2656" s="337"/>
      <c r="O2656" s="349"/>
      <c r="P2656" s="349" t="str">
        <f>TEXT(daily!$B2656,"mmmm")</f>
        <v>January</v>
      </c>
      <c r="Q2656" s="357"/>
      <c r="R2656" s="313" t="str">
        <f t="shared" si="68"/>
        <v>1900</v>
      </c>
    </row>
    <row r="2657" ht="27" customHeight="1" spans="1:18">
      <c r="A2657" s="362">
        <f t="shared" si="67"/>
        <v>2643</v>
      </c>
      <c r="B2657" s="294"/>
      <c r="C2657" s="337"/>
      <c r="D2657" s="337"/>
      <c r="E2657" s="337"/>
      <c r="F2657" s="337"/>
      <c r="G2657" s="356"/>
      <c r="H2657" s="340"/>
      <c r="I2657" s="337"/>
      <c r="J2657" s="337"/>
      <c r="K2657" s="337"/>
      <c r="L2657" s="337"/>
      <c r="M2657" s="329"/>
      <c r="N2657" s="337"/>
      <c r="O2657" s="349"/>
      <c r="P2657" s="349" t="str">
        <f>TEXT(daily!$B2657,"mmmm")</f>
        <v>January</v>
      </c>
      <c r="Q2657" s="358"/>
      <c r="R2657" s="313" t="str">
        <f t="shared" si="68"/>
        <v>1900</v>
      </c>
    </row>
    <row r="2658" ht="27" customHeight="1" spans="1:18">
      <c r="A2658" s="361">
        <f t="shared" si="67"/>
        <v>2644</v>
      </c>
      <c r="B2658" s="294"/>
      <c r="C2658" s="337"/>
      <c r="D2658" s="337"/>
      <c r="E2658" s="337"/>
      <c r="F2658" s="341"/>
      <c r="G2658" s="356"/>
      <c r="H2658" s="340"/>
      <c r="I2658" s="337"/>
      <c r="J2658" s="337"/>
      <c r="K2658" s="337"/>
      <c r="L2658" s="337"/>
      <c r="M2658" s="334"/>
      <c r="N2658" s="337"/>
      <c r="O2658" s="349"/>
      <c r="P2658" s="349" t="str">
        <f>TEXT(daily!$B2658,"mmmm")</f>
        <v>January</v>
      </c>
      <c r="Q2658" s="357"/>
      <c r="R2658" s="313" t="str">
        <f t="shared" si="68"/>
        <v>1900</v>
      </c>
    </row>
    <row r="2659" ht="27" customHeight="1" spans="1:18">
      <c r="A2659" s="362">
        <f t="shared" si="67"/>
        <v>2645</v>
      </c>
      <c r="B2659" s="294"/>
      <c r="C2659" s="337"/>
      <c r="D2659" s="337"/>
      <c r="E2659" s="337"/>
      <c r="F2659" s="337"/>
      <c r="G2659" s="356"/>
      <c r="H2659" s="340"/>
      <c r="I2659" s="337"/>
      <c r="J2659" s="337"/>
      <c r="K2659" s="337"/>
      <c r="L2659" s="337"/>
      <c r="M2659" s="329"/>
      <c r="N2659" s="337"/>
      <c r="O2659" s="349"/>
      <c r="P2659" s="349" t="str">
        <f>TEXT(daily!$B2659,"mmmm")</f>
        <v>January</v>
      </c>
      <c r="Q2659" s="358"/>
      <c r="R2659" s="313" t="str">
        <f t="shared" si="68"/>
        <v>1900</v>
      </c>
    </row>
    <row r="2660" ht="27" customHeight="1" spans="1:18">
      <c r="A2660" s="361">
        <f t="shared" si="67"/>
        <v>2646</v>
      </c>
      <c r="B2660" s="294"/>
      <c r="C2660" s="337"/>
      <c r="D2660" s="337"/>
      <c r="E2660" s="337"/>
      <c r="F2660" s="337"/>
      <c r="G2660" s="356"/>
      <c r="H2660" s="340"/>
      <c r="I2660" s="337"/>
      <c r="J2660" s="337"/>
      <c r="K2660" s="337"/>
      <c r="L2660" s="337"/>
      <c r="M2660" s="334"/>
      <c r="N2660" s="337"/>
      <c r="O2660" s="349"/>
      <c r="P2660" s="349" t="str">
        <f>TEXT(daily!$B2660,"mmmm")</f>
        <v>January</v>
      </c>
      <c r="Q2660" s="357"/>
      <c r="R2660" s="313" t="str">
        <f t="shared" si="68"/>
        <v>1900</v>
      </c>
    </row>
    <row r="2661" ht="27" customHeight="1" spans="1:18">
      <c r="A2661" s="362">
        <f t="shared" si="67"/>
        <v>2647</v>
      </c>
      <c r="B2661" s="294"/>
      <c r="C2661" s="337"/>
      <c r="D2661" s="337"/>
      <c r="E2661" s="337"/>
      <c r="F2661" s="337"/>
      <c r="G2661" s="356"/>
      <c r="H2661" s="340"/>
      <c r="I2661" s="337"/>
      <c r="J2661" s="337"/>
      <c r="K2661" s="337"/>
      <c r="L2661" s="337"/>
      <c r="M2661" s="329"/>
      <c r="N2661" s="337"/>
      <c r="O2661" s="349"/>
      <c r="P2661" s="349" t="str">
        <f>TEXT(daily!$B2661,"mmmm")</f>
        <v>January</v>
      </c>
      <c r="Q2661" s="358"/>
      <c r="R2661" s="313" t="str">
        <f t="shared" si="68"/>
        <v>1900</v>
      </c>
    </row>
    <row r="2662" ht="27" customHeight="1" spans="1:18">
      <c r="A2662" s="361">
        <f t="shared" si="67"/>
        <v>2648</v>
      </c>
      <c r="B2662" s="294"/>
      <c r="C2662" s="337"/>
      <c r="D2662" s="337"/>
      <c r="E2662" s="337"/>
      <c r="F2662" s="337"/>
      <c r="G2662" s="356"/>
      <c r="H2662" s="340"/>
      <c r="I2662" s="337"/>
      <c r="J2662" s="337"/>
      <c r="K2662" s="337"/>
      <c r="L2662" s="337"/>
      <c r="M2662" s="334"/>
      <c r="N2662" s="337"/>
      <c r="O2662" s="349"/>
      <c r="P2662" s="349" t="str">
        <f>TEXT(daily!$B2662,"mmmm")</f>
        <v>January</v>
      </c>
      <c r="Q2662" s="357"/>
      <c r="R2662" s="313" t="str">
        <f t="shared" si="68"/>
        <v>1900</v>
      </c>
    </row>
    <row r="2663" ht="27" customHeight="1" spans="1:18">
      <c r="A2663" s="362">
        <f t="shared" si="67"/>
        <v>2649</v>
      </c>
      <c r="B2663" s="294"/>
      <c r="C2663" s="337"/>
      <c r="D2663" s="337"/>
      <c r="E2663" s="337"/>
      <c r="F2663" s="337"/>
      <c r="G2663" s="356"/>
      <c r="H2663" s="340"/>
      <c r="I2663" s="337"/>
      <c r="J2663" s="337"/>
      <c r="K2663" s="337"/>
      <c r="L2663" s="337"/>
      <c r="M2663" s="329"/>
      <c r="N2663" s="337"/>
      <c r="O2663" s="349"/>
      <c r="P2663" s="349" t="str">
        <f>TEXT(daily!$B2663,"mmmm")</f>
        <v>January</v>
      </c>
      <c r="Q2663" s="358"/>
      <c r="R2663" s="313" t="str">
        <f t="shared" si="68"/>
        <v>1900</v>
      </c>
    </row>
    <row r="2664" ht="27" customHeight="1" spans="1:18">
      <c r="A2664" s="361">
        <f t="shared" si="67"/>
        <v>2650</v>
      </c>
      <c r="B2664" s="294"/>
      <c r="C2664" s="337"/>
      <c r="D2664" s="337"/>
      <c r="E2664" s="337"/>
      <c r="F2664" s="337"/>
      <c r="G2664" s="356"/>
      <c r="H2664" s="340"/>
      <c r="I2664" s="337"/>
      <c r="J2664" s="337"/>
      <c r="K2664" s="337"/>
      <c r="L2664" s="337"/>
      <c r="M2664" s="334"/>
      <c r="N2664" s="337"/>
      <c r="O2664" s="349"/>
      <c r="P2664" s="349" t="str">
        <f>TEXT(daily!$B2664,"mmmm")</f>
        <v>January</v>
      </c>
      <c r="Q2664" s="357"/>
      <c r="R2664" s="313" t="str">
        <f t="shared" si="68"/>
        <v>1900</v>
      </c>
    </row>
    <row r="2665" ht="27" customHeight="1" spans="1:18">
      <c r="A2665" s="362">
        <f t="shared" si="67"/>
        <v>2651</v>
      </c>
      <c r="B2665" s="294"/>
      <c r="C2665" s="337"/>
      <c r="D2665" s="337"/>
      <c r="E2665" s="337"/>
      <c r="F2665" s="337"/>
      <c r="G2665" s="356"/>
      <c r="H2665" s="340"/>
      <c r="I2665" s="337"/>
      <c r="J2665" s="337"/>
      <c r="K2665" s="337"/>
      <c r="L2665" s="337"/>
      <c r="M2665" s="329"/>
      <c r="N2665" s="337"/>
      <c r="O2665" s="349"/>
      <c r="P2665" s="349" t="str">
        <f>TEXT(daily!$B2665,"mmmm")</f>
        <v>January</v>
      </c>
      <c r="Q2665" s="358"/>
      <c r="R2665" s="313" t="str">
        <f t="shared" si="68"/>
        <v>1900</v>
      </c>
    </row>
    <row r="2666" ht="27" customHeight="1" spans="1:18">
      <c r="A2666" s="361">
        <f t="shared" ref="A2666:A2729" si="69">A2665+1</f>
        <v>2652</v>
      </c>
      <c r="B2666" s="294"/>
      <c r="C2666" s="337"/>
      <c r="D2666" s="337"/>
      <c r="E2666" s="337"/>
      <c r="F2666" s="337"/>
      <c r="G2666" s="356"/>
      <c r="H2666" s="340"/>
      <c r="I2666" s="337"/>
      <c r="J2666" s="337"/>
      <c r="K2666" s="337"/>
      <c r="L2666" s="337"/>
      <c r="M2666" s="334"/>
      <c r="N2666" s="337"/>
      <c r="O2666" s="349"/>
      <c r="P2666" s="349" t="str">
        <f>TEXT(daily!$B2666,"mmmm")</f>
        <v>January</v>
      </c>
      <c r="Q2666" s="357"/>
      <c r="R2666" s="313" t="str">
        <f t="shared" si="68"/>
        <v>1900</v>
      </c>
    </row>
    <row r="2667" ht="27" customHeight="1" spans="1:18">
      <c r="A2667" s="362">
        <f t="shared" si="69"/>
        <v>2653</v>
      </c>
      <c r="B2667" s="294"/>
      <c r="C2667" s="337"/>
      <c r="D2667" s="337"/>
      <c r="E2667" s="337"/>
      <c r="F2667" s="337"/>
      <c r="G2667" s="356"/>
      <c r="H2667" s="340"/>
      <c r="I2667" s="337"/>
      <c r="J2667" s="337"/>
      <c r="K2667" s="337"/>
      <c r="L2667" s="337"/>
      <c r="M2667" s="329"/>
      <c r="N2667" s="337"/>
      <c r="O2667" s="349"/>
      <c r="P2667" s="349" t="str">
        <f>TEXT(daily!$B2667,"mmmm")</f>
        <v>January</v>
      </c>
      <c r="Q2667" s="358"/>
      <c r="R2667" s="313" t="str">
        <f t="shared" si="68"/>
        <v>1900</v>
      </c>
    </row>
    <row r="2668" ht="27" customHeight="1" spans="1:18">
      <c r="A2668" s="361">
        <f t="shared" si="69"/>
        <v>2654</v>
      </c>
      <c r="B2668" s="294"/>
      <c r="C2668" s="337"/>
      <c r="D2668" s="337"/>
      <c r="E2668" s="337"/>
      <c r="F2668" s="337"/>
      <c r="G2668" s="356"/>
      <c r="H2668" s="340"/>
      <c r="I2668" s="337"/>
      <c r="J2668" s="337"/>
      <c r="K2668" s="337"/>
      <c r="L2668" s="337"/>
      <c r="M2668" s="334"/>
      <c r="N2668" s="337"/>
      <c r="O2668" s="349"/>
      <c r="P2668" s="349" t="str">
        <f>TEXT(daily!$B2668,"mmmm")</f>
        <v>January</v>
      </c>
      <c r="Q2668" s="357"/>
      <c r="R2668" s="313" t="str">
        <f t="shared" si="68"/>
        <v>1900</v>
      </c>
    </row>
    <row r="2669" ht="27" customHeight="1" spans="1:18">
      <c r="A2669" s="362">
        <f t="shared" si="69"/>
        <v>2655</v>
      </c>
      <c r="B2669" s="294"/>
      <c r="C2669" s="337"/>
      <c r="D2669" s="337"/>
      <c r="E2669" s="337"/>
      <c r="F2669" s="337"/>
      <c r="G2669" s="356"/>
      <c r="H2669" s="340"/>
      <c r="I2669" s="337"/>
      <c r="J2669" s="337"/>
      <c r="K2669" s="337"/>
      <c r="L2669" s="337"/>
      <c r="M2669" s="329"/>
      <c r="N2669" s="337"/>
      <c r="O2669" s="349"/>
      <c r="P2669" s="349" t="str">
        <f>TEXT(daily!$B2669,"mmmm")</f>
        <v>January</v>
      </c>
      <c r="Q2669" s="358"/>
      <c r="R2669" s="313" t="str">
        <f t="shared" si="68"/>
        <v>1900</v>
      </c>
    </row>
    <row r="2670" ht="27" customHeight="1" spans="1:18">
      <c r="A2670" s="361">
        <f t="shared" si="69"/>
        <v>2656</v>
      </c>
      <c r="B2670" s="294"/>
      <c r="C2670" s="337"/>
      <c r="D2670" s="337"/>
      <c r="E2670" s="337"/>
      <c r="F2670" s="337"/>
      <c r="G2670" s="356"/>
      <c r="H2670" s="340"/>
      <c r="I2670" s="337"/>
      <c r="J2670" s="337"/>
      <c r="K2670" s="337"/>
      <c r="L2670" s="337"/>
      <c r="M2670" s="334"/>
      <c r="N2670" s="337"/>
      <c r="O2670" s="349"/>
      <c r="P2670" s="349" t="str">
        <f>TEXT(daily!$B2670,"mmmm")</f>
        <v>January</v>
      </c>
      <c r="Q2670" s="357"/>
      <c r="R2670" s="313" t="str">
        <f t="shared" si="68"/>
        <v>1900</v>
      </c>
    </row>
    <row r="2671" ht="27" customHeight="1" spans="1:18">
      <c r="A2671" s="362">
        <f t="shared" si="69"/>
        <v>2657</v>
      </c>
      <c r="B2671" s="294"/>
      <c r="C2671" s="337"/>
      <c r="D2671" s="337"/>
      <c r="E2671" s="337"/>
      <c r="F2671" s="337"/>
      <c r="G2671" s="356"/>
      <c r="H2671" s="340"/>
      <c r="I2671" s="337"/>
      <c r="J2671" s="337"/>
      <c r="K2671" s="337"/>
      <c r="L2671" s="337"/>
      <c r="M2671" s="329"/>
      <c r="N2671" s="337"/>
      <c r="O2671" s="349"/>
      <c r="P2671" s="349" t="str">
        <f>TEXT(daily!$B2671,"mmmm")</f>
        <v>January</v>
      </c>
      <c r="Q2671" s="358"/>
      <c r="R2671" s="313" t="str">
        <f t="shared" si="68"/>
        <v>1900</v>
      </c>
    </row>
    <row r="2672" ht="27" customHeight="1" spans="1:18">
      <c r="A2672" s="361">
        <f t="shared" si="69"/>
        <v>2658</v>
      </c>
      <c r="B2672" s="294"/>
      <c r="C2672" s="337"/>
      <c r="D2672" s="337"/>
      <c r="E2672" s="337"/>
      <c r="F2672" s="337"/>
      <c r="G2672" s="356"/>
      <c r="H2672" s="340"/>
      <c r="I2672" s="337"/>
      <c r="J2672" s="337"/>
      <c r="K2672" s="337"/>
      <c r="L2672" s="337"/>
      <c r="M2672" s="334"/>
      <c r="N2672" s="337"/>
      <c r="O2672" s="349"/>
      <c r="P2672" s="349" t="str">
        <f>TEXT(daily!$B2672,"mmmm")</f>
        <v>January</v>
      </c>
      <c r="Q2672" s="357"/>
      <c r="R2672" s="313" t="str">
        <f t="shared" si="68"/>
        <v>1900</v>
      </c>
    </row>
    <row r="2673" ht="27" customHeight="1" spans="1:18">
      <c r="A2673" s="362">
        <f t="shared" si="69"/>
        <v>2659</v>
      </c>
      <c r="B2673" s="294"/>
      <c r="C2673" s="337"/>
      <c r="D2673" s="337"/>
      <c r="E2673" s="337"/>
      <c r="F2673" s="337"/>
      <c r="G2673" s="356"/>
      <c r="H2673" s="340"/>
      <c r="I2673" s="337"/>
      <c r="J2673" s="337"/>
      <c r="K2673" s="337"/>
      <c r="L2673" s="337"/>
      <c r="M2673" s="329"/>
      <c r="N2673" s="337"/>
      <c r="O2673" s="349"/>
      <c r="P2673" s="349" t="str">
        <f>TEXT(daily!$B2673,"mmmm")</f>
        <v>January</v>
      </c>
      <c r="Q2673" s="358"/>
      <c r="R2673" s="313" t="str">
        <f t="shared" si="68"/>
        <v>1900</v>
      </c>
    </row>
    <row r="2674" ht="27" customHeight="1" spans="1:18">
      <c r="A2674" s="361">
        <f t="shared" si="69"/>
        <v>2660</v>
      </c>
      <c r="B2674" s="294"/>
      <c r="C2674" s="337"/>
      <c r="D2674" s="337"/>
      <c r="E2674" s="337"/>
      <c r="F2674" s="341"/>
      <c r="G2674" s="356"/>
      <c r="H2674" s="340"/>
      <c r="I2674" s="337"/>
      <c r="J2674" s="337"/>
      <c r="K2674" s="337"/>
      <c r="L2674" s="337"/>
      <c r="M2674" s="334"/>
      <c r="N2674" s="337"/>
      <c r="O2674" s="349"/>
      <c r="P2674" s="349" t="str">
        <f>TEXT(daily!$B2674,"mmmm")</f>
        <v>January</v>
      </c>
      <c r="Q2674" s="357"/>
      <c r="R2674" s="313" t="str">
        <f t="shared" si="68"/>
        <v>1900</v>
      </c>
    </row>
    <row r="2675" ht="27" customHeight="1" spans="1:18">
      <c r="A2675" s="362">
        <f t="shared" si="69"/>
        <v>2661</v>
      </c>
      <c r="B2675" s="294"/>
      <c r="C2675" s="337"/>
      <c r="D2675" s="337"/>
      <c r="E2675" s="337"/>
      <c r="F2675" s="337"/>
      <c r="G2675" s="356"/>
      <c r="H2675" s="340"/>
      <c r="I2675" s="337"/>
      <c r="J2675" s="337"/>
      <c r="K2675" s="337"/>
      <c r="L2675" s="337"/>
      <c r="M2675" s="329"/>
      <c r="N2675" s="337"/>
      <c r="O2675" s="349"/>
      <c r="P2675" s="349" t="str">
        <f>TEXT(daily!$B2675,"mmmm")</f>
        <v>January</v>
      </c>
      <c r="Q2675" s="358"/>
      <c r="R2675" s="313" t="str">
        <f t="shared" si="68"/>
        <v>1900</v>
      </c>
    </row>
    <row r="2676" ht="27" customHeight="1" spans="1:18">
      <c r="A2676" s="361">
        <f t="shared" si="69"/>
        <v>2662</v>
      </c>
      <c r="B2676" s="294"/>
      <c r="C2676" s="337"/>
      <c r="D2676" s="337"/>
      <c r="E2676" s="337"/>
      <c r="F2676" s="337"/>
      <c r="G2676" s="356"/>
      <c r="H2676" s="340"/>
      <c r="I2676" s="337"/>
      <c r="J2676" s="337"/>
      <c r="K2676" s="337"/>
      <c r="L2676" s="337"/>
      <c r="M2676" s="334"/>
      <c r="N2676" s="337"/>
      <c r="O2676" s="349"/>
      <c r="P2676" s="349" t="str">
        <f>TEXT(daily!$B2676,"mmmm")</f>
        <v>January</v>
      </c>
      <c r="Q2676" s="357"/>
      <c r="R2676" s="313" t="str">
        <f t="shared" si="68"/>
        <v>1900</v>
      </c>
    </row>
    <row r="2677" ht="27" customHeight="1" spans="1:18">
      <c r="A2677" s="362">
        <f t="shared" si="69"/>
        <v>2663</v>
      </c>
      <c r="B2677" s="294"/>
      <c r="C2677" s="337"/>
      <c r="D2677" s="337"/>
      <c r="E2677" s="337"/>
      <c r="F2677" s="337"/>
      <c r="G2677" s="356"/>
      <c r="H2677" s="340"/>
      <c r="I2677" s="337"/>
      <c r="J2677" s="337"/>
      <c r="K2677" s="337"/>
      <c r="L2677" s="337"/>
      <c r="M2677" s="329"/>
      <c r="N2677" s="337"/>
      <c r="O2677" s="349"/>
      <c r="P2677" s="349" t="str">
        <f>TEXT(daily!$B2677,"mmmm")</f>
        <v>January</v>
      </c>
      <c r="Q2677" s="358"/>
      <c r="R2677" s="313" t="str">
        <f t="shared" si="68"/>
        <v>1900</v>
      </c>
    </row>
    <row r="2678" ht="27" customHeight="1" spans="1:18">
      <c r="A2678" s="361">
        <f t="shared" si="69"/>
        <v>2664</v>
      </c>
      <c r="B2678" s="294"/>
      <c r="C2678" s="337"/>
      <c r="D2678" s="337"/>
      <c r="E2678" s="337"/>
      <c r="F2678" s="341"/>
      <c r="G2678" s="356"/>
      <c r="H2678" s="340"/>
      <c r="I2678" s="337"/>
      <c r="J2678" s="337"/>
      <c r="K2678" s="337"/>
      <c r="L2678" s="337"/>
      <c r="M2678" s="334"/>
      <c r="N2678" s="337"/>
      <c r="O2678" s="349"/>
      <c r="P2678" s="349" t="str">
        <f>TEXT(daily!$B2678,"mmmm")</f>
        <v>January</v>
      </c>
      <c r="Q2678" s="357"/>
      <c r="R2678" s="313" t="str">
        <f t="shared" si="68"/>
        <v>1900</v>
      </c>
    </row>
    <row r="2679" ht="27" customHeight="1" spans="1:18">
      <c r="A2679" s="362">
        <f t="shared" si="69"/>
        <v>2665</v>
      </c>
      <c r="B2679" s="294"/>
      <c r="C2679" s="337"/>
      <c r="D2679" s="337"/>
      <c r="E2679" s="337"/>
      <c r="F2679" s="337"/>
      <c r="G2679" s="356"/>
      <c r="H2679" s="340"/>
      <c r="I2679" s="337"/>
      <c r="J2679" s="337"/>
      <c r="K2679" s="337"/>
      <c r="L2679" s="337"/>
      <c r="M2679" s="329"/>
      <c r="N2679" s="337"/>
      <c r="O2679" s="349"/>
      <c r="P2679" s="349" t="str">
        <f>TEXT(daily!$B2679,"mmmm")</f>
        <v>January</v>
      </c>
      <c r="Q2679" s="358"/>
      <c r="R2679" s="313" t="str">
        <f t="shared" si="68"/>
        <v>1900</v>
      </c>
    </row>
    <row r="2680" ht="27" customHeight="1" spans="1:18">
      <c r="A2680" s="361">
        <f t="shared" si="69"/>
        <v>2666</v>
      </c>
      <c r="B2680" s="294"/>
      <c r="C2680" s="337"/>
      <c r="D2680" s="337"/>
      <c r="E2680" s="337"/>
      <c r="F2680" s="337"/>
      <c r="G2680" s="356"/>
      <c r="H2680" s="340"/>
      <c r="I2680" s="337"/>
      <c r="J2680" s="337"/>
      <c r="K2680" s="337"/>
      <c r="L2680" s="337"/>
      <c r="M2680" s="334"/>
      <c r="N2680" s="337"/>
      <c r="O2680" s="349"/>
      <c r="P2680" s="349" t="str">
        <f>TEXT(daily!$B2680,"mmmm")</f>
        <v>January</v>
      </c>
      <c r="Q2680" s="357"/>
      <c r="R2680" s="313" t="str">
        <f t="shared" si="68"/>
        <v>1900</v>
      </c>
    </row>
    <row r="2681" ht="27" customHeight="1" spans="1:18">
      <c r="A2681" s="362">
        <f t="shared" si="69"/>
        <v>2667</v>
      </c>
      <c r="B2681" s="294"/>
      <c r="C2681" s="337"/>
      <c r="D2681" s="337"/>
      <c r="E2681" s="337"/>
      <c r="F2681" s="337"/>
      <c r="G2681" s="356"/>
      <c r="H2681" s="340"/>
      <c r="I2681" s="337"/>
      <c r="J2681" s="337"/>
      <c r="K2681" s="337"/>
      <c r="L2681" s="337"/>
      <c r="M2681" s="329"/>
      <c r="N2681" s="337"/>
      <c r="O2681" s="349"/>
      <c r="P2681" s="349" t="str">
        <f>TEXT(daily!$B2681,"mmmm")</f>
        <v>January</v>
      </c>
      <c r="Q2681" s="358"/>
      <c r="R2681" s="313" t="str">
        <f t="shared" si="68"/>
        <v>1900</v>
      </c>
    </row>
    <row r="2682" ht="27" customHeight="1" spans="1:18">
      <c r="A2682" s="361">
        <f t="shared" si="69"/>
        <v>2668</v>
      </c>
      <c r="B2682" s="294"/>
      <c r="C2682" s="337"/>
      <c r="D2682" s="337"/>
      <c r="E2682" s="337"/>
      <c r="F2682" s="337"/>
      <c r="G2682" s="356"/>
      <c r="H2682" s="340"/>
      <c r="I2682" s="337"/>
      <c r="J2682" s="337"/>
      <c r="K2682" s="337"/>
      <c r="L2682" s="337"/>
      <c r="M2682" s="334"/>
      <c r="N2682" s="337"/>
      <c r="O2682" s="349"/>
      <c r="P2682" s="349" t="str">
        <f>TEXT(daily!$B2682,"mmmm")</f>
        <v>January</v>
      </c>
      <c r="Q2682" s="357"/>
      <c r="R2682" s="313" t="str">
        <f t="shared" si="68"/>
        <v>1900</v>
      </c>
    </row>
    <row r="2683" ht="27" customHeight="1" spans="1:18">
      <c r="A2683" s="362">
        <f t="shared" si="69"/>
        <v>2669</v>
      </c>
      <c r="B2683" s="294"/>
      <c r="C2683" s="337"/>
      <c r="D2683" s="337"/>
      <c r="E2683" s="337"/>
      <c r="F2683" s="337"/>
      <c r="G2683" s="356"/>
      <c r="H2683" s="340"/>
      <c r="I2683" s="337"/>
      <c r="J2683" s="337"/>
      <c r="K2683" s="337"/>
      <c r="L2683" s="337"/>
      <c r="M2683" s="329"/>
      <c r="N2683" s="337"/>
      <c r="O2683" s="349"/>
      <c r="P2683" s="349" t="str">
        <f>TEXT(daily!$B2683,"mmmm")</f>
        <v>January</v>
      </c>
      <c r="Q2683" s="358"/>
      <c r="R2683" s="313" t="str">
        <f t="shared" si="68"/>
        <v>1900</v>
      </c>
    </row>
    <row r="2684" ht="27" customHeight="1" spans="1:18">
      <c r="A2684" s="361">
        <f t="shared" si="69"/>
        <v>2670</v>
      </c>
      <c r="B2684" s="294"/>
      <c r="C2684" s="337"/>
      <c r="D2684" s="337"/>
      <c r="E2684" s="337"/>
      <c r="F2684" s="337"/>
      <c r="G2684" s="356"/>
      <c r="H2684" s="340"/>
      <c r="I2684" s="337"/>
      <c r="J2684" s="337"/>
      <c r="K2684" s="337"/>
      <c r="L2684" s="337"/>
      <c r="M2684" s="334"/>
      <c r="N2684" s="337"/>
      <c r="O2684" s="349"/>
      <c r="P2684" s="349" t="str">
        <f>TEXT(daily!$B2684,"mmmm")</f>
        <v>January</v>
      </c>
      <c r="Q2684" s="357"/>
      <c r="R2684" s="313" t="str">
        <f t="shared" si="68"/>
        <v>1900</v>
      </c>
    </row>
    <row r="2685" ht="27" customHeight="1" spans="1:18">
      <c r="A2685" s="362">
        <f t="shared" si="69"/>
        <v>2671</v>
      </c>
      <c r="B2685" s="294"/>
      <c r="C2685" s="337"/>
      <c r="D2685" s="337"/>
      <c r="E2685" s="337"/>
      <c r="F2685" s="337"/>
      <c r="G2685" s="356"/>
      <c r="H2685" s="340"/>
      <c r="I2685" s="337"/>
      <c r="J2685" s="337"/>
      <c r="K2685" s="337"/>
      <c r="L2685" s="337"/>
      <c r="M2685" s="329"/>
      <c r="N2685" s="337"/>
      <c r="O2685" s="349"/>
      <c r="P2685" s="349" t="str">
        <f>TEXT(daily!$B2685,"mmmm")</f>
        <v>January</v>
      </c>
      <c r="Q2685" s="358"/>
      <c r="R2685" s="313" t="str">
        <f t="shared" si="68"/>
        <v>1900</v>
      </c>
    </row>
    <row r="2686" ht="27" customHeight="1" spans="1:18">
      <c r="A2686" s="361">
        <f t="shared" si="69"/>
        <v>2672</v>
      </c>
      <c r="B2686" s="294"/>
      <c r="C2686" s="337"/>
      <c r="D2686" s="337"/>
      <c r="E2686" s="337"/>
      <c r="F2686" s="337"/>
      <c r="G2686" s="356"/>
      <c r="H2686" s="340"/>
      <c r="I2686" s="337"/>
      <c r="J2686" s="337"/>
      <c r="K2686" s="337"/>
      <c r="L2686" s="337"/>
      <c r="M2686" s="334"/>
      <c r="N2686" s="337"/>
      <c r="O2686" s="349"/>
      <c r="P2686" s="349" t="str">
        <f>TEXT(daily!$B2686,"mmmm")</f>
        <v>January</v>
      </c>
      <c r="Q2686" s="357"/>
      <c r="R2686" s="313" t="str">
        <f t="shared" si="68"/>
        <v>1900</v>
      </c>
    </row>
    <row r="2687" ht="27" customHeight="1" spans="1:18">
      <c r="A2687" s="362">
        <f t="shared" si="69"/>
        <v>2673</v>
      </c>
      <c r="B2687" s="294"/>
      <c r="C2687" s="337"/>
      <c r="D2687" s="337"/>
      <c r="E2687" s="337"/>
      <c r="F2687" s="337"/>
      <c r="G2687" s="356"/>
      <c r="H2687" s="340"/>
      <c r="I2687" s="337"/>
      <c r="J2687" s="337"/>
      <c r="K2687" s="337"/>
      <c r="L2687" s="337"/>
      <c r="M2687" s="329"/>
      <c r="N2687" s="337"/>
      <c r="O2687" s="349"/>
      <c r="P2687" s="349" t="str">
        <f>TEXT(daily!$B2687,"mmmm")</f>
        <v>January</v>
      </c>
      <c r="Q2687" s="358"/>
      <c r="R2687" s="313" t="str">
        <f t="shared" si="68"/>
        <v>1900</v>
      </c>
    </row>
    <row r="2688" ht="27" customHeight="1" spans="1:18">
      <c r="A2688" s="361">
        <f t="shared" si="69"/>
        <v>2674</v>
      </c>
      <c r="B2688" s="294"/>
      <c r="C2688" s="337"/>
      <c r="D2688" s="337"/>
      <c r="E2688" s="337"/>
      <c r="F2688" s="337"/>
      <c r="G2688" s="356"/>
      <c r="H2688" s="340"/>
      <c r="I2688" s="337"/>
      <c r="J2688" s="337"/>
      <c r="K2688" s="337"/>
      <c r="L2688" s="337"/>
      <c r="M2688" s="334"/>
      <c r="N2688" s="337"/>
      <c r="O2688" s="349"/>
      <c r="P2688" s="349" t="str">
        <f>TEXT(daily!$B2688,"mmmm")</f>
        <v>January</v>
      </c>
      <c r="Q2688" s="357"/>
      <c r="R2688" s="313" t="str">
        <f t="shared" si="68"/>
        <v>1900</v>
      </c>
    </row>
    <row r="2689" ht="27" customHeight="1" spans="1:18">
      <c r="A2689" s="362">
        <f t="shared" si="69"/>
        <v>2675</v>
      </c>
      <c r="B2689" s="294"/>
      <c r="C2689" s="337"/>
      <c r="D2689" s="337"/>
      <c r="E2689" s="337"/>
      <c r="F2689" s="337"/>
      <c r="G2689" s="356"/>
      <c r="H2689" s="340"/>
      <c r="I2689" s="337"/>
      <c r="J2689" s="337"/>
      <c r="K2689" s="337"/>
      <c r="L2689" s="337"/>
      <c r="M2689" s="329"/>
      <c r="N2689" s="337"/>
      <c r="O2689" s="349"/>
      <c r="P2689" s="349" t="str">
        <f>TEXT(daily!$B2689,"mmmm")</f>
        <v>January</v>
      </c>
      <c r="Q2689" s="358"/>
      <c r="R2689" s="313" t="str">
        <f t="shared" si="68"/>
        <v>1900</v>
      </c>
    </row>
    <row r="2690" ht="27" customHeight="1" spans="1:18">
      <c r="A2690" s="361">
        <f t="shared" si="69"/>
        <v>2676</v>
      </c>
      <c r="B2690" s="294"/>
      <c r="C2690" s="337"/>
      <c r="D2690" s="337"/>
      <c r="E2690" s="337"/>
      <c r="F2690" s="337"/>
      <c r="G2690" s="356"/>
      <c r="H2690" s="340"/>
      <c r="I2690" s="337"/>
      <c r="J2690" s="337"/>
      <c r="K2690" s="337"/>
      <c r="L2690" s="337"/>
      <c r="M2690" s="334"/>
      <c r="N2690" s="337"/>
      <c r="O2690" s="349"/>
      <c r="P2690" s="349" t="str">
        <f>TEXT(daily!$B2690,"mmmm")</f>
        <v>January</v>
      </c>
      <c r="Q2690" s="357"/>
      <c r="R2690" s="313" t="str">
        <f t="shared" si="68"/>
        <v>1900</v>
      </c>
    </row>
    <row r="2691" ht="27" customHeight="1" spans="1:18">
      <c r="A2691" s="362">
        <f t="shared" si="69"/>
        <v>2677</v>
      </c>
      <c r="B2691" s="294"/>
      <c r="C2691" s="337"/>
      <c r="D2691" s="337"/>
      <c r="E2691" s="337"/>
      <c r="F2691" s="337"/>
      <c r="G2691" s="356"/>
      <c r="H2691" s="340"/>
      <c r="I2691" s="337"/>
      <c r="J2691" s="337"/>
      <c r="K2691" s="337"/>
      <c r="L2691" s="337"/>
      <c r="M2691" s="329"/>
      <c r="N2691" s="337"/>
      <c r="O2691" s="349"/>
      <c r="P2691" s="349" t="str">
        <f>TEXT(daily!$B2691,"mmmm")</f>
        <v>January</v>
      </c>
      <c r="Q2691" s="358"/>
      <c r="R2691" s="313" t="str">
        <f t="shared" si="68"/>
        <v>1900</v>
      </c>
    </row>
    <row r="2692" ht="27" customHeight="1" spans="1:18">
      <c r="A2692" s="361">
        <f t="shared" si="69"/>
        <v>2678</v>
      </c>
      <c r="B2692" s="294"/>
      <c r="C2692" s="337"/>
      <c r="D2692" s="337"/>
      <c r="E2692" s="337"/>
      <c r="F2692" s="337"/>
      <c r="G2692" s="356"/>
      <c r="H2692" s="340"/>
      <c r="I2692" s="337"/>
      <c r="J2692" s="337"/>
      <c r="K2692" s="337"/>
      <c r="L2692" s="337"/>
      <c r="M2692" s="334"/>
      <c r="N2692" s="337"/>
      <c r="O2692" s="349"/>
      <c r="P2692" s="349" t="str">
        <f>TEXT(daily!$B2692,"mmmm")</f>
        <v>January</v>
      </c>
      <c r="Q2692" s="357"/>
      <c r="R2692" s="313" t="str">
        <f t="shared" si="68"/>
        <v>1900</v>
      </c>
    </row>
    <row r="2693" ht="27" customHeight="1" spans="1:18">
      <c r="A2693" s="362">
        <f t="shared" si="69"/>
        <v>2679</v>
      </c>
      <c r="B2693" s="294"/>
      <c r="C2693" s="337"/>
      <c r="D2693" s="337"/>
      <c r="E2693" s="337"/>
      <c r="F2693" s="337"/>
      <c r="G2693" s="356"/>
      <c r="H2693" s="340"/>
      <c r="I2693" s="337"/>
      <c r="J2693" s="337"/>
      <c r="K2693" s="337"/>
      <c r="L2693" s="337"/>
      <c r="M2693" s="329"/>
      <c r="N2693" s="337"/>
      <c r="O2693" s="349"/>
      <c r="P2693" s="349" t="str">
        <f>TEXT(daily!$B2693,"mmmm")</f>
        <v>January</v>
      </c>
      <c r="Q2693" s="358"/>
      <c r="R2693" s="313" t="str">
        <f t="shared" si="68"/>
        <v>1900</v>
      </c>
    </row>
    <row r="2694" ht="27" customHeight="1" spans="1:18">
      <c r="A2694" s="361">
        <f t="shared" si="69"/>
        <v>2680</v>
      </c>
      <c r="B2694" s="294"/>
      <c r="C2694" s="337"/>
      <c r="D2694" s="337"/>
      <c r="E2694" s="337"/>
      <c r="F2694" s="337"/>
      <c r="G2694" s="356"/>
      <c r="H2694" s="340"/>
      <c r="I2694" s="337"/>
      <c r="J2694" s="337"/>
      <c r="K2694" s="337"/>
      <c r="L2694" s="337"/>
      <c r="M2694" s="334"/>
      <c r="N2694" s="337"/>
      <c r="O2694" s="349"/>
      <c r="P2694" s="349" t="str">
        <f>TEXT(daily!$B2694,"mmmm")</f>
        <v>January</v>
      </c>
      <c r="Q2694" s="357"/>
      <c r="R2694" s="313" t="str">
        <f t="shared" si="68"/>
        <v>1900</v>
      </c>
    </row>
    <row r="2695" ht="27" customHeight="1" spans="1:18">
      <c r="A2695" s="362">
        <f t="shared" si="69"/>
        <v>2681</v>
      </c>
      <c r="B2695" s="294"/>
      <c r="C2695" s="337"/>
      <c r="D2695" s="337"/>
      <c r="E2695" s="337"/>
      <c r="F2695" s="337"/>
      <c r="G2695" s="356"/>
      <c r="H2695" s="340"/>
      <c r="I2695" s="337"/>
      <c r="J2695" s="337"/>
      <c r="K2695" s="337"/>
      <c r="L2695" s="337"/>
      <c r="M2695" s="329"/>
      <c r="N2695" s="337"/>
      <c r="O2695" s="349"/>
      <c r="P2695" s="349" t="str">
        <f>TEXT(daily!$B2695,"mmmm")</f>
        <v>January</v>
      </c>
      <c r="Q2695" s="358"/>
      <c r="R2695" s="313" t="str">
        <f t="shared" si="68"/>
        <v>1900</v>
      </c>
    </row>
    <row r="2696" ht="27" customHeight="1" spans="1:18">
      <c r="A2696" s="361">
        <f t="shared" si="69"/>
        <v>2682</v>
      </c>
      <c r="B2696" s="294"/>
      <c r="C2696" s="337"/>
      <c r="D2696" s="337"/>
      <c r="E2696" s="337"/>
      <c r="F2696" s="337"/>
      <c r="G2696" s="356"/>
      <c r="H2696" s="340"/>
      <c r="I2696" s="337"/>
      <c r="J2696" s="337"/>
      <c r="K2696" s="337"/>
      <c r="L2696" s="337"/>
      <c r="M2696" s="334"/>
      <c r="N2696" s="337"/>
      <c r="O2696" s="349"/>
      <c r="P2696" s="349" t="str">
        <f>TEXT(daily!$B2696,"mmmm")</f>
        <v>January</v>
      </c>
      <c r="Q2696" s="357"/>
      <c r="R2696" s="313" t="str">
        <f t="shared" si="68"/>
        <v>1900</v>
      </c>
    </row>
    <row r="2697" ht="27" customHeight="1" spans="1:18">
      <c r="A2697" s="362">
        <f t="shared" si="69"/>
        <v>2683</v>
      </c>
      <c r="B2697" s="294"/>
      <c r="C2697" s="337"/>
      <c r="D2697" s="337"/>
      <c r="E2697" s="337"/>
      <c r="F2697" s="337"/>
      <c r="G2697" s="356"/>
      <c r="H2697" s="340"/>
      <c r="I2697" s="337"/>
      <c r="J2697" s="337"/>
      <c r="K2697" s="337"/>
      <c r="L2697" s="337"/>
      <c r="M2697" s="329"/>
      <c r="N2697" s="337"/>
      <c r="O2697" s="349"/>
      <c r="P2697" s="349" t="str">
        <f>TEXT(daily!$B2697,"mmmm")</f>
        <v>January</v>
      </c>
      <c r="Q2697" s="358"/>
      <c r="R2697" s="313" t="str">
        <f t="shared" si="68"/>
        <v>1900</v>
      </c>
    </row>
    <row r="2698" ht="27" customHeight="1" spans="1:18">
      <c r="A2698" s="361">
        <f t="shared" si="69"/>
        <v>2684</v>
      </c>
      <c r="B2698" s="294"/>
      <c r="C2698" s="337"/>
      <c r="D2698" s="337"/>
      <c r="E2698" s="337"/>
      <c r="F2698" s="337"/>
      <c r="G2698" s="356"/>
      <c r="H2698" s="340"/>
      <c r="I2698" s="337"/>
      <c r="J2698" s="337"/>
      <c r="K2698" s="337"/>
      <c r="L2698" s="337"/>
      <c r="M2698" s="334"/>
      <c r="N2698" s="337"/>
      <c r="O2698" s="349"/>
      <c r="P2698" s="349" t="str">
        <f>TEXT(daily!$B2698,"mmmm")</f>
        <v>January</v>
      </c>
      <c r="Q2698" s="357"/>
      <c r="R2698" s="313" t="str">
        <f t="shared" si="68"/>
        <v>1900</v>
      </c>
    </row>
    <row r="2699" ht="27" customHeight="1" spans="1:18">
      <c r="A2699" s="362">
        <f t="shared" si="69"/>
        <v>2685</v>
      </c>
      <c r="B2699" s="294"/>
      <c r="C2699" s="337"/>
      <c r="D2699" s="337"/>
      <c r="E2699" s="337"/>
      <c r="F2699" s="337"/>
      <c r="G2699" s="356"/>
      <c r="H2699" s="340"/>
      <c r="I2699" s="337"/>
      <c r="J2699" s="337"/>
      <c r="K2699" s="337"/>
      <c r="L2699" s="337"/>
      <c r="M2699" s="329"/>
      <c r="N2699" s="337"/>
      <c r="O2699" s="349"/>
      <c r="P2699" s="349" t="str">
        <f>TEXT(daily!$B2699,"mmmm")</f>
        <v>January</v>
      </c>
      <c r="Q2699" s="358"/>
      <c r="R2699" s="313" t="str">
        <f t="shared" si="68"/>
        <v>1900</v>
      </c>
    </row>
    <row r="2700" ht="27" customHeight="1" spans="1:18">
      <c r="A2700" s="361">
        <f t="shared" si="69"/>
        <v>2686</v>
      </c>
      <c r="B2700" s="294"/>
      <c r="C2700" s="337"/>
      <c r="D2700" s="337"/>
      <c r="E2700" s="337"/>
      <c r="F2700" s="341"/>
      <c r="G2700" s="356"/>
      <c r="H2700" s="340"/>
      <c r="I2700" s="337"/>
      <c r="J2700" s="337"/>
      <c r="K2700" s="337"/>
      <c r="L2700" s="337"/>
      <c r="M2700" s="334"/>
      <c r="N2700" s="337"/>
      <c r="O2700" s="349"/>
      <c r="P2700" s="349" t="str">
        <f>TEXT(daily!$B2700,"mmmm")</f>
        <v>January</v>
      </c>
      <c r="Q2700" s="357"/>
      <c r="R2700" s="313" t="str">
        <f t="shared" si="68"/>
        <v>1900</v>
      </c>
    </row>
    <row r="2701" ht="27" customHeight="1" spans="1:18">
      <c r="A2701" s="362">
        <f t="shared" si="69"/>
        <v>2687</v>
      </c>
      <c r="B2701" s="294"/>
      <c r="C2701" s="337"/>
      <c r="D2701" s="337"/>
      <c r="E2701" s="337"/>
      <c r="F2701" s="337"/>
      <c r="G2701" s="356"/>
      <c r="H2701" s="340"/>
      <c r="I2701" s="337"/>
      <c r="J2701" s="337"/>
      <c r="K2701" s="337"/>
      <c r="L2701" s="337"/>
      <c r="M2701" s="329"/>
      <c r="N2701" s="337"/>
      <c r="O2701" s="349"/>
      <c r="P2701" s="349" t="str">
        <f>TEXT(daily!$B2701,"mmmm")</f>
        <v>January</v>
      </c>
      <c r="Q2701" s="358"/>
      <c r="R2701" s="313" t="str">
        <f t="shared" si="68"/>
        <v>1900</v>
      </c>
    </row>
    <row r="2702" ht="27" customHeight="1" spans="1:18">
      <c r="A2702" s="361">
        <f t="shared" si="69"/>
        <v>2688</v>
      </c>
      <c r="B2702" s="294"/>
      <c r="C2702" s="337"/>
      <c r="D2702" s="337"/>
      <c r="E2702" s="337"/>
      <c r="F2702" s="337"/>
      <c r="G2702" s="356"/>
      <c r="H2702" s="340"/>
      <c r="I2702" s="337"/>
      <c r="J2702" s="337"/>
      <c r="K2702" s="337"/>
      <c r="L2702" s="337"/>
      <c r="M2702" s="334"/>
      <c r="N2702" s="337"/>
      <c r="O2702" s="349"/>
      <c r="P2702" s="349" t="str">
        <f>TEXT(daily!$B2702,"mmmm")</f>
        <v>January</v>
      </c>
      <c r="Q2702" s="357"/>
      <c r="R2702" s="313" t="str">
        <f t="shared" si="68"/>
        <v>1900</v>
      </c>
    </row>
    <row r="2703" ht="27" customHeight="1" spans="1:18">
      <c r="A2703" s="362">
        <f t="shared" si="69"/>
        <v>2689</v>
      </c>
      <c r="B2703" s="294"/>
      <c r="C2703" s="337"/>
      <c r="D2703" s="337"/>
      <c r="E2703" s="337"/>
      <c r="F2703" s="341"/>
      <c r="G2703" s="356"/>
      <c r="H2703" s="340"/>
      <c r="I2703" s="337"/>
      <c r="J2703" s="337"/>
      <c r="K2703" s="337"/>
      <c r="L2703" s="337"/>
      <c r="M2703" s="329"/>
      <c r="N2703" s="337"/>
      <c r="O2703" s="349"/>
      <c r="P2703" s="349" t="str">
        <f>TEXT(daily!$B2703,"mmmm")</f>
        <v>January</v>
      </c>
      <c r="Q2703" s="358"/>
      <c r="R2703" s="313" t="str">
        <f t="shared" ref="R2703:R2766" si="70">TEXT(B2703,"yyyy")</f>
        <v>1900</v>
      </c>
    </row>
    <row r="2704" ht="27" customHeight="1" spans="1:18">
      <c r="A2704" s="361">
        <f t="shared" si="69"/>
        <v>2690</v>
      </c>
      <c r="B2704" s="294"/>
      <c r="C2704" s="337"/>
      <c r="D2704" s="337"/>
      <c r="E2704" s="337"/>
      <c r="F2704" s="341"/>
      <c r="G2704" s="356"/>
      <c r="H2704" s="340"/>
      <c r="I2704" s="337"/>
      <c r="J2704" s="337"/>
      <c r="K2704" s="337"/>
      <c r="L2704" s="337"/>
      <c r="M2704" s="334"/>
      <c r="N2704" s="337"/>
      <c r="O2704" s="349"/>
      <c r="P2704" s="349" t="str">
        <f>TEXT(daily!$B2704,"mmmm")</f>
        <v>January</v>
      </c>
      <c r="Q2704" s="357"/>
      <c r="R2704" s="313" t="str">
        <f t="shared" si="70"/>
        <v>1900</v>
      </c>
    </row>
    <row r="2705" ht="27" customHeight="1" spans="1:18">
      <c r="A2705" s="362">
        <f t="shared" si="69"/>
        <v>2691</v>
      </c>
      <c r="B2705" s="294"/>
      <c r="C2705" s="337"/>
      <c r="D2705" s="337"/>
      <c r="E2705" s="337"/>
      <c r="F2705" s="337"/>
      <c r="G2705" s="356"/>
      <c r="H2705" s="340"/>
      <c r="I2705" s="337"/>
      <c r="J2705" s="337"/>
      <c r="K2705" s="337"/>
      <c r="L2705" s="337"/>
      <c r="M2705" s="329"/>
      <c r="N2705" s="337"/>
      <c r="O2705" s="349"/>
      <c r="P2705" s="349" t="str">
        <f>TEXT(daily!$B2705,"mmmm")</f>
        <v>January</v>
      </c>
      <c r="Q2705" s="358"/>
      <c r="R2705" s="313" t="str">
        <f t="shared" si="70"/>
        <v>1900</v>
      </c>
    </row>
    <row r="2706" ht="27" customHeight="1" spans="1:18">
      <c r="A2706" s="361">
        <f t="shared" si="69"/>
        <v>2692</v>
      </c>
      <c r="B2706" s="294"/>
      <c r="C2706" s="337"/>
      <c r="D2706" s="337"/>
      <c r="E2706" s="337"/>
      <c r="F2706" s="337"/>
      <c r="G2706" s="356"/>
      <c r="H2706" s="340"/>
      <c r="I2706" s="337"/>
      <c r="J2706" s="337"/>
      <c r="K2706" s="337"/>
      <c r="L2706" s="337"/>
      <c r="M2706" s="334"/>
      <c r="N2706" s="337"/>
      <c r="O2706" s="349"/>
      <c r="P2706" s="349" t="str">
        <f>TEXT(daily!$B2706,"mmmm")</f>
        <v>January</v>
      </c>
      <c r="Q2706" s="357"/>
      <c r="R2706" s="313" t="str">
        <f t="shared" si="70"/>
        <v>1900</v>
      </c>
    </row>
    <row r="2707" ht="27" customHeight="1" spans="1:18">
      <c r="A2707" s="362">
        <f t="shared" si="69"/>
        <v>2693</v>
      </c>
      <c r="B2707" s="294"/>
      <c r="C2707" s="337"/>
      <c r="D2707" s="337"/>
      <c r="E2707" s="337"/>
      <c r="F2707" s="337"/>
      <c r="G2707" s="356"/>
      <c r="H2707" s="340"/>
      <c r="I2707" s="337"/>
      <c r="J2707" s="337"/>
      <c r="K2707" s="337"/>
      <c r="L2707" s="337"/>
      <c r="M2707" s="329"/>
      <c r="N2707" s="337"/>
      <c r="O2707" s="349"/>
      <c r="P2707" s="349" t="str">
        <f>TEXT(daily!$B2707,"mmmm")</f>
        <v>January</v>
      </c>
      <c r="Q2707" s="358"/>
      <c r="R2707" s="313" t="str">
        <f t="shared" si="70"/>
        <v>1900</v>
      </c>
    </row>
    <row r="2708" ht="27" customHeight="1" spans="1:18">
      <c r="A2708" s="361">
        <f t="shared" si="69"/>
        <v>2694</v>
      </c>
      <c r="B2708" s="294"/>
      <c r="C2708" s="337"/>
      <c r="D2708" s="337"/>
      <c r="E2708" s="337"/>
      <c r="F2708" s="337"/>
      <c r="G2708" s="356"/>
      <c r="H2708" s="340"/>
      <c r="I2708" s="337"/>
      <c r="J2708" s="337"/>
      <c r="K2708" s="337"/>
      <c r="L2708" s="337"/>
      <c r="M2708" s="334"/>
      <c r="N2708" s="337"/>
      <c r="O2708" s="349"/>
      <c r="P2708" s="349" t="str">
        <f>TEXT(daily!$B2708,"mmmm")</f>
        <v>January</v>
      </c>
      <c r="Q2708" s="357"/>
      <c r="R2708" s="313" t="str">
        <f t="shared" si="70"/>
        <v>1900</v>
      </c>
    </row>
    <row r="2709" ht="27" customHeight="1" spans="1:18">
      <c r="A2709" s="362">
        <f t="shared" si="69"/>
        <v>2695</v>
      </c>
      <c r="B2709" s="294"/>
      <c r="C2709" s="337"/>
      <c r="D2709" s="337"/>
      <c r="E2709" s="337"/>
      <c r="F2709" s="337"/>
      <c r="G2709" s="356"/>
      <c r="H2709" s="340"/>
      <c r="I2709" s="337"/>
      <c r="J2709" s="337"/>
      <c r="K2709" s="337"/>
      <c r="L2709" s="337"/>
      <c r="M2709" s="329"/>
      <c r="N2709" s="360"/>
      <c r="O2709" s="349"/>
      <c r="P2709" s="349" t="str">
        <f>TEXT(daily!$B2709,"mmmm")</f>
        <v>January</v>
      </c>
      <c r="Q2709" s="358"/>
      <c r="R2709" s="313" t="str">
        <f t="shared" si="70"/>
        <v>1900</v>
      </c>
    </row>
    <row r="2710" ht="27" customHeight="1" spans="1:18">
      <c r="A2710" s="361">
        <f t="shared" si="69"/>
        <v>2696</v>
      </c>
      <c r="B2710" s="294"/>
      <c r="C2710" s="337"/>
      <c r="D2710" s="337"/>
      <c r="E2710" s="337"/>
      <c r="F2710" s="337"/>
      <c r="G2710" s="356"/>
      <c r="H2710" s="340"/>
      <c r="I2710" s="337"/>
      <c r="J2710" s="337"/>
      <c r="K2710" s="337"/>
      <c r="L2710" s="337"/>
      <c r="M2710" s="334"/>
      <c r="N2710" s="337"/>
      <c r="O2710" s="349"/>
      <c r="P2710" s="349" t="str">
        <f>TEXT(daily!$B2710,"mmmm")</f>
        <v>January</v>
      </c>
      <c r="Q2710" s="357"/>
      <c r="R2710" s="313" t="str">
        <f t="shared" si="70"/>
        <v>1900</v>
      </c>
    </row>
    <row r="2711" ht="27" customHeight="1" spans="1:18">
      <c r="A2711" s="362">
        <f t="shared" si="69"/>
        <v>2697</v>
      </c>
      <c r="B2711" s="294"/>
      <c r="C2711" s="337"/>
      <c r="D2711" s="337"/>
      <c r="E2711" s="337"/>
      <c r="F2711" s="337"/>
      <c r="G2711" s="356"/>
      <c r="H2711" s="340"/>
      <c r="I2711" s="337"/>
      <c r="J2711" s="337"/>
      <c r="K2711" s="337"/>
      <c r="L2711" s="337"/>
      <c r="M2711" s="329"/>
      <c r="N2711" s="337"/>
      <c r="O2711" s="349"/>
      <c r="P2711" s="349" t="str">
        <f>TEXT(daily!$B2711,"mmmm")</f>
        <v>January</v>
      </c>
      <c r="Q2711" s="358"/>
      <c r="R2711" s="313" t="str">
        <f t="shared" si="70"/>
        <v>1900</v>
      </c>
    </row>
    <row r="2712" ht="27" customHeight="1" spans="1:18">
      <c r="A2712" s="361">
        <f t="shared" si="69"/>
        <v>2698</v>
      </c>
      <c r="B2712" s="294"/>
      <c r="C2712" s="337"/>
      <c r="D2712" s="337"/>
      <c r="E2712" s="337"/>
      <c r="F2712" s="337"/>
      <c r="G2712" s="356"/>
      <c r="H2712" s="340"/>
      <c r="I2712" s="337"/>
      <c r="J2712" s="337"/>
      <c r="K2712" s="337"/>
      <c r="L2712" s="337"/>
      <c r="M2712" s="334"/>
      <c r="N2712" s="337"/>
      <c r="O2712" s="349"/>
      <c r="P2712" s="349" t="str">
        <f>TEXT(daily!$B2712,"mmmm")</f>
        <v>January</v>
      </c>
      <c r="Q2712" s="357"/>
      <c r="R2712" s="313" t="str">
        <f t="shared" si="70"/>
        <v>1900</v>
      </c>
    </row>
    <row r="2713" ht="27" customHeight="1" spans="1:18">
      <c r="A2713" s="362">
        <f t="shared" si="69"/>
        <v>2699</v>
      </c>
      <c r="B2713" s="294"/>
      <c r="C2713" s="337"/>
      <c r="D2713" s="337"/>
      <c r="E2713" s="337"/>
      <c r="F2713" s="341"/>
      <c r="G2713" s="356"/>
      <c r="H2713" s="340"/>
      <c r="I2713" s="337"/>
      <c r="J2713" s="337"/>
      <c r="K2713" s="337"/>
      <c r="L2713" s="337"/>
      <c r="M2713" s="329"/>
      <c r="N2713" s="337"/>
      <c r="O2713" s="349"/>
      <c r="P2713" s="349" t="str">
        <f>TEXT(daily!$B2713,"mmmm")</f>
        <v>January</v>
      </c>
      <c r="Q2713" s="358"/>
      <c r="R2713" s="313" t="str">
        <f t="shared" si="70"/>
        <v>1900</v>
      </c>
    </row>
    <row r="2714" ht="27" customHeight="1" spans="1:18">
      <c r="A2714" s="361">
        <f t="shared" si="69"/>
        <v>2700</v>
      </c>
      <c r="B2714" s="294"/>
      <c r="C2714" s="337"/>
      <c r="D2714" s="337"/>
      <c r="E2714" s="337"/>
      <c r="F2714" s="337"/>
      <c r="G2714" s="356"/>
      <c r="H2714" s="340"/>
      <c r="I2714" s="337"/>
      <c r="J2714" s="337"/>
      <c r="K2714" s="337"/>
      <c r="L2714" s="337"/>
      <c r="M2714" s="334"/>
      <c r="N2714" s="337"/>
      <c r="O2714" s="349"/>
      <c r="P2714" s="349" t="str">
        <f>TEXT(daily!$B2714,"mmmm")</f>
        <v>January</v>
      </c>
      <c r="Q2714" s="357"/>
      <c r="R2714" s="313" t="str">
        <f t="shared" si="70"/>
        <v>1900</v>
      </c>
    </row>
    <row r="2715" ht="27" customHeight="1" spans="1:18">
      <c r="A2715" s="362">
        <f t="shared" si="69"/>
        <v>2701</v>
      </c>
      <c r="B2715" s="294"/>
      <c r="C2715" s="337"/>
      <c r="D2715" s="337"/>
      <c r="E2715" s="337"/>
      <c r="F2715" s="337"/>
      <c r="G2715" s="356"/>
      <c r="H2715" s="340"/>
      <c r="I2715" s="337"/>
      <c r="J2715" s="337"/>
      <c r="K2715" s="337"/>
      <c r="L2715" s="337"/>
      <c r="M2715" s="329"/>
      <c r="N2715" s="337"/>
      <c r="O2715" s="349"/>
      <c r="P2715" s="349" t="str">
        <f>TEXT(daily!$B2715,"mmmm")</f>
        <v>January</v>
      </c>
      <c r="Q2715" s="358"/>
      <c r="R2715" s="313" t="str">
        <f t="shared" si="70"/>
        <v>1900</v>
      </c>
    </row>
    <row r="2716" ht="27" customHeight="1" spans="1:18">
      <c r="A2716" s="361">
        <f t="shared" si="69"/>
        <v>2702</v>
      </c>
      <c r="B2716" s="294"/>
      <c r="C2716" s="337"/>
      <c r="D2716" s="337"/>
      <c r="E2716" s="337"/>
      <c r="F2716" s="337"/>
      <c r="G2716" s="356"/>
      <c r="H2716" s="340"/>
      <c r="I2716" s="337"/>
      <c r="J2716" s="337"/>
      <c r="K2716" s="337"/>
      <c r="L2716" s="337"/>
      <c r="M2716" s="334"/>
      <c r="N2716" s="337"/>
      <c r="O2716" s="349"/>
      <c r="P2716" s="349" t="str">
        <f>TEXT(daily!$B2716,"mmmm")</f>
        <v>January</v>
      </c>
      <c r="Q2716" s="357"/>
      <c r="R2716" s="313" t="str">
        <f t="shared" si="70"/>
        <v>1900</v>
      </c>
    </row>
    <row r="2717" ht="27" customHeight="1" spans="1:18">
      <c r="A2717" s="362">
        <f t="shared" si="69"/>
        <v>2703</v>
      </c>
      <c r="B2717" s="294"/>
      <c r="C2717" s="337"/>
      <c r="D2717" s="337"/>
      <c r="E2717" s="337"/>
      <c r="F2717" s="337"/>
      <c r="G2717" s="356"/>
      <c r="H2717" s="340"/>
      <c r="I2717" s="337"/>
      <c r="J2717" s="337"/>
      <c r="K2717" s="337"/>
      <c r="L2717" s="337"/>
      <c r="M2717" s="329"/>
      <c r="N2717" s="337"/>
      <c r="O2717" s="349"/>
      <c r="P2717" s="349" t="str">
        <f>TEXT(daily!$B2717,"mmmm")</f>
        <v>January</v>
      </c>
      <c r="Q2717" s="358"/>
      <c r="R2717" s="313" t="str">
        <f t="shared" si="70"/>
        <v>1900</v>
      </c>
    </row>
    <row r="2718" ht="27" customHeight="1" spans="1:18">
      <c r="A2718" s="361">
        <f t="shared" si="69"/>
        <v>2704</v>
      </c>
      <c r="B2718" s="294"/>
      <c r="C2718" s="337"/>
      <c r="D2718" s="337"/>
      <c r="E2718" s="337"/>
      <c r="F2718" s="337"/>
      <c r="G2718" s="356"/>
      <c r="H2718" s="340"/>
      <c r="I2718" s="337"/>
      <c r="J2718" s="337"/>
      <c r="K2718" s="337"/>
      <c r="L2718" s="337"/>
      <c r="M2718" s="334"/>
      <c r="N2718" s="337"/>
      <c r="O2718" s="349"/>
      <c r="P2718" s="349" t="str">
        <f>TEXT(daily!$B2718,"mmmm")</f>
        <v>January</v>
      </c>
      <c r="Q2718" s="357"/>
      <c r="R2718" s="313" t="str">
        <f t="shared" si="70"/>
        <v>1900</v>
      </c>
    </row>
    <row r="2719" ht="27" customHeight="1" spans="1:18">
      <c r="A2719" s="362">
        <f t="shared" si="69"/>
        <v>2705</v>
      </c>
      <c r="B2719" s="294"/>
      <c r="C2719" s="337"/>
      <c r="D2719" s="337"/>
      <c r="E2719" s="337"/>
      <c r="F2719" s="337"/>
      <c r="G2719" s="356"/>
      <c r="H2719" s="340"/>
      <c r="I2719" s="337"/>
      <c r="J2719" s="337"/>
      <c r="K2719" s="337"/>
      <c r="L2719" s="337"/>
      <c r="M2719" s="329"/>
      <c r="N2719" s="337"/>
      <c r="O2719" s="349"/>
      <c r="P2719" s="349" t="str">
        <f>TEXT(daily!$B2719,"mmmm")</f>
        <v>January</v>
      </c>
      <c r="Q2719" s="358"/>
      <c r="R2719" s="313" t="str">
        <f t="shared" si="70"/>
        <v>1900</v>
      </c>
    </row>
    <row r="2720" ht="27" customHeight="1" spans="1:18">
      <c r="A2720" s="361">
        <f t="shared" si="69"/>
        <v>2706</v>
      </c>
      <c r="B2720" s="294"/>
      <c r="C2720" s="337"/>
      <c r="D2720" s="337"/>
      <c r="E2720" s="337"/>
      <c r="F2720" s="337"/>
      <c r="G2720" s="356"/>
      <c r="H2720" s="340"/>
      <c r="I2720" s="337"/>
      <c r="J2720" s="337"/>
      <c r="K2720" s="337"/>
      <c r="L2720" s="337"/>
      <c r="M2720" s="334"/>
      <c r="N2720" s="337"/>
      <c r="O2720" s="349"/>
      <c r="P2720" s="349" t="str">
        <f>TEXT(daily!$B2720,"mmmm")</f>
        <v>January</v>
      </c>
      <c r="Q2720" s="357"/>
      <c r="R2720" s="313" t="str">
        <f t="shared" si="70"/>
        <v>1900</v>
      </c>
    </row>
    <row r="2721" ht="27" customHeight="1" spans="1:18">
      <c r="A2721" s="362">
        <f t="shared" si="69"/>
        <v>2707</v>
      </c>
      <c r="B2721" s="294"/>
      <c r="C2721" s="337"/>
      <c r="D2721" s="337"/>
      <c r="E2721" s="337"/>
      <c r="F2721" s="337"/>
      <c r="G2721" s="356"/>
      <c r="H2721" s="340"/>
      <c r="I2721" s="337"/>
      <c r="J2721" s="337"/>
      <c r="K2721" s="337"/>
      <c r="L2721" s="337"/>
      <c r="M2721" s="329"/>
      <c r="N2721" s="337"/>
      <c r="O2721" s="349"/>
      <c r="P2721" s="349" t="str">
        <f>TEXT(daily!$B2721,"mmmm")</f>
        <v>January</v>
      </c>
      <c r="Q2721" s="358"/>
      <c r="R2721" s="313" t="str">
        <f t="shared" si="70"/>
        <v>1900</v>
      </c>
    </row>
    <row r="2722" ht="27" customHeight="1" spans="1:18">
      <c r="A2722" s="361">
        <f t="shared" si="69"/>
        <v>2708</v>
      </c>
      <c r="B2722" s="294"/>
      <c r="C2722" s="337"/>
      <c r="D2722" s="337"/>
      <c r="E2722" s="337"/>
      <c r="F2722" s="337"/>
      <c r="G2722" s="356"/>
      <c r="H2722" s="340"/>
      <c r="I2722" s="337"/>
      <c r="J2722" s="337"/>
      <c r="K2722" s="337"/>
      <c r="L2722" s="337"/>
      <c r="M2722" s="334"/>
      <c r="N2722" s="337"/>
      <c r="O2722" s="349"/>
      <c r="P2722" s="349" t="str">
        <f>TEXT(daily!$B2722,"mmmm")</f>
        <v>January</v>
      </c>
      <c r="Q2722" s="357"/>
      <c r="R2722" s="313" t="str">
        <f t="shared" si="70"/>
        <v>1900</v>
      </c>
    </row>
    <row r="2723" ht="27" customHeight="1" spans="1:18">
      <c r="A2723" s="362">
        <f t="shared" si="69"/>
        <v>2709</v>
      </c>
      <c r="B2723" s="294"/>
      <c r="C2723" s="337"/>
      <c r="D2723" s="337"/>
      <c r="E2723" s="337"/>
      <c r="F2723" s="337"/>
      <c r="G2723" s="356"/>
      <c r="H2723" s="340"/>
      <c r="I2723" s="337"/>
      <c r="J2723" s="337"/>
      <c r="K2723" s="337"/>
      <c r="L2723" s="337"/>
      <c r="M2723" s="329"/>
      <c r="N2723" s="337"/>
      <c r="O2723" s="349"/>
      <c r="P2723" s="349" t="str">
        <f>TEXT(daily!$B2723,"mmmm")</f>
        <v>January</v>
      </c>
      <c r="Q2723" s="358"/>
      <c r="R2723" s="313" t="str">
        <f t="shared" si="70"/>
        <v>1900</v>
      </c>
    </row>
    <row r="2724" ht="27" customHeight="1" spans="1:18">
      <c r="A2724" s="361">
        <f t="shared" si="69"/>
        <v>2710</v>
      </c>
      <c r="B2724" s="294"/>
      <c r="C2724" s="337"/>
      <c r="D2724" s="337"/>
      <c r="E2724" s="337"/>
      <c r="F2724" s="337"/>
      <c r="G2724" s="356"/>
      <c r="H2724" s="340"/>
      <c r="I2724" s="337"/>
      <c r="J2724" s="337"/>
      <c r="K2724" s="337"/>
      <c r="L2724" s="337"/>
      <c r="M2724" s="334"/>
      <c r="N2724" s="337"/>
      <c r="O2724" s="349"/>
      <c r="P2724" s="349" t="str">
        <f>TEXT(daily!$B2724,"mmmm")</f>
        <v>January</v>
      </c>
      <c r="Q2724" s="357"/>
      <c r="R2724" s="313" t="str">
        <f t="shared" si="70"/>
        <v>1900</v>
      </c>
    </row>
    <row r="2725" ht="27" customHeight="1" spans="1:18">
      <c r="A2725" s="362">
        <f t="shared" si="69"/>
        <v>2711</v>
      </c>
      <c r="B2725" s="294"/>
      <c r="C2725" s="337"/>
      <c r="D2725" s="337"/>
      <c r="E2725" s="337"/>
      <c r="F2725" s="337"/>
      <c r="G2725" s="356"/>
      <c r="H2725" s="340"/>
      <c r="I2725" s="337"/>
      <c r="J2725" s="337"/>
      <c r="K2725" s="337"/>
      <c r="L2725" s="337"/>
      <c r="M2725" s="329"/>
      <c r="N2725" s="337"/>
      <c r="O2725" s="349"/>
      <c r="P2725" s="349" t="str">
        <f>TEXT(daily!$B2725,"mmmm")</f>
        <v>January</v>
      </c>
      <c r="Q2725" s="358"/>
      <c r="R2725" s="313" t="str">
        <f t="shared" si="70"/>
        <v>1900</v>
      </c>
    </row>
    <row r="2726" ht="27" customHeight="1" spans="1:18">
      <c r="A2726" s="361">
        <f t="shared" si="69"/>
        <v>2712</v>
      </c>
      <c r="B2726" s="294"/>
      <c r="C2726" s="337"/>
      <c r="D2726" s="337"/>
      <c r="E2726" s="337"/>
      <c r="F2726" s="337"/>
      <c r="G2726" s="356"/>
      <c r="H2726" s="340"/>
      <c r="I2726" s="337"/>
      <c r="J2726" s="337"/>
      <c r="K2726" s="337"/>
      <c r="L2726" s="337"/>
      <c r="M2726" s="334"/>
      <c r="N2726" s="337"/>
      <c r="O2726" s="349"/>
      <c r="P2726" s="349" t="str">
        <f>TEXT(daily!$B2726,"mmmm")</f>
        <v>January</v>
      </c>
      <c r="Q2726" s="357"/>
      <c r="R2726" s="313" t="str">
        <f t="shared" si="70"/>
        <v>1900</v>
      </c>
    </row>
    <row r="2727" ht="27" customHeight="1" spans="1:18">
      <c r="A2727" s="362">
        <f t="shared" si="69"/>
        <v>2713</v>
      </c>
      <c r="B2727" s="294"/>
      <c r="C2727" s="337"/>
      <c r="D2727" s="337"/>
      <c r="E2727" s="337"/>
      <c r="F2727" s="337"/>
      <c r="G2727" s="356"/>
      <c r="H2727" s="340"/>
      <c r="I2727" s="337"/>
      <c r="J2727" s="337"/>
      <c r="K2727" s="337"/>
      <c r="L2727" s="337"/>
      <c r="M2727" s="329"/>
      <c r="N2727" s="360"/>
      <c r="O2727" s="349"/>
      <c r="P2727" s="349" t="str">
        <f>TEXT(daily!$B2727,"mmmm")</f>
        <v>January</v>
      </c>
      <c r="Q2727" s="358"/>
      <c r="R2727" s="313" t="str">
        <f t="shared" si="70"/>
        <v>1900</v>
      </c>
    </row>
    <row r="2728" ht="27" customHeight="1" spans="1:18">
      <c r="A2728" s="361">
        <f t="shared" si="69"/>
        <v>2714</v>
      </c>
      <c r="B2728" s="294"/>
      <c r="C2728" s="337"/>
      <c r="D2728" s="337"/>
      <c r="E2728" s="337"/>
      <c r="F2728" s="337"/>
      <c r="G2728" s="356"/>
      <c r="H2728" s="340"/>
      <c r="I2728" s="337"/>
      <c r="J2728" s="337"/>
      <c r="K2728" s="337"/>
      <c r="L2728" s="337"/>
      <c r="M2728" s="334"/>
      <c r="N2728" s="360"/>
      <c r="O2728" s="349"/>
      <c r="P2728" s="349" t="str">
        <f>TEXT(daily!$B2728,"mmmm")</f>
        <v>January</v>
      </c>
      <c r="Q2728" s="357"/>
      <c r="R2728" s="313" t="str">
        <f t="shared" si="70"/>
        <v>1900</v>
      </c>
    </row>
    <row r="2729" ht="27" customHeight="1" spans="1:18">
      <c r="A2729" s="362">
        <f t="shared" si="69"/>
        <v>2715</v>
      </c>
      <c r="B2729" s="294"/>
      <c r="C2729" s="337"/>
      <c r="D2729" s="337"/>
      <c r="E2729" s="337"/>
      <c r="F2729" s="337"/>
      <c r="G2729" s="356"/>
      <c r="H2729" s="340"/>
      <c r="I2729" s="337"/>
      <c r="J2729" s="337"/>
      <c r="K2729" s="337"/>
      <c r="L2729" s="337"/>
      <c r="M2729" s="329"/>
      <c r="N2729" s="360"/>
      <c r="O2729" s="349"/>
      <c r="P2729" s="349" t="str">
        <f>TEXT(daily!$B2729,"mmmm")</f>
        <v>January</v>
      </c>
      <c r="Q2729" s="358"/>
      <c r="R2729" s="313" t="str">
        <f t="shared" si="70"/>
        <v>1900</v>
      </c>
    </row>
    <row r="2730" ht="27" customHeight="1" spans="1:18">
      <c r="A2730" s="361">
        <f t="shared" ref="A2730:A2793" si="71">A2729+1</f>
        <v>2716</v>
      </c>
      <c r="B2730" s="294"/>
      <c r="C2730" s="337"/>
      <c r="D2730" s="337"/>
      <c r="E2730" s="337"/>
      <c r="F2730" s="337"/>
      <c r="G2730" s="356"/>
      <c r="H2730" s="340"/>
      <c r="I2730" s="337"/>
      <c r="J2730" s="337"/>
      <c r="K2730" s="337"/>
      <c r="L2730" s="337"/>
      <c r="M2730" s="334"/>
      <c r="N2730" s="360"/>
      <c r="O2730" s="349"/>
      <c r="P2730" s="349" t="str">
        <f>TEXT(daily!$B2730,"mmmm")</f>
        <v>January</v>
      </c>
      <c r="Q2730" s="357"/>
      <c r="R2730" s="313" t="str">
        <f t="shared" si="70"/>
        <v>1900</v>
      </c>
    </row>
    <row r="2731" ht="27" customHeight="1" spans="1:18">
      <c r="A2731" s="362">
        <f t="shared" si="71"/>
        <v>2717</v>
      </c>
      <c r="B2731" s="294"/>
      <c r="C2731" s="337"/>
      <c r="D2731" s="337"/>
      <c r="E2731" s="337"/>
      <c r="F2731" s="337"/>
      <c r="G2731" s="356"/>
      <c r="H2731" s="340"/>
      <c r="I2731" s="337"/>
      <c r="J2731" s="337"/>
      <c r="K2731" s="337"/>
      <c r="L2731" s="337"/>
      <c r="M2731" s="329"/>
      <c r="N2731" s="360"/>
      <c r="O2731" s="349"/>
      <c r="P2731" s="349" t="str">
        <f>TEXT(daily!$B2731,"mmmm")</f>
        <v>January</v>
      </c>
      <c r="Q2731" s="358"/>
      <c r="R2731" s="313" t="str">
        <f t="shared" si="70"/>
        <v>1900</v>
      </c>
    </row>
    <row r="2732" ht="27" customHeight="1" spans="1:18">
      <c r="A2732" s="361">
        <f t="shared" si="71"/>
        <v>2718</v>
      </c>
      <c r="B2732" s="294"/>
      <c r="C2732" s="337"/>
      <c r="D2732" s="337"/>
      <c r="E2732" s="337"/>
      <c r="F2732" s="337"/>
      <c r="G2732" s="356"/>
      <c r="H2732" s="340"/>
      <c r="I2732" s="337"/>
      <c r="J2732" s="337"/>
      <c r="K2732" s="337"/>
      <c r="L2732" s="337"/>
      <c r="M2732" s="334"/>
      <c r="N2732" s="360"/>
      <c r="O2732" s="349"/>
      <c r="P2732" s="349" t="str">
        <f>TEXT(daily!$B2732,"mmmm")</f>
        <v>January</v>
      </c>
      <c r="Q2732" s="357"/>
      <c r="R2732" s="313" t="str">
        <f t="shared" si="70"/>
        <v>1900</v>
      </c>
    </row>
    <row r="2733" ht="27" customHeight="1" spans="1:18">
      <c r="A2733" s="362">
        <f t="shared" si="71"/>
        <v>2719</v>
      </c>
      <c r="B2733" s="294"/>
      <c r="C2733" s="337"/>
      <c r="D2733" s="337"/>
      <c r="E2733" s="337"/>
      <c r="F2733" s="337"/>
      <c r="G2733" s="356"/>
      <c r="H2733" s="340"/>
      <c r="I2733" s="337"/>
      <c r="J2733" s="337"/>
      <c r="K2733" s="337"/>
      <c r="L2733" s="337"/>
      <c r="M2733" s="329"/>
      <c r="N2733" s="360"/>
      <c r="O2733" s="349"/>
      <c r="P2733" s="349" t="str">
        <f>TEXT(daily!$B2733,"mmmm")</f>
        <v>January</v>
      </c>
      <c r="Q2733" s="358"/>
      <c r="R2733" s="313" t="str">
        <f t="shared" si="70"/>
        <v>1900</v>
      </c>
    </row>
    <row r="2734" ht="27" customHeight="1" spans="1:18">
      <c r="A2734" s="361">
        <f t="shared" si="71"/>
        <v>2720</v>
      </c>
      <c r="B2734" s="294"/>
      <c r="C2734" s="337"/>
      <c r="D2734" s="337"/>
      <c r="E2734" s="337"/>
      <c r="F2734" s="337"/>
      <c r="G2734" s="356"/>
      <c r="H2734" s="340"/>
      <c r="I2734" s="337"/>
      <c r="J2734" s="337"/>
      <c r="K2734" s="337"/>
      <c r="L2734" s="337"/>
      <c r="M2734" s="334"/>
      <c r="N2734" s="360"/>
      <c r="O2734" s="349"/>
      <c r="P2734" s="349" t="str">
        <f>TEXT(daily!$B2734,"mmmm")</f>
        <v>January</v>
      </c>
      <c r="Q2734" s="357"/>
      <c r="R2734" s="313" t="str">
        <f t="shared" si="70"/>
        <v>1900</v>
      </c>
    </row>
    <row r="2735" ht="27" customHeight="1" spans="1:18">
      <c r="A2735" s="362">
        <f t="shared" si="71"/>
        <v>2721</v>
      </c>
      <c r="B2735" s="294"/>
      <c r="C2735" s="337"/>
      <c r="D2735" s="337"/>
      <c r="E2735" s="337"/>
      <c r="F2735" s="337"/>
      <c r="G2735" s="356"/>
      <c r="H2735" s="340"/>
      <c r="I2735" s="337"/>
      <c r="J2735" s="337"/>
      <c r="K2735" s="337"/>
      <c r="L2735" s="337"/>
      <c r="M2735" s="329"/>
      <c r="N2735" s="360"/>
      <c r="O2735" s="349"/>
      <c r="P2735" s="349" t="str">
        <f>TEXT(daily!$B2735,"mmmm")</f>
        <v>January</v>
      </c>
      <c r="Q2735" s="358"/>
      <c r="R2735" s="313" t="str">
        <f t="shared" si="70"/>
        <v>1900</v>
      </c>
    </row>
    <row r="2736" ht="27" customHeight="1" spans="1:18">
      <c r="A2736" s="361">
        <f t="shared" si="71"/>
        <v>2722</v>
      </c>
      <c r="B2736" s="294"/>
      <c r="C2736" s="337"/>
      <c r="D2736" s="337"/>
      <c r="E2736" s="337"/>
      <c r="F2736" s="337"/>
      <c r="G2736" s="356"/>
      <c r="H2736" s="340"/>
      <c r="I2736" s="337"/>
      <c r="J2736" s="337"/>
      <c r="K2736" s="337"/>
      <c r="L2736" s="337"/>
      <c r="M2736" s="334"/>
      <c r="N2736" s="360"/>
      <c r="O2736" s="349"/>
      <c r="P2736" s="349" t="str">
        <f>TEXT(daily!$B2736,"mmmm")</f>
        <v>January</v>
      </c>
      <c r="Q2736" s="357"/>
      <c r="R2736" s="313" t="str">
        <f t="shared" si="70"/>
        <v>1900</v>
      </c>
    </row>
    <row r="2737" ht="27" customHeight="1" spans="1:18">
      <c r="A2737" s="362">
        <f t="shared" si="71"/>
        <v>2723</v>
      </c>
      <c r="B2737" s="294"/>
      <c r="C2737" s="337"/>
      <c r="D2737" s="337"/>
      <c r="E2737" s="337"/>
      <c r="F2737" s="337"/>
      <c r="G2737" s="356"/>
      <c r="H2737" s="340"/>
      <c r="I2737" s="337"/>
      <c r="J2737" s="337"/>
      <c r="K2737" s="337"/>
      <c r="L2737" s="337"/>
      <c r="M2737" s="329"/>
      <c r="N2737" s="360"/>
      <c r="O2737" s="349"/>
      <c r="P2737" s="349" t="str">
        <f>TEXT(daily!$B2737,"mmmm")</f>
        <v>January</v>
      </c>
      <c r="Q2737" s="358"/>
      <c r="R2737" s="313" t="str">
        <f t="shared" si="70"/>
        <v>1900</v>
      </c>
    </row>
    <row r="2738" ht="27" customHeight="1" spans="1:18">
      <c r="A2738" s="361">
        <f t="shared" si="71"/>
        <v>2724</v>
      </c>
      <c r="B2738" s="294"/>
      <c r="C2738" s="337"/>
      <c r="D2738" s="337"/>
      <c r="E2738" s="337"/>
      <c r="F2738" s="337"/>
      <c r="G2738" s="356"/>
      <c r="H2738" s="340"/>
      <c r="I2738" s="337"/>
      <c r="J2738" s="337"/>
      <c r="K2738" s="337"/>
      <c r="L2738" s="337"/>
      <c r="M2738" s="334"/>
      <c r="N2738" s="360"/>
      <c r="O2738" s="349"/>
      <c r="P2738" s="349" t="str">
        <f>TEXT(daily!$B2738,"mmmm")</f>
        <v>January</v>
      </c>
      <c r="Q2738" s="357"/>
      <c r="R2738" s="313" t="str">
        <f t="shared" si="70"/>
        <v>1900</v>
      </c>
    </row>
    <row r="2739" ht="27" customHeight="1" spans="1:18">
      <c r="A2739" s="362">
        <f t="shared" si="71"/>
        <v>2725</v>
      </c>
      <c r="B2739" s="294"/>
      <c r="C2739" s="337"/>
      <c r="D2739" s="337"/>
      <c r="E2739" s="337"/>
      <c r="F2739" s="337"/>
      <c r="G2739" s="356"/>
      <c r="H2739" s="340"/>
      <c r="I2739" s="337"/>
      <c r="J2739" s="337"/>
      <c r="K2739" s="337"/>
      <c r="L2739" s="337"/>
      <c r="M2739" s="329"/>
      <c r="N2739" s="360"/>
      <c r="O2739" s="349"/>
      <c r="P2739" s="349" t="str">
        <f>TEXT(daily!$B2739,"mmmm")</f>
        <v>January</v>
      </c>
      <c r="Q2739" s="358"/>
      <c r="R2739" s="313" t="str">
        <f t="shared" si="70"/>
        <v>1900</v>
      </c>
    </row>
    <row r="2740" ht="27" customHeight="1" spans="1:18">
      <c r="A2740" s="361">
        <f t="shared" si="71"/>
        <v>2726</v>
      </c>
      <c r="B2740" s="294"/>
      <c r="C2740" s="337"/>
      <c r="D2740" s="337"/>
      <c r="E2740" s="337"/>
      <c r="F2740" s="337"/>
      <c r="G2740" s="356"/>
      <c r="H2740" s="340"/>
      <c r="I2740" s="337"/>
      <c r="J2740" s="337"/>
      <c r="K2740" s="337"/>
      <c r="L2740" s="337"/>
      <c r="M2740" s="334"/>
      <c r="N2740" s="360"/>
      <c r="O2740" s="349"/>
      <c r="P2740" s="349" t="str">
        <f>TEXT(daily!$B2740,"mmmm")</f>
        <v>January</v>
      </c>
      <c r="Q2740" s="357"/>
      <c r="R2740" s="313" t="str">
        <f t="shared" si="70"/>
        <v>1900</v>
      </c>
    </row>
    <row r="2741" ht="27" customHeight="1" spans="1:18">
      <c r="A2741" s="362">
        <f t="shared" si="71"/>
        <v>2727</v>
      </c>
      <c r="B2741" s="294"/>
      <c r="C2741" s="337"/>
      <c r="D2741" s="337"/>
      <c r="E2741" s="337"/>
      <c r="F2741" s="337"/>
      <c r="G2741" s="356"/>
      <c r="H2741" s="340"/>
      <c r="I2741" s="337"/>
      <c r="J2741" s="337"/>
      <c r="K2741" s="337"/>
      <c r="L2741" s="337"/>
      <c r="M2741" s="329"/>
      <c r="N2741" s="360"/>
      <c r="O2741" s="349"/>
      <c r="P2741" s="349" t="str">
        <f>TEXT(daily!$B2741,"mmmm")</f>
        <v>January</v>
      </c>
      <c r="Q2741" s="358"/>
      <c r="R2741" s="313" t="str">
        <f t="shared" si="70"/>
        <v>1900</v>
      </c>
    </row>
    <row r="2742" ht="27" customHeight="1" spans="1:18">
      <c r="A2742" s="361">
        <f t="shared" si="71"/>
        <v>2728</v>
      </c>
      <c r="B2742" s="294"/>
      <c r="C2742" s="337"/>
      <c r="D2742" s="337"/>
      <c r="E2742" s="337"/>
      <c r="F2742" s="337"/>
      <c r="G2742" s="356"/>
      <c r="H2742" s="340"/>
      <c r="I2742" s="337"/>
      <c r="J2742" s="337"/>
      <c r="K2742" s="337"/>
      <c r="L2742" s="337"/>
      <c r="M2742" s="334"/>
      <c r="N2742" s="360"/>
      <c r="O2742" s="349"/>
      <c r="P2742" s="349" t="str">
        <f>TEXT(daily!$B2742,"mmmm")</f>
        <v>January</v>
      </c>
      <c r="Q2742" s="357"/>
      <c r="R2742" s="313" t="str">
        <f t="shared" si="70"/>
        <v>1900</v>
      </c>
    </row>
    <row r="2743" ht="27" customHeight="1" spans="1:18">
      <c r="A2743" s="362">
        <f t="shared" si="71"/>
        <v>2729</v>
      </c>
      <c r="B2743" s="294"/>
      <c r="C2743" s="337"/>
      <c r="D2743" s="337"/>
      <c r="E2743" s="337"/>
      <c r="F2743" s="337"/>
      <c r="G2743" s="356"/>
      <c r="H2743" s="340"/>
      <c r="I2743" s="337"/>
      <c r="J2743" s="337"/>
      <c r="K2743" s="337"/>
      <c r="L2743" s="337"/>
      <c r="M2743" s="329"/>
      <c r="N2743" s="337"/>
      <c r="O2743" s="349"/>
      <c r="P2743" s="349" t="str">
        <f>TEXT(daily!$B2743,"mmmm")</f>
        <v>January</v>
      </c>
      <c r="Q2743" s="358"/>
      <c r="R2743" s="313" t="str">
        <f t="shared" si="70"/>
        <v>1900</v>
      </c>
    </row>
    <row r="2744" ht="27" customHeight="1" spans="1:18">
      <c r="A2744" s="361">
        <f t="shared" si="71"/>
        <v>2730</v>
      </c>
      <c r="B2744" s="294"/>
      <c r="C2744" s="337"/>
      <c r="D2744" s="337"/>
      <c r="E2744" s="337"/>
      <c r="F2744" s="337"/>
      <c r="G2744" s="356"/>
      <c r="H2744" s="340"/>
      <c r="I2744" s="337"/>
      <c r="J2744" s="337"/>
      <c r="K2744" s="337"/>
      <c r="L2744" s="337"/>
      <c r="M2744" s="334"/>
      <c r="N2744" s="337"/>
      <c r="O2744" s="349"/>
      <c r="P2744" s="349" t="str">
        <f>TEXT(daily!$B2744,"mmmm")</f>
        <v>January</v>
      </c>
      <c r="Q2744" s="357"/>
      <c r="R2744" s="313" t="str">
        <f t="shared" si="70"/>
        <v>1900</v>
      </c>
    </row>
    <row r="2745" ht="27" customHeight="1" spans="1:18">
      <c r="A2745" s="362">
        <f t="shared" si="71"/>
        <v>2731</v>
      </c>
      <c r="B2745" s="294"/>
      <c r="C2745" s="337"/>
      <c r="D2745" s="337"/>
      <c r="E2745" s="337"/>
      <c r="F2745" s="337"/>
      <c r="G2745" s="356"/>
      <c r="H2745" s="340"/>
      <c r="I2745" s="337"/>
      <c r="J2745" s="337"/>
      <c r="K2745" s="337"/>
      <c r="L2745" s="337"/>
      <c r="M2745" s="329"/>
      <c r="N2745" s="337"/>
      <c r="O2745" s="349"/>
      <c r="P2745" s="349" t="str">
        <f>TEXT(daily!$B2745,"mmmm")</f>
        <v>January</v>
      </c>
      <c r="Q2745" s="358"/>
      <c r="R2745" s="313" t="str">
        <f t="shared" si="70"/>
        <v>1900</v>
      </c>
    </row>
    <row r="2746" ht="27" customHeight="1" spans="1:18">
      <c r="A2746" s="361">
        <f t="shared" si="71"/>
        <v>2732</v>
      </c>
      <c r="B2746" s="294"/>
      <c r="C2746" s="337"/>
      <c r="D2746" s="337"/>
      <c r="E2746" s="337"/>
      <c r="F2746" s="337"/>
      <c r="G2746" s="356"/>
      <c r="H2746" s="340"/>
      <c r="I2746" s="337"/>
      <c r="J2746" s="337"/>
      <c r="K2746" s="337"/>
      <c r="L2746" s="337"/>
      <c r="M2746" s="334"/>
      <c r="N2746" s="337"/>
      <c r="O2746" s="349"/>
      <c r="P2746" s="349" t="str">
        <f>TEXT(daily!$B2746,"mmmm")</f>
        <v>January</v>
      </c>
      <c r="Q2746" s="357"/>
      <c r="R2746" s="313" t="str">
        <f t="shared" si="70"/>
        <v>1900</v>
      </c>
    </row>
    <row r="2747" ht="27" customHeight="1" spans="1:18">
      <c r="A2747" s="362">
        <f t="shared" si="71"/>
        <v>2733</v>
      </c>
      <c r="B2747" s="294"/>
      <c r="C2747" s="337"/>
      <c r="D2747" s="337"/>
      <c r="E2747" s="337"/>
      <c r="F2747" s="337"/>
      <c r="G2747" s="356"/>
      <c r="H2747" s="340"/>
      <c r="I2747" s="337"/>
      <c r="J2747" s="337"/>
      <c r="K2747" s="337"/>
      <c r="L2747" s="337"/>
      <c r="M2747" s="329"/>
      <c r="N2747" s="337"/>
      <c r="O2747" s="349"/>
      <c r="P2747" s="349" t="str">
        <f>TEXT(daily!$B2747,"mmmm")</f>
        <v>January</v>
      </c>
      <c r="Q2747" s="358"/>
      <c r="R2747" s="313" t="str">
        <f t="shared" si="70"/>
        <v>1900</v>
      </c>
    </row>
    <row r="2748" ht="27" customHeight="1" spans="1:18">
      <c r="A2748" s="361">
        <f t="shared" si="71"/>
        <v>2734</v>
      </c>
      <c r="B2748" s="294"/>
      <c r="C2748" s="337"/>
      <c r="D2748" s="337"/>
      <c r="E2748" s="337"/>
      <c r="F2748" s="337"/>
      <c r="G2748" s="356"/>
      <c r="H2748" s="340"/>
      <c r="I2748" s="337"/>
      <c r="J2748" s="337"/>
      <c r="K2748" s="337"/>
      <c r="L2748" s="337"/>
      <c r="M2748" s="334"/>
      <c r="N2748" s="337"/>
      <c r="O2748" s="349"/>
      <c r="P2748" s="349" t="str">
        <f>TEXT(daily!$B2748,"mmmm")</f>
        <v>January</v>
      </c>
      <c r="Q2748" s="357"/>
      <c r="R2748" s="313" t="str">
        <f t="shared" si="70"/>
        <v>1900</v>
      </c>
    </row>
    <row r="2749" ht="27" customHeight="1" spans="1:18">
      <c r="A2749" s="362">
        <f t="shared" si="71"/>
        <v>2735</v>
      </c>
      <c r="B2749" s="294"/>
      <c r="C2749" s="337"/>
      <c r="D2749" s="337"/>
      <c r="E2749" s="337"/>
      <c r="F2749" s="337"/>
      <c r="G2749" s="356"/>
      <c r="H2749" s="340"/>
      <c r="I2749" s="337"/>
      <c r="J2749" s="337"/>
      <c r="K2749" s="337"/>
      <c r="L2749" s="337"/>
      <c r="M2749" s="329"/>
      <c r="N2749" s="337"/>
      <c r="O2749" s="349"/>
      <c r="P2749" s="349" t="str">
        <f>TEXT(daily!$B2749,"mmmm")</f>
        <v>January</v>
      </c>
      <c r="Q2749" s="358"/>
      <c r="R2749" s="313" t="str">
        <f t="shared" si="70"/>
        <v>1900</v>
      </c>
    </row>
    <row r="2750" ht="27" customHeight="1" spans="1:18">
      <c r="A2750" s="361">
        <f t="shared" si="71"/>
        <v>2736</v>
      </c>
      <c r="B2750" s="294"/>
      <c r="C2750" s="337"/>
      <c r="D2750" s="337"/>
      <c r="E2750" s="337"/>
      <c r="F2750" s="337"/>
      <c r="G2750" s="356"/>
      <c r="H2750" s="340"/>
      <c r="I2750" s="337"/>
      <c r="J2750" s="337"/>
      <c r="K2750" s="337"/>
      <c r="L2750" s="337"/>
      <c r="M2750" s="334"/>
      <c r="N2750" s="337"/>
      <c r="O2750" s="349"/>
      <c r="P2750" s="349" t="str">
        <f>TEXT(daily!$B2750,"mmmm")</f>
        <v>January</v>
      </c>
      <c r="Q2750" s="357"/>
      <c r="R2750" s="313" t="str">
        <f t="shared" si="70"/>
        <v>1900</v>
      </c>
    </row>
    <row r="2751" ht="27" customHeight="1" spans="1:18">
      <c r="A2751" s="362">
        <f t="shared" si="71"/>
        <v>2737</v>
      </c>
      <c r="B2751" s="294"/>
      <c r="C2751" s="337"/>
      <c r="D2751" s="337"/>
      <c r="E2751" s="337"/>
      <c r="F2751" s="337"/>
      <c r="G2751" s="356"/>
      <c r="H2751" s="340"/>
      <c r="I2751" s="337"/>
      <c r="J2751" s="337"/>
      <c r="K2751" s="337"/>
      <c r="L2751" s="337"/>
      <c r="M2751" s="329"/>
      <c r="N2751" s="337"/>
      <c r="O2751" s="349"/>
      <c r="P2751" s="349" t="str">
        <f>TEXT(daily!$B2751,"mmmm")</f>
        <v>January</v>
      </c>
      <c r="Q2751" s="358"/>
      <c r="R2751" s="313" t="str">
        <f t="shared" si="70"/>
        <v>1900</v>
      </c>
    </row>
    <row r="2752" ht="27" customHeight="1" spans="1:18">
      <c r="A2752" s="361">
        <f t="shared" si="71"/>
        <v>2738</v>
      </c>
      <c r="B2752" s="294"/>
      <c r="C2752" s="337"/>
      <c r="D2752" s="337"/>
      <c r="E2752" s="337"/>
      <c r="F2752" s="337"/>
      <c r="G2752" s="356"/>
      <c r="H2752" s="340"/>
      <c r="I2752" s="337"/>
      <c r="J2752" s="337"/>
      <c r="K2752" s="337"/>
      <c r="L2752" s="337"/>
      <c r="M2752" s="334"/>
      <c r="N2752" s="337"/>
      <c r="O2752" s="349"/>
      <c r="P2752" s="349" t="str">
        <f>TEXT(daily!$B2752,"mmmm")</f>
        <v>January</v>
      </c>
      <c r="Q2752" s="357"/>
      <c r="R2752" s="313" t="str">
        <f t="shared" si="70"/>
        <v>1900</v>
      </c>
    </row>
    <row r="2753" ht="27" customHeight="1" spans="1:18">
      <c r="A2753" s="362">
        <f t="shared" si="71"/>
        <v>2739</v>
      </c>
      <c r="B2753" s="294"/>
      <c r="C2753" s="337"/>
      <c r="D2753" s="337"/>
      <c r="E2753" s="337"/>
      <c r="F2753" s="337"/>
      <c r="G2753" s="356"/>
      <c r="H2753" s="340"/>
      <c r="I2753" s="337"/>
      <c r="J2753" s="337"/>
      <c r="K2753" s="337"/>
      <c r="L2753" s="337"/>
      <c r="M2753" s="329"/>
      <c r="N2753" s="337"/>
      <c r="O2753" s="349"/>
      <c r="P2753" s="349" t="str">
        <f>TEXT(daily!$B2753,"mmmm")</f>
        <v>January</v>
      </c>
      <c r="Q2753" s="358"/>
      <c r="R2753" s="313" t="str">
        <f t="shared" si="70"/>
        <v>1900</v>
      </c>
    </row>
    <row r="2754" ht="27" customHeight="1" spans="1:18">
      <c r="A2754" s="361">
        <f t="shared" si="71"/>
        <v>2740</v>
      </c>
      <c r="B2754" s="294"/>
      <c r="C2754" s="337"/>
      <c r="D2754" s="337"/>
      <c r="E2754" s="337"/>
      <c r="F2754" s="337"/>
      <c r="G2754" s="356"/>
      <c r="H2754" s="340"/>
      <c r="I2754" s="337"/>
      <c r="J2754" s="337"/>
      <c r="K2754" s="337"/>
      <c r="L2754" s="337"/>
      <c r="M2754" s="334"/>
      <c r="N2754" s="337"/>
      <c r="O2754" s="349"/>
      <c r="P2754" s="349" t="str">
        <f>TEXT(daily!$B2754,"mmmm")</f>
        <v>January</v>
      </c>
      <c r="Q2754" s="357"/>
      <c r="R2754" s="313" t="str">
        <f t="shared" si="70"/>
        <v>1900</v>
      </c>
    </row>
    <row r="2755" ht="27" customHeight="1" spans="1:18">
      <c r="A2755" s="362">
        <f t="shared" si="71"/>
        <v>2741</v>
      </c>
      <c r="B2755" s="294"/>
      <c r="C2755" s="337"/>
      <c r="D2755" s="337"/>
      <c r="E2755" s="337"/>
      <c r="F2755" s="337"/>
      <c r="G2755" s="356"/>
      <c r="H2755" s="340"/>
      <c r="I2755" s="337"/>
      <c r="J2755" s="337"/>
      <c r="K2755" s="337"/>
      <c r="L2755" s="337"/>
      <c r="M2755" s="329"/>
      <c r="N2755" s="337"/>
      <c r="O2755" s="349"/>
      <c r="P2755" s="349" t="str">
        <f>TEXT(daily!$B2755,"mmmm")</f>
        <v>January</v>
      </c>
      <c r="Q2755" s="358"/>
      <c r="R2755" s="313" t="str">
        <f t="shared" si="70"/>
        <v>1900</v>
      </c>
    </row>
    <row r="2756" ht="27" customHeight="1" spans="1:18">
      <c r="A2756" s="361">
        <f t="shared" si="71"/>
        <v>2742</v>
      </c>
      <c r="B2756" s="294"/>
      <c r="C2756" s="337"/>
      <c r="D2756" s="337"/>
      <c r="E2756" s="337"/>
      <c r="F2756" s="337"/>
      <c r="G2756" s="356"/>
      <c r="H2756" s="340"/>
      <c r="I2756" s="337"/>
      <c r="J2756" s="337"/>
      <c r="K2756" s="337"/>
      <c r="L2756" s="337"/>
      <c r="M2756" s="334"/>
      <c r="N2756" s="337"/>
      <c r="O2756" s="349"/>
      <c r="P2756" s="349" t="str">
        <f>TEXT(daily!$B2756,"mmmm")</f>
        <v>January</v>
      </c>
      <c r="Q2756" s="357"/>
      <c r="R2756" s="313" t="str">
        <f t="shared" si="70"/>
        <v>1900</v>
      </c>
    </row>
    <row r="2757" ht="27" customHeight="1" spans="1:18">
      <c r="A2757" s="362">
        <f t="shared" si="71"/>
        <v>2743</v>
      </c>
      <c r="B2757" s="294"/>
      <c r="C2757" s="337"/>
      <c r="D2757" s="337"/>
      <c r="E2757" s="337"/>
      <c r="F2757" s="337"/>
      <c r="G2757" s="356"/>
      <c r="H2757" s="340"/>
      <c r="I2757" s="337"/>
      <c r="J2757" s="337"/>
      <c r="K2757" s="337"/>
      <c r="L2757" s="337"/>
      <c r="M2757" s="329"/>
      <c r="N2757" s="337"/>
      <c r="O2757" s="349"/>
      <c r="P2757" s="349" t="str">
        <f>TEXT(daily!$B2757,"mmmm")</f>
        <v>January</v>
      </c>
      <c r="Q2757" s="358"/>
      <c r="R2757" s="313" t="str">
        <f t="shared" si="70"/>
        <v>1900</v>
      </c>
    </row>
    <row r="2758" ht="27" customHeight="1" spans="1:18">
      <c r="A2758" s="361">
        <f t="shared" si="71"/>
        <v>2744</v>
      </c>
      <c r="B2758" s="294"/>
      <c r="C2758" s="337"/>
      <c r="D2758" s="337"/>
      <c r="E2758" s="337"/>
      <c r="F2758" s="337"/>
      <c r="G2758" s="356"/>
      <c r="H2758" s="340"/>
      <c r="I2758" s="337"/>
      <c r="J2758" s="337"/>
      <c r="K2758" s="337"/>
      <c r="L2758" s="337"/>
      <c r="M2758" s="334"/>
      <c r="N2758" s="337"/>
      <c r="O2758" s="349"/>
      <c r="P2758" s="349" t="str">
        <f>TEXT(daily!$B2758,"mmmm")</f>
        <v>January</v>
      </c>
      <c r="Q2758" s="357"/>
      <c r="R2758" s="313" t="str">
        <f t="shared" si="70"/>
        <v>1900</v>
      </c>
    </row>
    <row r="2759" ht="27" customHeight="1" spans="1:18">
      <c r="A2759" s="362">
        <f t="shared" si="71"/>
        <v>2745</v>
      </c>
      <c r="B2759" s="294"/>
      <c r="C2759" s="337"/>
      <c r="D2759" s="337"/>
      <c r="E2759" s="337"/>
      <c r="F2759" s="337"/>
      <c r="G2759" s="356"/>
      <c r="H2759" s="340"/>
      <c r="I2759" s="337"/>
      <c r="J2759" s="337"/>
      <c r="K2759" s="337"/>
      <c r="L2759" s="337"/>
      <c r="M2759" s="329"/>
      <c r="N2759" s="337"/>
      <c r="O2759" s="349"/>
      <c r="P2759" s="349" t="str">
        <f>TEXT(daily!$B2759,"mmmm")</f>
        <v>January</v>
      </c>
      <c r="Q2759" s="358"/>
      <c r="R2759" s="313" t="str">
        <f t="shared" si="70"/>
        <v>1900</v>
      </c>
    </row>
    <row r="2760" ht="27" customHeight="1" spans="1:18">
      <c r="A2760" s="361">
        <f t="shared" si="71"/>
        <v>2746</v>
      </c>
      <c r="B2760" s="294"/>
      <c r="C2760" s="337"/>
      <c r="D2760" s="337"/>
      <c r="E2760" s="337"/>
      <c r="F2760" s="337"/>
      <c r="G2760" s="356"/>
      <c r="H2760" s="340"/>
      <c r="I2760" s="337"/>
      <c r="J2760" s="337"/>
      <c r="K2760" s="337"/>
      <c r="L2760" s="337"/>
      <c r="M2760" s="334"/>
      <c r="N2760" s="337"/>
      <c r="O2760" s="349"/>
      <c r="P2760" s="349" t="str">
        <f>TEXT(daily!$B2760,"mmmm")</f>
        <v>January</v>
      </c>
      <c r="Q2760" s="357"/>
      <c r="R2760" s="313" t="str">
        <f t="shared" si="70"/>
        <v>1900</v>
      </c>
    </row>
    <row r="2761" ht="27" customHeight="1" spans="1:18">
      <c r="A2761" s="362">
        <f t="shared" si="71"/>
        <v>2747</v>
      </c>
      <c r="B2761" s="294"/>
      <c r="C2761" s="337"/>
      <c r="D2761" s="337"/>
      <c r="E2761" s="337"/>
      <c r="F2761" s="337"/>
      <c r="G2761" s="356"/>
      <c r="H2761" s="340"/>
      <c r="I2761" s="337"/>
      <c r="J2761" s="337"/>
      <c r="K2761" s="337"/>
      <c r="L2761" s="337"/>
      <c r="M2761" s="329"/>
      <c r="N2761" s="337"/>
      <c r="O2761" s="349"/>
      <c r="P2761" s="349" t="str">
        <f>TEXT(daily!$B2761,"mmmm")</f>
        <v>January</v>
      </c>
      <c r="Q2761" s="358"/>
      <c r="R2761" s="313" t="str">
        <f t="shared" si="70"/>
        <v>1900</v>
      </c>
    </row>
    <row r="2762" ht="27" customHeight="1" spans="1:18">
      <c r="A2762" s="361">
        <f t="shared" si="71"/>
        <v>2748</v>
      </c>
      <c r="B2762" s="294"/>
      <c r="C2762" s="337"/>
      <c r="D2762" s="337"/>
      <c r="E2762" s="337"/>
      <c r="F2762" s="341"/>
      <c r="G2762" s="356"/>
      <c r="H2762" s="340"/>
      <c r="I2762" s="337"/>
      <c r="J2762" s="337"/>
      <c r="K2762" s="337"/>
      <c r="L2762" s="337"/>
      <c r="M2762" s="334"/>
      <c r="N2762" s="337"/>
      <c r="O2762" s="349"/>
      <c r="P2762" s="349" t="str">
        <f>TEXT(daily!$B2762,"mmmm")</f>
        <v>January</v>
      </c>
      <c r="Q2762" s="357"/>
      <c r="R2762" s="313" t="str">
        <f t="shared" si="70"/>
        <v>1900</v>
      </c>
    </row>
    <row r="2763" ht="27" customHeight="1" spans="1:18">
      <c r="A2763" s="362">
        <f t="shared" si="71"/>
        <v>2749</v>
      </c>
      <c r="B2763" s="294"/>
      <c r="C2763" s="337"/>
      <c r="D2763" s="337"/>
      <c r="E2763" s="337"/>
      <c r="F2763" s="337"/>
      <c r="G2763" s="356"/>
      <c r="H2763" s="340"/>
      <c r="I2763" s="337"/>
      <c r="J2763" s="337"/>
      <c r="K2763" s="337"/>
      <c r="L2763" s="337"/>
      <c r="M2763" s="329"/>
      <c r="N2763" s="337"/>
      <c r="O2763" s="349"/>
      <c r="P2763" s="349" t="str">
        <f>TEXT(daily!$B2763,"mmmm")</f>
        <v>January</v>
      </c>
      <c r="Q2763" s="358"/>
      <c r="R2763" s="313" t="str">
        <f t="shared" si="70"/>
        <v>1900</v>
      </c>
    </row>
    <row r="2764" ht="27" customHeight="1" spans="1:18">
      <c r="A2764" s="361">
        <f t="shared" si="71"/>
        <v>2750</v>
      </c>
      <c r="B2764" s="294"/>
      <c r="C2764" s="337"/>
      <c r="D2764" s="337"/>
      <c r="E2764" s="337"/>
      <c r="F2764" s="337"/>
      <c r="G2764" s="356"/>
      <c r="H2764" s="340"/>
      <c r="I2764" s="337"/>
      <c r="J2764" s="337"/>
      <c r="K2764" s="337"/>
      <c r="L2764" s="337"/>
      <c r="M2764" s="334"/>
      <c r="N2764" s="337"/>
      <c r="O2764" s="349"/>
      <c r="P2764" s="349" t="str">
        <f>TEXT(daily!$B2764,"mmmm")</f>
        <v>January</v>
      </c>
      <c r="Q2764" s="357"/>
      <c r="R2764" s="313" t="str">
        <f t="shared" si="70"/>
        <v>1900</v>
      </c>
    </row>
    <row r="2765" ht="27" customHeight="1" spans="1:18">
      <c r="A2765" s="362">
        <f t="shared" si="71"/>
        <v>2751</v>
      </c>
      <c r="B2765" s="294"/>
      <c r="C2765" s="337"/>
      <c r="D2765" s="337"/>
      <c r="E2765" s="337"/>
      <c r="F2765" s="337"/>
      <c r="G2765" s="356"/>
      <c r="H2765" s="340"/>
      <c r="I2765" s="337"/>
      <c r="J2765" s="337"/>
      <c r="K2765" s="337"/>
      <c r="L2765" s="337"/>
      <c r="M2765" s="329"/>
      <c r="N2765" s="337"/>
      <c r="O2765" s="349"/>
      <c r="P2765" s="349" t="str">
        <f>TEXT(daily!$B2765,"mmmm")</f>
        <v>January</v>
      </c>
      <c r="Q2765" s="358"/>
      <c r="R2765" s="313" t="str">
        <f t="shared" si="70"/>
        <v>1900</v>
      </c>
    </row>
    <row r="2766" ht="27" customHeight="1" spans="1:18">
      <c r="A2766" s="361">
        <f t="shared" si="71"/>
        <v>2752</v>
      </c>
      <c r="B2766" s="294"/>
      <c r="C2766" s="337"/>
      <c r="D2766" s="337"/>
      <c r="E2766" s="337"/>
      <c r="F2766" s="337"/>
      <c r="G2766" s="356"/>
      <c r="H2766" s="340"/>
      <c r="I2766" s="337"/>
      <c r="J2766" s="337"/>
      <c r="K2766" s="337"/>
      <c r="L2766" s="337"/>
      <c r="M2766" s="334"/>
      <c r="N2766" s="337"/>
      <c r="O2766" s="349"/>
      <c r="P2766" s="349" t="str">
        <f>TEXT(daily!$B2766,"mmmm")</f>
        <v>January</v>
      </c>
      <c r="Q2766" s="357"/>
      <c r="R2766" s="313" t="str">
        <f t="shared" si="70"/>
        <v>1900</v>
      </c>
    </row>
    <row r="2767" ht="27" customHeight="1" spans="1:18">
      <c r="A2767" s="362">
        <f t="shared" si="71"/>
        <v>2753</v>
      </c>
      <c r="B2767" s="294"/>
      <c r="C2767" s="337"/>
      <c r="D2767" s="337"/>
      <c r="E2767" s="337"/>
      <c r="F2767" s="337"/>
      <c r="G2767" s="356"/>
      <c r="H2767" s="340"/>
      <c r="I2767" s="337"/>
      <c r="J2767" s="337"/>
      <c r="K2767" s="337"/>
      <c r="L2767" s="337"/>
      <c r="M2767" s="329"/>
      <c r="N2767" s="337"/>
      <c r="O2767" s="349"/>
      <c r="P2767" s="349" t="str">
        <f>TEXT(daily!$B2767,"mmmm")</f>
        <v>January</v>
      </c>
      <c r="Q2767" s="358"/>
      <c r="R2767" s="313" t="str">
        <f t="shared" ref="R2767:R2830" si="72">TEXT(B2767,"yyyy")</f>
        <v>1900</v>
      </c>
    </row>
    <row r="2768" ht="27" customHeight="1" spans="1:18">
      <c r="A2768" s="361">
        <f t="shared" si="71"/>
        <v>2754</v>
      </c>
      <c r="B2768" s="294"/>
      <c r="C2768" s="337"/>
      <c r="D2768" s="337"/>
      <c r="E2768" s="337"/>
      <c r="F2768" s="337"/>
      <c r="G2768" s="356"/>
      <c r="H2768" s="340"/>
      <c r="I2768" s="337"/>
      <c r="J2768" s="337"/>
      <c r="K2768" s="337"/>
      <c r="L2768" s="337"/>
      <c r="M2768" s="334"/>
      <c r="N2768" s="337"/>
      <c r="O2768" s="349"/>
      <c r="P2768" s="349" t="str">
        <f>TEXT(daily!$B2768,"mmmm")</f>
        <v>January</v>
      </c>
      <c r="Q2768" s="357"/>
      <c r="R2768" s="313" t="str">
        <f t="shared" si="72"/>
        <v>1900</v>
      </c>
    </row>
    <row r="2769" ht="27" customHeight="1" spans="1:18">
      <c r="A2769" s="362">
        <f t="shared" si="71"/>
        <v>2755</v>
      </c>
      <c r="B2769" s="294"/>
      <c r="C2769" s="337"/>
      <c r="D2769" s="337"/>
      <c r="E2769" s="337"/>
      <c r="F2769" s="337"/>
      <c r="G2769" s="356"/>
      <c r="H2769" s="340"/>
      <c r="I2769" s="337"/>
      <c r="J2769" s="337"/>
      <c r="K2769" s="337"/>
      <c r="L2769" s="337"/>
      <c r="M2769" s="329"/>
      <c r="N2769" s="337"/>
      <c r="O2769" s="349"/>
      <c r="P2769" s="349" t="str">
        <f>TEXT(daily!$B2769,"mmmm")</f>
        <v>January</v>
      </c>
      <c r="Q2769" s="358"/>
      <c r="R2769" s="313" t="str">
        <f t="shared" si="72"/>
        <v>1900</v>
      </c>
    </row>
    <row r="2770" ht="27" customHeight="1" spans="1:18">
      <c r="A2770" s="361">
        <f t="shared" si="71"/>
        <v>2756</v>
      </c>
      <c r="B2770" s="294"/>
      <c r="C2770" s="337"/>
      <c r="D2770" s="337"/>
      <c r="E2770" s="337"/>
      <c r="F2770" s="337"/>
      <c r="G2770" s="356"/>
      <c r="H2770" s="340"/>
      <c r="I2770" s="337"/>
      <c r="J2770" s="337"/>
      <c r="K2770" s="337"/>
      <c r="L2770" s="337"/>
      <c r="M2770" s="334"/>
      <c r="N2770" s="337"/>
      <c r="O2770" s="349"/>
      <c r="P2770" s="349" t="str">
        <f>TEXT(daily!$B2770,"mmmm")</f>
        <v>January</v>
      </c>
      <c r="Q2770" s="357"/>
      <c r="R2770" s="313" t="str">
        <f t="shared" si="72"/>
        <v>1900</v>
      </c>
    </row>
    <row r="2771" ht="27" customHeight="1" spans="1:18">
      <c r="A2771" s="362">
        <f t="shared" si="71"/>
        <v>2757</v>
      </c>
      <c r="B2771" s="294"/>
      <c r="C2771" s="337"/>
      <c r="D2771" s="337"/>
      <c r="E2771" s="337"/>
      <c r="F2771" s="337"/>
      <c r="G2771" s="356"/>
      <c r="H2771" s="340"/>
      <c r="I2771" s="337"/>
      <c r="J2771" s="337"/>
      <c r="K2771" s="337"/>
      <c r="L2771" s="337"/>
      <c r="M2771" s="329"/>
      <c r="N2771" s="337"/>
      <c r="O2771" s="349"/>
      <c r="P2771" s="349" t="str">
        <f>TEXT(daily!$B2771,"mmmm")</f>
        <v>January</v>
      </c>
      <c r="Q2771" s="358"/>
      <c r="R2771" s="313" t="str">
        <f t="shared" si="72"/>
        <v>1900</v>
      </c>
    </row>
    <row r="2772" ht="27" customHeight="1" spans="1:18">
      <c r="A2772" s="361">
        <f t="shared" si="71"/>
        <v>2758</v>
      </c>
      <c r="B2772" s="294"/>
      <c r="C2772" s="337"/>
      <c r="D2772" s="337"/>
      <c r="E2772" s="337"/>
      <c r="F2772" s="337"/>
      <c r="G2772" s="356"/>
      <c r="H2772" s="340"/>
      <c r="I2772" s="337"/>
      <c r="J2772" s="337"/>
      <c r="K2772" s="337"/>
      <c r="L2772" s="337"/>
      <c r="M2772" s="334"/>
      <c r="N2772" s="337"/>
      <c r="O2772" s="349"/>
      <c r="P2772" s="349" t="str">
        <f>TEXT(daily!$B2772,"mmmm")</f>
        <v>January</v>
      </c>
      <c r="Q2772" s="357"/>
      <c r="R2772" s="313" t="str">
        <f t="shared" si="72"/>
        <v>1900</v>
      </c>
    </row>
    <row r="2773" ht="27" customHeight="1" spans="1:18">
      <c r="A2773" s="362">
        <f t="shared" si="71"/>
        <v>2759</v>
      </c>
      <c r="B2773" s="294"/>
      <c r="C2773" s="337"/>
      <c r="D2773" s="337"/>
      <c r="E2773" s="337"/>
      <c r="F2773" s="337"/>
      <c r="G2773" s="356"/>
      <c r="H2773" s="340"/>
      <c r="I2773" s="337"/>
      <c r="J2773" s="337"/>
      <c r="K2773" s="337"/>
      <c r="L2773" s="337"/>
      <c r="M2773" s="329"/>
      <c r="N2773" s="337"/>
      <c r="O2773" s="349"/>
      <c r="P2773" s="349" t="str">
        <f>TEXT(daily!$B2773,"mmmm")</f>
        <v>January</v>
      </c>
      <c r="Q2773" s="358"/>
      <c r="R2773" s="313" t="str">
        <f t="shared" si="72"/>
        <v>1900</v>
      </c>
    </row>
    <row r="2774" ht="27" customHeight="1" spans="1:18">
      <c r="A2774" s="361">
        <f t="shared" si="71"/>
        <v>2760</v>
      </c>
      <c r="B2774" s="294"/>
      <c r="C2774" s="337"/>
      <c r="D2774" s="337"/>
      <c r="E2774" s="337"/>
      <c r="F2774" s="337"/>
      <c r="G2774" s="356"/>
      <c r="H2774" s="340"/>
      <c r="I2774" s="337"/>
      <c r="J2774" s="337"/>
      <c r="K2774" s="337"/>
      <c r="L2774" s="337"/>
      <c r="M2774" s="334"/>
      <c r="N2774" s="337"/>
      <c r="O2774" s="349"/>
      <c r="P2774" s="349" t="str">
        <f>TEXT(daily!$B2774,"mmmm")</f>
        <v>January</v>
      </c>
      <c r="Q2774" s="357"/>
      <c r="R2774" s="313" t="str">
        <f t="shared" si="72"/>
        <v>1900</v>
      </c>
    </row>
    <row r="2775" ht="27" customHeight="1" spans="1:18">
      <c r="A2775" s="362">
        <f t="shared" si="71"/>
        <v>2761</v>
      </c>
      <c r="B2775" s="294"/>
      <c r="C2775" s="337"/>
      <c r="D2775" s="337"/>
      <c r="E2775" s="337"/>
      <c r="F2775" s="337"/>
      <c r="G2775" s="356"/>
      <c r="H2775" s="340"/>
      <c r="I2775" s="337"/>
      <c r="J2775" s="337"/>
      <c r="K2775" s="337"/>
      <c r="L2775" s="337"/>
      <c r="M2775" s="329"/>
      <c r="N2775" s="337"/>
      <c r="O2775" s="349"/>
      <c r="P2775" s="349" t="str">
        <f>TEXT(daily!$B2775,"mmmm")</f>
        <v>January</v>
      </c>
      <c r="Q2775" s="358"/>
      <c r="R2775" s="313" t="str">
        <f t="shared" si="72"/>
        <v>1900</v>
      </c>
    </row>
    <row r="2776" ht="27" customHeight="1" spans="1:18">
      <c r="A2776" s="361">
        <f t="shared" si="71"/>
        <v>2762</v>
      </c>
      <c r="B2776" s="294"/>
      <c r="C2776" s="337"/>
      <c r="D2776" s="337"/>
      <c r="E2776" s="337"/>
      <c r="F2776" s="337"/>
      <c r="G2776" s="356"/>
      <c r="H2776" s="340"/>
      <c r="I2776" s="337"/>
      <c r="J2776" s="337"/>
      <c r="K2776" s="337"/>
      <c r="L2776" s="337"/>
      <c r="M2776" s="334"/>
      <c r="N2776" s="337"/>
      <c r="O2776" s="349"/>
      <c r="P2776" s="349" t="str">
        <f>TEXT(daily!$B2776,"mmmm")</f>
        <v>January</v>
      </c>
      <c r="Q2776" s="357"/>
      <c r="R2776" s="313" t="str">
        <f t="shared" si="72"/>
        <v>1900</v>
      </c>
    </row>
    <row r="2777" ht="27" customHeight="1" spans="1:18">
      <c r="A2777" s="362">
        <f t="shared" si="71"/>
        <v>2763</v>
      </c>
      <c r="B2777" s="294"/>
      <c r="C2777" s="337"/>
      <c r="D2777" s="337"/>
      <c r="E2777" s="337"/>
      <c r="F2777" s="337"/>
      <c r="G2777" s="356"/>
      <c r="H2777" s="340"/>
      <c r="I2777" s="337"/>
      <c r="J2777" s="337"/>
      <c r="K2777" s="337"/>
      <c r="L2777" s="337"/>
      <c r="M2777" s="329"/>
      <c r="N2777" s="337"/>
      <c r="O2777" s="349"/>
      <c r="P2777" s="349" t="str">
        <f>TEXT(daily!$B2777,"mmmm")</f>
        <v>January</v>
      </c>
      <c r="Q2777" s="358"/>
      <c r="R2777" s="313" t="str">
        <f t="shared" si="72"/>
        <v>1900</v>
      </c>
    </row>
    <row r="2778" ht="27" customHeight="1" spans="1:18">
      <c r="A2778" s="361">
        <f t="shared" si="71"/>
        <v>2764</v>
      </c>
      <c r="B2778" s="294"/>
      <c r="C2778" s="337"/>
      <c r="D2778" s="337"/>
      <c r="E2778" s="337"/>
      <c r="F2778" s="337"/>
      <c r="G2778" s="356"/>
      <c r="H2778" s="340"/>
      <c r="I2778" s="337"/>
      <c r="J2778" s="337"/>
      <c r="K2778" s="337"/>
      <c r="L2778" s="337"/>
      <c r="M2778" s="334"/>
      <c r="N2778" s="337"/>
      <c r="O2778" s="349"/>
      <c r="P2778" s="349" t="str">
        <f>TEXT(daily!$B2778,"mmmm")</f>
        <v>January</v>
      </c>
      <c r="Q2778" s="357"/>
      <c r="R2778" s="313" t="str">
        <f t="shared" si="72"/>
        <v>1900</v>
      </c>
    </row>
    <row r="2779" ht="27" customHeight="1" spans="1:18">
      <c r="A2779" s="362">
        <f t="shared" si="71"/>
        <v>2765</v>
      </c>
      <c r="B2779" s="294"/>
      <c r="C2779" s="337"/>
      <c r="D2779" s="337"/>
      <c r="E2779" s="337"/>
      <c r="F2779" s="337"/>
      <c r="G2779" s="356"/>
      <c r="H2779" s="340"/>
      <c r="I2779" s="337"/>
      <c r="J2779" s="337"/>
      <c r="K2779" s="337"/>
      <c r="L2779" s="337"/>
      <c r="M2779" s="329"/>
      <c r="N2779" s="337"/>
      <c r="O2779" s="349"/>
      <c r="P2779" s="349" t="str">
        <f>TEXT(daily!$B2779,"mmmm")</f>
        <v>January</v>
      </c>
      <c r="Q2779" s="358"/>
      <c r="R2779" s="313" t="str">
        <f t="shared" si="72"/>
        <v>1900</v>
      </c>
    </row>
    <row r="2780" ht="27" customHeight="1" spans="1:18">
      <c r="A2780" s="361">
        <f t="shared" si="71"/>
        <v>2766</v>
      </c>
      <c r="B2780" s="294"/>
      <c r="C2780" s="337"/>
      <c r="D2780" s="337"/>
      <c r="E2780" s="337"/>
      <c r="F2780" s="337"/>
      <c r="G2780" s="356"/>
      <c r="H2780" s="340"/>
      <c r="I2780" s="337"/>
      <c r="J2780" s="337"/>
      <c r="K2780" s="337"/>
      <c r="L2780" s="337"/>
      <c r="M2780" s="334"/>
      <c r="N2780" s="337"/>
      <c r="O2780" s="349"/>
      <c r="P2780" s="349" t="str">
        <f>TEXT(daily!$B2780,"mmmm")</f>
        <v>January</v>
      </c>
      <c r="Q2780" s="357"/>
      <c r="R2780" s="313" t="str">
        <f t="shared" si="72"/>
        <v>1900</v>
      </c>
    </row>
    <row r="2781" ht="27" customHeight="1" spans="1:18">
      <c r="A2781" s="362">
        <f t="shared" si="71"/>
        <v>2767</v>
      </c>
      <c r="B2781" s="294"/>
      <c r="C2781" s="337"/>
      <c r="D2781" s="337"/>
      <c r="E2781" s="337"/>
      <c r="F2781" s="337"/>
      <c r="G2781" s="356"/>
      <c r="H2781" s="340"/>
      <c r="I2781" s="337"/>
      <c r="J2781" s="337"/>
      <c r="K2781" s="337"/>
      <c r="L2781" s="337"/>
      <c r="M2781" s="329"/>
      <c r="N2781" s="337"/>
      <c r="O2781" s="349"/>
      <c r="P2781" s="349" t="str">
        <f>TEXT(daily!$B2781,"mmmm")</f>
        <v>January</v>
      </c>
      <c r="Q2781" s="358"/>
      <c r="R2781" s="313" t="str">
        <f t="shared" si="72"/>
        <v>1900</v>
      </c>
    </row>
    <row r="2782" ht="27" customHeight="1" spans="1:18">
      <c r="A2782" s="361">
        <f t="shared" si="71"/>
        <v>2768</v>
      </c>
      <c r="B2782" s="294"/>
      <c r="C2782" s="337"/>
      <c r="D2782" s="337"/>
      <c r="E2782" s="337"/>
      <c r="F2782" s="337"/>
      <c r="G2782" s="356"/>
      <c r="H2782" s="340"/>
      <c r="I2782" s="337"/>
      <c r="J2782" s="337"/>
      <c r="K2782" s="337"/>
      <c r="L2782" s="337"/>
      <c r="M2782" s="334"/>
      <c r="N2782" s="337"/>
      <c r="O2782" s="349"/>
      <c r="P2782" s="349" t="str">
        <f>TEXT(daily!$B2782,"mmmm")</f>
        <v>January</v>
      </c>
      <c r="Q2782" s="357"/>
      <c r="R2782" s="313" t="str">
        <f t="shared" si="72"/>
        <v>1900</v>
      </c>
    </row>
    <row r="2783" ht="27" customHeight="1" spans="1:18">
      <c r="A2783" s="362">
        <f t="shared" si="71"/>
        <v>2769</v>
      </c>
      <c r="B2783" s="294"/>
      <c r="C2783" s="337"/>
      <c r="D2783" s="337"/>
      <c r="E2783" s="337"/>
      <c r="F2783" s="337"/>
      <c r="G2783" s="356"/>
      <c r="H2783" s="340"/>
      <c r="I2783" s="337"/>
      <c r="J2783" s="337"/>
      <c r="K2783" s="337"/>
      <c r="L2783" s="337"/>
      <c r="M2783" s="329"/>
      <c r="N2783" s="337"/>
      <c r="O2783" s="349"/>
      <c r="P2783" s="349" t="str">
        <f>TEXT(daily!$B2783,"mmmm")</f>
        <v>January</v>
      </c>
      <c r="Q2783" s="358"/>
      <c r="R2783" s="313" t="str">
        <f t="shared" si="72"/>
        <v>1900</v>
      </c>
    </row>
    <row r="2784" ht="27" customHeight="1" spans="1:18">
      <c r="A2784" s="361">
        <f t="shared" si="71"/>
        <v>2770</v>
      </c>
      <c r="B2784" s="294"/>
      <c r="C2784" s="337"/>
      <c r="D2784" s="337"/>
      <c r="E2784" s="337"/>
      <c r="F2784" s="337"/>
      <c r="G2784" s="356"/>
      <c r="H2784" s="340"/>
      <c r="I2784" s="337"/>
      <c r="J2784" s="337"/>
      <c r="K2784" s="337"/>
      <c r="L2784" s="337"/>
      <c r="M2784" s="334"/>
      <c r="N2784" s="337"/>
      <c r="O2784" s="349"/>
      <c r="P2784" s="349" t="str">
        <f>TEXT(daily!$B2784,"mmmm")</f>
        <v>January</v>
      </c>
      <c r="Q2784" s="357"/>
      <c r="R2784" s="313" t="str">
        <f t="shared" si="72"/>
        <v>1900</v>
      </c>
    </row>
    <row r="2785" ht="27" customHeight="1" spans="1:18">
      <c r="A2785" s="362">
        <f t="shared" si="71"/>
        <v>2771</v>
      </c>
      <c r="B2785" s="294"/>
      <c r="C2785" s="337"/>
      <c r="D2785" s="337"/>
      <c r="E2785" s="337"/>
      <c r="F2785" s="337"/>
      <c r="G2785" s="356"/>
      <c r="H2785" s="340"/>
      <c r="I2785" s="337"/>
      <c r="J2785" s="337"/>
      <c r="K2785" s="337"/>
      <c r="L2785" s="337"/>
      <c r="M2785" s="329"/>
      <c r="N2785" s="337"/>
      <c r="O2785" s="349"/>
      <c r="P2785" s="349" t="str">
        <f>TEXT(daily!$B2785,"mmmm")</f>
        <v>January</v>
      </c>
      <c r="Q2785" s="358"/>
      <c r="R2785" s="313" t="str">
        <f t="shared" si="72"/>
        <v>1900</v>
      </c>
    </row>
    <row r="2786" ht="27" customHeight="1" spans="1:18">
      <c r="A2786" s="361">
        <f t="shared" si="71"/>
        <v>2772</v>
      </c>
      <c r="B2786" s="294"/>
      <c r="C2786" s="337"/>
      <c r="D2786" s="337"/>
      <c r="E2786" s="337"/>
      <c r="F2786" s="337"/>
      <c r="G2786" s="356"/>
      <c r="H2786" s="340"/>
      <c r="I2786" s="337"/>
      <c r="J2786" s="337"/>
      <c r="K2786" s="337"/>
      <c r="L2786" s="337"/>
      <c r="M2786" s="334"/>
      <c r="N2786" s="337"/>
      <c r="O2786" s="349"/>
      <c r="P2786" s="349" t="str">
        <f>TEXT(daily!$B2786,"mmmm")</f>
        <v>January</v>
      </c>
      <c r="Q2786" s="357"/>
      <c r="R2786" s="313" t="str">
        <f t="shared" si="72"/>
        <v>1900</v>
      </c>
    </row>
    <row r="2787" ht="27" customHeight="1" spans="1:18">
      <c r="A2787" s="362">
        <f t="shared" si="71"/>
        <v>2773</v>
      </c>
      <c r="B2787" s="294"/>
      <c r="C2787" s="337"/>
      <c r="D2787" s="337"/>
      <c r="E2787" s="337"/>
      <c r="F2787" s="337"/>
      <c r="G2787" s="356"/>
      <c r="H2787" s="340"/>
      <c r="I2787" s="337"/>
      <c r="J2787" s="337"/>
      <c r="K2787" s="337"/>
      <c r="L2787" s="337"/>
      <c r="M2787" s="329"/>
      <c r="N2787" s="337"/>
      <c r="O2787" s="349"/>
      <c r="P2787" s="349" t="str">
        <f>TEXT(daily!$B2787,"mmmm")</f>
        <v>January</v>
      </c>
      <c r="Q2787" s="358"/>
      <c r="R2787" s="313" t="str">
        <f t="shared" si="72"/>
        <v>1900</v>
      </c>
    </row>
    <row r="2788" ht="27" customHeight="1" spans="1:18">
      <c r="A2788" s="361">
        <f t="shared" si="71"/>
        <v>2774</v>
      </c>
      <c r="B2788" s="294"/>
      <c r="C2788" s="337"/>
      <c r="D2788" s="337"/>
      <c r="E2788" s="337"/>
      <c r="F2788" s="337"/>
      <c r="G2788" s="356"/>
      <c r="H2788" s="340"/>
      <c r="I2788" s="337"/>
      <c r="J2788" s="337"/>
      <c r="K2788" s="337"/>
      <c r="L2788" s="337"/>
      <c r="M2788" s="334"/>
      <c r="N2788" s="337"/>
      <c r="O2788" s="349"/>
      <c r="P2788" s="349" t="str">
        <f>TEXT(daily!$B2788,"mmmm")</f>
        <v>January</v>
      </c>
      <c r="Q2788" s="357"/>
      <c r="R2788" s="313" t="str">
        <f t="shared" si="72"/>
        <v>1900</v>
      </c>
    </row>
    <row r="2789" ht="27" customHeight="1" spans="1:18">
      <c r="A2789" s="362">
        <f t="shared" si="71"/>
        <v>2775</v>
      </c>
      <c r="B2789" s="294"/>
      <c r="C2789" s="337"/>
      <c r="D2789" s="337"/>
      <c r="E2789" s="337"/>
      <c r="F2789" s="337"/>
      <c r="G2789" s="356"/>
      <c r="H2789" s="340"/>
      <c r="I2789" s="337"/>
      <c r="J2789" s="337"/>
      <c r="K2789" s="337"/>
      <c r="L2789" s="337"/>
      <c r="M2789" s="329"/>
      <c r="N2789" s="337"/>
      <c r="O2789" s="349"/>
      <c r="P2789" s="349" t="str">
        <f>TEXT(daily!$B2789,"mmmm")</f>
        <v>January</v>
      </c>
      <c r="Q2789" s="358"/>
      <c r="R2789" s="313" t="str">
        <f t="shared" si="72"/>
        <v>1900</v>
      </c>
    </row>
    <row r="2790" ht="27" customHeight="1" spans="1:18">
      <c r="A2790" s="361">
        <f t="shared" si="71"/>
        <v>2776</v>
      </c>
      <c r="B2790" s="294"/>
      <c r="C2790" s="337"/>
      <c r="D2790" s="337"/>
      <c r="E2790" s="337"/>
      <c r="F2790" s="337"/>
      <c r="G2790" s="356"/>
      <c r="H2790" s="340"/>
      <c r="I2790" s="337"/>
      <c r="J2790" s="337"/>
      <c r="K2790" s="337"/>
      <c r="L2790" s="337"/>
      <c r="M2790" s="334"/>
      <c r="N2790" s="337"/>
      <c r="O2790" s="349"/>
      <c r="P2790" s="349" t="str">
        <f>TEXT(daily!$B2790,"mmmm")</f>
        <v>January</v>
      </c>
      <c r="Q2790" s="357"/>
      <c r="R2790" s="313" t="str">
        <f t="shared" si="72"/>
        <v>1900</v>
      </c>
    </row>
    <row r="2791" ht="27" customHeight="1" spans="1:18">
      <c r="A2791" s="362">
        <f t="shared" si="71"/>
        <v>2777</v>
      </c>
      <c r="B2791" s="294"/>
      <c r="C2791" s="337"/>
      <c r="D2791" s="337"/>
      <c r="E2791" s="337"/>
      <c r="F2791" s="337"/>
      <c r="G2791" s="356"/>
      <c r="H2791" s="340"/>
      <c r="I2791" s="337"/>
      <c r="J2791" s="337"/>
      <c r="K2791" s="337"/>
      <c r="L2791" s="337"/>
      <c r="M2791" s="329"/>
      <c r="N2791" s="337"/>
      <c r="O2791" s="349"/>
      <c r="P2791" s="349" t="str">
        <f>TEXT(daily!$B2791,"mmmm")</f>
        <v>January</v>
      </c>
      <c r="Q2791" s="358"/>
      <c r="R2791" s="313" t="str">
        <f t="shared" si="72"/>
        <v>1900</v>
      </c>
    </row>
    <row r="2792" ht="27" customHeight="1" spans="1:18">
      <c r="A2792" s="361">
        <f t="shared" si="71"/>
        <v>2778</v>
      </c>
      <c r="B2792" s="294"/>
      <c r="C2792" s="337"/>
      <c r="D2792" s="337"/>
      <c r="E2792" s="337"/>
      <c r="F2792" s="337"/>
      <c r="G2792" s="356"/>
      <c r="H2792" s="340"/>
      <c r="I2792" s="337"/>
      <c r="J2792" s="337"/>
      <c r="K2792" s="337"/>
      <c r="L2792" s="337"/>
      <c r="M2792" s="334"/>
      <c r="N2792" s="337"/>
      <c r="O2792" s="349"/>
      <c r="P2792" s="349" t="str">
        <f>TEXT(daily!$B2792,"mmmm")</f>
        <v>January</v>
      </c>
      <c r="Q2792" s="357"/>
      <c r="R2792" s="313" t="str">
        <f t="shared" si="72"/>
        <v>1900</v>
      </c>
    </row>
    <row r="2793" ht="27" customHeight="1" spans="1:18">
      <c r="A2793" s="362">
        <f t="shared" si="71"/>
        <v>2779</v>
      </c>
      <c r="B2793" s="294"/>
      <c r="C2793" s="337"/>
      <c r="D2793" s="337"/>
      <c r="E2793" s="337"/>
      <c r="F2793" s="337"/>
      <c r="G2793" s="356"/>
      <c r="H2793" s="340"/>
      <c r="I2793" s="337"/>
      <c r="J2793" s="337"/>
      <c r="K2793" s="337"/>
      <c r="L2793" s="337"/>
      <c r="M2793" s="329"/>
      <c r="N2793" s="337"/>
      <c r="O2793" s="349"/>
      <c r="P2793" s="349" t="str">
        <f>TEXT(daily!$B2793,"mmmm")</f>
        <v>January</v>
      </c>
      <c r="Q2793" s="358"/>
      <c r="R2793" s="313" t="str">
        <f t="shared" si="72"/>
        <v>1900</v>
      </c>
    </row>
    <row r="2794" ht="27" customHeight="1" spans="1:18">
      <c r="A2794" s="361">
        <f t="shared" ref="A2794:A2857" si="73">A2793+1</f>
        <v>2780</v>
      </c>
      <c r="B2794" s="294"/>
      <c r="C2794" s="337"/>
      <c r="D2794" s="337"/>
      <c r="E2794" s="337"/>
      <c r="F2794" s="337"/>
      <c r="G2794" s="356"/>
      <c r="H2794" s="340"/>
      <c r="I2794" s="337"/>
      <c r="J2794" s="337"/>
      <c r="K2794" s="337"/>
      <c r="L2794" s="337"/>
      <c r="M2794" s="334"/>
      <c r="N2794" s="337"/>
      <c r="O2794" s="349"/>
      <c r="P2794" s="349" t="str">
        <f>TEXT(daily!$B2794,"mmmm")</f>
        <v>January</v>
      </c>
      <c r="Q2794" s="357"/>
      <c r="R2794" s="313" t="str">
        <f t="shared" si="72"/>
        <v>1900</v>
      </c>
    </row>
    <row r="2795" ht="27" customHeight="1" spans="1:18">
      <c r="A2795" s="362">
        <f t="shared" si="73"/>
        <v>2781</v>
      </c>
      <c r="B2795" s="294"/>
      <c r="C2795" s="337"/>
      <c r="D2795" s="337"/>
      <c r="E2795" s="337"/>
      <c r="F2795" s="337"/>
      <c r="G2795" s="356"/>
      <c r="H2795" s="340"/>
      <c r="I2795" s="337"/>
      <c r="J2795" s="337"/>
      <c r="K2795" s="337"/>
      <c r="L2795" s="337"/>
      <c r="M2795" s="329"/>
      <c r="N2795" s="337"/>
      <c r="O2795" s="349"/>
      <c r="P2795" s="349" t="str">
        <f>TEXT(daily!$B2795,"mmmm")</f>
        <v>January</v>
      </c>
      <c r="Q2795" s="358"/>
      <c r="R2795" s="313" t="str">
        <f t="shared" si="72"/>
        <v>1900</v>
      </c>
    </row>
    <row r="2796" ht="27" customHeight="1" spans="1:18">
      <c r="A2796" s="361">
        <f t="shared" si="73"/>
        <v>2782</v>
      </c>
      <c r="B2796" s="294"/>
      <c r="C2796" s="337"/>
      <c r="D2796" s="337"/>
      <c r="E2796" s="337"/>
      <c r="F2796" s="337"/>
      <c r="G2796" s="356"/>
      <c r="H2796" s="340"/>
      <c r="I2796" s="337"/>
      <c r="J2796" s="337"/>
      <c r="K2796" s="337"/>
      <c r="L2796" s="337"/>
      <c r="M2796" s="334"/>
      <c r="N2796" s="337"/>
      <c r="O2796" s="349"/>
      <c r="P2796" s="349" t="str">
        <f>TEXT(daily!$B2796,"mmmm")</f>
        <v>January</v>
      </c>
      <c r="Q2796" s="357"/>
      <c r="R2796" s="313" t="str">
        <f t="shared" si="72"/>
        <v>1900</v>
      </c>
    </row>
    <row r="2797" ht="27" customHeight="1" spans="1:18">
      <c r="A2797" s="362">
        <f t="shared" si="73"/>
        <v>2783</v>
      </c>
      <c r="B2797" s="294"/>
      <c r="C2797" s="337"/>
      <c r="D2797" s="337"/>
      <c r="E2797" s="337"/>
      <c r="F2797" s="337"/>
      <c r="G2797" s="356"/>
      <c r="H2797" s="340"/>
      <c r="I2797" s="337"/>
      <c r="J2797" s="337"/>
      <c r="K2797" s="337"/>
      <c r="L2797" s="337"/>
      <c r="M2797" s="329"/>
      <c r="N2797" s="337"/>
      <c r="O2797" s="349"/>
      <c r="P2797" s="349" t="str">
        <f>TEXT(daily!$B2797,"mmmm")</f>
        <v>January</v>
      </c>
      <c r="Q2797" s="358"/>
      <c r="R2797" s="313" t="str">
        <f t="shared" si="72"/>
        <v>1900</v>
      </c>
    </row>
    <row r="2798" ht="27" customHeight="1" spans="1:18">
      <c r="A2798" s="361">
        <f t="shared" si="73"/>
        <v>2784</v>
      </c>
      <c r="B2798" s="294"/>
      <c r="C2798" s="337"/>
      <c r="D2798" s="337"/>
      <c r="E2798" s="337"/>
      <c r="F2798" s="337"/>
      <c r="G2798" s="356"/>
      <c r="H2798" s="340"/>
      <c r="I2798" s="337"/>
      <c r="J2798" s="337"/>
      <c r="K2798" s="337"/>
      <c r="L2798" s="337"/>
      <c r="M2798" s="334"/>
      <c r="N2798" s="337"/>
      <c r="O2798" s="349"/>
      <c r="P2798" s="349" t="str">
        <f>TEXT(daily!$B2798,"mmmm")</f>
        <v>January</v>
      </c>
      <c r="Q2798" s="357"/>
      <c r="R2798" s="313" t="str">
        <f t="shared" si="72"/>
        <v>1900</v>
      </c>
    </row>
    <row r="2799" ht="27" customHeight="1" spans="1:18">
      <c r="A2799" s="362">
        <f t="shared" si="73"/>
        <v>2785</v>
      </c>
      <c r="B2799" s="294"/>
      <c r="C2799" s="337"/>
      <c r="D2799" s="337"/>
      <c r="E2799" s="337"/>
      <c r="F2799" s="337"/>
      <c r="G2799" s="356"/>
      <c r="H2799" s="340"/>
      <c r="I2799" s="337"/>
      <c r="J2799" s="337"/>
      <c r="K2799" s="337"/>
      <c r="L2799" s="337"/>
      <c r="M2799" s="329"/>
      <c r="N2799" s="337"/>
      <c r="O2799" s="349"/>
      <c r="P2799" s="349" t="str">
        <f>TEXT(daily!$B2799,"mmmm")</f>
        <v>January</v>
      </c>
      <c r="Q2799" s="358"/>
      <c r="R2799" s="313" t="str">
        <f t="shared" si="72"/>
        <v>1900</v>
      </c>
    </row>
    <row r="2800" ht="27" customHeight="1" spans="1:18">
      <c r="A2800" s="361">
        <f t="shared" si="73"/>
        <v>2786</v>
      </c>
      <c r="B2800" s="294"/>
      <c r="C2800" s="337"/>
      <c r="D2800" s="337"/>
      <c r="E2800" s="337"/>
      <c r="F2800" s="337"/>
      <c r="G2800" s="356"/>
      <c r="H2800" s="340"/>
      <c r="I2800" s="337"/>
      <c r="J2800" s="337"/>
      <c r="K2800" s="337"/>
      <c r="L2800" s="337"/>
      <c r="M2800" s="334"/>
      <c r="N2800" s="337"/>
      <c r="O2800" s="349"/>
      <c r="P2800" s="349" t="str">
        <f>TEXT(daily!$B2800,"mmmm")</f>
        <v>January</v>
      </c>
      <c r="Q2800" s="357"/>
      <c r="R2800" s="313" t="str">
        <f t="shared" si="72"/>
        <v>1900</v>
      </c>
    </row>
    <row r="2801" ht="27" customHeight="1" spans="1:18">
      <c r="A2801" s="362">
        <f t="shared" si="73"/>
        <v>2787</v>
      </c>
      <c r="B2801" s="294"/>
      <c r="C2801" s="337"/>
      <c r="D2801" s="337"/>
      <c r="E2801" s="337"/>
      <c r="F2801" s="337"/>
      <c r="G2801" s="356"/>
      <c r="H2801" s="340"/>
      <c r="I2801" s="337"/>
      <c r="J2801" s="337"/>
      <c r="K2801" s="337"/>
      <c r="L2801" s="337"/>
      <c r="M2801" s="329"/>
      <c r="N2801" s="337"/>
      <c r="O2801" s="349"/>
      <c r="P2801" s="349" t="str">
        <f>TEXT(daily!$B2801,"mmmm")</f>
        <v>January</v>
      </c>
      <c r="Q2801" s="358"/>
      <c r="R2801" s="313" t="str">
        <f t="shared" si="72"/>
        <v>1900</v>
      </c>
    </row>
    <row r="2802" ht="27" customHeight="1" spans="1:18">
      <c r="A2802" s="361">
        <f t="shared" si="73"/>
        <v>2788</v>
      </c>
      <c r="B2802" s="294"/>
      <c r="C2802" s="337"/>
      <c r="D2802" s="337"/>
      <c r="E2802" s="337"/>
      <c r="F2802" s="337"/>
      <c r="G2802" s="356"/>
      <c r="H2802" s="340"/>
      <c r="I2802" s="337"/>
      <c r="J2802" s="337"/>
      <c r="K2802" s="337"/>
      <c r="L2802" s="337"/>
      <c r="M2802" s="334"/>
      <c r="N2802" s="337"/>
      <c r="O2802" s="349"/>
      <c r="P2802" s="349" t="str">
        <f>TEXT(daily!$B2802,"mmmm")</f>
        <v>January</v>
      </c>
      <c r="Q2802" s="357"/>
      <c r="R2802" s="313" t="str">
        <f t="shared" si="72"/>
        <v>1900</v>
      </c>
    </row>
    <row r="2803" ht="27" customHeight="1" spans="1:18">
      <c r="A2803" s="362">
        <f t="shared" si="73"/>
        <v>2789</v>
      </c>
      <c r="B2803" s="294"/>
      <c r="C2803" s="337"/>
      <c r="D2803" s="337"/>
      <c r="E2803" s="337"/>
      <c r="F2803" s="337"/>
      <c r="G2803" s="356"/>
      <c r="H2803" s="340"/>
      <c r="I2803" s="337"/>
      <c r="J2803" s="337"/>
      <c r="K2803" s="337"/>
      <c r="L2803" s="337"/>
      <c r="M2803" s="329"/>
      <c r="N2803" s="337"/>
      <c r="O2803" s="349"/>
      <c r="P2803" s="349" t="str">
        <f>TEXT(daily!$B2803,"mmmm")</f>
        <v>January</v>
      </c>
      <c r="Q2803" s="358"/>
      <c r="R2803" s="313" t="str">
        <f t="shared" si="72"/>
        <v>1900</v>
      </c>
    </row>
    <row r="2804" ht="27" customHeight="1" spans="1:18">
      <c r="A2804" s="361">
        <f t="shared" si="73"/>
        <v>2790</v>
      </c>
      <c r="B2804" s="294"/>
      <c r="C2804" s="337"/>
      <c r="D2804" s="337"/>
      <c r="E2804" s="337"/>
      <c r="F2804" s="337"/>
      <c r="G2804" s="356"/>
      <c r="H2804" s="340"/>
      <c r="I2804" s="337"/>
      <c r="J2804" s="337"/>
      <c r="K2804" s="337"/>
      <c r="L2804" s="337"/>
      <c r="M2804" s="334"/>
      <c r="N2804" s="337"/>
      <c r="O2804" s="349"/>
      <c r="P2804" s="349" t="str">
        <f>TEXT(daily!$B2804,"mmmm")</f>
        <v>January</v>
      </c>
      <c r="Q2804" s="357"/>
      <c r="R2804" s="313" t="str">
        <f t="shared" si="72"/>
        <v>1900</v>
      </c>
    </row>
    <row r="2805" ht="27" customHeight="1" spans="1:18">
      <c r="A2805" s="362">
        <f t="shared" si="73"/>
        <v>2791</v>
      </c>
      <c r="B2805" s="294"/>
      <c r="C2805" s="337"/>
      <c r="D2805" s="337"/>
      <c r="E2805" s="337"/>
      <c r="F2805" s="337"/>
      <c r="G2805" s="356"/>
      <c r="H2805" s="340"/>
      <c r="I2805" s="337"/>
      <c r="J2805" s="337"/>
      <c r="K2805" s="337"/>
      <c r="L2805" s="337"/>
      <c r="M2805" s="329"/>
      <c r="N2805" s="337"/>
      <c r="O2805" s="349"/>
      <c r="P2805" s="349" t="str">
        <f>TEXT(daily!$B2805,"mmmm")</f>
        <v>January</v>
      </c>
      <c r="Q2805" s="358"/>
      <c r="R2805" s="313" t="str">
        <f t="shared" si="72"/>
        <v>1900</v>
      </c>
    </row>
    <row r="2806" ht="27" customHeight="1" spans="1:18">
      <c r="A2806" s="361">
        <f t="shared" si="73"/>
        <v>2792</v>
      </c>
      <c r="B2806" s="294"/>
      <c r="C2806" s="337"/>
      <c r="D2806" s="337"/>
      <c r="E2806" s="337"/>
      <c r="F2806" s="337"/>
      <c r="G2806" s="356"/>
      <c r="H2806" s="340"/>
      <c r="I2806" s="337"/>
      <c r="J2806" s="337"/>
      <c r="K2806" s="337"/>
      <c r="L2806" s="337"/>
      <c r="M2806" s="334"/>
      <c r="N2806" s="337"/>
      <c r="O2806" s="349"/>
      <c r="P2806" s="349" t="str">
        <f>TEXT(daily!$B2806,"mmmm")</f>
        <v>January</v>
      </c>
      <c r="Q2806" s="357"/>
      <c r="R2806" s="313" t="str">
        <f t="shared" si="72"/>
        <v>1900</v>
      </c>
    </row>
    <row r="2807" ht="27" customHeight="1" spans="1:18">
      <c r="A2807" s="362">
        <f t="shared" si="73"/>
        <v>2793</v>
      </c>
      <c r="B2807" s="294"/>
      <c r="C2807" s="337"/>
      <c r="D2807" s="337"/>
      <c r="E2807" s="337"/>
      <c r="F2807" s="337"/>
      <c r="G2807" s="356"/>
      <c r="H2807" s="340"/>
      <c r="I2807" s="337"/>
      <c r="J2807" s="337"/>
      <c r="K2807" s="337"/>
      <c r="L2807" s="337"/>
      <c r="M2807" s="329"/>
      <c r="N2807" s="337"/>
      <c r="O2807" s="349"/>
      <c r="P2807" s="349" t="str">
        <f>TEXT(daily!$B2807,"mmmm")</f>
        <v>January</v>
      </c>
      <c r="Q2807" s="358"/>
      <c r="R2807" s="313" t="str">
        <f t="shared" si="72"/>
        <v>1900</v>
      </c>
    </row>
    <row r="2808" ht="27" customHeight="1" spans="1:18">
      <c r="A2808" s="361">
        <f t="shared" si="73"/>
        <v>2794</v>
      </c>
      <c r="B2808" s="294"/>
      <c r="C2808" s="337"/>
      <c r="D2808" s="337"/>
      <c r="E2808" s="337"/>
      <c r="F2808" s="337"/>
      <c r="G2808" s="356"/>
      <c r="H2808" s="340"/>
      <c r="I2808" s="337"/>
      <c r="J2808" s="337"/>
      <c r="K2808" s="337"/>
      <c r="L2808" s="337"/>
      <c r="M2808" s="334"/>
      <c r="N2808" s="337"/>
      <c r="O2808" s="349"/>
      <c r="P2808" s="349" t="str">
        <f>TEXT(daily!$B2808,"mmmm")</f>
        <v>January</v>
      </c>
      <c r="Q2808" s="357"/>
      <c r="R2808" s="313" t="str">
        <f t="shared" si="72"/>
        <v>1900</v>
      </c>
    </row>
    <row r="2809" ht="27" customHeight="1" spans="1:18">
      <c r="A2809" s="362">
        <f t="shared" si="73"/>
        <v>2795</v>
      </c>
      <c r="B2809" s="294"/>
      <c r="C2809" s="337"/>
      <c r="D2809" s="337"/>
      <c r="E2809" s="337"/>
      <c r="F2809" s="337"/>
      <c r="G2809" s="356"/>
      <c r="H2809" s="340"/>
      <c r="I2809" s="337"/>
      <c r="J2809" s="337"/>
      <c r="K2809" s="337"/>
      <c r="L2809" s="337"/>
      <c r="M2809" s="329"/>
      <c r="N2809" s="337"/>
      <c r="O2809" s="349"/>
      <c r="P2809" s="349" t="str">
        <f>TEXT(daily!$B2809,"mmmm")</f>
        <v>January</v>
      </c>
      <c r="Q2809" s="358"/>
      <c r="R2809" s="313" t="str">
        <f t="shared" si="72"/>
        <v>1900</v>
      </c>
    </row>
    <row r="2810" ht="27" customHeight="1" spans="1:18">
      <c r="A2810" s="361">
        <f t="shared" si="73"/>
        <v>2796</v>
      </c>
      <c r="B2810" s="294"/>
      <c r="C2810" s="337"/>
      <c r="D2810" s="337"/>
      <c r="E2810" s="337"/>
      <c r="F2810" s="337"/>
      <c r="G2810" s="356"/>
      <c r="H2810" s="340"/>
      <c r="I2810" s="337"/>
      <c r="J2810" s="337"/>
      <c r="K2810" s="337"/>
      <c r="L2810" s="337"/>
      <c r="M2810" s="334"/>
      <c r="N2810" s="337"/>
      <c r="O2810" s="349"/>
      <c r="P2810" s="349" t="str">
        <f>TEXT(daily!$B2810,"mmmm")</f>
        <v>January</v>
      </c>
      <c r="Q2810" s="357"/>
      <c r="R2810" s="313" t="str">
        <f t="shared" si="72"/>
        <v>1900</v>
      </c>
    </row>
    <row r="2811" ht="27" customHeight="1" spans="1:18">
      <c r="A2811" s="362">
        <f t="shared" si="73"/>
        <v>2797</v>
      </c>
      <c r="B2811" s="294"/>
      <c r="C2811" s="337"/>
      <c r="D2811" s="337"/>
      <c r="E2811" s="337"/>
      <c r="F2811" s="337"/>
      <c r="G2811" s="356"/>
      <c r="H2811" s="340"/>
      <c r="I2811" s="337"/>
      <c r="J2811" s="337"/>
      <c r="K2811" s="337"/>
      <c r="L2811" s="337"/>
      <c r="M2811" s="329"/>
      <c r="N2811" s="337"/>
      <c r="O2811" s="349"/>
      <c r="P2811" s="349" t="str">
        <f>TEXT(daily!$B2811,"mmmm")</f>
        <v>January</v>
      </c>
      <c r="Q2811" s="358"/>
      <c r="R2811" s="313" t="str">
        <f t="shared" si="72"/>
        <v>1900</v>
      </c>
    </row>
    <row r="2812" ht="27" customHeight="1" spans="1:18">
      <c r="A2812" s="361">
        <f t="shared" si="73"/>
        <v>2798</v>
      </c>
      <c r="B2812" s="294"/>
      <c r="C2812" s="337"/>
      <c r="D2812" s="337"/>
      <c r="E2812" s="337"/>
      <c r="F2812" s="337"/>
      <c r="G2812" s="356"/>
      <c r="H2812" s="340"/>
      <c r="I2812" s="337"/>
      <c r="J2812" s="337"/>
      <c r="K2812" s="337"/>
      <c r="L2812" s="337"/>
      <c r="M2812" s="334"/>
      <c r="N2812" s="337"/>
      <c r="O2812" s="349"/>
      <c r="P2812" s="349" t="str">
        <f>TEXT(daily!$B2812,"mmmm")</f>
        <v>January</v>
      </c>
      <c r="Q2812" s="357"/>
      <c r="R2812" s="313" t="str">
        <f t="shared" si="72"/>
        <v>1900</v>
      </c>
    </row>
    <row r="2813" ht="27" customHeight="1" spans="1:18">
      <c r="A2813" s="362">
        <f t="shared" si="73"/>
        <v>2799</v>
      </c>
      <c r="B2813" s="294"/>
      <c r="C2813" s="337"/>
      <c r="D2813" s="337"/>
      <c r="E2813" s="337"/>
      <c r="F2813" s="337"/>
      <c r="G2813" s="356"/>
      <c r="H2813" s="340"/>
      <c r="I2813" s="337"/>
      <c r="J2813" s="337"/>
      <c r="K2813" s="337"/>
      <c r="L2813" s="337"/>
      <c r="M2813" s="329"/>
      <c r="N2813" s="337"/>
      <c r="O2813" s="349"/>
      <c r="P2813" s="349" t="str">
        <f>TEXT(daily!$B2813,"mmmm")</f>
        <v>January</v>
      </c>
      <c r="Q2813" s="358"/>
      <c r="R2813" s="313" t="str">
        <f t="shared" si="72"/>
        <v>1900</v>
      </c>
    </row>
    <row r="2814" ht="27" customHeight="1" spans="1:18">
      <c r="A2814" s="361">
        <f t="shared" si="73"/>
        <v>2800</v>
      </c>
      <c r="B2814" s="294"/>
      <c r="C2814" s="337"/>
      <c r="D2814" s="337"/>
      <c r="E2814" s="337"/>
      <c r="F2814" s="337"/>
      <c r="G2814" s="356"/>
      <c r="H2814" s="340"/>
      <c r="I2814" s="337"/>
      <c r="J2814" s="337"/>
      <c r="K2814" s="337"/>
      <c r="L2814" s="337"/>
      <c r="M2814" s="334"/>
      <c r="N2814" s="337"/>
      <c r="O2814" s="349"/>
      <c r="P2814" s="349" t="str">
        <f>TEXT(daily!$B2814,"mmmm")</f>
        <v>January</v>
      </c>
      <c r="Q2814" s="357"/>
      <c r="R2814" s="313" t="str">
        <f t="shared" si="72"/>
        <v>1900</v>
      </c>
    </row>
    <row r="2815" ht="27" customHeight="1" spans="1:18">
      <c r="A2815" s="362">
        <f t="shared" si="73"/>
        <v>2801</v>
      </c>
      <c r="B2815" s="294"/>
      <c r="C2815" s="337"/>
      <c r="D2815" s="337"/>
      <c r="E2815" s="337"/>
      <c r="F2815" s="337"/>
      <c r="G2815" s="356"/>
      <c r="H2815" s="340"/>
      <c r="I2815" s="337"/>
      <c r="J2815" s="337"/>
      <c r="K2815" s="337"/>
      <c r="L2815" s="337"/>
      <c r="M2815" s="329"/>
      <c r="N2815" s="337"/>
      <c r="O2815" s="349"/>
      <c r="P2815" s="349" t="str">
        <f>TEXT(daily!$B2815,"mmmm")</f>
        <v>January</v>
      </c>
      <c r="Q2815" s="358"/>
      <c r="R2815" s="313" t="str">
        <f t="shared" si="72"/>
        <v>1900</v>
      </c>
    </row>
    <row r="2816" ht="27" customHeight="1" spans="1:18">
      <c r="A2816" s="361">
        <f t="shared" si="73"/>
        <v>2802</v>
      </c>
      <c r="B2816" s="294"/>
      <c r="C2816" s="337"/>
      <c r="D2816" s="337"/>
      <c r="E2816" s="337"/>
      <c r="F2816" s="337"/>
      <c r="G2816" s="356"/>
      <c r="H2816" s="340"/>
      <c r="I2816" s="337"/>
      <c r="J2816" s="337"/>
      <c r="K2816" s="337"/>
      <c r="L2816" s="337"/>
      <c r="M2816" s="334"/>
      <c r="N2816" s="337"/>
      <c r="O2816" s="349"/>
      <c r="P2816" s="349" t="str">
        <f>TEXT(daily!$B2816,"mmmm")</f>
        <v>January</v>
      </c>
      <c r="Q2816" s="357"/>
      <c r="R2816" s="313" t="str">
        <f t="shared" si="72"/>
        <v>1900</v>
      </c>
    </row>
    <row r="2817" ht="27" customHeight="1" spans="1:18">
      <c r="A2817" s="362">
        <f t="shared" si="73"/>
        <v>2803</v>
      </c>
      <c r="B2817" s="294"/>
      <c r="C2817" s="337"/>
      <c r="D2817" s="337"/>
      <c r="E2817" s="337"/>
      <c r="F2817" s="337"/>
      <c r="G2817" s="356"/>
      <c r="H2817" s="340"/>
      <c r="I2817" s="337"/>
      <c r="J2817" s="337"/>
      <c r="K2817" s="337"/>
      <c r="L2817" s="337"/>
      <c r="M2817" s="329"/>
      <c r="N2817" s="337"/>
      <c r="O2817" s="349"/>
      <c r="P2817" s="349" t="str">
        <f>TEXT(daily!$B2817,"mmmm")</f>
        <v>January</v>
      </c>
      <c r="Q2817" s="358"/>
      <c r="R2817" s="313" t="str">
        <f t="shared" si="72"/>
        <v>1900</v>
      </c>
    </row>
    <row r="2818" ht="27" customHeight="1" spans="1:18">
      <c r="A2818" s="361">
        <f t="shared" si="73"/>
        <v>2804</v>
      </c>
      <c r="B2818" s="294"/>
      <c r="C2818" s="337"/>
      <c r="D2818" s="337"/>
      <c r="E2818" s="337"/>
      <c r="F2818" s="337"/>
      <c r="G2818" s="356"/>
      <c r="H2818" s="340"/>
      <c r="I2818" s="337"/>
      <c r="J2818" s="337"/>
      <c r="K2818" s="337"/>
      <c r="L2818" s="337"/>
      <c r="M2818" s="334"/>
      <c r="N2818" s="337"/>
      <c r="O2818" s="349"/>
      <c r="P2818" s="349" t="str">
        <f>TEXT(daily!$B2818,"mmmm")</f>
        <v>January</v>
      </c>
      <c r="Q2818" s="357"/>
      <c r="R2818" s="313" t="str">
        <f t="shared" si="72"/>
        <v>1900</v>
      </c>
    </row>
    <row r="2819" ht="27" customHeight="1" spans="1:18">
      <c r="A2819" s="362">
        <f t="shared" si="73"/>
        <v>2805</v>
      </c>
      <c r="B2819" s="294"/>
      <c r="C2819" s="337"/>
      <c r="D2819" s="337"/>
      <c r="E2819" s="337"/>
      <c r="F2819" s="337"/>
      <c r="G2819" s="356"/>
      <c r="H2819" s="340"/>
      <c r="I2819" s="337"/>
      <c r="J2819" s="337"/>
      <c r="K2819" s="337"/>
      <c r="L2819" s="337"/>
      <c r="M2819" s="329"/>
      <c r="N2819" s="337"/>
      <c r="O2819" s="349"/>
      <c r="P2819" s="349" t="str">
        <f>TEXT(daily!$B2819,"mmmm")</f>
        <v>January</v>
      </c>
      <c r="Q2819" s="358"/>
      <c r="R2819" s="313" t="str">
        <f t="shared" si="72"/>
        <v>1900</v>
      </c>
    </row>
    <row r="2820" ht="27" customHeight="1" spans="1:18">
      <c r="A2820" s="361">
        <f t="shared" si="73"/>
        <v>2806</v>
      </c>
      <c r="B2820" s="294"/>
      <c r="C2820" s="337"/>
      <c r="D2820" s="337"/>
      <c r="E2820" s="337"/>
      <c r="F2820" s="337"/>
      <c r="G2820" s="356"/>
      <c r="H2820" s="340"/>
      <c r="I2820" s="337"/>
      <c r="J2820" s="337"/>
      <c r="K2820" s="337"/>
      <c r="L2820" s="337"/>
      <c r="M2820" s="334"/>
      <c r="N2820" s="337"/>
      <c r="O2820" s="349"/>
      <c r="P2820" s="349" t="str">
        <f>TEXT(daily!$B2820,"mmmm")</f>
        <v>January</v>
      </c>
      <c r="Q2820" s="357"/>
      <c r="R2820" s="313" t="str">
        <f t="shared" si="72"/>
        <v>1900</v>
      </c>
    </row>
    <row r="2821" ht="27" customHeight="1" spans="1:18">
      <c r="A2821" s="362">
        <f t="shared" si="73"/>
        <v>2807</v>
      </c>
      <c r="B2821" s="294"/>
      <c r="C2821" s="337"/>
      <c r="D2821" s="337"/>
      <c r="E2821" s="337"/>
      <c r="F2821" s="337"/>
      <c r="G2821" s="356"/>
      <c r="H2821" s="340"/>
      <c r="I2821" s="337"/>
      <c r="J2821" s="337"/>
      <c r="K2821" s="337"/>
      <c r="L2821" s="337"/>
      <c r="M2821" s="329"/>
      <c r="N2821" s="337"/>
      <c r="O2821" s="349"/>
      <c r="P2821" s="349" t="str">
        <f>TEXT(daily!$B2821,"mmmm")</f>
        <v>January</v>
      </c>
      <c r="Q2821" s="358"/>
      <c r="R2821" s="313" t="str">
        <f t="shared" si="72"/>
        <v>1900</v>
      </c>
    </row>
    <row r="2822" ht="27" customHeight="1" spans="1:18">
      <c r="A2822" s="361">
        <f t="shared" si="73"/>
        <v>2808</v>
      </c>
      <c r="B2822" s="294"/>
      <c r="C2822" s="337"/>
      <c r="D2822" s="337"/>
      <c r="E2822" s="337"/>
      <c r="F2822" s="337"/>
      <c r="G2822" s="356"/>
      <c r="H2822" s="340"/>
      <c r="I2822" s="337"/>
      <c r="J2822" s="337"/>
      <c r="K2822" s="337"/>
      <c r="L2822" s="337"/>
      <c r="M2822" s="334"/>
      <c r="N2822" s="337"/>
      <c r="O2822" s="349"/>
      <c r="P2822" s="349" t="str">
        <f>TEXT(daily!$B2822,"mmmm")</f>
        <v>January</v>
      </c>
      <c r="Q2822" s="357"/>
      <c r="R2822" s="313" t="str">
        <f t="shared" si="72"/>
        <v>1900</v>
      </c>
    </row>
    <row r="2823" ht="27" customHeight="1" spans="1:18">
      <c r="A2823" s="362">
        <f t="shared" si="73"/>
        <v>2809</v>
      </c>
      <c r="B2823" s="294"/>
      <c r="C2823" s="337"/>
      <c r="D2823" s="337"/>
      <c r="E2823" s="337"/>
      <c r="F2823" s="337"/>
      <c r="G2823" s="356"/>
      <c r="H2823" s="340"/>
      <c r="I2823" s="337"/>
      <c r="J2823" s="337"/>
      <c r="K2823" s="337"/>
      <c r="L2823" s="337"/>
      <c r="M2823" s="329"/>
      <c r="N2823" s="337"/>
      <c r="O2823" s="349"/>
      <c r="P2823" s="349" t="str">
        <f>TEXT(daily!$B2823,"mmmm")</f>
        <v>January</v>
      </c>
      <c r="Q2823" s="358"/>
      <c r="R2823" s="313" t="str">
        <f t="shared" si="72"/>
        <v>1900</v>
      </c>
    </row>
    <row r="2824" ht="27" customHeight="1" spans="1:18">
      <c r="A2824" s="361">
        <f t="shared" si="73"/>
        <v>2810</v>
      </c>
      <c r="B2824" s="294"/>
      <c r="C2824" s="337"/>
      <c r="D2824" s="337"/>
      <c r="E2824" s="337"/>
      <c r="F2824" s="337"/>
      <c r="G2824" s="356"/>
      <c r="H2824" s="340"/>
      <c r="I2824" s="337"/>
      <c r="J2824" s="337"/>
      <c r="K2824" s="337"/>
      <c r="L2824" s="337"/>
      <c r="M2824" s="334"/>
      <c r="N2824" s="337"/>
      <c r="O2824" s="349"/>
      <c r="P2824" s="349" t="str">
        <f>TEXT(daily!$B2824,"mmmm")</f>
        <v>January</v>
      </c>
      <c r="Q2824" s="357"/>
      <c r="R2824" s="313" t="str">
        <f t="shared" si="72"/>
        <v>1900</v>
      </c>
    </row>
    <row r="2825" ht="27" customHeight="1" spans="1:18">
      <c r="A2825" s="362">
        <f t="shared" si="73"/>
        <v>2811</v>
      </c>
      <c r="B2825" s="294"/>
      <c r="C2825" s="337"/>
      <c r="D2825" s="337"/>
      <c r="E2825" s="337"/>
      <c r="F2825" s="337"/>
      <c r="G2825" s="356"/>
      <c r="H2825" s="340"/>
      <c r="I2825" s="337"/>
      <c r="J2825" s="337"/>
      <c r="K2825" s="337"/>
      <c r="L2825" s="337"/>
      <c r="M2825" s="329"/>
      <c r="N2825" s="337"/>
      <c r="O2825" s="349"/>
      <c r="P2825" s="349" t="str">
        <f>TEXT(daily!$B2825,"mmmm")</f>
        <v>January</v>
      </c>
      <c r="Q2825" s="358"/>
      <c r="R2825" s="313" t="str">
        <f t="shared" si="72"/>
        <v>1900</v>
      </c>
    </row>
    <row r="2826" ht="27" customHeight="1" spans="1:18">
      <c r="A2826" s="361">
        <f t="shared" si="73"/>
        <v>2812</v>
      </c>
      <c r="B2826" s="294"/>
      <c r="C2826" s="337"/>
      <c r="D2826" s="337"/>
      <c r="E2826" s="337"/>
      <c r="F2826" s="337"/>
      <c r="G2826" s="356"/>
      <c r="H2826" s="340"/>
      <c r="I2826" s="337"/>
      <c r="J2826" s="337"/>
      <c r="K2826" s="337"/>
      <c r="L2826" s="337"/>
      <c r="M2826" s="334"/>
      <c r="N2826" s="337"/>
      <c r="O2826" s="349"/>
      <c r="P2826" s="349" t="str">
        <f>TEXT(daily!$B2826,"mmmm")</f>
        <v>January</v>
      </c>
      <c r="Q2826" s="357"/>
      <c r="R2826" s="313" t="str">
        <f t="shared" si="72"/>
        <v>1900</v>
      </c>
    </row>
    <row r="2827" ht="27" customHeight="1" spans="1:18">
      <c r="A2827" s="362">
        <f t="shared" si="73"/>
        <v>2813</v>
      </c>
      <c r="B2827" s="294"/>
      <c r="C2827" s="337"/>
      <c r="D2827" s="337"/>
      <c r="E2827" s="337"/>
      <c r="F2827" s="337"/>
      <c r="G2827" s="356"/>
      <c r="H2827" s="340"/>
      <c r="I2827" s="337"/>
      <c r="J2827" s="337"/>
      <c r="K2827" s="337"/>
      <c r="L2827" s="337"/>
      <c r="M2827" s="329"/>
      <c r="N2827" s="337"/>
      <c r="O2827" s="349"/>
      <c r="P2827" s="349" t="str">
        <f>TEXT(daily!$B2827,"mmmm")</f>
        <v>January</v>
      </c>
      <c r="Q2827" s="358"/>
      <c r="R2827" s="313" t="str">
        <f t="shared" si="72"/>
        <v>1900</v>
      </c>
    </row>
    <row r="2828" ht="27" customHeight="1" spans="1:18">
      <c r="A2828" s="361">
        <f t="shared" si="73"/>
        <v>2814</v>
      </c>
      <c r="B2828" s="294"/>
      <c r="C2828" s="337"/>
      <c r="D2828" s="337"/>
      <c r="E2828" s="337"/>
      <c r="F2828" s="337"/>
      <c r="G2828" s="356"/>
      <c r="H2828" s="340"/>
      <c r="I2828" s="337"/>
      <c r="J2828" s="337"/>
      <c r="K2828" s="337"/>
      <c r="L2828" s="337"/>
      <c r="M2828" s="334"/>
      <c r="N2828" s="337"/>
      <c r="O2828" s="349"/>
      <c r="P2828" s="349" t="str">
        <f>TEXT(daily!$B2828,"mmmm")</f>
        <v>January</v>
      </c>
      <c r="Q2828" s="357"/>
      <c r="R2828" s="313" t="str">
        <f t="shared" si="72"/>
        <v>1900</v>
      </c>
    </row>
    <row r="2829" ht="27" customHeight="1" spans="1:18">
      <c r="A2829" s="362">
        <f t="shared" si="73"/>
        <v>2815</v>
      </c>
      <c r="B2829" s="294"/>
      <c r="C2829" s="337"/>
      <c r="D2829" s="337"/>
      <c r="E2829" s="337"/>
      <c r="F2829" s="337"/>
      <c r="G2829" s="356"/>
      <c r="H2829" s="340"/>
      <c r="I2829" s="337"/>
      <c r="J2829" s="337"/>
      <c r="K2829" s="337"/>
      <c r="L2829" s="337"/>
      <c r="M2829" s="329"/>
      <c r="N2829" s="337"/>
      <c r="O2829" s="349"/>
      <c r="P2829" s="349" t="str">
        <f>TEXT(daily!$B2829,"mmmm")</f>
        <v>January</v>
      </c>
      <c r="Q2829" s="358"/>
      <c r="R2829" s="313" t="str">
        <f t="shared" si="72"/>
        <v>1900</v>
      </c>
    </row>
    <row r="2830" ht="27" customHeight="1" spans="1:18">
      <c r="A2830" s="361">
        <f t="shared" si="73"/>
        <v>2816</v>
      </c>
      <c r="B2830" s="294"/>
      <c r="C2830" s="337"/>
      <c r="D2830" s="337"/>
      <c r="E2830" s="337"/>
      <c r="F2830" s="337"/>
      <c r="G2830" s="356"/>
      <c r="H2830" s="340"/>
      <c r="I2830" s="337"/>
      <c r="J2830" s="337"/>
      <c r="K2830" s="337"/>
      <c r="L2830" s="337"/>
      <c r="M2830" s="334"/>
      <c r="N2830" s="337"/>
      <c r="O2830" s="349"/>
      <c r="P2830" s="349" t="str">
        <f>TEXT(daily!$B2830,"mmmm")</f>
        <v>January</v>
      </c>
      <c r="Q2830" s="357"/>
      <c r="R2830" s="313" t="str">
        <f t="shared" si="72"/>
        <v>1900</v>
      </c>
    </row>
    <row r="2831" ht="27" customHeight="1" spans="1:18">
      <c r="A2831" s="362">
        <f t="shared" si="73"/>
        <v>2817</v>
      </c>
      <c r="B2831" s="294"/>
      <c r="C2831" s="337"/>
      <c r="D2831" s="337"/>
      <c r="E2831" s="337"/>
      <c r="F2831" s="337"/>
      <c r="G2831" s="356"/>
      <c r="H2831" s="340"/>
      <c r="I2831" s="337"/>
      <c r="J2831" s="337"/>
      <c r="K2831" s="337"/>
      <c r="L2831" s="337"/>
      <c r="M2831" s="329"/>
      <c r="N2831" s="337"/>
      <c r="O2831" s="349"/>
      <c r="P2831" s="349" t="str">
        <f>TEXT(daily!$B2831,"mmmm")</f>
        <v>January</v>
      </c>
      <c r="Q2831" s="358"/>
      <c r="R2831" s="313" t="str">
        <f t="shared" ref="R2831:R2894" si="74">TEXT(B2831,"yyyy")</f>
        <v>1900</v>
      </c>
    </row>
    <row r="2832" ht="27" customHeight="1" spans="1:18">
      <c r="A2832" s="361">
        <f t="shared" si="73"/>
        <v>2818</v>
      </c>
      <c r="B2832" s="294"/>
      <c r="C2832" s="337"/>
      <c r="D2832" s="337"/>
      <c r="E2832" s="337"/>
      <c r="F2832" s="337"/>
      <c r="G2832" s="356"/>
      <c r="H2832" s="340"/>
      <c r="I2832" s="337"/>
      <c r="J2832" s="337"/>
      <c r="K2832" s="337"/>
      <c r="L2832" s="337"/>
      <c r="M2832" s="334"/>
      <c r="N2832" s="337"/>
      <c r="O2832" s="349"/>
      <c r="P2832" s="349" t="str">
        <f>TEXT(daily!$B2832,"mmmm")</f>
        <v>January</v>
      </c>
      <c r="Q2832" s="357"/>
      <c r="R2832" s="313" t="str">
        <f t="shared" si="74"/>
        <v>1900</v>
      </c>
    </row>
    <row r="2833" ht="27" customHeight="1" spans="1:18">
      <c r="A2833" s="362">
        <f t="shared" si="73"/>
        <v>2819</v>
      </c>
      <c r="B2833" s="294"/>
      <c r="C2833" s="337"/>
      <c r="D2833" s="337"/>
      <c r="E2833" s="337"/>
      <c r="F2833" s="337"/>
      <c r="G2833" s="356"/>
      <c r="H2833" s="340"/>
      <c r="I2833" s="337"/>
      <c r="J2833" s="337"/>
      <c r="K2833" s="337"/>
      <c r="L2833" s="337"/>
      <c r="M2833" s="329"/>
      <c r="N2833" s="337"/>
      <c r="O2833" s="349"/>
      <c r="P2833" s="349" t="str">
        <f>TEXT(daily!$B2833,"mmmm")</f>
        <v>January</v>
      </c>
      <c r="Q2833" s="358"/>
      <c r="R2833" s="313" t="str">
        <f t="shared" si="74"/>
        <v>1900</v>
      </c>
    </row>
    <row r="2834" ht="27" customHeight="1" spans="1:18">
      <c r="A2834" s="361">
        <f t="shared" si="73"/>
        <v>2820</v>
      </c>
      <c r="B2834" s="294"/>
      <c r="C2834" s="337"/>
      <c r="D2834" s="337"/>
      <c r="E2834" s="337"/>
      <c r="F2834" s="337"/>
      <c r="G2834" s="356"/>
      <c r="H2834" s="340"/>
      <c r="I2834" s="337"/>
      <c r="J2834" s="337"/>
      <c r="K2834" s="337"/>
      <c r="L2834" s="337"/>
      <c r="M2834" s="334"/>
      <c r="N2834" s="337"/>
      <c r="O2834" s="349"/>
      <c r="P2834" s="349" t="str">
        <f>TEXT(daily!$B2834,"mmmm")</f>
        <v>January</v>
      </c>
      <c r="Q2834" s="357"/>
      <c r="R2834" s="313" t="str">
        <f t="shared" si="74"/>
        <v>1900</v>
      </c>
    </row>
    <row r="2835" ht="27" customHeight="1" spans="1:18">
      <c r="A2835" s="362">
        <f t="shared" si="73"/>
        <v>2821</v>
      </c>
      <c r="B2835" s="294"/>
      <c r="C2835" s="337"/>
      <c r="D2835" s="337"/>
      <c r="E2835" s="337"/>
      <c r="F2835" s="337"/>
      <c r="G2835" s="356"/>
      <c r="H2835" s="340"/>
      <c r="I2835" s="337"/>
      <c r="J2835" s="337"/>
      <c r="K2835" s="337"/>
      <c r="L2835" s="337"/>
      <c r="M2835" s="329"/>
      <c r="N2835" s="337"/>
      <c r="O2835" s="349"/>
      <c r="P2835" s="349" t="str">
        <f>TEXT(daily!$B2835,"mmmm")</f>
        <v>January</v>
      </c>
      <c r="Q2835" s="358"/>
      <c r="R2835" s="313" t="str">
        <f t="shared" si="74"/>
        <v>1900</v>
      </c>
    </row>
    <row r="2836" ht="27" customHeight="1" spans="1:18">
      <c r="A2836" s="361">
        <f t="shared" si="73"/>
        <v>2822</v>
      </c>
      <c r="B2836" s="294"/>
      <c r="C2836" s="337"/>
      <c r="D2836" s="337"/>
      <c r="E2836" s="337"/>
      <c r="F2836" s="337"/>
      <c r="G2836" s="356"/>
      <c r="H2836" s="340"/>
      <c r="I2836" s="337"/>
      <c r="J2836" s="337"/>
      <c r="K2836" s="337"/>
      <c r="L2836" s="337"/>
      <c r="M2836" s="334"/>
      <c r="N2836" s="337"/>
      <c r="O2836" s="349"/>
      <c r="P2836" s="349" t="str">
        <f>TEXT(daily!$B2836,"mmmm")</f>
        <v>January</v>
      </c>
      <c r="Q2836" s="357"/>
      <c r="R2836" s="313" t="str">
        <f t="shared" si="74"/>
        <v>1900</v>
      </c>
    </row>
    <row r="2837" ht="27" customHeight="1" spans="1:18">
      <c r="A2837" s="362">
        <f t="shared" si="73"/>
        <v>2823</v>
      </c>
      <c r="B2837" s="294"/>
      <c r="C2837" s="337"/>
      <c r="D2837" s="337"/>
      <c r="E2837" s="337"/>
      <c r="F2837" s="337"/>
      <c r="G2837" s="356"/>
      <c r="H2837" s="340"/>
      <c r="I2837" s="337"/>
      <c r="J2837" s="337"/>
      <c r="K2837" s="337"/>
      <c r="L2837" s="337"/>
      <c r="M2837" s="329"/>
      <c r="N2837" s="337"/>
      <c r="O2837" s="349"/>
      <c r="P2837" s="349" t="str">
        <f>TEXT(daily!$B2837,"mmmm")</f>
        <v>January</v>
      </c>
      <c r="Q2837" s="358"/>
      <c r="R2837" s="313" t="str">
        <f t="shared" si="74"/>
        <v>1900</v>
      </c>
    </row>
    <row r="2838" ht="27" customHeight="1" spans="1:18">
      <c r="A2838" s="361">
        <f t="shared" si="73"/>
        <v>2824</v>
      </c>
      <c r="B2838" s="294"/>
      <c r="C2838" s="337"/>
      <c r="D2838" s="337"/>
      <c r="E2838" s="337"/>
      <c r="F2838" s="337"/>
      <c r="G2838" s="356"/>
      <c r="H2838" s="340"/>
      <c r="I2838" s="337"/>
      <c r="J2838" s="337"/>
      <c r="K2838" s="337"/>
      <c r="L2838" s="337"/>
      <c r="M2838" s="334"/>
      <c r="N2838" s="337"/>
      <c r="O2838" s="349"/>
      <c r="P2838" s="349" t="str">
        <f>TEXT(daily!$B2838,"mmmm")</f>
        <v>January</v>
      </c>
      <c r="Q2838" s="357"/>
      <c r="R2838" s="313" t="str">
        <f t="shared" si="74"/>
        <v>1900</v>
      </c>
    </row>
    <row r="2839" ht="27" customHeight="1" spans="1:18">
      <c r="A2839" s="362">
        <f t="shared" si="73"/>
        <v>2825</v>
      </c>
      <c r="B2839" s="294"/>
      <c r="C2839" s="337"/>
      <c r="D2839" s="337"/>
      <c r="E2839" s="337"/>
      <c r="F2839" s="337"/>
      <c r="G2839" s="356"/>
      <c r="H2839" s="340"/>
      <c r="I2839" s="337"/>
      <c r="J2839" s="337"/>
      <c r="K2839" s="337"/>
      <c r="L2839" s="337"/>
      <c r="M2839" s="329"/>
      <c r="N2839" s="337"/>
      <c r="O2839" s="349"/>
      <c r="P2839" s="349" t="str">
        <f>TEXT(daily!$B2839,"mmmm")</f>
        <v>January</v>
      </c>
      <c r="Q2839" s="358"/>
      <c r="R2839" s="313" t="str">
        <f t="shared" si="74"/>
        <v>1900</v>
      </c>
    </row>
    <row r="2840" ht="27" customHeight="1" spans="1:18">
      <c r="A2840" s="361">
        <f t="shared" si="73"/>
        <v>2826</v>
      </c>
      <c r="B2840" s="294"/>
      <c r="C2840" s="337"/>
      <c r="D2840" s="337"/>
      <c r="E2840" s="337"/>
      <c r="F2840" s="337"/>
      <c r="G2840" s="356"/>
      <c r="H2840" s="340"/>
      <c r="I2840" s="337"/>
      <c r="J2840" s="337"/>
      <c r="K2840" s="337"/>
      <c r="L2840" s="337"/>
      <c r="M2840" s="334"/>
      <c r="N2840" s="337"/>
      <c r="O2840" s="349"/>
      <c r="P2840" s="349" t="str">
        <f>TEXT(daily!$B2840,"mmmm")</f>
        <v>January</v>
      </c>
      <c r="Q2840" s="357"/>
      <c r="R2840" s="313" t="str">
        <f t="shared" si="74"/>
        <v>1900</v>
      </c>
    </row>
    <row r="2841" ht="27" customHeight="1" spans="1:18">
      <c r="A2841" s="362">
        <f t="shared" si="73"/>
        <v>2827</v>
      </c>
      <c r="B2841" s="294"/>
      <c r="C2841" s="337"/>
      <c r="D2841" s="337"/>
      <c r="E2841" s="337"/>
      <c r="F2841" s="337"/>
      <c r="G2841" s="356"/>
      <c r="H2841" s="340"/>
      <c r="I2841" s="337"/>
      <c r="J2841" s="337"/>
      <c r="K2841" s="337"/>
      <c r="L2841" s="337"/>
      <c r="M2841" s="329"/>
      <c r="N2841" s="337"/>
      <c r="O2841" s="349"/>
      <c r="P2841" s="349" t="str">
        <f>TEXT(daily!$B2841,"mmmm")</f>
        <v>January</v>
      </c>
      <c r="Q2841" s="358"/>
      <c r="R2841" s="313" t="str">
        <f t="shared" si="74"/>
        <v>1900</v>
      </c>
    </row>
    <row r="2842" ht="27" customHeight="1" spans="1:18">
      <c r="A2842" s="361">
        <f t="shared" si="73"/>
        <v>2828</v>
      </c>
      <c r="B2842" s="294"/>
      <c r="C2842" s="337"/>
      <c r="D2842" s="337"/>
      <c r="E2842" s="337"/>
      <c r="F2842" s="337"/>
      <c r="G2842" s="356"/>
      <c r="H2842" s="340"/>
      <c r="I2842" s="337"/>
      <c r="J2842" s="337"/>
      <c r="K2842" s="337"/>
      <c r="L2842" s="337"/>
      <c r="M2842" s="334"/>
      <c r="N2842" s="337"/>
      <c r="O2842" s="349"/>
      <c r="P2842" s="349" t="str">
        <f>TEXT(daily!$B2842,"mmmm")</f>
        <v>January</v>
      </c>
      <c r="Q2842" s="357"/>
      <c r="R2842" s="313" t="str">
        <f t="shared" si="74"/>
        <v>1900</v>
      </c>
    </row>
    <row r="2843" ht="27" customHeight="1" spans="1:18">
      <c r="A2843" s="362">
        <f t="shared" si="73"/>
        <v>2829</v>
      </c>
      <c r="B2843" s="294"/>
      <c r="C2843" s="337"/>
      <c r="D2843" s="337"/>
      <c r="E2843" s="337"/>
      <c r="F2843" s="337"/>
      <c r="G2843" s="356"/>
      <c r="H2843" s="340"/>
      <c r="I2843" s="337"/>
      <c r="J2843" s="337"/>
      <c r="K2843" s="337"/>
      <c r="L2843" s="337"/>
      <c r="M2843" s="329"/>
      <c r="N2843" s="337"/>
      <c r="O2843" s="349"/>
      <c r="P2843" s="349" t="str">
        <f>TEXT(daily!$B2843,"mmmm")</f>
        <v>January</v>
      </c>
      <c r="Q2843" s="358"/>
      <c r="R2843" s="313" t="str">
        <f t="shared" si="74"/>
        <v>1900</v>
      </c>
    </row>
    <row r="2844" ht="27" customHeight="1" spans="1:18">
      <c r="A2844" s="361">
        <f t="shared" si="73"/>
        <v>2830</v>
      </c>
      <c r="B2844" s="294"/>
      <c r="C2844" s="337"/>
      <c r="D2844" s="337"/>
      <c r="E2844" s="337"/>
      <c r="F2844" s="337"/>
      <c r="G2844" s="356"/>
      <c r="H2844" s="340"/>
      <c r="I2844" s="337"/>
      <c r="J2844" s="337"/>
      <c r="K2844" s="337"/>
      <c r="L2844" s="337"/>
      <c r="M2844" s="334"/>
      <c r="N2844" s="337"/>
      <c r="O2844" s="349"/>
      <c r="P2844" s="349" t="str">
        <f>TEXT(daily!$B2844,"mmmm")</f>
        <v>January</v>
      </c>
      <c r="Q2844" s="357"/>
      <c r="R2844" s="313" t="str">
        <f t="shared" si="74"/>
        <v>1900</v>
      </c>
    </row>
    <row r="2845" ht="27" customHeight="1" spans="1:18">
      <c r="A2845" s="362">
        <f t="shared" si="73"/>
        <v>2831</v>
      </c>
      <c r="B2845" s="294"/>
      <c r="C2845" s="337"/>
      <c r="D2845" s="337"/>
      <c r="E2845" s="337"/>
      <c r="F2845" s="337"/>
      <c r="G2845" s="356"/>
      <c r="H2845" s="340"/>
      <c r="I2845" s="337"/>
      <c r="J2845" s="337"/>
      <c r="K2845" s="337"/>
      <c r="L2845" s="337"/>
      <c r="M2845" s="329"/>
      <c r="N2845" s="337"/>
      <c r="O2845" s="349"/>
      <c r="P2845" s="349" t="str">
        <f>TEXT(daily!$B2845,"mmmm")</f>
        <v>January</v>
      </c>
      <c r="Q2845" s="358"/>
      <c r="R2845" s="313" t="str">
        <f t="shared" si="74"/>
        <v>1900</v>
      </c>
    </row>
    <row r="2846" ht="27" customHeight="1" spans="1:18">
      <c r="A2846" s="361">
        <f t="shared" si="73"/>
        <v>2832</v>
      </c>
      <c r="B2846" s="294"/>
      <c r="C2846" s="337"/>
      <c r="D2846" s="337"/>
      <c r="E2846" s="337"/>
      <c r="F2846" s="337"/>
      <c r="G2846" s="356"/>
      <c r="H2846" s="340"/>
      <c r="I2846" s="337"/>
      <c r="J2846" s="337"/>
      <c r="K2846" s="337"/>
      <c r="L2846" s="337"/>
      <c r="M2846" s="334"/>
      <c r="N2846" s="337"/>
      <c r="O2846" s="349"/>
      <c r="P2846" s="349" t="str">
        <f>TEXT(daily!$B2846,"mmmm")</f>
        <v>January</v>
      </c>
      <c r="Q2846" s="357"/>
      <c r="R2846" s="313" t="str">
        <f t="shared" si="74"/>
        <v>1900</v>
      </c>
    </row>
    <row r="2847" ht="27" customHeight="1" spans="1:18">
      <c r="A2847" s="362">
        <f t="shared" si="73"/>
        <v>2833</v>
      </c>
      <c r="B2847" s="294"/>
      <c r="C2847" s="337"/>
      <c r="D2847" s="337"/>
      <c r="E2847" s="337"/>
      <c r="F2847" s="337"/>
      <c r="G2847" s="356"/>
      <c r="H2847" s="340"/>
      <c r="I2847" s="337"/>
      <c r="J2847" s="337"/>
      <c r="K2847" s="337"/>
      <c r="L2847" s="337"/>
      <c r="M2847" s="329"/>
      <c r="N2847" s="337"/>
      <c r="O2847" s="349"/>
      <c r="P2847" s="349" t="str">
        <f>TEXT(daily!$B2847,"mmmm")</f>
        <v>January</v>
      </c>
      <c r="Q2847" s="358"/>
      <c r="R2847" s="313" t="str">
        <f t="shared" si="74"/>
        <v>1900</v>
      </c>
    </row>
    <row r="2848" ht="27" customHeight="1" spans="1:18">
      <c r="A2848" s="361">
        <f t="shared" si="73"/>
        <v>2834</v>
      </c>
      <c r="B2848" s="294"/>
      <c r="C2848" s="337"/>
      <c r="D2848" s="337"/>
      <c r="E2848" s="337"/>
      <c r="F2848" s="337"/>
      <c r="G2848" s="356"/>
      <c r="H2848" s="340"/>
      <c r="I2848" s="337"/>
      <c r="J2848" s="337"/>
      <c r="K2848" s="337"/>
      <c r="L2848" s="337"/>
      <c r="M2848" s="334"/>
      <c r="N2848" s="337"/>
      <c r="O2848" s="349"/>
      <c r="P2848" s="349" t="str">
        <f>TEXT(daily!$B2848,"mmmm")</f>
        <v>January</v>
      </c>
      <c r="Q2848" s="357"/>
      <c r="R2848" s="313" t="str">
        <f t="shared" si="74"/>
        <v>1900</v>
      </c>
    </row>
    <row r="2849" ht="27" customHeight="1" spans="1:18">
      <c r="A2849" s="362">
        <f t="shared" si="73"/>
        <v>2835</v>
      </c>
      <c r="B2849" s="294"/>
      <c r="C2849" s="337"/>
      <c r="D2849" s="337"/>
      <c r="E2849" s="337"/>
      <c r="F2849" s="337"/>
      <c r="G2849" s="356"/>
      <c r="H2849" s="340"/>
      <c r="I2849" s="337"/>
      <c r="J2849" s="337"/>
      <c r="K2849" s="337"/>
      <c r="L2849" s="337"/>
      <c r="M2849" s="329"/>
      <c r="N2849" s="337"/>
      <c r="O2849" s="349"/>
      <c r="P2849" s="349" t="str">
        <f>TEXT(daily!$B2849,"mmmm")</f>
        <v>January</v>
      </c>
      <c r="Q2849" s="358"/>
      <c r="R2849" s="313" t="str">
        <f t="shared" si="74"/>
        <v>1900</v>
      </c>
    </row>
    <row r="2850" ht="27" customHeight="1" spans="1:18">
      <c r="A2850" s="361">
        <f t="shared" si="73"/>
        <v>2836</v>
      </c>
      <c r="B2850" s="294"/>
      <c r="C2850" s="337"/>
      <c r="D2850" s="337"/>
      <c r="E2850" s="337"/>
      <c r="F2850" s="337"/>
      <c r="G2850" s="356"/>
      <c r="H2850" s="340"/>
      <c r="I2850" s="337"/>
      <c r="J2850" s="337"/>
      <c r="K2850" s="337"/>
      <c r="L2850" s="337"/>
      <c r="M2850" s="334"/>
      <c r="N2850" s="337"/>
      <c r="O2850" s="349"/>
      <c r="P2850" s="349" t="str">
        <f>TEXT(daily!$B2850,"mmmm")</f>
        <v>January</v>
      </c>
      <c r="Q2850" s="357"/>
      <c r="R2850" s="313" t="str">
        <f t="shared" si="74"/>
        <v>1900</v>
      </c>
    </row>
    <row r="2851" ht="27" customHeight="1" spans="1:18">
      <c r="A2851" s="362">
        <f t="shared" si="73"/>
        <v>2837</v>
      </c>
      <c r="B2851" s="294"/>
      <c r="C2851" s="337"/>
      <c r="D2851" s="337"/>
      <c r="E2851" s="337"/>
      <c r="F2851" s="337"/>
      <c r="G2851" s="356"/>
      <c r="H2851" s="340"/>
      <c r="I2851" s="337"/>
      <c r="J2851" s="337"/>
      <c r="K2851" s="337"/>
      <c r="L2851" s="337"/>
      <c r="M2851" s="329"/>
      <c r="N2851" s="337"/>
      <c r="O2851" s="349"/>
      <c r="P2851" s="349" t="str">
        <f>TEXT(daily!$B2851,"mmmm")</f>
        <v>January</v>
      </c>
      <c r="Q2851" s="358"/>
      <c r="R2851" s="313" t="str">
        <f t="shared" si="74"/>
        <v>1900</v>
      </c>
    </row>
    <row r="2852" ht="27" customHeight="1" spans="1:18">
      <c r="A2852" s="361">
        <f t="shared" si="73"/>
        <v>2838</v>
      </c>
      <c r="B2852" s="294"/>
      <c r="C2852" s="337"/>
      <c r="D2852" s="337"/>
      <c r="E2852" s="337"/>
      <c r="F2852" s="337"/>
      <c r="G2852" s="356"/>
      <c r="H2852" s="340"/>
      <c r="I2852" s="337"/>
      <c r="J2852" s="337"/>
      <c r="K2852" s="337"/>
      <c r="L2852" s="337"/>
      <c r="M2852" s="334"/>
      <c r="N2852" s="337"/>
      <c r="O2852" s="349"/>
      <c r="P2852" s="349" t="str">
        <f>TEXT(daily!$B2852,"mmmm")</f>
        <v>January</v>
      </c>
      <c r="Q2852" s="357"/>
      <c r="R2852" s="313" t="str">
        <f t="shared" si="74"/>
        <v>1900</v>
      </c>
    </row>
    <row r="2853" ht="27" customHeight="1" spans="1:18">
      <c r="A2853" s="362">
        <f t="shared" si="73"/>
        <v>2839</v>
      </c>
      <c r="B2853" s="294"/>
      <c r="C2853" s="337"/>
      <c r="D2853" s="337"/>
      <c r="E2853" s="337"/>
      <c r="F2853" s="337"/>
      <c r="G2853" s="356"/>
      <c r="H2853" s="340"/>
      <c r="I2853" s="337"/>
      <c r="J2853" s="337"/>
      <c r="K2853" s="337"/>
      <c r="L2853" s="337"/>
      <c r="M2853" s="329"/>
      <c r="N2853" s="337"/>
      <c r="O2853" s="349"/>
      <c r="P2853" s="349" t="str">
        <f>TEXT(daily!$B2853,"mmmm")</f>
        <v>January</v>
      </c>
      <c r="Q2853" s="358"/>
      <c r="R2853" s="313" t="str">
        <f t="shared" si="74"/>
        <v>1900</v>
      </c>
    </row>
    <row r="2854" ht="27" customHeight="1" spans="1:18">
      <c r="A2854" s="361">
        <f t="shared" si="73"/>
        <v>2840</v>
      </c>
      <c r="B2854" s="294"/>
      <c r="C2854" s="337"/>
      <c r="D2854" s="337"/>
      <c r="E2854" s="337"/>
      <c r="F2854" s="337"/>
      <c r="G2854" s="356"/>
      <c r="H2854" s="340"/>
      <c r="I2854" s="337"/>
      <c r="J2854" s="337"/>
      <c r="K2854" s="337"/>
      <c r="L2854" s="337"/>
      <c r="M2854" s="334"/>
      <c r="N2854" s="337"/>
      <c r="O2854" s="349"/>
      <c r="P2854" s="349" t="str">
        <f>TEXT(daily!$B2854,"mmmm")</f>
        <v>January</v>
      </c>
      <c r="Q2854" s="357"/>
      <c r="R2854" s="313" t="str">
        <f t="shared" si="74"/>
        <v>1900</v>
      </c>
    </row>
    <row r="2855" ht="27" customHeight="1" spans="1:18">
      <c r="A2855" s="362">
        <f t="shared" si="73"/>
        <v>2841</v>
      </c>
      <c r="B2855" s="294"/>
      <c r="C2855" s="337"/>
      <c r="D2855" s="337"/>
      <c r="E2855" s="337"/>
      <c r="F2855" s="337"/>
      <c r="G2855" s="356"/>
      <c r="H2855" s="340"/>
      <c r="I2855" s="337"/>
      <c r="J2855" s="337"/>
      <c r="K2855" s="337"/>
      <c r="L2855" s="337"/>
      <c r="M2855" s="329"/>
      <c r="N2855" s="337"/>
      <c r="O2855" s="349"/>
      <c r="P2855" s="349" t="str">
        <f>TEXT(daily!$B2855,"mmmm")</f>
        <v>January</v>
      </c>
      <c r="Q2855" s="358"/>
      <c r="R2855" s="313" t="str">
        <f t="shared" si="74"/>
        <v>1900</v>
      </c>
    </row>
    <row r="2856" ht="27" customHeight="1" spans="1:18">
      <c r="A2856" s="361">
        <f t="shared" si="73"/>
        <v>2842</v>
      </c>
      <c r="B2856" s="294"/>
      <c r="C2856" s="337"/>
      <c r="D2856" s="337"/>
      <c r="E2856" s="337"/>
      <c r="F2856" s="337"/>
      <c r="G2856" s="356"/>
      <c r="H2856" s="340"/>
      <c r="I2856" s="337"/>
      <c r="J2856" s="337"/>
      <c r="K2856" s="337"/>
      <c r="L2856" s="337"/>
      <c r="M2856" s="334"/>
      <c r="N2856" s="337"/>
      <c r="O2856" s="349"/>
      <c r="P2856" s="349" t="str">
        <f>TEXT(daily!$B2856,"mmmm")</f>
        <v>January</v>
      </c>
      <c r="Q2856" s="357"/>
      <c r="R2856" s="313" t="str">
        <f t="shared" si="74"/>
        <v>1900</v>
      </c>
    </row>
    <row r="2857" ht="27" customHeight="1" spans="1:18">
      <c r="A2857" s="362">
        <f t="shared" si="73"/>
        <v>2843</v>
      </c>
      <c r="B2857" s="294"/>
      <c r="C2857" s="337"/>
      <c r="D2857" s="337"/>
      <c r="E2857" s="337"/>
      <c r="F2857" s="337"/>
      <c r="G2857" s="356"/>
      <c r="H2857" s="340"/>
      <c r="I2857" s="337"/>
      <c r="J2857" s="337"/>
      <c r="K2857" s="337"/>
      <c r="L2857" s="337"/>
      <c r="M2857" s="329"/>
      <c r="N2857" s="337"/>
      <c r="O2857" s="349"/>
      <c r="P2857" s="349" t="str">
        <f>TEXT(daily!$B2857,"mmmm")</f>
        <v>January</v>
      </c>
      <c r="Q2857" s="358"/>
      <c r="R2857" s="313" t="str">
        <f t="shared" si="74"/>
        <v>1900</v>
      </c>
    </row>
    <row r="2858" ht="27" customHeight="1" spans="1:18">
      <c r="A2858" s="361">
        <f t="shared" ref="A2858:A2921" si="75">A2857+1</f>
        <v>2844</v>
      </c>
      <c r="B2858" s="294"/>
      <c r="C2858" s="337"/>
      <c r="D2858" s="337"/>
      <c r="E2858" s="337"/>
      <c r="F2858" s="337"/>
      <c r="G2858" s="356"/>
      <c r="H2858" s="340"/>
      <c r="I2858" s="337"/>
      <c r="J2858" s="337"/>
      <c r="K2858" s="337"/>
      <c r="L2858" s="337"/>
      <c r="M2858" s="334"/>
      <c r="N2858" s="337"/>
      <c r="O2858" s="349"/>
      <c r="P2858" s="349" t="str">
        <f>TEXT(daily!$B2858,"mmmm")</f>
        <v>January</v>
      </c>
      <c r="Q2858" s="357"/>
      <c r="R2858" s="313" t="str">
        <f t="shared" si="74"/>
        <v>1900</v>
      </c>
    </row>
    <row r="2859" ht="27" customHeight="1" spans="1:18">
      <c r="A2859" s="362">
        <f t="shared" si="75"/>
        <v>2845</v>
      </c>
      <c r="B2859" s="294"/>
      <c r="C2859" s="337"/>
      <c r="D2859" s="337"/>
      <c r="E2859" s="337"/>
      <c r="F2859" s="337"/>
      <c r="G2859" s="356"/>
      <c r="H2859" s="340"/>
      <c r="I2859" s="337"/>
      <c r="J2859" s="337"/>
      <c r="K2859" s="337"/>
      <c r="L2859" s="337"/>
      <c r="M2859" s="329"/>
      <c r="N2859" s="337"/>
      <c r="O2859" s="349"/>
      <c r="P2859" s="349" t="str">
        <f>TEXT(daily!$B2859,"mmmm")</f>
        <v>January</v>
      </c>
      <c r="Q2859" s="358"/>
      <c r="R2859" s="313" t="str">
        <f t="shared" si="74"/>
        <v>1900</v>
      </c>
    </row>
    <row r="2860" ht="27" customHeight="1" spans="1:18">
      <c r="A2860" s="361">
        <f t="shared" si="75"/>
        <v>2846</v>
      </c>
      <c r="B2860" s="294"/>
      <c r="C2860" s="337"/>
      <c r="D2860" s="337"/>
      <c r="E2860" s="337"/>
      <c r="F2860" s="337"/>
      <c r="G2860" s="356"/>
      <c r="H2860" s="340"/>
      <c r="I2860" s="337"/>
      <c r="J2860" s="337"/>
      <c r="K2860" s="337"/>
      <c r="L2860" s="337"/>
      <c r="M2860" s="334"/>
      <c r="N2860" s="337"/>
      <c r="O2860" s="349"/>
      <c r="P2860" s="349" t="str">
        <f>TEXT(daily!$B2860,"mmmm")</f>
        <v>January</v>
      </c>
      <c r="Q2860" s="357"/>
      <c r="R2860" s="313" t="str">
        <f t="shared" si="74"/>
        <v>1900</v>
      </c>
    </row>
    <row r="2861" ht="27" customHeight="1" spans="1:18">
      <c r="A2861" s="362">
        <f t="shared" si="75"/>
        <v>2847</v>
      </c>
      <c r="B2861" s="294"/>
      <c r="C2861" s="337"/>
      <c r="D2861" s="337"/>
      <c r="E2861" s="337"/>
      <c r="F2861" s="337"/>
      <c r="G2861" s="356"/>
      <c r="H2861" s="340"/>
      <c r="I2861" s="337"/>
      <c r="J2861" s="337"/>
      <c r="K2861" s="337"/>
      <c r="L2861" s="337"/>
      <c r="M2861" s="329"/>
      <c r="N2861" s="337"/>
      <c r="O2861" s="349"/>
      <c r="P2861" s="349" t="str">
        <f>TEXT(daily!$B2861,"mmmm")</f>
        <v>January</v>
      </c>
      <c r="Q2861" s="358"/>
      <c r="R2861" s="313" t="str">
        <f t="shared" si="74"/>
        <v>1900</v>
      </c>
    </row>
    <row r="2862" ht="27" customHeight="1" spans="1:18">
      <c r="A2862" s="361">
        <f t="shared" si="75"/>
        <v>2848</v>
      </c>
      <c r="B2862" s="294"/>
      <c r="C2862" s="337"/>
      <c r="D2862" s="337"/>
      <c r="E2862" s="337"/>
      <c r="F2862" s="337"/>
      <c r="G2862" s="356"/>
      <c r="H2862" s="340"/>
      <c r="I2862" s="337"/>
      <c r="J2862" s="337"/>
      <c r="K2862" s="337"/>
      <c r="L2862" s="337"/>
      <c r="M2862" s="334"/>
      <c r="N2862" s="337"/>
      <c r="O2862" s="349"/>
      <c r="P2862" s="349" t="str">
        <f>TEXT(daily!$B2862,"mmmm")</f>
        <v>January</v>
      </c>
      <c r="Q2862" s="357"/>
      <c r="R2862" s="313" t="str">
        <f t="shared" si="74"/>
        <v>1900</v>
      </c>
    </row>
    <row r="2863" ht="27" customHeight="1" spans="1:18">
      <c r="A2863" s="362">
        <f t="shared" si="75"/>
        <v>2849</v>
      </c>
      <c r="B2863" s="294"/>
      <c r="C2863" s="337"/>
      <c r="D2863" s="337"/>
      <c r="E2863" s="337"/>
      <c r="F2863" s="337"/>
      <c r="G2863" s="356"/>
      <c r="H2863" s="340"/>
      <c r="I2863" s="337"/>
      <c r="J2863" s="337"/>
      <c r="K2863" s="337"/>
      <c r="L2863" s="337"/>
      <c r="M2863" s="329"/>
      <c r="N2863" s="337"/>
      <c r="O2863" s="349"/>
      <c r="P2863" s="349" t="str">
        <f>TEXT(daily!$B2863,"mmmm")</f>
        <v>January</v>
      </c>
      <c r="Q2863" s="358"/>
      <c r="R2863" s="313" t="str">
        <f t="shared" si="74"/>
        <v>1900</v>
      </c>
    </row>
    <row r="2864" ht="27" customHeight="1" spans="1:18">
      <c r="A2864" s="361">
        <f t="shared" si="75"/>
        <v>2850</v>
      </c>
      <c r="B2864" s="294"/>
      <c r="C2864" s="337"/>
      <c r="D2864" s="337"/>
      <c r="E2864" s="337"/>
      <c r="F2864" s="337"/>
      <c r="G2864" s="356"/>
      <c r="H2864" s="340"/>
      <c r="I2864" s="337"/>
      <c r="J2864" s="337"/>
      <c r="K2864" s="337"/>
      <c r="L2864" s="337"/>
      <c r="M2864" s="334"/>
      <c r="N2864" s="337"/>
      <c r="O2864" s="349"/>
      <c r="P2864" s="349" t="str">
        <f>TEXT(daily!$B2864,"mmmm")</f>
        <v>January</v>
      </c>
      <c r="Q2864" s="357"/>
      <c r="R2864" s="313" t="str">
        <f t="shared" si="74"/>
        <v>1900</v>
      </c>
    </row>
    <row r="2865" ht="27" customHeight="1" spans="1:18">
      <c r="A2865" s="362">
        <f t="shared" si="75"/>
        <v>2851</v>
      </c>
      <c r="B2865" s="294"/>
      <c r="C2865" s="337"/>
      <c r="D2865" s="337"/>
      <c r="E2865" s="337"/>
      <c r="F2865" s="337"/>
      <c r="G2865" s="356"/>
      <c r="H2865" s="340"/>
      <c r="I2865" s="337"/>
      <c r="J2865" s="337"/>
      <c r="K2865" s="337"/>
      <c r="L2865" s="337"/>
      <c r="M2865" s="329"/>
      <c r="N2865" s="337"/>
      <c r="O2865" s="349"/>
      <c r="P2865" s="349" t="str">
        <f>TEXT(daily!$B2865,"mmmm")</f>
        <v>January</v>
      </c>
      <c r="Q2865" s="358"/>
      <c r="R2865" s="313" t="str">
        <f t="shared" si="74"/>
        <v>1900</v>
      </c>
    </row>
    <row r="2866" ht="27" customHeight="1" spans="1:18">
      <c r="A2866" s="361">
        <f t="shared" si="75"/>
        <v>2852</v>
      </c>
      <c r="B2866" s="294"/>
      <c r="C2866" s="337"/>
      <c r="D2866" s="337"/>
      <c r="E2866" s="337"/>
      <c r="F2866" s="337"/>
      <c r="G2866" s="356"/>
      <c r="H2866" s="340"/>
      <c r="I2866" s="337"/>
      <c r="J2866" s="337"/>
      <c r="K2866" s="337"/>
      <c r="L2866" s="337"/>
      <c r="M2866" s="334"/>
      <c r="N2866" s="337"/>
      <c r="O2866" s="349"/>
      <c r="P2866" s="349" t="str">
        <f>TEXT(daily!$B2866,"mmmm")</f>
        <v>January</v>
      </c>
      <c r="Q2866" s="357"/>
      <c r="R2866" s="313" t="str">
        <f t="shared" si="74"/>
        <v>1900</v>
      </c>
    </row>
    <row r="2867" ht="27" customHeight="1" spans="1:18">
      <c r="A2867" s="362">
        <f t="shared" si="75"/>
        <v>2853</v>
      </c>
      <c r="B2867" s="294"/>
      <c r="C2867" s="337"/>
      <c r="D2867" s="337"/>
      <c r="E2867" s="337"/>
      <c r="F2867" s="337"/>
      <c r="G2867" s="356"/>
      <c r="H2867" s="340"/>
      <c r="I2867" s="337"/>
      <c r="J2867" s="337"/>
      <c r="K2867" s="337"/>
      <c r="L2867" s="337"/>
      <c r="M2867" s="329"/>
      <c r="N2867" s="337"/>
      <c r="O2867" s="349"/>
      <c r="P2867" s="349" t="str">
        <f>TEXT(daily!$B2867,"mmmm")</f>
        <v>January</v>
      </c>
      <c r="Q2867" s="358"/>
      <c r="R2867" s="313" t="str">
        <f t="shared" si="74"/>
        <v>1900</v>
      </c>
    </row>
    <row r="2868" ht="27" customHeight="1" spans="1:18">
      <c r="A2868" s="361">
        <f t="shared" si="75"/>
        <v>2854</v>
      </c>
      <c r="B2868" s="294"/>
      <c r="C2868" s="337"/>
      <c r="D2868" s="337"/>
      <c r="E2868" s="337"/>
      <c r="F2868" s="337"/>
      <c r="G2868" s="356"/>
      <c r="H2868" s="340"/>
      <c r="I2868" s="337"/>
      <c r="J2868" s="337"/>
      <c r="K2868" s="337"/>
      <c r="L2868" s="337"/>
      <c r="M2868" s="334"/>
      <c r="N2868" s="337"/>
      <c r="O2868" s="349"/>
      <c r="P2868" s="349" t="str">
        <f>TEXT(daily!$B2868,"mmmm")</f>
        <v>January</v>
      </c>
      <c r="Q2868" s="357"/>
      <c r="R2868" s="313" t="str">
        <f t="shared" si="74"/>
        <v>1900</v>
      </c>
    </row>
    <row r="2869" ht="27" customHeight="1" spans="1:18">
      <c r="A2869" s="362">
        <f t="shared" si="75"/>
        <v>2855</v>
      </c>
      <c r="B2869" s="294"/>
      <c r="C2869" s="337"/>
      <c r="D2869" s="337"/>
      <c r="E2869" s="337"/>
      <c r="F2869" s="337"/>
      <c r="G2869" s="356"/>
      <c r="H2869" s="340"/>
      <c r="I2869" s="337"/>
      <c r="J2869" s="337"/>
      <c r="K2869" s="337"/>
      <c r="L2869" s="337"/>
      <c r="M2869" s="329"/>
      <c r="N2869" s="337"/>
      <c r="O2869" s="349"/>
      <c r="P2869" s="349" t="str">
        <f>TEXT(daily!$B2869,"mmmm")</f>
        <v>January</v>
      </c>
      <c r="Q2869" s="358"/>
      <c r="R2869" s="313" t="str">
        <f t="shared" si="74"/>
        <v>1900</v>
      </c>
    </row>
    <row r="2870" ht="27" customHeight="1" spans="1:18">
      <c r="A2870" s="361">
        <f t="shared" si="75"/>
        <v>2856</v>
      </c>
      <c r="B2870" s="294"/>
      <c r="C2870" s="337"/>
      <c r="D2870" s="337"/>
      <c r="E2870" s="337"/>
      <c r="F2870" s="337"/>
      <c r="G2870" s="356"/>
      <c r="H2870" s="340"/>
      <c r="I2870" s="337"/>
      <c r="J2870" s="337"/>
      <c r="K2870" s="337"/>
      <c r="L2870" s="337"/>
      <c r="M2870" s="334"/>
      <c r="N2870" s="337"/>
      <c r="O2870" s="349"/>
      <c r="P2870" s="349" t="str">
        <f>TEXT(daily!$B2870,"mmmm")</f>
        <v>January</v>
      </c>
      <c r="Q2870" s="357"/>
      <c r="R2870" s="313" t="str">
        <f t="shared" si="74"/>
        <v>1900</v>
      </c>
    </row>
    <row r="2871" ht="27" customHeight="1" spans="1:18">
      <c r="A2871" s="362">
        <f t="shared" si="75"/>
        <v>2857</v>
      </c>
      <c r="B2871" s="294"/>
      <c r="C2871" s="337"/>
      <c r="D2871" s="337"/>
      <c r="E2871" s="337"/>
      <c r="F2871" s="337"/>
      <c r="G2871" s="356"/>
      <c r="H2871" s="340"/>
      <c r="I2871" s="337"/>
      <c r="J2871" s="337"/>
      <c r="K2871" s="337"/>
      <c r="L2871" s="337"/>
      <c r="M2871" s="329"/>
      <c r="N2871" s="337"/>
      <c r="O2871" s="349"/>
      <c r="P2871" s="349" t="str">
        <f>TEXT(daily!$B2871,"mmmm")</f>
        <v>January</v>
      </c>
      <c r="Q2871" s="358"/>
      <c r="R2871" s="313" t="str">
        <f t="shared" si="74"/>
        <v>1900</v>
      </c>
    </row>
    <row r="2872" ht="27" customHeight="1" spans="1:18">
      <c r="A2872" s="361">
        <f t="shared" si="75"/>
        <v>2858</v>
      </c>
      <c r="B2872" s="294"/>
      <c r="C2872" s="337"/>
      <c r="D2872" s="337"/>
      <c r="E2872" s="337"/>
      <c r="F2872" s="337"/>
      <c r="G2872" s="356"/>
      <c r="H2872" s="340"/>
      <c r="I2872" s="337"/>
      <c r="J2872" s="337"/>
      <c r="K2872" s="337"/>
      <c r="L2872" s="337"/>
      <c r="M2872" s="334"/>
      <c r="N2872" s="337"/>
      <c r="O2872" s="349"/>
      <c r="P2872" s="349" t="str">
        <f>TEXT(daily!$B2872,"mmmm")</f>
        <v>January</v>
      </c>
      <c r="Q2872" s="357"/>
      <c r="R2872" s="313" t="str">
        <f t="shared" si="74"/>
        <v>1900</v>
      </c>
    </row>
    <row r="2873" ht="27" customHeight="1" spans="1:18">
      <c r="A2873" s="362">
        <f t="shared" si="75"/>
        <v>2859</v>
      </c>
      <c r="B2873" s="294"/>
      <c r="C2873" s="337"/>
      <c r="D2873" s="337"/>
      <c r="E2873" s="337"/>
      <c r="F2873" s="337"/>
      <c r="G2873" s="356"/>
      <c r="H2873" s="340"/>
      <c r="I2873" s="337"/>
      <c r="J2873" s="337"/>
      <c r="K2873" s="337"/>
      <c r="L2873" s="337"/>
      <c r="M2873" s="329"/>
      <c r="N2873" s="337"/>
      <c r="O2873" s="349"/>
      <c r="P2873" s="349" t="str">
        <f>TEXT(daily!$B2873,"mmmm")</f>
        <v>January</v>
      </c>
      <c r="Q2873" s="358"/>
      <c r="R2873" s="313" t="str">
        <f t="shared" si="74"/>
        <v>1900</v>
      </c>
    </row>
    <row r="2874" ht="27" customHeight="1" spans="1:18">
      <c r="A2874" s="361">
        <f t="shared" si="75"/>
        <v>2860</v>
      </c>
      <c r="B2874" s="294"/>
      <c r="C2874" s="337"/>
      <c r="D2874" s="337"/>
      <c r="E2874" s="337"/>
      <c r="F2874" s="337"/>
      <c r="G2874" s="356"/>
      <c r="H2874" s="340"/>
      <c r="I2874" s="337"/>
      <c r="J2874" s="337"/>
      <c r="K2874" s="337"/>
      <c r="L2874" s="337"/>
      <c r="M2874" s="334"/>
      <c r="N2874" s="337"/>
      <c r="O2874" s="349"/>
      <c r="P2874" s="349" t="str">
        <f>TEXT(daily!$B2874,"mmmm")</f>
        <v>January</v>
      </c>
      <c r="Q2874" s="357"/>
      <c r="R2874" s="313" t="str">
        <f t="shared" si="74"/>
        <v>1900</v>
      </c>
    </row>
    <row r="2875" ht="27" customHeight="1" spans="1:18">
      <c r="A2875" s="362">
        <f t="shared" si="75"/>
        <v>2861</v>
      </c>
      <c r="B2875" s="294"/>
      <c r="C2875" s="337"/>
      <c r="D2875" s="337"/>
      <c r="E2875" s="337"/>
      <c r="F2875" s="337"/>
      <c r="G2875" s="356"/>
      <c r="H2875" s="340"/>
      <c r="I2875" s="337"/>
      <c r="J2875" s="337"/>
      <c r="K2875" s="337"/>
      <c r="L2875" s="337"/>
      <c r="M2875" s="329"/>
      <c r="N2875" s="337"/>
      <c r="O2875" s="349"/>
      <c r="P2875" s="349" t="str">
        <f>TEXT(daily!$B2875,"mmmm")</f>
        <v>January</v>
      </c>
      <c r="Q2875" s="358"/>
      <c r="R2875" s="313" t="str">
        <f t="shared" si="74"/>
        <v>1900</v>
      </c>
    </row>
    <row r="2876" ht="27" customHeight="1" spans="1:18">
      <c r="A2876" s="361">
        <f t="shared" si="75"/>
        <v>2862</v>
      </c>
      <c r="B2876" s="294"/>
      <c r="C2876" s="337"/>
      <c r="D2876" s="337"/>
      <c r="E2876" s="337"/>
      <c r="F2876" s="337"/>
      <c r="G2876" s="356"/>
      <c r="H2876" s="340"/>
      <c r="I2876" s="337"/>
      <c r="J2876" s="337"/>
      <c r="K2876" s="337"/>
      <c r="L2876" s="337"/>
      <c r="M2876" s="334"/>
      <c r="N2876" s="337"/>
      <c r="O2876" s="349"/>
      <c r="P2876" s="349" t="str">
        <f>TEXT(daily!$B2876,"mmmm")</f>
        <v>January</v>
      </c>
      <c r="Q2876" s="357"/>
      <c r="R2876" s="313" t="str">
        <f t="shared" si="74"/>
        <v>1900</v>
      </c>
    </row>
    <row r="2877" ht="27" customHeight="1" spans="1:18">
      <c r="A2877" s="362">
        <f t="shared" si="75"/>
        <v>2863</v>
      </c>
      <c r="B2877" s="294"/>
      <c r="C2877" s="337"/>
      <c r="D2877" s="337"/>
      <c r="E2877" s="337"/>
      <c r="F2877" s="337"/>
      <c r="G2877" s="356"/>
      <c r="H2877" s="340"/>
      <c r="I2877" s="337"/>
      <c r="J2877" s="337"/>
      <c r="K2877" s="337"/>
      <c r="L2877" s="337"/>
      <c r="M2877" s="329"/>
      <c r="N2877" s="337"/>
      <c r="O2877" s="349"/>
      <c r="P2877" s="349" t="str">
        <f>TEXT(daily!$B2877,"mmmm")</f>
        <v>January</v>
      </c>
      <c r="Q2877" s="358"/>
      <c r="R2877" s="313" t="str">
        <f t="shared" si="74"/>
        <v>1900</v>
      </c>
    </row>
    <row r="2878" ht="27" customHeight="1" spans="1:18">
      <c r="A2878" s="361">
        <f t="shared" si="75"/>
        <v>2864</v>
      </c>
      <c r="B2878" s="294"/>
      <c r="C2878" s="337"/>
      <c r="D2878" s="337"/>
      <c r="E2878" s="337"/>
      <c r="F2878" s="337"/>
      <c r="G2878" s="356"/>
      <c r="H2878" s="340"/>
      <c r="I2878" s="337"/>
      <c r="J2878" s="337"/>
      <c r="K2878" s="337"/>
      <c r="L2878" s="337"/>
      <c r="M2878" s="334"/>
      <c r="N2878" s="337"/>
      <c r="O2878" s="349"/>
      <c r="P2878" s="349" t="str">
        <f>TEXT(daily!$B2878,"mmmm")</f>
        <v>January</v>
      </c>
      <c r="Q2878" s="357"/>
      <c r="R2878" s="313" t="str">
        <f t="shared" si="74"/>
        <v>1900</v>
      </c>
    </row>
    <row r="2879" ht="27" customHeight="1" spans="1:18">
      <c r="A2879" s="362">
        <f t="shared" si="75"/>
        <v>2865</v>
      </c>
      <c r="B2879" s="294"/>
      <c r="C2879" s="337"/>
      <c r="D2879" s="337"/>
      <c r="E2879" s="337"/>
      <c r="F2879" s="337"/>
      <c r="G2879" s="356"/>
      <c r="H2879" s="340"/>
      <c r="I2879" s="337"/>
      <c r="J2879" s="337"/>
      <c r="K2879" s="337"/>
      <c r="L2879" s="337"/>
      <c r="M2879" s="329"/>
      <c r="N2879" s="337"/>
      <c r="O2879" s="349"/>
      <c r="P2879" s="349" t="str">
        <f>TEXT(daily!$B2879,"mmmm")</f>
        <v>January</v>
      </c>
      <c r="Q2879" s="358"/>
      <c r="R2879" s="313" t="str">
        <f t="shared" si="74"/>
        <v>1900</v>
      </c>
    </row>
    <row r="2880" ht="27" customHeight="1" spans="1:18">
      <c r="A2880" s="361">
        <f t="shared" si="75"/>
        <v>2866</v>
      </c>
      <c r="B2880" s="294"/>
      <c r="C2880" s="337"/>
      <c r="D2880" s="337"/>
      <c r="E2880" s="337"/>
      <c r="F2880" s="337"/>
      <c r="G2880" s="356"/>
      <c r="H2880" s="340"/>
      <c r="I2880" s="337"/>
      <c r="J2880" s="337"/>
      <c r="K2880" s="337"/>
      <c r="L2880" s="337"/>
      <c r="M2880" s="334"/>
      <c r="N2880" s="337"/>
      <c r="O2880" s="349"/>
      <c r="P2880" s="349" t="str">
        <f>TEXT(daily!$B2880,"mmmm")</f>
        <v>January</v>
      </c>
      <c r="Q2880" s="357"/>
      <c r="R2880" s="313" t="str">
        <f t="shared" si="74"/>
        <v>1900</v>
      </c>
    </row>
    <row r="2881" ht="27" customHeight="1" spans="1:18">
      <c r="A2881" s="362">
        <f t="shared" si="75"/>
        <v>2867</v>
      </c>
      <c r="B2881" s="294"/>
      <c r="C2881" s="337"/>
      <c r="D2881" s="337"/>
      <c r="E2881" s="337"/>
      <c r="F2881" s="337"/>
      <c r="G2881" s="356"/>
      <c r="H2881" s="340"/>
      <c r="I2881" s="337"/>
      <c r="J2881" s="337"/>
      <c r="K2881" s="337"/>
      <c r="L2881" s="337"/>
      <c r="M2881" s="329"/>
      <c r="N2881" s="337"/>
      <c r="O2881" s="349"/>
      <c r="P2881" s="349" t="str">
        <f>TEXT(daily!$B2881,"mmmm")</f>
        <v>January</v>
      </c>
      <c r="Q2881" s="358"/>
      <c r="R2881" s="313" t="str">
        <f t="shared" si="74"/>
        <v>1900</v>
      </c>
    </row>
    <row r="2882" ht="27" customHeight="1" spans="1:18">
      <c r="A2882" s="361">
        <f t="shared" si="75"/>
        <v>2868</v>
      </c>
      <c r="B2882" s="294"/>
      <c r="C2882" s="337"/>
      <c r="D2882" s="337"/>
      <c r="E2882" s="337"/>
      <c r="F2882" s="337"/>
      <c r="G2882" s="356"/>
      <c r="H2882" s="340"/>
      <c r="I2882" s="337"/>
      <c r="J2882" s="337"/>
      <c r="K2882" s="337"/>
      <c r="L2882" s="337"/>
      <c r="M2882" s="334"/>
      <c r="N2882" s="337"/>
      <c r="O2882" s="349"/>
      <c r="P2882" s="349" t="str">
        <f>TEXT(daily!$B2882,"mmmm")</f>
        <v>January</v>
      </c>
      <c r="Q2882" s="357"/>
      <c r="R2882" s="313" t="str">
        <f t="shared" si="74"/>
        <v>1900</v>
      </c>
    </row>
    <row r="2883" ht="27" customHeight="1" spans="1:18">
      <c r="A2883" s="362">
        <f t="shared" si="75"/>
        <v>2869</v>
      </c>
      <c r="B2883" s="294"/>
      <c r="C2883" s="337"/>
      <c r="D2883" s="337"/>
      <c r="E2883" s="337"/>
      <c r="F2883" s="337"/>
      <c r="G2883" s="356"/>
      <c r="H2883" s="340"/>
      <c r="I2883" s="337"/>
      <c r="J2883" s="337"/>
      <c r="K2883" s="337"/>
      <c r="L2883" s="337"/>
      <c r="M2883" s="329"/>
      <c r="N2883" s="337"/>
      <c r="O2883" s="349"/>
      <c r="P2883" s="349" t="str">
        <f>TEXT(daily!$B2883,"mmmm")</f>
        <v>January</v>
      </c>
      <c r="Q2883" s="358"/>
      <c r="R2883" s="313" t="str">
        <f t="shared" si="74"/>
        <v>1900</v>
      </c>
    </row>
    <row r="2884" ht="27" customHeight="1" spans="1:18">
      <c r="A2884" s="361">
        <f t="shared" si="75"/>
        <v>2870</v>
      </c>
      <c r="B2884" s="294"/>
      <c r="C2884" s="337"/>
      <c r="D2884" s="337"/>
      <c r="E2884" s="337"/>
      <c r="F2884" s="337"/>
      <c r="G2884" s="356"/>
      <c r="H2884" s="340"/>
      <c r="I2884" s="337"/>
      <c r="J2884" s="337"/>
      <c r="K2884" s="337"/>
      <c r="L2884" s="337"/>
      <c r="M2884" s="334"/>
      <c r="N2884" s="337"/>
      <c r="O2884" s="349"/>
      <c r="P2884" s="349" t="str">
        <f>TEXT(daily!$B2884,"mmmm")</f>
        <v>January</v>
      </c>
      <c r="Q2884" s="357"/>
      <c r="R2884" s="313" t="str">
        <f t="shared" si="74"/>
        <v>1900</v>
      </c>
    </row>
    <row r="2885" ht="27" customHeight="1" spans="1:18">
      <c r="A2885" s="362">
        <f t="shared" si="75"/>
        <v>2871</v>
      </c>
      <c r="B2885" s="294"/>
      <c r="C2885" s="337"/>
      <c r="D2885" s="337"/>
      <c r="E2885" s="337"/>
      <c r="F2885" s="337"/>
      <c r="G2885" s="356"/>
      <c r="H2885" s="340"/>
      <c r="I2885" s="337"/>
      <c r="J2885" s="337"/>
      <c r="K2885" s="337"/>
      <c r="L2885" s="337"/>
      <c r="M2885" s="329"/>
      <c r="N2885" s="337"/>
      <c r="O2885" s="349"/>
      <c r="P2885" s="349" t="str">
        <f>TEXT(daily!$B2885,"mmmm")</f>
        <v>January</v>
      </c>
      <c r="Q2885" s="358"/>
      <c r="R2885" s="313" t="str">
        <f t="shared" si="74"/>
        <v>1900</v>
      </c>
    </row>
    <row r="2886" ht="27" customHeight="1" spans="1:18">
      <c r="A2886" s="361">
        <f t="shared" si="75"/>
        <v>2872</v>
      </c>
      <c r="B2886" s="294"/>
      <c r="C2886" s="337"/>
      <c r="D2886" s="337"/>
      <c r="E2886" s="337"/>
      <c r="F2886" s="337"/>
      <c r="G2886" s="356"/>
      <c r="H2886" s="340"/>
      <c r="I2886" s="337"/>
      <c r="J2886" s="337"/>
      <c r="K2886" s="337"/>
      <c r="L2886" s="337"/>
      <c r="M2886" s="334"/>
      <c r="N2886" s="337"/>
      <c r="O2886" s="349"/>
      <c r="P2886" s="349" t="str">
        <f>TEXT(daily!$B2886,"mmmm")</f>
        <v>January</v>
      </c>
      <c r="Q2886" s="357"/>
      <c r="R2886" s="313" t="str">
        <f t="shared" si="74"/>
        <v>1900</v>
      </c>
    </row>
    <row r="2887" ht="27" customHeight="1" spans="1:18">
      <c r="A2887" s="362">
        <f t="shared" si="75"/>
        <v>2873</v>
      </c>
      <c r="B2887" s="294"/>
      <c r="C2887" s="337"/>
      <c r="D2887" s="337"/>
      <c r="E2887" s="337"/>
      <c r="F2887" s="337"/>
      <c r="G2887" s="356"/>
      <c r="H2887" s="340"/>
      <c r="I2887" s="337"/>
      <c r="J2887" s="337"/>
      <c r="K2887" s="337"/>
      <c r="L2887" s="337"/>
      <c r="M2887" s="329"/>
      <c r="N2887" s="337"/>
      <c r="O2887" s="349"/>
      <c r="P2887" s="349" t="str">
        <f>TEXT(daily!$B2887,"mmmm")</f>
        <v>January</v>
      </c>
      <c r="Q2887" s="358"/>
      <c r="R2887" s="313" t="str">
        <f t="shared" si="74"/>
        <v>1900</v>
      </c>
    </row>
    <row r="2888" ht="27" customHeight="1" spans="1:18">
      <c r="A2888" s="361">
        <f t="shared" si="75"/>
        <v>2874</v>
      </c>
      <c r="B2888" s="294"/>
      <c r="C2888" s="337"/>
      <c r="D2888" s="337"/>
      <c r="E2888" s="337"/>
      <c r="F2888" s="337"/>
      <c r="G2888" s="356"/>
      <c r="H2888" s="340"/>
      <c r="I2888" s="337"/>
      <c r="J2888" s="337"/>
      <c r="K2888" s="337"/>
      <c r="L2888" s="337"/>
      <c r="M2888" s="334"/>
      <c r="N2888" s="337"/>
      <c r="O2888" s="349"/>
      <c r="P2888" s="349" t="str">
        <f>TEXT(daily!$B2888,"mmmm")</f>
        <v>January</v>
      </c>
      <c r="Q2888" s="357"/>
      <c r="R2888" s="313" t="str">
        <f t="shared" si="74"/>
        <v>1900</v>
      </c>
    </row>
    <row r="2889" ht="27" customHeight="1" spans="1:18">
      <c r="A2889" s="362">
        <f t="shared" si="75"/>
        <v>2875</v>
      </c>
      <c r="B2889" s="294"/>
      <c r="C2889" s="337"/>
      <c r="D2889" s="337"/>
      <c r="E2889" s="337"/>
      <c r="F2889" s="337"/>
      <c r="G2889" s="356"/>
      <c r="H2889" s="340"/>
      <c r="I2889" s="337"/>
      <c r="J2889" s="337"/>
      <c r="K2889" s="337"/>
      <c r="L2889" s="337"/>
      <c r="M2889" s="329"/>
      <c r="N2889" s="337"/>
      <c r="O2889" s="349"/>
      <c r="P2889" s="349" t="str">
        <f>TEXT(daily!$B2889,"mmmm")</f>
        <v>January</v>
      </c>
      <c r="Q2889" s="358"/>
      <c r="R2889" s="313" t="str">
        <f t="shared" si="74"/>
        <v>1900</v>
      </c>
    </row>
    <row r="2890" ht="27" customHeight="1" spans="1:18">
      <c r="A2890" s="361">
        <f t="shared" si="75"/>
        <v>2876</v>
      </c>
      <c r="B2890" s="294"/>
      <c r="C2890" s="337"/>
      <c r="D2890" s="337"/>
      <c r="E2890" s="337"/>
      <c r="F2890" s="337"/>
      <c r="G2890" s="356"/>
      <c r="H2890" s="340"/>
      <c r="I2890" s="337"/>
      <c r="J2890" s="337"/>
      <c r="K2890" s="337"/>
      <c r="L2890" s="337"/>
      <c r="M2890" s="334"/>
      <c r="N2890" s="337"/>
      <c r="O2890" s="349"/>
      <c r="P2890" s="349" t="str">
        <f>TEXT(daily!$B2890,"mmmm")</f>
        <v>January</v>
      </c>
      <c r="Q2890" s="357"/>
      <c r="R2890" s="313" t="str">
        <f t="shared" si="74"/>
        <v>1900</v>
      </c>
    </row>
    <row r="2891" ht="27" customHeight="1" spans="1:18">
      <c r="A2891" s="362">
        <f t="shared" si="75"/>
        <v>2877</v>
      </c>
      <c r="B2891" s="294"/>
      <c r="C2891" s="337"/>
      <c r="D2891" s="337"/>
      <c r="E2891" s="337"/>
      <c r="F2891" s="337"/>
      <c r="G2891" s="356"/>
      <c r="H2891" s="340"/>
      <c r="I2891" s="337"/>
      <c r="J2891" s="337"/>
      <c r="K2891" s="337"/>
      <c r="L2891" s="337"/>
      <c r="M2891" s="329"/>
      <c r="N2891" s="337"/>
      <c r="O2891" s="349"/>
      <c r="P2891" s="349" t="str">
        <f>TEXT(daily!$B2891,"mmmm")</f>
        <v>January</v>
      </c>
      <c r="Q2891" s="358"/>
      <c r="R2891" s="313" t="str">
        <f t="shared" si="74"/>
        <v>1900</v>
      </c>
    </row>
    <row r="2892" ht="27" customHeight="1" spans="1:18">
      <c r="A2892" s="361">
        <f t="shared" si="75"/>
        <v>2878</v>
      </c>
      <c r="B2892" s="294"/>
      <c r="C2892" s="337"/>
      <c r="D2892" s="337"/>
      <c r="E2892" s="337"/>
      <c r="F2892" s="337"/>
      <c r="G2892" s="356"/>
      <c r="H2892" s="340"/>
      <c r="I2892" s="337"/>
      <c r="J2892" s="337"/>
      <c r="K2892" s="337"/>
      <c r="L2892" s="337"/>
      <c r="M2892" s="334"/>
      <c r="N2892" s="337"/>
      <c r="O2892" s="349"/>
      <c r="P2892" s="349" t="str">
        <f>TEXT(daily!$B2892,"mmmm")</f>
        <v>January</v>
      </c>
      <c r="Q2892" s="357"/>
      <c r="R2892" s="313" t="str">
        <f t="shared" si="74"/>
        <v>1900</v>
      </c>
    </row>
    <row r="2893" ht="27" customHeight="1" spans="1:18">
      <c r="A2893" s="362">
        <f t="shared" si="75"/>
        <v>2879</v>
      </c>
      <c r="B2893" s="294"/>
      <c r="C2893" s="337"/>
      <c r="D2893" s="337"/>
      <c r="E2893" s="337"/>
      <c r="F2893" s="337"/>
      <c r="G2893" s="356"/>
      <c r="H2893" s="340"/>
      <c r="I2893" s="337"/>
      <c r="J2893" s="337"/>
      <c r="K2893" s="337"/>
      <c r="L2893" s="337"/>
      <c r="M2893" s="329"/>
      <c r="N2893" s="337"/>
      <c r="O2893" s="349"/>
      <c r="P2893" s="349" t="str">
        <f>TEXT(daily!$B2893,"mmmm")</f>
        <v>January</v>
      </c>
      <c r="Q2893" s="358"/>
      <c r="R2893" s="313" t="str">
        <f t="shared" si="74"/>
        <v>1900</v>
      </c>
    </row>
    <row r="2894" ht="27" customHeight="1" spans="1:18">
      <c r="A2894" s="361">
        <f t="shared" si="75"/>
        <v>2880</v>
      </c>
      <c r="B2894" s="294"/>
      <c r="C2894" s="337"/>
      <c r="D2894" s="337"/>
      <c r="E2894" s="337"/>
      <c r="F2894" s="337"/>
      <c r="G2894" s="356"/>
      <c r="H2894" s="340"/>
      <c r="I2894" s="337"/>
      <c r="J2894" s="337"/>
      <c r="K2894" s="337"/>
      <c r="L2894" s="337"/>
      <c r="M2894" s="334"/>
      <c r="N2894" s="337"/>
      <c r="O2894" s="349"/>
      <c r="P2894" s="349" t="str">
        <f>TEXT(daily!$B2894,"mmmm")</f>
        <v>January</v>
      </c>
      <c r="Q2894" s="357"/>
      <c r="R2894" s="313" t="str">
        <f t="shared" si="74"/>
        <v>1900</v>
      </c>
    </row>
    <row r="2895" ht="27" customHeight="1" spans="1:18">
      <c r="A2895" s="362">
        <f t="shared" si="75"/>
        <v>2881</v>
      </c>
      <c r="B2895" s="294"/>
      <c r="C2895" s="337"/>
      <c r="D2895" s="337"/>
      <c r="E2895" s="337"/>
      <c r="F2895" s="337"/>
      <c r="G2895" s="356"/>
      <c r="H2895" s="340"/>
      <c r="I2895" s="337"/>
      <c r="J2895" s="337"/>
      <c r="K2895" s="337"/>
      <c r="L2895" s="337"/>
      <c r="M2895" s="329"/>
      <c r="N2895" s="337"/>
      <c r="O2895" s="349"/>
      <c r="P2895" s="349" t="str">
        <f>TEXT(daily!$B2895,"mmmm")</f>
        <v>January</v>
      </c>
      <c r="Q2895" s="358"/>
      <c r="R2895" s="313" t="str">
        <f t="shared" ref="R2895:R2958" si="76">TEXT(B2895,"yyyy")</f>
        <v>1900</v>
      </c>
    </row>
    <row r="2896" ht="27" customHeight="1" spans="1:18">
      <c r="A2896" s="361">
        <f t="shared" si="75"/>
        <v>2882</v>
      </c>
      <c r="B2896" s="294"/>
      <c r="C2896" s="337"/>
      <c r="D2896" s="337"/>
      <c r="E2896" s="337"/>
      <c r="F2896" s="337"/>
      <c r="G2896" s="356"/>
      <c r="H2896" s="340"/>
      <c r="I2896" s="337"/>
      <c r="J2896" s="337"/>
      <c r="K2896" s="337"/>
      <c r="L2896" s="337"/>
      <c r="M2896" s="334"/>
      <c r="N2896" s="337"/>
      <c r="O2896" s="349"/>
      <c r="P2896" s="349" t="str">
        <f>TEXT(daily!$B2896,"mmmm")</f>
        <v>January</v>
      </c>
      <c r="Q2896" s="357"/>
      <c r="R2896" s="313" t="str">
        <f t="shared" si="76"/>
        <v>1900</v>
      </c>
    </row>
    <row r="2897" ht="27" customHeight="1" spans="1:18">
      <c r="A2897" s="362">
        <f t="shared" si="75"/>
        <v>2883</v>
      </c>
      <c r="B2897" s="294"/>
      <c r="C2897" s="337"/>
      <c r="D2897" s="337"/>
      <c r="E2897" s="337"/>
      <c r="F2897" s="337"/>
      <c r="G2897" s="356"/>
      <c r="H2897" s="340"/>
      <c r="I2897" s="337"/>
      <c r="J2897" s="337"/>
      <c r="K2897" s="337"/>
      <c r="L2897" s="337"/>
      <c r="M2897" s="329"/>
      <c r="N2897" s="337"/>
      <c r="O2897" s="349"/>
      <c r="P2897" s="349" t="str">
        <f>TEXT(daily!$B2897,"mmmm")</f>
        <v>January</v>
      </c>
      <c r="Q2897" s="358"/>
      <c r="R2897" s="313" t="str">
        <f t="shared" si="76"/>
        <v>1900</v>
      </c>
    </row>
    <row r="2898" ht="27" customHeight="1" spans="1:18">
      <c r="A2898" s="361">
        <f t="shared" si="75"/>
        <v>2884</v>
      </c>
      <c r="B2898" s="294"/>
      <c r="C2898" s="337"/>
      <c r="D2898" s="337"/>
      <c r="E2898" s="337"/>
      <c r="F2898" s="337"/>
      <c r="G2898" s="356"/>
      <c r="H2898" s="340"/>
      <c r="I2898" s="337"/>
      <c r="J2898" s="337"/>
      <c r="K2898" s="337"/>
      <c r="L2898" s="337"/>
      <c r="M2898" s="334"/>
      <c r="N2898" s="337"/>
      <c r="O2898" s="349"/>
      <c r="P2898" s="349" t="str">
        <f>TEXT(daily!$B2898,"mmmm")</f>
        <v>January</v>
      </c>
      <c r="Q2898" s="357"/>
      <c r="R2898" s="313" t="str">
        <f t="shared" si="76"/>
        <v>1900</v>
      </c>
    </row>
    <row r="2899" ht="27" customHeight="1" spans="1:18">
      <c r="A2899" s="362">
        <f t="shared" si="75"/>
        <v>2885</v>
      </c>
      <c r="B2899" s="294"/>
      <c r="C2899" s="337"/>
      <c r="D2899" s="337"/>
      <c r="E2899" s="337"/>
      <c r="F2899" s="337"/>
      <c r="G2899" s="356"/>
      <c r="H2899" s="340"/>
      <c r="I2899" s="337"/>
      <c r="J2899" s="337"/>
      <c r="K2899" s="337"/>
      <c r="L2899" s="337"/>
      <c r="M2899" s="329"/>
      <c r="N2899" s="337"/>
      <c r="O2899" s="349"/>
      <c r="P2899" s="349" t="str">
        <f>TEXT(daily!$B2899,"mmmm")</f>
        <v>January</v>
      </c>
      <c r="Q2899" s="358"/>
      <c r="R2899" s="313" t="str">
        <f t="shared" si="76"/>
        <v>1900</v>
      </c>
    </row>
    <row r="2900" ht="27" customHeight="1" spans="1:18">
      <c r="A2900" s="361">
        <f t="shared" si="75"/>
        <v>2886</v>
      </c>
      <c r="B2900" s="294"/>
      <c r="C2900" s="337"/>
      <c r="D2900" s="337"/>
      <c r="E2900" s="337"/>
      <c r="F2900" s="337"/>
      <c r="G2900" s="356"/>
      <c r="H2900" s="340"/>
      <c r="I2900" s="337"/>
      <c r="J2900" s="337"/>
      <c r="K2900" s="337"/>
      <c r="L2900" s="337"/>
      <c r="M2900" s="334"/>
      <c r="N2900" s="337"/>
      <c r="O2900" s="349"/>
      <c r="P2900" s="349" t="str">
        <f>TEXT(daily!$B2900,"mmmm")</f>
        <v>January</v>
      </c>
      <c r="Q2900" s="357"/>
      <c r="R2900" s="313" t="str">
        <f t="shared" si="76"/>
        <v>1900</v>
      </c>
    </row>
    <row r="2901" ht="27" customHeight="1" spans="1:18">
      <c r="A2901" s="362">
        <f t="shared" si="75"/>
        <v>2887</v>
      </c>
      <c r="B2901" s="294"/>
      <c r="C2901" s="337"/>
      <c r="D2901" s="337"/>
      <c r="E2901" s="337"/>
      <c r="F2901" s="337"/>
      <c r="G2901" s="356"/>
      <c r="H2901" s="340"/>
      <c r="I2901" s="337"/>
      <c r="J2901" s="337"/>
      <c r="K2901" s="337"/>
      <c r="L2901" s="337"/>
      <c r="M2901" s="329"/>
      <c r="N2901" s="337"/>
      <c r="O2901" s="349"/>
      <c r="P2901" s="349" t="str">
        <f>TEXT(daily!$B2901,"mmmm")</f>
        <v>January</v>
      </c>
      <c r="Q2901" s="358"/>
      <c r="R2901" s="313" t="str">
        <f t="shared" si="76"/>
        <v>1900</v>
      </c>
    </row>
    <row r="2902" ht="27" customHeight="1" spans="1:18">
      <c r="A2902" s="361">
        <f t="shared" si="75"/>
        <v>2888</v>
      </c>
      <c r="B2902" s="294"/>
      <c r="C2902" s="337"/>
      <c r="D2902" s="337"/>
      <c r="E2902" s="337"/>
      <c r="F2902" s="337"/>
      <c r="G2902" s="356"/>
      <c r="H2902" s="340"/>
      <c r="I2902" s="337"/>
      <c r="J2902" s="337"/>
      <c r="K2902" s="337"/>
      <c r="L2902" s="337"/>
      <c r="M2902" s="334"/>
      <c r="N2902" s="337"/>
      <c r="O2902" s="349"/>
      <c r="P2902" s="349" t="str">
        <f>TEXT(daily!$B2902,"mmmm")</f>
        <v>January</v>
      </c>
      <c r="Q2902" s="357"/>
      <c r="R2902" s="313" t="str">
        <f t="shared" si="76"/>
        <v>1900</v>
      </c>
    </row>
    <row r="2903" ht="27" customHeight="1" spans="1:18">
      <c r="A2903" s="362">
        <f t="shared" si="75"/>
        <v>2889</v>
      </c>
      <c r="B2903" s="294"/>
      <c r="C2903" s="337"/>
      <c r="D2903" s="337"/>
      <c r="E2903" s="337"/>
      <c r="F2903" s="337"/>
      <c r="G2903" s="356"/>
      <c r="H2903" s="340"/>
      <c r="I2903" s="337"/>
      <c r="J2903" s="337"/>
      <c r="K2903" s="337"/>
      <c r="L2903" s="337"/>
      <c r="M2903" s="329"/>
      <c r="N2903" s="337"/>
      <c r="O2903" s="349"/>
      <c r="P2903" s="349" t="str">
        <f>TEXT(daily!$B2903,"mmmm")</f>
        <v>January</v>
      </c>
      <c r="Q2903" s="358"/>
      <c r="R2903" s="313" t="str">
        <f t="shared" si="76"/>
        <v>1900</v>
      </c>
    </row>
    <row r="2904" ht="27" customHeight="1" spans="1:18">
      <c r="A2904" s="361">
        <f t="shared" si="75"/>
        <v>2890</v>
      </c>
      <c r="B2904" s="294"/>
      <c r="C2904" s="337"/>
      <c r="D2904" s="337"/>
      <c r="E2904" s="337"/>
      <c r="F2904" s="337"/>
      <c r="G2904" s="356"/>
      <c r="H2904" s="340"/>
      <c r="I2904" s="337"/>
      <c r="J2904" s="337"/>
      <c r="K2904" s="337"/>
      <c r="L2904" s="337"/>
      <c r="M2904" s="334"/>
      <c r="N2904" s="337"/>
      <c r="O2904" s="349"/>
      <c r="P2904" s="349" t="str">
        <f>TEXT(daily!$B2904,"mmmm")</f>
        <v>January</v>
      </c>
      <c r="Q2904" s="357"/>
      <c r="R2904" s="313" t="str">
        <f t="shared" si="76"/>
        <v>1900</v>
      </c>
    </row>
    <row r="2905" ht="27" customHeight="1" spans="1:18">
      <c r="A2905" s="362">
        <f t="shared" si="75"/>
        <v>2891</v>
      </c>
      <c r="B2905" s="294"/>
      <c r="C2905" s="337"/>
      <c r="D2905" s="337"/>
      <c r="E2905" s="337"/>
      <c r="F2905" s="337"/>
      <c r="G2905" s="356"/>
      <c r="H2905" s="340"/>
      <c r="I2905" s="337"/>
      <c r="J2905" s="337"/>
      <c r="K2905" s="337"/>
      <c r="L2905" s="337"/>
      <c r="M2905" s="329"/>
      <c r="N2905" s="337"/>
      <c r="O2905" s="349"/>
      <c r="P2905" s="349" t="str">
        <f>TEXT(daily!$B2905,"mmmm")</f>
        <v>January</v>
      </c>
      <c r="Q2905" s="358"/>
      <c r="R2905" s="313" t="str">
        <f t="shared" si="76"/>
        <v>1900</v>
      </c>
    </row>
    <row r="2906" ht="27" customHeight="1" spans="1:18">
      <c r="A2906" s="361">
        <f t="shared" si="75"/>
        <v>2892</v>
      </c>
      <c r="B2906" s="294"/>
      <c r="C2906" s="337"/>
      <c r="D2906" s="337"/>
      <c r="E2906" s="337"/>
      <c r="F2906" s="337"/>
      <c r="G2906" s="356"/>
      <c r="H2906" s="340"/>
      <c r="I2906" s="337"/>
      <c r="J2906" s="337"/>
      <c r="K2906" s="337"/>
      <c r="L2906" s="337"/>
      <c r="M2906" s="334"/>
      <c r="N2906" s="337"/>
      <c r="O2906" s="349"/>
      <c r="P2906" s="349" t="str">
        <f>TEXT(daily!$B2906,"mmmm")</f>
        <v>January</v>
      </c>
      <c r="Q2906" s="357"/>
      <c r="R2906" s="313" t="str">
        <f t="shared" si="76"/>
        <v>1900</v>
      </c>
    </row>
    <row r="2907" ht="27" customHeight="1" spans="1:18">
      <c r="A2907" s="362">
        <f t="shared" si="75"/>
        <v>2893</v>
      </c>
      <c r="B2907" s="294"/>
      <c r="C2907" s="337"/>
      <c r="D2907" s="337"/>
      <c r="E2907" s="337"/>
      <c r="F2907" s="337"/>
      <c r="G2907" s="356"/>
      <c r="H2907" s="340"/>
      <c r="I2907" s="337"/>
      <c r="J2907" s="337"/>
      <c r="K2907" s="337"/>
      <c r="L2907" s="337"/>
      <c r="M2907" s="329"/>
      <c r="N2907" s="337"/>
      <c r="O2907" s="349"/>
      <c r="P2907" s="349" t="str">
        <f>TEXT(daily!$B2907,"mmmm")</f>
        <v>January</v>
      </c>
      <c r="Q2907" s="358"/>
      <c r="R2907" s="313" t="str">
        <f t="shared" si="76"/>
        <v>1900</v>
      </c>
    </row>
    <row r="2908" ht="27" customHeight="1" spans="1:18">
      <c r="A2908" s="361">
        <f t="shared" si="75"/>
        <v>2894</v>
      </c>
      <c r="B2908" s="294"/>
      <c r="C2908" s="337"/>
      <c r="D2908" s="337"/>
      <c r="E2908" s="337"/>
      <c r="F2908" s="337"/>
      <c r="G2908" s="356"/>
      <c r="H2908" s="340"/>
      <c r="I2908" s="337"/>
      <c r="J2908" s="337"/>
      <c r="K2908" s="337"/>
      <c r="L2908" s="337"/>
      <c r="M2908" s="334"/>
      <c r="N2908" s="337"/>
      <c r="O2908" s="349"/>
      <c r="P2908" s="349" t="str">
        <f>TEXT(daily!$B2908,"mmmm")</f>
        <v>January</v>
      </c>
      <c r="Q2908" s="357"/>
      <c r="R2908" s="313" t="str">
        <f t="shared" si="76"/>
        <v>1900</v>
      </c>
    </row>
    <row r="2909" ht="27" customHeight="1" spans="1:18">
      <c r="A2909" s="362">
        <f t="shared" si="75"/>
        <v>2895</v>
      </c>
      <c r="B2909" s="294"/>
      <c r="C2909" s="337"/>
      <c r="D2909" s="337"/>
      <c r="E2909" s="337"/>
      <c r="F2909" s="337"/>
      <c r="G2909" s="356"/>
      <c r="H2909" s="340"/>
      <c r="I2909" s="337"/>
      <c r="J2909" s="337"/>
      <c r="K2909" s="337"/>
      <c r="L2909" s="337"/>
      <c r="M2909" s="329"/>
      <c r="N2909" s="337"/>
      <c r="O2909" s="349"/>
      <c r="P2909" s="349" t="str">
        <f>TEXT(daily!$B2909,"mmmm")</f>
        <v>January</v>
      </c>
      <c r="Q2909" s="358"/>
      <c r="R2909" s="313" t="str">
        <f t="shared" si="76"/>
        <v>1900</v>
      </c>
    </row>
    <row r="2910" ht="27" customHeight="1" spans="1:18">
      <c r="A2910" s="361">
        <f t="shared" si="75"/>
        <v>2896</v>
      </c>
      <c r="B2910" s="294"/>
      <c r="C2910" s="337"/>
      <c r="D2910" s="337"/>
      <c r="E2910" s="337"/>
      <c r="F2910" s="337"/>
      <c r="G2910" s="356"/>
      <c r="H2910" s="340"/>
      <c r="I2910" s="337"/>
      <c r="J2910" s="337"/>
      <c r="K2910" s="337"/>
      <c r="L2910" s="337"/>
      <c r="M2910" s="334"/>
      <c r="N2910" s="337"/>
      <c r="O2910" s="349"/>
      <c r="P2910" s="349" t="str">
        <f>TEXT(daily!$B2910,"mmmm")</f>
        <v>January</v>
      </c>
      <c r="Q2910" s="357"/>
      <c r="R2910" s="313" t="str">
        <f t="shared" si="76"/>
        <v>1900</v>
      </c>
    </row>
    <row r="2911" ht="27" customHeight="1" spans="1:18">
      <c r="A2911" s="362">
        <f t="shared" si="75"/>
        <v>2897</v>
      </c>
      <c r="B2911" s="294"/>
      <c r="C2911" s="337"/>
      <c r="D2911" s="337"/>
      <c r="E2911" s="337"/>
      <c r="F2911" s="337"/>
      <c r="G2911" s="356"/>
      <c r="H2911" s="340"/>
      <c r="I2911" s="337"/>
      <c r="J2911" s="337"/>
      <c r="K2911" s="337"/>
      <c r="L2911" s="337"/>
      <c r="M2911" s="329"/>
      <c r="N2911" s="337"/>
      <c r="O2911" s="349"/>
      <c r="P2911" s="349" t="str">
        <f>TEXT(daily!$B2911,"mmmm")</f>
        <v>January</v>
      </c>
      <c r="Q2911" s="358"/>
      <c r="R2911" s="313" t="str">
        <f t="shared" si="76"/>
        <v>1900</v>
      </c>
    </row>
    <row r="2912" ht="27" customHeight="1" spans="1:18">
      <c r="A2912" s="361">
        <f t="shared" si="75"/>
        <v>2898</v>
      </c>
      <c r="B2912" s="294"/>
      <c r="C2912" s="337"/>
      <c r="D2912" s="337"/>
      <c r="E2912" s="337"/>
      <c r="F2912" s="337"/>
      <c r="G2912" s="356"/>
      <c r="H2912" s="340"/>
      <c r="I2912" s="337"/>
      <c r="J2912" s="337"/>
      <c r="K2912" s="337"/>
      <c r="L2912" s="337"/>
      <c r="M2912" s="334"/>
      <c r="N2912" s="337"/>
      <c r="O2912" s="349"/>
      <c r="P2912" s="349" t="str">
        <f>TEXT(daily!$B2912,"mmmm")</f>
        <v>January</v>
      </c>
      <c r="Q2912" s="357"/>
      <c r="R2912" s="313" t="str">
        <f t="shared" si="76"/>
        <v>1900</v>
      </c>
    </row>
    <row r="2913" ht="27" customHeight="1" spans="1:18">
      <c r="A2913" s="362">
        <f t="shared" si="75"/>
        <v>2899</v>
      </c>
      <c r="B2913" s="294"/>
      <c r="C2913" s="337"/>
      <c r="D2913" s="337"/>
      <c r="E2913" s="337"/>
      <c r="F2913" s="337"/>
      <c r="G2913" s="356"/>
      <c r="H2913" s="340"/>
      <c r="I2913" s="337"/>
      <c r="J2913" s="337"/>
      <c r="K2913" s="337"/>
      <c r="L2913" s="337"/>
      <c r="M2913" s="329"/>
      <c r="N2913" s="337"/>
      <c r="O2913" s="349"/>
      <c r="P2913" s="349" t="str">
        <f>TEXT(daily!$B2913,"mmmm")</f>
        <v>January</v>
      </c>
      <c r="Q2913" s="358"/>
      <c r="R2913" s="313" t="str">
        <f t="shared" si="76"/>
        <v>1900</v>
      </c>
    </row>
    <row r="2914" ht="27" customHeight="1" spans="1:18">
      <c r="A2914" s="361">
        <f t="shared" si="75"/>
        <v>2900</v>
      </c>
      <c r="B2914" s="294"/>
      <c r="C2914" s="337"/>
      <c r="D2914" s="337"/>
      <c r="E2914" s="337"/>
      <c r="F2914" s="337"/>
      <c r="G2914" s="356"/>
      <c r="H2914" s="340"/>
      <c r="I2914" s="337"/>
      <c r="J2914" s="337"/>
      <c r="K2914" s="337"/>
      <c r="L2914" s="337"/>
      <c r="M2914" s="334"/>
      <c r="N2914" s="337"/>
      <c r="O2914" s="349"/>
      <c r="P2914" s="349" t="str">
        <f>TEXT(daily!$B2914,"mmmm")</f>
        <v>January</v>
      </c>
      <c r="Q2914" s="357"/>
      <c r="R2914" s="313" t="str">
        <f t="shared" si="76"/>
        <v>1900</v>
      </c>
    </row>
    <row r="2915" ht="27" customHeight="1" spans="1:18">
      <c r="A2915" s="362">
        <f t="shared" si="75"/>
        <v>2901</v>
      </c>
      <c r="B2915" s="294"/>
      <c r="C2915" s="337"/>
      <c r="D2915" s="337"/>
      <c r="E2915" s="337"/>
      <c r="F2915" s="337"/>
      <c r="G2915" s="356"/>
      <c r="H2915" s="340"/>
      <c r="I2915" s="337"/>
      <c r="J2915" s="337"/>
      <c r="K2915" s="337"/>
      <c r="L2915" s="337"/>
      <c r="M2915" s="329"/>
      <c r="N2915" s="337"/>
      <c r="O2915" s="349"/>
      <c r="P2915" s="349" t="str">
        <f>TEXT(daily!$B2915,"mmmm")</f>
        <v>January</v>
      </c>
      <c r="Q2915" s="358"/>
      <c r="R2915" s="313" t="str">
        <f t="shared" si="76"/>
        <v>1900</v>
      </c>
    </row>
    <row r="2916" ht="27" customHeight="1" spans="1:18">
      <c r="A2916" s="361">
        <f t="shared" si="75"/>
        <v>2902</v>
      </c>
      <c r="B2916" s="294"/>
      <c r="C2916" s="337"/>
      <c r="D2916" s="337"/>
      <c r="E2916" s="337"/>
      <c r="F2916" s="337"/>
      <c r="G2916" s="356"/>
      <c r="H2916" s="340"/>
      <c r="I2916" s="337"/>
      <c r="J2916" s="337"/>
      <c r="K2916" s="337"/>
      <c r="L2916" s="337"/>
      <c r="M2916" s="334"/>
      <c r="N2916" s="337"/>
      <c r="O2916" s="349"/>
      <c r="P2916" s="349" t="str">
        <f>TEXT(daily!$B2916,"mmmm")</f>
        <v>January</v>
      </c>
      <c r="Q2916" s="357"/>
      <c r="R2916" s="313" t="str">
        <f t="shared" si="76"/>
        <v>1900</v>
      </c>
    </row>
    <row r="2917" ht="27" customHeight="1" spans="1:18">
      <c r="A2917" s="362">
        <f t="shared" si="75"/>
        <v>2903</v>
      </c>
      <c r="B2917" s="294"/>
      <c r="C2917" s="337"/>
      <c r="D2917" s="337"/>
      <c r="E2917" s="337"/>
      <c r="F2917" s="337"/>
      <c r="G2917" s="356"/>
      <c r="H2917" s="340"/>
      <c r="I2917" s="337"/>
      <c r="J2917" s="337"/>
      <c r="K2917" s="337"/>
      <c r="L2917" s="337"/>
      <c r="M2917" s="329"/>
      <c r="N2917" s="337"/>
      <c r="O2917" s="349"/>
      <c r="P2917" s="349" t="str">
        <f>TEXT(daily!$B2917,"mmmm")</f>
        <v>January</v>
      </c>
      <c r="Q2917" s="358"/>
      <c r="R2917" s="313" t="str">
        <f t="shared" si="76"/>
        <v>1900</v>
      </c>
    </row>
    <row r="2918" ht="27" customHeight="1" spans="1:18">
      <c r="A2918" s="361">
        <f t="shared" si="75"/>
        <v>2904</v>
      </c>
      <c r="B2918" s="294"/>
      <c r="C2918" s="337"/>
      <c r="D2918" s="337"/>
      <c r="E2918" s="337"/>
      <c r="F2918" s="337"/>
      <c r="G2918" s="356"/>
      <c r="H2918" s="340"/>
      <c r="I2918" s="337"/>
      <c r="J2918" s="337"/>
      <c r="K2918" s="337"/>
      <c r="L2918" s="337"/>
      <c r="M2918" s="334"/>
      <c r="N2918" s="337"/>
      <c r="O2918" s="349"/>
      <c r="P2918" s="349" t="str">
        <f>TEXT(daily!$B2918,"mmmm")</f>
        <v>January</v>
      </c>
      <c r="Q2918" s="357"/>
      <c r="R2918" s="313" t="str">
        <f t="shared" si="76"/>
        <v>1900</v>
      </c>
    </row>
    <row r="2919" ht="27" customHeight="1" spans="1:18">
      <c r="A2919" s="362">
        <f t="shared" si="75"/>
        <v>2905</v>
      </c>
      <c r="B2919" s="294"/>
      <c r="C2919" s="337"/>
      <c r="D2919" s="337"/>
      <c r="E2919" s="337"/>
      <c r="F2919" s="337"/>
      <c r="G2919" s="356"/>
      <c r="H2919" s="340"/>
      <c r="I2919" s="337"/>
      <c r="J2919" s="337"/>
      <c r="K2919" s="337"/>
      <c r="L2919" s="337"/>
      <c r="M2919" s="329"/>
      <c r="N2919" s="337"/>
      <c r="O2919" s="349"/>
      <c r="P2919" s="349" t="str">
        <f>TEXT(daily!$B2919,"mmmm")</f>
        <v>January</v>
      </c>
      <c r="Q2919" s="358"/>
      <c r="R2919" s="313" t="str">
        <f t="shared" si="76"/>
        <v>1900</v>
      </c>
    </row>
    <row r="2920" ht="27" customHeight="1" spans="1:18">
      <c r="A2920" s="361">
        <f t="shared" si="75"/>
        <v>2906</v>
      </c>
      <c r="B2920" s="294"/>
      <c r="C2920" s="337"/>
      <c r="D2920" s="337"/>
      <c r="E2920" s="337"/>
      <c r="F2920" s="337"/>
      <c r="G2920" s="356"/>
      <c r="H2920" s="340"/>
      <c r="I2920" s="337"/>
      <c r="J2920" s="337"/>
      <c r="K2920" s="337"/>
      <c r="L2920" s="337"/>
      <c r="M2920" s="334"/>
      <c r="N2920" s="337"/>
      <c r="O2920" s="349"/>
      <c r="P2920" s="349" t="str">
        <f>TEXT(daily!$B2920,"mmmm")</f>
        <v>January</v>
      </c>
      <c r="Q2920" s="357"/>
      <c r="R2920" s="313" t="str">
        <f t="shared" si="76"/>
        <v>1900</v>
      </c>
    </row>
    <row r="2921" ht="27" customHeight="1" spans="1:18">
      <c r="A2921" s="362">
        <f t="shared" si="75"/>
        <v>2907</v>
      </c>
      <c r="B2921" s="294"/>
      <c r="C2921" s="337"/>
      <c r="D2921" s="337"/>
      <c r="E2921" s="337"/>
      <c r="F2921" s="337"/>
      <c r="G2921" s="356"/>
      <c r="H2921" s="340"/>
      <c r="I2921" s="337"/>
      <c r="J2921" s="337"/>
      <c r="K2921" s="337"/>
      <c r="L2921" s="337"/>
      <c r="M2921" s="329"/>
      <c r="N2921" s="337"/>
      <c r="O2921" s="349"/>
      <c r="P2921" s="349" t="str">
        <f>TEXT(daily!$B2921,"mmmm")</f>
        <v>January</v>
      </c>
      <c r="Q2921" s="358"/>
      <c r="R2921" s="313" t="str">
        <f t="shared" si="76"/>
        <v>1900</v>
      </c>
    </row>
    <row r="2922" ht="27" customHeight="1" spans="1:18">
      <c r="A2922" s="361">
        <f t="shared" ref="A2922:A2985" si="77">A2921+1</f>
        <v>2908</v>
      </c>
      <c r="B2922" s="294"/>
      <c r="C2922" s="337"/>
      <c r="D2922" s="337"/>
      <c r="E2922" s="337"/>
      <c r="F2922" s="337"/>
      <c r="G2922" s="356"/>
      <c r="H2922" s="340"/>
      <c r="I2922" s="337"/>
      <c r="J2922" s="337"/>
      <c r="K2922" s="337"/>
      <c r="L2922" s="337"/>
      <c r="M2922" s="334"/>
      <c r="N2922" s="337"/>
      <c r="O2922" s="349"/>
      <c r="P2922" s="349" t="str">
        <f>TEXT(daily!$B2922,"mmmm")</f>
        <v>January</v>
      </c>
      <c r="Q2922" s="357"/>
      <c r="R2922" s="313" t="str">
        <f t="shared" si="76"/>
        <v>1900</v>
      </c>
    </row>
    <row r="2923" ht="27" customHeight="1" spans="1:18">
      <c r="A2923" s="362">
        <f t="shared" si="77"/>
        <v>2909</v>
      </c>
      <c r="B2923" s="294"/>
      <c r="C2923" s="337"/>
      <c r="D2923" s="337"/>
      <c r="E2923" s="337"/>
      <c r="F2923" s="337"/>
      <c r="G2923" s="356"/>
      <c r="H2923" s="340"/>
      <c r="I2923" s="337"/>
      <c r="J2923" s="337"/>
      <c r="K2923" s="337"/>
      <c r="L2923" s="337"/>
      <c r="M2923" s="329"/>
      <c r="N2923" s="337"/>
      <c r="O2923" s="349"/>
      <c r="P2923" s="349" t="str">
        <f>TEXT(daily!$B2923,"mmmm")</f>
        <v>January</v>
      </c>
      <c r="Q2923" s="358"/>
      <c r="R2923" s="313" t="str">
        <f t="shared" si="76"/>
        <v>1900</v>
      </c>
    </row>
    <row r="2924" ht="27" customHeight="1" spans="1:18">
      <c r="A2924" s="361">
        <f t="shared" si="77"/>
        <v>2910</v>
      </c>
      <c r="B2924" s="294"/>
      <c r="C2924" s="337"/>
      <c r="D2924" s="337"/>
      <c r="E2924" s="337"/>
      <c r="F2924" s="337"/>
      <c r="G2924" s="356"/>
      <c r="H2924" s="340"/>
      <c r="I2924" s="337"/>
      <c r="J2924" s="337"/>
      <c r="K2924" s="337"/>
      <c r="L2924" s="337"/>
      <c r="M2924" s="334"/>
      <c r="N2924" s="337"/>
      <c r="O2924" s="349"/>
      <c r="P2924" s="349" t="str">
        <f>TEXT(daily!$B2924,"mmmm")</f>
        <v>January</v>
      </c>
      <c r="Q2924" s="357"/>
      <c r="R2924" s="313" t="str">
        <f t="shared" si="76"/>
        <v>1900</v>
      </c>
    </row>
    <row r="2925" ht="27" customHeight="1" spans="1:18">
      <c r="A2925" s="362">
        <f t="shared" si="77"/>
        <v>2911</v>
      </c>
      <c r="B2925" s="294"/>
      <c r="C2925" s="337"/>
      <c r="D2925" s="337"/>
      <c r="E2925" s="337"/>
      <c r="F2925" s="337"/>
      <c r="G2925" s="356"/>
      <c r="H2925" s="340"/>
      <c r="I2925" s="337"/>
      <c r="J2925" s="337"/>
      <c r="K2925" s="337"/>
      <c r="L2925" s="337"/>
      <c r="M2925" s="329"/>
      <c r="N2925" s="337"/>
      <c r="O2925" s="349"/>
      <c r="P2925" s="349" t="str">
        <f>TEXT(daily!$B2925,"mmmm")</f>
        <v>January</v>
      </c>
      <c r="Q2925" s="358"/>
      <c r="R2925" s="313" t="str">
        <f t="shared" si="76"/>
        <v>1900</v>
      </c>
    </row>
    <row r="2926" ht="27" customHeight="1" spans="1:18">
      <c r="A2926" s="361">
        <f t="shared" si="77"/>
        <v>2912</v>
      </c>
      <c r="B2926" s="294"/>
      <c r="C2926" s="337"/>
      <c r="D2926" s="337"/>
      <c r="E2926" s="337"/>
      <c r="F2926" s="337"/>
      <c r="G2926" s="356"/>
      <c r="H2926" s="340"/>
      <c r="I2926" s="337"/>
      <c r="J2926" s="337"/>
      <c r="K2926" s="337"/>
      <c r="L2926" s="337"/>
      <c r="M2926" s="334"/>
      <c r="N2926" s="337"/>
      <c r="O2926" s="349"/>
      <c r="P2926" s="349" t="str">
        <f>TEXT(daily!$B2926,"mmmm")</f>
        <v>January</v>
      </c>
      <c r="Q2926" s="357"/>
      <c r="R2926" s="313" t="str">
        <f t="shared" si="76"/>
        <v>1900</v>
      </c>
    </row>
    <row r="2927" ht="27" customHeight="1" spans="1:18">
      <c r="A2927" s="362">
        <f t="shared" si="77"/>
        <v>2913</v>
      </c>
      <c r="B2927" s="294"/>
      <c r="C2927" s="337"/>
      <c r="D2927" s="337"/>
      <c r="E2927" s="337"/>
      <c r="F2927" s="337"/>
      <c r="G2927" s="356"/>
      <c r="H2927" s="340"/>
      <c r="I2927" s="337"/>
      <c r="J2927" s="337"/>
      <c r="K2927" s="337"/>
      <c r="L2927" s="337"/>
      <c r="M2927" s="329"/>
      <c r="N2927" s="337"/>
      <c r="O2927" s="349"/>
      <c r="P2927" s="349" t="str">
        <f>TEXT(daily!$B2927,"mmmm")</f>
        <v>January</v>
      </c>
      <c r="Q2927" s="358"/>
      <c r="R2927" s="313" t="str">
        <f t="shared" si="76"/>
        <v>1900</v>
      </c>
    </row>
    <row r="2928" ht="27" customHeight="1" spans="1:18">
      <c r="A2928" s="361">
        <f t="shared" si="77"/>
        <v>2914</v>
      </c>
      <c r="B2928" s="294"/>
      <c r="C2928" s="337"/>
      <c r="D2928" s="337"/>
      <c r="E2928" s="337"/>
      <c r="F2928" s="337"/>
      <c r="G2928" s="356"/>
      <c r="H2928" s="340"/>
      <c r="I2928" s="337"/>
      <c r="J2928" s="337"/>
      <c r="K2928" s="337"/>
      <c r="L2928" s="337"/>
      <c r="M2928" s="334"/>
      <c r="N2928" s="337"/>
      <c r="O2928" s="349"/>
      <c r="P2928" s="349" t="str">
        <f>TEXT(daily!$B2928,"mmmm")</f>
        <v>January</v>
      </c>
      <c r="Q2928" s="357"/>
      <c r="R2928" s="313" t="str">
        <f t="shared" si="76"/>
        <v>1900</v>
      </c>
    </row>
    <row r="2929" ht="27" customHeight="1" spans="1:18">
      <c r="A2929" s="362">
        <f t="shared" si="77"/>
        <v>2915</v>
      </c>
      <c r="B2929" s="294"/>
      <c r="C2929" s="337"/>
      <c r="D2929" s="337"/>
      <c r="E2929" s="337"/>
      <c r="F2929" s="337"/>
      <c r="G2929" s="356"/>
      <c r="H2929" s="340"/>
      <c r="I2929" s="337"/>
      <c r="J2929" s="337"/>
      <c r="K2929" s="337"/>
      <c r="L2929" s="337"/>
      <c r="M2929" s="329"/>
      <c r="N2929" s="337"/>
      <c r="O2929" s="349"/>
      <c r="P2929" s="349" t="str">
        <f>TEXT(daily!$B2929,"mmmm")</f>
        <v>January</v>
      </c>
      <c r="Q2929" s="358"/>
      <c r="R2929" s="313" t="str">
        <f t="shared" si="76"/>
        <v>1900</v>
      </c>
    </row>
    <row r="2930" ht="27" customHeight="1" spans="1:18">
      <c r="A2930" s="361">
        <f t="shared" si="77"/>
        <v>2916</v>
      </c>
      <c r="B2930" s="294"/>
      <c r="C2930" s="337"/>
      <c r="D2930" s="337"/>
      <c r="E2930" s="337"/>
      <c r="F2930" s="337"/>
      <c r="G2930" s="356"/>
      <c r="H2930" s="340"/>
      <c r="I2930" s="337"/>
      <c r="J2930" s="337"/>
      <c r="K2930" s="337"/>
      <c r="L2930" s="337"/>
      <c r="M2930" s="334"/>
      <c r="N2930" s="337"/>
      <c r="O2930" s="349"/>
      <c r="P2930" s="349" t="str">
        <f>TEXT(daily!$B2930,"mmmm")</f>
        <v>January</v>
      </c>
      <c r="Q2930" s="357"/>
      <c r="R2930" s="313" t="str">
        <f t="shared" si="76"/>
        <v>1900</v>
      </c>
    </row>
    <row r="2931" ht="27" customHeight="1" spans="1:18">
      <c r="A2931" s="362">
        <f t="shared" si="77"/>
        <v>2917</v>
      </c>
      <c r="B2931" s="294"/>
      <c r="C2931" s="337"/>
      <c r="D2931" s="337"/>
      <c r="E2931" s="337"/>
      <c r="F2931" s="337"/>
      <c r="G2931" s="356"/>
      <c r="H2931" s="340"/>
      <c r="I2931" s="337"/>
      <c r="J2931" s="337"/>
      <c r="K2931" s="337"/>
      <c r="L2931" s="337"/>
      <c r="M2931" s="329"/>
      <c r="N2931" s="337"/>
      <c r="O2931" s="349"/>
      <c r="P2931" s="349" t="str">
        <f>TEXT(daily!$B2931,"mmmm")</f>
        <v>January</v>
      </c>
      <c r="Q2931" s="358"/>
      <c r="R2931" s="313" t="str">
        <f t="shared" si="76"/>
        <v>1900</v>
      </c>
    </row>
    <row r="2932" ht="27" customHeight="1" spans="1:18">
      <c r="A2932" s="361">
        <f t="shared" si="77"/>
        <v>2918</v>
      </c>
      <c r="B2932" s="294"/>
      <c r="C2932" s="337"/>
      <c r="D2932" s="337"/>
      <c r="E2932" s="337"/>
      <c r="F2932" s="337"/>
      <c r="G2932" s="356"/>
      <c r="H2932" s="340"/>
      <c r="I2932" s="337"/>
      <c r="J2932" s="337"/>
      <c r="K2932" s="337"/>
      <c r="L2932" s="337"/>
      <c r="M2932" s="334"/>
      <c r="N2932" s="337"/>
      <c r="O2932" s="349"/>
      <c r="P2932" s="349" t="str">
        <f>TEXT(daily!$B2932,"mmmm")</f>
        <v>January</v>
      </c>
      <c r="Q2932" s="357"/>
      <c r="R2932" s="313" t="str">
        <f t="shared" si="76"/>
        <v>1900</v>
      </c>
    </row>
    <row r="2933" ht="27" customHeight="1" spans="1:18">
      <c r="A2933" s="362">
        <f t="shared" si="77"/>
        <v>2919</v>
      </c>
      <c r="B2933" s="294"/>
      <c r="C2933" s="337"/>
      <c r="D2933" s="337"/>
      <c r="E2933" s="337"/>
      <c r="F2933" s="337"/>
      <c r="G2933" s="356"/>
      <c r="H2933" s="340"/>
      <c r="I2933" s="337"/>
      <c r="J2933" s="337"/>
      <c r="K2933" s="337"/>
      <c r="L2933" s="337"/>
      <c r="M2933" s="329"/>
      <c r="N2933" s="337"/>
      <c r="O2933" s="349"/>
      <c r="P2933" s="349" t="str">
        <f>TEXT(daily!$B2933,"mmmm")</f>
        <v>January</v>
      </c>
      <c r="Q2933" s="358"/>
      <c r="R2933" s="313" t="str">
        <f t="shared" si="76"/>
        <v>1900</v>
      </c>
    </row>
    <row r="2934" ht="27" customHeight="1" spans="1:18">
      <c r="A2934" s="361">
        <f t="shared" si="77"/>
        <v>2920</v>
      </c>
      <c r="B2934" s="294"/>
      <c r="C2934" s="337"/>
      <c r="D2934" s="337"/>
      <c r="E2934" s="337"/>
      <c r="F2934" s="337"/>
      <c r="G2934" s="356"/>
      <c r="H2934" s="340"/>
      <c r="I2934" s="337"/>
      <c r="J2934" s="337"/>
      <c r="K2934" s="337"/>
      <c r="L2934" s="337"/>
      <c r="M2934" s="334"/>
      <c r="N2934" s="337"/>
      <c r="O2934" s="349"/>
      <c r="P2934" s="349" t="str">
        <f>TEXT(daily!$B2934,"mmmm")</f>
        <v>January</v>
      </c>
      <c r="Q2934" s="357"/>
      <c r="R2934" s="313" t="str">
        <f t="shared" si="76"/>
        <v>1900</v>
      </c>
    </row>
    <row r="2935" ht="27" customHeight="1" spans="1:18">
      <c r="A2935" s="362">
        <f t="shared" si="77"/>
        <v>2921</v>
      </c>
      <c r="B2935" s="294"/>
      <c r="C2935" s="337"/>
      <c r="D2935" s="337"/>
      <c r="E2935" s="337"/>
      <c r="F2935" s="337"/>
      <c r="G2935" s="356"/>
      <c r="H2935" s="340"/>
      <c r="I2935" s="337"/>
      <c r="J2935" s="337"/>
      <c r="K2935" s="337"/>
      <c r="L2935" s="337"/>
      <c r="M2935" s="329"/>
      <c r="N2935" s="337"/>
      <c r="O2935" s="349"/>
      <c r="P2935" s="349" t="str">
        <f>TEXT(daily!$B2935,"mmmm")</f>
        <v>January</v>
      </c>
      <c r="Q2935" s="358"/>
      <c r="R2935" s="313" t="str">
        <f t="shared" si="76"/>
        <v>1900</v>
      </c>
    </row>
    <row r="2936" ht="27" customHeight="1" spans="1:18">
      <c r="A2936" s="361">
        <f t="shared" si="77"/>
        <v>2922</v>
      </c>
      <c r="B2936" s="294"/>
      <c r="C2936" s="337"/>
      <c r="D2936" s="337"/>
      <c r="E2936" s="337"/>
      <c r="F2936" s="337"/>
      <c r="G2936" s="356"/>
      <c r="H2936" s="340"/>
      <c r="I2936" s="337"/>
      <c r="J2936" s="337"/>
      <c r="K2936" s="337"/>
      <c r="L2936" s="337"/>
      <c r="M2936" s="334"/>
      <c r="N2936" s="337"/>
      <c r="O2936" s="349"/>
      <c r="P2936" s="349" t="str">
        <f>TEXT(daily!$B2936,"mmmm")</f>
        <v>January</v>
      </c>
      <c r="Q2936" s="357"/>
      <c r="R2936" s="313" t="str">
        <f t="shared" si="76"/>
        <v>1900</v>
      </c>
    </row>
    <row r="2937" ht="27" customHeight="1" spans="1:18">
      <c r="A2937" s="362">
        <f t="shared" si="77"/>
        <v>2923</v>
      </c>
      <c r="B2937" s="294"/>
      <c r="C2937" s="337"/>
      <c r="D2937" s="337"/>
      <c r="E2937" s="337"/>
      <c r="F2937" s="337"/>
      <c r="G2937" s="356"/>
      <c r="H2937" s="340"/>
      <c r="I2937" s="337"/>
      <c r="J2937" s="337"/>
      <c r="K2937" s="337"/>
      <c r="L2937" s="337"/>
      <c r="M2937" s="329"/>
      <c r="N2937" s="337"/>
      <c r="O2937" s="349"/>
      <c r="P2937" s="349" t="str">
        <f>TEXT(daily!$B2937,"mmmm")</f>
        <v>January</v>
      </c>
      <c r="Q2937" s="358"/>
      <c r="R2937" s="313" t="str">
        <f t="shared" si="76"/>
        <v>1900</v>
      </c>
    </row>
    <row r="2938" ht="27" customHeight="1" spans="1:18">
      <c r="A2938" s="361">
        <f t="shared" si="77"/>
        <v>2924</v>
      </c>
      <c r="B2938" s="294"/>
      <c r="C2938" s="337"/>
      <c r="D2938" s="337"/>
      <c r="E2938" s="337"/>
      <c r="F2938" s="337"/>
      <c r="G2938" s="356"/>
      <c r="H2938" s="340"/>
      <c r="I2938" s="337"/>
      <c r="J2938" s="337"/>
      <c r="K2938" s="337"/>
      <c r="L2938" s="337"/>
      <c r="M2938" s="334"/>
      <c r="N2938" s="337"/>
      <c r="O2938" s="349"/>
      <c r="P2938" s="349" t="str">
        <f>TEXT(daily!$B2938,"mmmm")</f>
        <v>January</v>
      </c>
      <c r="Q2938" s="357"/>
      <c r="R2938" s="313" t="str">
        <f t="shared" si="76"/>
        <v>1900</v>
      </c>
    </row>
    <row r="2939" ht="27" customHeight="1" spans="1:18">
      <c r="A2939" s="362">
        <f t="shared" si="77"/>
        <v>2925</v>
      </c>
      <c r="B2939" s="294"/>
      <c r="C2939" s="337"/>
      <c r="D2939" s="337"/>
      <c r="E2939" s="337"/>
      <c r="F2939" s="337"/>
      <c r="G2939" s="356"/>
      <c r="H2939" s="340"/>
      <c r="I2939" s="337"/>
      <c r="J2939" s="337"/>
      <c r="K2939" s="337"/>
      <c r="L2939" s="337"/>
      <c r="M2939" s="329"/>
      <c r="N2939" s="337"/>
      <c r="O2939" s="349"/>
      <c r="P2939" s="349" t="str">
        <f>TEXT(daily!$B2939,"mmmm")</f>
        <v>January</v>
      </c>
      <c r="Q2939" s="358"/>
      <c r="R2939" s="313" t="str">
        <f t="shared" si="76"/>
        <v>1900</v>
      </c>
    </row>
    <row r="2940" ht="27" customHeight="1" spans="1:18">
      <c r="A2940" s="361">
        <f t="shared" si="77"/>
        <v>2926</v>
      </c>
      <c r="B2940" s="294"/>
      <c r="C2940" s="337"/>
      <c r="D2940" s="337"/>
      <c r="E2940" s="337"/>
      <c r="F2940" s="337"/>
      <c r="G2940" s="356"/>
      <c r="H2940" s="340"/>
      <c r="I2940" s="337"/>
      <c r="J2940" s="337"/>
      <c r="K2940" s="337"/>
      <c r="L2940" s="337"/>
      <c r="M2940" s="334"/>
      <c r="N2940" s="337"/>
      <c r="O2940" s="349"/>
      <c r="P2940" s="349" t="str">
        <f>TEXT(daily!$B2940,"mmmm")</f>
        <v>January</v>
      </c>
      <c r="Q2940" s="357"/>
      <c r="R2940" s="313" t="str">
        <f t="shared" si="76"/>
        <v>1900</v>
      </c>
    </row>
    <row r="2941" ht="27" customHeight="1" spans="1:18">
      <c r="A2941" s="362">
        <f t="shared" si="77"/>
        <v>2927</v>
      </c>
      <c r="B2941" s="294"/>
      <c r="C2941" s="337"/>
      <c r="D2941" s="337"/>
      <c r="E2941" s="337"/>
      <c r="F2941" s="337"/>
      <c r="G2941" s="356"/>
      <c r="H2941" s="340"/>
      <c r="I2941" s="337"/>
      <c r="J2941" s="337"/>
      <c r="K2941" s="337"/>
      <c r="L2941" s="337"/>
      <c r="M2941" s="329"/>
      <c r="N2941" s="337"/>
      <c r="O2941" s="349"/>
      <c r="P2941" s="349" t="str">
        <f>TEXT(daily!$B2941,"mmmm")</f>
        <v>January</v>
      </c>
      <c r="Q2941" s="358"/>
      <c r="R2941" s="313" t="str">
        <f t="shared" si="76"/>
        <v>1900</v>
      </c>
    </row>
    <row r="2942" ht="27" customHeight="1" spans="1:18">
      <c r="A2942" s="361">
        <f t="shared" si="77"/>
        <v>2928</v>
      </c>
      <c r="B2942" s="294"/>
      <c r="C2942" s="337"/>
      <c r="D2942" s="337"/>
      <c r="E2942" s="337"/>
      <c r="F2942" s="337"/>
      <c r="G2942" s="356"/>
      <c r="H2942" s="340"/>
      <c r="I2942" s="337"/>
      <c r="J2942" s="337"/>
      <c r="K2942" s="337"/>
      <c r="L2942" s="337"/>
      <c r="M2942" s="334"/>
      <c r="N2942" s="337"/>
      <c r="O2942" s="349"/>
      <c r="P2942" s="349" t="str">
        <f>TEXT(daily!$B2942,"mmmm")</f>
        <v>January</v>
      </c>
      <c r="Q2942" s="357"/>
      <c r="R2942" s="313" t="str">
        <f t="shared" si="76"/>
        <v>1900</v>
      </c>
    </row>
    <row r="2943" ht="27" customHeight="1" spans="1:18">
      <c r="A2943" s="362">
        <f t="shared" si="77"/>
        <v>2929</v>
      </c>
      <c r="B2943" s="294"/>
      <c r="C2943" s="337"/>
      <c r="D2943" s="337"/>
      <c r="E2943" s="337"/>
      <c r="F2943" s="337"/>
      <c r="G2943" s="356"/>
      <c r="H2943" s="340"/>
      <c r="I2943" s="337"/>
      <c r="J2943" s="337"/>
      <c r="K2943" s="337"/>
      <c r="L2943" s="337"/>
      <c r="M2943" s="329"/>
      <c r="N2943" s="337"/>
      <c r="O2943" s="349"/>
      <c r="P2943" s="349" t="str">
        <f>TEXT(daily!$B2943,"mmmm")</f>
        <v>January</v>
      </c>
      <c r="Q2943" s="358"/>
      <c r="R2943" s="313" t="str">
        <f t="shared" si="76"/>
        <v>1900</v>
      </c>
    </row>
    <row r="2944" ht="27" customHeight="1" spans="1:18">
      <c r="A2944" s="361">
        <f t="shared" si="77"/>
        <v>2930</v>
      </c>
      <c r="B2944" s="294"/>
      <c r="C2944" s="337"/>
      <c r="D2944" s="337"/>
      <c r="E2944" s="337"/>
      <c r="F2944" s="337"/>
      <c r="G2944" s="356"/>
      <c r="H2944" s="340"/>
      <c r="I2944" s="337"/>
      <c r="J2944" s="337"/>
      <c r="K2944" s="337"/>
      <c r="L2944" s="337"/>
      <c r="M2944" s="334"/>
      <c r="N2944" s="337"/>
      <c r="O2944" s="349"/>
      <c r="P2944" s="349" t="str">
        <f>TEXT(daily!$B2944,"mmmm")</f>
        <v>January</v>
      </c>
      <c r="Q2944" s="357"/>
      <c r="R2944" s="313" t="str">
        <f t="shared" si="76"/>
        <v>1900</v>
      </c>
    </row>
    <row r="2945" ht="27" customHeight="1" spans="1:18">
      <c r="A2945" s="362">
        <f t="shared" si="77"/>
        <v>2931</v>
      </c>
      <c r="B2945" s="294"/>
      <c r="C2945" s="337"/>
      <c r="D2945" s="337"/>
      <c r="E2945" s="337"/>
      <c r="F2945" s="337"/>
      <c r="G2945" s="356"/>
      <c r="H2945" s="340"/>
      <c r="I2945" s="337"/>
      <c r="J2945" s="337"/>
      <c r="K2945" s="337"/>
      <c r="L2945" s="337"/>
      <c r="M2945" s="329"/>
      <c r="N2945" s="337"/>
      <c r="O2945" s="349"/>
      <c r="P2945" s="349" t="str">
        <f>TEXT(daily!$B2945,"mmmm")</f>
        <v>January</v>
      </c>
      <c r="Q2945" s="358"/>
      <c r="R2945" s="313" t="str">
        <f t="shared" si="76"/>
        <v>1900</v>
      </c>
    </row>
    <row r="2946" ht="27" customHeight="1" spans="1:18">
      <c r="A2946" s="361">
        <f t="shared" si="77"/>
        <v>2932</v>
      </c>
      <c r="B2946" s="294"/>
      <c r="C2946" s="337"/>
      <c r="D2946" s="337"/>
      <c r="E2946" s="337"/>
      <c r="F2946" s="337"/>
      <c r="G2946" s="356"/>
      <c r="H2946" s="340"/>
      <c r="I2946" s="337"/>
      <c r="J2946" s="337"/>
      <c r="K2946" s="337"/>
      <c r="L2946" s="337"/>
      <c r="M2946" s="334"/>
      <c r="N2946" s="337"/>
      <c r="O2946" s="349"/>
      <c r="P2946" s="349" t="str">
        <f>TEXT(daily!$B2946,"mmmm")</f>
        <v>January</v>
      </c>
      <c r="Q2946" s="357"/>
      <c r="R2946" s="313" t="str">
        <f t="shared" si="76"/>
        <v>1900</v>
      </c>
    </row>
    <row r="2947" ht="27" customHeight="1" spans="1:18">
      <c r="A2947" s="362">
        <f t="shared" si="77"/>
        <v>2933</v>
      </c>
      <c r="B2947" s="294"/>
      <c r="C2947" s="337"/>
      <c r="D2947" s="337"/>
      <c r="E2947" s="337"/>
      <c r="F2947" s="337"/>
      <c r="G2947" s="356"/>
      <c r="H2947" s="340"/>
      <c r="I2947" s="337"/>
      <c r="J2947" s="337"/>
      <c r="K2947" s="337"/>
      <c r="L2947" s="337"/>
      <c r="M2947" s="329"/>
      <c r="N2947" s="337"/>
      <c r="O2947" s="349"/>
      <c r="P2947" s="349" t="str">
        <f>TEXT(daily!$B2947,"mmmm")</f>
        <v>January</v>
      </c>
      <c r="Q2947" s="358"/>
      <c r="R2947" s="313" t="str">
        <f t="shared" si="76"/>
        <v>1900</v>
      </c>
    </row>
    <row r="2948" ht="27" customHeight="1" spans="1:18">
      <c r="A2948" s="361">
        <f t="shared" si="77"/>
        <v>2934</v>
      </c>
      <c r="B2948" s="294"/>
      <c r="C2948" s="337"/>
      <c r="D2948" s="337"/>
      <c r="E2948" s="337"/>
      <c r="F2948" s="337"/>
      <c r="G2948" s="356"/>
      <c r="H2948" s="340"/>
      <c r="I2948" s="337"/>
      <c r="J2948" s="337"/>
      <c r="K2948" s="337"/>
      <c r="L2948" s="337"/>
      <c r="M2948" s="334"/>
      <c r="N2948" s="337"/>
      <c r="O2948" s="349"/>
      <c r="P2948" s="349" t="str">
        <f>TEXT(daily!$B2948,"mmmm")</f>
        <v>January</v>
      </c>
      <c r="Q2948" s="357"/>
      <c r="R2948" s="313" t="str">
        <f t="shared" si="76"/>
        <v>1900</v>
      </c>
    </row>
    <row r="2949" ht="27" customHeight="1" spans="1:18">
      <c r="A2949" s="362">
        <f t="shared" si="77"/>
        <v>2935</v>
      </c>
      <c r="B2949" s="294"/>
      <c r="C2949" s="337"/>
      <c r="D2949" s="337"/>
      <c r="E2949" s="337"/>
      <c r="F2949" s="337"/>
      <c r="G2949" s="356"/>
      <c r="H2949" s="340"/>
      <c r="I2949" s="337"/>
      <c r="J2949" s="337"/>
      <c r="K2949" s="337"/>
      <c r="L2949" s="337"/>
      <c r="M2949" s="329"/>
      <c r="N2949" s="337"/>
      <c r="O2949" s="349"/>
      <c r="P2949" s="349" t="str">
        <f>TEXT(daily!$B2949,"mmmm")</f>
        <v>January</v>
      </c>
      <c r="Q2949" s="358"/>
      <c r="R2949" s="313" t="str">
        <f t="shared" si="76"/>
        <v>1900</v>
      </c>
    </row>
    <row r="2950" ht="27" customHeight="1" spans="1:18">
      <c r="A2950" s="361">
        <f t="shared" si="77"/>
        <v>2936</v>
      </c>
      <c r="B2950" s="294"/>
      <c r="C2950" s="337"/>
      <c r="D2950" s="337"/>
      <c r="E2950" s="337"/>
      <c r="F2950" s="337"/>
      <c r="G2950" s="356"/>
      <c r="H2950" s="340"/>
      <c r="I2950" s="337"/>
      <c r="J2950" s="337"/>
      <c r="K2950" s="337"/>
      <c r="L2950" s="337"/>
      <c r="M2950" s="334"/>
      <c r="N2950" s="337"/>
      <c r="O2950" s="349"/>
      <c r="P2950" s="349" t="str">
        <f>TEXT(daily!$B2950,"mmmm")</f>
        <v>January</v>
      </c>
      <c r="Q2950" s="357"/>
      <c r="R2950" s="313" t="str">
        <f t="shared" si="76"/>
        <v>1900</v>
      </c>
    </row>
    <row r="2951" ht="27" customHeight="1" spans="1:18">
      <c r="A2951" s="362">
        <f t="shared" si="77"/>
        <v>2937</v>
      </c>
      <c r="B2951" s="294"/>
      <c r="C2951" s="337"/>
      <c r="D2951" s="337"/>
      <c r="E2951" s="337"/>
      <c r="F2951" s="337"/>
      <c r="G2951" s="356"/>
      <c r="H2951" s="340"/>
      <c r="I2951" s="337"/>
      <c r="J2951" s="337"/>
      <c r="K2951" s="337"/>
      <c r="L2951" s="337"/>
      <c r="M2951" s="329"/>
      <c r="N2951" s="337"/>
      <c r="O2951" s="349"/>
      <c r="P2951" s="349" t="str">
        <f>TEXT(daily!$B2951,"mmmm")</f>
        <v>January</v>
      </c>
      <c r="Q2951" s="358"/>
      <c r="R2951" s="313" t="str">
        <f t="shared" si="76"/>
        <v>1900</v>
      </c>
    </row>
    <row r="2952" ht="27" customHeight="1" spans="1:18">
      <c r="A2952" s="361">
        <f t="shared" si="77"/>
        <v>2938</v>
      </c>
      <c r="B2952" s="294"/>
      <c r="C2952" s="337"/>
      <c r="D2952" s="337"/>
      <c r="E2952" s="337"/>
      <c r="F2952" s="337"/>
      <c r="G2952" s="356"/>
      <c r="H2952" s="340"/>
      <c r="I2952" s="337"/>
      <c r="J2952" s="337"/>
      <c r="K2952" s="337"/>
      <c r="L2952" s="337"/>
      <c r="M2952" s="334"/>
      <c r="N2952" s="337"/>
      <c r="O2952" s="349"/>
      <c r="P2952" s="349" t="str">
        <f>TEXT(daily!$B2952,"mmmm")</f>
        <v>January</v>
      </c>
      <c r="Q2952" s="357"/>
      <c r="R2952" s="313" t="str">
        <f t="shared" si="76"/>
        <v>1900</v>
      </c>
    </row>
    <row r="2953" ht="27" customHeight="1" spans="1:18">
      <c r="A2953" s="362">
        <f t="shared" si="77"/>
        <v>2939</v>
      </c>
      <c r="B2953" s="294"/>
      <c r="C2953" s="337"/>
      <c r="D2953" s="337"/>
      <c r="E2953" s="337"/>
      <c r="F2953" s="337"/>
      <c r="G2953" s="356"/>
      <c r="H2953" s="340"/>
      <c r="I2953" s="337"/>
      <c r="J2953" s="337"/>
      <c r="K2953" s="337"/>
      <c r="L2953" s="337"/>
      <c r="M2953" s="329"/>
      <c r="N2953" s="337"/>
      <c r="O2953" s="349"/>
      <c r="P2953" s="349" t="str">
        <f>TEXT(daily!$B2953,"mmmm")</f>
        <v>January</v>
      </c>
      <c r="Q2953" s="358"/>
      <c r="R2953" s="313" t="str">
        <f t="shared" si="76"/>
        <v>1900</v>
      </c>
    </row>
    <row r="2954" ht="27" customHeight="1" spans="1:18">
      <c r="A2954" s="361">
        <f t="shared" si="77"/>
        <v>2940</v>
      </c>
      <c r="B2954" s="294"/>
      <c r="C2954" s="337"/>
      <c r="D2954" s="337"/>
      <c r="E2954" s="337"/>
      <c r="F2954" s="337"/>
      <c r="G2954" s="356"/>
      <c r="H2954" s="340"/>
      <c r="I2954" s="337"/>
      <c r="J2954" s="337"/>
      <c r="K2954" s="337"/>
      <c r="L2954" s="337"/>
      <c r="M2954" s="334"/>
      <c r="N2954" s="337"/>
      <c r="O2954" s="349"/>
      <c r="P2954" s="349" t="str">
        <f>TEXT(daily!$B2954,"mmmm")</f>
        <v>January</v>
      </c>
      <c r="Q2954" s="357"/>
      <c r="R2954" s="313" t="str">
        <f t="shared" si="76"/>
        <v>1900</v>
      </c>
    </row>
    <row r="2955" ht="27" customHeight="1" spans="1:18">
      <c r="A2955" s="362">
        <f t="shared" si="77"/>
        <v>2941</v>
      </c>
      <c r="B2955" s="294"/>
      <c r="C2955" s="337"/>
      <c r="D2955" s="337"/>
      <c r="E2955" s="337"/>
      <c r="F2955" s="337"/>
      <c r="G2955" s="356"/>
      <c r="H2955" s="340"/>
      <c r="I2955" s="337"/>
      <c r="J2955" s="337"/>
      <c r="K2955" s="337"/>
      <c r="L2955" s="337"/>
      <c r="M2955" s="329"/>
      <c r="N2955" s="337"/>
      <c r="O2955" s="349"/>
      <c r="P2955" s="349" t="str">
        <f>TEXT(daily!$B2955,"mmmm")</f>
        <v>January</v>
      </c>
      <c r="Q2955" s="358"/>
      <c r="R2955" s="313" t="str">
        <f t="shared" si="76"/>
        <v>1900</v>
      </c>
    </row>
    <row r="2956" ht="27" customHeight="1" spans="1:18">
      <c r="A2956" s="361">
        <f t="shared" si="77"/>
        <v>2942</v>
      </c>
      <c r="B2956" s="294"/>
      <c r="C2956" s="337"/>
      <c r="D2956" s="337"/>
      <c r="E2956" s="337"/>
      <c r="F2956" s="337"/>
      <c r="G2956" s="356"/>
      <c r="H2956" s="340"/>
      <c r="I2956" s="337"/>
      <c r="J2956" s="337"/>
      <c r="K2956" s="337"/>
      <c r="L2956" s="337"/>
      <c r="M2956" s="334"/>
      <c r="N2956" s="337"/>
      <c r="O2956" s="349"/>
      <c r="P2956" s="349" t="str">
        <f>TEXT(daily!$B2956,"mmmm")</f>
        <v>January</v>
      </c>
      <c r="Q2956" s="357"/>
      <c r="R2956" s="313" t="str">
        <f t="shared" si="76"/>
        <v>1900</v>
      </c>
    </row>
    <row r="2957" ht="27" customHeight="1" spans="1:18">
      <c r="A2957" s="362">
        <f t="shared" si="77"/>
        <v>2943</v>
      </c>
      <c r="B2957" s="294"/>
      <c r="C2957" s="337"/>
      <c r="D2957" s="337"/>
      <c r="E2957" s="337"/>
      <c r="F2957" s="337"/>
      <c r="G2957" s="356"/>
      <c r="H2957" s="340"/>
      <c r="I2957" s="337"/>
      <c r="J2957" s="337"/>
      <c r="K2957" s="337"/>
      <c r="L2957" s="337"/>
      <c r="M2957" s="329"/>
      <c r="N2957" s="337"/>
      <c r="O2957" s="349"/>
      <c r="P2957" s="349" t="str">
        <f>TEXT(daily!$B2957,"mmmm")</f>
        <v>January</v>
      </c>
      <c r="Q2957" s="358"/>
      <c r="R2957" s="313" t="str">
        <f t="shared" si="76"/>
        <v>1900</v>
      </c>
    </row>
    <row r="2958" ht="27" customHeight="1" spans="1:18">
      <c r="A2958" s="361">
        <f t="shared" si="77"/>
        <v>2944</v>
      </c>
      <c r="B2958" s="294"/>
      <c r="C2958" s="337"/>
      <c r="D2958" s="337"/>
      <c r="E2958" s="337"/>
      <c r="F2958" s="337"/>
      <c r="G2958" s="356"/>
      <c r="H2958" s="340"/>
      <c r="I2958" s="337"/>
      <c r="J2958" s="337"/>
      <c r="K2958" s="337"/>
      <c r="L2958" s="337"/>
      <c r="M2958" s="334"/>
      <c r="N2958" s="337"/>
      <c r="O2958" s="349"/>
      <c r="P2958" s="349" t="str">
        <f>TEXT(daily!$B2958,"mmmm")</f>
        <v>January</v>
      </c>
      <c r="Q2958" s="357"/>
      <c r="R2958" s="313" t="str">
        <f t="shared" si="76"/>
        <v>1900</v>
      </c>
    </row>
    <row r="2959" ht="27" customHeight="1" spans="1:18">
      <c r="A2959" s="362">
        <f t="shared" si="77"/>
        <v>2945</v>
      </c>
      <c r="B2959" s="294"/>
      <c r="C2959" s="337"/>
      <c r="D2959" s="337"/>
      <c r="E2959" s="337"/>
      <c r="F2959" s="337"/>
      <c r="G2959" s="356"/>
      <c r="H2959" s="340"/>
      <c r="I2959" s="337"/>
      <c r="J2959" s="337"/>
      <c r="K2959" s="337"/>
      <c r="L2959" s="337"/>
      <c r="M2959" s="329"/>
      <c r="N2959" s="337"/>
      <c r="O2959" s="349"/>
      <c r="P2959" s="349" t="str">
        <f>TEXT(daily!$B2959,"mmmm")</f>
        <v>January</v>
      </c>
      <c r="Q2959" s="358"/>
      <c r="R2959" s="313" t="str">
        <f t="shared" ref="R2959:R3022" si="78">TEXT(B2959,"yyyy")</f>
        <v>1900</v>
      </c>
    </row>
    <row r="2960" ht="27" customHeight="1" spans="1:18">
      <c r="A2960" s="361">
        <f t="shared" si="77"/>
        <v>2946</v>
      </c>
      <c r="B2960" s="294"/>
      <c r="C2960" s="337"/>
      <c r="D2960" s="337"/>
      <c r="E2960" s="337"/>
      <c r="F2960" s="337"/>
      <c r="G2960" s="356"/>
      <c r="H2960" s="340"/>
      <c r="I2960" s="337"/>
      <c r="J2960" s="337"/>
      <c r="K2960" s="337"/>
      <c r="L2960" s="337"/>
      <c r="M2960" s="334"/>
      <c r="N2960" s="337"/>
      <c r="O2960" s="349"/>
      <c r="P2960" s="349" t="str">
        <f>TEXT(daily!$B2960,"mmmm")</f>
        <v>January</v>
      </c>
      <c r="Q2960" s="357"/>
      <c r="R2960" s="313" t="str">
        <f t="shared" si="78"/>
        <v>1900</v>
      </c>
    </row>
    <row r="2961" ht="27" customHeight="1" spans="1:18">
      <c r="A2961" s="362">
        <f t="shared" si="77"/>
        <v>2947</v>
      </c>
      <c r="B2961" s="294"/>
      <c r="C2961" s="337"/>
      <c r="D2961" s="337"/>
      <c r="E2961" s="337"/>
      <c r="F2961" s="337"/>
      <c r="G2961" s="356"/>
      <c r="H2961" s="340"/>
      <c r="I2961" s="337"/>
      <c r="J2961" s="337"/>
      <c r="K2961" s="337"/>
      <c r="L2961" s="337"/>
      <c r="M2961" s="329"/>
      <c r="N2961" s="337"/>
      <c r="O2961" s="349"/>
      <c r="P2961" s="349" t="str">
        <f>TEXT(daily!$B2961,"mmmm")</f>
        <v>January</v>
      </c>
      <c r="Q2961" s="358"/>
      <c r="R2961" s="313" t="str">
        <f t="shared" si="78"/>
        <v>1900</v>
      </c>
    </row>
    <row r="2962" ht="27" customHeight="1" spans="1:18">
      <c r="A2962" s="361">
        <f t="shared" si="77"/>
        <v>2948</v>
      </c>
      <c r="B2962" s="294"/>
      <c r="C2962" s="337"/>
      <c r="D2962" s="337"/>
      <c r="E2962" s="337"/>
      <c r="F2962" s="337"/>
      <c r="G2962" s="356"/>
      <c r="H2962" s="340"/>
      <c r="I2962" s="337"/>
      <c r="J2962" s="337"/>
      <c r="K2962" s="337"/>
      <c r="L2962" s="337"/>
      <c r="M2962" s="334"/>
      <c r="N2962" s="337"/>
      <c r="O2962" s="349"/>
      <c r="P2962" s="349" t="str">
        <f>TEXT(daily!$B2962,"mmmm")</f>
        <v>January</v>
      </c>
      <c r="Q2962" s="357"/>
      <c r="R2962" s="313" t="str">
        <f t="shared" si="78"/>
        <v>1900</v>
      </c>
    </row>
    <row r="2963" ht="27" customHeight="1" spans="1:18">
      <c r="A2963" s="362">
        <f t="shared" si="77"/>
        <v>2949</v>
      </c>
      <c r="B2963" s="294"/>
      <c r="C2963" s="337"/>
      <c r="D2963" s="337"/>
      <c r="E2963" s="337"/>
      <c r="F2963" s="337"/>
      <c r="G2963" s="356"/>
      <c r="H2963" s="340"/>
      <c r="I2963" s="337"/>
      <c r="J2963" s="337"/>
      <c r="K2963" s="337"/>
      <c r="L2963" s="337"/>
      <c r="M2963" s="329"/>
      <c r="N2963" s="337"/>
      <c r="O2963" s="349"/>
      <c r="P2963" s="349" t="str">
        <f>TEXT(daily!$B2963,"mmmm")</f>
        <v>January</v>
      </c>
      <c r="Q2963" s="358"/>
      <c r="R2963" s="313" t="str">
        <f t="shared" si="78"/>
        <v>1900</v>
      </c>
    </row>
    <row r="2964" ht="27" customHeight="1" spans="1:18">
      <c r="A2964" s="361">
        <f t="shared" si="77"/>
        <v>2950</v>
      </c>
      <c r="B2964" s="294"/>
      <c r="C2964" s="337"/>
      <c r="D2964" s="337"/>
      <c r="E2964" s="337"/>
      <c r="F2964" s="337"/>
      <c r="G2964" s="356"/>
      <c r="H2964" s="340"/>
      <c r="I2964" s="337"/>
      <c r="J2964" s="337"/>
      <c r="K2964" s="337"/>
      <c r="L2964" s="337"/>
      <c r="M2964" s="334"/>
      <c r="N2964" s="337"/>
      <c r="O2964" s="349"/>
      <c r="P2964" s="349" t="str">
        <f>TEXT(daily!$B2964,"mmmm")</f>
        <v>January</v>
      </c>
      <c r="Q2964" s="357"/>
      <c r="R2964" s="313" t="str">
        <f t="shared" si="78"/>
        <v>1900</v>
      </c>
    </row>
    <row r="2965" ht="27" customHeight="1" spans="1:18">
      <c r="A2965" s="362">
        <f t="shared" si="77"/>
        <v>2951</v>
      </c>
      <c r="B2965" s="294"/>
      <c r="C2965" s="337"/>
      <c r="D2965" s="337"/>
      <c r="E2965" s="337"/>
      <c r="F2965" s="337"/>
      <c r="G2965" s="356"/>
      <c r="H2965" s="340"/>
      <c r="I2965" s="337"/>
      <c r="J2965" s="337"/>
      <c r="K2965" s="337"/>
      <c r="L2965" s="337"/>
      <c r="M2965" s="329"/>
      <c r="N2965" s="337"/>
      <c r="O2965" s="349"/>
      <c r="P2965" s="349" t="str">
        <f>TEXT(daily!$B2965,"mmmm")</f>
        <v>January</v>
      </c>
      <c r="Q2965" s="358"/>
      <c r="R2965" s="313" t="str">
        <f t="shared" si="78"/>
        <v>1900</v>
      </c>
    </row>
    <row r="2966" ht="27" customHeight="1" spans="1:18">
      <c r="A2966" s="361">
        <f t="shared" si="77"/>
        <v>2952</v>
      </c>
      <c r="B2966" s="294"/>
      <c r="C2966" s="337"/>
      <c r="D2966" s="337"/>
      <c r="E2966" s="337"/>
      <c r="F2966" s="337"/>
      <c r="G2966" s="356"/>
      <c r="H2966" s="340"/>
      <c r="I2966" s="337"/>
      <c r="J2966" s="337"/>
      <c r="K2966" s="337"/>
      <c r="L2966" s="337"/>
      <c r="M2966" s="334"/>
      <c r="N2966" s="337"/>
      <c r="O2966" s="349"/>
      <c r="P2966" s="349" t="str">
        <f>TEXT(daily!$B2966,"mmmm")</f>
        <v>January</v>
      </c>
      <c r="Q2966" s="357"/>
      <c r="R2966" s="313" t="str">
        <f t="shared" si="78"/>
        <v>1900</v>
      </c>
    </row>
    <row r="2967" ht="27" customHeight="1" spans="1:18">
      <c r="A2967" s="362">
        <f t="shared" si="77"/>
        <v>2953</v>
      </c>
      <c r="B2967" s="294"/>
      <c r="C2967" s="337"/>
      <c r="D2967" s="337"/>
      <c r="E2967" s="337"/>
      <c r="F2967" s="337"/>
      <c r="G2967" s="356"/>
      <c r="H2967" s="340"/>
      <c r="I2967" s="337"/>
      <c r="J2967" s="337"/>
      <c r="K2967" s="337"/>
      <c r="L2967" s="337"/>
      <c r="M2967" s="329"/>
      <c r="N2967" s="337"/>
      <c r="O2967" s="349"/>
      <c r="P2967" s="349" t="str">
        <f>TEXT(daily!$B2967,"mmmm")</f>
        <v>January</v>
      </c>
      <c r="Q2967" s="358"/>
      <c r="R2967" s="313" t="str">
        <f t="shared" si="78"/>
        <v>1900</v>
      </c>
    </row>
    <row r="2968" ht="27" customHeight="1" spans="1:18">
      <c r="A2968" s="361">
        <f t="shared" si="77"/>
        <v>2954</v>
      </c>
      <c r="B2968" s="294"/>
      <c r="C2968" s="337"/>
      <c r="D2968" s="337"/>
      <c r="E2968" s="337"/>
      <c r="F2968" s="337"/>
      <c r="G2968" s="356"/>
      <c r="H2968" s="340"/>
      <c r="I2968" s="337"/>
      <c r="J2968" s="337"/>
      <c r="K2968" s="337"/>
      <c r="L2968" s="337"/>
      <c r="M2968" s="334"/>
      <c r="N2968" s="337"/>
      <c r="O2968" s="349"/>
      <c r="P2968" s="349" t="str">
        <f>TEXT(daily!$B2968,"mmmm")</f>
        <v>January</v>
      </c>
      <c r="Q2968" s="357"/>
      <c r="R2968" s="313" t="str">
        <f t="shared" si="78"/>
        <v>1900</v>
      </c>
    </row>
    <row r="2969" ht="27" customHeight="1" spans="1:18">
      <c r="A2969" s="362">
        <f t="shared" si="77"/>
        <v>2955</v>
      </c>
      <c r="B2969" s="294"/>
      <c r="C2969" s="337"/>
      <c r="D2969" s="337"/>
      <c r="E2969" s="337"/>
      <c r="F2969" s="337"/>
      <c r="G2969" s="356"/>
      <c r="H2969" s="340"/>
      <c r="I2969" s="337"/>
      <c r="J2969" s="337"/>
      <c r="K2969" s="337"/>
      <c r="L2969" s="337"/>
      <c r="M2969" s="329"/>
      <c r="N2969" s="337"/>
      <c r="O2969" s="349"/>
      <c r="P2969" s="349" t="str">
        <f>TEXT(daily!$B2969,"mmmm")</f>
        <v>January</v>
      </c>
      <c r="Q2969" s="358"/>
      <c r="R2969" s="313" t="str">
        <f t="shared" si="78"/>
        <v>1900</v>
      </c>
    </row>
    <row r="2970" ht="27" customHeight="1" spans="1:18">
      <c r="A2970" s="361">
        <f t="shared" si="77"/>
        <v>2956</v>
      </c>
      <c r="B2970" s="294"/>
      <c r="C2970" s="337"/>
      <c r="D2970" s="337"/>
      <c r="E2970" s="337"/>
      <c r="F2970" s="337"/>
      <c r="G2970" s="356"/>
      <c r="H2970" s="340"/>
      <c r="I2970" s="337"/>
      <c r="J2970" s="337"/>
      <c r="K2970" s="337"/>
      <c r="L2970" s="337"/>
      <c r="M2970" s="334"/>
      <c r="N2970" s="337"/>
      <c r="O2970" s="349"/>
      <c r="P2970" s="349" t="str">
        <f>TEXT(daily!$B2970,"mmmm")</f>
        <v>January</v>
      </c>
      <c r="Q2970" s="357"/>
      <c r="R2970" s="313" t="str">
        <f t="shared" si="78"/>
        <v>1900</v>
      </c>
    </row>
    <row r="2971" ht="27" customHeight="1" spans="1:18">
      <c r="A2971" s="362">
        <f t="shared" si="77"/>
        <v>2957</v>
      </c>
      <c r="B2971" s="294"/>
      <c r="C2971" s="337"/>
      <c r="D2971" s="337"/>
      <c r="E2971" s="337"/>
      <c r="F2971" s="337"/>
      <c r="G2971" s="356"/>
      <c r="H2971" s="340"/>
      <c r="I2971" s="337"/>
      <c r="J2971" s="337"/>
      <c r="K2971" s="337"/>
      <c r="L2971" s="337"/>
      <c r="M2971" s="329"/>
      <c r="N2971" s="337"/>
      <c r="O2971" s="349"/>
      <c r="P2971" s="349" t="str">
        <f>TEXT(daily!$B2971,"mmmm")</f>
        <v>January</v>
      </c>
      <c r="Q2971" s="358"/>
      <c r="R2971" s="313" t="str">
        <f t="shared" si="78"/>
        <v>1900</v>
      </c>
    </row>
    <row r="2972" ht="27" customHeight="1" spans="1:18">
      <c r="A2972" s="361">
        <f t="shared" si="77"/>
        <v>2958</v>
      </c>
      <c r="B2972" s="294"/>
      <c r="C2972" s="337"/>
      <c r="D2972" s="337"/>
      <c r="E2972" s="337"/>
      <c r="F2972" s="337"/>
      <c r="G2972" s="356"/>
      <c r="H2972" s="340"/>
      <c r="I2972" s="337"/>
      <c r="J2972" s="337"/>
      <c r="K2972" s="337"/>
      <c r="L2972" s="337"/>
      <c r="M2972" s="334"/>
      <c r="N2972" s="337"/>
      <c r="O2972" s="349"/>
      <c r="P2972" s="349" t="str">
        <f>TEXT(daily!$B2972,"mmmm")</f>
        <v>January</v>
      </c>
      <c r="Q2972" s="357"/>
      <c r="R2972" s="313" t="str">
        <f t="shared" si="78"/>
        <v>1900</v>
      </c>
    </row>
    <row r="2973" ht="27" customHeight="1" spans="1:18">
      <c r="A2973" s="362">
        <f t="shared" si="77"/>
        <v>2959</v>
      </c>
      <c r="B2973" s="294"/>
      <c r="C2973" s="337"/>
      <c r="D2973" s="337"/>
      <c r="E2973" s="337"/>
      <c r="F2973" s="337"/>
      <c r="G2973" s="356"/>
      <c r="H2973" s="340"/>
      <c r="I2973" s="337"/>
      <c r="J2973" s="337"/>
      <c r="K2973" s="337"/>
      <c r="L2973" s="337"/>
      <c r="M2973" s="329"/>
      <c r="N2973" s="337"/>
      <c r="O2973" s="349"/>
      <c r="P2973" s="349" t="str">
        <f>TEXT(daily!$B2973,"mmmm")</f>
        <v>January</v>
      </c>
      <c r="Q2973" s="358"/>
      <c r="R2973" s="313" t="str">
        <f t="shared" si="78"/>
        <v>1900</v>
      </c>
    </row>
    <row r="2974" ht="27" customHeight="1" spans="1:18">
      <c r="A2974" s="361">
        <f t="shared" si="77"/>
        <v>2960</v>
      </c>
      <c r="B2974" s="294"/>
      <c r="C2974" s="337"/>
      <c r="D2974" s="337"/>
      <c r="E2974" s="337"/>
      <c r="F2974" s="337"/>
      <c r="G2974" s="356"/>
      <c r="H2974" s="340"/>
      <c r="I2974" s="337"/>
      <c r="J2974" s="337"/>
      <c r="K2974" s="337"/>
      <c r="L2974" s="337"/>
      <c r="M2974" s="334"/>
      <c r="N2974" s="337"/>
      <c r="O2974" s="349"/>
      <c r="P2974" s="349" t="str">
        <f>TEXT(daily!$B2974,"mmmm")</f>
        <v>January</v>
      </c>
      <c r="Q2974" s="357"/>
      <c r="R2974" s="313" t="str">
        <f t="shared" si="78"/>
        <v>1900</v>
      </c>
    </row>
    <row r="2975" ht="27" customHeight="1" spans="1:18">
      <c r="A2975" s="362">
        <f t="shared" si="77"/>
        <v>2961</v>
      </c>
      <c r="B2975" s="294"/>
      <c r="C2975" s="337"/>
      <c r="D2975" s="337"/>
      <c r="E2975" s="337"/>
      <c r="F2975" s="337"/>
      <c r="G2975" s="356"/>
      <c r="H2975" s="340"/>
      <c r="I2975" s="337"/>
      <c r="J2975" s="337"/>
      <c r="K2975" s="337"/>
      <c r="L2975" s="337"/>
      <c r="M2975" s="329"/>
      <c r="N2975" s="337"/>
      <c r="O2975" s="349"/>
      <c r="P2975" s="349" t="str">
        <f>TEXT(daily!$B2975,"mmmm")</f>
        <v>January</v>
      </c>
      <c r="Q2975" s="358"/>
      <c r="R2975" s="313" t="str">
        <f t="shared" si="78"/>
        <v>1900</v>
      </c>
    </row>
    <row r="2976" ht="27" customHeight="1" spans="1:18">
      <c r="A2976" s="361">
        <f t="shared" si="77"/>
        <v>2962</v>
      </c>
      <c r="B2976" s="294"/>
      <c r="C2976" s="337"/>
      <c r="D2976" s="337"/>
      <c r="E2976" s="337"/>
      <c r="F2976" s="337"/>
      <c r="G2976" s="356"/>
      <c r="H2976" s="340"/>
      <c r="I2976" s="337"/>
      <c r="J2976" s="337"/>
      <c r="K2976" s="337"/>
      <c r="L2976" s="337"/>
      <c r="M2976" s="334"/>
      <c r="N2976" s="337"/>
      <c r="O2976" s="349"/>
      <c r="P2976" s="349" t="str">
        <f>TEXT(daily!$B2976,"mmmm")</f>
        <v>January</v>
      </c>
      <c r="Q2976" s="357"/>
      <c r="R2976" s="313" t="str">
        <f t="shared" si="78"/>
        <v>1900</v>
      </c>
    </row>
    <row r="2977" ht="27" customHeight="1" spans="1:18">
      <c r="A2977" s="362">
        <f t="shared" si="77"/>
        <v>2963</v>
      </c>
      <c r="B2977" s="294"/>
      <c r="C2977" s="337"/>
      <c r="D2977" s="337"/>
      <c r="E2977" s="337"/>
      <c r="F2977" s="337"/>
      <c r="G2977" s="356"/>
      <c r="H2977" s="340"/>
      <c r="I2977" s="337"/>
      <c r="J2977" s="337"/>
      <c r="K2977" s="337"/>
      <c r="L2977" s="337"/>
      <c r="M2977" s="329"/>
      <c r="N2977" s="337"/>
      <c r="O2977" s="349"/>
      <c r="P2977" s="349" t="str">
        <f>TEXT(daily!$B2977,"mmmm")</f>
        <v>January</v>
      </c>
      <c r="Q2977" s="358"/>
      <c r="R2977" s="313" t="str">
        <f t="shared" si="78"/>
        <v>1900</v>
      </c>
    </row>
    <row r="2978" ht="27" customHeight="1" spans="1:18">
      <c r="A2978" s="361">
        <f t="shared" si="77"/>
        <v>2964</v>
      </c>
      <c r="B2978" s="294"/>
      <c r="C2978" s="337"/>
      <c r="D2978" s="337"/>
      <c r="E2978" s="337"/>
      <c r="F2978" s="337"/>
      <c r="G2978" s="356"/>
      <c r="H2978" s="340"/>
      <c r="I2978" s="337"/>
      <c r="J2978" s="337"/>
      <c r="K2978" s="337"/>
      <c r="L2978" s="337"/>
      <c r="M2978" s="334"/>
      <c r="N2978" s="337"/>
      <c r="O2978" s="349"/>
      <c r="P2978" s="349" t="str">
        <f>TEXT(daily!$B2978,"mmmm")</f>
        <v>January</v>
      </c>
      <c r="Q2978" s="357"/>
      <c r="R2978" s="313" t="str">
        <f t="shared" si="78"/>
        <v>1900</v>
      </c>
    </row>
    <row r="2979" ht="27" customHeight="1" spans="1:18">
      <c r="A2979" s="362">
        <f t="shared" si="77"/>
        <v>2965</v>
      </c>
      <c r="B2979" s="294"/>
      <c r="C2979" s="337"/>
      <c r="D2979" s="337"/>
      <c r="E2979" s="337"/>
      <c r="F2979" s="337"/>
      <c r="G2979" s="356"/>
      <c r="H2979" s="340"/>
      <c r="I2979" s="337"/>
      <c r="J2979" s="337"/>
      <c r="K2979" s="337"/>
      <c r="L2979" s="337"/>
      <c r="M2979" s="329"/>
      <c r="N2979" s="337"/>
      <c r="O2979" s="349"/>
      <c r="P2979" s="349" t="str">
        <f>TEXT(daily!$B2979,"mmmm")</f>
        <v>January</v>
      </c>
      <c r="Q2979" s="358"/>
      <c r="R2979" s="313" t="str">
        <f t="shared" si="78"/>
        <v>1900</v>
      </c>
    </row>
    <row r="2980" ht="27" customHeight="1" spans="1:18">
      <c r="A2980" s="361">
        <f t="shared" si="77"/>
        <v>2966</v>
      </c>
      <c r="B2980" s="294"/>
      <c r="C2980" s="337"/>
      <c r="D2980" s="337"/>
      <c r="E2980" s="337"/>
      <c r="F2980" s="337"/>
      <c r="G2980" s="356"/>
      <c r="H2980" s="340"/>
      <c r="I2980" s="337"/>
      <c r="J2980" s="337"/>
      <c r="K2980" s="337"/>
      <c r="L2980" s="337"/>
      <c r="M2980" s="334"/>
      <c r="N2980" s="337"/>
      <c r="O2980" s="349"/>
      <c r="P2980" s="349" t="str">
        <f>TEXT(daily!$B2980,"mmmm")</f>
        <v>January</v>
      </c>
      <c r="Q2980" s="357"/>
      <c r="R2980" s="313" t="str">
        <f t="shared" si="78"/>
        <v>1900</v>
      </c>
    </row>
    <row r="2981" ht="27" customHeight="1" spans="1:18">
      <c r="A2981" s="362">
        <f t="shared" si="77"/>
        <v>2967</v>
      </c>
      <c r="B2981" s="294"/>
      <c r="C2981" s="337"/>
      <c r="D2981" s="337"/>
      <c r="E2981" s="337"/>
      <c r="F2981" s="337"/>
      <c r="G2981" s="356"/>
      <c r="H2981" s="340"/>
      <c r="I2981" s="337"/>
      <c r="J2981" s="337"/>
      <c r="K2981" s="337"/>
      <c r="L2981" s="337"/>
      <c r="M2981" s="329"/>
      <c r="N2981" s="337"/>
      <c r="O2981" s="349"/>
      <c r="P2981" s="349" t="str">
        <f>TEXT(daily!$B2981,"mmmm")</f>
        <v>January</v>
      </c>
      <c r="Q2981" s="358"/>
      <c r="R2981" s="313" t="str">
        <f t="shared" si="78"/>
        <v>1900</v>
      </c>
    </row>
    <row r="2982" ht="27" customHeight="1" spans="1:18">
      <c r="A2982" s="361">
        <f t="shared" si="77"/>
        <v>2968</v>
      </c>
      <c r="B2982" s="294"/>
      <c r="C2982" s="337"/>
      <c r="D2982" s="337"/>
      <c r="E2982" s="337"/>
      <c r="F2982" s="337"/>
      <c r="G2982" s="356"/>
      <c r="H2982" s="340"/>
      <c r="I2982" s="337"/>
      <c r="J2982" s="337"/>
      <c r="K2982" s="337"/>
      <c r="L2982" s="337"/>
      <c r="M2982" s="334"/>
      <c r="N2982" s="337"/>
      <c r="O2982" s="349"/>
      <c r="P2982" s="349" t="str">
        <f>TEXT(daily!$B2982,"mmmm")</f>
        <v>January</v>
      </c>
      <c r="Q2982" s="357"/>
      <c r="R2982" s="313" t="str">
        <f t="shared" si="78"/>
        <v>1900</v>
      </c>
    </row>
    <row r="2983" ht="27" customHeight="1" spans="1:18">
      <c r="A2983" s="362">
        <f t="shared" si="77"/>
        <v>2969</v>
      </c>
      <c r="B2983" s="294"/>
      <c r="C2983" s="337"/>
      <c r="D2983" s="337"/>
      <c r="E2983" s="337"/>
      <c r="F2983" s="337"/>
      <c r="G2983" s="356"/>
      <c r="H2983" s="340"/>
      <c r="I2983" s="337"/>
      <c r="J2983" s="337"/>
      <c r="K2983" s="337"/>
      <c r="L2983" s="337"/>
      <c r="M2983" s="329"/>
      <c r="N2983" s="337"/>
      <c r="O2983" s="349"/>
      <c r="P2983" s="349" t="str">
        <f>TEXT(daily!$B2983,"mmmm")</f>
        <v>January</v>
      </c>
      <c r="Q2983" s="358"/>
      <c r="R2983" s="313" t="str">
        <f t="shared" si="78"/>
        <v>1900</v>
      </c>
    </row>
    <row r="2984" ht="27" customHeight="1" spans="1:18">
      <c r="A2984" s="361">
        <f t="shared" si="77"/>
        <v>2970</v>
      </c>
      <c r="B2984" s="294"/>
      <c r="C2984" s="337"/>
      <c r="D2984" s="337"/>
      <c r="E2984" s="337"/>
      <c r="F2984" s="337"/>
      <c r="G2984" s="356"/>
      <c r="H2984" s="340"/>
      <c r="I2984" s="337"/>
      <c r="J2984" s="337"/>
      <c r="K2984" s="337"/>
      <c r="L2984" s="337"/>
      <c r="M2984" s="334"/>
      <c r="N2984" s="337"/>
      <c r="O2984" s="349"/>
      <c r="P2984" s="349" t="str">
        <f>TEXT(daily!$B2984,"mmmm")</f>
        <v>January</v>
      </c>
      <c r="Q2984" s="357"/>
      <c r="R2984" s="313" t="str">
        <f t="shared" si="78"/>
        <v>1900</v>
      </c>
    </row>
    <row r="2985" ht="27" customHeight="1" spans="1:18">
      <c r="A2985" s="362">
        <f t="shared" si="77"/>
        <v>2971</v>
      </c>
      <c r="B2985" s="294"/>
      <c r="C2985" s="337"/>
      <c r="D2985" s="337"/>
      <c r="E2985" s="337"/>
      <c r="F2985" s="337"/>
      <c r="G2985" s="356"/>
      <c r="H2985" s="340"/>
      <c r="I2985" s="337"/>
      <c r="J2985" s="337"/>
      <c r="K2985" s="337"/>
      <c r="L2985" s="337"/>
      <c r="M2985" s="329"/>
      <c r="N2985" s="337"/>
      <c r="O2985" s="349"/>
      <c r="P2985" s="349" t="str">
        <f>TEXT(daily!$B2985,"mmmm")</f>
        <v>January</v>
      </c>
      <c r="Q2985" s="358"/>
      <c r="R2985" s="313" t="str">
        <f t="shared" si="78"/>
        <v>1900</v>
      </c>
    </row>
    <row r="2986" ht="27" customHeight="1" spans="1:18">
      <c r="A2986" s="361">
        <f t="shared" ref="A2986:A3049" si="79">A2985+1</f>
        <v>2972</v>
      </c>
      <c r="B2986" s="294"/>
      <c r="C2986" s="337"/>
      <c r="D2986" s="337"/>
      <c r="E2986" s="337"/>
      <c r="F2986" s="337"/>
      <c r="G2986" s="356"/>
      <c r="H2986" s="340"/>
      <c r="I2986" s="337"/>
      <c r="J2986" s="337"/>
      <c r="K2986" s="337"/>
      <c r="L2986" s="337"/>
      <c r="M2986" s="334"/>
      <c r="N2986" s="337"/>
      <c r="O2986" s="349"/>
      <c r="P2986" s="349" t="str">
        <f>TEXT(daily!$B2986,"mmmm")</f>
        <v>January</v>
      </c>
      <c r="Q2986" s="357"/>
      <c r="R2986" s="313" t="str">
        <f t="shared" si="78"/>
        <v>1900</v>
      </c>
    </row>
    <row r="2987" ht="27" customHeight="1" spans="1:18">
      <c r="A2987" s="362">
        <f t="shared" si="79"/>
        <v>2973</v>
      </c>
      <c r="B2987" s="294"/>
      <c r="C2987" s="337"/>
      <c r="D2987" s="337"/>
      <c r="E2987" s="337"/>
      <c r="F2987" s="337"/>
      <c r="G2987" s="356"/>
      <c r="H2987" s="340"/>
      <c r="I2987" s="337"/>
      <c r="J2987" s="337"/>
      <c r="K2987" s="337"/>
      <c r="L2987" s="337"/>
      <c r="M2987" s="329"/>
      <c r="N2987" s="337"/>
      <c r="O2987" s="349"/>
      <c r="P2987" s="349" t="str">
        <f>TEXT(daily!$B2987,"mmmm")</f>
        <v>January</v>
      </c>
      <c r="Q2987" s="358"/>
      <c r="R2987" s="313" t="str">
        <f t="shared" si="78"/>
        <v>1900</v>
      </c>
    </row>
    <row r="2988" ht="27" customHeight="1" spans="1:18">
      <c r="A2988" s="361">
        <f t="shared" si="79"/>
        <v>2974</v>
      </c>
      <c r="B2988" s="294"/>
      <c r="C2988" s="337"/>
      <c r="D2988" s="337"/>
      <c r="E2988" s="337"/>
      <c r="F2988" s="337"/>
      <c r="G2988" s="356"/>
      <c r="H2988" s="340"/>
      <c r="I2988" s="337"/>
      <c r="J2988" s="337"/>
      <c r="K2988" s="337"/>
      <c r="L2988" s="337"/>
      <c r="M2988" s="334"/>
      <c r="N2988" s="337"/>
      <c r="O2988" s="349"/>
      <c r="P2988" s="349" t="str">
        <f>TEXT(daily!$B2988,"mmmm")</f>
        <v>January</v>
      </c>
      <c r="Q2988" s="357"/>
      <c r="R2988" s="313" t="str">
        <f t="shared" si="78"/>
        <v>1900</v>
      </c>
    </row>
    <row r="2989" ht="27" customHeight="1" spans="1:18">
      <c r="A2989" s="362">
        <f t="shared" si="79"/>
        <v>2975</v>
      </c>
      <c r="B2989" s="294"/>
      <c r="C2989" s="337"/>
      <c r="D2989" s="337"/>
      <c r="E2989" s="337"/>
      <c r="F2989" s="337"/>
      <c r="G2989" s="356"/>
      <c r="H2989" s="340"/>
      <c r="I2989" s="337"/>
      <c r="J2989" s="337"/>
      <c r="K2989" s="337"/>
      <c r="L2989" s="337"/>
      <c r="M2989" s="329"/>
      <c r="N2989" s="337"/>
      <c r="O2989" s="349"/>
      <c r="P2989" s="349" t="str">
        <f>TEXT(daily!$B2989,"mmmm")</f>
        <v>January</v>
      </c>
      <c r="Q2989" s="358"/>
      <c r="R2989" s="313" t="str">
        <f t="shared" si="78"/>
        <v>1900</v>
      </c>
    </row>
    <row r="2990" ht="27" customHeight="1" spans="1:18">
      <c r="A2990" s="361">
        <f t="shared" si="79"/>
        <v>2976</v>
      </c>
      <c r="B2990" s="294"/>
      <c r="C2990" s="337"/>
      <c r="D2990" s="337"/>
      <c r="E2990" s="337"/>
      <c r="F2990" s="337"/>
      <c r="G2990" s="356"/>
      <c r="H2990" s="340"/>
      <c r="I2990" s="337"/>
      <c r="J2990" s="337"/>
      <c r="K2990" s="337"/>
      <c r="L2990" s="337"/>
      <c r="M2990" s="334"/>
      <c r="N2990" s="337"/>
      <c r="O2990" s="349"/>
      <c r="P2990" s="349" t="str">
        <f>TEXT(daily!$B2990,"mmmm")</f>
        <v>January</v>
      </c>
      <c r="Q2990" s="357"/>
      <c r="R2990" s="313" t="str">
        <f t="shared" si="78"/>
        <v>1900</v>
      </c>
    </row>
    <row r="2991" ht="27" customHeight="1" spans="1:18">
      <c r="A2991" s="362">
        <f t="shared" si="79"/>
        <v>2977</v>
      </c>
      <c r="B2991" s="294"/>
      <c r="C2991" s="337"/>
      <c r="D2991" s="337"/>
      <c r="E2991" s="337"/>
      <c r="F2991" s="337"/>
      <c r="G2991" s="356"/>
      <c r="H2991" s="340"/>
      <c r="I2991" s="337"/>
      <c r="J2991" s="337"/>
      <c r="K2991" s="337"/>
      <c r="L2991" s="337"/>
      <c r="M2991" s="329"/>
      <c r="N2991" s="337"/>
      <c r="O2991" s="349"/>
      <c r="P2991" s="349" t="str">
        <f>TEXT(daily!$B2991,"mmmm")</f>
        <v>January</v>
      </c>
      <c r="Q2991" s="358"/>
      <c r="R2991" s="313" t="str">
        <f t="shared" si="78"/>
        <v>1900</v>
      </c>
    </row>
    <row r="2992" ht="27" customHeight="1" spans="1:18">
      <c r="A2992" s="361">
        <f t="shared" si="79"/>
        <v>2978</v>
      </c>
      <c r="B2992" s="294"/>
      <c r="C2992" s="337"/>
      <c r="D2992" s="337"/>
      <c r="E2992" s="337"/>
      <c r="F2992" s="337"/>
      <c r="G2992" s="356"/>
      <c r="H2992" s="340"/>
      <c r="I2992" s="337"/>
      <c r="J2992" s="337"/>
      <c r="K2992" s="337"/>
      <c r="L2992" s="337"/>
      <c r="M2992" s="334"/>
      <c r="N2992" s="337"/>
      <c r="O2992" s="349"/>
      <c r="P2992" s="349" t="str">
        <f>TEXT(daily!$B2992,"mmmm")</f>
        <v>January</v>
      </c>
      <c r="Q2992" s="357"/>
      <c r="R2992" s="313" t="str">
        <f t="shared" si="78"/>
        <v>1900</v>
      </c>
    </row>
    <row r="2993" ht="27" customHeight="1" spans="1:18">
      <c r="A2993" s="362">
        <f t="shared" si="79"/>
        <v>2979</v>
      </c>
      <c r="B2993" s="294"/>
      <c r="C2993" s="337"/>
      <c r="D2993" s="337"/>
      <c r="E2993" s="337"/>
      <c r="F2993" s="337"/>
      <c r="G2993" s="356"/>
      <c r="H2993" s="340"/>
      <c r="I2993" s="337"/>
      <c r="J2993" s="337"/>
      <c r="K2993" s="337"/>
      <c r="L2993" s="337"/>
      <c r="M2993" s="329"/>
      <c r="N2993" s="337"/>
      <c r="O2993" s="349"/>
      <c r="P2993" s="349" t="str">
        <f>TEXT(daily!$B2993,"mmmm")</f>
        <v>January</v>
      </c>
      <c r="Q2993" s="358"/>
      <c r="R2993" s="313" t="str">
        <f t="shared" si="78"/>
        <v>1900</v>
      </c>
    </row>
    <row r="2994" ht="27" customHeight="1" spans="1:18">
      <c r="A2994" s="361">
        <f t="shared" si="79"/>
        <v>2980</v>
      </c>
      <c r="B2994" s="294"/>
      <c r="C2994" s="337"/>
      <c r="D2994" s="337"/>
      <c r="E2994" s="337"/>
      <c r="F2994" s="337"/>
      <c r="G2994" s="356"/>
      <c r="H2994" s="340"/>
      <c r="I2994" s="337"/>
      <c r="J2994" s="337"/>
      <c r="K2994" s="337"/>
      <c r="L2994" s="337"/>
      <c r="M2994" s="334"/>
      <c r="N2994" s="337"/>
      <c r="O2994" s="349"/>
      <c r="P2994" s="349" t="str">
        <f>TEXT(daily!$B2994,"mmmm")</f>
        <v>January</v>
      </c>
      <c r="Q2994" s="357"/>
      <c r="R2994" s="313" t="str">
        <f t="shared" si="78"/>
        <v>1900</v>
      </c>
    </row>
    <row r="2995" ht="27" customHeight="1" spans="1:18">
      <c r="A2995" s="362">
        <f t="shared" si="79"/>
        <v>2981</v>
      </c>
      <c r="B2995" s="294"/>
      <c r="C2995" s="337"/>
      <c r="D2995" s="337"/>
      <c r="E2995" s="337"/>
      <c r="F2995" s="337"/>
      <c r="G2995" s="356"/>
      <c r="H2995" s="340"/>
      <c r="I2995" s="337"/>
      <c r="J2995" s="337"/>
      <c r="K2995" s="337"/>
      <c r="L2995" s="337"/>
      <c r="M2995" s="329"/>
      <c r="N2995" s="337"/>
      <c r="O2995" s="349"/>
      <c r="P2995" s="349" t="str">
        <f>TEXT(daily!$B2995,"mmmm")</f>
        <v>January</v>
      </c>
      <c r="Q2995" s="358"/>
      <c r="R2995" s="313" t="str">
        <f t="shared" si="78"/>
        <v>1900</v>
      </c>
    </row>
    <row r="2996" ht="27" customHeight="1" spans="1:18">
      <c r="A2996" s="361">
        <f t="shared" si="79"/>
        <v>2982</v>
      </c>
      <c r="B2996" s="294"/>
      <c r="C2996" s="337"/>
      <c r="D2996" s="337"/>
      <c r="E2996" s="337"/>
      <c r="F2996" s="337"/>
      <c r="G2996" s="356"/>
      <c r="H2996" s="340"/>
      <c r="I2996" s="337"/>
      <c r="J2996" s="337"/>
      <c r="K2996" s="337"/>
      <c r="L2996" s="337"/>
      <c r="M2996" s="334"/>
      <c r="N2996" s="337"/>
      <c r="O2996" s="349"/>
      <c r="P2996" s="349" t="str">
        <f>TEXT(daily!$B2996,"mmmm")</f>
        <v>January</v>
      </c>
      <c r="Q2996" s="357"/>
      <c r="R2996" s="313" t="str">
        <f t="shared" si="78"/>
        <v>1900</v>
      </c>
    </row>
    <row r="2997" ht="27" customHeight="1" spans="1:18">
      <c r="A2997" s="362">
        <f t="shared" si="79"/>
        <v>2983</v>
      </c>
      <c r="B2997" s="294"/>
      <c r="C2997" s="337"/>
      <c r="D2997" s="337"/>
      <c r="E2997" s="337"/>
      <c r="F2997" s="337"/>
      <c r="G2997" s="356"/>
      <c r="H2997" s="340"/>
      <c r="I2997" s="337"/>
      <c r="J2997" s="337"/>
      <c r="K2997" s="337"/>
      <c r="L2997" s="337"/>
      <c r="M2997" s="329"/>
      <c r="N2997" s="337"/>
      <c r="O2997" s="349"/>
      <c r="P2997" s="349" t="str">
        <f>TEXT(daily!$B2997,"mmmm")</f>
        <v>January</v>
      </c>
      <c r="Q2997" s="358"/>
      <c r="R2997" s="313" t="str">
        <f t="shared" si="78"/>
        <v>1900</v>
      </c>
    </row>
    <row r="2998" ht="27" customHeight="1" spans="1:18">
      <c r="A2998" s="361">
        <f t="shared" si="79"/>
        <v>2984</v>
      </c>
      <c r="B2998" s="294"/>
      <c r="C2998" s="337"/>
      <c r="D2998" s="337"/>
      <c r="E2998" s="337"/>
      <c r="F2998" s="337"/>
      <c r="G2998" s="356"/>
      <c r="H2998" s="340"/>
      <c r="I2998" s="337"/>
      <c r="J2998" s="337"/>
      <c r="K2998" s="337"/>
      <c r="L2998" s="337"/>
      <c r="M2998" s="334"/>
      <c r="N2998" s="337"/>
      <c r="O2998" s="349"/>
      <c r="P2998" s="349" t="str">
        <f>TEXT(daily!$B2998,"mmmm")</f>
        <v>January</v>
      </c>
      <c r="Q2998" s="357"/>
      <c r="R2998" s="313" t="str">
        <f t="shared" si="78"/>
        <v>1900</v>
      </c>
    </row>
    <row r="2999" ht="27" customHeight="1" spans="1:18">
      <c r="A2999" s="362">
        <f t="shared" si="79"/>
        <v>2985</v>
      </c>
      <c r="B2999" s="294"/>
      <c r="C2999" s="337"/>
      <c r="D2999" s="337"/>
      <c r="E2999" s="337"/>
      <c r="F2999" s="337"/>
      <c r="G2999" s="356"/>
      <c r="H2999" s="340"/>
      <c r="I2999" s="337"/>
      <c r="J2999" s="337"/>
      <c r="K2999" s="337"/>
      <c r="L2999" s="337"/>
      <c r="M2999" s="329"/>
      <c r="N2999" s="337"/>
      <c r="O2999" s="349"/>
      <c r="P2999" s="349" t="str">
        <f>TEXT(daily!$B2999,"mmmm")</f>
        <v>January</v>
      </c>
      <c r="Q2999" s="358"/>
      <c r="R2999" s="313" t="str">
        <f t="shared" si="78"/>
        <v>1900</v>
      </c>
    </row>
    <row r="3000" ht="27" customHeight="1" spans="1:18">
      <c r="A3000" s="361">
        <f t="shared" si="79"/>
        <v>2986</v>
      </c>
      <c r="B3000" s="294"/>
      <c r="C3000" s="337"/>
      <c r="D3000" s="337"/>
      <c r="E3000" s="337"/>
      <c r="F3000" s="337"/>
      <c r="G3000" s="356"/>
      <c r="H3000" s="340"/>
      <c r="I3000" s="337"/>
      <c r="J3000" s="337"/>
      <c r="K3000" s="337"/>
      <c r="L3000" s="337"/>
      <c r="M3000" s="334"/>
      <c r="N3000" s="337"/>
      <c r="O3000" s="349"/>
      <c r="P3000" s="349" t="str">
        <f>TEXT(daily!$B3000,"mmmm")</f>
        <v>January</v>
      </c>
      <c r="Q3000" s="357"/>
      <c r="R3000" s="313" t="str">
        <f t="shared" si="78"/>
        <v>1900</v>
      </c>
    </row>
    <row r="3001" ht="27" customHeight="1" spans="1:18">
      <c r="A3001" s="362">
        <f t="shared" si="79"/>
        <v>2987</v>
      </c>
      <c r="B3001" s="294"/>
      <c r="C3001" s="337"/>
      <c r="D3001" s="337"/>
      <c r="E3001" s="337"/>
      <c r="F3001" s="337"/>
      <c r="G3001" s="356"/>
      <c r="H3001" s="340"/>
      <c r="I3001" s="337"/>
      <c r="J3001" s="337"/>
      <c r="K3001" s="337"/>
      <c r="L3001" s="337"/>
      <c r="M3001" s="329"/>
      <c r="N3001" s="337"/>
      <c r="O3001" s="349"/>
      <c r="P3001" s="349" t="str">
        <f>TEXT(daily!$B3001,"mmmm")</f>
        <v>January</v>
      </c>
      <c r="Q3001" s="358"/>
      <c r="R3001" s="313" t="str">
        <f t="shared" si="78"/>
        <v>1900</v>
      </c>
    </row>
    <row r="3002" ht="27" customHeight="1" spans="1:18">
      <c r="A3002" s="361">
        <f t="shared" si="79"/>
        <v>2988</v>
      </c>
      <c r="B3002" s="294"/>
      <c r="C3002" s="337"/>
      <c r="D3002" s="337"/>
      <c r="E3002" s="337"/>
      <c r="F3002" s="337"/>
      <c r="G3002" s="356"/>
      <c r="H3002" s="340"/>
      <c r="I3002" s="337"/>
      <c r="J3002" s="337"/>
      <c r="K3002" s="337"/>
      <c r="L3002" s="337"/>
      <c r="M3002" s="334"/>
      <c r="N3002" s="337"/>
      <c r="O3002" s="349"/>
      <c r="P3002" s="349" t="str">
        <f>TEXT(daily!$B3002,"mmmm")</f>
        <v>January</v>
      </c>
      <c r="Q3002" s="357"/>
      <c r="R3002" s="313" t="str">
        <f t="shared" si="78"/>
        <v>1900</v>
      </c>
    </row>
    <row r="3003" ht="27" customHeight="1" spans="1:18">
      <c r="A3003" s="362">
        <f t="shared" si="79"/>
        <v>2989</v>
      </c>
      <c r="B3003" s="294"/>
      <c r="C3003" s="337"/>
      <c r="D3003" s="337"/>
      <c r="E3003" s="337"/>
      <c r="F3003" s="337"/>
      <c r="G3003" s="356"/>
      <c r="H3003" s="340"/>
      <c r="I3003" s="337"/>
      <c r="J3003" s="337"/>
      <c r="K3003" s="337"/>
      <c r="L3003" s="337"/>
      <c r="M3003" s="329"/>
      <c r="N3003" s="337"/>
      <c r="O3003" s="349"/>
      <c r="P3003" s="349" t="str">
        <f>TEXT(daily!$B3003,"mmmm")</f>
        <v>January</v>
      </c>
      <c r="Q3003" s="358"/>
      <c r="R3003" s="313" t="str">
        <f t="shared" si="78"/>
        <v>1900</v>
      </c>
    </row>
    <row r="3004" ht="27" customHeight="1" spans="1:18">
      <c r="A3004" s="361">
        <f t="shared" si="79"/>
        <v>2990</v>
      </c>
      <c r="B3004" s="294"/>
      <c r="C3004" s="337"/>
      <c r="D3004" s="337"/>
      <c r="E3004" s="337"/>
      <c r="F3004" s="337"/>
      <c r="G3004" s="356"/>
      <c r="H3004" s="340"/>
      <c r="I3004" s="337"/>
      <c r="J3004" s="337"/>
      <c r="K3004" s="337"/>
      <c r="L3004" s="337"/>
      <c r="M3004" s="334"/>
      <c r="N3004" s="337"/>
      <c r="O3004" s="349"/>
      <c r="P3004" s="349" t="str">
        <f>TEXT(daily!$B3004,"mmmm")</f>
        <v>January</v>
      </c>
      <c r="Q3004" s="357"/>
      <c r="R3004" s="313" t="str">
        <f t="shared" si="78"/>
        <v>1900</v>
      </c>
    </row>
    <row r="3005" ht="27" customHeight="1" spans="1:18">
      <c r="A3005" s="362">
        <f t="shared" si="79"/>
        <v>2991</v>
      </c>
      <c r="B3005" s="294"/>
      <c r="C3005" s="337"/>
      <c r="D3005" s="337"/>
      <c r="E3005" s="337"/>
      <c r="F3005" s="337"/>
      <c r="G3005" s="356"/>
      <c r="H3005" s="340"/>
      <c r="I3005" s="337"/>
      <c r="J3005" s="337"/>
      <c r="K3005" s="337"/>
      <c r="L3005" s="337"/>
      <c r="M3005" s="329"/>
      <c r="N3005" s="337"/>
      <c r="O3005" s="349"/>
      <c r="P3005" s="349" t="str">
        <f>TEXT(daily!$B3005,"mmmm")</f>
        <v>January</v>
      </c>
      <c r="Q3005" s="358"/>
      <c r="R3005" s="313" t="str">
        <f t="shared" si="78"/>
        <v>1900</v>
      </c>
    </row>
    <row r="3006" ht="27" customHeight="1" spans="1:18">
      <c r="A3006" s="361">
        <f t="shared" si="79"/>
        <v>2992</v>
      </c>
      <c r="B3006" s="294"/>
      <c r="C3006" s="337"/>
      <c r="D3006" s="337"/>
      <c r="E3006" s="337"/>
      <c r="F3006" s="337"/>
      <c r="G3006" s="356"/>
      <c r="H3006" s="340"/>
      <c r="I3006" s="337"/>
      <c r="J3006" s="337"/>
      <c r="K3006" s="337"/>
      <c r="L3006" s="337"/>
      <c r="M3006" s="334"/>
      <c r="N3006" s="337"/>
      <c r="O3006" s="349"/>
      <c r="P3006" s="349" t="str">
        <f>TEXT(daily!$B3006,"mmmm")</f>
        <v>January</v>
      </c>
      <c r="Q3006" s="357"/>
      <c r="R3006" s="313" t="str">
        <f t="shared" si="78"/>
        <v>1900</v>
      </c>
    </row>
    <row r="3007" ht="27" customHeight="1" spans="1:18">
      <c r="A3007" s="362">
        <f t="shared" si="79"/>
        <v>2993</v>
      </c>
      <c r="B3007" s="294"/>
      <c r="C3007" s="337"/>
      <c r="D3007" s="337"/>
      <c r="E3007" s="337"/>
      <c r="F3007" s="337"/>
      <c r="G3007" s="356"/>
      <c r="H3007" s="340"/>
      <c r="I3007" s="337"/>
      <c r="J3007" s="337"/>
      <c r="K3007" s="337"/>
      <c r="L3007" s="337"/>
      <c r="M3007" s="329"/>
      <c r="N3007" s="337"/>
      <c r="O3007" s="349"/>
      <c r="P3007" s="349" t="str">
        <f>TEXT(daily!$B3007,"mmmm")</f>
        <v>January</v>
      </c>
      <c r="Q3007" s="358"/>
      <c r="R3007" s="313" t="str">
        <f t="shared" si="78"/>
        <v>1900</v>
      </c>
    </row>
    <row r="3008" ht="27" customHeight="1" spans="1:18">
      <c r="A3008" s="361">
        <f t="shared" si="79"/>
        <v>2994</v>
      </c>
      <c r="B3008" s="294"/>
      <c r="C3008" s="337"/>
      <c r="D3008" s="337"/>
      <c r="E3008" s="337"/>
      <c r="F3008" s="337"/>
      <c r="G3008" s="356"/>
      <c r="H3008" s="340"/>
      <c r="I3008" s="337"/>
      <c r="J3008" s="337"/>
      <c r="K3008" s="337"/>
      <c r="L3008" s="337"/>
      <c r="M3008" s="334"/>
      <c r="N3008" s="337"/>
      <c r="O3008" s="349"/>
      <c r="P3008" s="349" t="str">
        <f>TEXT(daily!$B3008,"mmmm")</f>
        <v>January</v>
      </c>
      <c r="Q3008" s="357"/>
      <c r="R3008" s="313" t="str">
        <f t="shared" si="78"/>
        <v>1900</v>
      </c>
    </row>
    <row r="3009" ht="27" customHeight="1" spans="1:18">
      <c r="A3009" s="362">
        <f t="shared" si="79"/>
        <v>2995</v>
      </c>
      <c r="B3009" s="294"/>
      <c r="C3009" s="337"/>
      <c r="D3009" s="337"/>
      <c r="E3009" s="337"/>
      <c r="F3009" s="337"/>
      <c r="G3009" s="356"/>
      <c r="H3009" s="340"/>
      <c r="I3009" s="337"/>
      <c r="J3009" s="337"/>
      <c r="K3009" s="337"/>
      <c r="L3009" s="337"/>
      <c r="M3009" s="329"/>
      <c r="N3009" s="337"/>
      <c r="O3009" s="349"/>
      <c r="P3009" s="349" t="str">
        <f>TEXT(daily!$B3009,"mmmm")</f>
        <v>January</v>
      </c>
      <c r="Q3009" s="358"/>
      <c r="R3009" s="313" t="str">
        <f t="shared" si="78"/>
        <v>1900</v>
      </c>
    </row>
    <row r="3010" ht="27" customHeight="1" spans="1:18">
      <c r="A3010" s="361">
        <f t="shared" si="79"/>
        <v>2996</v>
      </c>
      <c r="B3010" s="294"/>
      <c r="C3010" s="337"/>
      <c r="D3010" s="337"/>
      <c r="E3010" s="337"/>
      <c r="F3010" s="337"/>
      <c r="G3010" s="356"/>
      <c r="H3010" s="340"/>
      <c r="I3010" s="337"/>
      <c r="J3010" s="337"/>
      <c r="K3010" s="337"/>
      <c r="L3010" s="337"/>
      <c r="M3010" s="334"/>
      <c r="N3010" s="337"/>
      <c r="O3010" s="349"/>
      <c r="P3010" s="349" t="str">
        <f>TEXT(daily!$B3010,"mmmm")</f>
        <v>January</v>
      </c>
      <c r="Q3010" s="357"/>
      <c r="R3010" s="313" t="str">
        <f t="shared" si="78"/>
        <v>1900</v>
      </c>
    </row>
    <row r="3011" ht="27" customHeight="1" spans="1:18">
      <c r="A3011" s="362">
        <f t="shared" si="79"/>
        <v>2997</v>
      </c>
      <c r="B3011" s="294"/>
      <c r="C3011" s="337"/>
      <c r="D3011" s="337"/>
      <c r="E3011" s="337"/>
      <c r="F3011" s="337"/>
      <c r="G3011" s="356"/>
      <c r="H3011" s="340"/>
      <c r="I3011" s="337"/>
      <c r="J3011" s="337"/>
      <c r="K3011" s="337"/>
      <c r="L3011" s="337"/>
      <c r="M3011" s="329"/>
      <c r="N3011" s="337"/>
      <c r="O3011" s="349"/>
      <c r="P3011" s="349" t="str">
        <f>TEXT(daily!$B3011,"mmmm")</f>
        <v>January</v>
      </c>
      <c r="Q3011" s="358"/>
      <c r="R3011" s="313" t="str">
        <f t="shared" si="78"/>
        <v>1900</v>
      </c>
    </row>
    <row r="3012" ht="27" customHeight="1" spans="1:18">
      <c r="A3012" s="361">
        <f t="shared" si="79"/>
        <v>2998</v>
      </c>
      <c r="B3012" s="294"/>
      <c r="C3012" s="337"/>
      <c r="D3012" s="337"/>
      <c r="E3012" s="337"/>
      <c r="F3012" s="337"/>
      <c r="G3012" s="356"/>
      <c r="H3012" s="340"/>
      <c r="I3012" s="337"/>
      <c r="J3012" s="337"/>
      <c r="K3012" s="337"/>
      <c r="L3012" s="337"/>
      <c r="M3012" s="334"/>
      <c r="N3012" s="337"/>
      <c r="O3012" s="349"/>
      <c r="P3012" s="349" t="str">
        <f>TEXT(daily!$B3012,"mmmm")</f>
        <v>January</v>
      </c>
      <c r="Q3012" s="357"/>
      <c r="R3012" s="313" t="str">
        <f t="shared" si="78"/>
        <v>1900</v>
      </c>
    </row>
    <row r="3013" ht="27" customHeight="1" spans="1:18">
      <c r="A3013" s="362">
        <f t="shared" si="79"/>
        <v>2999</v>
      </c>
      <c r="B3013" s="294"/>
      <c r="C3013" s="337"/>
      <c r="D3013" s="337"/>
      <c r="E3013" s="337"/>
      <c r="F3013" s="337"/>
      <c r="G3013" s="356"/>
      <c r="H3013" s="340"/>
      <c r="I3013" s="337"/>
      <c r="J3013" s="337"/>
      <c r="K3013" s="337"/>
      <c r="L3013" s="337"/>
      <c r="M3013" s="329"/>
      <c r="N3013" s="337"/>
      <c r="O3013" s="349"/>
      <c r="P3013" s="349" t="str">
        <f>TEXT(daily!$B3013,"mmmm")</f>
        <v>January</v>
      </c>
      <c r="Q3013" s="358"/>
      <c r="R3013" s="313" t="str">
        <f t="shared" si="78"/>
        <v>1900</v>
      </c>
    </row>
    <row r="3014" ht="27" customHeight="1" spans="1:18">
      <c r="A3014" s="361">
        <f t="shared" si="79"/>
        <v>3000</v>
      </c>
      <c r="B3014" s="294"/>
      <c r="C3014" s="337"/>
      <c r="D3014" s="337"/>
      <c r="E3014" s="337"/>
      <c r="F3014" s="337"/>
      <c r="G3014" s="356"/>
      <c r="H3014" s="340"/>
      <c r="I3014" s="337"/>
      <c r="J3014" s="337"/>
      <c r="K3014" s="337"/>
      <c r="L3014" s="337"/>
      <c r="M3014" s="334"/>
      <c r="N3014" s="337"/>
      <c r="O3014" s="349"/>
      <c r="P3014" s="349" t="str">
        <f>TEXT(daily!$B3014,"mmmm")</f>
        <v>January</v>
      </c>
      <c r="Q3014" s="357"/>
      <c r="R3014" s="313" t="str">
        <f t="shared" si="78"/>
        <v>1900</v>
      </c>
    </row>
    <row r="3015" ht="27" customHeight="1" spans="1:18">
      <c r="A3015" s="362">
        <f t="shared" si="79"/>
        <v>3001</v>
      </c>
      <c r="B3015" s="294"/>
      <c r="C3015" s="337"/>
      <c r="D3015" s="337"/>
      <c r="E3015" s="337"/>
      <c r="F3015" s="337"/>
      <c r="G3015" s="356"/>
      <c r="H3015" s="340"/>
      <c r="I3015" s="337"/>
      <c r="J3015" s="337"/>
      <c r="K3015" s="337"/>
      <c r="L3015" s="337"/>
      <c r="M3015" s="329"/>
      <c r="N3015" s="337"/>
      <c r="O3015" s="349"/>
      <c r="P3015" s="349" t="str">
        <f>TEXT(daily!$B3015,"mmmm")</f>
        <v>January</v>
      </c>
      <c r="Q3015" s="358"/>
      <c r="R3015" s="313" t="str">
        <f t="shared" si="78"/>
        <v>1900</v>
      </c>
    </row>
    <row r="3016" ht="27" customHeight="1" spans="1:18">
      <c r="A3016" s="361">
        <f t="shared" si="79"/>
        <v>3002</v>
      </c>
      <c r="B3016" s="294"/>
      <c r="C3016" s="337"/>
      <c r="D3016" s="337"/>
      <c r="E3016" s="337"/>
      <c r="F3016" s="337"/>
      <c r="G3016" s="356"/>
      <c r="H3016" s="340"/>
      <c r="I3016" s="337"/>
      <c r="J3016" s="337"/>
      <c r="K3016" s="337"/>
      <c r="L3016" s="337"/>
      <c r="M3016" s="334"/>
      <c r="N3016" s="337"/>
      <c r="O3016" s="349"/>
      <c r="P3016" s="349" t="str">
        <f>TEXT(daily!$B3016,"mmmm")</f>
        <v>January</v>
      </c>
      <c r="Q3016" s="357"/>
      <c r="R3016" s="313" t="str">
        <f t="shared" si="78"/>
        <v>1900</v>
      </c>
    </row>
    <row r="3017" ht="27" customHeight="1" spans="1:18">
      <c r="A3017" s="362">
        <f t="shared" si="79"/>
        <v>3003</v>
      </c>
      <c r="B3017" s="294"/>
      <c r="C3017" s="337"/>
      <c r="D3017" s="337"/>
      <c r="E3017" s="337"/>
      <c r="F3017" s="337"/>
      <c r="G3017" s="356"/>
      <c r="H3017" s="340"/>
      <c r="I3017" s="337"/>
      <c r="J3017" s="337"/>
      <c r="K3017" s="337"/>
      <c r="L3017" s="337"/>
      <c r="M3017" s="329"/>
      <c r="N3017" s="337"/>
      <c r="O3017" s="349"/>
      <c r="P3017" s="349" t="str">
        <f>TEXT(daily!$B3017,"mmmm")</f>
        <v>January</v>
      </c>
      <c r="Q3017" s="358"/>
      <c r="R3017" s="313" t="str">
        <f t="shared" si="78"/>
        <v>1900</v>
      </c>
    </row>
    <row r="3018" ht="27" customHeight="1" spans="1:18">
      <c r="A3018" s="361">
        <f t="shared" si="79"/>
        <v>3004</v>
      </c>
      <c r="B3018" s="294"/>
      <c r="C3018" s="337"/>
      <c r="D3018" s="337"/>
      <c r="E3018" s="337"/>
      <c r="F3018" s="337"/>
      <c r="G3018" s="356"/>
      <c r="H3018" s="340"/>
      <c r="I3018" s="337"/>
      <c r="J3018" s="337"/>
      <c r="K3018" s="337"/>
      <c r="L3018" s="337"/>
      <c r="M3018" s="334"/>
      <c r="N3018" s="337"/>
      <c r="O3018" s="349"/>
      <c r="P3018" s="349" t="str">
        <f>TEXT(daily!$B3018,"mmmm")</f>
        <v>January</v>
      </c>
      <c r="Q3018" s="357"/>
      <c r="R3018" s="313" t="str">
        <f t="shared" si="78"/>
        <v>1900</v>
      </c>
    </row>
    <row r="3019" ht="27" customHeight="1" spans="1:18">
      <c r="A3019" s="362">
        <f t="shared" si="79"/>
        <v>3005</v>
      </c>
      <c r="B3019" s="294"/>
      <c r="C3019" s="337"/>
      <c r="D3019" s="337"/>
      <c r="E3019" s="337"/>
      <c r="F3019" s="337"/>
      <c r="G3019" s="356"/>
      <c r="H3019" s="340"/>
      <c r="I3019" s="337"/>
      <c r="J3019" s="337"/>
      <c r="K3019" s="337"/>
      <c r="L3019" s="337"/>
      <c r="M3019" s="329"/>
      <c r="N3019" s="337"/>
      <c r="O3019" s="349"/>
      <c r="P3019" s="349" t="str">
        <f>TEXT(daily!$B3019,"mmmm")</f>
        <v>January</v>
      </c>
      <c r="Q3019" s="358"/>
      <c r="R3019" s="313" t="str">
        <f t="shared" si="78"/>
        <v>1900</v>
      </c>
    </row>
    <row r="3020" ht="27" customHeight="1" spans="1:18">
      <c r="A3020" s="361">
        <f t="shared" si="79"/>
        <v>3006</v>
      </c>
      <c r="B3020" s="294"/>
      <c r="C3020" s="337"/>
      <c r="D3020" s="337"/>
      <c r="E3020" s="337"/>
      <c r="F3020" s="337"/>
      <c r="G3020" s="356"/>
      <c r="H3020" s="340"/>
      <c r="I3020" s="337"/>
      <c r="J3020" s="337"/>
      <c r="K3020" s="337"/>
      <c r="L3020" s="337"/>
      <c r="M3020" s="334"/>
      <c r="N3020" s="337"/>
      <c r="O3020" s="349"/>
      <c r="P3020" s="349" t="str">
        <f>TEXT(daily!$B3020,"mmmm")</f>
        <v>January</v>
      </c>
      <c r="Q3020" s="357"/>
      <c r="R3020" s="313" t="str">
        <f t="shared" si="78"/>
        <v>1900</v>
      </c>
    </row>
    <row r="3021" ht="27" customHeight="1" spans="1:18">
      <c r="A3021" s="362">
        <f t="shared" si="79"/>
        <v>3007</v>
      </c>
      <c r="B3021" s="294"/>
      <c r="C3021" s="337"/>
      <c r="D3021" s="337"/>
      <c r="E3021" s="337"/>
      <c r="F3021" s="337"/>
      <c r="G3021" s="356"/>
      <c r="H3021" s="340"/>
      <c r="I3021" s="337"/>
      <c r="J3021" s="337"/>
      <c r="K3021" s="337"/>
      <c r="L3021" s="337"/>
      <c r="M3021" s="329"/>
      <c r="N3021" s="337"/>
      <c r="O3021" s="349"/>
      <c r="P3021" s="349" t="str">
        <f>TEXT(daily!$B3021,"mmmm")</f>
        <v>January</v>
      </c>
      <c r="Q3021" s="358"/>
      <c r="R3021" s="313" t="str">
        <f t="shared" si="78"/>
        <v>1900</v>
      </c>
    </row>
    <row r="3022" ht="27" customHeight="1" spans="1:18">
      <c r="A3022" s="361">
        <f t="shared" si="79"/>
        <v>3008</v>
      </c>
      <c r="B3022" s="294"/>
      <c r="C3022" s="337"/>
      <c r="D3022" s="337"/>
      <c r="E3022" s="337"/>
      <c r="F3022" s="337"/>
      <c r="G3022" s="356"/>
      <c r="H3022" s="340"/>
      <c r="I3022" s="337"/>
      <c r="J3022" s="337"/>
      <c r="K3022" s="337"/>
      <c r="L3022" s="337"/>
      <c r="M3022" s="334"/>
      <c r="N3022" s="337"/>
      <c r="O3022" s="349"/>
      <c r="P3022" s="349" t="str">
        <f>TEXT(daily!$B3022,"mmmm")</f>
        <v>January</v>
      </c>
      <c r="Q3022" s="357"/>
      <c r="R3022" s="313" t="str">
        <f t="shared" si="78"/>
        <v>1900</v>
      </c>
    </row>
    <row r="3023" ht="27" customHeight="1" spans="1:18">
      <c r="A3023" s="362">
        <f t="shared" si="79"/>
        <v>3009</v>
      </c>
      <c r="B3023" s="294"/>
      <c r="C3023" s="337"/>
      <c r="D3023" s="337"/>
      <c r="E3023" s="337"/>
      <c r="F3023" s="337"/>
      <c r="G3023" s="356"/>
      <c r="H3023" s="340"/>
      <c r="I3023" s="337"/>
      <c r="J3023" s="337"/>
      <c r="K3023" s="337"/>
      <c r="L3023" s="337"/>
      <c r="M3023" s="329"/>
      <c r="N3023" s="337"/>
      <c r="O3023" s="349"/>
      <c r="P3023" s="349" t="str">
        <f>TEXT(daily!$B3023,"mmmm")</f>
        <v>January</v>
      </c>
      <c r="Q3023" s="358"/>
      <c r="R3023" s="313" t="str">
        <f t="shared" ref="R3023:R3086" si="80">TEXT(B3023,"yyyy")</f>
        <v>1900</v>
      </c>
    </row>
    <row r="3024" ht="27" customHeight="1" spans="1:18">
      <c r="A3024" s="361">
        <f t="shared" si="79"/>
        <v>3010</v>
      </c>
      <c r="B3024" s="294"/>
      <c r="C3024" s="337"/>
      <c r="D3024" s="337"/>
      <c r="E3024" s="337"/>
      <c r="F3024" s="337"/>
      <c r="G3024" s="356"/>
      <c r="H3024" s="340"/>
      <c r="I3024" s="337"/>
      <c r="J3024" s="337"/>
      <c r="K3024" s="337"/>
      <c r="L3024" s="337"/>
      <c r="M3024" s="334"/>
      <c r="N3024" s="337"/>
      <c r="O3024" s="349"/>
      <c r="P3024" s="349" t="str">
        <f>TEXT(daily!$B3024,"mmmm")</f>
        <v>January</v>
      </c>
      <c r="Q3024" s="357"/>
      <c r="R3024" s="313" t="str">
        <f t="shared" si="80"/>
        <v>1900</v>
      </c>
    </row>
    <row r="3025" ht="27" customHeight="1" spans="1:18">
      <c r="A3025" s="362">
        <f t="shared" si="79"/>
        <v>3011</v>
      </c>
      <c r="B3025" s="294"/>
      <c r="C3025" s="337"/>
      <c r="D3025" s="337"/>
      <c r="E3025" s="337"/>
      <c r="F3025" s="337"/>
      <c r="G3025" s="356"/>
      <c r="H3025" s="340"/>
      <c r="I3025" s="337"/>
      <c r="J3025" s="337"/>
      <c r="K3025" s="337"/>
      <c r="L3025" s="337"/>
      <c r="M3025" s="329"/>
      <c r="N3025" s="337"/>
      <c r="O3025" s="349"/>
      <c r="P3025" s="349" t="str">
        <f>TEXT(daily!$B3025,"mmmm")</f>
        <v>January</v>
      </c>
      <c r="Q3025" s="358"/>
      <c r="R3025" s="313" t="str">
        <f t="shared" si="80"/>
        <v>1900</v>
      </c>
    </row>
    <row r="3026" ht="27" customHeight="1" spans="1:18">
      <c r="A3026" s="361">
        <f t="shared" si="79"/>
        <v>3012</v>
      </c>
      <c r="B3026" s="294"/>
      <c r="C3026" s="337"/>
      <c r="D3026" s="337"/>
      <c r="E3026" s="337"/>
      <c r="F3026" s="337"/>
      <c r="G3026" s="356"/>
      <c r="H3026" s="340"/>
      <c r="I3026" s="337"/>
      <c r="J3026" s="337"/>
      <c r="K3026" s="337"/>
      <c r="L3026" s="337"/>
      <c r="M3026" s="334"/>
      <c r="N3026" s="337"/>
      <c r="O3026" s="349"/>
      <c r="P3026" s="349" t="str">
        <f>TEXT(daily!$B3026,"mmmm")</f>
        <v>January</v>
      </c>
      <c r="Q3026" s="357"/>
      <c r="R3026" s="313" t="str">
        <f t="shared" si="80"/>
        <v>1900</v>
      </c>
    </row>
    <row r="3027" ht="27" customHeight="1" spans="1:18">
      <c r="A3027" s="362">
        <f t="shared" si="79"/>
        <v>3013</v>
      </c>
      <c r="B3027" s="294"/>
      <c r="C3027" s="337"/>
      <c r="D3027" s="337"/>
      <c r="E3027" s="337"/>
      <c r="F3027" s="337"/>
      <c r="G3027" s="356"/>
      <c r="H3027" s="340"/>
      <c r="I3027" s="337"/>
      <c r="J3027" s="337"/>
      <c r="K3027" s="337"/>
      <c r="L3027" s="337"/>
      <c r="M3027" s="329"/>
      <c r="N3027" s="337"/>
      <c r="O3027" s="349"/>
      <c r="P3027" s="349" t="str">
        <f>TEXT(daily!$B3027,"mmmm")</f>
        <v>January</v>
      </c>
      <c r="Q3027" s="358"/>
      <c r="R3027" s="313" t="str">
        <f t="shared" si="80"/>
        <v>1900</v>
      </c>
    </row>
    <row r="3028" ht="27" customHeight="1" spans="1:18">
      <c r="A3028" s="361">
        <f t="shared" si="79"/>
        <v>3014</v>
      </c>
      <c r="B3028" s="294"/>
      <c r="C3028" s="337"/>
      <c r="D3028" s="337"/>
      <c r="E3028" s="337"/>
      <c r="F3028" s="337"/>
      <c r="G3028" s="356"/>
      <c r="H3028" s="340"/>
      <c r="I3028" s="337"/>
      <c r="J3028" s="337"/>
      <c r="K3028" s="337"/>
      <c r="L3028" s="337"/>
      <c r="M3028" s="334"/>
      <c r="N3028" s="337"/>
      <c r="O3028" s="349"/>
      <c r="P3028" s="349" t="str">
        <f>TEXT(daily!$B3028,"mmmm")</f>
        <v>January</v>
      </c>
      <c r="Q3028" s="357"/>
      <c r="R3028" s="313" t="str">
        <f t="shared" si="80"/>
        <v>1900</v>
      </c>
    </row>
    <row r="3029" ht="27" customHeight="1" spans="1:18">
      <c r="A3029" s="362">
        <f t="shared" si="79"/>
        <v>3015</v>
      </c>
      <c r="B3029" s="294"/>
      <c r="C3029" s="337"/>
      <c r="D3029" s="337"/>
      <c r="E3029" s="337"/>
      <c r="F3029" s="337"/>
      <c r="G3029" s="356"/>
      <c r="H3029" s="340"/>
      <c r="I3029" s="337"/>
      <c r="J3029" s="337"/>
      <c r="K3029" s="337"/>
      <c r="L3029" s="337"/>
      <c r="M3029" s="329"/>
      <c r="N3029" s="337"/>
      <c r="O3029" s="349"/>
      <c r="P3029" s="349" t="str">
        <f>TEXT(daily!$B3029,"mmmm")</f>
        <v>January</v>
      </c>
      <c r="Q3029" s="358"/>
      <c r="R3029" s="313" t="str">
        <f t="shared" si="80"/>
        <v>1900</v>
      </c>
    </row>
    <row r="3030" ht="27" customHeight="1" spans="1:18">
      <c r="A3030" s="361">
        <f t="shared" si="79"/>
        <v>3016</v>
      </c>
      <c r="B3030" s="294"/>
      <c r="C3030" s="337"/>
      <c r="D3030" s="337"/>
      <c r="E3030" s="337"/>
      <c r="F3030" s="337"/>
      <c r="G3030" s="356"/>
      <c r="H3030" s="340"/>
      <c r="I3030" s="337"/>
      <c r="J3030" s="337"/>
      <c r="K3030" s="337"/>
      <c r="L3030" s="337"/>
      <c r="M3030" s="334"/>
      <c r="N3030" s="337"/>
      <c r="O3030" s="349"/>
      <c r="P3030" s="349" t="str">
        <f>TEXT(daily!$B3030,"mmmm")</f>
        <v>January</v>
      </c>
      <c r="Q3030" s="357"/>
      <c r="R3030" s="313" t="str">
        <f t="shared" si="80"/>
        <v>1900</v>
      </c>
    </row>
    <row r="3031" ht="27" customHeight="1" spans="1:18">
      <c r="A3031" s="362">
        <f t="shared" si="79"/>
        <v>3017</v>
      </c>
      <c r="B3031" s="294"/>
      <c r="C3031" s="337"/>
      <c r="D3031" s="337"/>
      <c r="E3031" s="337"/>
      <c r="F3031" s="337"/>
      <c r="G3031" s="356"/>
      <c r="H3031" s="340"/>
      <c r="I3031" s="337"/>
      <c r="J3031" s="337"/>
      <c r="K3031" s="337"/>
      <c r="L3031" s="337"/>
      <c r="M3031" s="329"/>
      <c r="N3031" s="337"/>
      <c r="O3031" s="349"/>
      <c r="P3031" s="349" t="str">
        <f>TEXT(daily!$B3031,"mmmm")</f>
        <v>January</v>
      </c>
      <c r="Q3031" s="358"/>
      <c r="R3031" s="313" t="str">
        <f t="shared" si="80"/>
        <v>1900</v>
      </c>
    </row>
    <row r="3032" ht="27" customHeight="1" spans="1:18">
      <c r="A3032" s="361">
        <f t="shared" si="79"/>
        <v>3018</v>
      </c>
      <c r="B3032" s="294"/>
      <c r="C3032" s="337"/>
      <c r="D3032" s="337"/>
      <c r="E3032" s="337"/>
      <c r="F3032" s="337"/>
      <c r="G3032" s="356"/>
      <c r="H3032" s="340"/>
      <c r="I3032" s="337"/>
      <c r="J3032" s="337"/>
      <c r="K3032" s="337"/>
      <c r="L3032" s="337"/>
      <c r="M3032" s="334"/>
      <c r="N3032" s="337"/>
      <c r="O3032" s="349"/>
      <c r="P3032" s="349" t="str">
        <f>TEXT(daily!$B3032,"mmmm")</f>
        <v>January</v>
      </c>
      <c r="Q3032" s="357"/>
      <c r="R3032" s="313" t="str">
        <f t="shared" si="80"/>
        <v>1900</v>
      </c>
    </row>
    <row r="3033" ht="27" customHeight="1" spans="1:18">
      <c r="A3033" s="362">
        <f t="shared" si="79"/>
        <v>3019</v>
      </c>
      <c r="B3033" s="294"/>
      <c r="C3033" s="337"/>
      <c r="D3033" s="337"/>
      <c r="E3033" s="337"/>
      <c r="F3033" s="337"/>
      <c r="G3033" s="356"/>
      <c r="H3033" s="340"/>
      <c r="I3033" s="337"/>
      <c r="J3033" s="337"/>
      <c r="K3033" s="337"/>
      <c r="L3033" s="337"/>
      <c r="M3033" s="329"/>
      <c r="N3033" s="337"/>
      <c r="O3033" s="349"/>
      <c r="P3033" s="349" t="str">
        <f>TEXT(daily!$B3033,"mmmm")</f>
        <v>January</v>
      </c>
      <c r="Q3033" s="358"/>
      <c r="R3033" s="313" t="str">
        <f t="shared" si="80"/>
        <v>1900</v>
      </c>
    </row>
    <row r="3034" ht="27" customHeight="1" spans="1:18">
      <c r="A3034" s="361">
        <f t="shared" si="79"/>
        <v>3020</v>
      </c>
      <c r="B3034" s="294"/>
      <c r="C3034" s="337"/>
      <c r="D3034" s="337"/>
      <c r="E3034" s="337"/>
      <c r="F3034" s="337"/>
      <c r="G3034" s="356"/>
      <c r="H3034" s="340"/>
      <c r="I3034" s="337"/>
      <c r="J3034" s="337"/>
      <c r="K3034" s="337"/>
      <c r="L3034" s="337"/>
      <c r="M3034" s="334"/>
      <c r="N3034" s="337"/>
      <c r="O3034" s="349"/>
      <c r="P3034" s="349" t="str">
        <f>TEXT(daily!$B3034,"mmmm")</f>
        <v>January</v>
      </c>
      <c r="Q3034" s="357"/>
      <c r="R3034" s="313" t="str">
        <f t="shared" si="80"/>
        <v>1900</v>
      </c>
    </row>
    <row r="3035" ht="27" customHeight="1" spans="1:18">
      <c r="A3035" s="362">
        <f t="shared" si="79"/>
        <v>3021</v>
      </c>
      <c r="B3035" s="294"/>
      <c r="C3035" s="337"/>
      <c r="D3035" s="337"/>
      <c r="E3035" s="337"/>
      <c r="F3035" s="337"/>
      <c r="G3035" s="356"/>
      <c r="H3035" s="340"/>
      <c r="I3035" s="337"/>
      <c r="J3035" s="337"/>
      <c r="K3035" s="337"/>
      <c r="L3035" s="337"/>
      <c r="M3035" s="329"/>
      <c r="N3035" s="337"/>
      <c r="O3035" s="349"/>
      <c r="P3035" s="349" t="str">
        <f>TEXT(daily!$B3035,"mmmm")</f>
        <v>January</v>
      </c>
      <c r="Q3035" s="358"/>
      <c r="R3035" s="313" t="str">
        <f t="shared" si="80"/>
        <v>1900</v>
      </c>
    </row>
    <row r="3036" ht="27" customHeight="1" spans="1:18">
      <c r="A3036" s="361">
        <f t="shared" si="79"/>
        <v>3022</v>
      </c>
      <c r="B3036" s="294"/>
      <c r="C3036" s="337"/>
      <c r="D3036" s="337"/>
      <c r="E3036" s="337"/>
      <c r="F3036" s="337"/>
      <c r="G3036" s="356"/>
      <c r="H3036" s="340"/>
      <c r="I3036" s="337"/>
      <c r="J3036" s="337"/>
      <c r="K3036" s="337"/>
      <c r="L3036" s="337"/>
      <c r="M3036" s="334"/>
      <c r="N3036" s="337"/>
      <c r="O3036" s="349"/>
      <c r="P3036" s="349" t="str">
        <f>TEXT(daily!$B3036,"mmmm")</f>
        <v>January</v>
      </c>
      <c r="Q3036" s="357"/>
      <c r="R3036" s="313" t="str">
        <f t="shared" si="80"/>
        <v>1900</v>
      </c>
    </row>
    <row r="3037" ht="27" customHeight="1" spans="1:18">
      <c r="A3037" s="362">
        <f t="shared" si="79"/>
        <v>3023</v>
      </c>
      <c r="B3037" s="294"/>
      <c r="C3037" s="337"/>
      <c r="D3037" s="337"/>
      <c r="E3037" s="337"/>
      <c r="F3037" s="337"/>
      <c r="G3037" s="356"/>
      <c r="H3037" s="340"/>
      <c r="I3037" s="337"/>
      <c r="J3037" s="337"/>
      <c r="K3037" s="337"/>
      <c r="L3037" s="337"/>
      <c r="M3037" s="329"/>
      <c r="N3037" s="337"/>
      <c r="O3037" s="349"/>
      <c r="P3037" s="349" t="str">
        <f>TEXT(daily!$B3037,"mmmm")</f>
        <v>January</v>
      </c>
      <c r="Q3037" s="358"/>
      <c r="R3037" s="313" t="str">
        <f t="shared" si="80"/>
        <v>1900</v>
      </c>
    </row>
    <row r="3038" ht="27" customHeight="1" spans="1:18">
      <c r="A3038" s="361">
        <f t="shared" si="79"/>
        <v>3024</v>
      </c>
      <c r="B3038" s="294"/>
      <c r="C3038" s="337"/>
      <c r="D3038" s="337"/>
      <c r="E3038" s="337"/>
      <c r="F3038" s="337"/>
      <c r="G3038" s="356"/>
      <c r="H3038" s="340"/>
      <c r="I3038" s="337"/>
      <c r="J3038" s="337"/>
      <c r="K3038" s="337"/>
      <c r="L3038" s="337"/>
      <c r="M3038" s="334"/>
      <c r="N3038" s="337"/>
      <c r="O3038" s="349"/>
      <c r="P3038" s="349" t="str">
        <f>TEXT(daily!$B3038,"mmmm")</f>
        <v>January</v>
      </c>
      <c r="Q3038" s="357"/>
      <c r="R3038" s="313" t="str">
        <f t="shared" si="80"/>
        <v>1900</v>
      </c>
    </row>
    <row r="3039" ht="27" customHeight="1" spans="1:18">
      <c r="A3039" s="362">
        <f t="shared" si="79"/>
        <v>3025</v>
      </c>
      <c r="B3039" s="294"/>
      <c r="C3039" s="337"/>
      <c r="D3039" s="337"/>
      <c r="E3039" s="337"/>
      <c r="F3039" s="337"/>
      <c r="G3039" s="356"/>
      <c r="H3039" s="340"/>
      <c r="I3039" s="337"/>
      <c r="J3039" s="337"/>
      <c r="K3039" s="337"/>
      <c r="L3039" s="337"/>
      <c r="M3039" s="329"/>
      <c r="N3039" s="337"/>
      <c r="O3039" s="349"/>
      <c r="P3039" s="349" t="str">
        <f>TEXT(daily!$B3039,"mmmm")</f>
        <v>January</v>
      </c>
      <c r="Q3039" s="358"/>
      <c r="R3039" s="313" t="str">
        <f t="shared" si="80"/>
        <v>1900</v>
      </c>
    </row>
    <row r="3040" ht="27" customHeight="1" spans="1:18">
      <c r="A3040" s="361">
        <f t="shared" si="79"/>
        <v>3026</v>
      </c>
      <c r="B3040" s="294"/>
      <c r="C3040" s="337"/>
      <c r="D3040" s="337"/>
      <c r="E3040" s="337"/>
      <c r="F3040" s="337"/>
      <c r="G3040" s="356"/>
      <c r="H3040" s="340"/>
      <c r="I3040" s="337"/>
      <c r="J3040" s="337"/>
      <c r="K3040" s="337"/>
      <c r="L3040" s="337"/>
      <c r="M3040" s="334"/>
      <c r="N3040" s="337"/>
      <c r="O3040" s="349"/>
      <c r="P3040" s="349" t="str">
        <f>TEXT(daily!$B3040,"mmmm")</f>
        <v>January</v>
      </c>
      <c r="Q3040" s="357"/>
      <c r="R3040" s="313" t="str">
        <f t="shared" si="80"/>
        <v>1900</v>
      </c>
    </row>
    <row r="3041" ht="27" customHeight="1" spans="1:18">
      <c r="A3041" s="362">
        <f t="shared" si="79"/>
        <v>3027</v>
      </c>
      <c r="B3041" s="294"/>
      <c r="C3041" s="337"/>
      <c r="D3041" s="337"/>
      <c r="E3041" s="337"/>
      <c r="F3041" s="337"/>
      <c r="G3041" s="356"/>
      <c r="H3041" s="340"/>
      <c r="I3041" s="337"/>
      <c r="J3041" s="337"/>
      <c r="K3041" s="337"/>
      <c r="L3041" s="337"/>
      <c r="M3041" s="329"/>
      <c r="N3041" s="337"/>
      <c r="O3041" s="349"/>
      <c r="P3041" s="349" t="str">
        <f>TEXT(daily!$B3041,"mmmm")</f>
        <v>January</v>
      </c>
      <c r="Q3041" s="358"/>
      <c r="R3041" s="313" t="str">
        <f t="shared" si="80"/>
        <v>1900</v>
      </c>
    </row>
    <row r="3042" ht="27" customHeight="1" spans="1:18">
      <c r="A3042" s="361">
        <f t="shared" si="79"/>
        <v>3028</v>
      </c>
      <c r="B3042" s="294"/>
      <c r="C3042" s="337"/>
      <c r="D3042" s="337"/>
      <c r="E3042" s="337"/>
      <c r="F3042" s="337"/>
      <c r="G3042" s="356"/>
      <c r="H3042" s="340"/>
      <c r="I3042" s="337"/>
      <c r="J3042" s="337"/>
      <c r="K3042" s="337"/>
      <c r="L3042" s="337"/>
      <c r="M3042" s="334"/>
      <c r="N3042" s="337"/>
      <c r="O3042" s="349"/>
      <c r="P3042" s="349" t="str">
        <f>TEXT(daily!$B3042,"mmmm")</f>
        <v>January</v>
      </c>
      <c r="Q3042" s="357"/>
      <c r="R3042" s="313" t="str">
        <f t="shared" si="80"/>
        <v>1900</v>
      </c>
    </row>
    <row r="3043" ht="27" customHeight="1" spans="1:18">
      <c r="A3043" s="362">
        <f t="shared" si="79"/>
        <v>3029</v>
      </c>
      <c r="B3043" s="294"/>
      <c r="C3043" s="337"/>
      <c r="D3043" s="337"/>
      <c r="E3043" s="337"/>
      <c r="F3043" s="337"/>
      <c r="G3043" s="356"/>
      <c r="H3043" s="340"/>
      <c r="I3043" s="337"/>
      <c r="J3043" s="337"/>
      <c r="K3043" s="337"/>
      <c r="L3043" s="337"/>
      <c r="M3043" s="329"/>
      <c r="N3043" s="337"/>
      <c r="O3043" s="349"/>
      <c r="P3043" s="349" t="str">
        <f>TEXT(daily!$B3043,"mmmm")</f>
        <v>January</v>
      </c>
      <c r="Q3043" s="358"/>
      <c r="R3043" s="313" t="str">
        <f t="shared" si="80"/>
        <v>1900</v>
      </c>
    </row>
    <row r="3044" ht="27" customHeight="1" spans="1:18">
      <c r="A3044" s="361">
        <f t="shared" si="79"/>
        <v>3030</v>
      </c>
      <c r="B3044" s="294"/>
      <c r="C3044" s="337"/>
      <c r="D3044" s="337"/>
      <c r="E3044" s="337"/>
      <c r="F3044" s="337"/>
      <c r="G3044" s="356"/>
      <c r="H3044" s="340"/>
      <c r="I3044" s="337"/>
      <c r="J3044" s="337"/>
      <c r="K3044" s="337"/>
      <c r="L3044" s="337"/>
      <c r="M3044" s="334"/>
      <c r="N3044" s="337"/>
      <c r="O3044" s="349"/>
      <c r="P3044" s="349" t="str">
        <f>TEXT(daily!$B3044,"mmmm")</f>
        <v>January</v>
      </c>
      <c r="Q3044" s="357"/>
      <c r="R3044" s="313" t="str">
        <f t="shared" si="80"/>
        <v>1900</v>
      </c>
    </row>
    <row r="3045" ht="27" customHeight="1" spans="1:18">
      <c r="A3045" s="362">
        <f t="shared" si="79"/>
        <v>3031</v>
      </c>
      <c r="B3045" s="294"/>
      <c r="C3045" s="337"/>
      <c r="D3045" s="337"/>
      <c r="E3045" s="337"/>
      <c r="F3045" s="337"/>
      <c r="G3045" s="356"/>
      <c r="H3045" s="340"/>
      <c r="I3045" s="337"/>
      <c r="J3045" s="337"/>
      <c r="K3045" s="337"/>
      <c r="L3045" s="337"/>
      <c r="M3045" s="329"/>
      <c r="N3045" s="337"/>
      <c r="O3045" s="349"/>
      <c r="P3045" s="349" t="str">
        <f>TEXT(daily!$B3045,"mmmm")</f>
        <v>January</v>
      </c>
      <c r="Q3045" s="358"/>
      <c r="R3045" s="313" t="str">
        <f t="shared" si="80"/>
        <v>1900</v>
      </c>
    </row>
    <row r="3046" ht="27" customHeight="1" spans="1:18">
      <c r="A3046" s="361">
        <f t="shared" si="79"/>
        <v>3032</v>
      </c>
      <c r="B3046" s="294"/>
      <c r="C3046" s="337"/>
      <c r="D3046" s="337"/>
      <c r="E3046" s="337"/>
      <c r="F3046" s="337"/>
      <c r="G3046" s="356"/>
      <c r="H3046" s="340"/>
      <c r="I3046" s="337"/>
      <c r="J3046" s="337"/>
      <c r="K3046" s="337"/>
      <c r="L3046" s="337"/>
      <c r="M3046" s="334"/>
      <c r="N3046" s="337"/>
      <c r="O3046" s="349"/>
      <c r="P3046" s="349" t="str">
        <f>TEXT(daily!$B3046,"mmmm")</f>
        <v>January</v>
      </c>
      <c r="Q3046" s="357"/>
      <c r="R3046" s="313" t="str">
        <f t="shared" si="80"/>
        <v>1900</v>
      </c>
    </row>
    <row r="3047" ht="27" customHeight="1" spans="1:18">
      <c r="A3047" s="362">
        <f t="shared" si="79"/>
        <v>3033</v>
      </c>
      <c r="B3047" s="294"/>
      <c r="C3047" s="337"/>
      <c r="D3047" s="337"/>
      <c r="E3047" s="337"/>
      <c r="F3047" s="337"/>
      <c r="G3047" s="356"/>
      <c r="H3047" s="340"/>
      <c r="I3047" s="337"/>
      <c r="J3047" s="337"/>
      <c r="K3047" s="337"/>
      <c r="L3047" s="337"/>
      <c r="M3047" s="329"/>
      <c r="N3047" s="337"/>
      <c r="O3047" s="349"/>
      <c r="P3047" s="349" t="str">
        <f>TEXT(daily!$B3047,"mmmm")</f>
        <v>January</v>
      </c>
      <c r="Q3047" s="358"/>
      <c r="R3047" s="313" t="str">
        <f t="shared" si="80"/>
        <v>1900</v>
      </c>
    </row>
    <row r="3048" ht="27" customHeight="1" spans="1:18">
      <c r="A3048" s="361">
        <f t="shared" si="79"/>
        <v>3034</v>
      </c>
      <c r="B3048" s="294"/>
      <c r="C3048" s="337"/>
      <c r="D3048" s="337"/>
      <c r="E3048" s="337"/>
      <c r="F3048" s="337"/>
      <c r="G3048" s="356"/>
      <c r="H3048" s="340"/>
      <c r="I3048" s="337"/>
      <c r="J3048" s="337"/>
      <c r="K3048" s="337"/>
      <c r="L3048" s="337"/>
      <c r="M3048" s="334"/>
      <c r="N3048" s="337"/>
      <c r="O3048" s="349"/>
      <c r="P3048" s="349" t="str">
        <f>TEXT(daily!$B3048,"mmmm")</f>
        <v>January</v>
      </c>
      <c r="Q3048" s="357"/>
      <c r="R3048" s="313" t="str">
        <f t="shared" si="80"/>
        <v>1900</v>
      </c>
    </row>
    <row r="3049" ht="27" customHeight="1" spans="1:18">
      <c r="A3049" s="362">
        <f t="shared" si="79"/>
        <v>3035</v>
      </c>
      <c r="B3049" s="294"/>
      <c r="C3049" s="337"/>
      <c r="D3049" s="337"/>
      <c r="E3049" s="337"/>
      <c r="F3049" s="337"/>
      <c r="G3049" s="356"/>
      <c r="H3049" s="340"/>
      <c r="I3049" s="337"/>
      <c r="J3049" s="337"/>
      <c r="K3049" s="337"/>
      <c r="L3049" s="337"/>
      <c r="M3049" s="329"/>
      <c r="N3049" s="337"/>
      <c r="O3049" s="349"/>
      <c r="P3049" s="349" t="str">
        <f>TEXT(daily!$B3049,"mmmm")</f>
        <v>January</v>
      </c>
      <c r="Q3049" s="358"/>
      <c r="R3049" s="313" t="str">
        <f t="shared" si="80"/>
        <v>1900</v>
      </c>
    </row>
    <row r="3050" ht="27" customHeight="1" spans="1:18">
      <c r="A3050" s="361">
        <f t="shared" ref="A3050:A3113" si="81">A3049+1</f>
        <v>3036</v>
      </c>
      <c r="B3050" s="294"/>
      <c r="C3050" s="337"/>
      <c r="D3050" s="337"/>
      <c r="E3050" s="337"/>
      <c r="F3050" s="337"/>
      <c r="G3050" s="356"/>
      <c r="H3050" s="340"/>
      <c r="I3050" s="337"/>
      <c r="J3050" s="337"/>
      <c r="K3050" s="337"/>
      <c r="L3050" s="337"/>
      <c r="M3050" s="334"/>
      <c r="N3050" s="337"/>
      <c r="O3050" s="349"/>
      <c r="P3050" s="349" t="str">
        <f>TEXT(daily!$B3050,"mmmm")</f>
        <v>January</v>
      </c>
      <c r="Q3050" s="357"/>
      <c r="R3050" s="313" t="str">
        <f t="shared" si="80"/>
        <v>1900</v>
      </c>
    </row>
    <row r="3051" ht="27" customHeight="1" spans="1:18">
      <c r="A3051" s="362">
        <f t="shared" si="81"/>
        <v>3037</v>
      </c>
      <c r="B3051" s="294"/>
      <c r="C3051" s="337"/>
      <c r="D3051" s="337"/>
      <c r="E3051" s="337"/>
      <c r="F3051" s="337"/>
      <c r="G3051" s="356"/>
      <c r="H3051" s="340"/>
      <c r="I3051" s="337"/>
      <c r="J3051" s="337"/>
      <c r="K3051" s="337"/>
      <c r="L3051" s="337"/>
      <c r="M3051" s="329"/>
      <c r="N3051" s="337"/>
      <c r="O3051" s="349"/>
      <c r="P3051" s="349" t="str">
        <f>TEXT(daily!$B3051,"mmmm")</f>
        <v>January</v>
      </c>
      <c r="Q3051" s="358"/>
      <c r="R3051" s="313" t="str">
        <f t="shared" si="80"/>
        <v>1900</v>
      </c>
    </row>
    <row r="3052" ht="27" customHeight="1" spans="1:18">
      <c r="A3052" s="361">
        <f t="shared" si="81"/>
        <v>3038</v>
      </c>
      <c r="B3052" s="294"/>
      <c r="C3052" s="337"/>
      <c r="D3052" s="337"/>
      <c r="E3052" s="337"/>
      <c r="F3052" s="337"/>
      <c r="G3052" s="356"/>
      <c r="H3052" s="340"/>
      <c r="I3052" s="337"/>
      <c r="J3052" s="337"/>
      <c r="K3052" s="337"/>
      <c r="L3052" s="337"/>
      <c r="M3052" s="334"/>
      <c r="N3052" s="337"/>
      <c r="O3052" s="349"/>
      <c r="P3052" s="349" t="str">
        <f>TEXT(daily!$B3052,"mmmm")</f>
        <v>January</v>
      </c>
      <c r="Q3052" s="357"/>
      <c r="R3052" s="313" t="str">
        <f t="shared" si="80"/>
        <v>1900</v>
      </c>
    </row>
    <row r="3053" ht="27" customHeight="1" spans="1:18">
      <c r="A3053" s="362">
        <f t="shared" si="81"/>
        <v>3039</v>
      </c>
      <c r="B3053" s="294"/>
      <c r="C3053" s="337"/>
      <c r="D3053" s="337"/>
      <c r="E3053" s="337"/>
      <c r="F3053" s="337"/>
      <c r="G3053" s="356"/>
      <c r="H3053" s="340"/>
      <c r="I3053" s="337"/>
      <c r="J3053" s="337"/>
      <c r="K3053" s="337"/>
      <c r="L3053" s="337"/>
      <c r="M3053" s="329"/>
      <c r="N3053" s="337"/>
      <c r="O3053" s="349"/>
      <c r="P3053" s="349" t="str">
        <f>TEXT(daily!$B3053,"mmmm")</f>
        <v>January</v>
      </c>
      <c r="Q3053" s="358"/>
      <c r="R3053" s="313" t="str">
        <f t="shared" si="80"/>
        <v>1900</v>
      </c>
    </row>
    <row r="3054" ht="27" customHeight="1" spans="1:18">
      <c r="A3054" s="361">
        <f t="shared" si="81"/>
        <v>3040</v>
      </c>
      <c r="B3054" s="294"/>
      <c r="C3054" s="337"/>
      <c r="D3054" s="337"/>
      <c r="E3054" s="337"/>
      <c r="F3054" s="337"/>
      <c r="G3054" s="356"/>
      <c r="H3054" s="340"/>
      <c r="I3054" s="337"/>
      <c r="J3054" s="337"/>
      <c r="K3054" s="337"/>
      <c r="L3054" s="337"/>
      <c r="M3054" s="334"/>
      <c r="N3054" s="337"/>
      <c r="O3054" s="349"/>
      <c r="P3054" s="349" t="str">
        <f>TEXT(daily!$B3054,"mmmm")</f>
        <v>January</v>
      </c>
      <c r="Q3054" s="357"/>
      <c r="R3054" s="313" t="str">
        <f t="shared" si="80"/>
        <v>1900</v>
      </c>
    </row>
    <row r="3055" ht="27" customHeight="1" spans="1:18">
      <c r="A3055" s="362">
        <f t="shared" si="81"/>
        <v>3041</v>
      </c>
      <c r="B3055" s="294"/>
      <c r="C3055" s="337"/>
      <c r="D3055" s="337"/>
      <c r="E3055" s="337"/>
      <c r="F3055" s="337"/>
      <c r="G3055" s="356"/>
      <c r="H3055" s="340"/>
      <c r="I3055" s="337"/>
      <c r="J3055" s="337"/>
      <c r="K3055" s="337"/>
      <c r="L3055" s="337"/>
      <c r="M3055" s="329"/>
      <c r="N3055" s="337"/>
      <c r="O3055" s="349"/>
      <c r="P3055" s="349" t="str">
        <f>TEXT(daily!$B3055,"mmmm")</f>
        <v>January</v>
      </c>
      <c r="Q3055" s="358"/>
      <c r="R3055" s="313" t="str">
        <f t="shared" si="80"/>
        <v>1900</v>
      </c>
    </row>
    <row r="3056" ht="27" customHeight="1" spans="1:18">
      <c r="A3056" s="361">
        <f t="shared" si="81"/>
        <v>3042</v>
      </c>
      <c r="B3056" s="294"/>
      <c r="C3056" s="337"/>
      <c r="D3056" s="337"/>
      <c r="E3056" s="337"/>
      <c r="F3056" s="337"/>
      <c r="G3056" s="356"/>
      <c r="H3056" s="340"/>
      <c r="I3056" s="337"/>
      <c r="J3056" s="337"/>
      <c r="K3056" s="337"/>
      <c r="L3056" s="337"/>
      <c r="M3056" s="334"/>
      <c r="N3056" s="337"/>
      <c r="O3056" s="349"/>
      <c r="P3056" s="349" t="str">
        <f>TEXT(daily!$B3056,"mmmm")</f>
        <v>January</v>
      </c>
      <c r="Q3056" s="357"/>
      <c r="R3056" s="313" t="str">
        <f t="shared" si="80"/>
        <v>1900</v>
      </c>
    </row>
    <row r="3057" ht="27" customHeight="1" spans="1:18">
      <c r="A3057" s="362">
        <f t="shared" si="81"/>
        <v>3043</v>
      </c>
      <c r="B3057" s="294"/>
      <c r="C3057" s="337"/>
      <c r="D3057" s="337"/>
      <c r="E3057" s="337"/>
      <c r="F3057" s="337"/>
      <c r="G3057" s="356"/>
      <c r="H3057" s="340"/>
      <c r="I3057" s="337"/>
      <c r="J3057" s="337"/>
      <c r="K3057" s="337"/>
      <c r="L3057" s="337"/>
      <c r="M3057" s="329"/>
      <c r="N3057" s="337"/>
      <c r="O3057" s="349"/>
      <c r="P3057" s="349" t="str">
        <f>TEXT(daily!$B3057,"mmmm")</f>
        <v>January</v>
      </c>
      <c r="Q3057" s="358"/>
      <c r="R3057" s="313" t="str">
        <f t="shared" si="80"/>
        <v>1900</v>
      </c>
    </row>
    <row r="3058" ht="27" customHeight="1" spans="1:18">
      <c r="A3058" s="361">
        <f t="shared" si="81"/>
        <v>3044</v>
      </c>
      <c r="B3058" s="294"/>
      <c r="C3058" s="337"/>
      <c r="D3058" s="337"/>
      <c r="E3058" s="337"/>
      <c r="F3058" s="337"/>
      <c r="G3058" s="356"/>
      <c r="H3058" s="340"/>
      <c r="I3058" s="337"/>
      <c r="J3058" s="337"/>
      <c r="K3058" s="337"/>
      <c r="L3058" s="337"/>
      <c r="M3058" s="334"/>
      <c r="N3058" s="337"/>
      <c r="O3058" s="349"/>
      <c r="P3058" s="349" t="str">
        <f>TEXT(daily!$B3058,"mmmm")</f>
        <v>January</v>
      </c>
      <c r="Q3058" s="357"/>
      <c r="R3058" s="313" t="str">
        <f t="shared" si="80"/>
        <v>1900</v>
      </c>
    </row>
    <row r="3059" ht="27" customHeight="1" spans="1:18">
      <c r="A3059" s="362">
        <f t="shared" si="81"/>
        <v>3045</v>
      </c>
      <c r="B3059" s="294"/>
      <c r="C3059" s="337"/>
      <c r="D3059" s="337"/>
      <c r="E3059" s="337"/>
      <c r="F3059" s="337"/>
      <c r="G3059" s="356"/>
      <c r="H3059" s="340"/>
      <c r="I3059" s="337"/>
      <c r="J3059" s="337"/>
      <c r="K3059" s="337"/>
      <c r="L3059" s="337"/>
      <c r="M3059" s="329"/>
      <c r="N3059" s="337"/>
      <c r="O3059" s="349"/>
      <c r="P3059" s="349" t="str">
        <f>TEXT(daily!$B3059,"mmmm")</f>
        <v>January</v>
      </c>
      <c r="Q3059" s="358"/>
      <c r="R3059" s="313" t="str">
        <f t="shared" si="80"/>
        <v>1900</v>
      </c>
    </row>
    <row r="3060" ht="27" customHeight="1" spans="1:18">
      <c r="A3060" s="361">
        <f t="shared" si="81"/>
        <v>3046</v>
      </c>
      <c r="B3060" s="294"/>
      <c r="C3060" s="337"/>
      <c r="D3060" s="337"/>
      <c r="E3060" s="337"/>
      <c r="F3060" s="337"/>
      <c r="G3060" s="356"/>
      <c r="H3060" s="340"/>
      <c r="I3060" s="337"/>
      <c r="J3060" s="337"/>
      <c r="K3060" s="337"/>
      <c r="L3060" s="337"/>
      <c r="M3060" s="334"/>
      <c r="N3060" s="337"/>
      <c r="O3060" s="349"/>
      <c r="P3060" s="349" t="str">
        <f>TEXT(daily!$B3060,"mmmm")</f>
        <v>January</v>
      </c>
      <c r="Q3060" s="357"/>
      <c r="R3060" s="313" t="str">
        <f t="shared" si="80"/>
        <v>1900</v>
      </c>
    </row>
    <row r="3061" ht="27" customHeight="1" spans="1:18">
      <c r="A3061" s="362">
        <f t="shared" si="81"/>
        <v>3047</v>
      </c>
      <c r="B3061" s="294"/>
      <c r="C3061" s="337"/>
      <c r="D3061" s="337"/>
      <c r="E3061" s="337"/>
      <c r="F3061" s="337"/>
      <c r="G3061" s="356"/>
      <c r="H3061" s="340"/>
      <c r="I3061" s="337"/>
      <c r="J3061" s="337"/>
      <c r="K3061" s="337"/>
      <c r="L3061" s="337"/>
      <c r="M3061" s="329"/>
      <c r="N3061" s="337"/>
      <c r="O3061" s="349"/>
      <c r="P3061" s="349" t="str">
        <f>TEXT(daily!$B3061,"mmmm")</f>
        <v>January</v>
      </c>
      <c r="Q3061" s="358"/>
      <c r="R3061" s="313" t="str">
        <f t="shared" si="80"/>
        <v>1900</v>
      </c>
    </row>
    <row r="3062" ht="27" customHeight="1" spans="1:18">
      <c r="A3062" s="361">
        <f t="shared" si="81"/>
        <v>3048</v>
      </c>
      <c r="B3062" s="294"/>
      <c r="C3062" s="337"/>
      <c r="D3062" s="337"/>
      <c r="E3062" s="337"/>
      <c r="F3062" s="337"/>
      <c r="G3062" s="356"/>
      <c r="H3062" s="340"/>
      <c r="I3062" s="337"/>
      <c r="J3062" s="337"/>
      <c r="K3062" s="337"/>
      <c r="L3062" s="337"/>
      <c r="M3062" s="334"/>
      <c r="N3062" s="337"/>
      <c r="O3062" s="349"/>
      <c r="P3062" s="349" t="str">
        <f>TEXT(daily!$B3062,"mmmm")</f>
        <v>January</v>
      </c>
      <c r="Q3062" s="357"/>
      <c r="R3062" s="313" t="str">
        <f t="shared" si="80"/>
        <v>1900</v>
      </c>
    </row>
    <row r="3063" ht="27" customHeight="1" spans="1:18">
      <c r="A3063" s="362">
        <f t="shared" si="81"/>
        <v>3049</v>
      </c>
      <c r="B3063" s="294"/>
      <c r="C3063" s="337"/>
      <c r="D3063" s="337"/>
      <c r="E3063" s="337"/>
      <c r="F3063" s="337"/>
      <c r="G3063" s="356"/>
      <c r="H3063" s="340"/>
      <c r="I3063" s="337"/>
      <c r="J3063" s="337"/>
      <c r="K3063" s="337"/>
      <c r="L3063" s="337"/>
      <c r="M3063" s="329"/>
      <c r="N3063" s="337"/>
      <c r="O3063" s="349"/>
      <c r="P3063" s="349" t="str">
        <f>TEXT(daily!$B3063,"mmmm")</f>
        <v>January</v>
      </c>
      <c r="Q3063" s="358"/>
      <c r="R3063" s="313" t="str">
        <f t="shared" si="80"/>
        <v>1900</v>
      </c>
    </row>
    <row r="3064" ht="27" customHeight="1" spans="1:18">
      <c r="A3064" s="361">
        <f t="shared" si="81"/>
        <v>3050</v>
      </c>
      <c r="B3064" s="294"/>
      <c r="C3064" s="337"/>
      <c r="D3064" s="337"/>
      <c r="E3064" s="337"/>
      <c r="F3064" s="337"/>
      <c r="G3064" s="356"/>
      <c r="H3064" s="340"/>
      <c r="I3064" s="337"/>
      <c r="J3064" s="337"/>
      <c r="K3064" s="337"/>
      <c r="L3064" s="337"/>
      <c r="M3064" s="334"/>
      <c r="N3064" s="337"/>
      <c r="O3064" s="349"/>
      <c r="P3064" s="349" t="str">
        <f>TEXT(daily!$B3064,"mmmm")</f>
        <v>January</v>
      </c>
      <c r="Q3064" s="357"/>
      <c r="R3064" s="313" t="str">
        <f t="shared" si="80"/>
        <v>1900</v>
      </c>
    </row>
    <row r="3065" ht="27" customHeight="1" spans="1:18">
      <c r="A3065" s="362">
        <f t="shared" si="81"/>
        <v>3051</v>
      </c>
      <c r="B3065" s="294"/>
      <c r="C3065" s="337"/>
      <c r="D3065" s="337"/>
      <c r="E3065" s="337"/>
      <c r="F3065" s="337"/>
      <c r="G3065" s="356"/>
      <c r="H3065" s="340"/>
      <c r="I3065" s="337"/>
      <c r="J3065" s="337"/>
      <c r="K3065" s="337"/>
      <c r="L3065" s="337"/>
      <c r="M3065" s="329"/>
      <c r="N3065" s="337"/>
      <c r="O3065" s="349"/>
      <c r="P3065" s="349" t="str">
        <f>TEXT(daily!$B3065,"mmmm")</f>
        <v>January</v>
      </c>
      <c r="Q3065" s="358"/>
      <c r="R3065" s="313" t="str">
        <f t="shared" si="80"/>
        <v>1900</v>
      </c>
    </row>
    <row r="3066" ht="27" customHeight="1" spans="1:18">
      <c r="A3066" s="361">
        <f t="shared" si="81"/>
        <v>3052</v>
      </c>
      <c r="B3066" s="294"/>
      <c r="C3066" s="337"/>
      <c r="D3066" s="337"/>
      <c r="E3066" s="337"/>
      <c r="F3066" s="337"/>
      <c r="G3066" s="356"/>
      <c r="H3066" s="340"/>
      <c r="I3066" s="337"/>
      <c r="J3066" s="337"/>
      <c r="K3066" s="337"/>
      <c r="L3066" s="337"/>
      <c r="M3066" s="334"/>
      <c r="N3066" s="337"/>
      <c r="O3066" s="349"/>
      <c r="P3066" s="349" t="str">
        <f>TEXT(daily!$B3066,"mmmm")</f>
        <v>January</v>
      </c>
      <c r="Q3066" s="357"/>
      <c r="R3066" s="313" t="str">
        <f t="shared" si="80"/>
        <v>1900</v>
      </c>
    </row>
    <row r="3067" ht="27" customHeight="1" spans="1:18">
      <c r="A3067" s="362">
        <f t="shared" si="81"/>
        <v>3053</v>
      </c>
      <c r="B3067" s="294"/>
      <c r="C3067" s="337"/>
      <c r="D3067" s="337"/>
      <c r="E3067" s="337"/>
      <c r="F3067" s="337"/>
      <c r="G3067" s="356"/>
      <c r="H3067" s="340"/>
      <c r="I3067" s="337"/>
      <c r="J3067" s="337"/>
      <c r="K3067" s="337"/>
      <c r="L3067" s="337"/>
      <c r="M3067" s="329"/>
      <c r="N3067" s="337"/>
      <c r="O3067" s="349"/>
      <c r="P3067" s="349" t="str">
        <f>TEXT(daily!$B3067,"mmmm")</f>
        <v>January</v>
      </c>
      <c r="Q3067" s="358"/>
      <c r="R3067" s="313" t="str">
        <f t="shared" si="80"/>
        <v>1900</v>
      </c>
    </row>
    <row r="3068" ht="27" customHeight="1" spans="1:18">
      <c r="A3068" s="361">
        <f t="shared" si="81"/>
        <v>3054</v>
      </c>
      <c r="B3068" s="294"/>
      <c r="C3068" s="337"/>
      <c r="D3068" s="337"/>
      <c r="E3068" s="337"/>
      <c r="F3068" s="337"/>
      <c r="G3068" s="356"/>
      <c r="H3068" s="340"/>
      <c r="I3068" s="337"/>
      <c r="J3068" s="337"/>
      <c r="K3068" s="337"/>
      <c r="L3068" s="337"/>
      <c r="M3068" s="334"/>
      <c r="N3068" s="337"/>
      <c r="O3068" s="349"/>
      <c r="P3068" s="349" t="str">
        <f>TEXT(daily!$B3068,"mmmm")</f>
        <v>January</v>
      </c>
      <c r="Q3068" s="357"/>
      <c r="R3068" s="313" t="str">
        <f t="shared" si="80"/>
        <v>1900</v>
      </c>
    </row>
    <row r="3069" ht="27" customHeight="1" spans="1:18">
      <c r="A3069" s="362">
        <f t="shared" si="81"/>
        <v>3055</v>
      </c>
      <c r="B3069" s="294"/>
      <c r="C3069" s="337"/>
      <c r="D3069" s="337"/>
      <c r="E3069" s="337"/>
      <c r="F3069" s="337"/>
      <c r="G3069" s="356"/>
      <c r="H3069" s="340"/>
      <c r="I3069" s="337"/>
      <c r="J3069" s="337"/>
      <c r="K3069" s="337"/>
      <c r="L3069" s="337"/>
      <c r="M3069" s="329"/>
      <c r="N3069" s="337"/>
      <c r="O3069" s="349"/>
      <c r="P3069" s="349" t="str">
        <f>TEXT(daily!$B3069,"mmmm")</f>
        <v>January</v>
      </c>
      <c r="Q3069" s="358"/>
      <c r="R3069" s="313" t="str">
        <f t="shared" si="80"/>
        <v>1900</v>
      </c>
    </row>
    <row r="3070" ht="27" customHeight="1" spans="1:18">
      <c r="A3070" s="361">
        <f t="shared" si="81"/>
        <v>3056</v>
      </c>
      <c r="B3070" s="294"/>
      <c r="C3070" s="337"/>
      <c r="D3070" s="337"/>
      <c r="E3070" s="337"/>
      <c r="F3070" s="337"/>
      <c r="G3070" s="356"/>
      <c r="H3070" s="340"/>
      <c r="I3070" s="337"/>
      <c r="J3070" s="337"/>
      <c r="K3070" s="337"/>
      <c r="L3070" s="337"/>
      <c r="M3070" s="334"/>
      <c r="N3070" s="337"/>
      <c r="O3070" s="349"/>
      <c r="P3070" s="349" t="str">
        <f>TEXT(daily!$B3070,"mmmm")</f>
        <v>January</v>
      </c>
      <c r="Q3070" s="357"/>
      <c r="R3070" s="313" t="str">
        <f t="shared" si="80"/>
        <v>1900</v>
      </c>
    </row>
    <row r="3071" ht="27" customHeight="1" spans="1:18">
      <c r="A3071" s="362">
        <f t="shared" si="81"/>
        <v>3057</v>
      </c>
      <c r="B3071" s="294"/>
      <c r="C3071" s="337"/>
      <c r="D3071" s="337"/>
      <c r="E3071" s="337"/>
      <c r="F3071" s="337"/>
      <c r="G3071" s="356"/>
      <c r="H3071" s="340"/>
      <c r="I3071" s="337"/>
      <c r="J3071" s="337"/>
      <c r="K3071" s="337"/>
      <c r="L3071" s="337"/>
      <c r="M3071" s="329"/>
      <c r="N3071" s="337"/>
      <c r="O3071" s="349"/>
      <c r="P3071" s="349" t="str">
        <f>TEXT(daily!$B3071,"mmmm")</f>
        <v>January</v>
      </c>
      <c r="Q3071" s="358"/>
      <c r="R3071" s="313" t="str">
        <f t="shared" si="80"/>
        <v>1900</v>
      </c>
    </row>
    <row r="3072" ht="27" customHeight="1" spans="1:18">
      <c r="A3072" s="361">
        <f t="shared" si="81"/>
        <v>3058</v>
      </c>
      <c r="B3072" s="294"/>
      <c r="C3072" s="337"/>
      <c r="D3072" s="337"/>
      <c r="E3072" s="337"/>
      <c r="F3072" s="337"/>
      <c r="G3072" s="356"/>
      <c r="H3072" s="340"/>
      <c r="I3072" s="337"/>
      <c r="J3072" s="337"/>
      <c r="K3072" s="337"/>
      <c r="L3072" s="337"/>
      <c r="M3072" s="334"/>
      <c r="N3072" s="337"/>
      <c r="O3072" s="349"/>
      <c r="P3072" s="349" t="str">
        <f>TEXT(daily!$B3072,"mmmm")</f>
        <v>January</v>
      </c>
      <c r="Q3072" s="357"/>
      <c r="R3072" s="313" t="str">
        <f t="shared" si="80"/>
        <v>1900</v>
      </c>
    </row>
    <row r="3073" ht="27" customHeight="1" spans="1:18">
      <c r="A3073" s="362">
        <f t="shared" si="81"/>
        <v>3059</v>
      </c>
      <c r="B3073" s="294"/>
      <c r="C3073" s="337"/>
      <c r="D3073" s="337"/>
      <c r="E3073" s="337"/>
      <c r="F3073" s="337"/>
      <c r="G3073" s="356"/>
      <c r="H3073" s="340"/>
      <c r="I3073" s="337"/>
      <c r="J3073" s="337"/>
      <c r="K3073" s="337"/>
      <c r="L3073" s="337"/>
      <c r="M3073" s="329"/>
      <c r="N3073" s="337"/>
      <c r="O3073" s="349"/>
      <c r="P3073" s="349" t="str">
        <f>TEXT(daily!$B3073,"mmmm")</f>
        <v>January</v>
      </c>
      <c r="Q3073" s="358"/>
      <c r="R3073" s="313" t="str">
        <f t="shared" si="80"/>
        <v>1900</v>
      </c>
    </row>
    <row r="3074" ht="27" customHeight="1" spans="1:18">
      <c r="A3074" s="361">
        <f t="shared" si="81"/>
        <v>3060</v>
      </c>
      <c r="B3074" s="294"/>
      <c r="C3074" s="337"/>
      <c r="D3074" s="337"/>
      <c r="E3074" s="337"/>
      <c r="F3074" s="337"/>
      <c r="G3074" s="356"/>
      <c r="H3074" s="340"/>
      <c r="I3074" s="337"/>
      <c r="J3074" s="337"/>
      <c r="K3074" s="337"/>
      <c r="L3074" s="337"/>
      <c r="M3074" s="334"/>
      <c r="N3074" s="337"/>
      <c r="O3074" s="349"/>
      <c r="P3074" s="349" t="str">
        <f>TEXT(daily!$B3074,"mmmm")</f>
        <v>January</v>
      </c>
      <c r="Q3074" s="357"/>
      <c r="R3074" s="313" t="str">
        <f t="shared" si="80"/>
        <v>1900</v>
      </c>
    </row>
    <row r="3075" ht="27" customHeight="1" spans="1:18">
      <c r="A3075" s="362">
        <f t="shared" si="81"/>
        <v>3061</v>
      </c>
      <c r="B3075" s="294"/>
      <c r="C3075" s="337"/>
      <c r="D3075" s="337"/>
      <c r="E3075" s="337"/>
      <c r="F3075" s="337"/>
      <c r="G3075" s="356"/>
      <c r="H3075" s="340"/>
      <c r="I3075" s="337"/>
      <c r="J3075" s="337"/>
      <c r="K3075" s="337"/>
      <c r="L3075" s="337"/>
      <c r="M3075" s="329"/>
      <c r="N3075" s="337"/>
      <c r="O3075" s="349"/>
      <c r="P3075" s="349" t="str">
        <f>TEXT(daily!$B3075,"mmmm")</f>
        <v>January</v>
      </c>
      <c r="Q3075" s="358"/>
      <c r="R3075" s="313" t="str">
        <f t="shared" si="80"/>
        <v>1900</v>
      </c>
    </row>
    <row r="3076" ht="27" customHeight="1" spans="1:18">
      <c r="A3076" s="361">
        <f t="shared" si="81"/>
        <v>3062</v>
      </c>
      <c r="B3076" s="294"/>
      <c r="C3076" s="337"/>
      <c r="D3076" s="337"/>
      <c r="E3076" s="337"/>
      <c r="F3076" s="337"/>
      <c r="G3076" s="356"/>
      <c r="H3076" s="340"/>
      <c r="I3076" s="337"/>
      <c r="J3076" s="337"/>
      <c r="K3076" s="337"/>
      <c r="L3076" s="337"/>
      <c r="M3076" s="334"/>
      <c r="N3076" s="337"/>
      <c r="O3076" s="349"/>
      <c r="P3076" s="349" t="str">
        <f>TEXT(daily!$B3076,"mmmm")</f>
        <v>January</v>
      </c>
      <c r="Q3076" s="357"/>
      <c r="R3076" s="313" t="str">
        <f t="shared" si="80"/>
        <v>1900</v>
      </c>
    </row>
    <row r="3077" ht="27" customHeight="1" spans="1:18">
      <c r="A3077" s="362">
        <f t="shared" si="81"/>
        <v>3063</v>
      </c>
      <c r="B3077" s="294"/>
      <c r="C3077" s="337"/>
      <c r="D3077" s="337"/>
      <c r="E3077" s="337"/>
      <c r="F3077" s="337"/>
      <c r="G3077" s="356"/>
      <c r="H3077" s="340"/>
      <c r="I3077" s="337"/>
      <c r="J3077" s="337"/>
      <c r="K3077" s="337"/>
      <c r="L3077" s="337"/>
      <c r="M3077" s="329"/>
      <c r="N3077" s="337"/>
      <c r="O3077" s="349"/>
      <c r="P3077" s="349" t="str">
        <f>TEXT(daily!$B3077,"mmmm")</f>
        <v>January</v>
      </c>
      <c r="Q3077" s="358"/>
      <c r="R3077" s="313" t="str">
        <f t="shared" si="80"/>
        <v>1900</v>
      </c>
    </row>
    <row r="3078" ht="27" customHeight="1" spans="1:18">
      <c r="A3078" s="361">
        <f t="shared" si="81"/>
        <v>3064</v>
      </c>
      <c r="B3078" s="294"/>
      <c r="C3078" s="337"/>
      <c r="D3078" s="337"/>
      <c r="E3078" s="337"/>
      <c r="F3078" s="337"/>
      <c r="G3078" s="356"/>
      <c r="H3078" s="340"/>
      <c r="I3078" s="337"/>
      <c r="J3078" s="337"/>
      <c r="K3078" s="337"/>
      <c r="L3078" s="337"/>
      <c r="M3078" s="334"/>
      <c r="N3078" s="337"/>
      <c r="O3078" s="349"/>
      <c r="P3078" s="349" t="str">
        <f>TEXT(daily!$B3078,"mmmm")</f>
        <v>January</v>
      </c>
      <c r="Q3078" s="357"/>
      <c r="R3078" s="313" t="str">
        <f t="shared" si="80"/>
        <v>1900</v>
      </c>
    </row>
    <row r="3079" ht="27" customHeight="1" spans="1:18">
      <c r="A3079" s="362">
        <f t="shared" si="81"/>
        <v>3065</v>
      </c>
      <c r="B3079" s="294"/>
      <c r="C3079" s="337"/>
      <c r="D3079" s="337"/>
      <c r="E3079" s="337"/>
      <c r="F3079" s="337"/>
      <c r="G3079" s="356"/>
      <c r="H3079" s="340"/>
      <c r="I3079" s="337"/>
      <c r="J3079" s="337"/>
      <c r="K3079" s="337"/>
      <c r="L3079" s="337"/>
      <c r="M3079" s="329"/>
      <c r="N3079" s="337"/>
      <c r="O3079" s="349"/>
      <c r="P3079" s="349" t="str">
        <f>TEXT(daily!$B3079,"mmmm")</f>
        <v>January</v>
      </c>
      <c r="Q3079" s="358"/>
      <c r="R3079" s="313" t="str">
        <f t="shared" si="80"/>
        <v>1900</v>
      </c>
    </row>
    <row r="3080" ht="27" customHeight="1" spans="1:18">
      <c r="A3080" s="361">
        <f t="shared" si="81"/>
        <v>3066</v>
      </c>
      <c r="B3080" s="294"/>
      <c r="C3080" s="337"/>
      <c r="D3080" s="337"/>
      <c r="E3080" s="337"/>
      <c r="F3080" s="337"/>
      <c r="G3080" s="356"/>
      <c r="H3080" s="340"/>
      <c r="I3080" s="337"/>
      <c r="J3080" s="337"/>
      <c r="K3080" s="337"/>
      <c r="L3080" s="337"/>
      <c r="M3080" s="334"/>
      <c r="N3080" s="337"/>
      <c r="O3080" s="349"/>
      <c r="P3080" s="349" t="str">
        <f>TEXT(daily!$B3080,"mmmm")</f>
        <v>January</v>
      </c>
      <c r="Q3080" s="357"/>
      <c r="R3080" s="313" t="str">
        <f t="shared" si="80"/>
        <v>1900</v>
      </c>
    </row>
    <row r="3081" ht="27" customHeight="1" spans="1:18">
      <c r="A3081" s="362">
        <f t="shared" si="81"/>
        <v>3067</v>
      </c>
      <c r="B3081" s="294"/>
      <c r="C3081" s="337"/>
      <c r="D3081" s="337"/>
      <c r="E3081" s="337"/>
      <c r="F3081" s="337"/>
      <c r="G3081" s="356"/>
      <c r="H3081" s="340"/>
      <c r="I3081" s="337"/>
      <c r="J3081" s="337"/>
      <c r="K3081" s="337"/>
      <c r="L3081" s="337"/>
      <c r="M3081" s="329"/>
      <c r="N3081" s="337"/>
      <c r="O3081" s="349"/>
      <c r="P3081" s="349" t="str">
        <f>TEXT(daily!$B3081,"mmmm")</f>
        <v>January</v>
      </c>
      <c r="Q3081" s="358"/>
      <c r="R3081" s="313" t="str">
        <f t="shared" si="80"/>
        <v>1900</v>
      </c>
    </row>
    <row r="3082" ht="27" customHeight="1" spans="1:18">
      <c r="A3082" s="361">
        <f t="shared" si="81"/>
        <v>3068</v>
      </c>
      <c r="B3082" s="294"/>
      <c r="C3082" s="337"/>
      <c r="D3082" s="337"/>
      <c r="E3082" s="337"/>
      <c r="F3082" s="337"/>
      <c r="G3082" s="356"/>
      <c r="H3082" s="340"/>
      <c r="I3082" s="337"/>
      <c r="J3082" s="337"/>
      <c r="K3082" s="337"/>
      <c r="L3082" s="337"/>
      <c r="M3082" s="334"/>
      <c r="N3082" s="337"/>
      <c r="O3082" s="349"/>
      <c r="P3082" s="349" t="str">
        <f>TEXT(daily!$B3082,"mmmm")</f>
        <v>January</v>
      </c>
      <c r="Q3082" s="357"/>
      <c r="R3082" s="313" t="str">
        <f t="shared" si="80"/>
        <v>1900</v>
      </c>
    </row>
    <row r="3083" ht="27" customHeight="1" spans="1:18">
      <c r="A3083" s="362">
        <f t="shared" si="81"/>
        <v>3069</v>
      </c>
      <c r="B3083" s="294"/>
      <c r="C3083" s="337"/>
      <c r="D3083" s="337"/>
      <c r="E3083" s="337"/>
      <c r="F3083" s="337"/>
      <c r="G3083" s="356"/>
      <c r="H3083" s="340"/>
      <c r="I3083" s="337"/>
      <c r="J3083" s="337"/>
      <c r="K3083" s="337"/>
      <c r="L3083" s="337"/>
      <c r="M3083" s="329"/>
      <c r="N3083" s="337"/>
      <c r="O3083" s="349"/>
      <c r="P3083" s="349" t="str">
        <f>TEXT(daily!$B3083,"mmmm")</f>
        <v>January</v>
      </c>
      <c r="Q3083" s="358"/>
      <c r="R3083" s="313" t="str">
        <f t="shared" si="80"/>
        <v>1900</v>
      </c>
    </row>
    <row r="3084" ht="27" customHeight="1" spans="1:18">
      <c r="A3084" s="361">
        <f t="shared" si="81"/>
        <v>3070</v>
      </c>
      <c r="B3084" s="294"/>
      <c r="C3084" s="337"/>
      <c r="D3084" s="337"/>
      <c r="E3084" s="337"/>
      <c r="F3084" s="337"/>
      <c r="G3084" s="356"/>
      <c r="H3084" s="340"/>
      <c r="I3084" s="337"/>
      <c r="J3084" s="337"/>
      <c r="K3084" s="337"/>
      <c r="L3084" s="337"/>
      <c r="M3084" s="334"/>
      <c r="N3084" s="337"/>
      <c r="O3084" s="349"/>
      <c r="P3084" s="349" t="str">
        <f>TEXT(daily!$B3084,"mmmm")</f>
        <v>January</v>
      </c>
      <c r="Q3084" s="357"/>
      <c r="R3084" s="313" t="str">
        <f t="shared" si="80"/>
        <v>1900</v>
      </c>
    </row>
    <row r="3085" ht="27" customHeight="1" spans="1:18">
      <c r="A3085" s="362">
        <f t="shared" si="81"/>
        <v>3071</v>
      </c>
      <c r="B3085" s="294"/>
      <c r="C3085" s="337"/>
      <c r="D3085" s="337"/>
      <c r="E3085" s="337"/>
      <c r="F3085" s="337"/>
      <c r="G3085" s="356"/>
      <c r="H3085" s="340"/>
      <c r="I3085" s="337"/>
      <c r="J3085" s="337"/>
      <c r="K3085" s="337"/>
      <c r="L3085" s="337"/>
      <c r="M3085" s="329"/>
      <c r="N3085" s="337"/>
      <c r="O3085" s="349"/>
      <c r="P3085" s="349" t="str">
        <f>TEXT(daily!$B3085,"mmmm")</f>
        <v>January</v>
      </c>
      <c r="Q3085" s="358"/>
      <c r="R3085" s="313" t="str">
        <f t="shared" si="80"/>
        <v>1900</v>
      </c>
    </row>
    <row r="3086" ht="27" customHeight="1" spans="1:18">
      <c r="A3086" s="361">
        <f t="shared" si="81"/>
        <v>3072</v>
      </c>
      <c r="B3086" s="294"/>
      <c r="C3086" s="337"/>
      <c r="D3086" s="337"/>
      <c r="E3086" s="337"/>
      <c r="F3086" s="337"/>
      <c r="G3086" s="356"/>
      <c r="H3086" s="340"/>
      <c r="I3086" s="337"/>
      <c r="J3086" s="337"/>
      <c r="K3086" s="337"/>
      <c r="L3086" s="337"/>
      <c r="M3086" s="334"/>
      <c r="N3086" s="337"/>
      <c r="O3086" s="349"/>
      <c r="P3086" s="349" t="str">
        <f>TEXT(daily!$B3086,"mmmm")</f>
        <v>January</v>
      </c>
      <c r="Q3086" s="357"/>
      <c r="R3086" s="313" t="str">
        <f t="shared" si="80"/>
        <v>1900</v>
      </c>
    </row>
    <row r="3087" ht="27" customHeight="1" spans="1:18">
      <c r="A3087" s="362">
        <f t="shared" si="81"/>
        <v>3073</v>
      </c>
      <c r="B3087" s="294"/>
      <c r="C3087" s="337"/>
      <c r="D3087" s="337"/>
      <c r="E3087" s="337"/>
      <c r="F3087" s="337"/>
      <c r="G3087" s="356"/>
      <c r="H3087" s="340"/>
      <c r="I3087" s="337"/>
      <c r="J3087" s="337"/>
      <c r="K3087" s="337"/>
      <c r="L3087" s="337"/>
      <c r="M3087" s="329"/>
      <c r="N3087" s="337"/>
      <c r="O3087" s="349"/>
      <c r="P3087" s="349" t="str">
        <f>TEXT(daily!$B3087,"mmmm")</f>
        <v>January</v>
      </c>
      <c r="Q3087" s="358"/>
      <c r="R3087" s="313" t="str">
        <f t="shared" ref="R3087:R3150" si="82">TEXT(B3087,"yyyy")</f>
        <v>1900</v>
      </c>
    </row>
    <row r="3088" ht="27" customHeight="1" spans="1:18">
      <c r="A3088" s="361">
        <f t="shared" si="81"/>
        <v>3074</v>
      </c>
      <c r="B3088" s="294"/>
      <c r="C3088" s="337"/>
      <c r="D3088" s="337"/>
      <c r="E3088" s="337"/>
      <c r="F3088" s="337"/>
      <c r="G3088" s="356"/>
      <c r="H3088" s="340"/>
      <c r="I3088" s="337"/>
      <c r="J3088" s="337"/>
      <c r="K3088" s="337"/>
      <c r="L3088" s="337"/>
      <c r="M3088" s="334"/>
      <c r="N3088" s="337"/>
      <c r="O3088" s="349"/>
      <c r="P3088" s="349" t="str">
        <f>TEXT(daily!$B3088,"mmmm")</f>
        <v>January</v>
      </c>
      <c r="Q3088" s="357"/>
      <c r="R3088" s="313" t="str">
        <f t="shared" si="82"/>
        <v>1900</v>
      </c>
    </row>
    <row r="3089" ht="27" customHeight="1" spans="1:18">
      <c r="A3089" s="362">
        <f t="shared" si="81"/>
        <v>3075</v>
      </c>
      <c r="B3089" s="294"/>
      <c r="C3089" s="337"/>
      <c r="D3089" s="337"/>
      <c r="E3089" s="337"/>
      <c r="F3089" s="337"/>
      <c r="G3089" s="356"/>
      <c r="H3089" s="340"/>
      <c r="I3089" s="337"/>
      <c r="J3089" s="337"/>
      <c r="K3089" s="337"/>
      <c r="L3089" s="337"/>
      <c r="M3089" s="329"/>
      <c r="N3089" s="337"/>
      <c r="O3089" s="349"/>
      <c r="P3089" s="349" t="str">
        <f>TEXT(daily!$B3089,"mmmm")</f>
        <v>January</v>
      </c>
      <c r="Q3089" s="358"/>
      <c r="R3089" s="313" t="str">
        <f t="shared" si="82"/>
        <v>1900</v>
      </c>
    </row>
    <row r="3090" ht="27" customHeight="1" spans="1:18">
      <c r="A3090" s="361">
        <f t="shared" si="81"/>
        <v>3076</v>
      </c>
      <c r="B3090" s="294"/>
      <c r="C3090" s="337"/>
      <c r="D3090" s="337"/>
      <c r="E3090" s="337"/>
      <c r="F3090" s="337"/>
      <c r="G3090" s="356"/>
      <c r="H3090" s="340"/>
      <c r="I3090" s="337"/>
      <c r="J3090" s="337"/>
      <c r="K3090" s="337"/>
      <c r="L3090" s="337"/>
      <c r="M3090" s="334"/>
      <c r="N3090" s="337"/>
      <c r="O3090" s="349"/>
      <c r="P3090" s="349" t="str">
        <f>TEXT(daily!$B3090,"mmmm")</f>
        <v>January</v>
      </c>
      <c r="Q3090" s="357"/>
      <c r="R3090" s="313" t="str">
        <f t="shared" si="82"/>
        <v>1900</v>
      </c>
    </row>
    <row r="3091" ht="27" customHeight="1" spans="1:18">
      <c r="A3091" s="362">
        <f t="shared" si="81"/>
        <v>3077</v>
      </c>
      <c r="B3091" s="294"/>
      <c r="C3091" s="337"/>
      <c r="D3091" s="337"/>
      <c r="E3091" s="337"/>
      <c r="F3091" s="337"/>
      <c r="G3091" s="356"/>
      <c r="H3091" s="340"/>
      <c r="I3091" s="337"/>
      <c r="J3091" s="337"/>
      <c r="K3091" s="337"/>
      <c r="L3091" s="337"/>
      <c r="M3091" s="329"/>
      <c r="N3091" s="337"/>
      <c r="O3091" s="349"/>
      <c r="P3091" s="349" t="str">
        <f>TEXT(daily!$B3091,"mmmm")</f>
        <v>January</v>
      </c>
      <c r="Q3091" s="358"/>
      <c r="R3091" s="313" t="str">
        <f t="shared" si="82"/>
        <v>1900</v>
      </c>
    </row>
    <row r="3092" ht="27" customHeight="1" spans="1:18">
      <c r="A3092" s="361">
        <f t="shared" si="81"/>
        <v>3078</v>
      </c>
      <c r="B3092" s="294"/>
      <c r="C3092" s="337"/>
      <c r="D3092" s="337"/>
      <c r="E3092" s="337"/>
      <c r="F3092" s="337"/>
      <c r="G3092" s="356"/>
      <c r="H3092" s="340"/>
      <c r="I3092" s="337"/>
      <c r="J3092" s="337"/>
      <c r="K3092" s="337"/>
      <c r="L3092" s="337"/>
      <c r="M3092" s="334"/>
      <c r="N3092" s="337"/>
      <c r="O3092" s="349"/>
      <c r="P3092" s="349" t="str">
        <f>TEXT(daily!$B3092,"mmmm")</f>
        <v>January</v>
      </c>
      <c r="Q3092" s="357"/>
      <c r="R3092" s="313" t="str">
        <f t="shared" si="82"/>
        <v>1900</v>
      </c>
    </row>
    <row r="3093" ht="27" customHeight="1" spans="1:18">
      <c r="A3093" s="362">
        <f t="shared" si="81"/>
        <v>3079</v>
      </c>
      <c r="B3093" s="294"/>
      <c r="C3093" s="337"/>
      <c r="D3093" s="337"/>
      <c r="E3093" s="337"/>
      <c r="F3093" s="337"/>
      <c r="G3093" s="356"/>
      <c r="H3093" s="340"/>
      <c r="I3093" s="337"/>
      <c r="J3093" s="337"/>
      <c r="K3093" s="337"/>
      <c r="L3093" s="337"/>
      <c r="M3093" s="329"/>
      <c r="N3093" s="337"/>
      <c r="O3093" s="349"/>
      <c r="P3093" s="349" t="str">
        <f>TEXT(daily!$B3093,"mmmm")</f>
        <v>January</v>
      </c>
      <c r="Q3093" s="358"/>
      <c r="R3093" s="313" t="str">
        <f t="shared" si="82"/>
        <v>1900</v>
      </c>
    </row>
    <row r="3094" ht="27" customHeight="1" spans="1:18">
      <c r="A3094" s="361">
        <f t="shared" si="81"/>
        <v>3080</v>
      </c>
      <c r="B3094" s="294"/>
      <c r="C3094" s="337"/>
      <c r="D3094" s="337"/>
      <c r="E3094" s="337"/>
      <c r="F3094" s="337"/>
      <c r="G3094" s="356"/>
      <c r="H3094" s="340"/>
      <c r="I3094" s="337"/>
      <c r="J3094" s="337"/>
      <c r="K3094" s="337"/>
      <c r="L3094" s="337"/>
      <c r="M3094" s="334"/>
      <c r="N3094" s="337"/>
      <c r="O3094" s="349"/>
      <c r="P3094" s="349" t="str">
        <f>TEXT(daily!$B3094,"mmmm")</f>
        <v>January</v>
      </c>
      <c r="Q3094" s="357"/>
      <c r="R3094" s="313" t="str">
        <f t="shared" si="82"/>
        <v>1900</v>
      </c>
    </row>
    <row r="3095" ht="27" customHeight="1" spans="1:18">
      <c r="A3095" s="362">
        <f t="shared" si="81"/>
        <v>3081</v>
      </c>
      <c r="B3095" s="294"/>
      <c r="C3095" s="337"/>
      <c r="D3095" s="337"/>
      <c r="E3095" s="337"/>
      <c r="F3095" s="337"/>
      <c r="G3095" s="356"/>
      <c r="H3095" s="340"/>
      <c r="I3095" s="337"/>
      <c r="J3095" s="337"/>
      <c r="K3095" s="337"/>
      <c r="L3095" s="337"/>
      <c r="M3095" s="329"/>
      <c r="N3095" s="337"/>
      <c r="O3095" s="349"/>
      <c r="P3095" s="349" t="str">
        <f>TEXT(daily!$B3095,"mmmm")</f>
        <v>January</v>
      </c>
      <c r="Q3095" s="358"/>
      <c r="R3095" s="313" t="str">
        <f t="shared" si="82"/>
        <v>1900</v>
      </c>
    </row>
    <row r="3096" ht="27" customHeight="1" spans="1:18">
      <c r="A3096" s="361">
        <f t="shared" si="81"/>
        <v>3082</v>
      </c>
      <c r="B3096" s="294"/>
      <c r="C3096" s="337"/>
      <c r="D3096" s="337"/>
      <c r="E3096" s="337"/>
      <c r="F3096" s="337"/>
      <c r="G3096" s="356"/>
      <c r="H3096" s="340"/>
      <c r="I3096" s="337"/>
      <c r="J3096" s="337"/>
      <c r="K3096" s="337"/>
      <c r="L3096" s="337"/>
      <c r="M3096" s="334"/>
      <c r="N3096" s="337"/>
      <c r="O3096" s="349"/>
      <c r="P3096" s="349" t="str">
        <f>TEXT(daily!$B3096,"mmmm")</f>
        <v>January</v>
      </c>
      <c r="Q3096" s="357"/>
      <c r="R3096" s="313" t="str">
        <f t="shared" si="82"/>
        <v>1900</v>
      </c>
    </row>
    <row r="3097" ht="27" customHeight="1" spans="1:18">
      <c r="A3097" s="362">
        <f t="shared" si="81"/>
        <v>3083</v>
      </c>
      <c r="B3097" s="294"/>
      <c r="C3097" s="337"/>
      <c r="D3097" s="337"/>
      <c r="E3097" s="337"/>
      <c r="F3097" s="337"/>
      <c r="G3097" s="356"/>
      <c r="H3097" s="340"/>
      <c r="I3097" s="337"/>
      <c r="J3097" s="337"/>
      <c r="K3097" s="337"/>
      <c r="L3097" s="337"/>
      <c r="M3097" s="329"/>
      <c r="N3097" s="337"/>
      <c r="O3097" s="349"/>
      <c r="P3097" s="349" t="str">
        <f>TEXT(daily!$B3097,"mmmm")</f>
        <v>January</v>
      </c>
      <c r="Q3097" s="358"/>
      <c r="R3097" s="313" t="str">
        <f t="shared" si="82"/>
        <v>1900</v>
      </c>
    </row>
    <row r="3098" ht="27" customHeight="1" spans="1:18">
      <c r="A3098" s="361">
        <f t="shared" si="81"/>
        <v>3084</v>
      </c>
      <c r="B3098" s="294"/>
      <c r="C3098" s="337"/>
      <c r="D3098" s="337"/>
      <c r="E3098" s="337"/>
      <c r="F3098" s="337"/>
      <c r="G3098" s="356"/>
      <c r="H3098" s="340"/>
      <c r="I3098" s="337"/>
      <c r="J3098" s="337"/>
      <c r="K3098" s="337"/>
      <c r="L3098" s="337"/>
      <c r="M3098" s="334"/>
      <c r="N3098" s="337"/>
      <c r="O3098" s="349"/>
      <c r="P3098" s="349" t="str">
        <f>TEXT(daily!$B3098,"mmmm")</f>
        <v>January</v>
      </c>
      <c r="Q3098" s="357"/>
      <c r="R3098" s="313" t="str">
        <f t="shared" si="82"/>
        <v>1900</v>
      </c>
    </row>
    <row r="3099" ht="27" customHeight="1" spans="1:18">
      <c r="A3099" s="362">
        <f t="shared" si="81"/>
        <v>3085</v>
      </c>
      <c r="B3099" s="294"/>
      <c r="C3099" s="337"/>
      <c r="D3099" s="337"/>
      <c r="E3099" s="337"/>
      <c r="F3099" s="337"/>
      <c r="G3099" s="356"/>
      <c r="H3099" s="340"/>
      <c r="I3099" s="337"/>
      <c r="J3099" s="337"/>
      <c r="K3099" s="337"/>
      <c r="L3099" s="337"/>
      <c r="M3099" s="329"/>
      <c r="N3099" s="337"/>
      <c r="O3099" s="349"/>
      <c r="P3099" s="349" t="str">
        <f>TEXT(daily!$B3099,"mmmm")</f>
        <v>January</v>
      </c>
      <c r="Q3099" s="358"/>
      <c r="R3099" s="313" t="str">
        <f t="shared" si="82"/>
        <v>1900</v>
      </c>
    </row>
    <row r="3100" ht="27" customHeight="1" spans="1:18">
      <c r="A3100" s="361">
        <f t="shared" si="81"/>
        <v>3086</v>
      </c>
      <c r="B3100" s="294"/>
      <c r="C3100" s="337"/>
      <c r="D3100" s="337"/>
      <c r="E3100" s="337"/>
      <c r="F3100" s="337"/>
      <c r="G3100" s="356"/>
      <c r="H3100" s="340"/>
      <c r="I3100" s="337"/>
      <c r="J3100" s="337"/>
      <c r="K3100" s="337"/>
      <c r="L3100" s="337"/>
      <c r="M3100" s="334"/>
      <c r="N3100" s="337"/>
      <c r="O3100" s="349"/>
      <c r="P3100" s="349" t="str">
        <f>TEXT(daily!$B3100,"mmmm")</f>
        <v>January</v>
      </c>
      <c r="Q3100" s="357"/>
      <c r="R3100" s="313" t="str">
        <f t="shared" si="82"/>
        <v>1900</v>
      </c>
    </row>
    <row r="3101" ht="27" customHeight="1" spans="1:18">
      <c r="A3101" s="362">
        <f t="shared" si="81"/>
        <v>3087</v>
      </c>
      <c r="B3101" s="294"/>
      <c r="C3101" s="337"/>
      <c r="D3101" s="337"/>
      <c r="E3101" s="337"/>
      <c r="F3101" s="337"/>
      <c r="G3101" s="356"/>
      <c r="H3101" s="340"/>
      <c r="I3101" s="337"/>
      <c r="J3101" s="337"/>
      <c r="K3101" s="337"/>
      <c r="L3101" s="337"/>
      <c r="M3101" s="329"/>
      <c r="N3101" s="337"/>
      <c r="O3101" s="349"/>
      <c r="P3101" s="349" t="str">
        <f>TEXT(daily!$B3101,"mmmm")</f>
        <v>January</v>
      </c>
      <c r="Q3101" s="358"/>
      <c r="R3101" s="313" t="str">
        <f t="shared" si="82"/>
        <v>1900</v>
      </c>
    </row>
    <row r="3102" ht="27" customHeight="1" spans="1:18">
      <c r="A3102" s="361">
        <f t="shared" si="81"/>
        <v>3088</v>
      </c>
      <c r="B3102" s="294"/>
      <c r="C3102" s="337"/>
      <c r="D3102" s="337"/>
      <c r="E3102" s="337"/>
      <c r="F3102" s="337"/>
      <c r="G3102" s="356"/>
      <c r="H3102" s="340"/>
      <c r="I3102" s="337"/>
      <c r="J3102" s="337"/>
      <c r="K3102" s="337"/>
      <c r="L3102" s="337"/>
      <c r="M3102" s="334"/>
      <c r="N3102" s="337"/>
      <c r="O3102" s="349"/>
      <c r="P3102" s="349" t="str">
        <f>TEXT(daily!$B3102,"mmmm")</f>
        <v>January</v>
      </c>
      <c r="Q3102" s="357"/>
      <c r="R3102" s="313" t="str">
        <f t="shared" si="82"/>
        <v>1900</v>
      </c>
    </row>
    <row r="3103" ht="27" customHeight="1" spans="1:18">
      <c r="A3103" s="362">
        <f t="shared" si="81"/>
        <v>3089</v>
      </c>
      <c r="B3103" s="294"/>
      <c r="C3103" s="337"/>
      <c r="D3103" s="337"/>
      <c r="E3103" s="337"/>
      <c r="F3103" s="337"/>
      <c r="G3103" s="356"/>
      <c r="H3103" s="340"/>
      <c r="I3103" s="337"/>
      <c r="J3103" s="337"/>
      <c r="K3103" s="337"/>
      <c r="L3103" s="337"/>
      <c r="M3103" s="329"/>
      <c r="N3103" s="337"/>
      <c r="O3103" s="349"/>
      <c r="P3103" s="349" t="str">
        <f>TEXT(daily!$B3103,"mmmm")</f>
        <v>January</v>
      </c>
      <c r="Q3103" s="358"/>
      <c r="R3103" s="313" t="str">
        <f t="shared" si="82"/>
        <v>1900</v>
      </c>
    </row>
    <row r="3104" ht="27" customHeight="1" spans="1:18">
      <c r="A3104" s="361">
        <f t="shared" si="81"/>
        <v>3090</v>
      </c>
      <c r="B3104" s="294"/>
      <c r="C3104" s="337"/>
      <c r="D3104" s="337"/>
      <c r="E3104" s="337"/>
      <c r="F3104" s="337"/>
      <c r="G3104" s="356"/>
      <c r="H3104" s="340"/>
      <c r="I3104" s="337"/>
      <c r="J3104" s="337"/>
      <c r="K3104" s="337"/>
      <c r="L3104" s="337"/>
      <c r="M3104" s="334"/>
      <c r="N3104" s="337"/>
      <c r="O3104" s="349"/>
      <c r="P3104" s="349" t="str">
        <f>TEXT(daily!$B3104,"mmmm")</f>
        <v>January</v>
      </c>
      <c r="Q3104" s="357"/>
      <c r="R3104" s="313" t="str">
        <f t="shared" si="82"/>
        <v>1900</v>
      </c>
    </row>
    <row r="3105" ht="27" customHeight="1" spans="1:18">
      <c r="A3105" s="362">
        <f t="shared" si="81"/>
        <v>3091</v>
      </c>
      <c r="B3105" s="294"/>
      <c r="C3105" s="337"/>
      <c r="D3105" s="337"/>
      <c r="E3105" s="337"/>
      <c r="F3105" s="337"/>
      <c r="G3105" s="356"/>
      <c r="H3105" s="340"/>
      <c r="I3105" s="337"/>
      <c r="J3105" s="337"/>
      <c r="K3105" s="337"/>
      <c r="L3105" s="337"/>
      <c r="M3105" s="329"/>
      <c r="N3105" s="337"/>
      <c r="O3105" s="349"/>
      <c r="P3105" s="349" t="str">
        <f>TEXT(daily!$B3105,"mmmm")</f>
        <v>January</v>
      </c>
      <c r="Q3105" s="358"/>
      <c r="R3105" s="313" t="str">
        <f t="shared" si="82"/>
        <v>1900</v>
      </c>
    </row>
    <row r="3106" ht="27" customHeight="1" spans="1:18">
      <c r="A3106" s="361">
        <f t="shared" si="81"/>
        <v>3092</v>
      </c>
      <c r="B3106" s="294"/>
      <c r="C3106" s="337"/>
      <c r="D3106" s="337"/>
      <c r="E3106" s="337"/>
      <c r="F3106" s="337"/>
      <c r="G3106" s="356"/>
      <c r="H3106" s="340"/>
      <c r="I3106" s="337"/>
      <c r="J3106" s="337"/>
      <c r="K3106" s="337"/>
      <c r="L3106" s="337"/>
      <c r="M3106" s="334"/>
      <c r="N3106" s="337"/>
      <c r="O3106" s="349"/>
      <c r="P3106" s="349" t="str">
        <f>TEXT(daily!$B3106,"mmmm")</f>
        <v>January</v>
      </c>
      <c r="Q3106" s="357"/>
      <c r="R3106" s="313" t="str">
        <f t="shared" si="82"/>
        <v>1900</v>
      </c>
    </row>
    <row r="3107" ht="27" customHeight="1" spans="1:18">
      <c r="A3107" s="362">
        <f t="shared" si="81"/>
        <v>3093</v>
      </c>
      <c r="B3107" s="294"/>
      <c r="C3107" s="337"/>
      <c r="D3107" s="337"/>
      <c r="E3107" s="337"/>
      <c r="F3107" s="337"/>
      <c r="G3107" s="356"/>
      <c r="H3107" s="340"/>
      <c r="I3107" s="337"/>
      <c r="J3107" s="337"/>
      <c r="K3107" s="337"/>
      <c r="L3107" s="337"/>
      <c r="M3107" s="329"/>
      <c r="N3107" s="337"/>
      <c r="O3107" s="349"/>
      <c r="P3107" s="349" t="str">
        <f>TEXT(daily!$B3107,"mmmm")</f>
        <v>January</v>
      </c>
      <c r="Q3107" s="358"/>
      <c r="R3107" s="313" t="str">
        <f t="shared" si="82"/>
        <v>1900</v>
      </c>
    </row>
    <row r="3108" ht="27" customHeight="1" spans="1:18">
      <c r="A3108" s="361">
        <f t="shared" si="81"/>
        <v>3094</v>
      </c>
      <c r="B3108" s="294"/>
      <c r="C3108" s="337"/>
      <c r="D3108" s="337"/>
      <c r="E3108" s="337"/>
      <c r="F3108" s="337"/>
      <c r="G3108" s="356"/>
      <c r="H3108" s="340"/>
      <c r="I3108" s="337"/>
      <c r="J3108" s="337"/>
      <c r="K3108" s="337"/>
      <c r="L3108" s="337"/>
      <c r="M3108" s="334"/>
      <c r="N3108" s="337"/>
      <c r="O3108" s="349"/>
      <c r="P3108" s="349" t="str">
        <f>TEXT(daily!$B3108,"mmmm")</f>
        <v>January</v>
      </c>
      <c r="Q3108" s="357"/>
      <c r="R3108" s="313" t="str">
        <f t="shared" si="82"/>
        <v>1900</v>
      </c>
    </row>
    <row r="3109" ht="27" customHeight="1" spans="1:18">
      <c r="A3109" s="362">
        <f t="shared" si="81"/>
        <v>3095</v>
      </c>
      <c r="B3109" s="294"/>
      <c r="C3109" s="337"/>
      <c r="D3109" s="337"/>
      <c r="E3109" s="337"/>
      <c r="F3109" s="337"/>
      <c r="G3109" s="356"/>
      <c r="H3109" s="340"/>
      <c r="I3109" s="337"/>
      <c r="J3109" s="337"/>
      <c r="K3109" s="337"/>
      <c r="L3109" s="337"/>
      <c r="M3109" s="329"/>
      <c r="N3109" s="337"/>
      <c r="O3109" s="349"/>
      <c r="P3109" s="349" t="str">
        <f>TEXT(daily!$B3109,"mmmm")</f>
        <v>January</v>
      </c>
      <c r="Q3109" s="358"/>
      <c r="R3109" s="313" t="str">
        <f t="shared" si="82"/>
        <v>1900</v>
      </c>
    </row>
    <row r="3110" ht="27" customHeight="1" spans="1:18">
      <c r="A3110" s="361">
        <f t="shared" si="81"/>
        <v>3096</v>
      </c>
      <c r="B3110" s="294"/>
      <c r="C3110" s="337"/>
      <c r="D3110" s="337"/>
      <c r="E3110" s="337"/>
      <c r="F3110" s="337"/>
      <c r="G3110" s="356"/>
      <c r="H3110" s="340"/>
      <c r="I3110" s="337"/>
      <c r="J3110" s="337"/>
      <c r="K3110" s="337"/>
      <c r="L3110" s="337"/>
      <c r="M3110" s="334"/>
      <c r="N3110" s="337"/>
      <c r="O3110" s="349"/>
      <c r="P3110" s="349" t="str">
        <f>TEXT(daily!$B3110,"mmmm")</f>
        <v>January</v>
      </c>
      <c r="Q3110" s="357"/>
      <c r="R3110" s="313" t="str">
        <f t="shared" si="82"/>
        <v>1900</v>
      </c>
    </row>
    <row r="3111" ht="27" customHeight="1" spans="1:18">
      <c r="A3111" s="362">
        <f t="shared" si="81"/>
        <v>3097</v>
      </c>
      <c r="B3111" s="294"/>
      <c r="C3111" s="337"/>
      <c r="D3111" s="337"/>
      <c r="E3111" s="337"/>
      <c r="F3111" s="337"/>
      <c r="G3111" s="356"/>
      <c r="H3111" s="340"/>
      <c r="I3111" s="337"/>
      <c r="J3111" s="337"/>
      <c r="K3111" s="337"/>
      <c r="L3111" s="337"/>
      <c r="M3111" s="329"/>
      <c r="N3111" s="337"/>
      <c r="O3111" s="349"/>
      <c r="P3111" s="349" t="str">
        <f>TEXT(daily!$B3111,"mmmm")</f>
        <v>January</v>
      </c>
      <c r="Q3111" s="358"/>
      <c r="R3111" s="313" t="str">
        <f t="shared" si="82"/>
        <v>1900</v>
      </c>
    </row>
    <row r="3112" ht="27" customHeight="1" spans="1:18">
      <c r="A3112" s="361">
        <f t="shared" si="81"/>
        <v>3098</v>
      </c>
      <c r="B3112" s="294"/>
      <c r="C3112" s="337"/>
      <c r="D3112" s="337"/>
      <c r="E3112" s="337"/>
      <c r="F3112" s="337"/>
      <c r="G3112" s="356"/>
      <c r="H3112" s="340"/>
      <c r="I3112" s="337"/>
      <c r="J3112" s="337"/>
      <c r="K3112" s="337"/>
      <c r="L3112" s="337"/>
      <c r="M3112" s="334"/>
      <c r="N3112" s="337"/>
      <c r="O3112" s="349"/>
      <c r="P3112" s="349" t="str">
        <f>TEXT(daily!$B3112,"mmmm")</f>
        <v>January</v>
      </c>
      <c r="Q3112" s="357"/>
      <c r="R3112" s="313" t="str">
        <f t="shared" si="82"/>
        <v>1900</v>
      </c>
    </row>
    <row r="3113" ht="27" customHeight="1" spans="1:18">
      <c r="A3113" s="362">
        <f t="shared" si="81"/>
        <v>3099</v>
      </c>
      <c r="B3113" s="294"/>
      <c r="C3113" s="337"/>
      <c r="D3113" s="337"/>
      <c r="E3113" s="337"/>
      <c r="F3113" s="337"/>
      <c r="G3113" s="356"/>
      <c r="H3113" s="340"/>
      <c r="I3113" s="337"/>
      <c r="J3113" s="337"/>
      <c r="K3113" s="337"/>
      <c r="L3113" s="337"/>
      <c r="M3113" s="329"/>
      <c r="N3113" s="337"/>
      <c r="O3113" s="349"/>
      <c r="P3113" s="349" t="str">
        <f>TEXT(daily!$B3113,"mmmm")</f>
        <v>January</v>
      </c>
      <c r="Q3113" s="358"/>
      <c r="R3113" s="313" t="str">
        <f t="shared" si="82"/>
        <v>1900</v>
      </c>
    </row>
    <row r="3114" ht="27" customHeight="1" spans="1:18">
      <c r="A3114" s="361">
        <f t="shared" ref="A3114:A3177" si="83">A3113+1</f>
        <v>3100</v>
      </c>
      <c r="B3114" s="294"/>
      <c r="C3114" s="337"/>
      <c r="D3114" s="337"/>
      <c r="E3114" s="337"/>
      <c r="F3114" s="337"/>
      <c r="G3114" s="356"/>
      <c r="H3114" s="340"/>
      <c r="I3114" s="337"/>
      <c r="J3114" s="337"/>
      <c r="K3114" s="337"/>
      <c r="L3114" s="337"/>
      <c r="M3114" s="334"/>
      <c r="N3114" s="337"/>
      <c r="O3114" s="349"/>
      <c r="P3114" s="349" t="str">
        <f>TEXT(daily!$B3114,"mmmm")</f>
        <v>January</v>
      </c>
      <c r="Q3114" s="357"/>
      <c r="R3114" s="313" t="str">
        <f t="shared" si="82"/>
        <v>1900</v>
      </c>
    </row>
    <row r="3115" ht="27" customHeight="1" spans="1:18">
      <c r="A3115" s="362">
        <f t="shared" si="83"/>
        <v>3101</v>
      </c>
      <c r="B3115" s="294"/>
      <c r="C3115" s="337"/>
      <c r="D3115" s="337"/>
      <c r="E3115" s="337"/>
      <c r="F3115" s="337"/>
      <c r="G3115" s="356"/>
      <c r="H3115" s="340"/>
      <c r="I3115" s="337"/>
      <c r="J3115" s="337"/>
      <c r="K3115" s="337"/>
      <c r="L3115" s="337"/>
      <c r="M3115" s="329"/>
      <c r="N3115" s="337"/>
      <c r="O3115" s="349"/>
      <c r="P3115" s="349" t="str">
        <f>TEXT(daily!$B3115,"mmmm")</f>
        <v>January</v>
      </c>
      <c r="Q3115" s="358"/>
      <c r="R3115" s="313" t="str">
        <f t="shared" si="82"/>
        <v>1900</v>
      </c>
    </row>
    <row r="3116" ht="27" customHeight="1" spans="1:18">
      <c r="A3116" s="361">
        <f t="shared" si="83"/>
        <v>3102</v>
      </c>
      <c r="B3116" s="294"/>
      <c r="C3116" s="337"/>
      <c r="D3116" s="337"/>
      <c r="E3116" s="337"/>
      <c r="F3116" s="337"/>
      <c r="G3116" s="356"/>
      <c r="H3116" s="340"/>
      <c r="I3116" s="337"/>
      <c r="J3116" s="337"/>
      <c r="K3116" s="337"/>
      <c r="L3116" s="337"/>
      <c r="M3116" s="334"/>
      <c r="N3116" s="337"/>
      <c r="O3116" s="349"/>
      <c r="P3116" s="349" t="str">
        <f>TEXT(daily!$B3116,"mmmm")</f>
        <v>January</v>
      </c>
      <c r="Q3116" s="357"/>
      <c r="R3116" s="313" t="str">
        <f t="shared" si="82"/>
        <v>1900</v>
      </c>
    </row>
    <row r="3117" ht="27" customHeight="1" spans="1:18">
      <c r="A3117" s="362">
        <f t="shared" si="83"/>
        <v>3103</v>
      </c>
      <c r="B3117" s="294"/>
      <c r="C3117" s="337"/>
      <c r="D3117" s="337"/>
      <c r="E3117" s="337"/>
      <c r="F3117" s="337"/>
      <c r="G3117" s="356"/>
      <c r="H3117" s="340"/>
      <c r="I3117" s="337"/>
      <c r="J3117" s="337"/>
      <c r="K3117" s="337"/>
      <c r="L3117" s="337"/>
      <c r="M3117" s="329"/>
      <c r="N3117" s="337"/>
      <c r="O3117" s="349"/>
      <c r="P3117" s="349" t="str">
        <f>TEXT(daily!$B3117,"mmmm")</f>
        <v>January</v>
      </c>
      <c r="Q3117" s="358"/>
      <c r="R3117" s="313" t="str">
        <f t="shared" si="82"/>
        <v>1900</v>
      </c>
    </row>
    <row r="3118" ht="27" customHeight="1" spans="1:18">
      <c r="A3118" s="361">
        <f t="shared" si="83"/>
        <v>3104</v>
      </c>
      <c r="B3118" s="294"/>
      <c r="C3118" s="337"/>
      <c r="D3118" s="337"/>
      <c r="E3118" s="337"/>
      <c r="F3118" s="337"/>
      <c r="G3118" s="356"/>
      <c r="H3118" s="340"/>
      <c r="I3118" s="337"/>
      <c r="J3118" s="337"/>
      <c r="K3118" s="337"/>
      <c r="L3118" s="337"/>
      <c r="M3118" s="334"/>
      <c r="N3118" s="337"/>
      <c r="O3118" s="349"/>
      <c r="P3118" s="349" t="str">
        <f>TEXT(daily!$B3118,"mmmm")</f>
        <v>January</v>
      </c>
      <c r="Q3118" s="357"/>
      <c r="R3118" s="313" t="str">
        <f t="shared" si="82"/>
        <v>1900</v>
      </c>
    </row>
    <row r="3119" ht="27" customHeight="1" spans="1:18">
      <c r="A3119" s="362">
        <f t="shared" si="83"/>
        <v>3105</v>
      </c>
      <c r="B3119" s="294"/>
      <c r="C3119" s="337"/>
      <c r="D3119" s="337"/>
      <c r="E3119" s="337"/>
      <c r="F3119" s="337"/>
      <c r="G3119" s="356"/>
      <c r="H3119" s="340"/>
      <c r="I3119" s="337"/>
      <c r="J3119" s="337"/>
      <c r="K3119" s="337"/>
      <c r="L3119" s="337"/>
      <c r="M3119" s="329"/>
      <c r="N3119" s="337"/>
      <c r="O3119" s="349"/>
      <c r="P3119" s="349" t="str">
        <f>TEXT(daily!$B3119,"mmmm")</f>
        <v>January</v>
      </c>
      <c r="Q3119" s="358"/>
      <c r="R3119" s="313" t="str">
        <f t="shared" si="82"/>
        <v>1900</v>
      </c>
    </row>
    <row r="3120" ht="27" customHeight="1" spans="1:18">
      <c r="A3120" s="361">
        <f t="shared" si="83"/>
        <v>3106</v>
      </c>
      <c r="B3120" s="294"/>
      <c r="C3120" s="337"/>
      <c r="D3120" s="337"/>
      <c r="E3120" s="337"/>
      <c r="F3120" s="337"/>
      <c r="G3120" s="356"/>
      <c r="H3120" s="340"/>
      <c r="I3120" s="337"/>
      <c r="J3120" s="337"/>
      <c r="K3120" s="337"/>
      <c r="L3120" s="337"/>
      <c r="M3120" s="334"/>
      <c r="N3120" s="337"/>
      <c r="O3120" s="349"/>
      <c r="P3120" s="349" t="str">
        <f>TEXT(daily!$B3120,"mmmm")</f>
        <v>January</v>
      </c>
      <c r="Q3120" s="357"/>
      <c r="R3120" s="313" t="str">
        <f t="shared" si="82"/>
        <v>1900</v>
      </c>
    </row>
    <row r="3121" ht="27" customHeight="1" spans="1:18">
      <c r="A3121" s="362">
        <f t="shared" si="83"/>
        <v>3107</v>
      </c>
      <c r="B3121" s="294"/>
      <c r="C3121" s="337"/>
      <c r="D3121" s="337"/>
      <c r="E3121" s="337"/>
      <c r="F3121" s="337"/>
      <c r="G3121" s="356"/>
      <c r="H3121" s="340"/>
      <c r="I3121" s="337"/>
      <c r="J3121" s="337"/>
      <c r="K3121" s="337"/>
      <c r="L3121" s="337"/>
      <c r="M3121" s="329"/>
      <c r="N3121" s="337"/>
      <c r="O3121" s="349"/>
      <c r="P3121" s="349" t="str">
        <f>TEXT(daily!$B3121,"mmmm")</f>
        <v>January</v>
      </c>
      <c r="Q3121" s="358"/>
      <c r="R3121" s="313" t="str">
        <f t="shared" si="82"/>
        <v>1900</v>
      </c>
    </row>
    <row r="3122" ht="27" customHeight="1" spans="1:18">
      <c r="A3122" s="361">
        <f t="shared" si="83"/>
        <v>3108</v>
      </c>
      <c r="B3122" s="294"/>
      <c r="C3122" s="337"/>
      <c r="D3122" s="337"/>
      <c r="E3122" s="337"/>
      <c r="F3122" s="337"/>
      <c r="G3122" s="356"/>
      <c r="H3122" s="340"/>
      <c r="I3122" s="337"/>
      <c r="J3122" s="337"/>
      <c r="K3122" s="337"/>
      <c r="L3122" s="337"/>
      <c r="M3122" s="334"/>
      <c r="N3122" s="337"/>
      <c r="O3122" s="349"/>
      <c r="P3122" s="349" t="str">
        <f>TEXT(daily!$B3122,"mmmm")</f>
        <v>January</v>
      </c>
      <c r="Q3122" s="357"/>
      <c r="R3122" s="313" t="str">
        <f t="shared" si="82"/>
        <v>1900</v>
      </c>
    </row>
    <row r="3123" ht="27" customHeight="1" spans="1:18">
      <c r="A3123" s="362">
        <f t="shared" si="83"/>
        <v>3109</v>
      </c>
      <c r="B3123" s="294"/>
      <c r="C3123" s="337"/>
      <c r="D3123" s="337"/>
      <c r="E3123" s="337"/>
      <c r="F3123" s="337"/>
      <c r="G3123" s="356"/>
      <c r="H3123" s="340"/>
      <c r="I3123" s="337"/>
      <c r="J3123" s="337"/>
      <c r="K3123" s="337"/>
      <c r="L3123" s="337"/>
      <c r="M3123" s="329"/>
      <c r="N3123" s="337"/>
      <c r="O3123" s="349"/>
      <c r="P3123" s="349" t="str">
        <f>TEXT(daily!$B3123,"mmmm")</f>
        <v>January</v>
      </c>
      <c r="Q3123" s="358"/>
      <c r="R3123" s="313" t="str">
        <f t="shared" si="82"/>
        <v>1900</v>
      </c>
    </row>
    <row r="3124" ht="27" customHeight="1" spans="1:18">
      <c r="A3124" s="361">
        <f t="shared" si="83"/>
        <v>3110</v>
      </c>
      <c r="B3124" s="294"/>
      <c r="C3124" s="337"/>
      <c r="D3124" s="337"/>
      <c r="E3124" s="337"/>
      <c r="F3124" s="337"/>
      <c r="G3124" s="356"/>
      <c r="H3124" s="340"/>
      <c r="I3124" s="337"/>
      <c r="J3124" s="337"/>
      <c r="K3124" s="337"/>
      <c r="L3124" s="337"/>
      <c r="M3124" s="334"/>
      <c r="N3124" s="337"/>
      <c r="O3124" s="349"/>
      <c r="P3124" s="349" t="str">
        <f>TEXT(daily!$B3124,"mmmm")</f>
        <v>January</v>
      </c>
      <c r="Q3124" s="357"/>
      <c r="R3124" s="313" t="str">
        <f t="shared" si="82"/>
        <v>1900</v>
      </c>
    </row>
    <row r="3125" ht="27" customHeight="1" spans="1:18">
      <c r="A3125" s="362">
        <f t="shared" si="83"/>
        <v>3111</v>
      </c>
      <c r="B3125" s="294"/>
      <c r="C3125" s="337"/>
      <c r="D3125" s="337"/>
      <c r="E3125" s="337"/>
      <c r="F3125" s="337"/>
      <c r="G3125" s="356"/>
      <c r="H3125" s="340"/>
      <c r="I3125" s="337"/>
      <c r="J3125" s="337"/>
      <c r="K3125" s="337"/>
      <c r="L3125" s="337"/>
      <c r="M3125" s="329"/>
      <c r="N3125" s="337"/>
      <c r="O3125" s="349"/>
      <c r="P3125" s="349" t="str">
        <f>TEXT(daily!$B3125,"mmmm")</f>
        <v>January</v>
      </c>
      <c r="Q3125" s="358"/>
      <c r="R3125" s="313" t="str">
        <f t="shared" si="82"/>
        <v>1900</v>
      </c>
    </row>
    <row r="3126" ht="27" customHeight="1" spans="1:18">
      <c r="A3126" s="361">
        <f t="shared" si="83"/>
        <v>3112</v>
      </c>
      <c r="B3126" s="294"/>
      <c r="C3126" s="337"/>
      <c r="D3126" s="337"/>
      <c r="E3126" s="337"/>
      <c r="F3126" s="337"/>
      <c r="G3126" s="356"/>
      <c r="H3126" s="340"/>
      <c r="I3126" s="337"/>
      <c r="J3126" s="337"/>
      <c r="K3126" s="337"/>
      <c r="L3126" s="337"/>
      <c r="M3126" s="334"/>
      <c r="N3126" s="337"/>
      <c r="O3126" s="349"/>
      <c r="P3126" s="349" t="str">
        <f>TEXT(daily!$B3126,"mmmm")</f>
        <v>January</v>
      </c>
      <c r="Q3126" s="357"/>
      <c r="R3126" s="313" t="str">
        <f t="shared" si="82"/>
        <v>1900</v>
      </c>
    </row>
    <row r="3127" ht="27" customHeight="1" spans="1:18">
      <c r="A3127" s="362">
        <f t="shared" si="83"/>
        <v>3113</v>
      </c>
      <c r="B3127" s="294"/>
      <c r="C3127" s="337"/>
      <c r="D3127" s="337"/>
      <c r="E3127" s="337"/>
      <c r="F3127" s="337"/>
      <c r="G3127" s="356"/>
      <c r="H3127" s="340"/>
      <c r="I3127" s="337"/>
      <c r="J3127" s="337"/>
      <c r="K3127" s="337"/>
      <c r="L3127" s="337"/>
      <c r="M3127" s="329"/>
      <c r="N3127" s="337"/>
      <c r="O3127" s="349"/>
      <c r="P3127" s="349" t="str">
        <f>TEXT(daily!$B3127,"mmmm")</f>
        <v>January</v>
      </c>
      <c r="Q3127" s="358"/>
      <c r="R3127" s="313" t="str">
        <f t="shared" si="82"/>
        <v>1900</v>
      </c>
    </row>
    <row r="3128" ht="27" customHeight="1" spans="1:18">
      <c r="A3128" s="361">
        <f t="shared" si="83"/>
        <v>3114</v>
      </c>
      <c r="B3128" s="294"/>
      <c r="C3128" s="337"/>
      <c r="D3128" s="337"/>
      <c r="E3128" s="337"/>
      <c r="F3128" s="337"/>
      <c r="G3128" s="356"/>
      <c r="H3128" s="340"/>
      <c r="I3128" s="337"/>
      <c r="J3128" s="337"/>
      <c r="K3128" s="337"/>
      <c r="L3128" s="337"/>
      <c r="M3128" s="334"/>
      <c r="N3128" s="337"/>
      <c r="O3128" s="349"/>
      <c r="P3128" s="349" t="str">
        <f>TEXT(daily!$B3128,"mmmm")</f>
        <v>January</v>
      </c>
      <c r="Q3128" s="357"/>
      <c r="R3128" s="313" t="str">
        <f t="shared" si="82"/>
        <v>1900</v>
      </c>
    </row>
    <row r="3129" ht="27" customHeight="1" spans="1:18">
      <c r="A3129" s="362">
        <f t="shared" si="83"/>
        <v>3115</v>
      </c>
      <c r="B3129" s="294"/>
      <c r="C3129" s="337"/>
      <c r="D3129" s="337"/>
      <c r="E3129" s="337"/>
      <c r="F3129" s="337"/>
      <c r="G3129" s="356"/>
      <c r="H3129" s="340"/>
      <c r="I3129" s="337"/>
      <c r="J3129" s="337"/>
      <c r="K3129" s="337"/>
      <c r="L3129" s="337"/>
      <c r="M3129" s="329"/>
      <c r="N3129" s="337"/>
      <c r="O3129" s="349"/>
      <c r="P3129" s="349" t="str">
        <f>TEXT(daily!$B3129,"mmmm")</f>
        <v>January</v>
      </c>
      <c r="Q3129" s="358"/>
      <c r="R3129" s="313" t="str">
        <f t="shared" si="82"/>
        <v>1900</v>
      </c>
    </row>
    <row r="3130" ht="27" customHeight="1" spans="1:18">
      <c r="A3130" s="361">
        <f t="shared" si="83"/>
        <v>3116</v>
      </c>
      <c r="B3130" s="294"/>
      <c r="C3130" s="337"/>
      <c r="D3130" s="337"/>
      <c r="E3130" s="337"/>
      <c r="F3130" s="337"/>
      <c r="G3130" s="356"/>
      <c r="H3130" s="340"/>
      <c r="I3130" s="337"/>
      <c r="J3130" s="337"/>
      <c r="K3130" s="337"/>
      <c r="L3130" s="337"/>
      <c r="M3130" s="334"/>
      <c r="N3130" s="337"/>
      <c r="O3130" s="349"/>
      <c r="P3130" s="349" t="str">
        <f>TEXT(daily!$B3130,"mmmm")</f>
        <v>January</v>
      </c>
      <c r="Q3130" s="357"/>
      <c r="R3130" s="313" t="str">
        <f t="shared" si="82"/>
        <v>1900</v>
      </c>
    </row>
    <row r="3131" ht="27" customHeight="1" spans="1:18">
      <c r="A3131" s="362">
        <f t="shared" si="83"/>
        <v>3117</v>
      </c>
      <c r="B3131" s="294"/>
      <c r="C3131" s="337"/>
      <c r="D3131" s="337"/>
      <c r="E3131" s="337"/>
      <c r="F3131" s="337"/>
      <c r="G3131" s="356"/>
      <c r="H3131" s="340"/>
      <c r="I3131" s="337"/>
      <c r="J3131" s="337"/>
      <c r="K3131" s="337"/>
      <c r="L3131" s="337"/>
      <c r="M3131" s="329"/>
      <c r="N3131" s="337"/>
      <c r="O3131" s="349"/>
      <c r="P3131" s="349" t="str">
        <f>TEXT(daily!$B3131,"mmmm")</f>
        <v>January</v>
      </c>
      <c r="Q3131" s="358"/>
      <c r="R3131" s="313" t="str">
        <f t="shared" si="82"/>
        <v>1900</v>
      </c>
    </row>
    <row r="3132" ht="27" customHeight="1" spans="1:18">
      <c r="A3132" s="361">
        <f t="shared" si="83"/>
        <v>3118</v>
      </c>
      <c r="B3132" s="294"/>
      <c r="C3132" s="337"/>
      <c r="D3132" s="337"/>
      <c r="E3132" s="337"/>
      <c r="F3132" s="337"/>
      <c r="G3132" s="356"/>
      <c r="H3132" s="340"/>
      <c r="I3132" s="337"/>
      <c r="J3132" s="337"/>
      <c r="K3132" s="337"/>
      <c r="L3132" s="337"/>
      <c r="M3132" s="334"/>
      <c r="N3132" s="337"/>
      <c r="O3132" s="349"/>
      <c r="P3132" s="349" t="str">
        <f>TEXT(daily!$B3132,"mmmm")</f>
        <v>January</v>
      </c>
      <c r="Q3132" s="357"/>
      <c r="R3132" s="313" t="str">
        <f t="shared" si="82"/>
        <v>1900</v>
      </c>
    </row>
    <row r="3133" ht="27" customHeight="1" spans="1:18">
      <c r="A3133" s="362">
        <f t="shared" si="83"/>
        <v>3119</v>
      </c>
      <c r="B3133" s="294"/>
      <c r="C3133" s="337"/>
      <c r="D3133" s="337"/>
      <c r="E3133" s="337"/>
      <c r="F3133" s="337"/>
      <c r="G3133" s="356"/>
      <c r="H3133" s="340"/>
      <c r="I3133" s="337"/>
      <c r="J3133" s="337"/>
      <c r="K3133" s="337"/>
      <c r="L3133" s="337"/>
      <c r="M3133" s="329"/>
      <c r="N3133" s="337"/>
      <c r="O3133" s="349"/>
      <c r="P3133" s="349" t="str">
        <f>TEXT(daily!$B3133,"mmmm")</f>
        <v>January</v>
      </c>
      <c r="Q3133" s="358"/>
      <c r="R3133" s="313" t="str">
        <f t="shared" si="82"/>
        <v>1900</v>
      </c>
    </row>
    <row r="3134" ht="27" customHeight="1" spans="1:18">
      <c r="A3134" s="361">
        <f t="shared" si="83"/>
        <v>3120</v>
      </c>
      <c r="B3134" s="294"/>
      <c r="C3134" s="337"/>
      <c r="D3134" s="337"/>
      <c r="E3134" s="337"/>
      <c r="F3134" s="337"/>
      <c r="G3134" s="356"/>
      <c r="H3134" s="340"/>
      <c r="I3134" s="337"/>
      <c r="J3134" s="337"/>
      <c r="K3134" s="337"/>
      <c r="L3134" s="337"/>
      <c r="M3134" s="334"/>
      <c r="N3134" s="337"/>
      <c r="O3134" s="349"/>
      <c r="P3134" s="349" t="str">
        <f>TEXT(daily!$B3134,"mmmm")</f>
        <v>January</v>
      </c>
      <c r="Q3134" s="357"/>
      <c r="R3134" s="313" t="str">
        <f t="shared" si="82"/>
        <v>1900</v>
      </c>
    </row>
    <row r="3135" ht="27" customHeight="1" spans="1:18">
      <c r="A3135" s="362">
        <f t="shared" si="83"/>
        <v>3121</v>
      </c>
      <c r="B3135" s="294"/>
      <c r="C3135" s="337"/>
      <c r="D3135" s="337"/>
      <c r="E3135" s="337"/>
      <c r="F3135" s="337"/>
      <c r="G3135" s="356"/>
      <c r="H3135" s="340"/>
      <c r="I3135" s="337"/>
      <c r="J3135" s="337"/>
      <c r="K3135" s="337"/>
      <c r="L3135" s="337"/>
      <c r="M3135" s="329"/>
      <c r="N3135" s="337"/>
      <c r="O3135" s="349"/>
      <c r="P3135" s="349" t="str">
        <f>TEXT(daily!$B3135,"mmmm")</f>
        <v>January</v>
      </c>
      <c r="Q3135" s="358"/>
      <c r="R3135" s="313" t="str">
        <f t="shared" si="82"/>
        <v>1900</v>
      </c>
    </row>
    <row r="3136" ht="27" customHeight="1" spans="1:18">
      <c r="A3136" s="361">
        <f t="shared" si="83"/>
        <v>3122</v>
      </c>
      <c r="B3136" s="294"/>
      <c r="C3136" s="337"/>
      <c r="D3136" s="337"/>
      <c r="E3136" s="337"/>
      <c r="F3136" s="337"/>
      <c r="G3136" s="356"/>
      <c r="H3136" s="340"/>
      <c r="I3136" s="337"/>
      <c r="J3136" s="337"/>
      <c r="K3136" s="337"/>
      <c r="L3136" s="337"/>
      <c r="M3136" s="334"/>
      <c r="N3136" s="337"/>
      <c r="O3136" s="349"/>
      <c r="P3136" s="349" t="str">
        <f>TEXT(daily!$B3136,"mmmm")</f>
        <v>January</v>
      </c>
      <c r="Q3136" s="357"/>
      <c r="R3136" s="313" t="str">
        <f t="shared" si="82"/>
        <v>1900</v>
      </c>
    </row>
    <row r="3137" ht="27" customHeight="1" spans="1:18">
      <c r="A3137" s="362">
        <f t="shared" si="83"/>
        <v>3123</v>
      </c>
      <c r="B3137" s="294"/>
      <c r="C3137" s="337"/>
      <c r="D3137" s="337"/>
      <c r="E3137" s="337"/>
      <c r="F3137" s="337"/>
      <c r="G3137" s="356"/>
      <c r="H3137" s="340"/>
      <c r="I3137" s="337"/>
      <c r="J3137" s="337"/>
      <c r="K3137" s="337"/>
      <c r="L3137" s="337"/>
      <c r="M3137" s="329"/>
      <c r="N3137" s="337"/>
      <c r="O3137" s="349"/>
      <c r="P3137" s="349" t="str">
        <f>TEXT(daily!$B3137,"mmmm")</f>
        <v>January</v>
      </c>
      <c r="Q3137" s="358"/>
      <c r="R3137" s="313" t="str">
        <f t="shared" si="82"/>
        <v>1900</v>
      </c>
    </row>
    <row r="3138" ht="27" customHeight="1" spans="1:18">
      <c r="A3138" s="361">
        <f t="shared" si="83"/>
        <v>3124</v>
      </c>
      <c r="B3138" s="294"/>
      <c r="C3138" s="337"/>
      <c r="D3138" s="337"/>
      <c r="E3138" s="337"/>
      <c r="F3138" s="337"/>
      <c r="G3138" s="356"/>
      <c r="H3138" s="340"/>
      <c r="I3138" s="337"/>
      <c r="J3138" s="337"/>
      <c r="K3138" s="337"/>
      <c r="L3138" s="337"/>
      <c r="M3138" s="334"/>
      <c r="N3138" s="337"/>
      <c r="O3138" s="349"/>
      <c r="P3138" s="349" t="str">
        <f>TEXT(daily!$B3138,"mmmm")</f>
        <v>January</v>
      </c>
      <c r="Q3138" s="357"/>
      <c r="R3138" s="313" t="str">
        <f t="shared" si="82"/>
        <v>1900</v>
      </c>
    </row>
    <row r="3139" ht="27" customHeight="1" spans="1:18">
      <c r="A3139" s="362">
        <f t="shared" si="83"/>
        <v>3125</v>
      </c>
      <c r="B3139" s="294"/>
      <c r="C3139" s="337"/>
      <c r="D3139" s="337"/>
      <c r="E3139" s="337"/>
      <c r="F3139" s="337"/>
      <c r="G3139" s="356"/>
      <c r="H3139" s="340"/>
      <c r="I3139" s="337"/>
      <c r="J3139" s="337"/>
      <c r="K3139" s="337"/>
      <c r="L3139" s="337"/>
      <c r="M3139" s="329"/>
      <c r="N3139" s="337"/>
      <c r="O3139" s="349"/>
      <c r="P3139" s="349" t="str">
        <f>TEXT(daily!$B3139,"mmmm")</f>
        <v>January</v>
      </c>
      <c r="Q3139" s="358"/>
      <c r="R3139" s="313" t="str">
        <f t="shared" si="82"/>
        <v>1900</v>
      </c>
    </row>
    <row r="3140" ht="27" customHeight="1" spans="1:18">
      <c r="A3140" s="361">
        <f t="shared" si="83"/>
        <v>3126</v>
      </c>
      <c r="B3140" s="294"/>
      <c r="C3140" s="337"/>
      <c r="D3140" s="337"/>
      <c r="E3140" s="337"/>
      <c r="F3140" s="337"/>
      <c r="G3140" s="356"/>
      <c r="H3140" s="340"/>
      <c r="I3140" s="337"/>
      <c r="J3140" s="337"/>
      <c r="K3140" s="337"/>
      <c r="L3140" s="337"/>
      <c r="M3140" s="334"/>
      <c r="N3140" s="337"/>
      <c r="O3140" s="349"/>
      <c r="P3140" s="349" t="str">
        <f>TEXT(daily!$B3140,"mmmm")</f>
        <v>January</v>
      </c>
      <c r="Q3140" s="357"/>
      <c r="R3140" s="313" t="str">
        <f t="shared" si="82"/>
        <v>1900</v>
      </c>
    </row>
    <row r="3141" ht="27" customHeight="1" spans="1:18">
      <c r="A3141" s="362">
        <f t="shared" si="83"/>
        <v>3127</v>
      </c>
      <c r="B3141" s="294"/>
      <c r="C3141" s="337"/>
      <c r="D3141" s="337"/>
      <c r="E3141" s="337"/>
      <c r="F3141" s="337"/>
      <c r="G3141" s="356"/>
      <c r="H3141" s="340"/>
      <c r="I3141" s="337"/>
      <c r="J3141" s="337"/>
      <c r="K3141" s="337"/>
      <c r="L3141" s="337"/>
      <c r="M3141" s="329"/>
      <c r="N3141" s="337"/>
      <c r="O3141" s="349"/>
      <c r="P3141" s="349" t="str">
        <f>TEXT(daily!$B3141,"mmmm")</f>
        <v>January</v>
      </c>
      <c r="Q3141" s="358"/>
      <c r="R3141" s="313" t="str">
        <f t="shared" si="82"/>
        <v>1900</v>
      </c>
    </row>
    <row r="3142" ht="27" customHeight="1" spans="1:18">
      <c r="A3142" s="361">
        <f t="shared" si="83"/>
        <v>3128</v>
      </c>
      <c r="B3142" s="294"/>
      <c r="C3142" s="337"/>
      <c r="D3142" s="337"/>
      <c r="E3142" s="337"/>
      <c r="F3142" s="337"/>
      <c r="G3142" s="356"/>
      <c r="H3142" s="340"/>
      <c r="I3142" s="337"/>
      <c r="J3142" s="337"/>
      <c r="K3142" s="337"/>
      <c r="L3142" s="337"/>
      <c r="M3142" s="334"/>
      <c r="N3142" s="337"/>
      <c r="O3142" s="349"/>
      <c r="P3142" s="349" t="str">
        <f>TEXT(daily!$B3142,"mmmm")</f>
        <v>January</v>
      </c>
      <c r="Q3142" s="357"/>
      <c r="R3142" s="313" t="str">
        <f t="shared" si="82"/>
        <v>1900</v>
      </c>
    </row>
    <row r="3143" ht="27" customHeight="1" spans="1:18">
      <c r="A3143" s="362">
        <f t="shared" si="83"/>
        <v>3129</v>
      </c>
      <c r="B3143" s="294"/>
      <c r="C3143" s="337"/>
      <c r="D3143" s="337"/>
      <c r="E3143" s="337"/>
      <c r="F3143" s="337"/>
      <c r="G3143" s="356"/>
      <c r="H3143" s="340"/>
      <c r="I3143" s="337"/>
      <c r="J3143" s="337"/>
      <c r="K3143" s="337"/>
      <c r="L3143" s="337"/>
      <c r="M3143" s="329"/>
      <c r="N3143" s="337"/>
      <c r="O3143" s="349"/>
      <c r="P3143" s="349" t="str">
        <f>TEXT(daily!$B3143,"mmmm")</f>
        <v>January</v>
      </c>
      <c r="Q3143" s="358"/>
      <c r="R3143" s="313" t="str">
        <f t="shared" si="82"/>
        <v>1900</v>
      </c>
    </row>
    <row r="3144" ht="27" customHeight="1" spans="1:18">
      <c r="A3144" s="361">
        <f t="shared" si="83"/>
        <v>3130</v>
      </c>
      <c r="B3144" s="294"/>
      <c r="C3144" s="337"/>
      <c r="D3144" s="337"/>
      <c r="E3144" s="337"/>
      <c r="F3144" s="337"/>
      <c r="G3144" s="356"/>
      <c r="H3144" s="340"/>
      <c r="I3144" s="337"/>
      <c r="J3144" s="337"/>
      <c r="K3144" s="337"/>
      <c r="L3144" s="337"/>
      <c r="M3144" s="334"/>
      <c r="N3144" s="337"/>
      <c r="O3144" s="349"/>
      <c r="P3144" s="349" t="str">
        <f>TEXT(daily!$B3144,"mmmm")</f>
        <v>January</v>
      </c>
      <c r="Q3144" s="357"/>
      <c r="R3144" s="313" t="str">
        <f t="shared" si="82"/>
        <v>1900</v>
      </c>
    </row>
    <row r="3145" ht="27" customHeight="1" spans="1:18">
      <c r="A3145" s="362">
        <f t="shared" si="83"/>
        <v>3131</v>
      </c>
      <c r="B3145" s="294"/>
      <c r="C3145" s="337"/>
      <c r="D3145" s="337"/>
      <c r="E3145" s="337"/>
      <c r="F3145" s="337"/>
      <c r="G3145" s="356"/>
      <c r="H3145" s="340"/>
      <c r="I3145" s="337"/>
      <c r="J3145" s="337"/>
      <c r="K3145" s="337"/>
      <c r="L3145" s="337"/>
      <c r="M3145" s="329"/>
      <c r="N3145" s="337"/>
      <c r="O3145" s="349"/>
      <c r="P3145" s="349" t="str">
        <f>TEXT(daily!$B3145,"mmmm")</f>
        <v>January</v>
      </c>
      <c r="Q3145" s="358"/>
      <c r="R3145" s="313" t="str">
        <f t="shared" si="82"/>
        <v>1900</v>
      </c>
    </row>
    <row r="3146" ht="27" customHeight="1" spans="1:18">
      <c r="A3146" s="361">
        <f t="shared" si="83"/>
        <v>3132</v>
      </c>
      <c r="B3146" s="294"/>
      <c r="C3146" s="337"/>
      <c r="D3146" s="337"/>
      <c r="E3146" s="337"/>
      <c r="F3146" s="337"/>
      <c r="G3146" s="356"/>
      <c r="H3146" s="340"/>
      <c r="I3146" s="337"/>
      <c r="J3146" s="337"/>
      <c r="K3146" s="337"/>
      <c r="L3146" s="337"/>
      <c r="M3146" s="334"/>
      <c r="N3146" s="337"/>
      <c r="O3146" s="349"/>
      <c r="P3146" s="349" t="str">
        <f>TEXT(daily!$B3146,"mmmm")</f>
        <v>January</v>
      </c>
      <c r="Q3146" s="357"/>
      <c r="R3146" s="313" t="str">
        <f t="shared" si="82"/>
        <v>1900</v>
      </c>
    </row>
    <row r="3147" ht="27" customHeight="1" spans="1:18">
      <c r="A3147" s="362">
        <f t="shared" si="83"/>
        <v>3133</v>
      </c>
      <c r="B3147" s="294"/>
      <c r="C3147" s="337"/>
      <c r="D3147" s="337"/>
      <c r="E3147" s="337"/>
      <c r="F3147" s="337"/>
      <c r="G3147" s="356"/>
      <c r="H3147" s="340"/>
      <c r="I3147" s="337"/>
      <c r="J3147" s="337"/>
      <c r="K3147" s="337"/>
      <c r="L3147" s="337"/>
      <c r="M3147" s="329"/>
      <c r="N3147" s="337"/>
      <c r="O3147" s="349"/>
      <c r="P3147" s="349" t="str">
        <f>TEXT(daily!$B3147,"mmmm")</f>
        <v>January</v>
      </c>
      <c r="Q3147" s="358"/>
      <c r="R3147" s="313" t="str">
        <f t="shared" si="82"/>
        <v>1900</v>
      </c>
    </row>
    <row r="3148" ht="27" customHeight="1" spans="1:18">
      <c r="A3148" s="361">
        <f t="shared" si="83"/>
        <v>3134</v>
      </c>
      <c r="B3148" s="294"/>
      <c r="C3148" s="337"/>
      <c r="D3148" s="337"/>
      <c r="E3148" s="337"/>
      <c r="F3148" s="337"/>
      <c r="G3148" s="356"/>
      <c r="H3148" s="340"/>
      <c r="I3148" s="337"/>
      <c r="J3148" s="337"/>
      <c r="K3148" s="337"/>
      <c r="L3148" s="337"/>
      <c r="M3148" s="334"/>
      <c r="N3148" s="337"/>
      <c r="O3148" s="349"/>
      <c r="P3148" s="349" t="str">
        <f>TEXT(daily!$B3148,"mmmm")</f>
        <v>January</v>
      </c>
      <c r="Q3148" s="357"/>
      <c r="R3148" s="313" t="str">
        <f t="shared" si="82"/>
        <v>1900</v>
      </c>
    </row>
    <row r="3149" ht="27" customHeight="1" spans="1:18">
      <c r="A3149" s="362">
        <f t="shared" si="83"/>
        <v>3135</v>
      </c>
      <c r="B3149" s="294"/>
      <c r="C3149" s="337"/>
      <c r="D3149" s="337"/>
      <c r="E3149" s="337"/>
      <c r="F3149" s="337"/>
      <c r="G3149" s="356"/>
      <c r="H3149" s="340"/>
      <c r="I3149" s="337"/>
      <c r="J3149" s="337"/>
      <c r="K3149" s="337"/>
      <c r="L3149" s="337"/>
      <c r="M3149" s="329"/>
      <c r="N3149" s="337"/>
      <c r="O3149" s="349"/>
      <c r="P3149" s="349" t="str">
        <f>TEXT(daily!$B3149,"mmmm")</f>
        <v>January</v>
      </c>
      <c r="Q3149" s="358"/>
      <c r="R3149" s="313" t="str">
        <f t="shared" si="82"/>
        <v>1900</v>
      </c>
    </row>
    <row r="3150" ht="27" customHeight="1" spans="1:18">
      <c r="A3150" s="361">
        <f t="shared" si="83"/>
        <v>3136</v>
      </c>
      <c r="B3150" s="294"/>
      <c r="C3150" s="337"/>
      <c r="D3150" s="337"/>
      <c r="E3150" s="337"/>
      <c r="F3150" s="337"/>
      <c r="G3150" s="356"/>
      <c r="H3150" s="340"/>
      <c r="I3150" s="337"/>
      <c r="J3150" s="337"/>
      <c r="K3150" s="337"/>
      <c r="L3150" s="337"/>
      <c r="M3150" s="334"/>
      <c r="N3150" s="337"/>
      <c r="O3150" s="349"/>
      <c r="P3150" s="349" t="str">
        <f>TEXT(daily!$B3150,"mmmm")</f>
        <v>January</v>
      </c>
      <c r="Q3150" s="357"/>
      <c r="R3150" s="313" t="str">
        <f t="shared" si="82"/>
        <v>1900</v>
      </c>
    </row>
    <row r="3151" ht="27" customHeight="1" spans="1:18">
      <c r="A3151" s="362">
        <f t="shared" si="83"/>
        <v>3137</v>
      </c>
      <c r="B3151" s="294"/>
      <c r="C3151" s="337"/>
      <c r="D3151" s="337"/>
      <c r="E3151" s="337"/>
      <c r="F3151" s="337"/>
      <c r="G3151" s="356"/>
      <c r="H3151" s="340"/>
      <c r="I3151" s="337"/>
      <c r="J3151" s="337"/>
      <c r="K3151" s="337"/>
      <c r="L3151" s="337"/>
      <c r="M3151" s="329"/>
      <c r="N3151" s="337"/>
      <c r="O3151" s="349"/>
      <c r="P3151" s="349" t="str">
        <f>TEXT(daily!$B3151,"mmmm")</f>
        <v>January</v>
      </c>
      <c r="Q3151" s="358"/>
      <c r="R3151" s="313" t="str">
        <f t="shared" ref="R3151:R3214" si="84">TEXT(B3151,"yyyy")</f>
        <v>1900</v>
      </c>
    </row>
    <row r="3152" ht="27" customHeight="1" spans="1:18">
      <c r="A3152" s="361">
        <f t="shared" si="83"/>
        <v>3138</v>
      </c>
      <c r="B3152" s="294"/>
      <c r="C3152" s="337"/>
      <c r="D3152" s="337"/>
      <c r="E3152" s="337"/>
      <c r="F3152" s="337"/>
      <c r="G3152" s="356"/>
      <c r="H3152" s="340"/>
      <c r="I3152" s="337"/>
      <c r="J3152" s="337"/>
      <c r="K3152" s="337"/>
      <c r="L3152" s="337"/>
      <c r="M3152" s="334"/>
      <c r="N3152" s="337"/>
      <c r="O3152" s="349"/>
      <c r="P3152" s="349" t="str">
        <f>TEXT(daily!$B3152,"mmmm")</f>
        <v>January</v>
      </c>
      <c r="Q3152" s="357"/>
      <c r="R3152" s="313" t="str">
        <f t="shared" si="84"/>
        <v>1900</v>
      </c>
    </row>
    <row r="3153" ht="27" customHeight="1" spans="1:18">
      <c r="A3153" s="362">
        <f t="shared" si="83"/>
        <v>3139</v>
      </c>
      <c r="B3153" s="294"/>
      <c r="C3153" s="337"/>
      <c r="D3153" s="337"/>
      <c r="E3153" s="337"/>
      <c r="F3153" s="337"/>
      <c r="G3153" s="356"/>
      <c r="H3153" s="340"/>
      <c r="I3153" s="337"/>
      <c r="J3153" s="337"/>
      <c r="K3153" s="337"/>
      <c r="L3153" s="337"/>
      <c r="M3153" s="329"/>
      <c r="N3153" s="337"/>
      <c r="O3153" s="349"/>
      <c r="P3153" s="349" t="str">
        <f>TEXT(daily!$B3153,"mmmm")</f>
        <v>January</v>
      </c>
      <c r="Q3153" s="358"/>
      <c r="R3153" s="313" t="str">
        <f t="shared" si="84"/>
        <v>1900</v>
      </c>
    </row>
    <row r="3154" ht="27" customHeight="1" spans="1:18">
      <c r="A3154" s="361">
        <f t="shared" si="83"/>
        <v>3140</v>
      </c>
      <c r="B3154" s="294"/>
      <c r="C3154" s="337"/>
      <c r="D3154" s="337"/>
      <c r="E3154" s="337"/>
      <c r="F3154" s="337"/>
      <c r="G3154" s="356"/>
      <c r="H3154" s="340"/>
      <c r="I3154" s="337"/>
      <c r="J3154" s="337"/>
      <c r="K3154" s="337"/>
      <c r="L3154" s="337"/>
      <c r="M3154" s="334"/>
      <c r="N3154" s="337"/>
      <c r="O3154" s="349"/>
      <c r="P3154" s="349" t="str">
        <f>TEXT(daily!$B3154,"mmmm")</f>
        <v>January</v>
      </c>
      <c r="Q3154" s="357"/>
      <c r="R3154" s="313" t="str">
        <f t="shared" si="84"/>
        <v>1900</v>
      </c>
    </row>
    <row r="3155" ht="27" customHeight="1" spans="1:18">
      <c r="A3155" s="362">
        <f t="shared" si="83"/>
        <v>3141</v>
      </c>
      <c r="B3155" s="294"/>
      <c r="C3155" s="337"/>
      <c r="D3155" s="337"/>
      <c r="E3155" s="337"/>
      <c r="F3155" s="337"/>
      <c r="G3155" s="356"/>
      <c r="H3155" s="340"/>
      <c r="I3155" s="337"/>
      <c r="J3155" s="337"/>
      <c r="K3155" s="337"/>
      <c r="L3155" s="337"/>
      <c r="M3155" s="329"/>
      <c r="N3155" s="337"/>
      <c r="O3155" s="349"/>
      <c r="P3155" s="349" t="str">
        <f>TEXT(daily!$B3155,"mmmm")</f>
        <v>January</v>
      </c>
      <c r="Q3155" s="358"/>
      <c r="R3155" s="313" t="str">
        <f t="shared" si="84"/>
        <v>1900</v>
      </c>
    </row>
    <row r="3156" ht="27" customHeight="1" spans="1:18">
      <c r="A3156" s="361">
        <f t="shared" si="83"/>
        <v>3142</v>
      </c>
      <c r="B3156" s="294"/>
      <c r="C3156" s="337"/>
      <c r="D3156" s="337"/>
      <c r="E3156" s="337"/>
      <c r="F3156" s="337"/>
      <c r="G3156" s="356"/>
      <c r="H3156" s="340"/>
      <c r="I3156" s="337"/>
      <c r="J3156" s="337"/>
      <c r="K3156" s="337"/>
      <c r="L3156" s="337"/>
      <c r="M3156" s="334"/>
      <c r="N3156" s="337"/>
      <c r="O3156" s="349"/>
      <c r="P3156" s="349" t="str">
        <f>TEXT(daily!$B3156,"mmmm")</f>
        <v>January</v>
      </c>
      <c r="Q3156" s="357"/>
      <c r="R3156" s="313" t="str">
        <f t="shared" si="84"/>
        <v>1900</v>
      </c>
    </row>
    <row r="3157" ht="27" customHeight="1" spans="1:18">
      <c r="A3157" s="362">
        <f t="shared" si="83"/>
        <v>3143</v>
      </c>
      <c r="B3157" s="294"/>
      <c r="C3157" s="337"/>
      <c r="D3157" s="337"/>
      <c r="E3157" s="337"/>
      <c r="F3157" s="337"/>
      <c r="G3157" s="356"/>
      <c r="H3157" s="340"/>
      <c r="I3157" s="337"/>
      <c r="J3157" s="337"/>
      <c r="K3157" s="337"/>
      <c r="L3157" s="337"/>
      <c r="M3157" s="329"/>
      <c r="N3157" s="337"/>
      <c r="O3157" s="349"/>
      <c r="P3157" s="349" t="str">
        <f>TEXT(daily!$B3157,"mmmm")</f>
        <v>January</v>
      </c>
      <c r="Q3157" s="358"/>
      <c r="R3157" s="313" t="str">
        <f t="shared" si="84"/>
        <v>1900</v>
      </c>
    </row>
    <row r="3158" ht="27" customHeight="1" spans="1:18">
      <c r="A3158" s="361">
        <f t="shared" si="83"/>
        <v>3144</v>
      </c>
      <c r="B3158" s="294"/>
      <c r="C3158" s="337"/>
      <c r="D3158" s="337"/>
      <c r="E3158" s="337"/>
      <c r="F3158" s="337"/>
      <c r="G3158" s="356"/>
      <c r="H3158" s="340"/>
      <c r="I3158" s="337"/>
      <c r="J3158" s="337"/>
      <c r="K3158" s="337"/>
      <c r="L3158" s="337"/>
      <c r="M3158" s="334"/>
      <c r="N3158" s="337"/>
      <c r="O3158" s="349"/>
      <c r="P3158" s="349" t="str">
        <f>TEXT(daily!$B3158,"mmmm")</f>
        <v>January</v>
      </c>
      <c r="Q3158" s="357"/>
      <c r="R3158" s="313" t="str">
        <f t="shared" si="84"/>
        <v>1900</v>
      </c>
    </row>
    <row r="3159" ht="27" customHeight="1" spans="1:18">
      <c r="A3159" s="362">
        <f t="shared" si="83"/>
        <v>3145</v>
      </c>
      <c r="B3159" s="294"/>
      <c r="C3159" s="337"/>
      <c r="D3159" s="337"/>
      <c r="E3159" s="337"/>
      <c r="F3159" s="337"/>
      <c r="G3159" s="356"/>
      <c r="H3159" s="340"/>
      <c r="I3159" s="337"/>
      <c r="J3159" s="337"/>
      <c r="K3159" s="337"/>
      <c r="L3159" s="337"/>
      <c r="M3159" s="329"/>
      <c r="N3159" s="337"/>
      <c r="O3159" s="349"/>
      <c r="P3159" s="349" t="str">
        <f>TEXT(daily!$B3159,"mmmm")</f>
        <v>January</v>
      </c>
      <c r="Q3159" s="358"/>
      <c r="R3159" s="313" t="str">
        <f t="shared" si="84"/>
        <v>1900</v>
      </c>
    </row>
    <row r="3160" ht="27" customHeight="1" spans="1:18">
      <c r="A3160" s="361">
        <f t="shared" si="83"/>
        <v>3146</v>
      </c>
      <c r="B3160" s="294"/>
      <c r="C3160" s="337"/>
      <c r="D3160" s="337"/>
      <c r="E3160" s="337"/>
      <c r="F3160" s="337"/>
      <c r="G3160" s="356"/>
      <c r="H3160" s="340"/>
      <c r="I3160" s="337"/>
      <c r="J3160" s="337"/>
      <c r="K3160" s="337"/>
      <c r="L3160" s="337"/>
      <c r="M3160" s="334"/>
      <c r="N3160" s="337"/>
      <c r="O3160" s="349"/>
      <c r="P3160" s="349" t="str">
        <f>TEXT(daily!$B3160,"mmmm")</f>
        <v>January</v>
      </c>
      <c r="Q3160" s="357"/>
      <c r="R3160" s="313" t="str">
        <f t="shared" si="84"/>
        <v>1900</v>
      </c>
    </row>
    <row r="3161" ht="27" customHeight="1" spans="1:18">
      <c r="A3161" s="362">
        <f t="shared" si="83"/>
        <v>3147</v>
      </c>
      <c r="B3161" s="294"/>
      <c r="C3161" s="337"/>
      <c r="D3161" s="337"/>
      <c r="E3161" s="337"/>
      <c r="F3161" s="337"/>
      <c r="G3161" s="356"/>
      <c r="H3161" s="340"/>
      <c r="I3161" s="337"/>
      <c r="J3161" s="337"/>
      <c r="K3161" s="337"/>
      <c r="L3161" s="337"/>
      <c r="M3161" s="329"/>
      <c r="N3161" s="337"/>
      <c r="O3161" s="349"/>
      <c r="P3161" s="349" t="str">
        <f>TEXT(daily!$B3161,"mmmm")</f>
        <v>January</v>
      </c>
      <c r="Q3161" s="358"/>
      <c r="R3161" s="313" t="str">
        <f t="shared" si="84"/>
        <v>1900</v>
      </c>
    </row>
    <row r="3162" ht="27" customHeight="1" spans="1:18">
      <c r="A3162" s="361">
        <f t="shared" si="83"/>
        <v>3148</v>
      </c>
      <c r="B3162" s="294"/>
      <c r="C3162" s="337"/>
      <c r="D3162" s="337"/>
      <c r="E3162" s="337"/>
      <c r="F3162" s="337"/>
      <c r="G3162" s="356"/>
      <c r="H3162" s="340"/>
      <c r="I3162" s="337"/>
      <c r="J3162" s="337"/>
      <c r="K3162" s="337"/>
      <c r="L3162" s="337"/>
      <c r="M3162" s="334"/>
      <c r="N3162" s="337"/>
      <c r="O3162" s="349"/>
      <c r="P3162" s="349" t="str">
        <f>TEXT(daily!$B3162,"mmmm")</f>
        <v>January</v>
      </c>
      <c r="Q3162" s="357"/>
      <c r="R3162" s="313" t="str">
        <f t="shared" si="84"/>
        <v>1900</v>
      </c>
    </row>
    <row r="3163" ht="27" customHeight="1" spans="1:18">
      <c r="A3163" s="362">
        <f t="shared" si="83"/>
        <v>3149</v>
      </c>
      <c r="B3163" s="294"/>
      <c r="C3163" s="337"/>
      <c r="D3163" s="337"/>
      <c r="E3163" s="337"/>
      <c r="F3163" s="337"/>
      <c r="G3163" s="356"/>
      <c r="H3163" s="340"/>
      <c r="I3163" s="337"/>
      <c r="J3163" s="337"/>
      <c r="K3163" s="337"/>
      <c r="L3163" s="337"/>
      <c r="M3163" s="329"/>
      <c r="N3163" s="337"/>
      <c r="O3163" s="349"/>
      <c r="P3163" s="349" t="str">
        <f>TEXT(daily!$B3163,"mmmm")</f>
        <v>January</v>
      </c>
      <c r="Q3163" s="358"/>
      <c r="R3163" s="313" t="str">
        <f t="shared" si="84"/>
        <v>1900</v>
      </c>
    </row>
    <row r="3164" ht="27" customHeight="1" spans="1:18">
      <c r="A3164" s="361">
        <f t="shared" si="83"/>
        <v>3150</v>
      </c>
      <c r="B3164" s="294"/>
      <c r="C3164" s="337"/>
      <c r="D3164" s="337"/>
      <c r="E3164" s="337"/>
      <c r="F3164" s="337"/>
      <c r="G3164" s="356"/>
      <c r="H3164" s="340"/>
      <c r="I3164" s="337"/>
      <c r="J3164" s="337"/>
      <c r="K3164" s="337"/>
      <c r="L3164" s="337"/>
      <c r="M3164" s="334"/>
      <c r="N3164" s="337"/>
      <c r="O3164" s="349"/>
      <c r="P3164" s="349" t="str">
        <f>TEXT(daily!$B3164,"mmmm")</f>
        <v>January</v>
      </c>
      <c r="Q3164" s="357"/>
      <c r="R3164" s="313" t="str">
        <f t="shared" si="84"/>
        <v>1900</v>
      </c>
    </row>
    <row r="3165" ht="27" customHeight="1" spans="1:18">
      <c r="A3165" s="362">
        <f t="shared" si="83"/>
        <v>3151</v>
      </c>
      <c r="B3165" s="294"/>
      <c r="C3165" s="337"/>
      <c r="D3165" s="337"/>
      <c r="E3165" s="337"/>
      <c r="F3165" s="337"/>
      <c r="G3165" s="356"/>
      <c r="H3165" s="340"/>
      <c r="I3165" s="337"/>
      <c r="J3165" s="337"/>
      <c r="K3165" s="337"/>
      <c r="L3165" s="337"/>
      <c r="M3165" s="329"/>
      <c r="N3165" s="337"/>
      <c r="O3165" s="349"/>
      <c r="P3165" s="349" t="str">
        <f>TEXT(daily!$B3165,"mmmm")</f>
        <v>January</v>
      </c>
      <c r="Q3165" s="358"/>
      <c r="R3165" s="313" t="str">
        <f t="shared" si="84"/>
        <v>1900</v>
      </c>
    </row>
    <row r="3166" ht="27" customHeight="1" spans="1:18">
      <c r="A3166" s="361">
        <f t="shared" si="83"/>
        <v>3152</v>
      </c>
      <c r="B3166" s="294"/>
      <c r="C3166" s="337"/>
      <c r="D3166" s="337"/>
      <c r="E3166" s="337"/>
      <c r="F3166" s="337"/>
      <c r="G3166" s="356"/>
      <c r="H3166" s="340"/>
      <c r="I3166" s="337"/>
      <c r="J3166" s="337"/>
      <c r="K3166" s="337"/>
      <c r="L3166" s="337"/>
      <c r="M3166" s="334"/>
      <c r="N3166" s="337"/>
      <c r="O3166" s="349"/>
      <c r="P3166" s="349" t="str">
        <f>TEXT(daily!$B3166,"mmmm")</f>
        <v>January</v>
      </c>
      <c r="Q3166" s="357"/>
      <c r="R3166" s="313" t="str">
        <f t="shared" si="84"/>
        <v>1900</v>
      </c>
    </row>
    <row r="3167" ht="27" customHeight="1" spans="1:18">
      <c r="A3167" s="362">
        <f t="shared" si="83"/>
        <v>3153</v>
      </c>
      <c r="B3167" s="294"/>
      <c r="C3167" s="337"/>
      <c r="D3167" s="337"/>
      <c r="E3167" s="337"/>
      <c r="F3167" s="337"/>
      <c r="G3167" s="356"/>
      <c r="H3167" s="340"/>
      <c r="I3167" s="337"/>
      <c r="J3167" s="337"/>
      <c r="K3167" s="337"/>
      <c r="L3167" s="337"/>
      <c r="M3167" s="329"/>
      <c r="N3167" s="337"/>
      <c r="O3167" s="349"/>
      <c r="P3167" s="349" t="str">
        <f>TEXT(daily!$B3167,"mmmm")</f>
        <v>January</v>
      </c>
      <c r="Q3167" s="358"/>
      <c r="R3167" s="313" t="str">
        <f t="shared" si="84"/>
        <v>1900</v>
      </c>
    </row>
    <row r="3168" ht="27" customHeight="1" spans="1:18">
      <c r="A3168" s="361">
        <f t="shared" si="83"/>
        <v>3154</v>
      </c>
      <c r="B3168" s="294"/>
      <c r="C3168" s="337"/>
      <c r="D3168" s="337"/>
      <c r="E3168" s="337"/>
      <c r="F3168" s="337"/>
      <c r="G3168" s="356"/>
      <c r="H3168" s="340"/>
      <c r="I3168" s="337"/>
      <c r="J3168" s="337"/>
      <c r="K3168" s="337"/>
      <c r="L3168" s="337"/>
      <c r="M3168" s="334"/>
      <c r="N3168" s="337"/>
      <c r="O3168" s="349"/>
      <c r="P3168" s="349" t="str">
        <f>TEXT(daily!$B3168,"mmmm")</f>
        <v>January</v>
      </c>
      <c r="Q3168" s="357"/>
      <c r="R3168" s="313" t="str">
        <f t="shared" si="84"/>
        <v>1900</v>
      </c>
    </row>
    <row r="3169" ht="27" customHeight="1" spans="1:18">
      <c r="A3169" s="362">
        <f t="shared" si="83"/>
        <v>3155</v>
      </c>
      <c r="B3169" s="294"/>
      <c r="C3169" s="337"/>
      <c r="D3169" s="337"/>
      <c r="E3169" s="337"/>
      <c r="F3169" s="337"/>
      <c r="G3169" s="356"/>
      <c r="H3169" s="340"/>
      <c r="I3169" s="337"/>
      <c r="J3169" s="337"/>
      <c r="K3169" s="337"/>
      <c r="L3169" s="337"/>
      <c r="M3169" s="329"/>
      <c r="N3169" s="337"/>
      <c r="O3169" s="349"/>
      <c r="P3169" s="349" t="str">
        <f>TEXT(daily!$B3169,"mmmm")</f>
        <v>January</v>
      </c>
      <c r="Q3169" s="358"/>
      <c r="R3169" s="313" t="str">
        <f t="shared" si="84"/>
        <v>1900</v>
      </c>
    </row>
    <row r="3170" ht="27" customHeight="1" spans="1:18">
      <c r="A3170" s="361">
        <f t="shared" si="83"/>
        <v>3156</v>
      </c>
      <c r="B3170" s="294"/>
      <c r="C3170" s="337"/>
      <c r="D3170" s="337"/>
      <c r="E3170" s="337"/>
      <c r="F3170" s="337"/>
      <c r="G3170" s="356"/>
      <c r="H3170" s="340"/>
      <c r="I3170" s="337"/>
      <c r="J3170" s="337"/>
      <c r="K3170" s="337"/>
      <c r="L3170" s="337"/>
      <c r="M3170" s="334"/>
      <c r="N3170" s="337"/>
      <c r="O3170" s="349"/>
      <c r="P3170" s="349" t="str">
        <f>TEXT(daily!$B3170,"mmmm")</f>
        <v>January</v>
      </c>
      <c r="Q3170" s="357"/>
      <c r="R3170" s="313" t="str">
        <f t="shared" si="84"/>
        <v>1900</v>
      </c>
    </row>
    <row r="3171" ht="27" customHeight="1" spans="1:18">
      <c r="A3171" s="362">
        <f t="shared" si="83"/>
        <v>3157</v>
      </c>
      <c r="B3171" s="294"/>
      <c r="C3171" s="337"/>
      <c r="D3171" s="337"/>
      <c r="E3171" s="337"/>
      <c r="F3171" s="337"/>
      <c r="G3171" s="356"/>
      <c r="H3171" s="340"/>
      <c r="I3171" s="337"/>
      <c r="J3171" s="337"/>
      <c r="K3171" s="337"/>
      <c r="L3171" s="337"/>
      <c r="M3171" s="329"/>
      <c r="N3171" s="337"/>
      <c r="O3171" s="349"/>
      <c r="P3171" s="349" t="str">
        <f>TEXT(daily!$B3171,"mmmm")</f>
        <v>January</v>
      </c>
      <c r="Q3171" s="358"/>
      <c r="R3171" s="313" t="str">
        <f t="shared" si="84"/>
        <v>1900</v>
      </c>
    </row>
    <row r="3172" ht="27" customHeight="1" spans="1:18">
      <c r="A3172" s="361">
        <f t="shared" si="83"/>
        <v>3158</v>
      </c>
      <c r="B3172" s="294"/>
      <c r="C3172" s="337"/>
      <c r="D3172" s="337"/>
      <c r="E3172" s="337"/>
      <c r="F3172" s="337"/>
      <c r="G3172" s="356"/>
      <c r="H3172" s="340"/>
      <c r="I3172" s="337"/>
      <c r="J3172" s="337"/>
      <c r="K3172" s="337"/>
      <c r="L3172" s="337"/>
      <c r="M3172" s="334"/>
      <c r="N3172" s="337"/>
      <c r="O3172" s="349"/>
      <c r="P3172" s="349" t="str">
        <f>TEXT(daily!$B3172,"mmmm")</f>
        <v>January</v>
      </c>
      <c r="Q3172" s="357"/>
      <c r="R3172" s="313" t="str">
        <f t="shared" si="84"/>
        <v>1900</v>
      </c>
    </row>
    <row r="3173" ht="27" customHeight="1" spans="1:18">
      <c r="A3173" s="362">
        <f t="shared" si="83"/>
        <v>3159</v>
      </c>
      <c r="B3173" s="294"/>
      <c r="C3173" s="337"/>
      <c r="D3173" s="337"/>
      <c r="E3173" s="337"/>
      <c r="F3173" s="337"/>
      <c r="G3173" s="356"/>
      <c r="H3173" s="340"/>
      <c r="I3173" s="337"/>
      <c r="J3173" s="337"/>
      <c r="K3173" s="337"/>
      <c r="L3173" s="337"/>
      <c r="M3173" s="329"/>
      <c r="N3173" s="337"/>
      <c r="O3173" s="349"/>
      <c r="P3173" s="349" t="str">
        <f>TEXT(daily!$B3173,"mmmm")</f>
        <v>January</v>
      </c>
      <c r="Q3173" s="358"/>
      <c r="R3173" s="313" t="str">
        <f t="shared" si="84"/>
        <v>1900</v>
      </c>
    </row>
    <row r="3174" ht="27" customHeight="1" spans="1:18">
      <c r="A3174" s="361">
        <f t="shared" si="83"/>
        <v>3160</v>
      </c>
      <c r="B3174" s="294"/>
      <c r="C3174" s="337"/>
      <c r="D3174" s="337"/>
      <c r="E3174" s="337"/>
      <c r="F3174" s="337"/>
      <c r="G3174" s="356"/>
      <c r="H3174" s="340"/>
      <c r="I3174" s="337"/>
      <c r="J3174" s="337"/>
      <c r="K3174" s="337"/>
      <c r="L3174" s="337"/>
      <c r="M3174" s="334"/>
      <c r="N3174" s="337"/>
      <c r="O3174" s="349"/>
      <c r="P3174" s="349" t="str">
        <f>TEXT(daily!$B3174,"mmmm")</f>
        <v>January</v>
      </c>
      <c r="Q3174" s="357"/>
      <c r="R3174" s="313" t="str">
        <f t="shared" si="84"/>
        <v>1900</v>
      </c>
    </row>
    <row r="3175" ht="27" customHeight="1" spans="1:18">
      <c r="A3175" s="362">
        <f t="shared" si="83"/>
        <v>3161</v>
      </c>
      <c r="B3175" s="294"/>
      <c r="C3175" s="337"/>
      <c r="D3175" s="337"/>
      <c r="E3175" s="337"/>
      <c r="F3175" s="337"/>
      <c r="G3175" s="356"/>
      <c r="H3175" s="340"/>
      <c r="I3175" s="337"/>
      <c r="J3175" s="337"/>
      <c r="K3175" s="337"/>
      <c r="L3175" s="337"/>
      <c r="M3175" s="329"/>
      <c r="N3175" s="337"/>
      <c r="O3175" s="349"/>
      <c r="P3175" s="349" t="str">
        <f>TEXT(daily!$B3175,"mmmm")</f>
        <v>January</v>
      </c>
      <c r="Q3175" s="358"/>
      <c r="R3175" s="313" t="str">
        <f t="shared" si="84"/>
        <v>1900</v>
      </c>
    </row>
    <row r="3176" ht="27" customHeight="1" spans="1:18">
      <c r="A3176" s="361">
        <f t="shared" si="83"/>
        <v>3162</v>
      </c>
      <c r="B3176" s="294"/>
      <c r="C3176" s="337"/>
      <c r="D3176" s="337"/>
      <c r="E3176" s="337"/>
      <c r="F3176" s="337"/>
      <c r="G3176" s="356"/>
      <c r="H3176" s="340"/>
      <c r="I3176" s="337"/>
      <c r="J3176" s="337"/>
      <c r="K3176" s="337"/>
      <c r="L3176" s="337"/>
      <c r="M3176" s="334"/>
      <c r="N3176" s="337"/>
      <c r="O3176" s="349"/>
      <c r="P3176" s="349" t="str">
        <f>TEXT(daily!$B3176,"mmmm")</f>
        <v>January</v>
      </c>
      <c r="Q3176" s="357"/>
      <c r="R3176" s="313" t="str">
        <f t="shared" si="84"/>
        <v>1900</v>
      </c>
    </row>
    <row r="3177" ht="27" customHeight="1" spans="1:18">
      <c r="A3177" s="362">
        <f t="shared" si="83"/>
        <v>3163</v>
      </c>
      <c r="B3177" s="294"/>
      <c r="C3177" s="337"/>
      <c r="D3177" s="337"/>
      <c r="E3177" s="337"/>
      <c r="F3177" s="337"/>
      <c r="G3177" s="356"/>
      <c r="H3177" s="340"/>
      <c r="I3177" s="337"/>
      <c r="J3177" s="337"/>
      <c r="K3177" s="337"/>
      <c r="L3177" s="337"/>
      <c r="M3177" s="329"/>
      <c r="N3177" s="337"/>
      <c r="O3177" s="349"/>
      <c r="P3177" s="349" t="str">
        <f>TEXT(daily!$B3177,"mmmm")</f>
        <v>January</v>
      </c>
      <c r="Q3177" s="358"/>
      <c r="R3177" s="313" t="str">
        <f t="shared" si="84"/>
        <v>1900</v>
      </c>
    </row>
    <row r="3178" ht="27" customHeight="1" spans="1:18">
      <c r="A3178" s="361">
        <f t="shared" ref="A3178:A3241" si="85">A3177+1</f>
        <v>3164</v>
      </c>
      <c r="B3178" s="294"/>
      <c r="C3178" s="337"/>
      <c r="D3178" s="337"/>
      <c r="E3178" s="337"/>
      <c r="F3178" s="337"/>
      <c r="G3178" s="356"/>
      <c r="H3178" s="340"/>
      <c r="I3178" s="337"/>
      <c r="J3178" s="337"/>
      <c r="K3178" s="337"/>
      <c r="L3178" s="337"/>
      <c r="M3178" s="334"/>
      <c r="N3178" s="337"/>
      <c r="O3178" s="349"/>
      <c r="P3178" s="349" t="str">
        <f>TEXT(daily!$B3178,"mmmm")</f>
        <v>January</v>
      </c>
      <c r="Q3178" s="357"/>
      <c r="R3178" s="313" t="str">
        <f t="shared" si="84"/>
        <v>1900</v>
      </c>
    </row>
    <row r="3179" ht="27" customHeight="1" spans="1:18">
      <c r="A3179" s="362">
        <f t="shared" si="85"/>
        <v>3165</v>
      </c>
      <c r="B3179" s="294"/>
      <c r="C3179" s="337"/>
      <c r="D3179" s="337"/>
      <c r="E3179" s="337"/>
      <c r="F3179" s="337"/>
      <c r="G3179" s="356"/>
      <c r="H3179" s="340"/>
      <c r="I3179" s="337"/>
      <c r="J3179" s="337"/>
      <c r="K3179" s="337"/>
      <c r="L3179" s="337"/>
      <c r="M3179" s="329"/>
      <c r="N3179" s="337"/>
      <c r="O3179" s="349"/>
      <c r="P3179" s="349" t="str">
        <f>TEXT(daily!$B3179,"mmmm")</f>
        <v>January</v>
      </c>
      <c r="Q3179" s="358"/>
      <c r="R3179" s="313" t="str">
        <f t="shared" si="84"/>
        <v>1900</v>
      </c>
    </row>
    <row r="3180" ht="27" customHeight="1" spans="1:18">
      <c r="A3180" s="361">
        <f t="shared" si="85"/>
        <v>3166</v>
      </c>
      <c r="B3180" s="294"/>
      <c r="C3180" s="337"/>
      <c r="D3180" s="337"/>
      <c r="E3180" s="337"/>
      <c r="F3180" s="337"/>
      <c r="G3180" s="356"/>
      <c r="H3180" s="340"/>
      <c r="I3180" s="337"/>
      <c r="J3180" s="337"/>
      <c r="K3180" s="337"/>
      <c r="L3180" s="337"/>
      <c r="M3180" s="334"/>
      <c r="N3180" s="337"/>
      <c r="O3180" s="349"/>
      <c r="P3180" s="349" t="str">
        <f>TEXT(daily!$B3180,"mmmm")</f>
        <v>January</v>
      </c>
      <c r="Q3180" s="357"/>
      <c r="R3180" s="313" t="str">
        <f t="shared" si="84"/>
        <v>1900</v>
      </c>
    </row>
    <row r="3181" ht="27" customHeight="1" spans="1:18">
      <c r="A3181" s="362">
        <f t="shared" si="85"/>
        <v>3167</v>
      </c>
      <c r="B3181" s="294"/>
      <c r="C3181" s="337"/>
      <c r="D3181" s="337"/>
      <c r="E3181" s="337"/>
      <c r="F3181" s="337"/>
      <c r="G3181" s="356"/>
      <c r="H3181" s="340"/>
      <c r="I3181" s="337"/>
      <c r="J3181" s="337"/>
      <c r="K3181" s="337"/>
      <c r="L3181" s="337"/>
      <c r="M3181" s="329"/>
      <c r="N3181" s="337"/>
      <c r="O3181" s="349"/>
      <c r="P3181" s="349" t="str">
        <f>TEXT(daily!$B3181,"mmmm")</f>
        <v>January</v>
      </c>
      <c r="Q3181" s="358"/>
      <c r="R3181" s="313" t="str">
        <f t="shared" si="84"/>
        <v>1900</v>
      </c>
    </row>
    <row r="3182" ht="27" customHeight="1" spans="1:18">
      <c r="A3182" s="361">
        <f t="shared" si="85"/>
        <v>3168</v>
      </c>
      <c r="B3182" s="294"/>
      <c r="C3182" s="337"/>
      <c r="D3182" s="337"/>
      <c r="E3182" s="337"/>
      <c r="F3182" s="337"/>
      <c r="G3182" s="356"/>
      <c r="H3182" s="340"/>
      <c r="I3182" s="337"/>
      <c r="J3182" s="337"/>
      <c r="K3182" s="337"/>
      <c r="L3182" s="337"/>
      <c r="M3182" s="334"/>
      <c r="N3182" s="337"/>
      <c r="O3182" s="349"/>
      <c r="P3182" s="349" t="str">
        <f>TEXT(daily!$B3182,"mmmm")</f>
        <v>January</v>
      </c>
      <c r="Q3182" s="357"/>
      <c r="R3182" s="313" t="str">
        <f t="shared" si="84"/>
        <v>1900</v>
      </c>
    </row>
    <row r="3183" ht="27" customHeight="1" spans="1:18">
      <c r="A3183" s="362">
        <f t="shared" si="85"/>
        <v>3169</v>
      </c>
      <c r="B3183" s="294"/>
      <c r="C3183" s="337"/>
      <c r="D3183" s="337"/>
      <c r="E3183" s="337"/>
      <c r="F3183" s="337"/>
      <c r="G3183" s="356"/>
      <c r="H3183" s="340"/>
      <c r="I3183" s="337"/>
      <c r="J3183" s="337"/>
      <c r="K3183" s="337"/>
      <c r="L3183" s="337"/>
      <c r="M3183" s="329"/>
      <c r="N3183" s="337"/>
      <c r="O3183" s="349"/>
      <c r="P3183" s="349" t="str">
        <f>TEXT(daily!$B3183,"mmmm")</f>
        <v>January</v>
      </c>
      <c r="Q3183" s="358"/>
      <c r="R3183" s="313" t="str">
        <f t="shared" si="84"/>
        <v>1900</v>
      </c>
    </row>
    <row r="3184" ht="27" customHeight="1" spans="1:18">
      <c r="A3184" s="361">
        <f t="shared" si="85"/>
        <v>3170</v>
      </c>
      <c r="B3184" s="294"/>
      <c r="C3184" s="337"/>
      <c r="D3184" s="337"/>
      <c r="E3184" s="337"/>
      <c r="F3184" s="337"/>
      <c r="G3184" s="356"/>
      <c r="H3184" s="340"/>
      <c r="I3184" s="337"/>
      <c r="J3184" s="337"/>
      <c r="K3184" s="337"/>
      <c r="L3184" s="337"/>
      <c r="M3184" s="334"/>
      <c r="N3184" s="337"/>
      <c r="O3184" s="349"/>
      <c r="P3184" s="349" t="str">
        <f>TEXT(daily!$B3184,"mmmm")</f>
        <v>January</v>
      </c>
      <c r="Q3184" s="357"/>
      <c r="R3184" s="313" t="str">
        <f t="shared" si="84"/>
        <v>1900</v>
      </c>
    </row>
    <row r="3185" ht="27" customHeight="1" spans="1:18">
      <c r="A3185" s="362">
        <f t="shared" si="85"/>
        <v>3171</v>
      </c>
      <c r="B3185" s="294"/>
      <c r="C3185" s="337"/>
      <c r="D3185" s="337"/>
      <c r="E3185" s="337"/>
      <c r="F3185" s="337"/>
      <c r="G3185" s="356"/>
      <c r="H3185" s="340"/>
      <c r="I3185" s="337"/>
      <c r="J3185" s="337"/>
      <c r="K3185" s="337"/>
      <c r="L3185" s="337"/>
      <c r="M3185" s="329"/>
      <c r="N3185" s="337"/>
      <c r="O3185" s="349"/>
      <c r="P3185" s="349" t="str">
        <f>TEXT(daily!$B3185,"mmmm")</f>
        <v>January</v>
      </c>
      <c r="Q3185" s="358"/>
      <c r="R3185" s="313" t="str">
        <f t="shared" si="84"/>
        <v>1900</v>
      </c>
    </row>
    <row r="3186" ht="27" customHeight="1" spans="1:18">
      <c r="A3186" s="361">
        <f t="shared" si="85"/>
        <v>3172</v>
      </c>
      <c r="B3186" s="294"/>
      <c r="C3186" s="337"/>
      <c r="D3186" s="337"/>
      <c r="E3186" s="337"/>
      <c r="F3186" s="337"/>
      <c r="G3186" s="356"/>
      <c r="H3186" s="340"/>
      <c r="I3186" s="337"/>
      <c r="J3186" s="337"/>
      <c r="K3186" s="337"/>
      <c r="L3186" s="337"/>
      <c r="M3186" s="334"/>
      <c r="N3186" s="337"/>
      <c r="O3186" s="349"/>
      <c r="P3186" s="349" t="str">
        <f>TEXT(daily!$B3186,"mmmm")</f>
        <v>January</v>
      </c>
      <c r="Q3186" s="357"/>
      <c r="R3186" s="313" t="str">
        <f t="shared" si="84"/>
        <v>1900</v>
      </c>
    </row>
    <row r="3187" ht="27" customHeight="1" spans="1:18">
      <c r="A3187" s="362">
        <f t="shared" si="85"/>
        <v>3173</v>
      </c>
      <c r="B3187" s="294"/>
      <c r="C3187" s="337"/>
      <c r="D3187" s="337"/>
      <c r="E3187" s="337"/>
      <c r="F3187" s="337"/>
      <c r="G3187" s="356"/>
      <c r="H3187" s="340"/>
      <c r="I3187" s="337"/>
      <c r="J3187" s="337"/>
      <c r="K3187" s="337"/>
      <c r="L3187" s="337"/>
      <c r="M3187" s="329"/>
      <c r="N3187" s="337"/>
      <c r="O3187" s="349"/>
      <c r="P3187" s="349" t="str">
        <f>TEXT(daily!$B3187,"mmmm")</f>
        <v>January</v>
      </c>
      <c r="Q3187" s="358"/>
      <c r="R3187" s="313" t="str">
        <f t="shared" si="84"/>
        <v>1900</v>
      </c>
    </row>
    <row r="3188" ht="27" customHeight="1" spans="1:18">
      <c r="A3188" s="361">
        <f t="shared" si="85"/>
        <v>3174</v>
      </c>
      <c r="B3188" s="294"/>
      <c r="C3188" s="337"/>
      <c r="D3188" s="337"/>
      <c r="E3188" s="337"/>
      <c r="F3188" s="337"/>
      <c r="G3188" s="356"/>
      <c r="H3188" s="340"/>
      <c r="I3188" s="337"/>
      <c r="J3188" s="337"/>
      <c r="K3188" s="337"/>
      <c r="L3188" s="337"/>
      <c r="M3188" s="334"/>
      <c r="N3188" s="337"/>
      <c r="O3188" s="349"/>
      <c r="P3188" s="349" t="str">
        <f>TEXT(daily!$B3188,"mmmm")</f>
        <v>January</v>
      </c>
      <c r="Q3188" s="357"/>
      <c r="R3188" s="313" t="str">
        <f t="shared" si="84"/>
        <v>1900</v>
      </c>
    </row>
    <row r="3189" ht="27" customHeight="1" spans="1:18">
      <c r="A3189" s="362">
        <f t="shared" si="85"/>
        <v>3175</v>
      </c>
      <c r="B3189" s="294"/>
      <c r="C3189" s="337"/>
      <c r="D3189" s="337"/>
      <c r="E3189" s="337"/>
      <c r="F3189" s="337"/>
      <c r="G3189" s="356"/>
      <c r="H3189" s="340"/>
      <c r="I3189" s="337"/>
      <c r="J3189" s="337"/>
      <c r="K3189" s="337"/>
      <c r="L3189" s="337"/>
      <c r="M3189" s="329"/>
      <c r="N3189" s="337"/>
      <c r="O3189" s="349"/>
      <c r="P3189" s="349" t="str">
        <f>TEXT(daily!$B3189,"mmmm")</f>
        <v>January</v>
      </c>
      <c r="Q3189" s="358"/>
      <c r="R3189" s="313" t="str">
        <f t="shared" si="84"/>
        <v>1900</v>
      </c>
    </row>
    <row r="3190" ht="27" customHeight="1" spans="1:18">
      <c r="A3190" s="361">
        <f t="shared" si="85"/>
        <v>3176</v>
      </c>
      <c r="B3190" s="294"/>
      <c r="C3190" s="337"/>
      <c r="D3190" s="337"/>
      <c r="E3190" s="337"/>
      <c r="F3190" s="337"/>
      <c r="G3190" s="356"/>
      <c r="H3190" s="340"/>
      <c r="I3190" s="337"/>
      <c r="J3190" s="337"/>
      <c r="K3190" s="337"/>
      <c r="L3190" s="337"/>
      <c r="M3190" s="334"/>
      <c r="N3190" s="337"/>
      <c r="O3190" s="349"/>
      <c r="P3190" s="349" t="str">
        <f>TEXT(daily!$B3190,"mmmm")</f>
        <v>January</v>
      </c>
      <c r="Q3190" s="357"/>
      <c r="R3190" s="313" t="str">
        <f t="shared" si="84"/>
        <v>1900</v>
      </c>
    </row>
    <row r="3191" ht="27" customHeight="1" spans="1:18">
      <c r="A3191" s="362">
        <f t="shared" si="85"/>
        <v>3177</v>
      </c>
      <c r="B3191" s="294"/>
      <c r="C3191" s="337"/>
      <c r="D3191" s="337"/>
      <c r="E3191" s="337"/>
      <c r="F3191" s="337"/>
      <c r="G3191" s="356"/>
      <c r="H3191" s="340"/>
      <c r="I3191" s="337"/>
      <c r="J3191" s="337"/>
      <c r="K3191" s="337"/>
      <c r="L3191" s="337"/>
      <c r="M3191" s="329"/>
      <c r="N3191" s="337"/>
      <c r="O3191" s="349"/>
      <c r="P3191" s="349" t="str">
        <f>TEXT(daily!$B3191,"mmmm")</f>
        <v>January</v>
      </c>
      <c r="Q3191" s="358"/>
      <c r="R3191" s="313" t="str">
        <f t="shared" si="84"/>
        <v>1900</v>
      </c>
    </row>
    <row r="3192" ht="27" customHeight="1" spans="1:18">
      <c r="A3192" s="361">
        <f t="shared" si="85"/>
        <v>3178</v>
      </c>
      <c r="B3192" s="294"/>
      <c r="C3192" s="337"/>
      <c r="D3192" s="337"/>
      <c r="E3192" s="337"/>
      <c r="F3192" s="337"/>
      <c r="G3192" s="356"/>
      <c r="H3192" s="340"/>
      <c r="I3192" s="337"/>
      <c r="J3192" s="337"/>
      <c r="K3192" s="337"/>
      <c r="L3192" s="337"/>
      <c r="M3192" s="334"/>
      <c r="N3192" s="337"/>
      <c r="O3192" s="349"/>
      <c r="P3192" s="349" t="str">
        <f>TEXT(daily!$B3192,"mmmm")</f>
        <v>January</v>
      </c>
      <c r="Q3192" s="357"/>
      <c r="R3192" s="313" t="str">
        <f t="shared" si="84"/>
        <v>1900</v>
      </c>
    </row>
    <row r="3193" ht="27" customHeight="1" spans="1:18">
      <c r="A3193" s="362">
        <f t="shared" si="85"/>
        <v>3179</v>
      </c>
      <c r="B3193" s="294"/>
      <c r="C3193" s="337"/>
      <c r="D3193" s="337"/>
      <c r="E3193" s="337"/>
      <c r="F3193" s="337"/>
      <c r="G3193" s="356"/>
      <c r="H3193" s="340"/>
      <c r="I3193" s="337"/>
      <c r="J3193" s="337"/>
      <c r="K3193" s="337"/>
      <c r="L3193" s="337"/>
      <c r="M3193" s="329"/>
      <c r="N3193" s="337"/>
      <c r="O3193" s="349"/>
      <c r="P3193" s="349" t="str">
        <f>TEXT(daily!$B3193,"mmmm")</f>
        <v>January</v>
      </c>
      <c r="Q3193" s="358"/>
      <c r="R3193" s="313" t="str">
        <f t="shared" si="84"/>
        <v>1900</v>
      </c>
    </row>
    <row r="3194" ht="27" customHeight="1" spans="1:18">
      <c r="A3194" s="361">
        <f t="shared" si="85"/>
        <v>3180</v>
      </c>
      <c r="B3194" s="294"/>
      <c r="C3194" s="337"/>
      <c r="D3194" s="337"/>
      <c r="E3194" s="337"/>
      <c r="F3194" s="337"/>
      <c r="G3194" s="356"/>
      <c r="H3194" s="340"/>
      <c r="I3194" s="337"/>
      <c r="J3194" s="337"/>
      <c r="K3194" s="337"/>
      <c r="L3194" s="337"/>
      <c r="M3194" s="334"/>
      <c r="N3194" s="337"/>
      <c r="O3194" s="349"/>
      <c r="P3194" s="349" t="str">
        <f>TEXT(daily!$B3194,"mmmm")</f>
        <v>January</v>
      </c>
      <c r="Q3194" s="357"/>
      <c r="R3194" s="313" t="str">
        <f t="shared" si="84"/>
        <v>1900</v>
      </c>
    </row>
    <row r="3195" ht="27" customHeight="1" spans="1:18">
      <c r="A3195" s="362">
        <f t="shared" si="85"/>
        <v>3181</v>
      </c>
      <c r="B3195" s="294"/>
      <c r="C3195" s="337"/>
      <c r="D3195" s="337"/>
      <c r="E3195" s="337"/>
      <c r="F3195" s="337"/>
      <c r="G3195" s="356"/>
      <c r="H3195" s="340"/>
      <c r="I3195" s="337"/>
      <c r="J3195" s="337"/>
      <c r="K3195" s="337"/>
      <c r="L3195" s="337"/>
      <c r="M3195" s="329"/>
      <c r="N3195" s="337"/>
      <c r="O3195" s="349"/>
      <c r="P3195" s="349" t="str">
        <f>TEXT(daily!$B3195,"mmmm")</f>
        <v>January</v>
      </c>
      <c r="Q3195" s="358"/>
      <c r="R3195" s="313" t="str">
        <f t="shared" si="84"/>
        <v>1900</v>
      </c>
    </row>
    <row r="3196" ht="27" customHeight="1" spans="1:18">
      <c r="A3196" s="361">
        <f t="shared" si="85"/>
        <v>3182</v>
      </c>
      <c r="B3196" s="294"/>
      <c r="C3196" s="337"/>
      <c r="D3196" s="337"/>
      <c r="E3196" s="337"/>
      <c r="F3196" s="337"/>
      <c r="G3196" s="356"/>
      <c r="H3196" s="340"/>
      <c r="I3196" s="337"/>
      <c r="J3196" s="337"/>
      <c r="K3196" s="337"/>
      <c r="L3196" s="337"/>
      <c r="M3196" s="334"/>
      <c r="N3196" s="337"/>
      <c r="O3196" s="349"/>
      <c r="P3196" s="349" t="str">
        <f>TEXT(daily!$B3196,"mmmm")</f>
        <v>January</v>
      </c>
      <c r="Q3196" s="357"/>
      <c r="R3196" s="313" t="str">
        <f t="shared" si="84"/>
        <v>1900</v>
      </c>
    </row>
    <row r="3197" ht="27" customHeight="1" spans="1:18">
      <c r="A3197" s="362">
        <f t="shared" si="85"/>
        <v>3183</v>
      </c>
      <c r="B3197" s="294"/>
      <c r="C3197" s="337"/>
      <c r="D3197" s="337"/>
      <c r="E3197" s="337"/>
      <c r="F3197" s="337"/>
      <c r="G3197" s="356"/>
      <c r="H3197" s="340"/>
      <c r="I3197" s="337"/>
      <c r="J3197" s="337"/>
      <c r="K3197" s="337"/>
      <c r="L3197" s="337"/>
      <c r="M3197" s="329"/>
      <c r="N3197" s="337"/>
      <c r="O3197" s="349"/>
      <c r="P3197" s="349" t="str">
        <f>TEXT(daily!$B3197,"mmmm")</f>
        <v>January</v>
      </c>
      <c r="Q3197" s="358"/>
      <c r="R3197" s="313" t="str">
        <f t="shared" si="84"/>
        <v>1900</v>
      </c>
    </row>
    <row r="3198" ht="27" customHeight="1" spans="1:18">
      <c r="A3198" s="361">
        <f t="shared" si="85"/>
        <v>3184</v>
      </c>
      <c r="B3198" s="294"/>
      <c r="C3198" s="337"/>
      <c r="D3198" s="337"/>
      <c r="E3198" s="337"/>
      <c r="F3198" s="337"/>
      <c r="G3198" s="356"/>
      <c r="H3198" s="340"/>
      <c r="I3198" s="337"/>
      <c r="J3198" s="337"/>
      <c r="K3198" s="337"/>
      <c r="L3198" s="337"/>
      <c r="M3198" s="334"/>
      <c r="N3198" s="337"/>
      <c r="O3198" s="349"/>
      <c r="P3198" s="349" t="str">
        <f>TEXT(daily!$B3198,"mmmm")</f>
        <v>January</v>
      </c>
      <c r="Q3198" s="357"/>
      <c r="R3198" s="313" t="str">
        <f t="shared" si="84"/>
        <v>1900</v>
      </c>
    </row>
    <row r="3199" ht="27" customHeight="1" spans="1:18">
      <c r="A3199" s="362">
        <f t="shared" si="85"/>
        <v>3185</v>
      </c>
      <c r="B3199" s="294"/>
      <c r="C3199" s="337"/>
      <c r="D3199" s="337"/>
      <c r="E3199" s="337"/>
      <c r="F3199" s="337"/>
      <c r="G3199" s="356"/>
      <c r="H3199" s="340"/>
      <c r="I3199" s="337"/>
      <c r="J3199" s="337"/>
      <c r="K3199" s="337"/>
      <c r="L3199" s="337"/>
      <c r="M3199" s="329"/>
      <c r="N3199" s="337"/>
      <c r="O3199" s="349"/>
      <c r="P3199" s="349" t="str">
        <f>TEXT(daily!$B3199,"mmmm")</f>
        <v>January</v>
      </c>
      <c r="Q3199" s="358"/>
      <c r="R3199" s="313" t="str">
        <f t="shared" si="84"/>
        <v>1900</v>
      </c>
    </row>
    <row r="3200" ht="27" customHeight="1" spans="1:18">
      <c r="A3200" s="361">
        <f t="shared" si="85"/>
        <v>3186</v>
      </c>
      <c r="B3200" s="294"/>
      <c r="C3200" s="337"/>
      <c r="D3200" s="337"/>
      <c r="E3200" s="337"/>
      <c r="F3200" s="337"/>
      <c r="G3200" s="356"/>
      <c r="H3200" s="340"/>
      <c r="I3200" s="337"/>
      <c r="J3200" s="337"/>
      <c r="K3200" s="337"/>
      <c r="L3200" s="337"/>
      <c r="M3200" s="334"/>
      <c r="N3200" s="337"/>
      <c r="O3200" s="349"/>
      <c r="P3200" s="349" t="str">
        <f>TEXT(daily!$B3200,"mmmm")</f>
        <v>January</v>
      </c>
      <c r="Q3200" s="357"/>
      <c r="R3200" s="313" t="str">
        <f t="shared" si="84"/>
        <v>1900</v>
      </c>
    </row>
    <row r="3201" ht="27" customHeight="1" spans="1:18">
      <c r="A3201" s="362">
        <f t="shared" si="85"/>
        <v>3187</v>
      </c>
      <c r="B3201" s="294"/>
      <c r="C3201" s="337"/>
      <c r="D3201" s="337"/>
      <c r="E3201" s="337"/>
      <c r="F3201" s="337"/>
      <c r="G3201" s="356"/>
      <c r="H3201" s="340"/>
      <c r="I3201" s="337"/>
      <c r="J3201" s="337"/>
      <c r="K3201" s="337"/>
      <c r="L3201" s="337"/>
      <c r="M3201" s="329"/>
      <c r="N3201" s="337"/>
      <c r="O3201" s="349"/>
      <c r="P3201" s="349" t="str">
        <f>TEXT(daily!$B3201,"mmmm")</f>
        <v>January</v>
      </c>
      <c r="Q3201" s="358"/>
      <c r="R3201" s="313" t="str">
        <f t="shared" si="84"/>
        <v>1900</v>
      </c>
    </row>
    <row r="3202" ht="27" customHeight="1" spans="1:18">
      <c r="A3202" s="361">
        <f t="shared" si="85"/>
        <v>3188</v>
      </c>
      <c r="B3202" s="294"/>
      <c r="C3202" s="337"/>
      <c r="D3202" s="337"/>
      <c r="E3202" s="337"/>
      <c r="F3202" s="337"/>
      <c r="G3202" s="356"/>
      <c r="H3202" s="340"/>
      <c r="I3202" s="337"/>
      <c r="J3202" s="337"/>
      <c r="K3202" s="337"/>
      <c r="L3202" s="337"/>
      <c r="M3202" s="334"/>
      <c r="N3202" s="337"/>
      <c r="O3202" s="349"/>
      <c r="P3202" s="349" t="str">
        <f>TEXT(daily!$B3202,"mmmm")</f>
        <v>January</v>
      </c>
      <c r="Q3202" s="357"/>
      <c r="R3202" s="313" t="str">
        <f t="shared" si="84"/>
        <v>1900</v>
      </c>
    </row>
    <row r="3203" ht="27" customHeight="1" spans="1:18">
      <c r="A3203" s="362">
        <f t="shared" si="85"/>
        <v>3189</v>
      </c>
      <c r="B3203" s="294"/>
      <c r="C3203" s="337"/>
      <c r="D3203" s="337"/>
      <c r="E3203" s="337"/>
      <c r="F3203" s="337"/>
      <c r="G3203" s="356"/>
      <c r="H3203" s="340"/>
      <c r="I3203" s="337"/>
      <c r="J3203" s="337"/>
      <c r="K3203" s="337"/>
      <c r="L3203" s="337"/>
      <c r="M3203" s="329"/>
      <c r="N3203" s="337"/>
      <c r="O3203" s="349"/>
      <c r="P3203" s="349" t="str">
        <f>TEXT(daily!$B3203,"mmmm")</f>
        <v>January</v>
      </c>
      <c r="Q3203" s="358"/>
      <c r="R3203" s="313" t="str">
        <f t="shared" si="84"/>
        <v>1900</v>
      </c>
    </row>
    <row r="3204" ht="27" customHeight="1" spans="1:18">
      <c r="A3204" s="361">
        <f t="shared" si="85"/>
        <v>3190</v>
      </c>
      <c r="B3204" s="294"/>
      <c r="C3204" s="337"/>
      <c r="D3204" s="337"/>
      <c r="E3204" s="337"/>
      <c r="F3204" s="337"/>
      <c r="G3204" s="356"/>
      <c r="H3204" s="340"/>
      <c r="I3204" s="337"/>
      <c r="J3204" s="337"/>
      <c r="K3204" s="337"/>
      <c r="L3204" s="337"/>
      <c r="M3204" s="334"/>
      <c r="N3204" s="337"/>
      <c r="O3204" s="349"/>
      <c r="P3204" s="349" t="str">
        <f>TEXT(daily!$B3204,"mmmm")</f>
        <v>January</v>
      </c>
      <c r="Q3204" s="357"/>
      <c r="R3204" s="313" t="str">
        <f t="shared" si="84"/>
        <v>1900</v>
      </c>
    </row>
    <row r="3205" ht="27" customHeight="1" spans="1:18">
      <c r="A3205" s="362">
        <f t="shared" si="85"/>
        <v>3191</v>
      </c>
      <c r="B3205" s="294"/>
      <c r="C3205" s="337"/>
      <c r="D3205" s="337"/>
      <c r="E3205" s="337"/>
      <c r="F3205" s="337"/>
      <c r="G3205" s="356"/>
      <c r="H3205" s="340"/>
      <c r="I3205" s="337"/>
      <c r="J3205" s="337"/>
      <c r="K3205" s="337"/>
      <c r="L3205" s="337"/>
      <c r="M3205" s="329"/>
      <c r="N3205" s="337"/>
      <c r="O3205" s="349"/>
      <c r="P3205" s="349" t="str">
        <f>TEXT(daily!$B3205,"mmmm")</f>
        <v>January</v>
      </c>
      <c r="Q3205" s="358"/>
      <c r="R3205" s="313" t="str">
        <f t="shared" si="84"/>
        <v>1900</v>
      </c>
    </row>
    <row r="3206" ht="27" customHeight="1" spans="1:18">
      <c r="A3206" s="361">
        <f t="shared" si="85"/>
        <v>3192</v>
      </c>
      <c r="B3206" s="294"/>
      <c r="C3206" s="337"/>
      <c r="D3206" s="337"/>
      <c r="E3206" s="337"/>
      <c r="F3206" s="337"/>
      <c r="G3206" s="356"/>
      <c r="H3206" s="340"/>
      <c r="I3206" s="337"/>
      <c r="J3206" s="337"/>
      <c r="K3206" s="337"/>
      <c r="L3206" s="337"/>
      <c r="M3206" s="334"/>
      <c r="N3206" s="337"/>
      <c r="O3206" s="349"/>
      <c r="P3206" s="349" t="str">
        <f>TEXT(daily!$B3206,"mmmm")</f>
        <v>January</v>
      </c>
      <c r="Q3206" s="357"/>
      <c r="R3206" s="313" t="str">
        <f t="shared" si="84"/>
        <v>1900</v>
      </c>
    </row>
    <row r="3207" ht="27" customHeight="1" spans="1:18">
      <c r="A3207" s="362">
        <f t="shared" si="85"/>
        <v>3193</v>
      </c>
      <c r="B3207" s="294"/>
      <c r="C3207" s="337"/>
      <c r="D3207" s="337"/>
      <c r="E3207" s="337"/>
      <c r="F3207" s="337"/>
      <c r="G3207" s="356"/>
      <c r="H3207" s="340"/>
      <c r="I3207" s="337"/>
      <c r="J3207" s="337"/>
      <c r="K3207" s="337"/>
      <c r="L3207" s="337"/>
      <c r="M3207" s="329"/>
      <c r="N3207" s="337"/>
      <c r="O3207" s="349"/>
      <c r="P3207" s="349" t="str">
        <f>TEXT(daily!$B3207,"mmmm")</f>
        <v>January</v>
      </c>
      <c r="Q3207" s="358"/>
      <c r="R3207" s="313" t="str">
        <f t="shared" si="84"/>
        <v>1900</v>
      </c>
    </row>
    <row r="3208" ht="27" customHeight="1" spans="1:18">
      <c r="A3208" s="361">
        <f t="shared" si="85"/>
        <v>3194</v>
      </c>
      <c r="B3208" s="294"/>
      <c r="C3208" s="337"/>
      <c r="D3208" s="337"/>
      <c r="E3208" s="337"/>
      <c r="F3208" s="337"/>
      <c r="G3208" s="356"/>
      <c r="H3208" s="340"/>
      <c r="I3208" s="337"/>
      <c r="J3208" s="337"/>
      <c r="K3208" s="337"/>
      <c r="L3208" s="337"/>
      <c r="M3208" s="334"/>
      <c r="N3208" s="337"/>
      <c r="O3208" s="349"/>
      <c r="P3208" s="349" t="str">
        <f>TEXT(daily!$B3208,"mmmm")</f>
        <v>January</v>
      </c>
      <c r="Q3208" s="357"/>
      <c r="R3208" s="313" t="str">
        <f t="shared" si="84"/>
        <v>1900</v>
      </c>
    </row>
    <row r="3209" ht="27" customHeight="1" spans="1:18">
      <c r="A3209" s="362">
        <f t="shared" si="85"/>
        <v>3195</v>
      </c>
      <c r="B3209" s="294"/>
      <c r="C3209" s="337"/>
      <c r="D3209" s="337"/>
      <c r="E3209" s="337"/>
      <c r="F3209" s="337"/>
      <c r="G3209" s="356"/>
      <c r="H3209" s="340"/>
      <c r="I3209" s="337"/>
      <c r="J3209" s="337"/>
      <c r="K3209" s="337"/>
      <c r="L3209" s="337"/>
      <c r="M3209" s="329"/>
      <c r="N3209" s="337"/>
      <c r="O3209" s="349"/>
      <c r="P3209" s="349" t="str">
        <f>TEXT(daily!$B3209,"mmmm")</f>
        <v>January</v>
      </c>
      <c r="Q3209" s="358"/>
      <c r="R3209" s="313" t="str">
        <f t="shared" si="84"/>
        <v>1900</v>
      </c>
    </row>
    <row r="3210" ht="27" customHeight="1" spans="1:18">
      <c r="A3210" s="361">
        <f t="shared" si="85"/>
        <v>3196</v>
      </c>
      <c r="B3210" s="294"/>
      <c r="C3210" s="337"/>
      <c r="D3210" s="337"/>
      <c r="E3210" s="337"/>
      <c r="F3210" s="337"/>
      <c r="G3210" s="356"/>
      <c r="H3210" s="340"/>
      <c r="I3210" s="337"/>
      <c r="J3210" s="337"/>
      <c r="K3210" s="337"/>
      <c r="L3210" s="337"/>
      <c r="M3210" s="334"/>
      <c r="N3210" s="337"/>
      <c r="O3210" s="349"/>
      <c r="P3210" s="349" t="str">
        <f>TEXT(daily!$B3210,"mmmm")</f>
        <v>January</v>
      </c>
      <c r="Q3210" s="357"/>
      <c r="R3210" s="313" t="str">
        <f t="shared" si="84"/>
        <v>1900</v>
      </c>
    </row>
    <row r="3211" ht="27" customHeight="1" spans="1:18">
      <c r="A3211" s="362">
        <f t="shared" si="85"/>
        <v>3197</v>
      </c>
      <c r="B3211" s="294"/>
      <c r="C3211" s="337"/>
      <c r="D3211" s="337"/>
      <c r="E3211" s="337"/>
      <c r="F3211" s="337"/>
      <c r="G3211" s="356"/>
      <c r="H3211" s="340"/>
      <c r="I3211" s="337"/>
      <c r="J3211" s="337"/>
      <c r="K3211" s="337"/>
      <c r="L3211" s="337"/>
      <c r="M3211" s="329"/>
      <c r="N3211" s="337"/>
      <c r="O3211" s="349"/>
      <c r="P3211" s="349" t="str">
        <f>TEXT(daily!$B3211,"mmmm")</f>
        <v>January</v>
      </c>
      <c r="Q3211" s="358"/>
      <c r="R3211" s="313" t="str">
        <f t="shared" si="84"/>
        <v>1900</v>
      </c>
    </row>
    <row r="3212" ht="27" customHeight="1" spans="1:18">
      <c r="A3212" s="361">
        <f t="shared" si="85"/>
        <v>3198</v>
      </c>
      <c r="B3212" s="294"/>
      <c r="C3212" s="337"/>
      <c r="D3212" s="337"/>
      <c r="E3212" s="337"/>
      <c r="F3212" s="337"/>
      <c r="G3212" s="356"/>
      <c r="H3212" s="340"/>
      <c r="I3212" s="337"/>
      <c r="J3212" s="337"/>
      <c r="K3212" s="337"/>
      <c r="L3212" s="337"/>
      <c r="M3212" s="334"/>
      <c r="N3212" s="337"/>
      <c r="O3212" s="349"/>
      <c r="P3212" s="349" t="str">
        <f>TEXT(daily!$B3212,"mmmm")</f>
        <v>January</v>
      </c>
      <c r="Q3212" s="357"/>
      <c r="R3212" s="313" t="str">
        <f t="shared" si="84"/>
        <v>1900</v>
      </c>
    </row>
    <row r="3213" ht="27" customHeight="1" spans="1:18">
      <c r="A3213" s="362">
        <f t="shared" si="85"/>
        <v>3199</v>
      </c>
      <c r="B3213" s="294"/>
      <c r="C3213" s="337"/>
      <c r="D3213" s="337"/>
      <c r="E3213" s="337"/>
      <c r="F3213" s="337"/>
      <c r="G3213" s="356"/>
      <c r="H3213" s="340"/>
      <c r="I3213" s="337"/>
      <c r="J3213" s="337"/>
      <c r="K3213" s="337"/>
      <c r="L3213" s="337"/>
      <c r="M3213" s="329"/>
      <c r="N3213" s="337"/>
      <c r="O3213" s="349"/>
      <c r="P3213" s="349" t="str">
        <f>TEXT(daily!$B3213,"mmmm")</f>
        <v>January</v>
      </c>
      <c r="Q3213" s="358"/>
      <c r="R3213" s="313" t="str">
        <f t="shared" si="84"/>
        <v>1900</v>
      </c>
    </row>
    <row r="3214" ht="27" customHeight="1" spans="1:18">
      <c r="A3214" s="361">
        <f t="shared" si="85"/>
        <v>3200</v>
      </c>
      <c r="B3214" s="294"/>
      <c r="C3214" s="337"/>
      <c r="D3214" s="337"/>
      <c r="E3214" s="337"/>
      <c r="F3214" s="337"/>
      <c r="G3214" s="356"/>
      <c r="H3214" s="340"/>
      <c r="I3214" s="337"/>
      <c r="J3214" s="337"/>
      <c r="K3214" s="337"/>
      <c r="L3214" s="337"/>
      <c r="M3214" s="334"/>
      <c r="N3214" s="337"/>
      <c r="O3214" s="349"/>
      <c r="P3214" s="349" t="str">
        <f>TEXT(daily!$B3214,"mmmm")</f>
        <v>January</v>
      </c>
      <c r="Q3214" s="357"/>
      <c r="R3214" s="313" t="str">
        <f t="shared" si="84"/>
        <v>1900</v>
      </c>
    </row>
    <row r="3215" ht="27" customHeight="1" spans="1:18">
      <c r="A3215" s="362">
        <f t="shared" si="85"/>
        <v>3201</v>
      </c>
      <c r="B3215" s="294"/>
      <c r="C3215" s="337"/>
      <c r="D3215" s="337"/>
      <c r="E3215" s="337"/>
      <c r="F3215" s="337"/>
      <c r="G3215" s="356"/>
      <c r="H3215" s="340"/>
      <c r="I3215" s="337"/>
      <c r="J3215" s="337"/>
      <c r="K3215" s="337"/>
      <c r="L3215" s="337"/>
      <c r="M3215" s="329"/>
      <c r="N3215" s="337"/>
      <c r="O3215" s="349"/>
      <c r="P3215" s="349" t="str">
        <f>TEXT(daily!$B3215,"mmmm")</f>
        <v>January</v>
      </c>
      <c r="Q3215" s="358"/>
      <c r="R3215" s="313" t="str">
        <f t="shared" ref="R3215:R3278" si="86">TEXT(B3215,"yyyy")</f>
        <v>1900</v>
      </c>
    </row>
    <row r="3216" ht="27" customHeight="1" spans="1:18">
      <c r="A3216" s="361">
        <f t="shared" si="85"/>
        <v>3202</v>
      </c>
      <c r="B3216" s="294"/>
      <c r="C3216" s="337"/>
      <c r="D3216" s="337"/>
      <c r="E3216" s="337"/>
      <c r="F3216" s="337"/>
      <c r="G3216" s="356"/>
      <c r="H3216" s="340"/>
      <c r="I3216" s="337"/>
      <c r="J3216" s="337"/>
      <c r="K3216" s="337"/>
      <c r="L3216" s="337"/>
      <c r="M3216" s="334"/>
      <c r="N3216" s="337"/>
      <c r="O3216" s="349"/>
      <c r="P3216" s="349" t="str">
        <f>TEXT(daily!$B3216,"mmmm")</f>
        <v>January</v>
      </c>
      <c r="Q3216" s="357"/>
      <c r="R3216" s="313" t="str">
        <f t="shared" si="86"/>
        <v>1900</v>
      </c>
    </row>
    <row r="3217" ht="27" customHeight="1" spans="1:18">
      <c r="A3217" s="362">
        <f t="shared" si="85"/>
        <v>3203</v>
      </c>
      <c r="B3217" s="294"/>
      <c r="C3217" s="337"/>
      <c r="D3217" s="337"/>
      <c r="E3217" s="337"/>
      <c r="F3217" s="337"/>
      <c r="G3217" s="356"/>
      <c r="H3217" s="340"/>
      <c r="I3217" s="337"/>
      <c r="J3217" s="337"/>
      <c r="K3217" s="337"/>
      <c r="L3217" s="337"/>
      <c r="M3217" s="329"/>
      <c r="N3217" s="337"/>
      <c r="O3217" s="349"/>
      <c r="P3217" s="349" t="str">
        <f>TEXT(daily!$B3217,"mmmm")</f>
        <v>January</v>
      </c>
      <c r="Q3217" s="358"/>
      <c r="R3217" s="313" t="str">
        <f t="shared" si="86"/>
        <v>1900</v>
      </c>
    </row>
    <row r="3218" ht="27" customHeight="1" spans="1:18">
      <c r="A3218" s="361">
        <f t="shared" si="85"/>
        <v>3204</v>
      </c>
      <c r="B3218" s="294"/>
      <c r="C3218" s="337"/>
      <c r="D3218" s="337"/>
      <c r="E3218" s="337"/>
      <c r="F3218" s="337"/>
      <c r="G3218" s="356"/>
      <c r="H3218" s="340"/>
      <c r="I3218" s="337"/>
      <c r="J3218" s="337"/>
      <c r="K3218" s="337"/>
      <c r="L3218" s="337"/>
      <c r="M3218" s="334"/>
      <c r="N3218" s="337"/>
      <c r="O3218" s="349"/>
      <c r="P3218" s="349" t="str">
        <f>TEXT(daily!$B3218,"mmmm")</f>
        <v>January</v>
      </c>
      <c r="Q3218" s="357"/>
      <c r="R3218" s="313" t="str">
        <f t="shared" si="86"/>
        <v>1900</v>
      </c>
    </row>
    <row r="3219" ht="27" customHeight="1" spans="1:18">
      <c r="A3219" s="362">
        <f t="shared" si="85"/>
        <v>3205</v>
      </c>
      <c r="B3219" s="294"/>
      <c r="C3219" s="337"/>
      <c r="D3219" s="337"/>
      <c r="E3219" s="337"/>
      <c r="F3219" s="337"/>
      <c r="G3219" s="356"/>
      <c r="H3219" s="340"/>
      <c r="I3219" s="337"/>
      <c r="J3219" s="337"/>
      <c r="K3219" s="337"/>
      <c r="L3219" s="337"/>
      <c r="M3219" s="329"/>
      <c r="N3219" s="337"/>
      <c r="O3219" s="349"/>
      <c r="P3219" s="349" t="str">
        <f>TEXT(daily!$B3219,"mmmm")</f>
        <v>January</v>
      </c>
      <c r="Q3219" s="358"/>
      <c r="R3219" s="313" t="str">
        <f t="shared" si="86"/>
        <v>1900</v>
      </c>
    </row>
    <row r="3220" ht="27" customHeight="1" spans="1:18">
      <c r="A3220" s="361">
        <f t="shared" si="85"/>
        <v>3206</v>
      </c>
      <c r="B3220" s="294"/>
      <c r="C3220" s="337"/>
      <c r="D3220" s="337"/>
      <c r="E3220" s="337"/>
      <c r="F3220" s="337"/>
      <c r="G3220" s="356"/>
      <c r="H3220" s="340"/>
      <c r="I3220" s="337"/>
      <c r="J3220" s="337"/>
      <c r="K3220" s="337"/>
      <c r="L3220" s="337"/>
      <c r="M3220" s="334"/>
      <c r="N3220" s="337"/>
      <c r="O3220" s="349"/>
      <c r="P3220" s="349" t="str">
        <f>TEXT(daily!$B3220,"mmmm")</f>
        <v>January</v>
      </c>
      <c r="Q3220" s="357"/>
      <c r="R3220" s="313" t="str">
        <f t="shared" si="86"/>
        <v>1900</v>
      </c>
    </row>
    <row r="3221" ht="27" customHeight="1" spans="1:18">
      <c r="A3221" s="362">
        <f t="shared" si="85"/>
        <v>3207</v>
      </c>
      <c r="B3221" s="294"/>
      <c r="C3221" s="337"/>
      <c r="D3221" s="337"/>
      <c r="E3221" s="337"/>
      <c r="F3221" s="337"/>
      <c r="G3221" s="356"/>
      <c r="H3221" s="340"/>
      <c r="I3221" s="337"/>
      <c r="J3221" s="337"/>
      <c r="K3221" s="337"/>
      <c r="L3221" s="337"/>
      <c r="M3221" s="329"/>
      <c r="N3221" s="337"/>
      <c r="O3221" s="349"/>
      <c r="P3221" s="349" t="str">
        <f>TEXT(daily!$B3221,"mmmm")</f>
        <v>January</v>
      </c>
      <c r="Q3221" s="358"/>
      <c r="R3221" s="313" t="str">
        <f t="shared" si="86"/>
        <v>1900</v>
      </c>
    </row>
    <row r="3222" ht="27" customHeight="1" spans="1:18">
      <c r="A3222" s="361">
        <f t="shared" si="85"/>
        <v>3208</v>
      </c>
      <c r="B3222" s="294"/>
      <c r="C3222" s="337"/>
      <c r="D3222" s="337"/>
      <c r="E3222" s="337"/>
      <c r="F3222" s="337"/>
      <c r="G3222" s="356"/>
      <c r="H3222" s="340"/>
      <c r="I3222" s="337"/>
      <c r="J3222" s="337"/>
      <c r="K3222" s="337"/>
      <c r="L3222" s="337"/>
      <c r="M3222" s="334"/>
      <c r="N3222" s="337"/>
      <c r="O3222" s="349"/>
      <c r="P3222" s="349" t="str">
        <f>TEXT(daily!$B3222,"mmmm")</f>
        <v>January</v>
      </c>
      <c r="Q3222" s="357"/>
      <c r="R3222" s="313" t="str">
        <f t="shared" si="86"/>
        <v>1900</v>
      </c>
    </row>
    <row r="3223" ht="27" customHeight="1" spans="1:18">
      <c r="A3223" s="362">
        <f t="shared" si="85"/>
        <v>3209</v>
      </c>
      <c r="B3223" s="294"/>
      <c r="C3223" s="337"/>
      <c r="D3223" s="337"/>
      <c r="E3223" s="337"/>
      <c r="F3223" s="337"/>
      <c r="G3223" s="356"/>
      <c r="H3223" s="340"/>
      <c r="I3223" s="337"/>
      <c r="J3223" s="337"/>
      <c r="K3223" s="337"/>
      <c r="L3223" s="337"/>
      <c r="M3223" s="329"/>
      <c r="N3223" s="337"/>
      <c r="O3223" s="349"/>
      <c r="P3223" s="349" t="str">
        <f>TEXT(daily!$B3223,"mmmm")</f>
        <v>January</v>
      </c>
      <c r="Q3223" s="358"/>
      <c r="R3223" s="313" t="str">
        <f t="shared" si="86"/>
        <v>1900</v>
      </c>
    </row>
    <row r="3224" ht="27" customHeight="1" spans="1:18">
      <c r="A3224" s="361">
        <f t="shared" si="85"/>
        <v>3210</v>
      </c>
      <c r="B3224" s="294"/>
      <c r="C3224" s="337"/>
      <c r="D3224" s="337"/>
      <c r="E3224" s="337"/>
      <c r="F3224" s="337"/>
      <c r="G3224" s="356"/>
      <c r="H3224" s="340"/>
      <c r="I3224" s="337"/>
      <c r="J3224" s="337"/>
      <c r="K3224" s="337"/>
      <c r="L3224" s="337"/>
      <c r="M3224" s="334"/>
      <c r="N3224" s="337"/>
      <c r="O3224" s="349"/>
      <c r="P3224" s="349" t="str">
        <f>TEXT(daily!$B3224,"mmmm")</f>
        <v>January</v>
      </c>
      <c r="Q3224" s="357"/>
      <c r="R3224" s="313" t="str">
        <f t="shared" si="86"/>
        <v>1900</v>
      </c>
    </row>
    <row r="3225" ht="27" customHeight="1" spans="1:18">
      <c r="A3225" s="362">
        <f t="shared" si="85"/>
        <v>3211</v>
      </c>
      <c r="B3225" s="294"/>
      <c r="C3225" s="337"/>
      <c r="D3225" s="337"/>
      <c r="E3225" s="337"/>
      <c r="F3225" s="337"/>
      <c r="G3225" s="356"/>
      <c r="H3225" s="340"/>
      <c r="I3225" s="337"/>
      <c r="J3225" s="337"/>
      <c r="K3225" s="337"/>
      <c r="L3225" s="337"/>
      <c r="M3225" s="329"/>
      <c r="N3225" s="337"/>
      <c r="O3225" s="349"/>
      <c r="P3225" s="349" t="str">
        <f>TEXT(daily!$B3225,"mmmm")</f>
        <v>January</v>
      </c>
      <c r="Q3225" s="358"/>
      <c r="R3225" s="313" t="str">
        <f t="shared" si="86"/>
        <v>1900</v>
      </c>
    </row>
    <row r="3226" ht="27" customHeight="1" spans="1:18">
      <c r="A3226" s="361">
        <f t="shared" si="85"/>
        <v>3212</v>
      </c>
      <c r="B3226" s="294"/>
      <c r="C3226" s="337"/>
      <c r="D3226" s="337"/>
      <c r="E3226" s="337"/>
      <c r="F3226" s="337"/>
      <c r="G3226" s="356"/>
      <c r="H3226" s="340"/>
      <c r="I3226" s="337"/>
      <c r="J3226" s="337"/>
      <c r="K3226" s="337"/>
      <c r="L3226" s="337"/>
      <c r="M3226" s="334"/>
      <c r="N3226" s="337"/>
      <c r="O3226" s="349"/>
      <c r="P3226" s="349" t="str">
        <f>TEXT(daily!$B3226,"mmmm")</f>
        <v>January</v>
      </c>
      <c r="Q3226" s="357"/>
      <c r="R3226" s="313" t="str">
        <f t="shared" si="86"/>
        <v>1900</v>
      </c>
    </row>
    <row r="3227" ht="27" customHeight="1" spans="1:18">
      <c r="A3227" s="362">
        <f t="shared" si="85"/>
        <v>3213</v>
      </c>
      <c r="B3227" s="294"/>
      <c r="C3227" s="337"/>
      <c r="D3227" s="337"/>
      <c r="E3227" s="337"/>
      <c r="F3227" s="337"/>
      <c r="G3227" s="356"/>
      <c r="H3227" s="340"/>
      <c r="I3227" s="337"/>
      <c r="J3227" s="337"/>
      <c r="K3227" s="337"/>
      <c r="L3227" s="337"/>
      <c r="M3227" s="329"/>
      <c r="N3227" s="337"/>
      <c r="O3227" s="349"/>
      <c r="P3227" s="349" t="str">
        <f>TEXT(daily!$B3227,"mmmm")</f>
        <v>January</v>
      </c>
      <c r="Q3227" s="358"/>
      <c r="R3227" s="313" t="str">
        <f t="shared" si="86"/>
        <v>1900</v>
      </c>
    </row>
    <row r="3228" ht="27" customHeight="1" spans="1:18">
      <c r="A3228" s="361">
        <f t="shared" si="85"/>
        <v>3214</v>
      </c>
      <c r="B3228" s="294"/>
      <c r="C3228" s="337"/>
      <c r="D3228" s="337"/>
      <c r="E3228" s="337"/>
      <c r="F3228" s="337"/>
      <c r="G3228" s="356"/>
      <c r="H3228" s="340"/>
      <c r="I3228" s="337"/>
      <c r="J3228" s="337"/>
      <c r="K3228" s="337"/>
      <c r="L3228" s="337"/>
      <c r="M3228" s="334"/>
      <c r="N3228" s="337"/>
      <c r="O3228" s="349"/>
      <c r="P3228" s="349" t="str">
        <f>TEXT(daily!$B3228,"mmmm")</f>
        <v>January</v>
      </c>
      <c r="Q3228" s="357"/>
      <c r="R3228" s="313" t="str">
        <f t="shared" si="86"/>
        <v>1900</v>
      </c>
    </row>
    <row r="3229" ht="27" customHeight="1" spans="1:18">
      <c r="A3229" s="362">
        <f t="shared" si="85"/>
        <v>3215</v>
      </c>
      <c r="B3229" s="294"/>
      <c r="C3229" s="337"/>
      <c r="D3229" s="337"/>
      <c r="E3229" s="337"/>
      <c r="F3229" s="337"/>
      <c r="G3229" s="356"/>
      <c r="H3229" s="340"/>
      <c r="I3229" s="337"/>
      <c r="J3229" s="337"/>
      <c r="K3229" s="337"/>
      <c r="L3229" s="337"/>
      <c r="M3229" s="329"/>
      <c r="N3229" s="337"/>
      <c r="O3229" s="349"/>
      <c r="P3229" s="349" t="str">
        <f>TEXT(daily!$B3229,"mmmm")</f>
        <v>January</v>
      </c>
      <c r="Q3229" s="358"/>
      <c r="R3229" s="313" t="str">
        <f t="shared" si="86"/>
        <v>1900</v>
      </c>
    </row>
    <row r="3230" ht="27" customHeight="1" spans="1:18">
      <c r="A3230" s="361">
        <f t="shared" si="85"/>
        <v>3216</v>
      </c>
      <c r="B3230" s="294"/>
      <c r="C3230" s="337"/>
      <c r="D3230" s="337"/>
      <c r="E3230" s="337"/>
      <c r="F3230" s="337"/>
      <c r="G3230" s="356"/>
      <c r="H3230" s="340"/>
      <c r="I3230" s="337"/>
      <c r="J3230" s="337"/>
      <c r="K3230" s="337"/>
      <c r="L3230" s="337"/>
      <c r="M3230" s="334"/>
      <c r="N3230" s="337"/>
      <c r="O3230" s="349"/>
      <c r="P3230" s="349" t="str">
        <f>TEXT(daily!$B3230,"mmmm")</f>
        <v>January</v>
      </c>
      <c r="Q3230" s="357"/>
      <c r="R3230" s="313" t="str">
        <f t="shared" si="86"/>
        <v>1900</v>
      </c>
    </row>
    <row r="3231" ht="27" customHeight="1" spans="1:18">
      <c r="A3231" s="362">
        <f t="shared" si="85"/>
        <v>3217</v>
      </c>
      <c r="B3231" s="294"/>
      <c r="C3231" s="337"/>
      <c r="D3231" s="337"/>
      <c r="E3231" s="337"/>
      <c r="F3231" s="337"/>
      <c r="G3231" s="356"/>
      <c r="H3231" s="340"/>
      <c r="I3231" s="337"/>
      <c r="J3231" s="337"/>
      <c r="K3231" s="337"/>
      <c r="L3231" s="337"/>
      <c r="M3231" s="329"/>
      <c r="N3231" s="337"/>
      <c r="O3231" s="349"/>
      <c r="P3231" s="349" t="str">
        <f>TEXT(daily!$B3231,"mmmm")</f>
        <v>January</v>
      </c>
      <c r="Q3231" s="358"/>
      <c r="R3231" s="313" t="str">
        <f t="shared" si="86"/>
        <v>1900</v>
      </c>
    </row>
    <row r="3232" ht="27" customHeight="1" spans="1:18">
      <c r="A3232" s="361">
        <f t="shared" si="85"/>
        <v>3218</v>
      </c>
      <c r="B3232" s="294"/>
      <c r="C3232" s="337"/>
      <c r="D3232" s="337"/>
      <c r="E3232" s="337"/>
      <c r="F3232" s="337"/>
      <c r="G3232" s="356"/>
      <c r="H3232" s="340"/>
      <c r="I3232" s="337"/>
      <c r="J3232" s="337"/>
      <c r="K3232" s="337"/>
      <c r="L3232" s="337"/>
      <c r="M3232" s="334"/>
      <c r="N3232" s="337"/>
      <c r="O3232" s="349"/>
      <c r="P3232" s="349" t="str">
        <f>TEXT(daily!$B3232,"mmmm")</f>
        <v>January</v>
      </c>
      <c r="Q3232" s="357"/>
      <c r="R3232" s="313" t="str">
        <f t="shared" si="86"/>
        <v>1900</v>
      </c>
    </row>
    <row r="3233" ht="27" customHeight="1" spans="1:18">
      <c r="A3233" s="362">
        <f t="shared" si="85"/>
        <v>3219</v>
      </c>
      <c r="B3233" s="294"/>
      <c r="C3233" s="337"/>
      <c r="D3233" s="337"/>
      <c r="E3233" s="337"/>
      <c r="F3233" s="337"/>
      <c r="G3233" s="356"/>
      <c r="H3233" s="340"/>
      <c r="I3233" s="337"/>
      <c r="J3233" s="337"/>
      <c r="K3233" s="337"/>
      <c r="L3233" s="337"/>
      <c r="M3233" s="329"/>
      <c r="N3233" s="337"/>
      <c r="O3233" s="349"/>
      <c r="P3233" s="349" t="str">
        <f>TEXT(daily!$B3233,"mmmm")</f>
        <v>January</v>
      </c>
      <c r="Q3233" s="358"/>
      <c r="R3233" s="313" t="str">
        <f t="shared" si="86"/>
        <v>1900</v>
      </c>
    </row>
    <row r="3234" ht="27" customHeight="1" spans="1:18">
      <c r="A3234" s="361">
        <f t="shared" si="85"/>
        <v>3220</v>
      </c>
      <c r="B3234" s="294"/>
      <c r="C3234" s="337"/>
      <c r="D3234" s="337"/>
      <c r="E3234" s="337"/>
      <c r="F3234" s="337"/>
      <c r="G3234" s="356"/>
      <c r="H3234" s="340"/>
      <c r="I3234" s="337"/>
      <c r="J3234" s="337"/>
      <c r="K3234" s="337"/>
      <c r="L3234" s="337"/>
      <c r="M3234" s="334"/>
      <c r="N3234" s="337"/>
      <c r="O3234" s="349"/>
      <c r="P3234" s="349" t="str">
        <f>TEXT(daily!$B3234,"mmmm")</f>
        <v>January</v>
      </c>
      <c r="Q3234" s="357"/>
      <c r="R3234" s="313" t="str">
        <f t="shared" si="86"/>
        <v>1900</v>
      </c>
    </row>
    <row r="3235" ht="27" customHeight="1" spans="1:18">
      <c r="A3235" s="362">
        <f t="shared" si="85"/>
        <v>3221</v>
      </c>
      <c r="B3235" s="294"/>
      <c r="C3235" s="337"/>
      <c r="D3235" s="337"/>
      <c r="E3235" s="337"/>
      <c r="F3235" s="337"/>
      <c r="G3235" s="356"/>
      <c r="H3235" s="340"/>
      <c r="I3235" s="337"/>
      <c r="J3235" s="337"/>
      <c r="K3235" s="337"/>
      <c r="L3235" s="337"/>
      <c r="M3235" s="329"/>
      <c r="N3235" s="337"/>
      <c r="O3235" s="349"/>
      <c r="P3235" s="349" t="str">
        <f>TEXT(daily!$B3235,"mmmm")</f>
        <v>January</v>
      </c>
      <c r="Q3235" s="358"/>
      <c r="R3235" s="313" t="str">
        <f t="shared" si="86"/>
        <v>1900</v>
      </c>
    </row>
    <row r="3236" ht="27" customHeight="1" spans="1:18">
      <c r="A3236" s="361">
        <f t="shared" si="85"/>
        <v>3222</v>
      </c>
      <c r="B3236" s="294"/>
      <c r="C3236" s="337"/>
      <c r="D3236" s="337"/>
      <c r="E3236" s="337"/>
      <c r="F3236" s="337"/>
      <c r="G3236" s="356"/>
      <c r="H3236" s="340"/>
      <c r="I3236" s="337"/>
      <c r="J3236" s="337"/>
      <c r="K3236" s="337"/>
      <c r="L3236" s="337"/>
      <c r="M3236" s="334"/>
      <c r="N3236" s="337"/>
      <c r="O3236" s="349"/>
      <c r="P3236" s="349" t="str">
        <f>TEXT(daily!$B3236,"mmmm")</f>
        <v>January</v>
      </c>
      <c r="Q3236" s="357"/>
      <c r="R3236" s="313" t="str">
        <f t="shared" si="86"/>
        <v>1900</v>
      </c>
    </row>
    <row r="3237" ht="27" customHeight="1" spans="1:18">
      <c r="A3237" s="362">
        <f t="shared" si="85"/>
        <v>3223</v>
      </c>
      <c r="B3237" s="294"/>
      <c r="C3237" s="337"/>
      <c r="D3237" s="337"/>
      <c r="E3237" s="337"/>
      <c r="F3237" s="337"/>
      <c r="G3237" s="356"/>
      <c r="H3237" s="340"/>
      <c r="I3237" s="337"/>
      <c r="J3237" s="337"/>
      <c r="K3237" s="337"/>
      <c r="L3237" s="337"/>
      <c r="M3237" s="329"/>
      <c r="N3237" s="337"/>
      <c r="O3237" s="349"/>
      <c r="P3237" s="349" t="str">
        <f>TEXT(daily!$B3237,"mmmm")</f>
        <v>January</v>
      </c>
      <c r="Q3237" s="358"/>
      <c r="R3237" s="313" t="str">
        <f t="shared" si="86"/>
        <v>1900</v>
      </c>
    </row>
    <row r="3238" ht="27" customHeight="1" spans="1:18">
      <c r="A3238" s="361">
        <f t="shared" si="85"/>
        <v>3224</v>
      </c>
      <c r="B3238" s="294"/>
      <c r="C3238" s="337"/>
      <c r="D3238" s="337"/>
      <c r="E3238" s="337"/>
      <c r="F3238" s="337"/>
      <c r="G3238" s="356"/>
      <c r="H3238" s="340"/>
      <c r="I3238" s="337"/>
      <c r="J3238" s="337"/>
      <c r="K3238" s="337"/>
      <c r="L3238" s="337"/>
      <c r="M3238" s="334"/>
      <c r="N3238" s="337"/>
      <c r="O3238" s="349"/>
      <c r="P3238" s="349" t="str">
        <f>TEXT(daily!$B3238,"mmmm")</f>
        <v>January</v>
      </c>
      <c r="Q3238" s="357"/>
      <c r="R3238" s="313" t="str">
        <f t="shared" si="86"/>
        <v>1900</v>
      </c>
    </row>
    <row r="3239" ht="27" customHeight="1" spans="1:18">
      <c r="A3239" s="362">
        <f t="shared" si="85"/>
        <v>3225</v>
      </c>
      <c r="B3239" s="294"/>
      <c r="C3239" s="337"/>
      <c r="D3239" s="337"/>
      <c r="E3239" s="337"/>
      <c r="F3239" s="337"/>
      <c r="G3239" s="356"/>
      <c r="H3239" s="340"/>
      <c r="I3239" s="337"/>
      <c r="J3239" s="337"/>
      <c r="K3239" s="337"/>
      <c r="L3239" s="337"/>
      <c r="M3239" s="329"/>
      <c r="N3239" s="337"/>
      <c r="O3239" s="349"/>
      <c r="P3239" s="349" t="str">
        <f>TEXT(daily!$B3239,"mmmm")</f>
        <v>January</v>
      </c>
      <c r="Q3239" s="358"/>
      <c r="R3239" s="313" t="str">
        <f t="shared" si="86"/>
        <v>1900</v>
      </c>
    </row>
    <row r="3240" ht="27" customHeight="1" spans="1:18">
      <c r="A3240" s="361">
        <f t="shared" si="85"/>
        <v>3226</v>
      </c>
      <c r="B3240" s="294"/>
      <c r="C3240" s="337"/>
      <c r="D3240" s="337"/>
      <c r="E3240" s="337"/>
      <c r="F3240" s="337"/>
      <c r="G3240" s="356"/>
      <c r="H3240" s="340"/>
      <c r="I3240" s="337"/>
      <c r="J3240" s="337"/>
      <c r="K3240" s="337"/>
      <c r="L3240" s="337"/>
      <c r="M3240" s="334"/>
      <c r="N3240" s="337"/>
      <c r="O3240" s="349"/>
      <c r="P3240" s="349" t="str">
        <f>TEXT(daily!$B3240,"mmmm")</f>
        <v>January</v>
      </c>
      <c r="Q3240" s="357"/>
      <c r="R3240" s="313" t="str">
        <f t="shared" si="86"/>
        <v>1900</v>
      </c>
    </row>
    <row r="3241" ht="27" customHeight="1" spans="1:18">
      <c r="A3241" s="362">
        <f t="shared" si="85"/>
        <v>3227</v>
      </c>
      <c r="B3241" s="294"/>
      <c r="C3241" s="337"/>
      <c r="D3241" s="337"/>
      <c r="E3241" s="337"/>
      <c r="F3241" s="337"/>
      <c r="G3241" s="356"/>
      <c r="H3241" s="340"/>
      <c r="I3241" s="337"/>
      <c r="J3241" s="337"/>
      <c r="K3241" s="337"/>
      <c r="L3241" s="337"/>
      <c r="M3241" s="329"/>
      <c r="N3241" s="337"/>
      <c r="O3241" s="349"/>
      <c r="P3241" s="349" t="str">
        <f>TEXT(daily!$B3241,"mmmm")</f>
        <v>January</v>
      </c>
      <c r="Q3241" s="358"/>
      <c r="R3241" s="313" t="str">
        <f t="shared" si="86"/>
        <v>1900</v>
      </c>
    </row>
    <row r="3242" ht="27" customHeight="1" spans="1:18">
      <c r="A3242" s="361">
        <f t="shared" ref="A3242:A3305" si="87">A3241+1</f>
        <v>3228</v>
      </c>
      <c r="B3242" s="294"/>
      <c r="C3242" s="337"/>
      <c r="D3242" s="337"/>
      <c r="E3242" s="337"/>
      <c r="F3242" s="337"/>
      <c r="G3242" s="356"/>
      <c r="H3242" s="340"/>
      <c r="I3242" s="337"/>
      <c r="J3242" s="337"/>
      <c r="K3242" s="337"/>
      <c r="L3242" s="337"/>
      <c r="M3242" s="334"/>
      <c r="N3242" s="337"/>
      <c r="O3242" s="349"/>
      <c r="P3242" s="349" t="str">
        <f>TEXT(daily!$B3242,"mmmm")</f>
        <v>January</v>
      </c>
      <c r="Q3242" s="357"/>
      <c r="R3242" s="313" t="str">
        <f t="shared" si="86"/>
        <v>1900</v>
      </c>
    </row>
    <row r="3243" ht="27" customHeight="1" spans="1:18">
      <c r="A3243" s="362">
        <f t="shared" si="87"/>
        <v>3229</v>
      </c>
      <c r="B3243" s="294"/>
      <c r="C3243" s="337"/>
      <c r="D3243" s="337"/>
      <c r="E3243" s="337"/>
      <c r="F3243" s="337"/>
      <c r="G3243" s="356"/>
      <c r="H3243" s="340"/>
      <c r="I3243" s="337"/>
      <c r="J3243" s="337"/>
      <c r="K3243" s="337"/>
      <c r="L3243" s="337"/>
      <c r="M3243" s="329"/>
      <c r="N3243" s="337"/>
      <c r="O3243" s="349"/>
      <c r="P3243" s="349" t="str">
        <f>TEXT(daily!$B3243,"mmmm")</f>
        <v>January</v>
      </c>
      <c r="Q3243" s="358"/>
      <c r="R3243" s="313" t="str">
        <f t="shared" si="86"/>
        <v>1900</v>
      </c>
    </row>
    <row r="3244" ht="27" customHeight="1" spans="1:18">
      <c r="A3244" s="361">
        <f t="shared" si="87"/>
        <v>3230</v>
      </c>
      <c r="B3244" s="294"/>
      <c r="C3244" s="337"/>
      <c r="D3244" s="337"/>
      <c r="E3244" s="337"/>
      <c r="F3244" s="337"/>
      <c r="G3244" s="356"/>
      <c r="H3244" s="340"/>
      <c r="I3244" s="337"/>
      <c r="J3244" s="337"/>
      <c r="K3244" s="337"/>
      <c r="L3244" s="337"/>
      <c r="M3244" s="334"/>
      <c r="N3244" s="337"/>
      <c r="O3244" s="349"/>
      <c r="P3244" s="349" t="str">
        <f>TEXT(daily!$B3244,"mmmm")</f>
        <v>January</v>
      </c>
      <c r="Q3244" s="357"/>
      <c r="R3244" s="313" t="str">
        <f t="shared" si="86"/>
        <v>1900</v>
      </c>
    </row>
    <row r="3245" ht="27" customHeight="1" spans="1:18">
      <c r="A3245" s="362">
        <f t="shared" si="87"/>
        <v>3231</v>
      </c>
      <c r="B3245" s="294"/>
      <c r="C3245" s="337"/>
      <c r="D3245" s="337"/>
      <c r="E3245" s="337"/>
      <c r="F3245" s="337"/>
      <c r="G3245" s="356"/>
      <c r="H3245" s="340"/>
      <c r="I3245" s="337"/>
      <c r="J3245" s="337"/>
      <c r="K3245" s="337"/>
      <c r="L3245" s="337"/>
      <c r="M3245" s="329"/>
      <c r="N3245" s="337"/>
      <c r="O3245" s="349"/>
      <c r="P3245" s="349" t="str">
        <f>TEXT(daily!$B3245,"mmmm")</f>
        <v>January</v>
      </c>
      <c r="Q3245" s="358"/>
      <c r="R3245" s="313" t="str">
        <f t="shared" si="86"/>
        <v>1900</v>
      </c>
    </row>
    <row r="3246" ht="27" customHeight="1" spans="1:18">
      <c r="A3246" s="361">
        <f t="shared" si="87"/>
        <v>3232</v>
      </c>
      <c r="B3246" s="294"/>
      <c r="C3246" s="337"/>
      <c r="D3246" s="337"/>
      <c r="E3246" s="337"/>
      <c r="F3246" s="337"/>
      <c r="G3246" s="356"/>
      <c r="H3246" s="340"/>
      <c r="I3246" s="337"/>
      <c r="J3246" s="337"/>
      <c r="K3246" s="337"/>
      <c r="L3246" s="337"/>
      <c r="M3246" s="334"/>
      <c r="N3246" s="337"/>
      <c r="O3246" s="349"/>
      <c r="P3246" s="349" t="str">
        <f>TEXT(daily!$B3246,"mmmm")</f>
        <v>January</v>
      </c>
      <c r="Q3246" s="357"/>
      <c r="R3246" s="313" t="str">
        <f t="shared" si="86"/>
        <v>1900</v>
      </c>
    </row>
    <row r="3247" ht="27" customHeight="1" spans="1:18">
      <c r="A3247" s="362">
        <f t="shared" si="87"/>
        <v>3233</v>
      </c>
      <c r="B3247" s="294"/>
      <c r="C3247" s="337"/>
      <c r="D3247" s="337"/>
      <c r="E3247" s="337"/>
      <c r="F3247" s="337"/>
      <c r="G3247" s="356"/>
      <c r="H3247" s="340"/>
      <c r="I3247" s="337"/>
      <c r="J3247" s="337"/>
      <c r="K3247" s="337"/>
      <c r="L3247" s="337"/>
      <c r="M3247" s="329"/>
      <c r="N3247" s="337"/>
      <c r="O3247" s="349"/>
      <c r="P3247" s="349" t="str">
        <f>TEXT(daily!$B3247,"mmmm")</f>
        <v>January</v>
      </c>
      <c r="Q3247" s="358"/>
      <c r="R3247" s="313" t="str">
        <f t="shared" si="86"/>
        <v>1900</v>
      </c>
    </row>
    <row r="3248" ht="27" customHeight="1" spans="1:18">
      <c r="A3248" s="361">
        <f t="shared" si="87"/>
        <v>3234</v>
      </c>
      <c r="B3248" s="294"/>
      <c r="C3248" s="337"/>
      <c r="D3248" s="337"/>
      <c r="E3248" s="337"/>
      <c r="F3248" s="337"/>
      <c r="G3248" s="356"/>
      <c r="H3248" s="340"/>
      <c r="I3248" s="337"/>
      <c r="J3248" s="337"/>
      <c r="K3248" s="337"/>
      <c r="L3248" s="337"/>
      <c r="M3248" s="334"/>
      <c r="N3248" s="337"/>
      <c r="O3248" s="349"/>
      <c r="P3248" s="349" t="str">
        <f>TEXT(daily!$B3248,"mmmm")</f>
        <v>January</v>
      </c>
      <c r="Q3248" s="357"/>
      <c r="R3248" s="313" t="str">
        <f t="shared" si="86"/>
        <v>1900</v>
      </c>
    </row>
    <row r="3249" ht="27" customHeight="1" spans="1:18">
      <c r="A3249" s="362">
        <f t="shared" si="87"/>
        <v>3235</v>
      </c>
      <c r="B3249" s="294"/>
      <c r="C3249" s="337"/>
      <c r="D3249" s="337"/>
      <c r="E3249" s="337"/>
      <c r="F3249" s="337"/>
      <c r="G3249" s="356"/>
      <c r="H3249" s="340"/>
      <c r="I3249" s="337"/>
      <c r="J3249" s="337"/>
      <c r="K3249" s="337"/>
      <c r="L3249" s="337"/>
      <c r="M3249" s="329"/>
      <c r="N3249" s="337"/>
      <c r="O3249" s="349"/>
      <c r="P3249" s="349" t="str">
        <f>TEXT(daily!$B3249,"mmmm")</f>
        <v>January</v>
      </c>
      <c r="Q3249" s="358"/>
      <c r="R3249" s="313" t="str">
        <f t="shared" si="86"/>
        <v>1900</v>
      </c>
    </row>
    <row r="3250" ht="27" customHeight="1" spans="1:18">
      <c r="A3250" s="361">
        <f t="shared" si="87"/>
        <v>3236</v>
      </c>
      <c r="B3250" s="294"/>
      <c r="C3250" s="337"/>
      <c r="D3250" s="337"/>
      <c r="E3250" s="337"/>
      <c r="F3250" s="337"/>
      <c r="G3250" s="356"/>
      <c r="H3250" s="340"/>
      <c r="I3250" s="337"/>
      <c r="J3250" s="337"/>
      <c r="K3250" s="337"/>
      <c r="L3250" s="337"/>
      <c r="M3250" s="334"/>
      <c r="N3250" s="337"/>
      <c r="O3250" s="349"/>
      <c r="P3250" s="349" t="str">
        <f>TEXT(daily!$B3250,"mmmm")</f>
        <v>January</v>
      </c>
      <c r="Q3250" s="357"/>
      <c r="R3250" s="313" t="str">
        <f t="shared" si="86"/>
        <v>1900</v>
      </c>
    </row>
    <row r="3251" ht="27" customHeight="1" spans="1:18">
      <c r="A3251" s="362">
        <f t="shared" si="87"/>
        <v>3237</v>
      </c>
      <c r="B3251" s="294"/>
      <c r="C3251" s="337"/>
      <c r="D3251" s="337"/>
      <c r="E3251" s="337"/>
      <c r="F3251" s="337"/>
      <c r="G3251" s="356"/>
      <c r="H3251" s="340"/>
      <c r="I3251" s="337"/>
      <c r="J3251" s="337"/>
      <c r="K3251" s="337"/>
      <c r="L3251" s="337"/>
      <c r="M3251" s="329"/>
      <c r="N3251" s="337"/>
      <c r="O3251" s="349"/>
      <c r="P3251" s="349" t="str">
        <f>TEXT(daily!$B3251,"mmmm")</f>
        <v>January</v>
      </c>
      <c r="Q3251" s="358"/>
      <c r="R3251" s="313" t="str">
        <f t="shared" si="86"/>
        <v>1900</v>
      </c>
    </row>
    <row r="3252" ht="27" customHeight="1" spans="1:18">
      <c r="A3252" s="361">
        <f t="shared" si="87"/>
        <v>3238</v>
      </c>
      <c r="B3252" s="294"/>
      <c r="C3252" s="337"/>
      <c r="D3252" s="337"/>
      <c r="E3252" s="337"/>
      <c r="F3252" s="337"/>
      <c r="G3252" s="356"/>
      <c r="H3252" s="340"/>
      <c r="I3252" s="337"/>
      <c r="J3252" s="337"/>
      <c r="K3252" s="337"/>
      <c r="L3252" s="337"/>
      <c r="M3252" s="334"/>
      <c r="N3252" s="337"/>
      <c r="O3252" s="349"/>
      <c r="P3252" s="349" t="str">
        <f>TEXT(daily!$B3252,"mmmm")</f>
        <v>January</v>
      </c>
      <c r="Q3252" s="357"/>
      <c r="R3252" s="313" t="str">
        <f t="shared" si="86"/>
        <v>1900</v>
      </c>
    </row>
    <row r="3253" ht="27" customHeight="1" spans="1:18">
      <c r="A3253" s="362">
        <f t="shared" si="87"/>
        <v>3239</v>
      </c>
      <c r="B3253" s="294"/>
      <c r="C3253" s="337"/>
      <c r="D3253" s="337"/>
      <c r="E3253" s="337"/>
      <c r="F3253" s="337"/>
      <c r="G3253" s="356"/>
      <c r="H3253" s="340"/>
      <c r="I3253" s="337"/>
      <c r="J3253" s="337"/>
      <c r="K3253" s="337"/>
      <c r="L3253" s="337"/>
      <c r="M3253" s="329"/>
      <c r="N3253" s="337"/>
      <c r="O3253" s="349"/>
      <c r="P3253" s="349" t="str">
        <f>TEXT(daily!$B3253,"mmmm")</f>
        <v>January</v>
      </c>
      <c r="Q3253" s="358"/>
      <c r="R3253" s="313" t="str">
        <f t="shared" si="86"/>
        <v>1900</v>
      </c>
    </row>
    <row r="3254" ht="27" customHeight="1" spans="1:18">
      <c r="A3254" s="361">
        <f t="shared" si="87"/>
        <v>3240</v>
      </c>
      <c r="B3254" s="294"/>
      <c r="C3254" s="337"/>
      <c r="D3254" s="337"/>
      <c r="E3254" s="337"/>
      <c r="F3254" s="337"/>
      <c r="G3254" s="356"/>
      <c r="H3254" s="340"/>
      <c r="I3254" s="337"/>
      <c r="J3254" s="337"/>
      <c r="K3254" s="337"/>
      <c r="L3254" s="337"/>
      <c r="M3254" s="334"/>
      <c r="N3254" s="337"/>
      <c r="O3254" s="349"/>
      <c r="P3254" s="349" t="str">
        <f>TEXT(daily!$B3254,"mmmm")</f>
        <v>January</v>
      </c>
      <c r="Q3254" s="357"/>
      <c r="R3254" s="313" t="str">
        <f t="shared" si="86"/>
        <v>1900</v>
      </c>
    </row>
    <row r="3255" ht="27" customHeight="1" spans="1:18">
      <c r="A3255" s="362">
        <f t="shared" si="87"/>
        <v>3241</v>
      </c>
      <c r="B3255" s="294"/>
      <c r="C3255" s="337"/>
      <c r="D3255" s="337"/>
      <c r="E3255" s="337"/>
      <c r="F3255" s="337"/>
      <c r="G3255" s="356"/>
      <c r="H3255" s="340"/>
      <c r="I3255" s="337"/>
      <c r="J3255" s="337"/>
      <c r="K3255" s="337"/>
      <c r="L3255" s="337"/>
      <c r="M3255" s="329"/>
      <c r="N3255" s="337"/>
      <c r="O3255" s="349"/>
      <c r="P3255" s="349" t="str">
        <f>TEXT(daily!$B3255,"mmmm")</f>
        <v>January</v>
      </c>
      <c r="Q3255" s="358"/>
      <c r="R3255" s="313" t="str">
        <f t="shared" si="86"/>
        <v>1900</v>
      </c>
    </row>
    <row r="3256" ht="27" customHeight="1" spans="1:18">
      <c r="A3256" s="361">
        <f t="shared" si="87"/>
        <v>3242</v>
      </c>
      <c r="B3256" s="294"/>
      <c r="C3256" s="337"/>
      <c r="D3256" s="337"/>
      <c r="E3256" s="337"/>
      <c r="F3256" s="337"/>
      <c r="G3256" s="356"/>
      <c r="H3256" s="340"/>
      <c r="I3256" s="337"/>
      <c r="J3256" s="337"/>
      <c r="K3256" s="337"/>
      <c r="L3256" s="337"/>
      <c r="M3256" s="334"/>
      <c r="N3256" s="337"/>
      <c r="O3256" s="349"/>
      <c r="P3256" s="349" t="str">
        <f>TEXT(daily!$B3256,"mmmm")</f>
        <v>January</v>
      </c>
      <c r="Q3256" s="357"/>
      <c r="R3256" s="313" t="str">
        <f t="shared" si="86"/>
        <v>1900</v>
      </c>
    </row>
    <row r="3257" ht="27" customHeight="1" spans="1:18">
      <c r="A3257" s="362">
        <f t="shared" si="87"/>
        <v>3243</v>
      </c>
      <c r="B3257" s="294"/>
      <c r="C3257" s="337"/>
      <c r="D3257" s="337"/>
      <c r="E3257" s="337"/>
      <c r="F3257" s="337"/>
      <c r="G3257" s="356"/>
      <c r="H3257" s="340"/>
      <c r="I3257" s="337"/>
      <c r="J3257" s="337"/>
      <c r="K3257" s="337"/>
      <c r="L3257" s="337"/>
      <c r="M3257" s="329"/>
      <c r="N3257" s="337"/>
      <c r="O3257" s="349"/>
      <c r="P3257" s="349" t="str">
        <f>TEXT(daily!$B3257,"mmmm")</f>
        <v>January</v>
      </c>
      <c r="Q3257" s="358"/>
      <c r="R3257" s="313" t="str">
        <f t="shared" si="86"/>
        <v>1900</v>
      </c>
    </row>
    <row r="3258" ht="27" customHeight="1" spans="1:18">
      <c r="A3258" s="361">
        <f t="shared" si="87"/>
        <v>3244</v>
      </c>
      <c r="B3258" s="294"/>
      <c r="C3258" s="337"/>
      <c r="D3258" s="337"/>
      <c r="E3258" s="337"/>
      <c r="F3258" s="337"/>
      <c r="G3258" s="356"/>
      <c r="H3258" s="340"/>
      <c r="I3258" s="337"/>
      <c r="J3258" s="337"/>
      <c r="K3258" s="337"/>
      <c r="L3258" s="337"/>
      <c r="M3258" s="334"/>
      <c r="N3258" s="337"/>
      <c r="O3258" s="349"/>
      <c r="P3258" s="349" t="str">
        <f>TEXT(daily!$B3258,"mmmm")</f>
        <v>January</v>
      </c>
      <c r="Q3258" s="357"/>
      <c r="R3258" s="313" t="str">
        <f t="shared" si="86"/>
        <v>1900</v>
      </c>
    </row>
    <row r="3259" ht="27" customHeight="1" spans="1:18">
      <c r="A3259" s="362">
        <f t="shared" si="87"/>
        <v>3245</v>
      </c>
      <c r="B3259" s="294"/>
      <c r="C3259" s="337"/>
      <c r="D3259" s="337"/>
      <c r="E3259" s="337"/>
      <c r="F3259" s="337"/>
      <c r="G3259" s="356"/>
      <c r="H3259" s="340"/>
      <c r="I3259" s="337"/>
      <c r="J3259" s="337"/>
      <c r="K3259" s="337"/>
      <c r="L3259" s="337"/>
      <c r="M3259" s="329"/>
      <c r="N3259" s="337"/>
      <c r="O3259" s="349"/>
      <c r="P3259" s="349" t="str">
        <f>TEXT(daily!$B3259,"mmmm")</f>
        <v>January</v>
      </c>
      <c r="Q3259" s="358"/>
      <c r="R3259" s="313" t="str">
        <f t="shared" si="86"/>
        <v>1900</v>
      </c>
    </row>
    <row r="3260" ht="27" customHeight="1" spans="1:18">
      <c r="A3260" s="361">
        <f t="shared" si="87"/>
        <v>3246</v>
      </c>
      <c r="B3260" s="294"/>
      <c r="C3260" s="337"/>
      <c r="D3260" s="337"/>
      <c r="E3260" s="337"/>
      <c r="F3260" s="337"/>
      <c r="G3260" s="356"/>
      <c r="H3260" s="340"/>
      <c r="I3260" s="337"/>
      <c r="J3260" s="337"/>
      <c r="K3260" s="337"/>
      <c r="L3260" s="337"/>
      <c r="M3260" s="334"/>
      <c r="N3260" s="337"/>
      <c r="O3260" s="349"/>
      <c r="P3260" s="349" t="str">
        <f>TEXT(daily!$B3260,"mmmm")</f>
        <v>January</v>
      </c>
      <c r="Q3260" s="357"/>
      <c r="R3260" s="313" t="str">
        <f t="shared" si="86"/>
        <v>1900</v>
      </c>
    </row>
    <row r="3261" ht="27" customHeight="1" spans="1:18">
      <c r="A3261" s="362">
        <f t="shared" si="87"/>
        <v>3247</v>
      </c>
      <c r="B3261" s="294"/>
      <c r="C3261" s="337"/>
      <c r="D3261" s="337"/>
      <c r="E3261" s="337"/>
      <c r="F3261" s="337"/>
      <c r="G3261" s="356"/>
      <c r="H3261" s="340"/>
      <c r="I3261" s="337"/>
      <c r="J3261" s="337"/>
      <c r="K3261" s="337"/>
      <c r="L3261" s="337"/>
      <c r="M3261" s="329"/>
      <c r="N3261" s="337"/>
      <c r="O3261" s="349"/>
      <c r="P3261" s="349" t="str">
        <f>TEXT(daily!$B3261,"mmmm")</f>
        <v>January</v>
      </c>
      <c r="Q3261" s="358"/>
      <c r="R3261" s="313" t="str">
        <f t="shared" si="86"/>
        <v>1900</v>
      </c>
    </row>
    <row r="3262" ht="27" customHeight="1" spans="1:18">
      <c r="A3262" s="361">
        <f t="shared" si="87"/>
        <v>3248</v>
      </c>
      <c r="B3262" s="294"/>
      <c r="C3262" s="337"/>
      <c r="D3262" s="337"/>
      <c r="E3262" s="337"/>
      <c r="F3262" s="337"/>
      <c r="G3262" s="356"/>
      <c r="H3262" s="340"/>
      <c r="I3262" s="337"/>
      <c r="J3262" s="337"/>
      <c r="K3262" s="337"/>
      <c r="L3262" s="337"/>
      <c r="M3262" s="334"/>
      <c r="N3262" s="337"/>
      <c r="O3262" s="349"/>
      <c r="P3262" s="349" t="str">
        <f>TEXT(daily!$B3262,"mmmm")</f>
        <v>January</v>
      </c>
      <c r="Q3262" s="357"/>
      <c r="R3262" s="313" t="str">
        <f t="shared" si="86"/>
        <v>1900</v>
      </c>
    </row>
    <row r="3263" ht="27" customHeight="1" spans="1:18">
      <c r="A3263" s="362">
        <f t="shared" si="87"/>
        <v>3249</v>
      </c>
      <c r="B3263" s="294"/>
      <c r="C3263" s="337"/>
      <c r="D3263" s="337"/>
      <c r="E3263" s="337"/>
      <c r="F3263" s="337"/>
      <c r="G3263" s="356"/>
      <c r="H3263" s="340"/>
      <c r="I3263" s="337"/>
      <c r="J3263" s="337"/>
      <c r="K3263" s="337"/>
      <c r="L3263" s="337"/>
      <c r="M3263" s="329"/>
      <c r="N3263" s="337"/>
      <c r="O3263" s="349"/>
      <c r="P3263" s="349" t="str">
        <f>TEXT(daily!$B3263,"mmmm")</f>
        <v>January</v>
      </c>
      <c r="Q3263" s="358"/>
      <c r="R3263" s="313" t="str">
        <f t="shared" si="86"/>
        <v>1900</v>
      </c>
    </row>
    <row r="3264" ht="27" customHeight="1" spans="1:18">
      <c r="A3264" s="361">
        <f t="shared" si="87"/>
        <v>3250</v>
      </c>
      <c r="B3264" s="294"/>
      <c r="C3264" s="337"/>
      <c r="D3264" s="337"/>
      <c r="E3264" s="337"/>
      <c r="F3264" s="337"/>
      <c r="G3264" s="356"/>
      <c r="H3264" s="340"/>
      <c r="I3264" s="337"/>
      <c r="J3264" s="337"/>
      <c r="K3264" s="337"/>
      <c r="L3264" s="337"/>
      <c r="M3264" s="334"/>
      <c r="N3264" s="337"/>
      <c r="O3264" s="349"/>
      <c r="P3264" s="349" t="str">
        <f>TEXT(daily!$B3264,"mmmm")</f>
        <v>January</v>
      </c>
      <c r="Q3264" s="357"/>
      <c r="R3264" s="313" t="str">
        <f t="shared" si="86"/>
        <v>1900</v>
      </c>
    </row>
    <row r="3265" ht="27" customHeight="1" spans="1:18">
      <c r="A3265" s="362">
        <f t="shared" si="87"/>
        <v>3251</v>
      </c>
      <c r="B3265" s="294"/>
      <c r="C3265" s="337"/>
      <c r="D3265" s="337"/>
      <c r="E3265" s="337"/>
      <c r="F3265" s="337"/>
      <c r="G3265" s="356"/>
      <c r="H3265" s="340"/>
      <c r="I3265" s="337"/>
      <c r="J3265" s="337"/>
      <c r="K3265" s="337"/>
      <c r="L3265" s="337"/>
      <c r="M3265" s="329"/>
      <c r="N3265" s="337"/>
      <c r="O3265" s="349"/>
      <c r="P3265" s="349" t="str">
        <f>TEXT(daily!$B3265,"mmmm")</f>
        <v>January</v>
      </c>
      <c r="Q3265" s="358"/>
      <c r="R3265" s="313" t="str">
        <f t="shared" si="86"/>
        <v>1900</v>
      </c>
    </row>
    <row r="3266" ht="27" customHeight="1" spans="1:18">
      <c r="A3266" s="361">
        <f t="shared" si="87"/>
        <v>3252</v>
      </c>
      <c r="B3266" s="294"/>
      <c r="C3266" s="337"/>
      <c r="D3266" s="337"/>
      <c r="E3266" s="337"/>
      <c r="F3266" s="337"/>
      <c r="G3266" s="356"/>
      <c r="H3266" s="340"/>
      <c r="I3266" s="337"/>
      <c r="J3266" s="337"/>
      <c r="K3266" s="337"/>
      <c r="L3266" s="337"/>
      <c r="M3266" s="334"/>
      <c r="N3266" s="337"/>
      <c r="O3266" s="349"/>
      <c r="P3266" s="349" t="str">
        <f>TEXT(daily!$B3266,"mmmm")</f>
        <v>January</v>
      </c>
      <c r="Q3266" s="357"/>
      <c r="R3266" s="313" t="str">
        <f t="shared" si="86"/>
        <v>1900</v>
      </c>
    </row>
    <row r="3267" ht="27" customHeight="1" spans="1:18">
      <c r="A3267" s="362">
        <f t="shared" si="87"/>
        <v>3253</v>
      </c>
      <c r="B3267" s="294"/>
      <c r="C3267" s="337"/>
      <c r="D3267" s="337"/>
      <c r="E3267" s="337"/>
      <c r="F3267" s="337"/>
      <c r="G3267" s="356"/>
      <c r="H3267" s="340"/>
      <c r="I3267" s="337"/>
      <c r="J3267" s="337"/>
      <c r="K3267" s="337"/>
      <c r="L3267" s="337"/>
      <c r="M3267" s="329"/>
      <c r="N3267" s="337"/>
      <c r="O3267" s="349"/>
      <c r="P3267" s="349" t="str">
        <f>TEXT(daily!$B3267,"mmmm")</f>
        <v>January</v>
      </c>
      <c r="Q3267" s="358"/>
      <c r="R3267" s="313" t="str">
        <f t="shared" si="86"/>
        <v>1900</v>
      </c>
    </row>
    <row r="3268" ht="27" customHeight="1" spans="1:18">
      <c r="A3268" s="361">
        <f t="shared" si="87"/>
        <v>3254</v>
      </c>
      <c r="B3268" s="294"/>
      <c r="C3268" s="337"/>
      <c r="D3268" s="337"/>
      <c r="E3268" s="337"/>
      <c r="F3268" s="337"/>
      <c r="G3268" s="356"/>
      <c r="H3268" s="340"/>
      <c r="I3268" s="337"/>
      <c r="J3268" s="337"/>
      <c r="K3268" s="337"/>
      <c r="L3268" s="337"/>
      <c r="M3268" s="334"/>
      <c r="N3268" s="337"/>
      <c r="O3268" s="349"/>
      <c r="P3268" s="349" t="str">
        <f>TEXT(daily!$B3268,"mmmm")</f>
        <v>January</v>
      </c>
      <c r="Q3268" s="357"/>
      <c r="R3268" s="313" t="str">
        <f t="shared" si="86"/>
        <v>1900</v>
      </c>
    </row>
    <row r="3269" ht="27" customHeight="1" spans="1:18">
      <c r="A3269" s="362">
        <f t="shared" si="87"/>
        <v>3255</v>
      </c>
      <c r="B3269" s="294"/>
      <c r="C3269" s="337"/>
      <c r="D3269" s="337"/>
      <c r="E3269" s="337"/>
      <c r="F3269" s="337"/>
      <c r="G3269" s="356"/>
      <c r="H3269" s="340"/>
      <c r="I3269" s="337"/>
      <c r="J3269" s="337"/>
      <c r="K3269" s="337"/>
      <c r="L3269" s="337"/>
      <c r="M3269" s="329"/>
      <c r="N3269" s="337"/>
      <c r="O3269" s="349"/>
      <c r="P3269" s="349" t="str">
        <f>TEXT(daily!$B3269,"mmmm")</f>
        <v>January</v>
      </c>
      <c r="Q3269" s="358"/>
      <c r="R3269" s="313" t="str">
        <f t="shared" si="86"/>
        <v>1900</v>
      </c>
    </row>
    <row r="3270" ht="27" customHeight="1" spans="1:18">
      <c r="A3270" s="361">
        <f t="shared" si="87"/>
        <v>3256</v>
      </c>
      <c r="B3270" s="294"/>
      <c r="C3270" s="337"/>
      <c r="D3270" s="337"/>
      <c r="E3270" s="337"/>
      <c r="F3270" s="337"/>
      <c r="G3270" s="356"/>
      <c r="H3270" s="340"/>
      <c r="I3270" s="337"/>
      <c r="J3270" s="337"/>
      <c r="K3270" s="337"/>
      <c r="L3270" s="337"/>
      <c r="M3270" s="334"/>
      <c r="N3270" s="337"/>
      <c r="O3270" s="349"/>
      <c r="P3270" s="349" t="str">
        <f>TEXT(daily!$B3270,"mmmm")</f>
        <v>January</v>
      </c>
      <c r="Q3270" s="357"/>
      <c r="R3270" s="313" t="str">
        <f t="shared" si="86"/>
        <v>1900</v>
      </c>
    </row>
    <row r="3271" ht="27" customHeight="1" spans="1:18">
      <c r="A3271" s="362">
        <f t="shared" si="87"/>
        <v>3257</v>
      </c>
      <c r="B3271" s="294"/>
      <c r="C3271" s="337"/>
      <c r="D3271" s="337"/>
      <c r="E3271" s="337"/>
      <c r="F3271" s="337"/>
      <c r="G3271" s="356"/>
      <c r="H3271" s="340"/>
      <c r="I3271" s="337"/>
      <c r="J3271" s="337"/>
      <c r="K3271" s="337"/>
      <c r="L3271" s="337"/>
      <c r="M3271" s="329"/>
      <c r="N3271" s="337"/>
      <c r="O3271" s="349"/>
      <c r="P3271" s="349" t="str">
        <f>TEXT(daily!$B3271,"mmmm")</f>
        <v>January</v>
      </c>
      <c r="Q3271" s="358"/>
      <c r="R3271" s="313" t="str">
        <f t="shared" si="86"/>
        <v>1900</v>
      </c>
    </row>
    <row r="3272" ht="27" customHeight="1" spans="1:18">
      <c r="A3272" s="361">
        <f t="shared" si="87"/>
        <v>3258</v>
      </c>
      <c r="B3272" s="294"/>
      <c r="C3272" s="337"/>
      <c r="D3272" s="337"/>
      <c r="E3272" s="337"/>
      <c r="F3272" s="337"/>
      <c r="G3272" s="356"/>
      <c r="H3272" s="340"/>
      <c r="I3272" s="337"/>
      <c r="J3272" s="337"/>
      <c r="K3272" s="337"/>
      <c r="L3272" s="337"/>
      <c r="M3272" s="334"/>
      <c r="N3272" s="337"/>
      <c r="O3272" s="349"/>
      <c r="P3272" s="349" t="str">
        <f>TEXT(daily!$B3272,"mmmm")</f>
        <v>January</v>
      </c>
      <c r="Q3272" s="357"/>
      <c r="R3272" s="313" t="str">
        <f t="shared" si="86"/>
        <v>1900</v>
      </c>
    </row>
    <row r="3273" ht="27" customHeight="1" spans="1:18">
      <c r="A3273" s="362">
        <f t="shared" si="87"/>
        <v>3259</v>
      </c>
      <c r="B3273" s="294"/>
      <c r="C3273" s="337"/>
      <c r="D3273" s="337"/>
      <c r="E3273" s="337"/>
      <c r="F3273" s="337"/>
      <c r="G3273" s="356"/>
      <c r="H3273" s="340"/>
      <c r="I3273" s="337"/>
      <c r="J3273" s="337"/>
      <c r="K3273" s="337"/>
      <c r="L3273" s="337"/>
      <c r="M3273" s="329"/>
      <c r="N3273" s="337"/>
      <c r="O3273" s="349"/>
      <c r="P3273" s="349" t="str">
        <f>TEXT(daily!$B3273,"mmmm")</f>
        <v>January</v>
      </c>
      <c r="Q3273" s="358"/>
      <c r="R3273" s="313" t="str">
        <f t="shared" si="86"/>
        <v>1900</v>
      </c>
    </row>
    <row r="3274" ht="27" customHeight="1" spans="1:18">
      <c r="A3274" s="361">
        <f t="shared" si="87"/>
        <v>3260</v>
      </c>
      <c r="B3274" s="294"/>
      <c r="C3274" s="337"/>
      <c r="D3274" s="337"/>
      <c r="E3274" s="337"/>
      <c r="F3274" s="337"/>
      <c r="G3274" s="356"/>
      <c r="H3274" s="340"/>
      <c r="I3274" s="337"/>
      <c r="J3274" s="337"/>
      <c r="K3274" s="337"/>
      <c r="L3274" s="337"/>
      <c r="M3274" s="334"/>
      <c r="N3274" s="337"/>
      <c r="O3274" s="349"/>
      <c r="P3274" s="349" t="str">
        <f>TEXT(daily!$B3274,"mmmm")</f>
        <v>January</v>
      </c>
      <c r="Q3274" s="357"/>
      <c r="R3274" s="313" t="str">
        <f t="shared" si="86"/>
        <v>1900</v>
      </c>
    </row>
    <row r="3275" ht="27" customHeight="1" spans="1:18">
      <c r="A3275" s="362">
        <f t="shared" si="87"/>
        <v>3261</v>
      </c>
      <c r="B3275" s="294"/>
      <c r="C3275" s="337"/>
      <c r="D3275" s="337"/>
      <c r="E3275" s="337"/>
      <c r="F3275" s="337"/>
      <c r="G3275" s="356"/>
      <c r="H3275" s="340"/>
      <c r="I3275" s="337"/>
      <c r="J3275" s="337"/>
      <c r="K3275" s="337"/>
      <c r="L3275" s="337"/>
      <c r="M3275" s="329"/>
      <c r="N3275" s="337"/>
      <c r="O3275" s="349"/>
      <c r="P3275" s="349" t="str">
        <f>TEXT(daily!$B3275,"mmmm")</f>
        <v>January</v>
      </c>
      <c r="Q3275" s="358"/>
      <c r="R3275" s="313" t="str">
        <f t="shared" si="86"/>
        <v>1900</v>
      </c>
    </row>
    <row r="3276" ht="27" customHeight="1" spans="1:18">
      <c r="A3276" s="361">
        <f t="shared" si="87"/>
        <v>3262</v>
      </c>
      <c r="B3276" s="294"/>
      <c r="C3276" s="337"/>
      <c r="D3276" s="337"/>
      <c r="E3276" s="337"/>
      <c r="F3276" s="337"/>
      <c r="G3276" s="356"/>
      <c r="H3276" s="340"/>
      <c r="I3276" s="337"/>
      <c r="J3276" s="337"/>
      <c r="K3276" s="337"/>
      <c r="L3276" s="337"/>
      <c r="M3276" s="334"/>
      <c r="N3276" s="337"/>
      <c r="O3276" s="349"/>
      <c r="P3276" s="349" t="str">
        <f>TEXT(daily!$B3276,"mmmm")</f>
        <v>January</v>
      </c>
      <c r="Q3276" s="357"/>
      <c r="R3276" s="313" t="str">
        <f t="shared" si="86"/>
        <v>1900</v>
      </c>
    </row>
    <row r="3277" ht="27" customHeight="1" spans="1:18">
      <c r="A3277" s="362">
        <f t="shared" si="87"/>
        <v>3263</v>
      </c>
      <c r="B3277" s="294"/>
      <c r="C3277" s="337"/>
      <c r="D3277" s="337"/>
      <c r="E3277" s="337"/>
      <c r="F3277" s="337"/>
      <c r="G3277" s="356"/>
      <c r="H3277" s="340"/>
      <c r="I3277" s="337"/>
      <c r="J3277" s="337"/>
      <c r="K3277" s="337"/>
      <c r="L3277" s="337"/>
      <c r="M3277" s="329"/>
      <c r="N3277" s="337"/>
      <c r="O3277" s="349"/>
      <c r="P3277" s="349" t="str">
        <f>TEXT(daily!$B3277,"mmmm")</f>
        <v>January</v>
      </c>
      <c r="Q3277" s="358"/>
      <c r="R3277" s="313" t="str">
        <f t="shared" si="86"/>
        <v>1900</v>
      </c>
    </row>
    <row r="3278" ht="27" customHeight="1" spans="1:18">
      <c r="A3278" s="361">
        <f t="shared" si="87"/>
        <v>3264</v>
      </c>
      <c r="B3278" s="294"/>
      <c r="C3278" s="337"/>
      <c r="D3278" s="337"/>
      <c r="E3278" s="337"/>
      <c r="F3278" s="337"/>
      <c r="G3278" s="356"/>
      <c r="H3278" s="340"/>
      <c r="I3278" s="337"/>
      <c r="J3278" s="337"/>
      <c r="K3278" s="337"/>
      <c r="L3278" s="337"/>
      <c r="M3278" s="334"/>
      <c r="N3278" s="337"/>
      <c r="O3278" s="349"/>
      <c r="P3278" s="349" t="str">
        <f>TEXT(daily!$B3278,"mmmm")</f>
        <v>January</v>
      </c>
      <c r="Q3278" s="357"/>
      <c r="R3278" s="313" t="str">
        <f t="shared" si="86"/>
        <v>1900</v>
      </c>
    </row>
    <row r="3279" ht="27" customHeight="1" spans="1:18">
      <c r="A3279" s="362">
        <f t="shared" si="87"/>
        <v>3265</v>
      </c>
      <c r="B3279" s="294"/>
      <c r="C3279" s="337"/>
      <c r="D3279" s="337"/>
      <c r="E3279" s="337"/>
      <c r="F3279" s="337"/>
      <c r="G3279" s="356"/>
      <c r="H3279" s="340"/>
      <c r="I3279" s="337"/>
      <c r="J3279" s="337"/>
      <c r="K3279" s="337"/>
      <c r="L3279" s="337"/>
      <c r="M3279" s="329"/>
      <c r="N3279" s="337"/>
      <c r="O3279" s="349"/>
      <c r="P3279" s="349" t="str">
        <f>TEXT(daily!$B3279,"mmmm")</f>
        <v>January</v>
      </c>
      <c r="Q3279" s="358"/>
      <c r="R3279" s="313" t="str">
        <f t="shared" ref="R3279:R3342" si="88">TEXT(B3279,"yyyy")</f>
        <v>1900</v>
      </c>
    </row>
    <row r="3280" ht="27" customHeight="1" spans="1:18">
      <c r="A3280" s="361">
        <f t="shared" si="87"/>
        <v>3266</v>
      </c>
      <c r="B3280" s="294"/>
      <c r="C3280" s="337"/>
      <c r="D3280" s="337"/>
      <c r="E3280" s="337"/>
      <c r="F3280" s="337"/>
      <c r="G3280" s="356"/>
      <c r="H3280" s="340"/>
      <c r="I3280" s="337"/>
      <c r="J3280" s="337"/>
      <c r="K3280" s="337"/>
      <c r="L3280" s="337"/>
      <c r="M3280" s="334"/>
      <c r="N3280" s="337"/>
      <c r="O3280" s="349"/>
      <c r="P3280" s="349" t="str">
        <f>TEXT(daily!$B3280,"mmmm")</f>
        <v>January</v>
      </c>
      <c r="Q3280" s="357"/>
      <c r="R3280" s="313" t="str">
        <f t="shared" si="88"/>
        <v>1900</v>
      </c>
    </row>
    <row r="3281" ht="27" customHeight="1" spans="1:18">
      <c r="A3281" s="362">
        <f t="shared" si="87"/>
        <v>3267</v>
      </c>
      <c r="B3281" s="294"/>
      <c r="C3281" s="337"/>
      <c r="D3281" s="337"/>
      <c r="E3281" s="337"/>
      <c r="F3281" s="337"/>
      <c r="G3281" s="356"/>
      <c r="H3281" s="340"/>
      <c r="I3281" s="337"/>
      <c r="J3281" s="337"/>
      <c r="K3281" s="337"/>
      <c r="L3281" s="337"/>
      <c r="M3281" s="329"/>
      <c r="N3281" s="337"/>
      <c r="O3281" s="349"/>
      <c r="P3281" s="349" t="str">
        <f>TEXT(daily!$B3281,"mmmm")</f>
        <v>January</v>
      </c>
      <c r="Q3281" s="358"/>
      <c r="R3281" s="313" t="str">
        <f t="shared" si="88"/>
        <v>1900</v>
      </c>
    </row>
    <row r="3282" ht="27" customHeight="1" spans="1:18">
      <c r="A3282" s="361">
        <f t="shared" si="87"/>
        <v>3268</v>
      </c>
      <c r="B3282" s="294"/>
      <c r="C3282" s="337"/>
      <c r="D3282" s="337"/>
      <c r="E3282" s="337"/>
      <c r="F3282" s="337"/>
      <c r="G3282" s="356"/>
      <c r="H3282" s="340"/>
      <c r="I3282" s="337"/>
      <c r="J3282" s="337"/>
      <c r="K3282" s="337"/>
      <c r="L3282" s="337"/>
      <c r="M3282" s="334"/>
      <c r="N3282" s="337"/>
      <c r="O3282" s="349"/>
      <c r="P3282" s="349" t="str">
        <f>TEXT(daily!$B3282,"mmmm")</f>
        <v>January</v>
      </c>
      <c r="Q3282" s="357"/>
      <c r="R3282" s="313" t="str">
        <f t="shared" si="88"/>
        <v>1900</v>
      </c>
    </row>
    <row r="3283" ht="27" customHeight="1" spans="1:18">
      <c r="A3283" s="362">
        <f t="shared" si="87"/>
        <v>3269</v>
      </c>
      <c r="B3283" s="294"/>
      <c r="C3283" s="337"/>
      <c r="D3283" s="337"/>
      <c r="E3283" s="337"/>
      <c r="F3283" s="337"/>
      <c r="G3283" s="356"/>
      <c r="H3283" s="340"/>
      <c r="I3283" s="337"/>
      <c r="J3283" s="337"/>
      <c r="K3283" s="337"/>
      <c r="L3283" s="337"/>
      <c r="M3283" s="329"/>
      <c r="N3283" s="337"/>
      <c r="O3283" s="349"/>
      <c r="P3283" s="349" t="str">
        <f>TEXT(daily!$B3283,"mmmm")</f>
        <v>January</v>
      </c>
      <c r="Q3283" s="358"/>
      <c r="R3283" s="313" t="str">
        <f t="shared" si="88"/>
        <v>1900</v>
      </c>
    </row>
    <row r="3284" ht="27" customHeight="1" spans="1:18">
      <c r="A3284" s="361">
        <f t="shared" si="87"/>
        <v>3270</v>
      </c>
      <c r="B3284" s="294"/>
      <c r="C3284" s="337"/>
      <c r="D3284" s="337"/>
      <c r="E3284" s="337"/>
      <c r="F3284" s="337"/>
      <c r="G3284" s="356"/>
      <c r="H3284" s="340"/>
      <c r="I3284" s="337"/>
      <c r="J3284" s="337"/>
      <c r="K3284" s="337"/>
      <c r="L3284" s="337"/>
      <c r="M3284" s="334"/>
      <c r="N3284" s="337"/>
      <c r="O3284" s="349"/>
      <c r="P3284" s="349" t="str">
        <f>TEXT(daily!$B3284,"mmmm")</f>
        <v>January</v>
      </c>
      <c r="Q3284" s="357"/>
      <c r="R3284" s="313" t="str">
        <f t="shared" si="88"/>
        <v>1900</v>
      </c>
    </row>
    <row r="3285" ht="27" customHeight="1" spans="1:18">
      <c r="A3285" s="362">
        <f t="shared" si="87"/>
        <v>3271</v>
      </c>
      <c r="B3285" s="294"/>
      <c r="C3285" s="337"/>
      <c r="D3285" s="337"/>
      <c r="E3285" s="337"/>
      <c r="F3285" s="337"/>
      <c r="G3285" s="356"/>
      <c r="H3285" s="340"/>
      <c r="I3285" s="337"/>
      <c r="J3285" s="337"/>
      <c r="K3285" s="337"/>
      <c r="L3285" s="337"/>
      <c r="M3285" s="329"/>
      <c r="N3285" s="337"/>
      <c r="O3285" s="349"/>
      <c r="P3285" s="349" t="str">
        <f>TEXT(daily!$B3285,"mmmm")</f>
        <v>January</v>
      </c>
      <c r="Q3285" s="358"/>
      <c r="R3285" s="313" t="str">
        <f t="shared" si="88"/>
        <v>1900</v>
      </c>
    </row>
    <row r="3286" ht="27" customHeight="1" spans="1:18">
      <c r="A3286" s="361">
        <f t="shared" si="87"/>
        <v>3272</v>
      </c>
      <c r="B3286" s="294"/>
      <c r="C3286" s="337"/>
      <c r="D3286" s="337"/>
      <c r="E3286" s="337"/>
      <c r="F3286" s="337"/>
      <c r="G3286" s="356"/>
      <c r="H3286" s="340"/>
      <c r="I3286" s="337"/>
      <c r="J3286" s="337"/>
      <c r="K3286" s="337"/>
      <c r="L3286" s="337"/>
      <c r="M3286" s="334"/>
      <c r="N3286" s="337"/>
      <c r="O3286" s="349"/>
      <c r="P3286" s="349" t="str">
        <f>TEXT(daily!$B3286,"mmmm")</f>
        <v>January</v>
      </c>
      <c r="Q3286" s="357"/>
      <c r="R3286" s="313" t="str">
        <f t="shared" si="88"/>
        <v>1900</v>
      </c>
    </row>
    <row r="3287" ht="27" customHeight="1" spans="1:18">
      <c r="A3287" s="362">
        <f t="shared" si="87"/>
        <v>3273</v>
      </c>
      <c r="B3287" s="294"/>
      <c r="C3287" s="337"/>
      <c r="D3287" s="337"/>
      <c r="E3287" s="337"/>
      <c r="F3287" s="337"/>
      <c r="G3287" s="356"/>
      <c r="H3287" s="340"/>
      <c r="I3287" s="337"/>
      <c r="J3287" s="337"/>
      <c r="K3287" s="337"/>
      <c r="L3287" s="337"/>
      <c r="M3287" s="329"/>
      <c r="N3287" s="337"/>
      <c r="O3287" s="349"/>
      <c r="P3287" s="349" t="str">
        <f>TEXT(daily!$B3287,"mmmm")</f>
        <v>January</v>
      </c>
      <c r="Q3287" s="358"/>
      <c r="R3287" s="313" t="str">
        <f t="shared" si="88"/>
        <v>1900</v>
      </c>
    </row>
    <row r="3288" ht="27" customHeight="1" spans="1:18">
      <c r="A3288" s="361">
        <f t="shared" si="87"/>
        <v>3274</v>
      </c>
      <c r="B3288" s="294"/>
      <c r="C3288" s="337"/>
      <c r="D3288" s="337"/>
      <c r="E3288" s="337"/>
      <c r="F3288" s="337"/>
      <c r="G3288" s="356"/>
      <c r="H3288" s="340"/>
      <c r="I3288" s="337"/>
      <c r="J3288" s="337"/>
      <c r="K3288" s="337"/>
      <c r="L3288" s="337"/>
      <c r="M3288" s="334"/>
      <c r="N3288" s="337"/>
      <c r="O3288" s="349"/>
      <c r="P3288" s="349" t="str">
        <f>TEXT(daily!$B3288,"mmmm")</f>
        <v>January</v>
      </c>
      <c r="Q3288" s="357"/>
      <c r="R3288" s="313" t="str">
        <f t="shared" si="88"/>
        <v>1900</v>
      </c>
    </row>
    <row r="3289" ht="27" customHeight="1" spans="1:18">
      <c r="A3289" s="362">
        <f t="shared" si="87"/>
        <v>3275</v>
      </c>
      <c r="B3289" s="294"/>
      <c r="C3289" s="337"/>
      <c r="D3289" s="337"/>
      <c r="E3289" s="337"/>
      <c r="F3289" s="337"/>
      <c r="G3289" s="356"/>
      <c r="H3289" s="340"/>
      <c r="I3289" s="337"/>
      <c r="J3289" s="337"/>
      <c r="K3289" s="337"/>
      <c r="L3289" s="337"/>
      <c r="M3289" s="329"/>
      <c r="N3289" s="337"/>
      <c r="O3289" s="349"/>
      <c r="P3289" s="349" t="str">
        <f>TEXT(daily!$B3289,"mmmm")</f>
        <v>January</v>
      </c>
      <c r="Q3289" s="358"/>
      <c r="R3289" s="313" t="str">
        <f t="shared" si="88"/>
        <v>1900</v>
      </c>
    </row>
    <row r="3290" ht="27" customHeight="1" spans="1:18">
      <c r="A3290" s="361">
        <f t="shared" si="87"/>
        <v>3276</v>
      </c>
      <c r="B3290" s="294"/>
      <c r="C3290" s="337"/>
      <c r="D3290" s="337"/>
      <c r="E3290" s="337"/>
      <c r="F3290" s="337"/>
      <c r="G3290" s="356"/>
      <c r="H3290" s="340"/>
      <c r="I3290" s="337"/>
      <c r="J3290" s="337"/>
      <c r="K3290" s="337"/>
      <c r="L3290" s="337"/>
      <c r="M3290" s="334"/>
      <c r="N3290" s="337"/>
      <c r="O3290" s="349"/>
      <c r="P3290" s="349" t="str">
        <f>TEXT(daily!$B3290,"mmmm")</f>
        <v>January</v>
      </c>
      <c r="Q3290" s="357"/>
      <c r="R3290" s="313" t="str">
        <f t="shared" si="88"/>
        <v>1900</v>
      </c>
    </row>
    <row r="3291" ht="27" customHeight="1" spans="1:18">
      <c r="A3291" s="362">
        <f t="shared" si="87"/>
        <v>3277</v>
      </c>
      <c r="B3291" s="294"/>
      <c r="C3291" s="337"/>
      <c r="D3291" s="337"/>
      <c r="E3291" s="337"/>
      <c r="F3291" s="337"/>
      <c r="G3291" s="356"/>
      <c r="H3291" s="340"/>
      <c r="I3291" s="337"/>
      <c r="J3291" s="337"/>
      <c r="K3291" s="337"/>
      <c r="L3291" s="337"/>
      <c r="M3291" s="329"/>
      <c r="N3291" s="337"/>
      <c r="O3291" s="349"/>
      <c r="P3291" s="349" t="str">
        <f>TEXT(daily!$B3291,"mmmm")</f>
        <v>January</v>
      </c>
      <c r="Q3291" s="358"/>
      <c r="R3291" s="313" t="str">
        <f t="shared" si="88"/>
        <v>1900</v>
      </c>
    </row>
    <row r="3292" ht="27" customHeight="1" spans="1:18">
      <c r="A3292" s="361">
        <f t="shared" si="87"/>
        <v>3278</v>
      </c>
      <c r="B3292" s="294"/>
      <c r="C3292" s="337"/>
      <c r="D3292" s="337"/>
      <c r="E3292" s="337"/>
      <c r="F3292" s="337"/>
      <c r="G3292" s="356"/>
      <c r="H3292" s="340"/>
      <c r="I3292" s="337"/>
      <c r="J3292" s="337"/>
      <c r="K3292" s="337"/>
      <c r="L3292" s="337"/>
      <c r="M3292" s="334"/>
      <c r="N3292" s="337"/>
      <c r="O3292" s="349"/>
      <c r="P3292" s="349" t="str">
        <f>TEXT(daily!$B3292,"mmmm")</f>
        <v>January</v>
      </c>
      <c r="Q3292" s="357"/>
      <c r="R3292" s="313" t="str">
        <f t="shared" si="88"/>
        <v>1900</v>
      </c>
    </row>
    <row r="3293" ht="27" customHeight="1" spans="1:18">
      <c r="A3293" s="362">
        <f t="shared" si="87"/>
        <v>3279</v>
      </c>
      <c r="B3293" s="294"/>
      <c r="C3293" s="337"/>
      <c r="D3293" s="337"/>
      <c r="E3293" s="337"/>
      <c r="F3293" s="337"/>
      <c r="G3293" s="356"/>
      <c r="H3293" s="340"/>
      <c r="I3293" s="337"/>
      <c r="J3293" s="337"/>
      <c r="K3293" s="337"/>
      <c r="L3293" s="337"/>
      <c r="M3293" s="329"/>
      <c r="N3293" s="337"/>
      <c r="O3293" s="349"/>
      <c r="P3293" s="349" t="str">
        <f>TEXT(daily!$B3293,"mmmm")</f>
        <v>January</v>
      </c>
      <c r="Q3293" s="358"/>
      <c r="R3293" s="313" t="str">
        <f t="shared" si="88"/>
        <v>1900</v>
      </c>
    </row>
    <row r="3294" ht="27" customHeight="1" spans="1:18">
      <c r="A3294" s="361">
        <f t="shared" si="87"/>
        <v>3280</v>
      </c>
      <c r="B3294" s="294"/>
      <c r="C3294" s="337"/>
      <c r="D3294" s="337"/>
      <c r="E3294" s="337"/>
      <c r="F3294" s="337"/>
      <c r="G3294" s="356"/>
      <c r="H3294" s="340"/>
      <c r="I3294" s="337"/>
      <c r="J3294" s="337"/>
      <c r="K3294" s="337"/>
      <c r="L3294" s="337"/>
      <c r="M3294" s="334"/>
      <c r="N3294" s="337"/>
      <c r="O3294" s="349"/>
      <c r="P3294" s="349" t="str">
        <f>TEXT(daily!$B3294,"mmmm")</f>
        <v>January</v>
      </c>
      <c r="Q3294" s="357"/>
      <c r="R3294" s="313" t="str">
        <f t="shared" si="88"/>
        <v>1900</v>
      </c>
    </row>
    <row r="3295" ht="27" customHeight="1" spans="1:18">
      <c r="A3295" s="362">
        <f t="shared" si="87"/>
        <v>3281</v>
      </c>
      <c r="B3295" s="294"/>
      <c r="C3295" s="337"/>
      <c r="D3295" s="337"/>
      <c r="E3295" s="337"/>
      <c r="F3295" s="337"/>
      <c r="G3295" s="356"/>
      <c r="H3295" s="340"/>
      <c r="I3295" s="337"/>
      <c r="J3295" s="337"/>
      <c r="K3295" s="337"/>
      <c r="L3295" s="337"/>
      <c r="M3295" s="329"/>
      <c r="N3295" s="337"/>
      <c r="O3295" s="349"/>
      <c r="P3295" s="349" t="str">
        <f>TEXT(daily!$B3295,"mmmm")</f>
        <v>January</v>
      </c>
      <c r="Q3295" s="358"/>
      <c r="R3295" s="313" t="str">
        <f t="shared" si="88"/>
        <v>1900</v>
      </c>
    </row>
    <row r="3296" ht="27" customHeight="1" spans="1:18">
      <c r="A3296" s="361">
        <f t="shared" si="87"/>
        <v>3282</v>
      </c>
      <c r="B3296" s="294"/>
      <c r="C3296" s="337"/>
      <c r="D3296" s="337"/>
      <c r="E3296" s="337"/>
      <c r="F3296" s="337"/>
      <c r="G3296" s="356"/>
      <c r="H3296" s="340"/>
      <c r="I3296" s="337"/>
      <c r="J3296" s="337"/>
      <c r="K3296" s="337"/>
      <c r="L3296" s="337"/>
      <c r="M3296" s="334"/>
      <c r="N3296" s="337"/>
      <c r="O3296" s="349"/>
      <c r="P3296" s="349" t="str">
        <f>TEXT(daily!$B3296,"mmmm")</f>
        <v>January</v>
      </c>
      <c r="Q3296" s="357"/>
      <c r="R3296" s="313" t="str">
        <f t="shared" si="88"/>
        <v>1900</v>
      </c>
    </row>
    <row r="3297" ht="27" customHeight="1" spans="1:18">
      <c r="A3297" s="362">
        <f t="shared" si="87"/>
        <v>3283</v>
      </c>
      <c r="B3297" s="294"/>
      <c r="C3297" s="337"/>
      <c r="D3297" s="337"/>
      <c r="E3297" s="337"/>
      <c r="F3297" s="337"/>
      <c r="G3297" s="356"/>
      <c r="H3297" s="340"/>
      <c r="I3297" s="337"/>
      <c r="J3297" s="337"/>
      <c r="K3297" s="337"/>
      <c r="L3297" s="337"/>
      <c r="M3297" s="329"/>
      <c r="N3297" s="337"/>
      <c r="O3297" s="349"/>
      <c r="P3297" s="349" t="str">
        <f>TEXT(daily!$B3297,"mmmm")</f>
        <v>January</v>
      </c>
      <c r="Q3297" s="358"/>
      <c r="R3297" s="313" t="str">
        <f t="shared" si="88"/>
        <v>1900</v>
      </c>
    </row>
    <row r="3298" ht="27" customHeight="1" spans="1:18">
      <c r="A3298" s="361">
        <f t="shared" si="87"/>
        <v>3284</v>
      </c>
      <c r="B3298" s="294"/>
      <c r="C3298" s="337"/>
      <c r="D3298" s="337"/>
      <c r="E3298" s="337"/>
      <c r="F3298" s="337"/>
      <c r="G3298" s="356"/>
      <c r="H3298" s="340"/>
      <c r="I3298" s="337"/>
      <c r="J3298" s="337"/>
      <c r="K3298" s="337"/>
      <c r="L3298" s="337"/>
      <c r="M3298" s="334"/>
      <c r="N3298" s="337"/>
      <c r="O3298" s="349"/>
      <c r="P3298" s="349" t="str">
        <f>TEXT(daily!$B3298,"mmmm")</f>
        <v>January</v>
      </c>
      <c r="Q3298" s="357"/>
      <c r="R3298" s="313" t="str">
        <f t="shared" si="88"/>
        <v>1900</v>
      </c>
    </row>
    <row r="3299" ht="27" customHeight="1" spans="1:18">
      <c r="A3299" s="362">
        <f t="shared" si="87"/>
        <v>3285</v>
      </c>
      <c r="B3299" s="294"/>
      <c r="C3299" s="337"/>
      <c r="D3299" s="337"/>
      <c r="E3299" s="337"/>
      <c r="F3299" s="337"/>
      <c r="G3299" s="356"/>
      <c r="H3299" s="340"/>
      <c r="I3299" s="337"/>
      <c r="J3299" s="337"/>
      <c r="K3299" s="337"/>
      <c r="L3299" s="337"/>
      <c r="M3299" s="329"/>
      <c r="N3299" s="337"/>
      <c r="O3299" s="349"/>
      <c r="P3299" s="349" t="str">
        <f>TEXT(daily!$B3299,"mmmm")</f>
        <v>January</v>
      </c>
      <c r="Q3299" s="358"/>
      <c r="R3299" s="313" t="str">
        <f t="shared" si="88"/>
        <v>1900</v>
      </c>
    </row>
    <row r="3300" ht="27" customHeight="1" spans="1:18">
      <c r="A3300" s="361">
        <f t="shared" si="87"/>
        <v>3286</v>
      </c>
      <c r="B3300" s="294"/>
      <c r="C3300" s="337"/>
      <c r="D3300" s="337"/>
      <c r="E3300" s="337"/>
      <c r="F3300" s="337"/>
      <c r="G3300" s="356"/>
      <c r="H3300" s="340"/>
      <c r="I3300" s="337"/>
      <c r="J3300" s="337"/>
      <c r="K3300" s="337"/>
      <c r="L3300" s="337"/>
      <c r="M3300" s="334"/>
      <c r="N3300" s="337"/>
      <c r="O3300" s="349"/>
      <c r="P3300" s="349" t="str">
        <f>TEXT(daily!$B3300,"mmmm")</f>
        <v>January</v>
      </c>
      <c r="Q3300" s="357"/>
      <c r="R3300" s="313" t="str">
        <f t="shared" si="88"/>
        <v>1900</v>
      </c>
    </row>
    <row r="3301" ht="27" customHeight="1" spans="1:18">
      <c r="A3301" s="362">
        <f t="shared" si="87"/>
        <v>3287</v>
      </c>
      <c r="B3301" s="294"/>
      <c r="C3301" s="337"/>
      <c r="D3301" s="337"/>
      <c r="E3301" s="337"/>
      <c r="F3301" s="337"/>
      <c r="G3301" s="356"/>
      <c r="H3301" s="340"/>
      <c r="I3301" s="337"/>
      <c r="J3301" s="337"/>
      <c r="K3301" s="337"/>
      <c r="L3301" s="337"/>
      <c r="M3301" s="329"/>
      <c r="N3301" s="337"/>
      <c r="O3301" s="349"/>
      <c r="P3301" s="349" t="str">
        <f>TEXT(daily!$B3301,"mmmm")</f>
        <v>January</v>
      </c>
      <c r="Q3301" s="358"/>
      <c r="R3301" s="313" t="str">
        <f t="shared" si="88"/>
        <v>1900</v>
      </c>
    </row>
    <row r="3302" ht="27" customHeight="1" spans="1:18">
      <c r="A3302" s="361">
        <f t="shared" si="87"/>
        <v>3288</v>
      </c>
      <c r="B3302" s="294"/>
      <c r="C3302" s="337"/>
      <c r="D3302" s="337"/>
      <c r="E3302" s="337"/>
      <c r="F3302" s="337"/>
      <c r="G3302" s="356"/>
      <c r="H3302" s="340"/>
      <c r="I3302" s="337"/>
      <c r="J3302" s="337"/>
      <c r="K3302" s="337"/>
      <c r="L3302" s="337"/>
      <c r="M3302" s="334"/>
      <c r="N3302" s="337"/>
      <c r="O3302" s="349"/>
      <c r="P3302" s="349" t="str">
        <f>TEXT(daily!$B3302,"mmmm")</f>
        <v>January</v>
      </c>
      <c r="Q3302" s="357"/>
      <c r="R3302" s="313" t="str">
        <f t="shared" si="88"/>
        <v>1900</v>
      </c>
    </row>
    <row r="3303" ht="27" customHeight="1" spans="1:18">
      <c r="A3303" s="362">
        <f t="shared" si="87"/>
        <v>3289</v>
      </c>
      <c r="B3303" s="294"/>
      <c r="C3303" s="337"/>
      <c r="D3303" s="337"/>
      <c r="E3303" s="337"/>
      <c r="F3303" s="337"/>
      <c r="G3303" s="356"/>
      <c r="H3303" s="340"/>
      <c r="I3303" s="337"/>
      <c r="J3303" s="337"/>
      <c r="K3303" s="337"/>
      <c r="L3303" s="337"/>
      <c r="M3303" s="329"/>
      <c r="N3303" s="337"/>
      <c r="O3303" s="349"/>
      <c r="P3303" s="349" t="str">
        <f>TEXT(daily!$B3303,"mmmm")</f>
        <v>January</v>
      </c>
      <c r="Q3303" s="358"/>
      <c r="R3303" s="313" t="str">
        <f t="shared" si="88"/>
        <v>1900</v>
      </c>
    </row>
    <row r="3304" ht="27" customHeight="1" spans="1:18">
      <c r="A3304" s="361">
        <f t="shared" si="87"/>
        <v>3290</v>
      </c>
      <c r="B3304" s="294"/>
      <c r="C3304" s="337"/>
      <c r="D3304" s="337"/>
      <c r="E3304" s="337"/>
      <c r="F3304" s="337"/>
      <c r="G3304" s="356"/>
      <c r="H3304" s="340"/>
      <c r="I3304" s="337"/>
      <c r="J3304" s="337"/>
      <c r="K3304" s="337"/>
      <c r="L3304" s="337"/>
      <c r="M3304" s="334"/>
      <c r="N3304" s="337"/>
      <c r="O3304" s="349"/>
      <c r="P3304" s="349" t="str">
        <f>TEXT(daily!$B3304,"mmmm")</f>
        <v>January</v>
      </c>
      <c r="Q3304" s="357"/>
      <c r="R3304" s="313" t="str">
        <f t="shared" si="88"/>
        <v>1900</v>
      </c>
    </row>
    <row r="3305" ht="27" customHeight="1" spans="1:18">
      <c r="A3305" s="362">
        <f t="shared" si="87"/>
        <v>3291</v>
      </c>
      <c r="B3305" s="294"/>
      <c r="C3305" s="337"/>
      <c r="D3305" s="337"/>
      <c r="E3305" s="337"/>
      <c r="F3305" s="337"/>
      <c r="G3305" s="356"/>
      <c r="H3305" s="340"/>
      <c r="I3305" s="337"/>
      <c r="J3305" s="337"/>
      <c r="K3305" s="337"/>
      <c r="L3305" s="337"/>
      <c r="M3305" s="329"/>
      <c r="N3305" s="337"/>
      <c r="O3305" s="349"/>
      <c r="P3305" s="349" t="str">
        <f>TEXT(daily!$B3305,"mmmm")</f>
        <v>January</v>
      </c>
      <c r="Q3305" s="358"/>
      <c r="R3305" s="313" t="str">
        <f t="shared" si="88"/>
        <v>1900</v>
      </c>
    </row>
    <row r="3306" ht="27" customHeight="1" spans="1:18">
      <c r="A3306" s="361">
        <f t="shared" ref="A3306:A3369" si="89">A3305+1</f>
        <v>3292</v>
      </c>
      <c r="B3306" s="294"/>
      <c r="C3306" s="337"/>
      <c r="D3306" s="337"/>
      <c r="E3306" s="337"/>
      <c r="F3306" s="337"/>
      <c r="G3306" s="356"/>
      <c r="H3306" s="340"/>
      <c r="I3306" s="337"/>
      <c r="J3306" s="337"/>
      <c r="K3306" s="337"/>
      <c r="L3306" s="337"/>
      <c r="M3306" s="334"/>
      <c r="N3306" s="337"/>
      <c r="O3306" s="349"/>
      <c r="P3306" s="349" t="str">
        <f>TEXT(daily!$B3306,"mmmm")</f>
        <v>January</v>
      </c>
      <c r="Q3306" s="357"/>
      <c r="R3306" s="313" t="str">
        <f t="shared" si="88"/>
        <v>1900</v>
      </c>
    </row>
    <row r="3307" ht="27" customHeight="1" spans="1:18">
      <c r="A3307" s="362">
        <f t="shared" si="89"/>
        <v>3293</v>
      </c>
      <c r="B3307" s="294"/>
      <c r="C3307" s="337"/>
      <c r="D3307" s="337"/>
      <c r="E3307" s="337"/>
      <c r="F3307" s="337"/>
      <c r="G3307" s="356"/>
      <c r="H3307" s="340"/>
      <c r="I3307" s="337"/>
      <c r="J3307" s="337"/>
      <c r="K3307" s="337"/>
      <c r="L3307" s="337"/>
      <c r="M3307" s="329"/>
      <c r="N3307" s="337"/>
      <c r="O3307" s="349"/>
      <c r="P3307" s="349" t="str">
        <f>TEXT(daily!$B3307,"mmmm")</f>
        <v>January</v>
      </c>
      <c r="Q3307" s="358"/>
      <c r="R3307" s="313" t="str">
        <f t="shared" si="88"/>
        <v>1900</v>
      </c>
    </row>
    <row r="3308" ht="27" customHeight="1" spans="1:18">
      <c r="A3308" s="361">
        <f t="shared" si="89"/>
        <v>3294</v>
      </c>
      <c r="B3308" s="294"/>
      <c r="C3308" s="337"/>
      <c r="D3308" s="337"/>
      <c r="E3308" s="337"/>
      <c r="F3308" s="337"/>
      <c r="G3308" s="356"/>
      <c r="H3308" s="340"/>
      <c r="I3308" s="337"/>
      <c r="J3308" s="337"/>
      <c r="K3308" s="337"/>
      <c r="L3308" s="337"/>
      <c r="M3308" s="334"/>
      <c r="N3308" s="337"/>
      <c r="O3308" s="349"/>
      <c r="P3308" s="349" t="str">
        <f>TEXT(daily!$B3308,"mmmm")</f>
        <v>January</v>
      </c>
      <c r="Q3308" s="357"/>
      <c r="R3308" s="313" t="str">
        <f t="shared" si="88"/>
        <v>1900</v>
      </c>
    </row>
    <row r="3309" ht="27" customHeight="1" spans="1:18">
      <c r="A3309" s="362">
        <f t="shared" si="89"/>
        <v>3295</v>
      </c>
      <c r="B3309" s="294"/>
      <c r="C3309" s="337"/>
      <c r="D3309" s="337"/>
      <c r="E3309" s="337"/>
      <c r="F3309" s="337"/>
      <c r="G3309" s="356"/>
      <c r="H3309" s="340"/>
      <c r="I3309" s="337"/>
      <c r="J3309" s="337"/>
      <c r="K3309" s="337"/>
      <c r="L3309" s="337"/>
      <c r="M3309" s="329"/>
      <c r="N3309" s="337"/>
      <c r="O3309" s="349"/>
      <c r="P3309" s="349" t="str">
        <f>TEXT(daily!$B3309,"mmmm")</f>
        <v>January</v>
      </c>
      <c r="Q3309" s="358"/>
      <c r="R3309" s="313" t="str">
        <f t="shared" si="88"/>
        <v>1900</v>
      </c>
    </row>
    <row r="3310" ht="27" customHeight="1" spans="1:18">
      <c r="A3310" s="361">
        <f t="shared" si="89"/>
        <v>3296</v>
      </c>
      <c r="B3310" s="294"/>
      <c r="C3310" s="337"/>
      <c r="D3310" s="337"/>
      <c r="E3310" s="337"/>
      <c r="F3310" s="337"/>
      <c r="G3310" s="356"/>
      <c r="H3310" s="340"/>
      <c r="I3310" s="337"/>
      <c r="J3310" s="337"/>
      <c r="K3310" s="337"/>
      <c r="L3310" s="337"/>
      <c r="M3310" s="334"/>
      <c r="N3310" s="337"/>
      <c r="O3310" s="349"/>
      <c r="P3310" s="349" t="str">
        <f>TEXT(daily!$B3310,"mmmm")</f>
        <v>January</v>
      </c>
      <c r="Q3310" s="357"/>
      <c r="R3310" s="313" t="str">
        <f t="shared" si="88"/>
        <v>1900</v>
      </c>
    </row>
    <row r="3311" ht="27" customHeight="1" spans="1:18">
      <c r="A3311" s="362">
        <f t="shared" si="89"/>
        <v>3297</v>
      </c>
      <c r="B3311" s="294"/>
      <c r="C3311" s="337"/>
      <c r="D3311" s="337"/>
      <c r="E3311" s="337"/>
      <c r="F3311" s="337"/>
      <c r="G3311" s="356"/>
      <c r="H3311" s="340"/>
      <c r="I3311" s="337"/>
      <c r="J3311" s="337"/>
      <c r="K3311" s="337"/>
      <c r="L3311" s="337"/>
      <c r="M3311" s="329"/>
      <c r="N3311" s="337"/>
      <c r="O3311" s="349"/>
      <c r="P3311" s="349" t="str">
        <f>TEXT(daily!$B3311,"mmmm")</f>
        <v>January</v>
      </c>
      <c r="Q3311" s="358"/>
      <c r="R3311" s="313" t="str">
        <f t="shared" si="88"/>
        <v>1900</v>
      </c>
    </row>
    <row r="3312" ht="27" customHeight="1" spans="1:18">
      <c r="A3312" s="361">
        <f t="shared" si="89"/>
        <v>3298</v>
      </c>
      <c r="B3312" s="294"/>
      <c r="C3312" s="337"/>
      <c r="D3312" s="337"/>
      <c r="E3312" s="337"/>
      <c r="F3312" s="337"/>
      <c r="G3312" s="356"/>
      <c r="H3312" s="340"/>
      <c r="I3312" s="337"/>
      <c r="J3312" s="337"/>
      <c r="K3312" s="337"/>
      <c r="L3312" s="337"/>
      <c r="M3312" s="334"/>
      <c r="N3312" s="337"/>
      <c r="O3312" s="349"/>
      <c r="P3312" s="349" t="str">
        <f>TEXT(daily!$B3312,"mmmm")</f>
        <v>January</v>
      </c>
      <c r="Q3312" s="357"/>
      <c r="R3312" s="313" t="str">
        <f t="shared" si="88"/>
        <v>1900</v>
      </c>
    </row>
    <row r="3313" ht="27" customHeight="1" spans="1:18">
      <c r="A3313" s="362">
        <f t="shared" si="89"/>
        <v>3299</v>
      </c>
      <c r="B3313" s="294"/>
      <c r="C3313" s="337"/>
      <c r="D3313" s="337"/>
      <c r="E3313" s="337"/>
      <c r="F3313" s="337"/>
      <c r="G3313" s="356"/>
      <c r="H3313" s="340"/>
      <c r="I3313" s="337"/>
      <c r="J3313" s="337"/>
      <c r="K3313" s="337"/>
      <c r="L3313" s="337"/>
      <c r="M3313" s="329"/>
      <c r="N3313" s="337"/>
      <c r="O3313" s="349"/>
      <c r="P3313" s="349" t="str">
        <f>TEXT(daily!$B3313,"mmmm")</f>
        <v>January</v>
      </c>
      <c r="Q3313" s="358"/>
      <c r="R3313" s="313" t="str">
        <f t="shared" si="88"/>
        <v>1900</v>
      </c>
    </row>
    <row r="3314" ht="27" customHeight="1" spans="1:18">
      <c r="A3314" s="361">
        <f t="shared" si="89"/>
        <v>3300</v>
      </c>
      <c r="B3314" s="294"/>
      <c r="C3314" s="337"/>
      <c r="D3314" s="337"/>
      <c r="E3314" s="337"/>
      <c r="F3314" s="337"/>
      <c r="G3314" s="356"/>
      <c r="H3314" s="340"/>
      <c r="I3314" s="337"/>
      <c r="J3314" s="337"/>
      <c r="K3314" s="337"/>
      <c r="L3314" s="337"/>
      <c r="M3314" s="334"/>
      <c r="N3314" s="337"/>
      <c r="O3314" s="349"/>
      <c r="P3314" s="349" t="str">
        <f>TEXT(daily!$B3314,"mmmm")</f>
        <v>January</v>
      </c>
      <c r="Q3314" s="357"/>
      <c r="R3314" s="313" t="str">
        <f t="shared" si="88"/>
        <v>1900</v>
      </c>
    </row>
    <row r="3315" ht="27" customHeight="1" spans="1:18">
      <c r="A3315" s="362">
        <f t="shared" si="89"/>
        <v>3301</v>
      </c>
      <c r="B3315" s="294"/>
      <c r="C3315" s="337"/>
      <c r="D3315" s="337"/>
      <c r="E3315" s="337"/>
      <c r="F3315" s="337"/>
      <c r="G3315" s="356"/>
      <c r="H3315" s="340"/>
      <c r="I3315" s="337"/>
      <c r="J3315" s="337"/>
      <c r="K3315" s="337"/>
      <c r="L3315" s="337"/>
      <c r="M3315" s="329"/>
      <c r="N3315" s="337"/>
      <c r="O3315" s="349"/>
      <c r="P3315" s="349" t="str">
        <f>TEXT(daily!$B3315,"mmmm")</f>
        <v>January</v>
      </c>
      <c r="Q3315" s="358"/>
      <c r="R3315" s="313" t="str">
        <f t="shared" si="88"/>
        <v>1900</v>
      </c>
    </row>
    <row r="3316" ht="27" customHeight="1" spans="1:18">
      <c r="A3316" s="361">
        <f t="shared" si="89"/>
        <v>3302</v>
      </c>
      <c r="B3316" s="294"/>
      <c r="C3316" s="337"/>
      <c r="D3316" s="337"/>
      <c r="E3316" s="337"/>
      <c r="F3316" s="337"/>
      <c r="G3316" s="356"/>
      <c r="H3316" s="340"/>
      <c r="I3316" s="337"/>
      <c r="J3316" s="337"/>
      <c r="K3316" s="337"/>
      <c r="L3316" s="337"/>
      <c r="M3316" s="334"/>
      <c r="N3316" s="337"/>
      <c r="O3316" s="349"/>
      <c r="P3316" s="349" t="str">
        <f>TEXT(daily!$B3316,"mmmm")</f>
        <v>January</v>
      </c>
      <c r="Q3316" s="357"/>
      <c r="R3316" s="313" t="str">
        <f t="shared" si="88"/>
        <v>1900</v>
      </c>
    </row>
    <row r="3317" ht="27" customHeight="1" spans="1:18">
      <c r="A3317" s="362">
        <f t="shared" si="89"/>
        <v>3303</v>
      </c>
      <c r="B3317" s="294"/>
      <c r="C3317" s="337"/>
      <c r="D3317" s="337"/>
      <c r="E3317" s="337"/>
      <c r="F3317" s="337"/>
      <c r="G3317" s="356"/>
      <c r="H3317" s="340"/>
      <c r="I3317" s="337"/>
      <c r="J3317" s="337"/>
      <c r="K3317" s="337"/>
      <c r="L3317" s="337"/>
      <c r="M3317" s="329"/>
      <c r="N3317" s="337"/>
      <c r="O3317" s="349"/>
      <c r="P3317" s="349" t="str">
        <f>TEXT(daily!$B3317,"mmmm")</f>
        <v>January</v>
      </c>
      <c r="Q3317" s="358"/>
      <c r="R3317" s="313" t="str">
        <f t="shared" si="88"/>
        <v>1900</v>
      </c>
    </row>
    <row r="3318" ht="27" customHeight="1" spans="1:18">
      <c r="A3318" s="361">
        <f t="shared" si="89"/>
        <v>3304</v>
      </c>
      <c r="B3318" s="294"/>
      <c r="C3318" s="337"/>
      <c r="D3318" s="337"/>
      <c r="E3318" s="337"/>
      <c r="F3318" s="337"/>
      <c r="G3318" s="356"/>
      <c r="H3318" s="340"/>
      <c r="I3318" s="337"/>
      <c r="J3318" s="337"/>
      <c r="K3318" s="337"/>
      <c r="L3318" s="337"/>
      <c r="M3318" s="334"/>
      <c r="N3318" s="337"/>
      <c r="O3318" s="349"/>
      <c r="P3318" s="349" t="str">
        <f>TEXT(daily!$B3318,"mmmm")</f>
        <v>January</v>
      </c>
      <c r="Q3318" s="357"/>
      <c r="R3318" s="313" t="str">
        <f t="shared" si="88"/>
        <v>1900</v>
      </c>
    </row>
    <row r="3319" ht="27" customHeight="1" spans="1:18">
      <c r="A3319" s="362">
        <f t="shared" si="89"/>
        <v>3305</v>
      </c>
      <c r="B3319" s="294"/>
      <c r="C3319" s="337"/>
      <c r="D3319" s="337"/>
      <c r="E3319" s="337"/>
      <c r="F3319" s="337"/>
      <c r="G3319" s="356"/>
      <c r="H3319" s="340"/>
      <c r="I3319" s="337"/>
      <c r="J3319" s="337"/>
      <c r="K3319" s="337"/>
      <c r="L3319" s="337"/>
      <c r="M3319" s="329"/>
      <c r="N3319" s="337"/>
      <c r="O3319" s="349"/>
      <c r="P3319" s="349" t="str">
        <f>TEXT(daily!$B3319,"mmmm")</f>
        <v>January</v>
      </c>
      <c r="Q3319" s="358"/>
      <c r="R3319" s="313" t="str">
        <f t="shared" si="88"/>
        <v>1900</v>
      </c>
    </row>
    <row r="3320" ht="27" customHeight="1" spans="1:18">
      <c r="A3320" s="361">
        <f t="shared" si="89"/>
        <v>3306</v>
      </c>
      <c r="B3320" s="294"/>
      <c r="C3320" s="337"/>
      <c r="D3320" s="337"/>
      <c r="E3320" s="337"/>
      <c r="F3320" s="337"/>
      <c r="G3320" s="356"/>
      <c r="H3320" s="340"/>
      <c r="I3320" s="337"/>
      <c r="J3320" s="337"/>
      <c r="K3320" s="337"/>
      <c r="L3320" s="337"/>
      <c r="M3320" s="334"/>
      <c r="N3320" s="337"/>
      <c r="O3320" s="349"/>
      <c r="P3320" s="349" t="str">
        <f>TEXT(daily!$B3320,"mmmm")</f>
        <v>January</v>
      </c>
      <c r="Q3320" s="357"/>
      <c r="R3320" s="313" t="str">
        <f t="shared" si="88"/>
        <v>1900</v>
      </c>
    </row>
    <row r="3321" ht="27" customHeight="1" spans="1:18">
      <c r="A3321" s="362">
        <f t="shared" si="89"/>
        <v>3307</v>
      </c>
      <c r="B3321" s="294"/>
      <c r="C3321" s="337"/>
      <c r="D3321" s="337"/>
      <c r="E3321" s="337"/>
      <c r="F3321" s="337"/>
      <c r="G3321" s="356"/>
      <c r="H3321" s="340"/>
      <c r="I3321" s="337"/>
      <c r="J3321" s="337"/>
      <c r="K3321" s="337"/>
      <c r="L3321" s="337"/>
      <c r="M3321" s="329"/>
      <c r="N3321" s="337"/>
      <c r="O3321" s="349"/>
      <c r="P3321" s="349" t="str">
        <f>TEXT(daily!$B3321,"mmmm")</f>
        <v>January</v>
      </c>
      <c r="Q3321" s="358"/>
      <c r="R3321" s="313" t="str">
        <f t="shared" si="88"/>
        <v>1900</v>
      </c>
    </row>
    <row r="3322" ht="27" customHeight="1" spans="1:18">
      <c r="A3322" s="361">
        <f t="shared" si="89"/>
        <v>3308</v>
      </c>
      <c r="B3322" s="294"/>
      <c r="C3322" s="337"/>
      <c r="D3322" s="337"/>
      <c r="E3322" s="337"/>
      <c r="F3322" s="337"/>
      <c r="G3322" s="356"/>
      <c r="H3322" s="340"/>
      <c r="I3322" s="337"/>
      <c r="J3322" s="337"/>
      <c r="K3322" s="337"/>
      <c r="L3322" s="337"/>
      <c r="M3322" s="334"/>
      <c r="N3322" s="337"/>
      <c r="O3322" s="349"/>
      <c r="P3322" s="349" t="str">
        <f>TEXT(daily!$B3322,"mmmm")</f>
        <v>January</v>
      </c>
      <c r="Q3322" s="357"/>
      <c r="R3322" s="313" t="str">
        <f t="shared" si="88"/>
        <v>1900</v>
      </c>
    </row>
    <row r="3323" ht="27" customHeight="1" spans="1:18">
      <c r="A3323" s="362">
        <f t="shared" si="89"/>
        <v>3309</v>
      </c>
      <c r="B3323" s="294"/>
      <c r="C3323" s="337"/>
      <c r="D3323" s="337"/>
      <c r="E3323" s="337"/>
      <c r="F3323" s="337"/>
      <c r="G3323" s="356"/>
      <c r="H3323" s="340"/>
      <c r="I3323" s="337"/>
      <c r="J3323" s="337"/>
      <c r="K3323" s="337"/>
      <c r="L3323" s="337"/>
      <c r="M3323" s="329"/>
      <c r="N3323" s="337"/>
      <c r="O3323" s="349"/>
      <c r="P3323" s="349" t="str">
        <f>TEXT(daily!$B3323,"mmmm")</f>
        <v>January</v>
      </c>
      <c r="Q3323" s="358"/>
      <c r="R3323" s="313" t="str">
        <f t="shared" si="88"/>
        <v>1900</v>
      </c>
    </row>
    <row r="3324" ht="27" customHeight="1" spans="1:18">
      <c r="A3324" s="361">
        <f t="shared" si="89"/>
        <v>3310</v>
      </c>
      <c r="B3324" s="294"/>
      <c r="C3324" s="337"/>
      <c r="D3324" s="337"/>
      <c r="E3324" s="337"/>
      <c r="F3324" s="337"/>
      <c r="G3324" s="356"/>
      <c r="H3324" s="340"/>
      <c r="I3324" s="337"/>
      <c r="J3324" s="337"/>
      <c r="K3324" s="337"/>
      <c r="L3324" s="337"/>
      <c r="M3324" s="334"/>
      <c r="N3324" s="337"/>
      <c r="O3324" s="349"/>
      <c r="P3324" s="349" t="str">
        <f>TEXT(daily!$B3324,"mmmm")</f>
        <v>January</v>
      </c>
      <c r="Q3324" s="357"/>
      <c r="R3324" s="313" t="str">
        <f t="shared" si="88"/>
        <v>1900</v>
      </c>
    </row>
    <row r="3325" ht="27" customHeight="1" spans="1:18">
      <c r="A3325" s="362">
        <f t="shared" si="89"/>
        <v>3311</v>
      </c>
      <c r="B3325" s="294"/>
      <c r="C3325" s="337"/>
      <c r="D3325" s="337"/>
      <c r="E3325" s="337"/>
      <c r="F3325" s="337"/>
      <c r="G3325" s="356"/>
      <c r="H3325" s="340"/>
      <c r="I3325" s="337"/>
      <c r="J3325" s="337"/>
      <c r="K3325" s="337"/>
      <c r="L3325" s="337"/>
      <c r="M3325" s="329"/>
      <c r="N3325" s="337"/>
      <c r="O3325" s="349"/>
      <c r="P3325" s="349" t="str">
        <f>TEXT(daily!$B3325,"mmmm")</f>
        <v>January</v>
      </c>
      <c r="Q3325" s="358"/>
      <c r="R3325" s="313" t="str">
        <f t="shared" si="88"/>
        <v>1900</v>
      </c>
    </row>
    <row r="3326" ht="27" customHeight="1" spans="1:18">
      <c r="A3326" s="361">
        <f t="shared" si="89"/>
        <v>3312</v>
      </c>
      <c r="B3326" s="294"/>
      <c r="C3326" s="337"/>
      <c r="D3326" s="337"/>
      <c r="E3326" s="337"/>
      <c r="F3326" s="337"/>
      <c r="G3326" s="356"/>
      <c r="H3326" s="340"/>
      <c r="I3326" s="337"/>
      <c r="J3326" s="337"/>
      <c r="K3326" s="337"/>
      <c r="L3326" s="337"/>
      <c r="M3326" s="334"/>
      <c r="N3326" s="337"/>
      <c r="O3326" s="349"/>
      <c r="P3326" s="349" t="str">
        <f>TEXT(daily!$B3326,"mmmm")</f>
        <v>January</v>
      </c>
      <c r="Q3326" s="357"/>
      <c r="R3326" s="313" t="str">
        <f t="shared" si="88"/>
        <v>1900</v>
      </c>
    </row>
    <row r="3327" ht="27" customHeight="1" spans="1:18">
      <c r="A3327" s="362">
        <f t="shared" si="89"/>
        <v>3313</v>
      </c>
      <c r="B3327" s="294"/>
      <c r="C3327" s="337"/>
      <c r="D3327" s="337"/>
      <c r="E3327" s="337"/>
      <c r="F3327" s="337"/>
      <c r="G3327" s="356"/>
      <c r="H3327" s="340"/>
      <c r="I3327" s="337"/>
      <c r="J3327" s="337"/>
      <c r="K3327" s="337"/>
      <c r="L3327" s="337"/>
      <c r="M3327" s="329"/>
      <c r="N3327" s="337"/>
      <c r="O3327" s="349"/>
      <c r="P3327" s="349" t="str">
        <f>TEXT(daily!$B3327,"mmmm")</f>
        <v>January</v>
      </c>
      <c r="Q3327" s="358"/>
      <c r="R3327" s="313" t="str">
        <f t="shared" si="88"/>
        <v>1900</v>
      </c>
    </row>
    <row r="3328" ht="27" customHeight="1" spans="1:18">
      <c r="A3328" s="361">
        <f t="shared" si="89"/>
        <v>3314</v>
      </c>
      <c r="B3328" s="294"/>
      <c r="C3328" s="337"/>
      <c r="D3328" s="337"/>
      <c r="E3328" s="337"/>
      <c r="F3328" s="337"/>
      <c r="G3328" s="356"/>
      <c r="H3328" s="340"/>
      <c r="I3328" s="337"/>
      <c r="J3328" s="337"/>
      <c r="K3328" s="337"/>
      <c r="L3328" s="337"/>
      <c r="M3328" s="334"/>
      <c r="N3328" s="337"/>
      <c r="O3328" s="349"/>
      <c r="P3328" s="349" t="str">
        <f>TEXT(daily!$B3328,"mmmm")</f>
        <v>January</v>
      </c>
      <c r="Q3328" s="357"/>
      <c r="R3328" s="313" t="str">
        <f t="shared" si="88"/>
        <v>1900</v>
      </c>
    </row>
    <row r="3329" ht="27" customHeight="1" spans="1:18">
      <c r="A3329" s="362">
        <f t="shared" si="89"/>
        <v>3315</v>
      </c>
      <c r="B3329" s="294"/>
      <c r="C3329" s="337"/>
      <c r="D3329" s="337"/>
      <c r="E3329" s="337"/>
      <c r="F3329" s="337"/>
      <c r="G3329" s="356"/>
      <c r="H3329" s="340"/>
      <c r="I3329" s="337"/>
      <c r="J3329" s="337"/>
      <c r="K3329" s="337"/>
      <c r="L3329" s="337"/>
      <c r="M3329" s="329"/>
      <c r="N3329" s="337"/>
      <c r="O3329" s="349"/>
      <c r="P3329" s="349" t="str">
        <f>TEXT(daily!$B3329,"mmmm")</f>
        <v>January</v>
      </c>
      <c r="Q3329" s="358"/>
      <c r="R3329" s="313" t="str">
        <f t="shared" si="88"/>
        <v>1900</v>
      </c>
    </row>
    <row r="3330" ht="27" customHeight="1" spans="1:18">
      <c r="A3330" s="361">
        <f t="shared" si="89"/>
        <v>3316</v>
      </c>
      <c r="B3330" s="294"/>
      <c r="C3330" s="337"/>
      <c r="D3330" s="337"/>
      <c r="E3330" s="337"/>
      <c r="F3330" s="337"/>
      <c r="G3330" s="356"/>
      <c r="H3330" s="340"/>
      <c r="I3330" s="337"/>
      <c r="J3330" s="337"/>
      <c r="K3330" s="337"/>
      <c r="L3330" s="337"/>
      <c r="M3330" s="334"/>
      <c r="N3330" s="337"/>
      <c r="O3330" s="349"/>
      <c r="P3330" s="349" t="str">
        <f>TEXT(daily!$B3330,"mmmm")</f>
        <v>January</v>
      </c>
      <c r="Q3330" s="357"/>
      <c r="R3330" s="313" t="str">
        <f t="shared" si="88"/>
        <v>1900</v>
      </c>
    </row>
    <row r="3331" ht="27" customHeight="1" spans="1:18">
      <c r="A3331" s="362">
        <f t="shared" si="89"/>
        <v>3317</v>
      </c>
      <c r="B3331" s="294"/>
      <c r="C3331" s="337"/>
      <c r="D3331" s="337"/>
      <c r="E3331" s="337"/>
      <c r="F3331" s="337"/>
      <c r="G3331" s="356"/>
      <c r="H3331" s="340"/>
      <c r="I3331" s="337"/>
      <c r="J3331" s="337"/>
      <c r="K3331" s="337"/>
      <c r="L3331" s="337"/>
      <c r="M3331" s="329"/>
      <c r="N3331" s="337"/>
      <c r="O3331" s="349"/>
      <c r="P3331" s="349" t="str">
        <f>TEXT(daily!$B3331,"mmmm")</f>
        <v>January</v>
      </c>
      <c r="Q3331" s="358"/>
      <c r="R3331" s="313" t="str">
        <f t="shared" si="88"/>
        <v>1900</v>
      </c>
    </row>
    <row r="3332" ht="27" customHeight="1" spans="1:18">
      <c r="A3332" s="361">
        <f t="shared" si="89"/>
        <v>3318</v>
      </c>
      <c r="B3332" s="294"/>
      <c r="C3332" s="337"/>
      <c r="D3332" s="337"/>
      <c r="E3332" s="337"/>
      <c r="F3332" s="337"/>
      <c r="G3332" s="356"/>
      <c r="H3332" s="340"/>
      <c r="I3332" s="337"/>
      <c r="J3332" s="337"/>
      <c r="K3332" s="337"/>
      <c r="L3332" s="337"/>
      <c r="M3332" s="334"/>
      <c r="N3332" s="337"/>
      <c r="O3332" s="349"/>
      <c r="P3332" s="349" t="str">
        <f>TEXT(daily!$B3332,"mmmm")</f>
        <v>January</v>
      </c>
      <c r="Q3332" s="357"/>
      <c r="R3332" s="313" t="str">
        <f t="shared" si="88"/>
        <v>1900</v>
      </c>
    </row>
    <row r="3333" ht="27" customHeight="1" spans="1:18">
      <c r="A3333" s="362">
        <f t="shared" si="89"/>
        <v>3319</v>
      </c>
      <c r="B3333" s="294"/>
      <c r="C3333" s="337"/>
      <c r="D3333" s="337"/>
      <c r="E3333" s="337"/>
      <c r="F3333" s="337"/>
      <c r="G3333" s="356"/>
      <c r="H3333" s="340"/>
      <c r="I3333" s="337"/>
      <c r="J3333" s="337"/>
      <c r="K3333" s="337"/>
      <c r="L3333" s="337"/>
      <c r="M3333" s="329"/>
      <c r="N3333" s="337"/>
      <c r="O3333" s="349"/>
      <c r="P3333" s="349" t="str">
        <f>TEXT(daily!$B3333,"mmmm")</f>
        <v>January</v>
      </c>
      <c r="Q3333" s="358"/>
      <c r="R3333" s="313" t="str">
        <f t="shared" si="88"/>
        <v>1900</v>
      </c>
    </row>
    <row r="3334" ht="27" customHeight="1" spans="1:18">
      <c r="A3334" s="361">
        <f t="shared" si="89"/>
        <v>3320</v>
      </c>
      <c r="B3334" s="294"/>
      <c r="C3334" s="337"/>
      <c r="D3334" s="337"/>
      <c r="E3334" s="337"/>
      <c r="F3334" s="337"/>
      <c r="G3334" s="356"/>
      <c r="H3334" s="340"/>
      <c r="I3334" s="337"/>
      <c r="J3334" s="337"/>
      <c r="K3334" s="337"/>
      <c r="L3334" s="337"/>
      <c r="M3334" s="334"/>
      <c r="N3334" s="337"/>
      <c r="O3334" s="349"/>
      <c r="P3334" s="349" t="str">
        <f>TEXT(daily!$B3334,"mmmm")</f>
        <v>January</v>
      </c>
      <c r="Q3334" s="357"/>
      <c r="R3334" s="313" t="str">
        <f t="shared" si="88"/>
        <v>1900</v>
      </c>
    </row>
    <row r="3335" ht="27" customHeight="1" spans="1:18">
      <c r="A3335" s="362">
        <f t="shared" si="89"/>
        <v>3321</v>
      </c>
      <c r="B3335" s="294"/>
      <c r="C3335" s="337"/>
      <c r="D3335" s="337"/>
      <c r="E3335" s="337"/>
      <c r="F3335" s="337"/>
      <c r="G3335" s="356"/>
      <c r="H3335" s="340"/>
      <c r="I3335" s="337"/>
      <c r="J3335" s="337"/>
      <c r="K3335" s="337"/>
      <c r="L3335" s="337"/>
      <c r="M3335" s="329"/>
      <c r="N3335" s="337"/>
      <c r="O3335" s="349"/>
      <c r="P3335" s="349" t="str">
        <f>TEXT(daily!$B3335,"mmmm")</f>
        <v>January</v>
      </c>
      <c r="Q3335" s="358"/>
      <c r="R3335" s="313" t="str">
        <f t="shared" si="88"/>
        <v>1900</v>
      </c>
    </row>
    <row r="3336" ht="27" customHeight="1" spans="1:18">
      <c r="A3336" s="361">
        <f t="shared" si="89"/>
        <v>3322</v>
      </c>
      <c r="B3336" s="294"/>
      <c r="C3336" s="337"/>
      <c r="D3336" s="337"/>
      <c r="E3336" s="337"/>
      <c r="F3336" s="337"/>
      <c r="G3336" s="356"/>
      <c r="H3336" s="340"/>
      <c r="I3336" s="337"/>
      <c r="J3336" s="337"/>
      <c r="K3336" s="337"/>
      <c r="L3336" s="337"/>
      <c r="M3336" s="334"/>
      <c r="N3336" s="337"/>
      <c r="O3336" s="349"/>
      <c r="P3336" s="349" t="str">
        <f>TEXT(daily!$B3336,"mmmm")</f>
        <v>January</v>
      </c>
      <c r="Q3336" s="357"/>
      <c r="R3336" s="313" t="str">
        <f t="shared" si="88"/>
        <v>1900</v>
      </c>
    </row>
    <row r="3337" ht="27" customHeight="1" spans="1:18">
      <c r="A3337" s="362">
        <f t="shared" si="89"/>
        <v>3323</v>
      </c>
      <c r="B3337" s="294"/>
      <c r="C3337" s="337"/>
      <c r="D3337" s="337"/>
      <c r="E3337" s="337"/>
      <c r="F3337" s="337"/>
      <c r="G3337" s="356"/>
      <c r="H3337" s="340"/>
      <c r="I3337" s="337"/>
      <c r="J3337" s="337"/>
      <c r="K3337" s="337"/>
      <c r="L3337" s="337"/>
      <c r="M3337" s="329"/>
      <c r="N3337" s="337"/>
      <c r="O3337" s="349"/>
      <c r="P3337" s="349" t="str">
        <f>TEXT(daily!$B3337,"mmmm")</f>
        <v>January</v>
      </c>
      <c r="Q3337" s="358"/>
      <c r="R3337" s="313" t="str">
        <f t="shared" si="88"/>
        <v>1900</v>
      </c>
    </row>
    <row r="3338" ht="27" customHeight="1" spans="1:18">
      <c r="A3338" s="361">
        <f t="shared" si="89"/>
        <v>3324</v>
      </c>
      <c r="B3338" s="294"/>
      <c r="C3338" s="337"/>
      <c r="D3338" s="337"/>
      <c r="E3338" s="337"/>
      <c r="F3338" s="337"/>
      <c r="G3338" s="356"/>
      <c r="H3338" s="340"/>
      <c r="I3338" s="337"/>
      <c r="J3338" s="337"/>
      <c r="K3338" s="337"/>
      <c r="L3338" s="337"/>
      <c r="M3338" s="334"/>
      <c r="N3338" s="337"/>
      <c r="O3338" s="349"/>
      <c r="P3338" s="349" t="str">
        <f>TEXT(daily!$B3338,"mmmm")</f>
        <v>January</v>
      </c>
      <c r="Q3338" s="357"/>
      <c r="R3338" s="313" t="str">
        <f t="shared" si="88"/>
        <v>1900</v>
      </c>
    </row>
    <row r="3339" ht="27" customHeight="1" spans="1:18">
      <c r="A3339" s="362">
        <f t="shared" si="89"/>
        <v>3325</v>
      </c>
      <c r="B3339" s="294"/>
      <c r="C3339" s="337"/>
      <c r="D3339" s="337"/>
      <c r="E3339" s="337"/>
      <c r="F3339" s="337"/>
      <c r="G3339" s="356"/>
      <c r="H3339" s="340"/>
      <c r="I3339" s="337"/>
      <c r="J3339" s="337"/>
      <c r="K3339" s="337"/>
      <c r="L3339" s="337"/>
      <c r="M3339" s="329"/>
      <c r="N3339" s="337"/>
      <c r="O3339" s="349"/>
      <c r="P3339" s="349" t="str">
        <f>TEXT(daily!$B3339,"mmmm")</f>
        <v>January</v>
      </c>
      <c r="Q3339" s="358"/>
      <c r="R3339" s="313" t="str">
        <f t="shared" si="88"/>
        <v>1900</v>
      </c>
    </row>
    <row r="3340" ht="27" customHeight="1" spans="1:18">
      <c r="A3340" s="361">
        <f t="shared" si="89"/>
        <v>3326</v>
      </c>
      <c r="B3340" s="294"/>
      <c r="C3340" s="337"/>
      <c r="D3340" s="337"/>
      <c r="E3340" s="337"/>
      <c r="F3340" s="337"/>
      <c r="G3340" s="356"/>
      <c r="H3340" s="340"/>
      <c r="I3340" s="337"/>
      <c r="J3340" s="337"/>
      <c r="K3340" s="337"/>
      <c r="L3340" s="337"/>
      <c r="M3340" s="334"/>
      <c r="N3340" s="337"/>
      <c r="O3340" s="349"/>
      <c r="P3340" s="349" t="str">
        <f>TEXT(daily!$B3340,"mmmm")</f>
        <v>January</v>
      </c>
      <c r="Q3340" s="357"/>
      <c r="R3340" s="313" t="str">
        <f t="shared" si="88"/>
        <v>1900</v>
      </c>
    </row>
    <row r="3341" ht="27" customHeight="1" spans="1:18">
      <c r="A3341" s="362">
        <f t="shared" si="89"/>
        <v>3327</v>
      </c>
      <c r="B3341" s="294"/>
      <c r="C3341" s="337"/>
      <c r="D3341" s="337"/>
      <c r="E3341" s="337"/>
      <c r="F3341" s="337"/>
      <c r="G3341" s="356"/>
      <c r="H3341" s="340"/>
      <c r="I3341" s="337"/>
      <c r="J3341" s="337"/>
      <c r="K3341" s="337"/>
      <c r="L3341" s="337"/>
      <c r="M3341" s="329"/>
      <c r="N3341" s="337"/>
      <c r="O3341" s="349"/>
      <c r="P3341" s="349" t="str">
        <f>TEXT(daily!$B3341,"mmmm")</f>
        <v>January</v>
      </c>
      <c r="Q3341" s="358"/>
      <c r="R3341" s="313" t="str">
        <f t="shared" si="88"/>
        <v>1900</v>
      </c>
    </row>
    <row r="3342" ht="27" customHeight="1" spans="1:18">
      <c r="A3342" s="361">
        <f t="shared" si="89"/>
        <v>3328</v>
      </c>
      <c r="B3342" s="294"/>
      <c r="C3342" s="337"/>
      <c r="D3342" s="337"/>
      <c r="E3342" s="337"/>
      <c r="F3342" s="337"/>
      <c r="G3342" s="356"/>
      <c r="H3342" s="340"/>
      <c r="I3342" s="337"/>
      <c r="J3342" s="337"/>
      <c r="K3342" s="337"/>
      <c r="L3342" s="337"/>
      <c r="M3342" s="334"/>
      <c r="N3342" s="337"/>
      <c r="O3342" s="349"/>
      <c r="P3342" s="349" t="str">
        <f>TEXT(daily!$B3342,"mmmm")</f>
        <v>January</v>
      </c>
      <c r="Q3342" s="357"/>
      <c r="R3342" s="313" t="str">
        <f t="shared" si="88"/>
        <v>1900</v>
      </c>
    </row>
    <row r="3343" ht="27" customHeight="1" spans="1:18">
      <c r="A3343" s="362">
        <f t="shared" si="89"/>
        <v>3329</v>
      </c>
      <c r="B3343" s="294"/>
      <c r="C3343" s="337"/>
      <c r="D3343" s="337"/>
      <c r="E3343" s="337"/>
      <c r="F3343" s="337"/>
      <c r="G3343" s="356"/>
      <c r="H3343" s="340"/>
      <c r="I3343" s="337"/>
      <c r="J3343" s="337"/>
      <c r="K3343" s="337"/>
      <c r="L3343" s="337"/>
      <c r="M3343" s="329"/>
      <c r="N3343" s="337"/>
      <c r="O3343" s="349"/>
      <c r="P3343" s="349" t="str">
        <f>TEXT(daily!$B3343,"mmmm")</f>
        <v>January</v>
      </c>
      <c r="Q3343" s="358"/>
      <c r="R3343" s="313" t="str">
        <f t="shared" ref="R3343:R3406" si="90">TEXT(B3343,"yyyy")</f>
        <v>1900</v>
      </c>
    </row>
    <row r="3344" ht="27" customHeight="1" spans="1:18">
      <c r="A3344" s="361">
        <f t="shared" si="89"/>
        <v>3330</v>
      </c>
      <c r="B3344" s="294"/>
      <c r="C3344" s="337"/>
      <c r="D3344" s="337"/>
      <c r="E3344" s="337"/>
      <c r="F3344" s="337"/>
      <c r="G3344" s="356"/>
      <c r="H3344" s="340"/>
      <c r="I3344" s="337"/>
      <c r="J3344" s="337"/>
      <c r="K3344" s="337"/>
      <c r="L3344" s="337"/>
      <c r="M3344" s="334"/>
      <c r="N3344" s="337"/>
      <c r="O3344" s="349"/>
      <c r="P3344" s="349" t="str">
        <f>TEXT(daily!$B3344,"mmmm")</f>
        <v>January</v>
      </c>
      <c r="Q3344" s="357"/>
      <c r="R3344" s="313" t="str">
        <f t="shared" si="90"/>
        <v>1900</v>
      </c>
    </row>
    <row r="3345" ht="27" customHeight="1" spans="1:18">
      <c r="A3345" s="362">
        <f t="shared" si="89"/>
        <v>3331</v>
      </c>
      <c r="B3345" s="294"/>
      <c r="C3345" s="337"/>
      <c r="D3345" s="337"/>
      <c r="E3345" s="337"/>
      <c r="F3345" s="337"/>
      <c r="G3345" s="356"/>
      <c r="H3345" s="340"/>
      <c r="I3345" s="337"/>
      <c r="J3345" s="337"/>
      <c r="K3345" s="337"/>
      <c r="L3345" s="337"/>
      <c r="M3345" s="329"/>
      <c r="N3345" s="337"/>
      <c r="O3345" s="349"/>
      <c r="P3345" s="349" t="str">
        <f>TEXT(daily!$B3345,"mmmm")</f>
        <v>January</v>
      </c>
      <c r="Q3345" s="358"/>
      <c r="R3345" s="313" t="str">
        <f t="shared" si="90"/>
        <v>1900</v>
      </c>
    </row>
    <row r="3346" ht="27" customHeight="1" spans="1:18">
      <c r="A3346" s="361">
        <f t="shared" si="89"/>
        <v>3332</v>
      </c>
      <c r="B3346" s="294"/>
      <c r="C3346" s="337"/>
      <c r="D3346" s="337"/>
      <c r="E3346" s="337"/>
      <c r="F3346" s="337"/>
      <c r="G3346" s="356"/>
      <c r="H3346" s="340"/>
      <c r="I3346" s="337"/>
      <c r="J3346" s="337"/>
      <c r="K3346" s="337"/>
      <c r="L3346" s="337"/>
      <c r="M3346" s="334"/>
      <c r="N3346" s="337"/>
      <c r="O3346" s="349"/>
      <c r="P3346" s="349" t="str">
        <f>TEXT(daily!$B3346,"mmmm")</f>
        <v>January</v>
      </c>
      <c r="Q3346" s="357"/>
      <c r="R3346" s="313" t="str">
        <f t="shared" si="90"/>
        <v>1900</v>
      </c>
    </row>
    <row r="3347" ht="27" customHeight="1" spans="1:18">
      <c r="A3347" s="362">
        <f t="shared" si="89"/>
        <v>3333</v>
      </c>
      <c r="B3347" s="294"/>
      <c r="C3347" s="337"/>
      <c r="D3347" s="337"/>
      <c r="E3347" s="337"/>
      <c r="F3347" s="337"/>
      <c r="G3347" s="356"/>
      <c r="H3347" s="340"/>
      <c r="I3347" s="337"/>
      <c r="J3347" s="337"/>
      <c r="K3347" s="337"/>
      <c r="L3347" s="337"/>
      <c r="M3347" s="329"/>
      <c r="N3347" s="337"/>
      <c r="O3347" s="349"/>
      <c r="P3347" s="349" t="str">
        <f>TEXT(daily!$B3347,"mmmm")</f>
        <v>January</v>
      </c>
      <c r="Q3347" s="358"/>
      <c r="R3347" s="313" t="str">
        <f t="shared" si="90"/>
        <v>1900</v>
      </c>
    </row>
    <row r="3348" ht="27" customHeight="1" spans="1:18">
      <c r="A3348" s="361">
        <f t="shared" si="89"/>
        <v>3334</v>
      </c>
      <c r="B3348" s="294"/>
      <c r="C3348" s="337"/>
      <c r="D3348" s="337"/>
      <c r="E3348" s="337"/>
      <c r="F3348" s="337"/>
      <c r="G3348" s="356"/>
      <c r="H3348" s="340"/>
      <c r="I3348" s="337"/>
      <c r="J3348" s="337"/>
      <c r="K3348" s="337"/>
      <c r="L3348" s="337"/>
      <c r="M3348" s="334"/>
      <c r="N3348" s="337"/>
      <c r="O3348" s="349"/>
      <c r="P3348" s="349" t="str">
        <f>TEXT(daily!$B3348,"mmmm")</f>
        <v>January</v>
      </c>
      <c r="Q3348" s="357"/>
      <c r="R3348" s="313" t="str">
        <f t="shared" si="90"/>
        <v>1900</v>
      </c>
    </row>
    <row r="3349" ht="27" customHeight="1" spans="1:18">
      <c r="A3349" s="362">
        <f t="shared" si="89"/>
        <v>3335</v>
      </c>
      <c r="B3349" s="294"/>
      <c r="C3349" s="337"/>
      <c r="D3349" s="337"/>
      <c r="E3349" s="337"/>
      <c r="F3349" s="337"/>
      <c r="G3349" s="356"/>
      <c r="H3349" s="340"/>
      <c r="I3349" s="337"/>
      <c r="J3349" s="337"/>
      <c r="K3349" s="337"/>
      <c r="L3349" s="337"/>
      <c r="M3349" s="329"/>
      <c r="N3349" s="337"/>
      <c r="O3349" s="349"/>
      <c r="P3349" s="349" t="str">
        <f>TEXT(daily!$B3349,"mmmm")</f>
        <v>January</v>
      </c>
      <c r="Q3349" s="358"/>
      <c r="R3349" s="313" t="str">
        <f t="shared" si="90"/>
        <v>1900</v>
      </c>
    </row>
    <row r="3350" ht="27" customHeight="1" spans="1:18">
      <c r="A3350" s="361">
        <f t="shared" si="89"/>
        <v>3336</v>
      </c>
      <c r="B3350" s="294"/>
      <c r="C3350" s="337"/>
      <c r="D3350" s="337"/>
      <c r="E3350" s="337"/>
      <c r="F3350" s="337"/>
      <c r="G3350" s="356"/>
      <c r="H3350" s="340"/>
      <c r="I3350" s="337"/>
      <c r="J3350" s="337"/>
      <c r="K3350" s="337"/>
      <c r="L3350" s="337"/>
      <c r="M3350" s="334"/>
      <c r="N3350" s="337"/>
      <c r="O3350" s="349"/>
      <c r="P3350" s="349" t="str">
        <f>TEXT(daily!$B3350,"mmmm")</f>
        <v>January</v>
      </c>
      <c r="Q3350" s="357"/>
      <c r="R3350" s="313" t="str">
        <f t="shared" si="90"/>
        <v>1900</v>
      </c>
    </row>
    <row r="3351" ht="27" customHeight="1" spans="1:18">
      <c r="A3351" s="362">
        <f t="shared" si="89"/>
        <v>3337</v>
      </c>
      <c r="B3351" s="294"/>
      <c r="C3351" s="337"/>
      <c r="D3351" s="337"/>
      <c r="E3351" s="337"/>
      <c r="F3351" s="337"/>
      <c r="G3351" s="356"/>
      <c r="H3351" s="340"/>
      <c r="I3351" s="337"/>
      <c r="J3351" s="337"/>
      <c r="K3351" s="337"/>
      <c r="L3351" s="337"/>
      <c r="M3351" s="329"/>
      <c r="N3351" s="337"/>
      <c r="O3351" s="349"/>
      <c r="P3351" s="349" t="str">
        <f>TEXT(daily!$B3351,"mmmm")</f>
        <v>January</v>
      </c>
      <c r="Q3351" s="358"/>
      <c r="R3351" s="313" t="str">
        <f t="shared" si="90"/>
        <v>1900</v>
      </c>
    </row>
    <row r="3352" ht="27" customHeight="1" spans="1:18">
      <c r="A3352" s="361">
        <f t="shared" si="89"/>
        <v>3338</v>
      </c>
      <c r="B3352" s="294"/>
      <c r="C3352" s="337"/>
      <c r="D3352" s="337"/>
      <c r="E3352" s="337"/>
      <c r="F3352" s="337"/>
      <c r="G3352" s="356"/>
      <c r="H3352" s="340"/>
      <c r="I3352" s="337"/>
      <c r="J3352" s="337"/>
      <c r="K3352" s="337"/>
      <c r="L3352" s="337"/>
      <c r="M3352" s="334"/>
      <c r="N3352" s="337"/>
      <c r="O3352" s="349"/>
      <c r="P3352" s="349" t="str">
        <f>TEXT(daily!$B3352,"mmmm")</f>
        <v>January</v>
      </c>
      <c r="Q3352" s="357"/>
      <c r="R3352" s="313" t="str">
        <f t="shared" si="90"/>
        <v>1900</v>
      </c>
    </row>
    <row r="3353" ht="27" customHeight="1" spans="1:18">
      <c r="A3353" s="362">
        <f t="shared" si="89"/>
        <v>3339</v>
      </c>
      <c r="B3353" s="294"/>
      <c r="C3353" s="337"/>
      <c r="D3353" s="337"/>
      <c r="E3353" s="337"/>
      <c r="F3353" s="337"/>
      <c r="G3353" s="356"/>
      <c r="H3353" s="340"/>
      <c r="I3353" s="337"/>
      <c r="J3353" s="337"/>
      <c r="K3353" s="337"/>
      <c r="L3353" s="337"/>
      <c r="M3353" s="329"/>
      <c r="N3353" s="337"/>
      <c r="O3353" s="349"/>
      <c r="P3353" s="349" t="str">
        <f>TEXT(daily!$B3353,"mmmm")</f>
        <v>January</v>
      </c>
      <c r="Q3353" s="358"/>
      <c r="R3353" s="313" t="str">
        <f t="shared" si="90"/>
        <v>1900</v>
      </c>
    </row>
    <row r="3354" ht="27" customHeight="1" spans="1:18">
      <c r="A3354" s="361">
        <f t="shared" si="89"/>
        <v>3340</v>
      </c>
      <c r="B3354" s="294"/>
      <c r="C3354" s="337"/>
      <c r="D3354" s="337"/>
      <c r="E3354" s="337"/>
      <c r="F3354" s="337"/>
      <c r="G3354" s="356"/>
      <c r="H3354" s="340"/>
      <c r="I3354" s="337"/>
      <c r="J3354" s="337"/>
      <c r="K3354" s="337"/>
      <c r="L3354" s="337"/>
      <c r="M3354" s="334"/>
      <c r="N3354" s="337"/>
      <c r="O3354" s="349"/>
      <c r="P3354" s="349" t="str">
        <f>TEXT(daily!$B3354,"mmmm")</f>
        <v>January</v>
      </c>
      <c r="Q3354" s="357"/>
      <c r="R3354" s="313" t="str">
        <f t="shared" si="90"/>
        <v>1900</v>
      </c>
    </row>
    <row r="3355" ht="27" customHeight="1" spans="1:18">
      <c r="A3355" s="362">
        <f t="shared" si="89"/>
        <v>3341</v>
      </c>
      <c r="B3355" s="294"/>
      <c r="C3355" s="337"/>
      <c r="D3355" s="337"/>
      <c r="E3355" s="337"/>
      <c r="F3355" s="337"/>
      <c r="G3355" s="356"/>
      <c r="H3355" s="340"/>
      <c r="I3355" s="337"/>
      <c r="J3355" s="337"/>
      <c r="K3355" s="337"/>
      <c r="L3355" s="337"/>
      <c r="M3355" s="329"/>
      <c r="N3355" s="337"/>
      <c r="O3355" s="349"/>
      <c r="P3355" s="349" t="str">
        <f>TEXT(daily!$B3355,"mmmm")</f>
        <v>January</v>
      </c>
      <c r="Q3355" s="358"/>
      <c r="R3355" s="313" t="str">
        <f t="shared" si="90"/>
        <v>1900</v>
      </c>
    </row>
    <row r="3356" ht="27" customHeight="1" spans="1:18">
      <c r="A3356" s="361">
        <f t="shared" si="89"/>
        <v>3342</v>
      </c>
      <c r="B3356" s="294"/>
      <c r="C3356" s="337"/>
      <c r="D3356" s="337"/>
      <c r="E3356" s="337"/>
      <c r="F3356" s="337"/>
      <c r="G3356" s="356"/>
      <c r="H3356" s="340"/>
      <c r="I3356" s="337"/>
      <c r="J3356" s="337"/>
      <c r="K3356" s="337"/>
      <c r="L3356" s="337"/>
      <c r="M3356" s="334"/>
      <c r="N3356" s="337"/>
      <c r="O3356" s="349"/>
      <c r="P3356" s="349" t="str">
        <f>TEXT(daily!$B3356,"mmmm")</f>
        <v>January</v>
      </c>
      <c r="Q3356" s="357"/>
      <c r="R3356" s="313" t="str">
        <f t="shared" si="90"/>
        <v>1900</v>
      </c>
    </row>
    <row r="3357" ht="27" customHeight="1" spans="1:18">
      <c r="A3357" s="362">
        <f t="shared" si="89"/>
        <v>3343</v>
      </c>
      <c r="B3357" s="294"/>
      <c r="C3357" s="337"/>
      <c r="D3357" s="337"/>
      <c r="E3357" s="337"/>
      <c r="F3357" s="337"/>
      <c r="G3357" s="356"/>
      <c r="H3357" s="340"/>
      <c r="I3357" s="337"/>
      <c r="J3357" s="337"/>
      <c r="K3357" s="337"/>
      <c r="L3357" s="337"/>
      <c r="M3357" s="329"/>
      <c r="N3357" s="337"/>
      <c r="O3357" s="349"/>
      <c r="P3357" s="349" t="str">
        <f>TEXT(daily!$B3357,"mmmm")</f>
        <v>January</v>
      </c>
      <c r="Q3357" s="358"/>
      <c r="R3357" s="313" t="str">
        <f t="shared" si="90"/>
        <v>1900</v>
      </c>
    </row>
    <row r="3358" ht="27" customHeight="1" spans="1:18">
      <c r="A3358" s="361">
        <f t="shared" si="89"/>
        <v>3344</v>
      </c>
      <c r="B3358" s="294"/>
      <c r="C3358" s="337"/>
      <c r="D3358" s="337"/>
      <c r="E3358" s="337"/>
      <c r="F3358" s="337"/>
      <c r="G3358" s="356"/>
      <c r="H3358" s="340"/>
      <c r="I3358" s="337"/>
      <c r="J3358" s="337"/>
      <c r="K3358" s="337"/>
      <c r="L3358" s="337"/>
      <c r="M3358" s="334"/>
      <c r="N3358" s="337"/>
      <c r="O3358" s="349"/>
      <c r="P3358" s="349" t="str">
        <f>TEXT(daily!$B3358,"mmmm")</f>
        <v>January</v>
      </c>
      <c r="Q3358" s="357"/>
      <c r="R3358" s="313" t="str">
        <f t="shared" si="90"/>
        <v>1900</v>
      </c>
    </row>
    <row r="3359" ht="27" customHeight="1" spans="1:18">
      <c r="A3359" s="362">
        <f t="shared" si="89"/>
        <v>3345</v>
      </c>
      <c r="B3359" s="294"/>
      <c r="C3359" s="337"/>
      <c r="D3359" s="337"/>
      <c r="E3359" s="337"/>
      <c r="F3359" s="337"/>
      <c r="G3359" s="356"/>
      <c r="H3359" s="340"/>
      <c r="I3359" s="337"/>
      <c r="J3359" s="337"/>
      <c r="K3359" s="337"/>
      <c r="L3359" s="337"/>
      <c r="M3359" s="329"/>
      <c r="N3359" s="337"/>
      <c r="O3359" s="349"/>
      <c r="P3359" s="349" t="str">
        <f>TEXT(daily!$B3359,"mmmm")</f>
        <v>January</v>
      </c>
      <c r="Q3359" s="358"/>
      <c r="R3359" s="313" t="str">
        <f t="shared" si="90"/>
        <v>1900</v>
      </c>
    </row>
    <row r="3360" ht="27" customHeight="1" spans="1:18">
      <c r="A3360" s="361">
        <f t="shared" si="89"/>
        <v>3346</v>
      </c>
      <c r="B3360" s="294"/>
      <c r="C3360" s="337"/>
      <c r="D3360" s="337"/>
      <c r="E3360" s="337"/>
      <c r="F3360" s="337"/>
      <c r="G3360" s="356"/>
      <c r="H3360" s="340"/>
      <c r="I3360" s="337"/>
      <c r="J3360" s="337"/>
      <c r="K3360" s="337"/>
      <c r="L3360" s="337"/>
      <c r="M3360" s="334"/>
      <c r="N3360" s="337"/>
      <c r="O3360" s="349"/>
      <c r="P3360" s="349" t="str">
        <f>TEXT(daily!$B3360,"mmmm")</f>
        <v>January</v>
      </c>
      <c r="Q3360" s="357"/>
      <c r="R3360" s="313" t="str">
        <f t="shared" si="90"/>
        <v>1900</v>
      </c>
    </row>
    <row r="3361" ht="27" customHeight="1" spans="1:18">
      <c r="A3361" s="362">
        <f t="shared" si="89"/>
        <v>3347</v>
      </c>
      <c r="B3361" s="294"/>
      <c r="C3361" s="337"/>
      <c r="D3361" s="337"/>
      <c r="E3361" s="337"/>
      <c r="F3361" s="337"/>
      <c r="G3361" s="356"/>
      <c r="H3361" s="340"/>
      <c r="I3361" s="337"/>
      <c r="J3361" s="337"/>
      <c r="K3361" s="337"/>
      <c r="L3361" s="337"/>
      <c r="M3361" s="329"/>
      <c r="N3361" s="337"/>
      <c r="O3361" s="349"/>
      <c r="P3361" s="349" t="str">
        <f>TEXT(daily!$B3361,"mmmm")</f>
        <v>January</v>
      </c>
      <c r="Q3361" s="358"/>
      <c r="R3361" s="313" t="str">
        <f t="shared" si="90"/>
        <v>1900</v>
      </c>
    </row>
    <row r="3362" ht="27" customHeight="1" spans="1:18">
      <c r="A3362" s="361">
        <f t="shared" si="89"/>
        <v>3348</v>
      </c>
      <c r="B3362" s="294"/>
      <c r="C3362" s="337"/>
      <c r="D3362" s="337"/>
      <c r="E3362" s="337"/>
      <c r="F3362" s="337"/>
      <c r="G3362" s="356"/>
      <c r="H3362" s="340"/>
      <c r="I3362" s="337"/>
      <c r="J3362" s="337"/>
      <c r="K3362" s="337"/>
      <c r="L3362" s="337"/>
      <c r="M3362" s="334"/>
      <c r="N3362" s="337"/>
      <c r="O3362" s="349"/>
      <c r="P3362" s="349" t="str">
        <f>TEXT(daily!$B3362,"mmmm")</f>
        <v>January</v>
      </c>
      <c r="Q3362" s="357"/>
      <c r="R3362" s="313" t="str">
        <f t="shared" si="90"/>
        <v>1900</v>
      </c>
    </row>
    <row r="3363" ht="27" customHeight="1" spans="1:18">
      <c r="A3363" s="362">
        <f t="shared" si="89"/>
        <v>3349</v>
      </c>
      <c r="B3363" s="294"/>
      <c r="C3363" s="337"/>
      <c r="D3363" s="337"/>
      <c r="E3363" s="337"/>
      <c r="F3363" s="337"/>
      <c r="G3363" s="356"/>
      <c r="H3363" s="340"/>
      <c r="I3363" s="337"/>
      <c r="J3363" s="337"/>
      <c r="K3363" s="337"/>
      <c r="L3363" s="337"/>
      <c r="M3363" s="329"/>
      <c r="N3363" s="337"/>
      <c r="O3363" s="349"/>
      <c r="P3363" s="349" t="str">
        <f>TEXT(daily!$B3363,"mmmm")</f>
        <v>January</v>
      </c>
      <c r="Q3363" s="358"/>
      <c r="R3363" s="313" t="str">
        <f t="shared" si="90"/>
        <v>1900</v>
      </c>
    </row>
    <row r="3364" ht="27" customHeight="1" spans="1:18">
      <c r="A3364" s="361">
        <f t="shared" si="89"/>
        <v>3350</v>
      </c>
      <c r="B3364" s="294"/>
      <c r="C3364" s="337"/>
      <c r="D3364" s="337"/>
      <c r="E3364" s="337"/>
      <c r="F3364" s="337"/>
      <c r="G3364" s="356"/>
      <c r="H3364" s="340"/>
      <c r="I3364" s="337"/>
      <c r="J3364" s="337"/>
      <c r="K3364" s="337"/>
      <c r="L3364" s="337"/>
      <c r="M3364" s="334"/>
      <c r="N3364" s="337"/>
      <c r="O3364" s="349"/>
      <c r="P3364" s="349" t="str">
        <f>TEXT(daily!$B3364,"mmmm")</f>
        <v>January</v>
      </c>
      <c r="Q3364" s="357"/>
      <c r="R3364" s="313" t="str">
        <f t="shared" si="90"/>
        <v>1900</v>
      </c>
    </row>
    <row r="3365" ht="27" customHeight="1" spans="1:18">
      <c r="A3365" s="362">
        <f t="shared" si="89"/>
        <v>3351</v>
      </c>
      <c r="B3365" s="294"/>
      <c r="C3365" s="337"/>
      <c r="D3365" s="337"/>
      <c r="E3365" s="337"/>
      <c r="F3365" s="337"/>
      <c r="G3365" s="356"/>
      <c r="H3365" s="340"/>
      <c r="I3365" s="337"/>
      <c r="J3365" s="337"/>
      <c r="K3365" s="337"/>
      <c r="L3365" s="337"/>
      <c r="M3365" s="329"/>
      <c r="N3365" s="337"/>
      <c r="O3365" s="349"/>
      <c r="P3365" s="349" t="str">
        <f>TEXT(daily!$B3365,"mmmm")</f>
        <v>January</v>
      </c>
      <c r="Q3365" s="358"/>
      <c r="R3365" s="313" t="str">
        <f t="shared" si="90"/>
        <v>1900</v>
      </c>
    </row>
    <row r="3366" ht="27" customHeight="1" spans="1:18">
      <c r="A3366" s="361">
        <f t="shared" si="89"/>
        <v>3352</v>
      </c>
      <c r="B3366" s="294"/>
      <c r="C3366" s="337"/>
      <c r="D3366" s="337"/>
      <c r="E3366" s="337"/>
      <c r="F3366" s="337"/>
      <c r="G3366" s="356"/>
      <c r="H3366" s="340"/>
      <c r="I3366" s="337"/>
      <c r="J3366" s="337"/>
      <c r="K3366" s="337"/>
      <c r="L3366" s="337"/>
      <c r="M3366" s="334"/>
      <c r="N3366" s="337"/>
      <c r="O3366" s="349"/>
      <c r="P3366" s="349" t="str">
        <f>TEXT(daily!$B3366,"mmmm")</f>
        <v>January</v>
      </c>
      <c r="Q3366" s="357"/>
      <c r="R3366" s="313" t="str">
        <f t="shared" si="90"/>
        <v>1900</v>
      </c>
    </row>
    <row r="3367" ht="27" customHeight="1" spans="1:18">
      <c r="A3367" s="362">
        <f t="shared" si="89"/>
        <v>3353</v>
      </c>
      <c r="B3367" s="294"/>
      <c r="C3367" s="337"/>
      <c r="D3367" s="337"/>
      <c r="E3367" s="337"/>
      <c r="F3367" s="337"/>
      <c r="G3367" s="356"/>
      <c r="H3367" s="340"/>
      <c r="I3367" s="337"/>
      <c r="J3367" s="337"/>
      <c r="K3367" s="337"/>
      <c r="L3367" s="337"/>
      <c r="M3367" s="329"/>
      <c r="N3367" s="337"/>
      <c r="O3367" s="349"/>
      <c r="P3367" s="349" t="str">
        <f>TEXT(daily!$B3367,"mmmm")</f>
        <v>January</v>
      </c>
      <c r="Q3367" s="358"/>
      <c r="R3367" s="313" t="str">
        <f t="shared" si="90"/>
        <v>1900</v>
      </c>
    </row>
    <row r="3368" ht="27" customHeight="1" spans="1:18">
      <c r="A3368" s="361">
        <f t="shared" si="89"/>
        <v>3354</v>
      </c>
      <c r="B3368" s="294"/>
      <c r="C3368" s="337"/>
      <c r="D3368" s="337"/>
      <c r="E3368" s="337"/>
      <c r="F3368" s="337"/>
      <c r="G3368" s="356"/>
      <c r="H3368" s="340"/>
      <c r="I3368" s="337"/>
      <c r="J3368" s="337"/>
      <c r="K3368" s="337"/>
      <c r="L3368" s="337"/>
      <c r="M3368" s="334"/>
      <c r="N3368" s="337"/>
      <c r="O3368" s="349"/>
      <c r="P3368" s="349" t="str">
        <f>TEXT(daily!$B3368,"mmmm")</f>
        <v>January</v>
      </c>
      <c r="Q3368" s="357"/>
      <c r="R3368" s="313" t="str">
        <f t="shared" si="90"/>
        <v>1900</v>
      </c>
    </row>
    <row r="3369" ht="27" customHeight="1" spans="1:18">
      <c r="A3369" s="362">
        <f t="shared" si="89"/>
        <v>3355</v>
      </c>
      <c r="B3369" s="294"/>
      <c r="C3369" s="337"/>
      <c r="D3369" s="337"/>
      <c r="E3369" s="337"/>
      <c r="F3369" s="337"/>
      <c r="G3369" s="356"/>
      <c r="H3369" s="340"/>
      <c r="I3369" s="337"/>
      <c r="J3369" s="337"/>
      <c r="K3369" s="337"/>
      <c r="L3369" s="337"/>
      <c r="M3369" s="329"/>
      <c r="N3369" s="337"/>
      <c r="O3369" s="349"/>
      <c r="P3369" s="349" t="str">
        <f>TEXT(daily!$B3369,"mmmm")</f>
        <v>January</v>
      </c>
      <c r="Q3369" s="358"/>
      <c r="R3369" s="313" t="str">
        <f t="shared" si="90"/>
        <v>1900</v>
      </c>
    </row>
    <row r="3370" ht="27" customHeight="1" spans="1:18">
      <c r="A3370" s="361">
        <f t="shared" ref="A3370:A3433" si="91">A3369+1</f>
        <v>3356</v>
      </c>
      <c r="B3370" s="294"/>
      <c r="C3370" s="337"/>
      <c r="D3370" s="337"/>
      <c r="E3370" s="337"/>
      <c r="F3370" s="337"/>
      <c r="G3370" s="356"/>
      <c r="H3370" s="340"/>
      <c r="I3370" s="337"/>
      <c r="J3370" s="337"/>
      <c r="K3370" s="337"/>
      <c r="L3370" s="337"/>
      <c r="M3370" s="334"/>
      <c r="N3370" s="337"/>
      <c r="O3370" s="349"/>
      <c r="P3370" s="349" t="str">
        <f>TEXT(daily!$B3370,"mmmm")</f>
        <v>January</v>
      </c>
      <c r="Q3370" s="357"/>
      <c r="R3370" s="313" t="str">
        <f t="shared" si="90"/>
        <v>1900</v>
      </c>
    </row>
    <row r="3371" ht="27" customHeight="1" spans="1:18">
      <c r="A3371" s="362">
        <f t="shared" si="91"/>
        <v>3357</v>
      </c>
      <c r="B3371" s="294"/>
      <c r="C3371" s="337"/>
      <c r="D3371" s="337"/>
      <c r="E3371" s="337"/>
      <c r="F3371" s="337"/>
      <c r="G3371" s="356"/>
      <c r="H3371" s="340"/>
      <c r="I3371" s="337"/>
      <c r="J3371" s="337"/>
      <c r="K3371" s="337"/>
      <c r="L3371" s="337"/>
      <c r="M3371" s="329"/>
      <c r="N3371" s="337"/>
      <c r="O3371" s="349"/>
      <c r="P3371" s="349" t="str">
        <f>TEXT(daily!$B3371,"mmmm")</f>
        <v>January</v>
      </c>
      <c r="Q3371" s="358"/>
      <c r="R3371" s="313" t="str">
        <f t="shared" si="90"/>
        <v>1900</v>
      </c>
    </row>
    <row r="3372" ht="27" customHeight="1" spans="1:18">
      <c r="A3372" s="361">
        <f t="shared" si="91"/>
        <v>3358</v>
      </c>
      <c r="B3372" s="294"/>
      <c r="C3372" s="337"/>
      <c r="D3372" s="337"/>
      <c r="E3372" s="337"/>
      <c r="F3372" s="337"/>
      <c r="G3372" s="356"/>
      <c r="H3372" s="340"/>
      <c r="I3372" s="337"/>
      <c r="J3372" s="337"/>
      <c r="K3372" s="337"/>
      <c r="L3372" s="337"/>
      <c r="M3372" s="334"/>
      <c r="N3372" s="337"/>
      <c r="O3372" s="349"/>
      <c r="P3372" s="349" t="str">
        <f>TEXT(daily!$B3372,"mmmm")</f>
        <v>January</v>
      </c>
      <c r="Q3372" s="357"/>
      <c r="R3372" s="313" t="str">
        <f t="shared" si="90"/>
        <v>1900</v>
      </c>
    </row>
    <row r="3373" ht="27" customHeight="1" spans="1:18">
      <c r="A3373" s="362">
        <f t="shared" si="91"/>
        <v>3359</v>
      </c>
      <c r="B3373" s="294"/>
      <c r="C3373" s="337"/>
      <c r="D3373" s="337"/>
      <c r="E3373" s="337"/>
      <c r="F3373" s="337"/>
      <c r="G3373" s="356"/>
      <c r="H3373" s="340"/>
      <c r="I3373" s="337"/>
      <c r="J3373" s="337"/>
      <c r="K3373" s="337"/>
      <c r="L3373" s="337"/>
      <c r="M3373" s="329"/>
      <c r="N3373" s="337"/>
      <c r="O3373" s="349"/>
      <c r="P3373" s="349" t="str">
        <f>TEXT(daily!$B3373,"mmmm")</f>
        <v>January</v>
      </c>
      <c r="Q3373" s="358"/>
      <c r="R3373" s="313" t="str">
        <f t="shared" si="90"/>
        <v>1900</v>
      </c>
    </row>
    <row r="3374" ht="27" customHeight="1" spans="1:18">
      <c r="A3374" s="361">
        <f t="shared" si="91"/>
        <v>3360</v>
      </c>
      <c r="B3374" s="294"/>
      <c r="C3374" s="337"/>
      <c r="D3374" s="337"/>
      <c r="E3374" s="337"/>
      <c r="F3374" s="337"/>
      <c r="G3374" s="356"/>
      <c r="H3374" s="340"/>
      <c r="I3374" s="337"/>
      <c r="J3374" s="337"/>
      <c r="K3374" s="337"/>
      <c r="L3374" s="337"/>
      <c r="M3374" s="334"/>
      <c r="N3374" s="337"/>
      <c r="O3374" s="349"/>
      <c r="P3374" s="349" t="str">
        <f>TEXT(daily!$B3374,"mmmm")</f>
        <v>January</v>
      </c>
      <c r="Q3374" s="357"/>
      <c r="R3374" s="313" t="str">
        <f t="shared" si="90"/>
        <v>1900</v>
      </c>
    </row>
    <row r="3375" ht="27" customHeight="1" spans="1:18">
      <c r="A3375" s="362">
        <f t="shared" si="91"/>
        <v>3361</v>
      </c>
      <c r="B3375" s="294"/>
      <c r="C3375" s="337"/>
      <c r="D3375" s="337"/>
      <c r="E3375" s="337"/>
      <c r="F3375" s="337"/>
      <c r="G3375" s="356"/>
      <c r="H3375" s="340"/>
      <c r="I3375" s="337"/>
      <c r="J3375" s="337"/>
      <c r="K3375" s="337"/>
      <c r="L3375" s="337"/>
      <c r="M3375" s="329"/>
      <c r="N3375" s="337"/>
      <c r="O3375" s="349"/>
      <c r="P3375" s="349" t="str">
        <f>TEXT(daily!$B3375,"mmmm")</f>
        <v>January</v>
      </c>
      <c r="Q3375" s="358"/>
      <c r="R3375" s="313" t="str">
        <f t="shared" si="90"/>
        <v>1900</v>
      </c>
    </row>
    <row r="3376" ht="27" customHeight="1" spans="1:18">
      <c r="A3376" s="361">
        <f t="shared" si="91"/>
        <v>3362</v>
      </c>
      <c r="B3376" s="294"/>
      <c r="C3376" s="337"/>
      <c r="D3376" s="337"/>
      <c r="E3376" s="337"/>
      <c r="F3376" s="337"/>
      <c r="G3376" s="356"/>
      <c r="H3376" s="340"/>
      <c r="I3376" s="337"/>
      <c r="J3376" s="337"/>
      <c r="K3376" s="337"/>
      <c r="L3376" s="337"/>
      <c r="M3376" s="334"/>
      <c r="N3376" s="337"/>
      <c r="O3376" s="349"/>
      <c r="P3376" s="349" t="str">
        <f>TEXT(daily!$B3376,"mmmm")</f>
        <v>January</v>
      </c>
      <c r="Q3376" s="357"/>
      <c r="R3376" s="313" t="str">
        <f t="shared" si="90"/>
        <v>1900</v>
      </c>
    </row>
    <row r="3377" ht="27" customHeight="1" spans="1:18">
      <c r="A3377" s="362">
        <f t="shared" si="91"/>
        <v>3363</v>
      </c>
      <c r="B3377" s="294"/>
      <c r="C3377" s="337"/>
      <c r="D3377" s="337"/>
      <c r="E3377" s="337"/>
      <c r="F3377" s="337"/>
      <c r="G3377" s="356"/>
      <c r="H3377" s="340"/>
      <c r="I3377" s="337"/>
      <c r="J3377" s="337"/>
      <c r="K3377" s="337"/>
      <c r="L3377" s="337"/>
      <c r="M3377" s="329"/>
      <c r="N3377" s="337"/>
      <c r="O3377" s="349"/>
      <c r="P3377" s="349" t="str">
        <f>TEXT(daily!$B3377,"mmmm")</f>
        <v>January</v>
      </c>
      <c r="Q3377" s="358"/>
      <c r="R3377" s="313" t="str">
        <f t="shared" si="90"/>
        <v>1900</v>
      </c>
    </row>
    <row r="3378" ht="27" customHeight="1" spans="1:18">
      <c r="A3378" s="361">
        <f t="shared" si="91"/>
        <v>3364</v>
      </c>
      <c r="B3378" s="294"/>
      <c r="C3378" s="337"/>
      <c r="D3378" s="337"/>
      <c r="E3378" s="337"/>
      <c r="F3378" s="337"/>
      <c r="G3378" s="356"/>
      <c r="H3378" s="340"/>
      <c r="I3378" s="337"/>
      <c r="J3378" s="337"/>
      <c r="K3378" s="337"/>
      <c r="L3378" s="337"/>
      <c r="M3378" s="334"/>
      <c r="N3378" s="337"/>
      <c r="O3378" s="349"/>
      <c r="P3378" s="349" t="str">
        <f>TEXT(daily!$B3378,"mmmm")</f>
        <v>January</v>
      </c>
      <c r="Q3378" s="357"/>
      <c r="R3378" s="313" t="str">
        <f t="shared" si="90"/>
        <v>1900</v>
      </c>
    </row>
    <row r="3379" ht="27" customHeight="1" spans="1:18">
      <c r="A3379" s="362">
        <f t="shared" si="91"/>
        <v>3365</v>
      </c>
      <c r="B3379" s="294"/>
      <c r="C3379" s="337"/>
      <c r="D3379" s="337"/>
      <c r="E3379" s="337"/>
      <c r="F3379" s="337"/>
      <c r="G3379" s="356"/>
      <c r="H3379" s="340"/>
      <c r="I3379" s="337"/>
      <c r="J3379" s="337"/>
      <c r="K3379" s="337"/>
      <c r="L3379" s="337"/>
      <c r="M3379" s="329"/>
      <c r="N3379" s="337"/>
      <c r="O3379" s="349"/>
      <c r="P3379" s="349" t="str">
        <f>TEXT(daily!$B3379,"mmmm")</f>
        <v>January</v>
      </c>
      <c r="Q3379" s="358"/>
      <c r="R3379" s="313" t="str">
        <f t="shared" si="90"/>
        <v>1900</v>
      </c>
    </row>
    <row r="3380" ht="27" customHeight="1" spans="1:18">
      <c r="A3380" s="361">
        <f t="shared" si="91"/>
        <v>3366</v>
      </c>
      <c r="B3380" s="294"/>
      <c r="C3380" s="337"/>
      <c r="D3380" s="337"/>
      <c r="E3380" s="337"/>
      <c r="F3380" s="337"/>
      <c r="G3380" s="356"/>
      <c r="H3380" s="340"/>
      <c r="I3380" s="337"/>
      <c r="J3380" s="337"/>
      <c r="K3380" s="337"/>
      <c r="L3380" s="337"/>
      <c r="M3380" s="334"/>
      <c r="N3380" s="337"/>
      <c r="O3380" s="349"/>
      <c r="P3380" s="349" t="str">
        <f>TEXT(daily!$B3380,"mmmm")</f>
        <v>January</v>
      </c>
      <c r="Q3380" s="357"/>
      <c r="R3380" s="313" t="str">
        <f t="shared" si="90"/>
        <v>1900</v>
      </c>
    </row>
    <row r="3381" ht="27" customHeight="1" spans="1:18">
      <c r="A3381" s="362">
        <f t="shared" si="91"/>
        <v>3367</v>
      </c>
      <c r="B3381" s="294"/>
      <c r="C3381" s="337"/>
      <c r="D3381" s="337"/>
      <c r="E3381" s="337"/>
      <c r="F3381" s="337"/>
      <c r="G3381" s="356"/>
      <c r="H3381" s="340"/>
      <c r="I3381" s="337"/>
      <c r="J3381" s="337"/>
      <c r="K3381" s="337"/>
      <c r="L3381" s="337"/>
      <c r="M3381" s="329"/>
      <c r="N3381" s="337"/>
      <c r="O3381" s="349"/>
      <c r="P3381" s="349" t="str">
        <f>TEXT(daily!$B3381,"mmmm")</f>
        <v>January</v>
      </c>
      <c r="Q3381" s="358"/>
      <c r="R3381" s="313" t="str">
        <f t="shared" si="90"/>
        <v>1900</v>
      </c>
    </row>
    <row r="3382" ht="27" customHeight="1" spans="1:18">
      <c r="A3382" s="361">
        <f t="shared" si="91"/>
        <v>3368</v>
      </c>
      <c r="B3382" s="294"/>
      <c r="C3382" s="337"/>
      <c r="D3382" s="337"/>
      <c r="E3382" s="337"/>
      <c r="F3382" s="337"/>
      <c r="G3382" s="356"/>
      <c r="H3382" s="340"/>
      <c r="I3382" s="337"/>
      <c r="J3382" s="337"/>
      <c r="K3382" s="337"/>
      <c r="L3382" s="337"/>
      <c r="M3382" s="334"/>
      <c r="N3382" s="337"/>
      <c r="O3382" s="349"/>
      <c r="P3382" s="349" t="str">
        <f>TEXT(daily!$B3382,"mmmm")</f>
        <v>January</v>
      </c>
      <c r="Q3382" s="357"/>
      <c r="R3382" s="313" t="str">
        <f t="shared" si="90"/>
        <v>1900</v>
      </c>
    </row>
    <row r="3383" ht="27" customHeight="1" spans="1:18">
      <c r="A3383" s="362">
        <f t="shared" si="91"/>
        <v>3369</v>
      </c>
      <c r="B3383" s="294"/>
      <c r="C3383" s="337"/>
      <c r="D3383" s="337"/>
      <c r="E3383" s="337"/>
      <c r="F3383" s="337"/>
      <c r="G3383" s="356"/>
      <c r="H3383" s="340"/>
      <c r="I3383" s="337"/>
      <c r="J3383" s="337"/>
      <c r="K3383" s="337"/>
      <c r="L3383" s="337"/>
      <c r="M3383" s="329"/>
      <c r="N3383" s="337"/>
      <c r="O3383" s="349"/>
      <c r="P3383" s="349" t="str">
        <f>TEXT(daily!$B3383,"mmmm")</f>
        <v>January</v>
      </c>
      <c r="Q3383" s="358"/>
      <c r="R3383" s="313" t="str">
        <f t="shared" si="90"/>
        <v>1900</v>
      </c>
    </row>
    <row r="3384" ht="27" customHeight="1" spans="1:18">
      <c r="A3384" s="361">
        <f t="shared" si="91"/>
        <v>3370</v>
      </c>
      <c r="B3384" s="294"/>
      <c r="C3384" s="337"/>
      <c r="D3384" s="337"/>
      <c r="E3384" s="337"/>
      <c r="F3384" s="337"/>
      <c r="G3384" s="356"/>
      <c r="H3384" s="340"/>
      <c r="I3384" s="337"/>
      <c r="J3384" s="337"/>
      <c r="K3384" s="337"/>
      <c r="L3384" s="337"/>
      <c r="M3384" s="334"/>
      <c r="N3384" s="337"/>
      <c r="O3384" s="349"/>
      <c r="P3384" s="349" t="str">
        <f>TEXT(daily!$B3384,"mmmm")</f>
        <v>January</v>
      </c>
      <c r="Q3384" s="357"/>
      <c r="R3384" s="313" t="str">
        <f t="shared" si="90"/>
        <v>1900</v>
      </c>
    </row>
    <row r="3385" ht="27" customHeight="1" spans="1:18">
      <c r="A3385" s="362">
        <f t="shared" si="91"/>
        <v>3371</v>
      </c>
      <c r="B3385" s="294"/>
      <c r="C3385" s="337"/>
      <c r="D3385" s="337"/>
      <c r="E3385" s="337"/>
      <c r="F3385" s="337"/>
      <c r="G3385" s="356"/>
      <c r="H3385" s="340"/>
      <c r="I3385" s="337"/>
      <c r="J3385" s="337"/>
      <c r="K3385" s="337"/>
      <c r="L3385" s="337"/>
      <c r="M3385" s="329"/>
      <c r="N3385" s="337"/>
      <c r="O3385" s="349"/>
      <c r="P3385" s="349" t="str">
        <f>TEXT(daily!$B3385,"mmmm")</f>
        <v>January</v>
      </c>
      <c r="Q3385" s="358"/>
      <c r="R3385" s="313" t="str">
        <f t="shared" si="90"/>
        <v>1900</v>
      </c>
    </row>
    <row r="3386" ht="27" customHeight="1" spans="1:18">
      <c r="A3386" s="361">
        <f t="shared" si="91"/>
        <v>3372</v>
      </c>
      <c r="B3386" s="294"/>
      <c r="C3386" s="337"/>
      <c r="D3386" s="337"/>
      <c r="E3386" s="337"/>
      <c r="F3386" s="337"/>
      <c r="G3386" s="356"/>
      <c r="H3386" s="340"/>
      <c r="I3386" s="337"/>
      <c r="J3386" s="337"/>
      <c r="K3386" s="337"/>
      <c r="L3386" s="337"/>
      <c r="M3386" s="334"/>
      <c r="N3386" s="337"/>
      <c r="O3386" s="349"/>
      <c r="P3386" s="349" t="str">
        <f>TEXT(daily!$B3386,"mmmm")</f>
        <v>January</v>
      </c>
      <c r="Q3386" s="357"/>
      <c r="R3386" s="313" t="str">
        <f t="shared" si="90"/>
        <v>1900</v>
      </c>
    </row>
    <row r="3387" ht="27" customHeight="1" spans="1:18">
      <c r="A3387" s="362">
        <f t="shared" si="91"/>
        <v>3373</v>
      </c>
      <c r="B3387" s="294"/>
      <c r="C3387" s="337"/>
      <c r="D3387" s="337"/>
      <c r="E3387" s="337"/>
      <c r="F3387" s="337"/>
      <c r="G3387" s="356"/>
      <c r="H3387" s="340"/>
      <c r="I3387" s="337"/>
      <c r="J3387" s="337"/>
      <c r="K3387" s="337"/>
      <c r="L3387" s="337"/>
      <c r="M3387" s="329"/>
      <c r="N3387" s="337"/>
      <c r="O3387" s="349"/>
      <c r="P3387" s="349" t="str">
        <f>TEXT(daily!$B3387,"mmmm")</f>
        <v>January</v>
      </c>
      <c r="Q3387" s="358"/>
      <c r="R3387" s="313" t="str">
        <f t="shared" si="90"/>
        <v>1900</v>
      </c>
    </row>
    <row r="3388" ht="27" customHeight="1" spans="1:18">
      <c r="A3388" s="361">
        <f t="shared" si="91"/>
        <v>3374</v>
      </c>
      <c r="B3388" s="294"/>
      <c r="C3388" s="337"/>
      <c r="D3388" s="337"/>
      <c r="E3388" s="337"/>
      <c r="F3388" s="337"/>
      <c r="G3388" s="356"/>
      <c r="H3388" s="340"/>
      <c r="I3388" s="337"/>
      <c r="J3388" s="337"/>
      <c r="K3388" s="337"/>
      <c r="L3388" s="337"/>
      <c r="M3388" s="334"/>
      <c r="N3388" s="337"/>
      <c r="O3388" s="349"/>
      <c r="P3388" s="349" t="str">
        <f>TEXT(daily!$B3388,"mmmm")</f>
        <v>January</v>
      </c>
      <c r="Q3388" s="357"/>
      <c r="R3388" s="313" t="str">
        <f t="shared" si="90"/>
        <v>1900</v>
      </c>
    </row>
    <row r="3389" ht="27" customHeight="1" spans="1:18">
      <c r="A3389" s="362">
        <f t="shared" si="91"/>
        <v>3375</v>
      </c>
      <c r="B3389" s="294"/>
      <c r="C3389" s="337"/>
      <c r="D3389" s="337"/>
      <c r="E3389" s="337"/>
      <c r="F3389" s="337"/>
      <c r="G3389" s="356"/>
      <c r="H3389" s="340"/>
      <c r="I3389" s="337"/>
      <c r="J3389" s="337"/>
      <c r="K3389" s="337"/>
      <c r="L3389" s="337"/>
      <c r="M3389" s="329"/>
      <c r="N3389" s="337"/>
      <c r="O3389" s="349"/>
      <c r="P3389" s="349" t="str">
        <f>TEXT(daily!$B3389,"mmmm")</f>
        <v>January</v>
      </c>
      <c r="Q3389" s="358"/>
      <c r="R3389" s="313" t="str">
        <f t="shared" si="90"/>
        <v>1900</v>
      </c>
    </row>
    <row r="3390" ht="27" customHeight="1" spans="1:18">
      <c r="A3390" s="361">
        <f t="shared" si="91"/>
        <v>3376</v>
      </c>
      <c r="B3390" s="294"/>
      <c r="C3390" s="337"/>
      <c r="D3390" s="337"/>
      <c r="E3390" s="337"/>
      <c r="F3390" s="337"/>
      <c r="G3390" s="356"/>
      <c r="H3390" s="340"/>
      <c r="I3390" s="337"/>
      <c r="J3390" s="337"/>
      <c r="K3390" s="337"/>
      <c r="L3390" s="337"/>
      <c r="M3390" s="334"/>
      <c r="N3390" s="337"/>
      <c r="O3390" s="349"/>
      <c r="P3390" s="349" t="str">
        <f>TEXT(daily!$B3390,"mmmm")</f>
        <v>January</v>
      </c>
      <c r="Q3390" s="357"/>
      <c r="R3390" s="313" t="str">
        <f t="shared" si="90"/>
        <v>1900</v>
      </c>
    </row>
    <row r="3391" ht="27" customHeight="1" spans="1:18">
      <c r="A3391" s="362">
        <f t="shared" si="91"/>
        <v>3377</v>
      </c>
      <c r="B3391" s="294"/>
      <c r="C3391" s="337"/>
      <c r="D3391" s="337"/>
      <c r="E3391" s="337"/>
      <c r="F3391" s="337"/>
      <c r="G3391" s="356"/>
      <c r="H3391" s="340"/>
      <c r="I3391" s="337"/>
      <c r="J3391" s="337"/>
      <c r="K3391" s="337"/>
      <c r="L3391" s="337"/>
      <c r="M3391" s="329"/>
      <c r="N3391" s="337"/>
      <c r="O3391" s="349"/>
      <c r="P3391" s="349" t="str">
        <f>TEXT(daily!$B3391,"mmmm")</f>
        <v>January</v>
      </c>
      <c r="Q3391" s="358"/>
      <c r="R3391" s="313" t="str">
        <f t="shared" si="90"/>
        <v>1900</v>
      </c>
    </row>
    <row r="3392" ht="27" customHeight="1" spans="1:18">
      <c r="A3392" s="361">
        <f t="shared" si="91"/>
        <v>3378</v>
      </c>
      <c r="B3392" s="294"/>
      <c r="C3392" s="337"/>
      <c r="D3392" s="337"/>
      <c r="E3392" s="337"/>
      <c r="F3392" s="337"/>
      <c r="G3392" s="356"/>
      <c r="H3392" s="340"/>
      <c r="I3392" s="337"/>
      <c r="J3392" s="337"/>
      <c r="K3392" s="337"/>
      <c r="L3392" s="337"/>
      <c r="M3392" s="334"/>
      <c r="N3392" s="337"/>
      <c r="O3392" s="349"/>
      <c r="P3392" s="349" t="str">
        <f>TEXT(daily!$B3392,"mmmm")</f>
        <v>January</v>
      </c>
      <c r="Q3392" s="357"/>
      <c r="R3392" s="313" t="str">
        <f t="shared" si="90"/>
        <v>1900</v>
      </c>
    </row>
    <row r="3393" ht="27" customHeight="1" spans="1:18">
      <c r="A3393" s="362">
        <f t="shared" si="91"/>
        <v>3379</v>
      </c>
      <c r="B3393" s="294"/>
      <c r="C3393" s="337"/>
      <c r="D3393" s="337"/>
      <c r="E3393" s="337"/>
      <c r="F3393" s="337"/>
      <c r="G3393" s="356"/>
      <c r="H3393" s="340"/>
      <c r="I3393" s="337"/>
      <c r="J3393" s="337"/>
      <c r="K3393" s="337"/>
      <c r="L3393" s="337"/>
      <c r="M3393" s="329"/>
      <c r="N3393" s="337"/>
      <c r="O3393" s="349"/>
      <c r="P3393" s="349" t="str">
        <f>TEXT(daily!$B3393,"mmmm")</f>
        <v>January</v>
      </c>
      <c r="Q3393" s="358"/>
      <c r="R3393" s="313" t="str">
        <f t="shared" si="90"/>
        <v>1900</v>
      </c>
    </row>
    <row r="3394" ht="27" customHeight="1" spans="1:18">
      <c r="A3394" s="361">
        <f t="shared" si="91"/>
        <v>3380</v>
      </c>
      <c r="B3394" s="294"/>
      <c r="C3394" s="337"/>
      <c r="D3394" s="337"/>
      <c r="E3394" s="337"/>
      <c r="F3394" s="337"/>
      <c r="G3394" s="356"/>
      <c r="H3394" s="340"/>
      <c r="I3394" s="337"/>
      <c r="J3394" s="337"/>
      <c r="K3394" s="337"/>
      <c r="L3394" s="337"/>
      <c r="M3394" s="334"/>
      <c r="N3394" s="337"/>
      <c r="O3394" s="349"/>
      <c r="P3394" s="349" t="str">
        <f>TEXT(daily!$B3394,"mmmm")</f>
        <v>January</v>
      </c>
      <c r="Q3394" s="357"/>
      <c r="R3394" s="313" t="str">
        <f t="shared" si="90"/>
        <v>1900</v>
      </c>
    </row>
    <row r="3395" ht="27" customHeight="1" spans="1:18">
      <c r="A3395" s="362">
        <f t="shared" si="91"/>
        <v>3381</v>
      </c>
      <c r="B3395" s="294"/>
      <c r="C3395" s="337"/>
      <c r="D3395" s="337"/>
      <c r="E3395" s="337"/>
      <c r="F3395" s="337"/>
      <c r="G3395" s="356"/>
      <c r="H3395" s="340"/>
      <c r="I3395" s="337"/>
      <c r="J3395" s="337"/>
      <c r="K3395" s="337"/>
      <c r="L3395" s="337"/>
      <c r="M3395" s="329"/>
      <c r="N3395" s="337"/>
      <c r="O3395" s="349"/>
      <c r="P3395" s="349" t="str">
        <f>TEXT(daily!$B3395,"mmmm")</f>
        <v>January</v>
      </c>
      <c r="Q3395" s="358"/>
      <c r="R3395" s="313" t="str">
        <f t="shared" si="90"/>
        <v>1900</v>
      </c>
    </row>
    <row r="3396" ht="27" customHeight="1" spans="1:18">
      <c r="A3396" s="361">
        <f t="shared" si="91"/>
        <v>3382</v>
      </c>
      <c r="B3396" s="294"/>
      <c r="C3396" s="337"/>
      <c r="D3396" s="337"/>
      <c r="E3396" s="337"/>
      <c r="F3396" s="337"/>
      <c r="G3396" s="356"/>
      <c r="H3396" s="340"/>
      <c r="I3396" s="337"/>
      <c r="J3396" s="337"/>
      <c r="K3396" s="337"/>
      <c r="L3396" s="337"/>
      <c r="M3396" s="334"/>
      <c r="N3396" s="337"/>
      <c r="O3396" s="349"/>
      <c r="P3396" s="349" t="str">
        <f>TEXT(daily!$B3396,"mmmm")</f>
        <v>January</v>
      </c>
      <c r="Q3396" s="357"/>
      <c r="R3396" s="313" t="str">
        <f t="shared" si="90"/>
        <v>1900</v>
      </c>
    </row>
    <row r="3397" ht="27" customHeight="1" spans="1:18">
      <c r="A3397" s="362">
        <f t="shared" si="91"/>
        <v>3383</v>
      </c>
      <c r="B3397" s="294"/>
      <c r="C3397" s="337"/>
      <c r="D3397" s="337"/>
      <c r="E3397" s="337"/>
      <c r="F3397" s="337"/>
      <c r="G3397" s="356"/>
      <c r="H3397" s="340"/>
      <c r="I3397" s="337"/>
      <c r="J3397" s="337"/>
      <c r="K3397" s="337"/>
      <c r="L3397" s="337"/>
      <c r="M3397" s="329"/>
      <c r="N3397" s="337"/>
      <c r="O3397" s="349"/>
      <c r="P3397" s="349" t="str">
        <f>TEXT(daily!$B3397,"mmmm")</f>
        <v>January</v>
      </c>
      <c r="Q3397" s="358"/>
      <c r="R3397" s="313" t="str">
        <f t="shared" si="90"/>
        <v>1900</v>
      </c>
    </row>
    <row r="3398" ht="27" customHeight="1" spans="1:18">
      <c r="A3398" s="361">
        <f t="shared" si="91"/>
        <v>3384</v>
      </c>
      <c r="B3398" s="294"/>
      <c r="C3398" s="337"/>
      <c r="D3398" s="337"/>
      <c r="E3398" s="337"/>
      <c r="F3398" s="337"/>
      <c r="G3398" s="356"/>
      <c r="H3398" s="340"/>
      <c r="I3398" s="337"/>
      <c r="J3398" s="337"/>
      <c r="K3398" s="337"/>
      <c r="L3398" s="337"/>
      <c r="M3398" s="334"/>
      <c r="N3398" s="337"/>
      <c r="O3398" s="349"/>
      <c r="P3398" s="349" t="str">
        <f>TEXT(daily!$B3398,"mmmm")</f>
        <v>January</v>
      </c>
      <c r="Q3398" s="357"/>
      <c r="R3398" s="313" t="str">
        <f t="shared" si="90"/>
        <v>1900</v>
      </c>
    </row>
    <row r="3399" ht="27" customHeight="1" spans="1:18">
      <c r="A3399" s="362">
        <f t="shared" si="91"/>
        <v>3385</v>
      </c>
      <c r="B3399" s="294"/>
      <c r="C3399" s="337"/>
      <c r="D3399" s="337"/>
      <c r="E3399" s="337"/>
      <c r="F3399" s="337"/>
      <c r="G3399" s="356"/>
      <c r="H3399" s="340"/>
      <c r="I3399" s="337"/>
      <c r="J3399" s="337"/>
      <c r="K3399" s="337"/>
      <c r="L3399" s="337"/>
      <c r="M3399" s="329"/>
      <c r="N3399" s="337"/>
      <c r="O3399" s="349"/>
      <c r="P3399" s="349" t="str">
        <f>TEXT(daily!$B3399,"mmmm")</f>
        <v>January</v>
      </c>
      <c r="Q3399" s="358"/>
      <c r="R3399" s="313" t="str">
        <f t="shared" si="90"/>
        <v>1900</v>
      </c>
    </row>
    <row r="3400" ht="27" customHeight="1" spans="1:18">
      <c r="A3400" s="361">
        <f t="shared" si="91"/>
        <v>3386</v>
      </c>
      <c r="B3400" s="294"/>
      <c r="C3400" s="337"/>
      <c r="D3400" s="337"/>
      <c r="E3400" s="337"/>
      <c r="F3400" s="337"/>
      <c r="G3400" s="356"/>
      <c r="H3400" s="340"/>
      <c r="I3400" s="337"/>
      <c r="J3400" s="337"/>
      <c r="K3400" s="337"/>
      <c r="L3400" s="337"/>
      <c r="M3400" s="334"/>
      <c r="N3400" s="337"/>
      <c r="O3400" s="349"/>
      <c r="P3400" s="349" t="str">
        <f>TEXT(daily!$B3400,"mmmm")</f>
        <v>January</v>
      </c>
      <c r="Q3400" s="357"/>
      <c r="R3400" s="313" t="str">
        <f t="shared" si="90"/>
        <v>1900</v>
      </c>
    </row>
    <row r="3401" ht="27" customHeight="1" spans="1:18">
      <c r="A3401" s="362">
        <f t="shared" si="91"/>
        <v>3387</v>
      </c>
      <c r="B3401" s="294"/>
      <c r="C3401" s="337"/>
      <c r="D3401" s="337"/>
      <c r="E3401" s="337"/>
      <c r="F3401" s="337"/>
      <c r="G3401" s="356"/>
      <c r="H3401" s="340"/>
      <c r="I3401" s="337"/>
      <c r="J3401" s="337"/>
      <c r="K3401" s="337"/>
      <c r="L3401" s="337"/>
      <c r="M3401" s="329"/>
      <c r="N3401" s="337"/>
      <c r="O3401" s="349"/>
      <c r="P3401" s="349" t="str">
        <f>TEXT(daily!$B3401,"mmmm")</f>
        <v>January</v>
      </c>
      <c r="Q3401" s="358"/>
      <c r="R3401" s="313" t="str">
        <f t="shared" si="90"/>
        <v>1900</v>
      </c>
    </row>
    <row r="3402" ht="27" customHeight="1" spans="1:18">
      <c r="A3402" s="361">
        <f t="shared" si="91"/>
        <v>3388</v>
      </c>
      <c r="B3402" s="294"/>
      <c r="C3402" s="337"/>
      <c r="D3402" s="337"/>
      <c r="E3402" s="337"/>
      <c r="F3402" s="337"/>
      <c r="G3402" s="356"/>
      <c r="H3402" s="340"/>
      <c r="I3402" s="337"/>
      <c r="J3402" s="337"/>
      <c r="K3402" s="337"/>
      <c r="L3402" s="337"/>
      <c r="M3402" s="334"/>
      <c r="N3402" s="337"/>
      <c r="O3402" s="349"/>
      <c r="P3402" s="349" t="str">
        <f>TEXT(daily!$B3402,"mmmm")</f>
        <v>January</v>
      </c>
      <c r="Q3402" s="357"/>
      <c r="R3402" s="313" t="str">
        <f t="shared" si="90"/>
        <v>1900</v>
      </c>
    </row>
    <row r="3403" ht="27" customHeight="1" spans="1:18">
      <c r="A3403" s="362">
        <f t="shared" si="91"/>
        <v>3389</v>
      </c>
      <c r="B3403" s="294"/>
      <c r="C3403" s="337"/>
      <c r="D3403" s="337"/>
      <c r="E3403" s="337"/>
      <c r="F3403" s="337"/>
      <c r="G3403" s="356"/>
      <c r="H3403" s="340"/>
      <c r="I3403" s="337"/>
      <c r="J3403" s="337"/>
      <c r="K3403" s="337"/>
      <c r="L3403" s="337"/>
      <c r="M3403" s="329"/>
      <c r="N3403" s="337"/>
      <c r="O3403" s="349"/>
      <c r="P3403" s="349" t="str">
        <f>TEXT(daily!$B3403,"mmmm")</f>
        <v>January</v>
      </c>
      <c r="Q3403" s="358"/>
      <c r="R3403" s="313" t="str">
        <f t="shared" si="90"/>
        <v>1900</v>
      </c>
    </row>
    <row r="3404" ht="27" customHeight="1" spans="1:18">
      <c r="A3404" s="361">
        <f t="shared" si="91"/>
        <v>3390</v>
      </c>
      <c r="B3404" s="294"/>
      <c r="C3404" s="337"/>
      <c r="D3404" s="337"/>
      <c r="E3404" s="337"/>
      <c r="F3404" s="337"/>
      <c r="G3404" s="356"/>
      <c r="H3404" s="340"/>
      <c r="I3404" s="337"/>
      <c r="J3404" s="337"/>
      <c r="K3404" s="337"/>
      <c r="L3404" s="337"/>
      <c r="M3404" s="334"/>
      <c r="N3404" s="337"/>
      <c r="O3404" s="349"/>
      <c r="P3404" s="349" t="str">
        <f>TEXT(daily!$B3404,"mmmm")</f>
        <v>January</v>
      </c>
      <c r="Q3404" s="357"/>
      <c r="R3404" s="313" t="str">
        <f t="shared" si="90"/>
        <v>1900</v>
      </c>
    </row>
    <row r="3405" ht="27" customHeight="1" spans="1:18">
      <c r="A3405" s="362">
        <f t="shared" si="91"/>
        <v>3391</v>
      </c>
      <c r="B3405" s="294"/>
      <c r="C3405" s="337"/>
      <c r="D3405" s="337"/>
      <c r="E3405" s="337"/>
      <c r="F3405" s="337"/>
      <c r="G3405" s="356"/>
      <c r="H3405" s="340"/>
      <c r="I3405" s="337"/>
      <c r="J3405" s="337"/>
      <c r="K3405" s="337"/>
      <c r="L3405" s="337"/>
      <c r="M3405" s="329"/>
      <c r="N3405" s="337"/>
      <c r="O3405" s="349"/>
      <c r="P3405" s="349" t="str">
        <f>TEXT(daily!$B3405,"mmmm")</f>
        <v>January</v>
      </c>
      <c r="Q3405" s="358"/>
      <c r="R3405" s="313" t="str">
        <f t="shared" si="90"/>
        <v>1900</v>
      </c>
    </row>
    <row r="3406" ht="27" customHeight="1" spans="1:18">
      <c r="A3406" s="361">
        <f t="shared" si="91"/>
        <v>3392</v>
      </c>
      <c r="B3406" s="294"/>
      <c r="C3406" s="337"/>
      <c r="D3406" s="337"/>
      <c r="E3406" s="337"/>
      <c r="F3406" s="337"/>
      <c r="G3406" s="356"/>
      <c r="H3406" s="340"/>
      <c r="I3406" s="337"/>
      <c r="J3406" s="337"/>
      <c r="K3406" s="337"/>
      <c r="L3406" s="337"/>
      <c r="M3406" s="334"/>
      <c r="N3406" s="337"/>
      <c r="O3406" s="349"/>
      <c r="P3406" s="349" t="str">
        <f>TEXT(daily!$B3406,"mmmm")</f>
        <v>January</v>
      </c>
      <c r="Q3406" s="357"/>
      <c r="R3406" s="313" t="str">
        <f t="shared" si="90"/>
        <v>1900</v>
      </c>
    </row>
    <row r="3407" ht="27" customHeight="1" spans="1:18">
      <c r="A3407" s="362">
        <f t="shared" si="91"/>
        <v>3393</v>
      </c>
      <c r="B3407" s="294"/>
      <c r="C3407" s="337"/>
      <c r="D3407" s="337"/>
      <c r="E3407" s="337"/>
      <c r="F3407" s="337"/>
      <c r="G3407" s="356"/>
      <c r="H3407" s="340"/>
      <c r="I3407" s="337"/>
      <c r="J3407" s="337"/>
      <c r="K3407" s="337"/>
      <c r="L3407" s="337"/>
      <c r="M3407" s="329"/>
      <c r="N3407" s="337"/>
      <c r="O3407" s="349"/>
      <c r="P3407" s="349" t="str">
        <f>TEXT(daily!$B3407,"mmmm")</f>
        <v>January</v>
      </c>
      <c r="Q3407" s="358"/>
      <c r="R3407" s="313" t="str">
        <f t="shared" ref="R3407:R3470" si="92">TEXT(B3407,"yyyy")</f>
        <v>1900</v>
      </c>
    </row>
    <row r="3408" ht="27" customHeight="1" spans="1:18">
      <c r="A3408" s="361">
        <f t="shared" si="91"/>
        <v>3394</v>
      </c>
      <c r="B3408" s="294"/>
      <c r="C3408" s="337"/>
      <c r="D3408" s="337"/>
      <c r="E3408" s="337"/>
      <c r="F3408" s="337"/>
      <c r="G3408" s="356"/>
      <c r="H3408" s="340"/>
      <c r="I3408" s="337"/>
      <c r="J3408" s="337"/>
      <c r="K3408" s="337"/>
      <c r="L3408" s="337"/>
      <c r="M3408" s="334"/>
      <c r="N3408" s="337"/>
      <c r="O3408" s="349"/>
      <c r="P3408" s="349" t="str">
        <f>TEXT(daily!$B3408,"mmmm")</f>
        <v>January</v>
      </c>
      <c r="Q3408" s="357"/>
      <c r="R3408" s="313" t="str">
        <f t="shared" si="92"/>
        <v>1900</v>
      </c>
    </row>
    <row r="3409" ht="27" customHeight="1" spans="1:18">
      <c r="A3409" s="362">
        <f t="shared" si="91"/>
        <v>3395</v>
      </c>
      <c r="B3409" s="294"/>
      <c r="C3409" s="337"/>
      <c r="D3409" s="337"/>
      <c r="E3409" s="337"/>
      <c r="F3409" s="337"/>
      <c r="G3409" s="356"/>
      <c r="H3409" s="340"/>
      <c r="I3409" s="337"/>
      <c r="J3409" s="337"/>
      <c r="K3409" s="337"/>
      <c r="L3409" s="337"/>
      <c r="M3409" s="329"/>
      <c r="N3409" s="337"/>
      <c r="O3409" s="349"/>
      <c r="P3409" s="349" t="str">
        <f>TEXT(daily!$B3409,"mmmm")</f>
        <v>January</v>
      </c>
      <c r="Q3409" s="358"/>
      <c r="R3409" s="313" t="str">
        <f t="shared" si="92"/>
        <v>1900</v>
      </c>
    </row>
    <row r="3410" ht="27" customHeight="1" spans="1:18">
      <c r="A3410" s="361">
        <f t="shared" si="91"/>
        <v>3396</v>
      </c>
      <c r="B3410" s="294"/>
      <c r="C3410" s="337"/>
      <c r="D3410" s="337"/>
      <c r="E3410" s="337"/>
      <c r="F3410" s="337"/>
      <c r="G3410" s="356"/>
      <c r="H3410" s="340"/>
      <c r="I3410" s="337"/>
      <c r="J3410" s="337"/>
      <c r="K3410" s="337"/>
      <c r="L3410" s="337"/>
      <c r="M3410" s="334"/>
      <c r="N3410" s="337"/>
      <c r="O3410" s="349"/>
      <c r="P3410" s="349" t="str">
        <f>TEXT(daily!$B3410,"mmmm")</f>
        <v>January</v>
      </c>
      <c r="Q3410" s="357"/>
      <c r="R3410" s="313" t="str">
        <f t="shared" si="92"/>
        <v>1900</v>
      </c>
    </row>
    <row r="3411" ht="27" customHeight="1" spans="1:18">
      <c r="A3411" s="362">
        <f t="shared" si="91"/>
        <v>3397</v>
      </c>
      <c r="B3411" s="294"/>
      <c r="C3411" s="337"/>
      <c r="D3411" s="337"/>
      <c r="E3411" s="337"/>
      <c r="F3411" s="337"/>
      <c r="G3411" s="356"/>
      <c r="H3411" s="340"/>
      <c r="I3411" s="337"/>
      <c r="J3411" s="337"/>
      <c r="K3411" s="337"/>
      <c r="L3411" s="337"/>
      <c r="M3411" s="329"/>
      <c r="N3411" s="337"/>
      <c r="O3411" s="349"/>
      <c r="P3411" s="349" t="str">
        <f>TEXT(daily!$B3411,"mmmm")</f>
        <v>January</v>
      </c>
      <c r="Q3411" s="358"/>
      <c r="R3411" s="313" t="str">
        <f t="shared" si="92"/>
        <v>1900</v>
      </c>
    </row>
    <row r="3412" ht="27" customHeight="1" spans="1:18">
      <c r="A3412" s="361">
        <f t="shared" si="91"/>
        <v>3398</v>
      </c>
      <c r="B3412" s="294"/>
      <c r="C3412" s="337"/>
      <c r="D3412" s="337"/>
      <c r="E3412" s="337"/>
      <c r="F3412" s="337"/>
      <c r="G3412" s="356"/>
      <c r="H3412" s="340"/>
      <c r="I3412" s="337"/>
      <c r="J3412" s="337"/>
      <c r="K3412" s="337"/>
      <c r="L3412" s="337"/>
      <c r="M3412" s="334"/>
      <c r="N3412" s="337"/>
      <c r="O3412" s="349"/>
      <c r="P3412" s="349" t="str">
        <f>TEXT(daily!$B3412,"mmmm")</f>
        <v>January</v>
      </c>
      <c r="Q3412" s="357"/>
      <c r="R3412" s="313" t="str">
        <f t="shared" si="92"/>
        <v>1900</v>
      </c>
    </row>
    <row r="3413" ht="27" customHeight="1" spans="1:18">
      <c r="A3413" s="362">
        <f t="shared" si="91"/>
        <v>3399</v>
      </c>
      <c r="B3413" s="294"/>
      <c r="C3413" s="337"/>
      <c r="D3413" s="337"/>
      <c r="E3413" s="337"/>
      <c r="F3413" s="337"/>
      <c r="G3413" s="356"/>
      <c r="H3413" s="340"/>
      <c r="I3413" s="337"/>
      <c r="J3413" s="337"/>
      <c r="K3413" s="337"/>
      <c r="L3413" s="337"/>
      <c r="M3413" s="329"/>
      <c r="N3413" s="337"/>
      <c r="O3413" s="349"/>
      <c r="P3413" s="349" t="str">
        <f>TEXT(daily!$B3413,"mmmm")</f>
        <v>January</v>
      </c>
      <c r="Q3413" s="358"/>
      <c r="R3413" s="313" t="str">
        <f t="shared" si="92"/>
        <v>1900</v>
      </c>
    </row>
    <row r="3414" ht="27" customHeight="1" spans="1:18">
      <c r="A3414" s="361">
        <f t="shared" si="91"/>
        <v>3400</v>
      </c>
      <c r="B3414" s="294"/>
      <c r="C3414" s="337"/>
      <c r="D3414" s="337"/>
      <c r="E3414" s="337"/>
      <c r="F3414" s="337"/>
      <c r="G3414" s="356"/>
      <c r="H3414" s="340"/>
      <c r="I3414" s="337"/>
      <c r="J3414" s="337"/>
      <c r="K3414" s="337"/>
      <c r="L3414" s="337"/>
      <c r="M3414" s="334"/>
      <c r="N3414" s="337"/>
      <c r="O3414" s="349"/>
      <c r="P3414" s="349" t="str">
        <f>TEXT(daily!$B3414,"mmmm")</f>
        <v>January</v>
      </c>
      <c r="Q3414" s="357"/>
      <c r="R3414" s="313" t="str">
        <f t="shared" si="92"/>
        <v>1900</v>
      </c>
    </row>
    <row r="3415" ht="27" customHeight="1" spans="1:18">
      <c r="A3415" s="362">
        <f t="shared" si="91"/>
        <v>3401</v>
      </c>
      <c r="B3415" s="294"/>
      <c r="C3415" s="337"/>
      <c r="D3415" s="337"/>
      <c r="E3415" s="337"/>
      <c r="F3415" s="337"/>
      <c r="G3415" s="356"/>
      <c r="H3415" s="340"/>
      <c r="I3415" s="337"/>
      <c r="J3415" s="337"/>
      <c r="K3415" s="337"/>
      <c r="L3415" s="337"/>
      <c r="M3415" s="329"/>
      <c r="N3415" s="337"/>
      <c r="O3415" s="349"/>
      <c r="P3415" s="349" t="str">
        <f>TEXT(daily!$B3415,"mmmm")</f>
        <v>January</v>
      </c>
      <c r="Q3415" s="358"/>
      <c r="R3415" s="313" t="str">
        <f t="shared" si="92"/>
        <v>1900</v>
      </c>
    </row>
    <row r="3416" ht="27" customHeight="1" spans="1:18">
      <c r="A3416" s="361">
        <f t="shared" si="91"/>
        <v>3402</v>
      </c>
      <c r="B3416" s="294"/>
      <c r="C3416" s="337"/>
      <c r="D3416" s="337"/>
      <c r="E3416" s="337"/>
      <c r="F3416" s="337"/>
      <c r="G3416" s="356"/>
      <c r="H3416" s="340"/>
      <c r="I3416" s="337"/>
      <c r="J3416" s="337"/>
      <c r="K3416" s="337"/>
      <c r="L3416" s="337"/>
      <c r="M3416" s="334"/>
      <c r="N3416" s="337"/>
      <c r="O3416" s="349"/>
      <c r="P3416" s="349" t="str">
        <f>TEXT(daily!$B3416,"mmmm")</f>
        <v>January</v>
      </c>
      <c r="Q3416" s="357"/>
      <c r="R3416" s="313" t="str">
        <f t="shared" si="92"/>
        <v>1900</v>
      </c>
    </row>
    <row r="3417" ht="27" customHeight="1" spans="1:18">
      <c r="A3417" s="362">
        <f t="shared" si="91"/>
        <v>3403</v>
      </c>
      <c r="B3417" s="294"/>
      <c r="C3417" s="337"/>
      <c r="D3417" s="337"/>
      <c r="E3417" s="337"/>
      <c r="F3417" s="337"/>
      <c r="G3417" s="356"/>
      <c r="H3417" s="340"/>
      <c r="I3417" s="337"/>
      <c r="J3417" s="337"/>
      <c r="K3417" s="337"/>
      <c r="L3417" s="337"/>
      <c r="M3417" s="329"/>
      <c r="N3417" s="337"/>
      <c r="O3417" s="349"/>
      <c r="P3417" s="349" t="str">
        <f>TEXT(daily!$B3417,"mmmm")</f>
        <v>January</v>
      </c>
      <c r="Q3417" s="358"/>
      <c r="R3417" s="313" t="str">
        <f t="shared" si="92"/>
        <v>1900</v>
      </c>
    </row>
    <row r="3418" ht="27" customHeight="1" spans="1:18">
      <c r="A3418" s="361">
        <f t="shared" si="91"/>
        <v>3404</v>
      </c>
      <c r="B3418" s="294"/>
      <c r="C3418" s="337"/>
      <c r="D3418" s="337"/>
      <c r="E3418" s="337"/>
      <c r="F3418" s="337"/>
      <c r="G3418" s="356"/>
      <c r="H3418" s="340"/>
      <c r="I3418" s="337"/>
      <c r="J3418" s="337"/>
      <c r="K3418" s="337"/>
      <c r="L3418" s="337"/>
      <c r="M3418" s="334"/>
      <c r="N3418" s="337"/>
      <c r="O3418" s="349"/>
      <c r="P3418" s="349" t="str">
        <f>TEXT(daily!$B3418,"mmmm")</f>
        <v>January</v>
      </c>
      <c r="Q3418" s="357"/>
      <c r="R3418" s="313" t="str">
        <f t="shared" si="92"/>
        <v>1900</v>
      </c>
    </row>
    <row r="3419" ht="27" customHeight="1" spans="1:18">
      <c r="A3419" s="362">
        <f t="shared" si="91"/>
        <v>3405</v>
      </c>
      <c r="B3419" s="294"/>
      <c r="C3419" s="337"/>
      <c r="D3419" s="337"/>
      <c r="E3419" s="337"/>
      <c r="F3419" s="337"/>
      <c r="G3419" s="356"/>
      <c r="H3419" s="340"/>
      <c r="I3419" s="337"/>
      <c r="J3419" s="337"/>
      <c r="K3419" s="337"/>
      <c r="L3419" s="337"/>
      <c r="M3419" s="329"/>
      <c r="N3419" s="337"/>
      <c r="O3419" s="349"/>
      <c r="P3419" s="349" t="str">
        <f>TEXT(daily!$B3419,"mmmm")</f>
        <v>January</v>
      </c>
      <c r="Q3419" s="358"/>
      <c r="R3419" s="313" t="str">
        <f t="shared" si="92"/>
        <v>1900</v>
      </c>
    </row>
    <row r="3420" ht="27" customHeight="1" spans="1:18">
      <c r="A3420" s="361">
        <f t="shared" si="91"/>
        <v>3406</v>
      </c>
      <c r="B3420" s="294"/>
      <c r="C3420" s="337"/>
      <c r="D3420" s="337"/>
      <c r="E3420" s="337"/>
      <c r="F3420" s="337"/>
      <c r="G3420" s="356"/>
      <c r="H3420" s="340"/>
      <c r="I3420" s="337"/>
      <c r="J3420" s="337"/>
      <c r="K3420" s="337"/>
      <c r="L3420" s="337"/>
      <c r="M3420" s="334"/>
      <c r="N3420" s="337"/>
      <c r="O3420" s="349"/>
      <c r="P3420" s="349" t="str">
        <f>TEXT(daily!$B3420,"mmmm")</f>
        <v>January</v>
      </c>
      <c r="Q3420" s="357"/>
      <c r="R3420" s="313" t="str">
        <f t="shared" si="92"/>
        <v>1900</v>
      </c>
    </row>
    <row r="3421" ht="27" customHeight="1" spans="1:18">
      <c r="A3421" s="362">
        <f t="shared" si="91"/>
        <v>3407</v>
      </c>
      <c r="B3421" s="294"/>
      <c r="C3421" s="337"/>
      <c r="D3421" s="337"/>
      <c r="E3421" s="337"/>
      <c r="F3421" s="337"/>
      <c r="G3421" s="356"/>
      <c r="H3421" s="340"/>
      <c r="I3421" s="337"/>
      <c r="J3421" s="337"/>
      <c r="K3421" s="337"/>
      <c r="L3421" s="337"/>
      <c r="M3421" s="329"/>
      <c r="N3421" s="337"/>
      <c r="O3421" s="349"/>
      <c r="P3421" s="349" t="str">
        <f>TEXT(daily!$B3421,"mmmm")</f>
        <v>January</v>
      </c>
      <c r="Q3421" s="358"/>
      <c r="R3421" s="313" t="str">
        <f t="shared" si="92"/>
        <v>1900</v>
      </c>
    </row>
    <row r="3422" ht="27" customHeight="1" spans="1:18">
      <c r="A3422" s="361">
        <f t="shared" si="91"/>
        <v>3408</v>
      </c>
      <c r="B3422" s="294"/>
      <c r="C3422" s="337"/>
      <c r="D3422" s="337"/>
      <c r="E3422" s="337"/>
      <c r="F3422" s="337"/>
      <c r="G3422" s="356"/>
      <c r="H3422" s="340"/>
      <c r="I3422" s="337"/>
      <c r="J3422" s="337"/>
      <c r="K3422" s="337"/>
      <c r="L3422" s="337"/>
      <c r="M3422" s="334"/>
      <c r="N3422" s="337"/>
      <c r="O3422" s="349"/>
      <c r="P3422" s="349" t="str">
        <f>TEXT(daily!$B3422,"mmmm")</f>
        <v>January</v>
      </c>
      <c r="Q3422" s="357"/>
      <c r="R3422" s="313" t="str">
        <f t="shared" si="92"/>
        <v>1900</v>
      </c>
    </row>
    <row r="3423" ht="27" customHeight="1" spans="1:18">
      <c r="A3423" s="362">
        <f t="shared" si="91"/>
        <v>3409</v>
      </c>
      <c r="B3423" s="294"/>
      <c r="C3423" s="337"/>
      <c r="D3423" s="337"/>
      <c r="E3423" s="337"/>
      <c r="F3423" s="337"/>
      <c r="G3423" s="356"/>
      <c r="H3423" s="340"/>
      <c r="I3423" s="337"/>
      <c r="J3423" s="337"/>
      <c r="K3423" s="337"/>
      <c r="L3423" s="337"/>
      <c r="M3423" s="329"/>
      <c r="N3423" s="337"/>
      <c r="O3423" s="349"/>
      <c r="P3423" s="349" t="str">
        <f>TEXT(daily!$B3423,"mmmm")</f>
        <v>January</v>
      </c>
      <c r="Q3423" s="358"/>
      <c r="R3423" s="313" t="str">
        <f t="shared" si="92"/>
        <v>1900</v>
      </c>
    </row>
    <row r="3424" ht="27" customHeight="1" spans="1:18">
      <c r="A3424" s="361">
        <f t="shared" si="91"/>
        <v>3410</v>
      </c>
      <c r="B3424" s="294"/>
      <c r="C3424" s="337"/>
      <c r="D3424" s="337"/>
      <c r="E3424" s="337"/>
      <c r="F3424" s="337"/>
      <c r="G3424" s="356"/>
      <c r="H3424" s="340"/>
      <c r="I3424" s="337"/>
      <c r="J3424" s="337"/>
      <c r="K3424" s="337"/>
      <c r="L3424" s="337"/>
      <c r="M3424" s="334"/>
      <c r="N3424" s="337"/>
      <c r="O3424" s="349"/>
      <c r="P3424" s="349" t="str">
        <f>TEXT(daily!$B3424,"mmmm")</f>
        <v>January</v>
      </c>
      <c r="Q3424" s="357"/>
      <c r="R3424" s="313" t="str">
        <f t="shared" si="92"/>
        <v>1900</v>
      </c>
    </row>
    <row r="3425" ht="27" customHeight="1" spans="1:18">
      <c r="A3425" s="362">
        <f t="shared" si="91"/>
        <v>3411</v>
      </c>
      <c r="B3425" s="294"/>
      <c r="C3425" s="337"/>
      <c r="D3425" s="337"/>
      <c r="E3425" s="337"/>
      <c r="F3425" s="337"/>
      <c r="G3425" s="356"/>
      <c r="H3425" s="340"/>
      <c r="I3425" s="337"/>
      <c r="J3425" s="337"/>
      <c r="K3425" s="337"/>
      <c r="L3425" s="337"/>
      <c r="M3425" s="329"/>
      <c r="N3425" s="337"/>
      <c r="O3425" s="349"/>
      <c r="P3425" s="349" t="str">
        <f>TEXT(daily!$B3425,"mmmm")</f>
        <v>January</v>
      </c>
      <c r="Q3425" s="358"/>
      <c r="R3425" s="313" t="str">
        <f t="shared" si="92"/>
        <v>1900</v>
      </c>
    </row>
    <row r="3426" ht="27" customHeight="1" spans="1:18">
      <c r="A3426" s="361">
        <f t="shared" si="91"/>
        <v>3412</v>
      </c>
      <c r="B3426" s="294"/>
      <c r="C3426" s="337"/>
      <c r="D3426" s="337"/>
      <c r="E3426" s="337"/>
      <c r="F3426" s="337"/>
      <c r="G3426" s="356"/>
      <c r="H3426" s="340"/>
      <c r="I3426" s="337"/>
      <c r="J3426" s="337"/>
      <c r="K3426" s="337"/>
      <c r="L3426" s="337"/>
      <c r="M3426" s="334"/>
      <c r="N3426" s="337"/>
      <c r="O3426" s="349"/>
      <c r="P3426" s="349" t="str">
        <f>TEXT(daily!$B3426,"mmmm")</f>
        <v>January</v>
      </c>
      <c r="Q3426" s="357"/>
      <c r="R3426" s="313" t="str">
        <f t="shared" si="92"/>
        <v>1900</v>
      </c>
    </row>
    <row r="3427" ht="27" customHeight="1" spans="1:18">
      <c r="A3427" s="362">
        <f t="shared" si="91"/>
        <v>3413</v>
      </c>
      <c r="B3427" s="294"/>
      <c r="C3427" s="337"/>
      <c r="D3427" s="337"/>
      <c r="E3427" s="337"/>
      <c r="F3427" s="337"/>
      <c r="G3427" s="356"/>
      <c r="H3427" s="340"/>
      <c r="I3427" s="337"/>
      <c r="J3427" s="337"/>
      <c r="K3427" s="337"/>
      <c r="L3427" s="337"/>
      <c r="M3427" s="329"/>
      <c r="N3427" s="337"/>
      <c r="O3427" s="349"/>
      <c r="P3427" s="349" t="str">
        <f>TEXT(daily!$B3427,"mmmm")</f>
        <v>January</v>
      </c>
      <c r="Q3427" s="358"/>
      <c r="R3427" s="313" t="str">
        <f t="shared" si="92"/>
        <v>1900</v>
      </c>
    </row>
    <row r="3428" ht="27" customHeight="1" spans="1:18">
      <c r="A3428" s="361">
        <f t="shared" si="91"/>
        <v>3414</v>
      </c>
      <c r="B3428" s="294"/>
      <c r="C3428" s="337"/>
      <c r="D3428" s="337"/>
      <c r="E3428" s="337"/>
      <c r="F3428" s="337"/>
      <c r="G3428" s="356"/>
      <c r="H3428" s="340"/>
      <c r="I3428" s="337"/>
      <c r="J3428" s="337"/>
      <c r="K3428" s="337"/>
      <c r="L3428" s="337"/>
      <c r="M3428" s="334"/>
      <c r="N3428" s="337"/>
      <c r="O3428" s="349"/>
      <c r="P3428" s="349" t="str">
        <f>TEXT(daily!$B3428,"mmmm")</f>
        <v>January</v>
      </c>
      <c r="Q3428" s="357"/>
      <c r="R3428" s="313" t="str">
        <f t="shared" si="92"/>
        <v>1900</v>
      </c>
    </row>
    <row r="3429" ht="27" customHeight="1" spans="1:18">
      <c r="A3429" s="362">
        <f t="shared" si="91"/>
        <v>3415</v>
      </c>
      <c r="B3429" s="294"/>
      <c r="C3429" s="337"/>
      <c r="D3429" s="337"/>
      <c r="E3429" s="337"/>
      <c r="F3429" s="337"/>
      <c r="G3429" s="356"/>
      <c r="H3429" s="340"/>
      <c r="I3429" s="337"/>
      <c r="J3429" s="337"/>
      <c r="K3429" s="337"/>
      <c r="L3429" s="337"/>
      <c r="M3429" s="329"/>
      <c r="N3429" s="337"/>
      <c r="O3429" s="349"/>
      <c r="P3429" s="349" t="str">
        <f>TEXT(daily!$B3429,"mmmm")</f>
        <v>January</v>
      </c>
      <c r="Q3429" s="358"/>
      <c r="R3429" s="313" t="str">
        <f t="shared" si="92"/>
        <v>1900</v>
      </c>
    </row>
    <row r="3430" ht="27" customHeight="1" spans="1:18">
      <c r="A3430" s="361">
        <f t="shared" si="91"/>
        <v>3416</v>
      </c>
      <c r="B3430" s="294"/>
      <c r="C3430" s="337"/>
      <c r="D3430" s="337"/>
      <c r="E3430" s="337"/>
      <c r="F3430" s="337"/>
      <c r="G3430" s="356"/>
      <c r="H3430" s="340"/>
      <c r="I3430" s="337"/>
      <c r="J3430" s="337"/>
      <c r="K3430" s="337"/>
      <c r="L3430" s="337"/>
      <c r="M3430" s="334"/>
      <c r="N3430" s="337"/>
      <c r="O3430" s="349"/>
      <c r="P3430" s="349" t="str">
        <f>TEXT(daily!$B3430,"mmmm")</f>
        <v>January</v>
      </c>
      <c r="Q3430" s="357"/>
      <c r="R3430" s="313" t="str">
        <f t="shared" si="92"/>
        <v>1900</v>
      </c>
    </row>
    <row r="3431" ht="27" customHeight="1" spans="1:18">
      <c r="A3431" s="362">
        <f t="shared" si="91"/>
        <v>3417</v>
      </c>
      <c r="B3431" s="294"/>
      <c r="C3431" s="337"/>
      <c r="D3431" s="337"/>
      <c r="E3431" s="337"/>
      <c r="F3431" s="337"/>
      <c r="G3431" s="356"/>
      <c r="H3431" s="340"/>
      <c r="I3431" s="337"/>
      <c r="J3431" s="337"/>
      <c r="K3431" s="337"/>
      <c r="L3431" s="337"/>
      <c r="M3431" s="329"/>
      <c r="N3431" s="337"/>
      <c r="O3431" s="349"/>
      <c r="P3431" s="349" t="str">
        <f>TEXT(daily!$B3431,"mmmm")</f>
        <v>January</v>
      </c>
      <c r="Q3431" s="358"/>
      <c r="R3431" s="313" t="str">
        <f t="shared" si="92"/>
        <v>1900</v>
      </c>
    </row>
    <row r="3432" ht="27" customHeight="1" spans="1:18">
      <c r="A3432" s="361">
        <f t="shared" si="91"/>
        <v>3418</v>
      </c>
      <c r="B3432" s="294"/>
      <c r="C3432" s="337"/>
      <c r="D3432" s="337"/>
      <c r="E3432" s="337"/>
      <c r="F3432" s="337"/>
      <c r="G3432" s="356"/>
      <c r="H3432" s="340"/>
      <c r="I3432" s="337"/>
      <c r="J3432" s="337"/>
      <c r="K3432" s="337"/>
      <c r="L3432" s="337"/>
      <c r="M3432" s="334"/>
      <c r="N3432" s="337"/>
      <c r="O3432" s="349"/>
      <c r="P3432" s="349" t="str">
        <f>TEXT(daily!$B3432,"mmmm")</f>
        <v>January</v>
      </c>
      <c r="Q3432" s="357"/>
      <c r="R3432" s="313" t="str">
        <f t="shared" si="92"/>
        <v>1900</v>
      </c>
    </row>
    <row r="3433" ht="27" customHeight="1" spans="1:18">
      <c r="A3433" s="362">
        <f t="shared" si="91"/>
        <v>3419</v>
      </c>
      <c r="B3433" s="294"/>
      <c r="C3433" s="337"/>
      <c r="D3433" s="337"/>
      <c r="E3433" s="337"/>
      <c r="F3433" s="337"/>
      <c r="G3433" s="356"/>
      <c r="H3433" s="340"/>
      <c r="I3433" s="337"/>
      <c r="J3433" s="337"/>
      <c r="K3433" s="337"/>
      <c r="L3433" s="337"/>
      <c r="M3433" s="329"/>
      <c r="N3433" s="337"/>
      <c r="O3433" s="349"/>
      <c r="P3433" s="349" t="str">
        <f>TEXT(daily!$B3433,"mmmm")</f>
        <v>January</v>
      </c>
      <c r="Q3433" s="358"/>
      <c r="R3433" s="313" t="str">
        <f t="shared" si="92"/>
        <v>1900</v>
      </c>
    </row>
    <row r="3434" ht="27" customHeight="1" spans="1:18">
      <c r="A3434" s="361">
        <f t="shared" ref="A3434:A3460" si="93">A3433+1</f>
        <v>3420</v>
      </c>
      <c r="B3434" s="294"/>
      <c r="C3434" s="337"/>
      <c r="D3434" s="337"/>
      <c r="E3434" s="337"/>
      <c r="F3434" s="337"/>
      <c r="G3434" s="356"/>
      <c r="H3434" s="340"/>
      <c r="I3434" s="337"/>
      <c r="J3434" s="337"/>
      <c r="K3434" s="337"/>
      <c r="L3434" s="337"/>
      <c r="M3434" s="334"/>
      <c r="N3434" s="337"/>
      <c r="O3434" s="349"/>
      <c r="P3434" s="349" t="str">
        <f>TEXT(daily!$B3434,"mmmm")</f>
        <v>January</v>
      </c>
      <c r="Q3434" s="357"/>
      <c r="R3434" s="313" t="str">
        <f t="shared" si="92"/>
        <v>1900</v>
      </c>
    </row>
    <row r="3435" ht="27" customHeight="1" spans="1:18">
      <c r="A3435" s="362">
        <f t="shared" si="93"/>
        <v>3421</v>
      </c>
      <c r="B3435" s="294"/>
      <c r="C3435" s="337"/>
      <c r="D3435" s="337"/>
      <c r="E3435" s="337"/>
      <c r="F3435" s="337"/>
      <c r="G3435" s="356"/>
      <c r="H3435" s="340"/>
      <c r="I3435" s="337"/>
      <c r="J3435" s="337"/>
      <c r="K3435" s="337"/>
      <c r="L3435" s="337"/>
      <c r="M3435" s="329"/>
      <c r="N3435" s="337"/>
      <c r="O3435" s="349"/>
      <c r="P3435" s="349" t="str">
        <f>TEXT(daily!$B3435,"mmmm")</f>
        <v>January</v>
      </c>
      <c r="Q3435" s="358"/>
      <c r="R3435" s="313" t="str">
        <f t="shared" si="92"/>
        <v>1900</v>
      </c>
    </row>
    <row r="3436" ht="27" customHeight="1" spans="1:18">
      <c r="A3436" s="361">
        <f t="shared" si="93"/>
        <v>3422</v>
      </c>
      <c r="B3436" s="294"/>
      <c r="C3436" s="337"/>
      <c r="D3436" s="337"/>
      <c r="E3436" s="337"/>
      <c r="F3436" s="337"/>
      <c r="G3436" s="356"/>
      <c r="H3436" s="340"/>
      <c r="I3436" s="337"/>
      <c r="J3436" s="337"/>
      <c r="K3436" s="337"/>
      <c r="L3436" s="337"/>
      <c r="M3436" s="334"/>
      <c r="N3436" s="337"/>
      <c r="O3436" s="349"/>
      <c r="P3436" s="349" t="str">
        <f>TEXT(daily!$B3436,"mmmm")</f>
        <v>January</v>
      </c>
      <c r="Q3436" s="357"/>
      <c r="R3436" s="313" t="str">
        <f t="shared" si="92"/>
        <v>1900</v>
      </c>
    </row>
    <row r="3437" ht="27" customHeight="1" spans="1:18">
      <c r="A3437" s="362">
        <f t="shared" si="93"/>
        <v>3423</v>
      </c>
      <c r="B3437" s="294"/>
      <c r="C3437" s="337"/>
      <c r="D3437" s="337"/>
      <c r="E3437" s="337"/>
      <c r="F3437" s="337"/>
      <c r="G3437" s="356"/>
      <c r="H3437" s="340"/>
      <c r="I3437" s="337"/>
      <c r="J3437" s="337"/>
      <c r="K3437" s="337"/>
      <c r="L3437" s="337"/>
      <c r="M3437" s="329"/>
      <c r="N3437" s="337"/>
      <c r="O3437" s="349"/>
      <c r="P3437" s="349" t="str">
        <f>TEXT(daily!$B3437,"mmmm")</f>
        <v>January</v>
      </c>
      <c r="Q3437" s="358"/>
      <c r="R3437" s="313" t="str">
        <f t="shared" si="92"/>
        <v>1900</v>
      </c>
    </row>
    <row r="3438" ht="27" customHeight="1" spans="1:18">
      <c r="A3438" s="361">
        <f t="shared" si="93"/>
        <v>3424</v>
      </c>
      <c r="B3438" s="294"/>
      <c r="C3438" s="337"/>
      <c r="D3438" s="337"/>
      <c r="E3438" s="337"/>
      <c r="F3438" s="337"/>
      <c r="G3438" s="356"/>
      <c r="H3438" s="340"/>
      <c r="I3438" s="337"/>
      <c r="J3438" s="337"/>
      <c r="K3438" s="337"/>
      <c r="L3438" s="337"/>
      <c r="M3438" s="334"/>
      <c r="N3438" s="337"/>
      <c r="O3438" s="349"/>
      <c r="P3438" s="349" t="str">
        <f>TEXT(daily!$B3438,"mmmm")</f>
        <v>January</v>
      </c>
      <c r="Q3438" s="357"/>
      <c r="R3438" s="313" t="str">
        <f t="shared" si="92"/>
        <v>1900</v>
      </c>
    </row>
    <row r="3439" ht="27" customHeight="1" spans="1:18">
      <c r="A3439" s="362">
        <f t="shared" si="93"/>
        <v>3425</v>
      </c>
      <c r="B3439" s="294"/>
      <c r="C3439" s="337"/>
      <c r="D3439" s="337"/>
      <c r="E3439" s="337"/>
      <c r="F3439" s="337"/>
      <c r="G3439" s="356"/>
      <c r="H3439" s="340"/>
      <c r="I3439" s="337"/>
      <c r="J3439" s="337"/>
      <c r="K3439" s="337"/>
      <c r="L3439" s="337"/>
      <c r="M3439" s="329"/>
      <c r="N3439" s="337"/>
      <c r="O3439" s="349"/>
      <c r="P3439" s="349" t="str">
        <f>TEXT(daily!$B3439,"mmmm")</f>
        <v>January</v>
      </c>
      <c r="Q3439" s="358"/>
      <c r="R3439" s="313" t="str">
        <f t="shared" si="92"/>
        <v>1900</v>
      </c>
    </row>
    <row r="3440" ht="27" customHeight="1" spans="1:18">
      <c r="A3440" s="361">
        <f t="shared" si="93"/>
        <v>3426</v>
      </c>
      <c r="B3440" s="294"/>
      <c r="C3440" s="337"/>
      <c r="D3440" s="337"/>
      <c r="E3440" s="337"/>
      <c r="F3440" s="337"/>
      <c r="G3440" s="356"/>
      <c r="H3440" s="340"/>
      <c r="I3440" s="337"/>
      <c r="J3440" s="337"/>
      <c r="K3440" s="337"/>
      <c r="L3440" s="337"/>
      <c r="M3440" s="334"/>
      <c r="N3440" s="337"/>
      <c r="O3440" s="349"/>
      <c r="P3440" s="349" t="str">
        <f>TEXT(daily!$B3440,"mmmm")</f>
        <v>January</v>
      </c>
      <c r="Q3440" s="357"/>
      <c r="R3440" s="313" t="str">
        <f t="shared" si="92"/>
        <v>1900</v>
      </c>
    </row>
    <row r="3441" ht="27" customHeight="1" spans="1:18">
      <c r="A3441" s="362">
        <f t="shared" si="93"/>
        <v>3427</v>
      </c>
      <c r="B3441" s="294"/>
      <c r="C3441" s="337"/>
      <c r="D3441" s="337"/>
      <c r="E3441" s="337"/>
      <c r="F3441" s="337"/>
      <c r="G3441" s="356"/>
      <c r="H3441" s="340"/>
      <c r="I3441" s="337"/>
      <c r="J3441" s="337"/>
      <c r="K3441" s="337"/>
      <c r="L3441" s="337"/>
      <c r="M3441" s="329"/>
      <c r="N3441" s="337"/>
      <c r="O3441" s="349"/>
      <c r="P3441" s="349" t="str">
        <f>TEXT(daily!$B3441,"mmmm")</f>
        <v>January</v>
      </c>
      <c r="Q3441" s="358"/>
      <c r="R3441" s="313" t="str">
        <f t="shared" si="92"/>
        <v>1900</v>
      </c>
    </row>
    <row r="3442" ht="27" customHeight="1" spans="1:18">
      <c r="A3442" s="361">
        <f t="shared" si="93"/>
        <v>3428</v>
      </c>
      <c r="B3442" s="294"/>
      <c r="C3442" s="337"/>
      <c r="D3442" s="337"/>
      <c r="E3442" s="337"/>
      <c r="F3442" s="337"/>
      <c r="G3442" s="356"/>
      <c r="H3442" s="340"/>
      <c r="I3442" s="337"/>
      <c r="J3442" s="337"/>
      <c r="K3442" s="337"/>
      <c r="L3442" s="337"/>
      <c r="M3442" s="334"/>
      <c r="N3442" s="337"/>
      <c r="O3442" s="349"/>
      <c r="P3442" s="349" t="str">
        <f>TEXT(daily!$B3442,"mmmm")</f>
        <v>January</v>
      </c>
      <c r="Q3442" s="357"/>
      <c r="R3442" s="313" t="str">
        <f t="shared" si="92"/>
        <v>1900</v>
      </c>
    </row>
    <row r="3443" ht="27" customHeight="1" spans="1:18">
      <c r="A3443" s="362">
        <f t="shared" si="93"/>
        <v>3429</v>
      </c>
      <c r="B3443" s="294"/>
      <c r="C3443" s="337"/>
      <c r="D3443" s="337"/>
      <c r="E3443" s="337"/>
      <c r="F3443" s="337"/>
      <c r="G3443" s="356"/>
      <c r="H3443" s="340"/>
      <c r="I3443" s="337"/>
      <c r="J3443" s="337"/>
      <c r="K3443" s="337"/>
      <c r="L3443" s="337"/>
      <c r="M3443" s="329"/>
      <c r="N3443" s="337"/>
      <c r="O3443" s="349"/>
      <c r="P3443" s="349" t="str">
        <f>TEXT(daily!$B3443,"mmmm")</f>
        <v>January</v>
      </c>
      <c r="Q3443" s="358"/>
      <c r="R3443" s="313" t="str">
        <f t="shared" si="92"/>
        <v>1900</v>
      </c>
    </row>
    <row r="3444" ht="27" customHeight="1" spans="1:18">
      <c r="A3444" s="361">
        <f t="shared" si="93"/>
        <v>3430</v>
      </c>
      <c r="B3444" s="294"/>
      <c r="C3444" s="337"/>
      <c r="D3444" s="337"/>
      <c r="E3444" s="337"/>
      <c r="F3444" s="337"/>
      <c r="G3444" s="356"/>
      <c r="H3444" s="340"/>
      <c r="I3444" s="337"/>
      <c r="J3444" s="337"/>
      <c r="K3444" s="337"/>
      <c r="L3444" s="337"/>
      <c r="M3444" s="334"/>
      <c r="N3444" s="337"/>
      <c r="O3444" s="349"/>
      <c r="P3444" s="349" t="str">
        <f>TEXT(daily!$B3444,"mmmm")</f>
        <v>January</v>
      </c>
      <c r="Q3444" s="357"/>
      <c r="R3444" s="313" t="str">
        <f t="shared" si="92"/>
        <v>1900</v>
      </c>
    </row>
    <row r="3445" ht="27" customHeight="1" spans="1:18">
      <c r="A3445" s="362">
        <f t="shared" si="93"/>
        <v>3431</v>
      </c>
      <c r="B3445" s="294"/>
      <c r="C3445" s="337"/>
      <c r="D3445" s="337"/>
      <c r="E3445" s="337"/>
      <c r="F3445" s="337"/>
      <c r="G3445" s="356"/>
      <c r="H3445" s="340"/>
      <c r="I3445" s="337"/>
      <c r="J3445" s="337"/>
      <c r="K3445" s="337"/>
      <c r="L3445" s="337"/>
      <c r="M3445" s="329"/>
      <c r="N3445" s="337"/>
      <c r="O3445" s="349"/>
      <c r="P3445" s="349" t="str">
        <f>TEXT(daily!$B3445,"mmmm")</f>
        <v>January</v>
      </c>
      <c r="Q3445" s="358"/>
      <c r="R3445" s="313" t="str">
        <f t="shared" si="92"/>
        <v>1900</v>
      </c>
    </row>
    <row r="3446" ht="27" customHeight="1" spans="1:18">
      <c r="A3446" s="361">
        <f t="shared" si="93"/>
        <v>3432</v>
      </c>
      <c r="B3446" s="294"/>
      <c r="C3446" s="337"/>
      <c r="D3446" s="337"/>
      <c r="E3446" s="337"/>
      <c r="F3446" s="337"/>
      <c r="G3446" s="356"/>
      <c r="H3446" s="340"/>
      <c r="I3446" s="337"/>
      <c r="J3446" s="337"/>
      <c r="K3446" s="337"/>
      <c r="L3446" s="337"/>
      <c r="M3446" s="334"/>
      <c r="N3446" s="337"/>
      <c r="O3446" s="349"/>
      <c r="P3446" s="349" t="str">
        <f>TEXT(daily!$B3446,"mmmm")</f>
        <v>January</v>
      </c>
      <c r="Q3446" s="357"/>
      <c r="R3446" s="313" t="str">
        <f t="shared" si="92"/>
        <v>1900</v>
      </c>
    </row>
    <row r="3447" ht="27" customHeight="1" spans="1:18">
      <c r="A3447" s="362">
        <f t="shared" si="93"/>
        <v>3433</v>
      </c>
      <c r="B3447" s="294"/>
      <c r="C3447" s="337"/>
      <c r="D3447" s="337"/>
      <c r="E3447" s="337"/>
      <c r="F3447" s="337"/>
      <c r="G3447" s="356"/>
      <c r="H3447" s="340"/>
      <c r="I3447" s="337"/>
      <c r="J3447" s="337"/>
      <c r="K3447" s="337"/>
      <c r="L3447" s="337"/>
      <c r="M3447" s="329"/>
      <c r="N3447" s="337"/>
      <c r="O3447" s="349"/>
      <c r="P3447" s="349" t="str">
        <f>TEXT(daily!$B3447,"mmmm")</f>
        <v>January</v>
      </c>
      <c r="Q3447" s="358"/>
      <c r="R3447" s="313" t="str">
        <f t="shared" si="92"/>
        <v>1900</v>
      </c>
    </row>
    <row r="3448" ht="27" customHeight="1" spans="1:18">
      <c r="A3448" s="361">
        <f t="shared" si="93"/>
        <v>3434</v>
      </c>
      <c r="B3448" s="294"/>
      <c r="C3448" s="337"/>
      <c r="D3448" s="337"/>
      <c r="E3448" s="337"/>
      <c r="F3448" s="337"/>
      <c r="G3448" s="356"/>
      <c r="H3448" s="340"/>
      <c r="I3448" s="337"/>
      <c r="J3448" s="337"/>
      <c r="K3448" s="337"/>
      <c r="L3448" s="337"/>
      <c r="M3448" s="334"/>
      <c r="N3448" s="337"/>
      <c r="O3448" s="349"/>
      <c r="P3448" s="349" t="str">
        <f>TEXT(daily!$B3448,"mmmm")</f>
        <v>January</v>
      </c>
      <c r="Q3448" s="357"/>
      <c r="R3448" s="313" t="str">
        <f t="shared" si="92"/>
        <v>1900</v>
      </c>
    </row>
    <row r="3449" ht="27" customHeight="1" spans="1:18">
      <c r="A3449" s="362">
        <f t="shared" si="93"/>
        <v>3435</v>
      </c>
      <c r="B3449" s="294"/>
      <c r="C3449" s="337"/>
      <c r="D3449" s="337"/>
      <c r="E3449" s="337"/>
      <c r="F3449" s="337"/>
      <c r="G3449" s="356"/>
      <c r="H3449" s="340"/>
      <c r="I3449" s="337"/>
      <c r="J3449" s="337"/>
      <c r="K3449" s="337"/>
      <c r="L3449" s="337"/>
      <c r="M3449" s="329"/>
      <c r="N3449" s="337"/>
      <c r="O3449" s="349"/>
      <c r="P3449" s="349" t="str">
        <f>TEXT(daily!$B3449,"mmmm")</f>
        <v>January</v>
      </c>
      <c r="Q3449" s="358"/>
      <c r="R3449" s="313" t="str">
        <f t="shared" si="92"/>
        <v>1900</v>
      </c>
    </row>
    <row r="3450" ht="27" customHeight="1" spans="1:18">
      <c r="A3450" s="361">
        <f t="shared" si="93"/>
        <v>3436</v>
      </c>
      <c r="B3450" s="294"/>
      <c r="C3450" s="337"/>
      <c r="D3450" s="337"/>
      <c r="E3450" s="337"/>
      <c r="F3450" s="337"/>
      <c r="G3450" s="356"/>
      <c r="H3450" s="340"/>
      <c r="I3450" s="337"/>
      <c r="J3450" s="337"/>
      <c r="K3450" s="337"/>
      <c r="L3450" s="337"/>
      <c r="M3450" s="334"/>
      <c r="N3450" s="337"/>
      <c r="O3450" s="349"/>
      <c r="P3450" s="349" t="str">
        <f>TEXT(daily!$B3450,"mmmm")</f>
        <v>January</v>
      </c>
      <c r="Q3450" s="357"/>
      <c r="R3450" s="313" t="str">
        <f t="shared" si="92"/>
        <v>1900</v>
      </c>
    </row>
    <row r="3451" ht="27" customHeight="1" spans="1:18">
      <c r="A3451" s="362">
        <f t="shared" si="93"/>
        <v>3437</v>
      </c>
      <c r="B3451" s="294"/>
      <c r="C3451" s="337"/>
      <c r="D3451" s="337"/>
      <c r="E3451" s="337"/>
      <c r="F3451" s="337"/>
      <c r="G3451" s="356"/>
      <c r="H3451" s="340"/>
      <c r="I3451" s="337"/>
      <c r="J3451" s="337"/>
      <c r="K3451" s="337"/>
      <c r="L3451" s="337"/>
      <c r="M3451" s="329"/>
      <c r="N3451" s="337"/>
      <c r="O3451" s="349"/>
      <c r="P3451" s="349" t="str">
        <f>TEXT(daily!$B3451,"mmmm")</f>
        <v>January</v>
      </c>
      <c r="Q3451" s="358"/>
      <c r="R3451" s="313" t="str">
        <f t="shared" si="92"/>
        <v>1900</v>
      </c>
    </row>
    <row r="3452" ht="27" customHeight="1" spans="1:18">
      <c r="A3452" s="361">
        <f t="shared" si="93"/>
        <v>3438</v>
      </c>
      <c r="B3452" s="294"/>
      <c r="C3452" s="337"/>
      <c r="D3452" s="337"/>
      <c r="E3452" s="337"/>
      <c r="F3452" s="337"/>
      <c r="G3452" s="356"/>
      <c r="H3452" s="340"/>
      <c r="I3452" s="337"/>
      <c r="J3452" s="337"/>
      <c r="K3452" s="337"/>
      <c r="L3452" s="337"/>
      <c r="M3452" s="334"/>
      <c r="N3452" s="337"/>
      <c r="O3452" s="349"/>
      <c r="P3452" s="349" t="str">
        <f>TEXT(daily!$B3452,"mmmm")</f>
        <v>January</v>
      </c>
      <c r="Q3452" s="357"/>
      <c r="R3452" s="313" t="str">
        <f t="shared" si="92"/>
        <v>1900</v>
      </c>
    </row>
    <row r="3453" ht="27" customHeight="1" spans="1:18">
      <c r="A3453" s="362">
        <f t="shared" si="93"/>
        <v>3439</v>
      </c>
      <c r="B3453" s="294"/>
      <c r="C3453" s="337"/>
      <c r="D3453" s="337"/>
      <c r="E3453" s="337"/>
      <c r="F3453" s="337"/>
      <c r="G3453" s="356"/>
      <c r="H3453" s="340"/>
      <c r="I3453" s="337"/>
      <c r="J3453" s="337"/>
      <c r="K3453" s="337"/>
      <c r="L3453" s="337"/>
      <c r="M3453" s="329"/>
      <c r="N3453" s="337"/>
      <c r="O3453" s="349"/>
      <c r="P3453" s="349" t="str">
        <f>TEXT(daily!$B3453,"mmmm")</f>
        <v>January</v>
      </c>
      <c r="Q3453" s="358"/>
      <c r="R3453" s="313" t="str">
        <f t="shared" si="92"/>
        <v>1900</v>
      </c>
    </row>
    <row r="3454" ht="27" customHeight="1" spans="1:18">
      <c r="A3454" s="361">
        <f t="shared" si="93"/>
        <v>3440</v>
      </c>
      <c r="B3454" s="294"/>
      <c r="C3454" s="337"/>
      <c r="D3454" s="337"/>
      <c r="E3454" s="337"/>
      <c r="F3454" s="337"/>
      <c r="G3454" s="356"/>
      <c r="H3454" s="340"/>
      <c r="I3454" s="337"/>
      <c r="J3454" s="337"/>
      <c r="K3454" s="337"/>
      <c r="L3454" s="337"/>
      <c r="M3454" s="334"/>
      <c r="N3454" s="337"/>
      <c r="O3454" s="349"/>
      <c r="P3454" s="349" t="str">
        <f>TEXT(daily!$B3454,"mmmm")</f>
        <v>January</v>
      </c>
      <c r="Q3454" s="357"/>
      <c r="R3454" s="313" t="str">
        <f t="shared" si="92"/>
        <v>1900</v>
      </c>
    </row>
    <row r="3455" ht="27" customHeight="1" spans="1:18">
      <c r="A3455" s="362">
        <f t="shared" si="93"/>
        <v>3441</v>
      </c>
      <c r="B3455" s="294"/>
      <c r="C3455" s="337"/>
      <c r="D3455" s="337"/>
      <c r="E3455" s="337"/>
      <c r="F3455" s="337"/>
      <c r="G3455" s="356"/>
      <c r="H3455" s="340"/>
      <c r="I3455" s="337"/>
      <c r="J3455" s="337"/>
      <c r="K3455" s="337"/>
      <c r="L3455" s="337"/>
      <c r="M3455" s="329"/>
      <c r="N3455" s="337"/>
      <c r="O3455" s="349"/>
      <c r="P3455" s="349" t="str">
        <f>TEXT(daily!$B3455,"mmmm")</f>
        <v>January</v>
      </c>
      <c r="Q3455" s="358"/>
      <c r="R3455" s="313" t="str">
        <f t="shared" si="92"/>
        <v>1900</v>
      </c>
    </row>
    <row r="3456" ht="27" customHeight="1" spans="1:18">
      <c r="A3456" s="361">
        <f t="shared" si="93"/>
        <v>3442</v>
      </c>
      <c r="B3456" s="294"/>
      <c r="C3456" s="337"/>
      <c r="D3456" s="337"/>
      <c r="E3456" s="337"/>
      <c r="F3456" s="337"/>
      <c r="G3456" s="356"/>
      <c r="H3456" s="340"/>
      <c r="I3456" s="337"/>
      <c r="J3456" s="337"/>
      <c r="K3456" s="337"/>
      <c r="L3456" s="337"/>
      <c r="M3456" s="334"/>
      <c r="N3456" s="337"/>
      <c r="O3456" s="349"/>
      <c r="P3456" s="349" t="str">
        <f>TEXT(daily!$B3456,"mmmm")</f>
        <v>January</v>
      </c>
      <c r="Q3456" s="357"/>
      <c r="R3456" s="313" t="str">
        <f t="shared" si="92"/>
        <v>1900</v>
      </c>
    </row>
    <row r="3457" ht="27" customHeight="1" spans="1:18">
      <c r="A3457" s="362">
        <f t="shared" si="93"/>
        <v>3443</v>
      </c>
      <c r="B3457" s="294"/>
      <c r="C3457" s="337"/>
      <c r="D3457" s="337"/>
      <c r="E3457" s="337"/>
      <c r="F3457" s="337"/>
      <c r="G3457" s="356"/>
      <c r="H3457" s="340"/>
      <c r="I3457" s="337"/>
      <c r="J3457" s="337"/>
      <c r="K3457" s="337"/>
      <c r="L3457" s="337"/>
      <c r="M3457" s="329"/>
      <c r="N3457" s="337"/>
      <c r="O3457" s="349"/>
      <c r="P3457" s="349" t="str">
        <f>TEXT(daily!$B3457,"mmmm")</f>
        <v>January</v>
      </c>
      <c r="Q3457" s="358"/>
      <c r="R3457" s="313" t="str">
        <f t="shared" si="92"/>
        <v>1900</v>
      </c>
    </row>
    <row r="3458" ht="27" customHeight="1" spans="1:18">
      <c r="A3458" s="361">
        <f t="shared" si="93"/>
        <v>3444</v>
      </c>
      <c r="B3458" s="294"/>
      <c r="C3458" s="337"/>
      <c r="D3458" s="337"/>
      <c r="E3458" s="337"/>
      <c r="F3458" s="337"/>
      <c r="G3458" s="356"/>
      <c r="H3458" s="340"/>
      <c r="I3458" s="337"/>
      <c r="J3458" s="337"/>
      <c r="K3458" s="337"/>
      <c r="L3458" s="337"/>
      <c r="M3458" s="334"/>
      <c r="N3458" s="337"/>
      <c r="O3458" s="349"/>
      <c r="P3458" s="349" t="str">
        <f>TEXT(daily!$B3458,"mmmm")</f>
        <v>January</v>
      </c>
      <c r="Q3458" s="357"/>
      <c r="R3458" s="313" t="str">
        <f t="shared" si="92"/>
        <v>1900</v>
      </c>
    </row>
    <row r="3459" ht="27" customHeight="1" spans="1:18">
      <c r="A3459" s="362">
        <f t="shared" si="93"/>
        <v>3445</v>
      </c>
      <c r="B3459" s="294"/>
      <c r="C3459" s="337"/>
      <c r="D3459" s="337"/>
      <c r="E3459" s="337"/>
      <c r="F3459" s="337"/>
      <c r="G3459" s="356"/>
      <c r="H3459" s="340"/>
      <c r="I3459" s="337"/>
      <c r="J3459" s="337"/>
      <c r="K3459" s="337"/>
      <c r="L3459" s="337"/>
      <c r="M3459" s="329"/>
      <c r="N3459" s="337"/>
      <c r="O3459" s="349"/>
      <c r="P3459" s="349" t="str">
        <f>TEXT(daily!$B3459,"mmmm")</f>
        <v>January</v>
      </c>
      <c r="Q3459" s="358"/>
      <c r="R3459" s="313" t="str">
        <f t="shared" si="92"/>
        <v>1900</v>
      </c>
    </row>
    <row r="3460" ht="27" customHeight="1" spans="1:18">
      <c r="A3460" s="361">
        <f t="shared" si="93"/>
        <v>3446</v>
      </c>
      <c r="B3460" s="294"/>
      <c r="C3460" s="337"/>
      <c r="D3460" s="337"/>
      <c r="E3460" s="337"/>
      <c r="F3460" s="337"/>
      <c r="G3460" s="356"/>
      <c r="H3460" s="340"/>
      <c r="I3460" s="337"/>
      <c r="J3460" s="337"/>
      <c r="K3460" s="337"/>
      <c r="L3460" s="337"/>
      <c r="M3460" s="334"/>
      <c r="N3460" s="337"/>
      <c r="O3460" s="349"/>
      <c r="P3460" s="349" t="str">
        <f>TEXT(daily!$B3460,"mmmm")</f>
        <v>January</v>
      </c>
      <c r="Q3460" s="357"/>
      <c r="R3460" s="313" t="str">
        <f t="shared" si="92"/>
        <v>1900</v>
      </c>
    </row>
    <row r="3461" ht="27" customHeight="1" spans="1:18">
      <c r="A3461" s="366"/>
      <c r="B3461" s="367"/>
      <c r="C3461" s="368"/>
      <c r="D3461" s="368"/>
      <c r="E3461" s="368"/>
      <c r="F3461" s="368"/>
      <c r="G3461" s="368"/>
      <c r="H3461" s="369"/>
      <c r="I3461" s="368"/>
      <c r="J3461" s="368"/>
      <c r="K3461" s="368"/>
      <c r="L3461" s="368"/>
      <c r="M3461" s="368"/>
      <c r="N3461" s="370"/>
      <c r="O3461" s="368"/>
      <c r="P3461" s="371" t="str">
        <f>TEXT(daily!$B3461,"mmmm")</f>
        <v>January</v>
      </c>
      <c r="Q3461" s="373"/>
      <c r="R3461" s="313" t="str">
        <f t="shared" si="92"/>
        <v>1900</v>
      </c>
    </row>
    <row r="3462" ht="27" customHeight="1" spans="1:18">
      <c r="A3462" s="366"/>
      <c r="B3462" s="367"/>
      <c r="C3462" s="368"/>
      <c r="D3462" s="368"/>
      <c r="E3462" s="368"/>
      <c r="F3462" s="368"/>
      <c r="G3462" s="368"/>
      <c r="H3462" s="369"/>
      <c r="I3462" s="368"/>
      <c r="J3462" s="368"/>
      <c r="K3462" s="368"/>
      <c r="L3462" s="368"/>
      <c r="M3462" s="368"/>
      <c r="N3462" s="372"/>
      <c r="O3462" s="368"/>
      <c r="P3462" s="371" t="str">
        <f>TEXT(daily!$B3462,"mmmm")</f>
        <v>January</v>
      </c>
      <c r="Q3462" s="373"/>
      <c r="R3462" s="313" t="str">
        <f t="shared" si="92"/>
        <v>1900</v>
      </c>
    </row>
    <row r="3463" ht="27" customHeight="1" spans="1:18">
      <c r="A3463" s="366"/>
      <c r="B3463" s="367"/>
      <c r="C3463" s="368"/>
      <c r="D3463" s="368"/>
      <c r="E3463" s="368"/>
      <c r="F3463" s="368"/>
      <c r="G3463" s="368"/>
      <c r="H3463" s="369"/>
      <c r="I3463" s="368"/>
      <c r="J3463" s="368"/>
      <c r="K3463" s="368"/>
      <c r="L3463" s="368"/>
      <c r="M3463" s="368"/>
      <c r="N3463" s="370"/>
      <c r="O3463" s="368"/>
      <c r="P3463" s="371" t="str">
        <f>TEXT(daily!$B3463,"mmmm")</f>
        <v>January</v>
      </c>
      <c r="Q3463" s="373"/>
      <c r="R3463" s="313" t="str">
        <f t="shared" si="92"/>
        <v>1900</v>
      </c>
    </row>
    <row r="3464" ht="27" customHeight="1" spans="1:18">
      <c r="A3464" s="366"/>
      <c r="B3464" s="367"/>
      <c r="C3464" s="368"/>
      <c r="D3464" s="368"/>
      <c r="E3464" s="368"/>
      <c r="F3464" s="368"/>
      <c r="G3464" s="368"/>
      <c r="H3464" s="369"/>
      <c r="I3464" s="368"/>
      <c r="J3464" s="368"/>
      <c r="K3464" s="368"/>
      <c r="L3464" s="368"/>
      <c r="M3464" s="368"/>
      <c r="N3464" s="372"/>
      <c r="O3464" s="368"/>
      <c r="P3464" s="371" t="str">
        <f>TEXT(daily!$B3464,"mmmm")</f>
        <v>January</v>
      </c>
      <c r="Q3464" s="373"/>
      <c r="R3464" s="313" t="str">
        <f t="shared" si="92"/>
        <v>1900</v>
      </c>
    </row>
    <row r="3465" ht="27" customHeight="1" spans="1:18">
      <c r="A3465" s="366"/>
      <c r="B3465" s="367"/>
      <c r="C3465" s="368"/>
      <c r="D3465" s="368"/>
      <c r="E3465" s="368"/>
      <c r="F3465" s="368"/>
      <c r="G3465" s="368"/>
      <c r="H3465" s="369"/>
      <c r="I3465" s="368"/>
      <c r="J3465" s="368"/>
      <c r="K3465" s="368"/>
      <c r="L3465" s="368"/>
      <c r="M3465" s="368"/>
      <c r="N3465" s="370"/>
      <c r="O3465" s="368"/>
      <c r="P3465" s="371" t="str">
        <f>TEXT(daily!$B3465,"mmmm")</f>
        <v>January</v>
      </c>
      <c r="Q3465" s="373"/>
      <c r="R3465" s="313" t="str">
        <f t="shared" si="92"/>
        <v>1900</v>
      </c>
    </row>
    <row r="3466" ht="27" customHeight="1" spans="1:18">
      <c r="A3466" s="366"/>
      <c r="B3466" s="367"/>
      <c r="C3466" s="368"/>
      <c r="D3466" s="368"/>
      <c r="E3466" s="368"/>
      <c r="F3466" s="368"/>
      <c r="G3466" s="368"/>
      <c r="H3466" s="369"/>
      <c r="I3466" s="368"/>
      <c r="J3466" s="368"/>
      <c r="K3466" s="368"/>
      <c r="L3466" s="368"/>
      <c r="M3466" s="368"/>
      <c r="N3466" s="372"/>
      <c r="O3466" s="368"/>
      <c r="P3466" s="371" t="str">
        <f>TEXT(daily!$B3466,"mmmm")</f>
        <v>January</v>
      </c>
      <c r="Q3466" s="373"/>
      <c r="R3466" s="313" t="str">
        <f t="shared" si="92"/>
        <v>1900</v>
      </c>
    </row>
    <row r="3467" ht="27" customHeight="1" spans="1:18">
      <c r="A3467" s="366"/>
      <c r="B3467" s="367"/>
      <c r="C3467" s="368"/>
      <c r="D3467" s="368"/>
      <c r="E3467" s="368"/>
      <c r="F3467" s="368"/>
      <c r="G3467" s="368"/>
      <c r="H3467" s="369"/>
      <c r="I3467" s="368"/>
      <c r="J3467" s="368"/>
      <c r="K3467" s="368"/>
      <c r="L3467" s="368"/>
      <c r="M3467" s="368"/>
      <c r="N3467" s="370"/>
      <c r="O3467" s="368"/>
      <c r="P3467" s="371" t="str">
        <f>TEXT(daily!$B3467,"mmmm")</f>
        <v>January</v>
      </c>
      <c r="Q3467" s="373"/>
      <c r="R3467" s="313" t="str">
        <f t="shared" si="92"/>
        <v>1900</v>
      </c>
    </row>
    <row r="3468" ht="27" customHeight="1" spans="1:18">
      <c r="A3468" s="366"/>
      <c r="B3468" s="367"/>
      <c r="C3468" s="368"/>
      <c r="D3468" s="368"/>
      <c r="E3468" s="368"/>
      <c r="F3468" s="368"/>
      <c r="G3468" s="368"/>
      <c r="H3468" s="369"/>
      <c r="I3468" s="368"/>
      <c r="J3468" s="368"/>
      <c r="K3468" s="368"/>
      <c r="L3468" s="368"/>
      <c r="M3468" s="368"/>
      <c r="N3468" s="372"/>
      <c r="O3468" s="368"/>
      <c r="P3468" s="371" t="str">
        <f>TEXT(daily!$B3468,"mmmm")</f>
        <v>January</v>
      </c>
      <c r="Q3468" s="373"/>
      <c r="R3468" s="313" t="str">
        <f t="shared" si="92"/>
        <v>1900</v>
      </c>
    </row>
    <row r="3469" ht="27" customHeight="1" spans="1:18">
      <c r="A3469" s="366"/>
      <c r="B3469" s="367"/>
      <c r="C3469" s="368"/>
      <c r="D3469" s="368"/>
      <c r="E3469" s="368"/>
      <c r="F3469" s="368"/>
      <c r="G3469" s="368"/>
      <c r="H3469" s="369"/>
      <c r="I3469" s="368"/>
      <c r="J3469" s="368"/>
      <c r="K3469" s="368"/>
      <c r="L3469" s="368"/>
      <c r="M3469" s="368"/>
      <c r="N3469" s="370"/>
      <c r="O3469" s="368"/>
      <c r="P3469" s="371" t="str">
        <f>TEXT(daily!$B3469,"mmmm")</f>
        <v>January</v>
      </c>
      <c r="Q3469" s="373"/>
      <c r="R3469" s="313" t="str">
        <f t="shared" si="92"/>
        <v>1900</v>
      </c>
    </row>
    <row r="3470" ht="27" customHeight="1" spans="1:18">
      <c r="A3470" s="366"/>
      <c r="B3470" s="367"/>
      <c r="C3470" s="368"/>
      <c r="D3470" s="368"/>
      <c r="E3470" s="368"/>
      <c r="F3470" s="368"/>
      <c r="G3470" s="368"/>
      <c r="H3470" s="369"/>
      <c r="I3470" s="368"/>
      <c r="J3470" s="368"/>
      <c r="K3470" s="368"/>
      <c r="L3470" s="368"/>
      <c r="M3470" s="368"/>
      <c r="N3470" s="372"/>
      <c r="O3470" s="368"/>
      <c r="P3470" s="371" t="str">
        <f>TEXT(daily!$B3470,"mmmm")</f>
        <v>January</v>
      </c>
      <c r="Q3470" s="373"/>
      <c r="R3470" s="313" t="str">
        <f t="shared" si="92"/>
        <v>1900</v>
      </c>
    </row>
    <row r="3471" ht="27" customHeight="1" spans="1:18">
      <c r="A3471" s="366"/>
      <c r="B3471" s="367"/>
      <c r="C3471" s="368"/>
      <c r="D3471" s="368"/>
      <c r="E3471" s="368"/>
      <c r="F3471" s="368"/>
      <c r="G3471" s="368"/>
      <c r="H3471" s="369"/>
      <c r="I3471" s="368"/>
      <c r="J3471" s="368"/>
      <c r="K3471" s="368"/>
      <c r="L3471" s="368"/>
      <c r="M3471" s="368"/>
      <c r="N3471" s="370"/>
      <c r="O3471" s="368"/>
      <c r="P3471" s="371" t="str">
        <f>TEXT(daily!$B3471,"mmmm")</f>
        <v>January</v>
      </c>
      <c r="Q3471" s="373"/>
      <c r="R3471" s="313" t="str">
        <f t="shared" ref="R3471:R3534" si="94">TEXT(B3471,"yyyy")</f>
        <v>1900</v>
      </c>
    </row>
    <row r="3472" ht="27" customHeight="1" spans="1:18">
      <c r="A3472" s="366"/>
      <c r="B3472" s="367"/>
      <c r="C3472" s="368"/>
      <c r="D3472" s="368"/>
      <c r="E3472" s="368"/>
      <c r="F3472" s="368"/>
      <c r="G3472" s="368"/>
      <c r="H3472" s="369"/>
      <c r="I3472" s="368"/>
      <c r="J3472" s="368"/>
      <c r="K3472" s="368"/>
      <c r="L3472" s="368"/>
      <c r="M3472" s="368"/>
      <c r="N3472" s="372"/>
      <c r="O3472" s="368"/>
      <c r="P3472" s="371" t="str">
        <f>TEXT(daily!$B3472,"mmmm")</f>
        <v>January</v>
      </c>
      <c r="Q3472" s="373"/>
      <c r="R3472" s="313" t="str">
        <f t="shared" si="94"/>
        <v>1900</v>
      </c>
    </row>
    <row r="3473" ht="27" customHeight="1" spans="1:18">
      <c r="A3473" s="366"/>
      <c r="B3473" s="367"/>
      <c r="C3473" s="368"/>
      <c r="D3473" s="368"/>
      <c r="E3473" s="368"/>
      <c r="F3473" s="368"/>
      <c r="G3473" s="368"/>
      <c r="H3473" s="369"/>
      <c r="I3473" s="368"/>
      <c r="J3473" s="368"/>
      <c r="K3473" s="368"/>
      <c r="L3473" s="368"/>
      <c r="M3473" s="368"/>
      <c r="N3473" s="370"/>
      <c r="O3473" s="368"/>
      <c r="P3473" s="371" t="str">
        <f>TEXT(daily!$B3473,"mmmm")</f>
        <v>January</v>
      </c>
      <c r="Q3473" s="373"/>
      <c r="R3473" s="313" t="str">
        <f t="shared" si="94"/>
        <v>1900</v>
      </c>
    </row>
    <row r="3474" ht="27" customHeight="1" spans="1:18">
      <c r="A3474" s="366"/>
      <c r="B3474" s="367"/>
      <c r="C3474" s="368"/>
      <c r="D3474" s="368"/>
      <c r="E3474" s="368"/>
      <c r="F3474" s="368"/>
      <c r="G3474" s="368"/>
      <c r="H3474" s="369"/>
      <c r="I3474" s="368"/>
      <c r="J3474" s="368"/>
      <c r="K3474" s="368"/>
      <c r="L3474" s="368"/>
      <c r="M3474" s="368"/>
      <c r="N3474" s="372"/>
      <c r="O3474" s="368"/>
      <c r="P3474" s="371" t="str">
        <f>TEXT(daily!$B3474,"mmmm")</f>
        <v>January</v>
      </c>
      <c r="Q3474" s="373"/>
      <c r="R3474" s="313" t="str">
        <f t="shared" si="94"/>
        <v>1900</v>
      </c>
    </row>
    <row r="3475" ht="27" customHeight="1" spans="1:18">
      <c r="A3475" s="366"/>
      <c r="B3475" s="367"/>
      <c r="C3475" s="368"/>
      <c r="D3475" s="368"/>
      <c r="E3475" s="368"/>
      <c r="F3475" s="368"/>
      <c r="G3475" s="368"/>
      <c r="H3475" s="369"/>
      <c r="I3475" s="368"/>
      <c r="J3475" s="368"/>
      <c r="K3475" s="368"/>
      <c r="L3475" s="368"/>
      <c r="M3475" s="368"/>
      <c r="N3475" s="370"/>
      <c r="O3475" s="368"/>
      <c r="P3475" s="371" t="str">
        <f>TEXT(daily!$B3475,"mmmm")</f>
        <v>January</v>
      </c>
      <c r="Q3475" s="373"/>
      <c r="R3475" s="313" t="str">
        <f t="shared" si="94"/>
        <v>1900</v>
      </c>
    </row>
    <row r="3476" ht="27" customHeight="1" spans="1:18">
      <c r="A3476" s="366"/>
      <c r="B3476" s="367"/>
      <c r="C3476" s="368"/>
      <c r="D3476" s="368"/>
      <c r="E3476" s="368"/>
      <c r="F3476" s="368"/>
      <c r="G3476" s="368"/>
      <c r="H3476" s="369"/>
      <c r="I3476" s="368"/>
      <c r="J3476" s="368"/>
      <c r="K3476" s="368"/>
      <c r="L3476" s="368"/>
      <c r="M3476" s="368"/>
      <c r="N3476" s="372"/>
      <c r="O3476" s="368"/>
      <c r="P3476" s="371" t="str">
        <f>TEXT(daily!$B3476,"mmmm")</f>
        <v>January</v>
      </c>
      <c r="Q3476" s="373"/>
      <c r="R3476" s="313" t="str">
        <f t="shared" si="94"/>
        <v>1900</v>
      </c>
    </row>
    <row r="3477" ht="27" customHeight="1" spans="1:18">
      <c r="A3477" s="366"/>
      <c r="B3477" s="367"/>
      <c r="C3477" s="368"/>
      <c r="D3477" s="368"/>
      <c r="E3477" s="368"/>
      <c r="F3477" s="368"/>
      <c r="G3477" s="368"/>
      <c r="H3477" s="369"/>
      <c r="I3477" s="368"/>
      <c r="J3477" s="368"/>
      <c r="K3477" s="368"/>
      <c r="L3477" s="368"/>
      <c r="M3477" s="368"/>
      <c r="N3477" s="370"/>
      <c r="O3477" s="368"/>
      <c r="P3477" s="371" t="str">
        <f>TEXT(daily!$B3477,"mmmm")</f>
        <v>January</v>
      </c>
      <c r="Q3477" s="373"/>
      <c r="R3477" s="313" t="str">
        <f t="shared" si="94"/>
        <v>1900</v>
      </c>
    </row>
    <row r="3478" ht="27" customHeight="1" spans="1:18">
      <c r="A3478" s="366"/>
      <c r="B3478" s="367"/>
      <c r="C3478" s="368"/>
      <c r="D3478" s="368"/>
      <c r="E3478" s="368"/>
      <c r="F3478" s="368"/>
      <c r="G3478" s="368"/>
      <c r="H3478" s="369"/>
      <c r="I3478" s="368"/>
      <c r="J3478" s="368"/>
      <c r="K3478" s="368"/>
      <c r="L3478" s="368"/>
      <c r="M3478" s="368"/>
      <c r="N3478" s="372"/>
      <c r="O3478" s="368"/>
      <c r="P3478" s="371" t="str">
        <f>TEXT(daily!$B3478,"mmmm")</f>
        <v>January</v>
      </c>
      <c r="Q3478" s="373"/>
      <c r="R3478" s="313" t="str">
        <f t="shared" si="94"/>
        <v>1900</v>
      </c>
    </row>
    <row r="3479" ht="27" customHeight="1" spans="1:18">
      <c r="A3479" s="366"/>
      <c r="B3479" s="367"/>
      <c r="C3479" s="368"/>
      <c r="D3479" s="368"/>
      <c r="E3479" s="368"/>
      <c r="F3479" s="368"/>
      <c r="G3479" s="368"/>
      <c r="H3479" s="369"/>
      <c r="I3479" s="368"/>
      <c r="J3479" s="368"/>
      <c r="K3479" s="368"/>
      <c r="L3479" s="368"/>
      <c r="M3479" s="368"/>
      <c r="N3479" s="370"/>
      <c r="O3479" s="368"/>
      <c r="P3479" s="371" t="str">
        <f>TEXT(daily!$B3479,"mmmm")</f>
        <v>January</v>
      </c>
      <c r="Q3479" s="373"/>
      <c r="R3479" s="313" t="str">
        <f t="shared" si="94"/>
        <v>1900</v>
      </c>
    </row>
    <row r="3480" ht="27" customHeight="1" spans="1:18">
      <c r="A3480" s="366"/>
      <c r="B3480" s="367"/>
      <c r="C3480" s="368"/>
      <c r="D3480" s="368"/>
      <c r="E3480" s="368"/>
      <c r="F3480" s="368"/>
      <c r="G3480" s="368"/>
      <c r="H3480" s="369"/>
      <c r="I3480" s="368"/>
      <c r="J3480" s="368"/>
      <c r="K3480" s="368"/>
      <c r="L3480" s="368"/>
      <c r="M3480" s="368"/>
      <c r="N3480" s="372"/>
      <c r="O3480" s="368"/>
      <c r="P3480" s="371" t="str">
        <f>TEXT(daily!$B3480,"mmmm")</f>
        <v>January</v>
      </c>
      <c r="Q3480" s="373"/>
      <c r="R3480" s="313" t="str">
        <f t="shared" si="94"/>
        <v>1900</v>
      </c>
    </row>
    <row r="3481" ht="27" customHeight="1" spans="1:18">
      <c r="A3481" s="366"/>
      <c r="B3481" s="367"/>
      <c r="C3481" s="368"/>
      <c r="D3481" s="368"/>
      <c r="E3481" s="368"/>
      <c r="F3481" s="368"/>
      <c r="G3481" s="368"/>
      <c r="H3481" s="369"/>
      <c r="I3481" s="368"/>
      <c r="J3481" s="368"/>
      <c r="K3481" s="368"/>
      <c r="L3481" s="368"/>
      <c r="M3481" s="368"/>
      <c r="N3481" s="370"/>
      <c r="O3481" s="368"/>
      <c r="P3481" s="371" t="str">
        <f>TEXT(daily!$B3481,"mmmm")</f>
        <v>January</v>
      </c>
      <c r="Q3481" s="373"/>
      <c r="R3481" s="313" t="str">
        <f t="shared" si="94"/>
        <v>1900</v>
      </c>
    </row>
    <row r="3482" ht="27" customHeight="1" spans="1:18">
      <c r="A3482" s="366"/>
      <c r="B3482" s="367"/>
      <c r="C3482" s="368"/>
      <c r="D3482" s="368"/>
      <c r="E3482" s="368"/>
      <c r="F3482" s="368"/>
      <c r="G3482" s="368"/>
      <c r="H3482" s="369"/>
      <c r="I3482" s="368"/>
      <c r="J3482" s="368"/>
      <c r="K3482" s="368"/>
      <c r="L3482" s="368"/>
      <c r="M3482" s="368"/>
      <c r="N3482" s="372"/>
      <c r="O3482" s="368"/>
      <c r="P3482" s="371" t="str">
        <f>TEXT(daily!$B3482,"mmmm")</f>
        <v>January</v>
      </c>
      <c r="Q3482" s="373"/>
      <c r="R3482" s="313" t="str">
        <f t="shared" si="94"/>
        <v>1900</v>
      </c>
    </row>
    <row r="3483" ht="27" customHeight="1" spans="1:18">
      <c r="A3483" s="366"/>
      <c r="B3483" s="367"/>
      <c r="C3483" s="368"/>
      <c r="D3483" s="368"/>
      <c r="E3483" s="368"/>
      <c r="F3483" s="368"/>
      <c r="G3483" s="368"/>
      <c r="H3483" s="369"/>
      <c r="I3483" s="368"/>
      <c r="J3483" s="368"/>
      <c r="K3483" s="368"/>
      <c r="L3483" s="368"/>
      <c r="M3483" s="368"/>
      <c r="N3483" s="370"/>
      <c r="O3483" s="368"/>
      <c r="P3483" s="371" t="str">
        <f>TEXT(daily!$B3483,"mmmm")</f>
        <v>January</v>
      </c>
      <c r="Q3483" s="373"/>
      <c r="R3483" s="313" t="str">
        <f t="shared" si="94"/>
        <v>1900</v>
      </c>
    </row>
    <row r="3484" ht="27" customHeight="1" spans="1:18">
      <c r="A3484" s="366"/>
      <c r="B3484" s="367"/>
      <c r="C3484" s="368"/>
      <c r="D3484" s="368"/>
      <c r="E3484" s="368"/>
      <c r="F3484" s="368"/>
      <c r="G3484" s="368"/>
      <c r="H3484" s="369"/>
      <c r="I3484" s="368"/>
      <c r="J3484" s="368"/>
      <c r="K3484" s="368"/>
      <c r="L3484" s="368"/>
      <c r="M3484" s="368"/>
      <c r="N3484" s="372"/>
      <c r="O3484" s="368"/>
      <c r="P3484" s="371" t="str">
        <f>TEXT(daily!$B3484,"mmmm")</f>
        <v>January</v>
      </c>
      <c r="Q3484" s="373"/>
      <c r="R3484" s="313" t="str">
        <f t="shared" si="94"/>
        <v>1900</v>
      </c>
    </row>
    <row r="3485" ht="27" customHeight="1" spans="1:18">
      <c r="A3485" s="366"/>
      <c r="B3485" s="367"/>
      <c r="C3485" s="368"/>
      <c r="D3485" s="368"/>
      <c r="E3485" s="368"/>
      <c r="F3485" s="368"/>
      <c r="G3485" s="368"/>
      <c r="H3485" s="369"/>
      <c r="I3485" s="368"/>
      <c r="J3485" s="368"/>
      <c r="K3485" s="368"/>
      <c r="L3485" s="368"/>
      <c r="M3485" s="368"/>
      <c r="N3485" s="370"/>
      <c r="O3485" s="368"/>
      <c r="P3485" s="371" t="str">
        <f>TEXT(daily!$B3485,"mmmm")</f>
        <v>January</v>
      </c>
      <c r="Q3485" s="373"/>
      <c r="R3485" s="313" t="str">
        <f t="shared" si="94"/>
        <v>1900</v>
      </c>
    </row>
    <row r="3486" ht="27" customHeight="1" spans="1:18">
      <c r="A3486" s="366"/>
      <c r="B3486" s="367"/>
      <c r="C3486" s="368"/>
      <c r="D3486" s="368"/>
      <c r="E3486" s="368"/>
      <c r="F3486" s="368"/>
      <c r="G3486" s="368"/>
      <c r="H3486" s="369"/>
      <c r="I3486" s="368"/>
      <c r="J3486" s="368"/>
      <c r="K3486" s="368"/>
      <c r="L3486" s="368"/>
      <c r="M3486" s="368"/>
      <c r="N3486" s="372"/>
      <c r="O3486" s="368"/>
      <c r="P3486" s="371" t="str">
        <f>TEXT(daily!$B3486,"mmmm")</f>
        <v>January</v>
      </c>
      <c r="Q3486" s="373"/>
      <c r="R3486" s="313" t="str">
        <f t="shared" si="94"/>
        <v>1900</v>
      </c>
    </row>
    <row r="3487" ht="27" customHeight="1" spans="1:18">
      <c r="A3487" s="366"/>
      <c r="B3487" s="367"/>
      <c r="C3487" s="368"/>
      <c r="D3487" s="368"/>
      <c r="E3487" s="368"/>
      <c r="F3487" s="368"/>
      <c r="G3487" s="368"/>
      <c r="H3487" s="369"/>
      <c r="I3487" s="368"/>
      <c r="J3487" s="368"/>
      <c r="K3487" s="368"/>
      <c r="L3487" s="368"/>
      <c r="M3487" s="368"/>
      <c r="N3487" s="370"/>
      <c r="O3487" s="368"/>
      <c r="P3487" s="371" t="str">
        <f>TEXT(daily!$B3487,"mmmm")</f>
        <v>January</v>
      </c>
      <c r="Q3487" s="373"/>
      <c r="R3487" s="313" t="str">
        <f t="shared" si="94"/>
        <v>1900</v>
      </c>
    </row>
    <row r="3488" ht="27" customHeight="1" spans="1:18">
      <c r="A3488" s="366"/>
      <c r="B3488" s="367"/>
      <c r="C3488" s="368"/>
      <c r="D3488" s="368"/>
      <c r="E3488" s="368"/>
      <c r="F3488" s="368"/>
      <c r="G3488" s="368"/>
      <c r="H3488" s="369"/>
      <c r="I3488" s="368"/>
      <c r="J3488" s="368"/>
      <c r="K3488" s="368"/>
      <c r="L3488" s="368"/>
      <c r="M3488" s="368"/>
      <c r="N3488" s="372"/>
      <c r="O3488" s="368"/>
      <c r="P3488" s="371" t="str">
        <f>TEXT(daily!$B3488,"mmmm")</f>
        <v>January</v>
      </c>
      <c r="Q3488" s="373"/>
      <c r="R3488" s="313" t="str">
        <f t="shared" si="94"/>
        <v>1900</v>
      </c>
    </row>
    <row r="3489" ht="27" customHeight="1" spans="1:18">
      <c r="A3489" s="366"/>
      <c r="B3489" s="367"/>
      <c r="C3489" s="368"/>
      <c r="D3489" s="368"/>
      <c r="E3489" s="368"/>
      <c r="F3489" s="368"/>
      <c r="G3489" s="368"/>
      <c r="H3489" s="369"/>
      <c r="I3489" s="368"/>
      <c r="J3489" s="368"/>
      <c r="K3489" s="368"/>
      <c r="L3489" s="368"/>
      <c r="M3489" s="368"/>
      <c r="N3489" s="370"/>
      <c r="O3489" s="368"/>
      <c r="P3489" s="371" t="str">
        <f>TEXT(daily!$B3489,"mmmm")</f>
        <v>January</v>
      </c>
      <c r="Q3489" s="373"/>
      <c r="R3489" s="313" t="str">
        <f t="shared" si="94"/>
        <v>1900</v>
      </c>
    </row>
    <row r="3490" ht="27" customHeight="1" spans="1:18">
      <c r="A3490" s="366"/>
      <c r="B3490" s="367"/>
      <c r="C3490" s="368"/>
      <c r="D3490" s="368"/>
      <c r="E3490" s="368"/>
      <c r="F3490" s="368"/>
      <c r="G3490" s="368"/>
      <c r="H3490" s="369"/>
      <c r="I3490" s="368"/>
      <c r="J3490" s="368"/>
      <c r="K3490" s="368"/>
      <c r="L3490" s="368"/>
      <c r="M3490" s="368"/>
      <c r="N3490" s="372"/>
      <c r="O3490" s="368"/>
      <c r="P3490" s="371" t="str">
        <f>TEXT(daily!$B3490,"mmmm")</f>
        <v>January</v>
      </c>
      <c r="Q3490" s="373"/>
      <c r="R3490" s="313" t="str">
        <f t="shared" si="94"/>
        <v>1900</v>
      </c>
    </row>
    <row r="3491" ht="27" customHeight="1" spans="1:18">
      <c r="A3491" s="366"/>
      <c r="B3491" s="367"/>
      <c r="C3491" s="368"/>
      <c r="D3491" s="368"/>
      <c r="E3491" s="368"/>
      <c r="F3491" s="368"/>
      <c r="G3491" s="368"/>
      <c r="H3491" s="369"/>
      <c r="I3491" s="368"/>
      <c r="J3491" s="368"/>
      <c r="K3491" s="368"/>
      <c r="L3491" s="368"/>
      <c r="M3491" s="368"/>
      <c r="N3491" s="370"/>
      <c r="O3491" s="368"/>
      <c r="P3491" s="371" t="str">
        <f>TEXT(daily!$B3491,"mmmm")</f>
        <v>January</v>
      </c>
      <c r="Q3491" s="373"/>
      <c r="R3491" s="313" t="str">
        <f t="shared" si="94"/>
        <v>1900</v>
      </c>
    </row>
    <row r="3492" ht="27" customHeight="1" spans="1:18">
      <c r="A3492" s="366"/>
      <c r="B3492" s="367"/>
      <c r="C3492" s="368"/>
      <c r="D3492" s="368"/>
      <c r="E3492" s="368"/>
      <c r="F3492" s="368"/>
      <c r="G3492" s="368"/>
      <c r="H3492" s="369"/>
      <c r="I3492" s="368"/>
      <c r="J3492" s="368"/>
      <c r="K3492" s="368"/>
      <c r="L3492" s="368"/>
      <c r="M3492" s="368"/>
      <c r="N3492" s="372"/>
      <c r="O3492" s="368"/>
      <c r="P3492" s="371" t="str">
        <f>TEXT(daily!$B3492,"mmmm")</f>
        <v>January</v>
      </c>
      <c r="Q3492" s="373"/>
      <c r="R3492" s="313" t="str">
        <f t="shared" si="94"/>
        <v>1900</v>
      </c>
    </row>
    <row r="3493" ht="27" customHeight="1" spans="1:18">
      <c r="A3493" s="366"/>
      <c r="B3493" s="367"/>
      <c r="C3493" s="368"/>
      <c r="D3493" s="368"/>
      <c r="E3493" s="368"/>
      <c r="F3493" s="368"/>
      <c r="G3493" s="368"/>
      <c r="H3493" s="369"/>
      <c r="I3493" s="368"/>
      <c r="J3493" s="368"/>
      <c r="K3493" s="368"/>
      <c r="L3493" s="368"/>
      <c r="M3493" s="368"/>
      <c r="N3493" s="370"/>
      <c r="O3493" s="368"/>
      <c r="P3493" s="371" t="str">
        <f>TEXT(daily!$B3493,"mmmm")</f>
        <v>January</v>
      </c>
      <c r="Q3493" s="373"/>
      <c r="R3493" s="313" t="str">
        <f t="shared" si="94"/>
        <v>1900</v>
      </c>
    </row>
    <row r="3494" ht="27" customHeight="1" spans="1:18">
      <c r="A3494" s="366"/>
      <c r="B3494" s="367"/>
      <c r="C3494" s="368"/>
      <c r="D3494" s="368"/>
      <c r="E3494" s="368"/>
      <c r="F3494" s="368"/>
      <c r="G3494" s="368"/>
      <c r="H3494" s="369"/>
      <c r="I3494" s="368"/>
      <c r="J3494" s="368"/>
      <c r="K3494" s="368"/>
      <c r="L3494" s="368"/>
      <c r="M3494" s="368"/>
      <c r="N3494" s="372"/>
      <c r="O3494" s="368"/>
      <c r="P3494" s="371" t="str">
        <f>TEXT(daily!$B3494,"mmmm")</f>
        <v>January</v>
      </c>
      <c r="Q3494" s="373"/>
      <c r="R3494" s="313" t="str">
        <f t="shared" si="94"/>
        <v>1900</v>
      </c>
    </row>
    <row r="3495" ht="27" customHeight="1" spans="1:18">
      <c r="A3495" s="366"/>
      <c r="B3495" s="367"/>
      <c r="C3495" s="368"/>
      <c r="D3495" s="368"/>
      <c r="E3495" s="368"/>
      <c r="F3495" s="368"/>
      <c r="G3495" s="368"/>
      <c r="H3495" s="369"/>
      <c r="I3495" s="368"/>
      <c r="J3495" s="368"/>
      <c r="K3495" s="368"/>
      <c r="L3495" s="368"/>
      <c r="M3495" s="368"/>
      <c r="N3495" s="370"/>
      <c r="O3495" s="368"/>
      <c r="P3495" s="371" t="str">
        <f>TEXT(daily!$B3495,"mmmm")</f>
        <v>January</v>
      </c>
      <c r="Q3495" s="373"/>
      <c r="R3495" s="313" t="str">
        <f t="shared" si="94"/>
        <v>1900</v>
      </c>
    </row>
    <row r="3496" ht="27" customHeight="1" spans="1:18">
      <c r="A3496" s="366"/>
      <c r="B3496" s="367"/>
      <c r="C3496" s="368"/>
      <c r="D3496" s="368"/>
      <c r="E3496" s="368"/>
      <c r="F3496" s="368"/>
      <c r="G3496" s="368"/>
      <c r="H3496" s="369"/>
      <c r="I3496" s="368"/>
      <c r="J3496" s="368"/>
      <c r="K3496" s="368"/>
      <c r="L3496" s="368"/>
      <c r="M3496" s="368"/>
      <c r="N3496" s="372"/>
      <c r="O3496" s="368"/>
      <c r="P3496" s="371" t="str">
        <f>TEXT(daily!$B3496,"mmmm")</f>
        <v>January</v>
      </c>
      <c r="Q3496" s="373"/>
      <c r="R3496" s="313" t="str">
        <f t="shared" si="94"/>
        <v>1900</v>
      </c>
    </row>
    <row r="3497" ht="27" customHeight="1" spans="1:18">
      <c r="A3497" s="366"/>
      <c r="B3497" s="367"/>
      <c r="C3497" s="368"/>
      <c r="D3497" s="368"/>
      <c r="E3497" s="368"/>
      <c r="F3497" s="368"/>
      <c r="G3497" s="368"/>
      <c r="H3497" s="369"/>
      <c r="I3497" s="368"/>
      <c r="J3497" s="368"/>
      <c r="K3497" s="368"/>
      <c r="L3497" s="368"/>
      <c r="M3497" s="368"/>
      <c r="N3497" s="370"/>
      <c r="O3497" s="368"/>
      <c r="P3497" s="371" t="str">
        <f>TEXT(daily!$B3497,"mmmm")</f>
        <v>January</v>
      </c>
      <c r="Q3497" s="373"/>
      <c r="R3497" s="313" t="str">
        <f t="shared" si="94"/>
        <v>1900</v>
      </c>
    </row>
    <row r="3498" ht="27" customHeight="1" spans="1:18">
      <c r="A3498" s="366"/>
      <c r="B3498" s="367"/>
      <c r="C3498" s="368"/>
      <c r="D3498" s="368"/>
      <c r="E3498" s="368"/>
      <c r="F3498" s="368"/>
      <c r="G3498" s="368"/>
      <c r="H3498" s="369"/>
      <c r="I3498" s="368"/>
      <c r="J3498" s="368"/>
      <c r="K3498" s="368"/>
      <c r="L3498" s="368"/>
      <c r="M3498" s="368"/>
      <c r="N3498" s="372"/>
      <c r="O3498" s="368"/>
      <c r="P3498" s="371" t="str">
        <f>TEXT(daily!$B3498,"mmmm")</f>
        <v>January</v>
      </c>
      <c r="Q3498" s="373"/>
      <c r="R3498" s="313" t="str">
        <f t="shared" si="94"/>
        <v>1900</v>
      </c>
    </row>
    <row r="3499" ht="27" customHeight="1" spans="1:18">
      <c r="A3499" s="366"/>
      <c r="B3499" s="367"/>
      <c r="C3499" s="368"/>
      <c r="D3499" s="368"/>
      <c r="E3499" s="368"/>
      <c r="F3499" s="368"/>
      <c r="G3499" s="368"/>
      <c r="H3499" s="369"/>
      <c r="I3499" s="368"/>
      <c r="J3499" s="368"/>
      <c r="K3499" s="368"/>
      <c r="L3499" s="368"/>
      <c r="M3499" s="368"/>
      <c r="N3499" s="370"/>
      <c r="O3499" s="368"/>
      <c r="P3499" s="371" t="str">
        <f>TEXT(daily!$B3499,"mmmm")</f>
        <v>January</v>
      </c>
      <c r="Q3499" s="373"/>
      <c r="R3499" s="313" t="str">
        <f t="shared" si="94"/>
        <v>1900</v>
      </c>
    </row>
    <row r="3500" ht="27" customHeight="1" spans="1:18">
      <c r="A3500" s="366"/>
      <c r="B3500" s="367"/>
      <c r="C3500" s="368"/>
      <c r="D3500" s="368"/>
      <c r="E3500" s="368"/>
      <c r="F3500" s="368"/>
      <c r="G3500" s="368"/>
      <c r="H3500" s="369"/>
      <c r="I3500" s="368"/>
      <c r="J3500" s="368"/>
      <c r="K3500" s="368"/>
      <c r="L3500" s="368"/>
      <c r="M3500" s="368"/>
      <c r="N3500" s="372"/>
      <c r="O3500" s="368"/>
      <c r="P3500" s="371" t="str">
        <f>TEXT(daily!$B3500,"mmmm")</f>
        <v>January</v>
      </c>
      <c r="Q3500" s="373"/>
      <c r="R3500" s="313" t="str">
        <f t="shared" si="94"/>
        <v>1900</v>
      </c>
    </row>
    <row r="3501" ht="27" customHeight="1" spans="1:18">
      <c r="A3501" s="366"/>
      <c r="B3501" s="367"/>
      <c r="C3501" s="368"/>
      <c r="D3501" s="368"/>
      <c r="E3501" s="368"/>
      <c r="F3501" s="368"/>
      <c r="G3501" s="368"/>
      <c r="H3501" s="369"/>
      <c r="I3501" s="368"/>
      <c r="J3501" s="368"/>
      <c r="K3501" s="368"/>
      <c r="L3501" s="368"/>
      <c r="M3501" s="368"/>
      <c r="N3501" s="370"/>
      <c r="O3501" s="368"/>
      <c r="P3501" s="371" t="str">
        <f>TEXT(daily!$B3501,"mmmm")</f>
        <v>January</v>
      </c>
      <c r="Q3501" s="373"/>
      <c r="R3501" s="313" t="str">
        <f t="shared" si="94"/>
        <v>1900</v>
      </c>
    </row>
    <row r="3502" ht="27" customHeight="1" spans="1:18">
      <c r="A3502" s="366"/>
      <c r="B3502" s="367"/>
      <c r="C3502" s="368"/>
      <c r="D3502" s="368"/>
      <c r="E3502" s="368"/>
      <c r="F3502" s="368"/>
      <c r="G3502" s="368"/>
      <c r="H3502" s="369"/>
      <c r="I3502" s="368"/>
      <c r="J3502" s="368"/>
      <c r="K3502" s="368"/>
      <c r="L3502" s="368"/>
      <c r="M3502" s="368"/>
      <c r="N3502" s="372"/>
      <c r="O3502" s="368"/>
      <c r="P3502" s="371" t="str">
        <f>TEXT(daily!$B3502,"mmmm")</f>
        <v>January</v>
      </c>
      <c r="Q3502" s="373"/>
      <c r="R3502" s="313" t="str">
        <f t="shared" si="94"/>
        <v>1900</v>
      </c>
    </row>
    <row r="3503" ht="27" customHeight="1" spans="1:18">
      <c r="A3503" s="366"/>
      <c r="B3503" s="367"/>
      <c r="C3503" s="368"/>
      <c r="D3503" s="368"/>
      <c r="E3503" s="368"/>
      <c r="F3503" s="368"/>
      <c r="G3503" s="368"/>
      <c r="H3503" s="369"/>
      <c r="I3503" s="368"/>
      <c r="J3503" s="368"/>
      <c r="K3503" s="368"/>
      <c r="L3503" s="368"/>
      <c r="M3503" s="368"/>
      <c r="N3503" s="370"/>
      <c r="O3503" s="368"/>
      <c r="P3503" s="371" t="str">
        <f>TEXT(daily!$B3503,"mmmm")</f>
        <v>January</v>
      </c>
      <c r="Q3503" s="373"/>
      <c r="R3503" s="313" t="str">
        <f t="shared" si="94"/>
        <v>1900</v>
      </c>
    </row>
    <row r="3504" ht="27" customHeight="1" spans="1:18">
      <c r="A3504" s="366"/>
      <c r="B3504" s="367"/>
      <c r="C3504" s="368"/>
      <c r="D3504" s="368"/>
      <c r="E3504" s="368"/>
      <c r="F3504" s="368"/>
      <c r="G3504" s="368"/>
      <c r="H3504" s="369"/>
      <c r="I3504" s="368"/>
      <c r="J3504" s="368"/>
      <c r="K3504" s="368"/>
      <c r="L3504" s="368"/>
      <c r="M3504" s="368"/>
      <c r="N3504" s="372"/>
      <c r="O3504" s="368"/>
      <c r="P3504" s="371" t="str">
        <f>TEXT(daily!$B3504,"mmmm")</f>
        <v>January</v>
      </c>
      <c r="Q3504" s="373"/>
      <c r="R3504" s="313" t="str">
        <f t="shared" si="94"/>
        <v>1900</v>
      </c>
    </row>
    <row r="3505" ht="27" customHeight="1" spans="1:18">
      <c r="A3505" s="366"/>
      <c r="B3505" s="367"/>
      <c r="C3505" s="368"/>
      <c r="D3505" s="368"/>
      <c r="E3505" s="368"/>
      <c r="F3505" s="368"/>
      <c r="G3505" s="368"/>
      <c r="H3505" s="369"/>
      <c r="I3505" s="368"/>
      <c r="J3505" s="368"/>
      <c r="K3505" s="368"/>
      <c r="L3505" s="368"/>
      <c r="M3505" s="368"/>
      <c r="N3505" s="370"/>
      <c r="O3505" s="368"/>
      <c r="P3505" s="371" t="str">
        <f>TEXT(daily!$B3505,"mmmm")</f>
        <v>January</v>
      </c>
      <c r="Q3505" s="373"/>
      <c r="R3505" s="313" t="str">
        <f t="shared" si="94"/>
        <v>1900</v>
      </c>
    </row>
    <row r="3506" ht="27" customHeight="1" spans="1:18">
      <c r="A3506" s="366"/>
      <c r="B3506" s="367"/>
      <c r="C3506" s="368"/>
      <c r="D3506" s="368"/>
      <c r="E3506" s="368"/>
      <c r="F3506" s="368"/>
      <c r="G3506" s="368"/>
      <c r="H3506" s="369"/>
      <c r="I3506" s="368"/>
      <c r="J3506" s="368"/>
      <c r="K3506" s="368"/>
      <c r="L3506" s="368"/>
      <c r="M3506" s="368"/>
      <c r="N3506" s="372"/>
      <c r="O3506" s="368"/>
      <c r="P3506" s="371" t="str">
        <f>TEXT(daily!$B3506,"mmmm")</f>
        <v>January</v>
      </c>
      <c r="Q3506" s="373"/>
      <c r="R3506" s="313" t="str">
        <f t="shared" si="94"/>
        <v>1900</v>
      </c>
    </row>
    <row r="3507" ht="27" customHeight="1" spans="1:18">
      <c r="A3507" s="366"/>
      <c r="B3507" s="367"/>
      <c r="C3507" s="368"/>
      <c r="D3507" s="368"/>
      <c r="E3507" s="368"/>
      <c r="F3507" s="368"/>
      <c r="G3507" s="368"/>
      <c r="H3507" s="369"/>
      <c r="I3507" s="368"/>
      <c r="J3507" s="368"/>
      <c r="K3507" s="368"/>
      <c r="L3507" s="368"/>
      <c r="M3507" s="368"/>
      <c r="N3507" s="370"/>
      <c r="O3507" s="368"/>
      <c r="P3507" s="371" t="str">
        <f>TEXT(daily!$B3507,"mmmm")</f>
        <v>January</v>
      </c>
      <c r="Q3507" s="373"/>
      <c r="R3507" s="313" t="str">
        <f t="shared" si="94"/>
        <v>1900</v>
      </c>
    </row>
    <row r="3508" ht="27" customHeight="1" spans="1:18">
      <c r="A3508" s="366"/>
      <c r="B3508" s="367"/>
      <c r="C3508" s="368"/>
      <c r="D3508" s="368"/>
      <c r="E3508" s="368"/>
      <c r="F3508" s="368"/>
      <c r="G3508" s="368"/>
      <c r="H3508" s="369"/>
      <c r="I3508" s="368"/>
      <c r="J3508" s="368"/>
      <c r="K3508" s="368"/>
      <c r="L3508" s="368"/>
      <c r="M3508" s="368"/>
      <c r="N3508" s="372"/>
      <c r="O3508" s="368"/>
      <c r="P3508" s="371" t="str">
        <f>TEXT(daily!$B3508,"mmmm")</f>
        <v>January</v>
      </c>
      <c r="Q3508" s="373"/>
      <c r="R3508" s="313" t="str">
        <f t="shared" si="94"/>
        <v>1900</v>
      </c>
    </row>
    <row r="3509" ht="27" customHeight="1" spans="1:18">
      <c r="A3509" s="366"/>
      <c r="B3509" s="367"/>
      <c r="C3509" s="368"/>
      <c r="D3509" s="368"/>
      <c r="E3509" s="368"/>
      <c r="F3509" s="368"/>
      <c r="G3509" s="368"/>
      <c r="H3509" s="369"/>
      <c r="I3509" s="368"/>
      <c r="J3509" s="368"/>
      <c r="K3509" s="368"/>
      <c r="L3509" s="368"/>
      <c r="M3509" s="368"/>
      <c r="N3509" s="370"/>
      <c r="O3509" s="368"/>
      <c r="P3509" s="371" t="str">
        <f>TEXT(daily!$B3509,"mmmm")</f>
        <v>January</v>
      </c>
      <c r="Q3509" s="373"/>
      <c r="R3509" s="313" t="str">
        <f t="shared" si="94"/>
        <v>1900</v>
      </c>
    </row>
    <row r="3510" ht="27" customHeight="1" spans="1:18">
      <c r="A3510" s="366"/>
      <c r="B3510" s="367"/>
      <c r="C3510" s="368"/>
      <c r="D3510" s="368"/>
      <c r="E3510" s="368"/>
      <c r="F3510" s="368"/>
      <c r="G3510" s="368"/>
      <c r="H3510" s="369"/>
      <c r="I3510" s="368"/>
      <c r="J3510" s="368"/>
      <c r="K3510" s="368"/>
      <c r="L3510" s="368"/>
      <c r="M3510" s="368"/>
      <c r="N3510" s="372"/>
      <c r="O3510" s="368"/>
      <c r="P3510" s="371" t="str">
        <f>TEXT(daily!$B3510,"mmmm")</f>
        <v>January</v>
      </c>
      <c r="Q3510" s="373"/>
      <c r="R3510" s="313" t="str">
        <f t="shared" si="94"/>
        <v>1900</v>
      </c>
    </row>
    <row r="3511" ht="27" customHeight="1" spans="1:18">
      <c r="A3511" s="366"/>
      <c r="B3511" s="367"/>
      <c r="C3511" s="368"/>
      <c r="D3511" s="368"/>
      <c r="E3511" s="368"/>
      <c r="F3511" s="368"/>
      <c r="G3511" s="368"/>
      <c r="H3511" s="369"/>
      <c r="I3511" s="368"/>
      <c r="J3511" s="368"/>
      <c r="K3511" s="368"/>
      <c r="L3511" s="368"/>
      <c r="M3511" s="368"/>
      <c r="N3511" s="370"/>
      <c r="O3511" s="368"/>
      <c r="P3511" s="371" t="str">
        <f>TEXT(daily!$B3511,"mmmm")</f>
        <v>January</v>
      </c>
      <c r="Q3511" s="373"/>
      <c r="R3511" s="313" t="str">
        <f t="shared" si="94"/>
        <v>1900</v>
      </c>
    </row>
    <row r="3512" ht="27" customHeight="1" spans="1:18">
      <c r="A3512" s="366"/>
      <c r="B3512" s="367"/>
      <c r="C3512" s="368"/>
      <c r="D3512" s="368"/>
      <c r="E3512" s="368"/>
      <c r="F3512" s="368"/>
      <c r="G3512" s="368"/>
      <c r="H3512" s="369"/>
      <c r="I3512" s="368"/>
      <c r="J3512" s="368"/>
      <c r="K3512" s="368"/>
      <c r="L3512" s="368"/>
      <c r="M3512" s="368"/>
      <c r="N3512" s="372"/>
      <c r="O3512" s="368"/>
      <c r="P3512" s="371" t="str">
        <f>TEXT(daily!$B3512,"mmmm")</f>
        <v>January</v>
      </c>
      <c r="Q3512" s="373"/>
      <c r="R3512" s="313" t="str">
        <f t="shared" si="94"/>
        <v>1900</v>
      </c>
    </row>
    <row r="3513" ht="27" customHeight="1" spans="1:18">
      <c r="A3513" s="366"/>
      <c r="B3513" s="367"/>
      <c r="C3513" s="368"/>
      <c r="D3513" s="368"/>
      <c r="E3513" s="368"/>
      <c r="F3513" s="368"/>
      <c r="G3513" s="368"/>
      <c r="H3513" s="369"/>
      <c r="I3513" s="368"/>
      <c r="J3513" s="368"/>
      <c r="K3513" s="368"/>
      <c r="L3513" s="368"/>
      <c r="M3513" s="368"/>
      <c r="N3513" s="370"/>
      <c r="O3513" s="368"/>
      <c r="P3513" s="371" t="str">
        <f>TEXT(daily!$B3513,"mmmm")</f>
        <v>January</v>
      </c>
      <c r="Q3513" s="373"/>
      <c r="R3513" s="313" t="str">
        <f t="shared" si="94"/>
        <v>1900</v>
      </c>
    </row>
    <row r="3514" ht="27" customHeight="1" spans="1:18">
      <c r="A3514" s="366"/>
      <c r="B3514" s="367"/>
      <c r="C3514" s="368"/>
      <c r="D3514" s="368"/>
      <c r="E3514" s="368"/>
      <c r="F3514" s="368"/>
      <c r="G3514" s="368"/>
      <c r="H3514" s="369"/>
      <c r="I3514" s="368"/>
      <c r="J3514" s="368"/>
      <c r="K3514" s="368"/>
      <c r="L3514" s="368"/>
      <c r="M3514" s="368"/>
      <c r="N3514" s="372"/>
      <c r="O3514" s="368"/>
      <c r="P3514" s="371" t="str">
        <f>TEXT(daily!$B3514,"mmmm")</f>
        <v>January</v>
      </c>
      <c r="Q3514" s="373"/>
      <c r="R3514" s="313" t="str">
        <f t="shared" si="94"/>
        <v>1900</v>
      </c>
    </row>
    <row r="3515" ht="27" customHeight="1" spans="1:18">
      <c r="A3515" s="366"/>
      <c r="B3515" s="367"/>
      <c r="C3515" s="368"/>
      <c r="D3515" s="368"/>
      <c r="E3515" s="368"/>
      <c r="F3515" s="368"/>
      <c r="G3515" s="368"/>
      <c r="H3515" s="369"/>
      <c r="I3515" s="368"/>
      <c r="J3515" s="368"/>
      <c r="K3515" s="368"/>
      <c r="L3515" s="368"/>
      <c r="M3515" s="368"/>
      <c r="N3515" s="370"/>
      <c r="O3515" s="368"/>
      <c r="P3515" s="371" t="str">
        <f>TEXT(daily!$B3515,"mmmm")</f>
        <v>January</v>
      </c>
      <c r="Q3515" s="373"/>
      <c r="R3515" s="313" t="str">
        <f t="shared" si="94"/>
        <v>1900</v>
      </c>
    </row>
    <row r="3516" ht="27" customHeight="1" spans="1:18">
      <c r="A3516" s="366"/>
      <c r="B3516" s="367"/>
      <c r="C3516" s="368"/>
      <c r="D3516" s="368"/>
      <c r="E3516" s="368"/>
      <c r="F3516" s="368"/>
      <c r="G3516" s="368"/>
      <c r="H3516" s="369"/>
      <c r="I3516" s="368"/>
      <c r="J3516" s="368"/>
      <c r="K3516" s="368"/>
      <c r="L3516" s="368"/>
      <c r="M3516" s="368"/>
      <c r="N3516" s="372"/>
      <c r="O3516" s="368"/>
      <c r="P3516" s="371" t="str">
        <f>TEXT(daily!$B3516,"mmmm")</f>
        <v>January</v>
      </c>
      <c r="Q3516" s="373"/>
      <c r="R3516" s="313" t="str">
        <f t="shared" si="94"/>
        <v>1900</v>
      </c>
    </row>
    <row r="3517" ht="27" customHeight="1" spans="1:18">
      <c r="A3517" s="366"/>
      <c r="B3517" s="367"/>
      <c r="C3517" s="368"/>
      <c r="D3517" s="368"/>
      <c r="E3517" s="368"/>
      <c r="F3517" s="368"/>
      <c r="G3517" s="368"/>
      <c r="H3517" s="369"/>
      <c r="I3517" s="368"/>
      <c r="J3517" s="368"/>
      <c r="K3517" s="368"/>
      <c r="L3517" s="368"/>
      <c r="M3517" s="368"/>
      <c r="N3517" s="370"/>
      <c r="O3517" s="368"/>
      <c r="P3517" s="371" t="str">
        <f>TEXT(daily!$B3517,"mmmm")</f>
        <v>January</v>
      </c>
      <c r="Q3517" s="373"/>
      <c r="R3517" s="313" t="str">
        <f t="shared" si="94"/>
        <v>1900</v>
      </c>
    </row>
    <row r="3518" ht="27" customHeight="1" spans="1:18">
      <c r="A3518" s="366"/>
      <c r="B3518" s="367"/>
      <c r="C3518" s="368"/>
      <c r="D3518" s="368"/>
      <c r="E3518" s="368"/>
      <c r="F3518" s="368"/>
      <c r="G3518" s="368"/>
      <c r="H3518" s="369"/>
      <c r="I3518" s="368"/>
      <c r="J3518" s="368"/>
      <c r="K3518" s="368"/>
      <c r="L3518" s="368"/>
      <c r="M3518" s="368"/>
      <c r="N3518" s="372"/>
      <c r="O3518" s="368"/>
      <c r="P3518" s="371" t="str">
        <f>TEXT(daily!$B3518,"mmmm")</f>
        <v>January</v>
      </c>
      <c r="Q3518" s="373"/>
      <c r="R3518" s="313" t="str">
        <f t="shared" si="94"/>
        <v>1900</v>
      </c>
    </row>
    <row r="3519" ht="27" customHeight="1" spans="1:18">
      <c r="A3519" s="366"/>
      <c r="B3519" s="367"/>
      <c r="C3519" s="368"/>
      <c r="D3519" s="368"/>
      <c r="E3519" s="368"/>
      <c r="F3519" s="368"/>
      <c r="G3519" s="368"/>
      <c r="H3519" s="369"/>
      <c r="I3519" s="368"/>
      <c r="J3519" s="368"/>
      <c r="K3519" s="368"/>
      <c r="L3519" s="368"/>
      <c r="M3519" s="368"/>
      <c r="N3519" s="370"/>
      <c r="O3519" s="368"/>
      <c r="P3519" s="371" t="str">
        <f>TEXT(daily!$B3519,"mmmm")</f>
        <v>January</v>
      </c>
      <c r="Q3519" s="373"/>
      <c r="R3519" s="313" t="str">
        <f t="shared" si="94"/>
        <v>1900</v>
      </c>
    </row>
    <row r="3520" ht="27" customHeight="1" spans="1:18">
      <c r="A3520" s="366"/>
      <c r="B3520" s="367"/>
      <c r="C3520" s="368"/>
      <c r="D3520" s="368"/>
      <c r="E3520" s="368"/>
      <c r="F3520" s="368"/>
      <c r="G3520" s="368"/>
      <c r="H3520" s="369"/>
      <c r="I3520" s="368"/>
      <c r="J3520" s="368"/>
      <c r="K3520" s="368"/>
      <c r="L3520" s="368"/>
      <c r="M3520" s="368"/>
      <c r="N3520" s="372"/>
      <c r="O3520" s="368"/>
      <c r="P3520" s="371" t="str">
        <f>TEXT(daily!$B3520,"mmmm")</f>
        <v>January</v>
      </c>
      <c r="Q3520" s="373"/>
      <c r="R3520" s="313" t="str">
        <f t="shared" si="94"/>
        <v>1900</v>
      </c>
    </row>
    <row r="3521" ht="27" customHeight="1" spans="1:18">
      <c r="A3521" s="366"/>
      <c r="B3521" s="367"/>
      <c r="C3521" s="368"/>
      <c r="D3521" s="368"/>
      <c r="E3521" s="368"/>
      <c r="F3521" s="368"/>
      <c r="G3521" s="368"/>
      <c r="H3521" s="369"/>
      <c r="I3521" s="368"/>
      <c r="J3521" s="368"/>
      <c r="K3521" s="368"/>
      <c r="L3521" s="368"/>
      <c r="M3521" s="368"/>
      <c r="N3521" s="370"/>
      <c r="O3521" s="368"/>
      <c r="P3521" s="371" t="str">
        <f>TEXT(daily!$B3521,"mmmm")</f>
        <v>January</v>
      </c>
      <c r="Q3521" s="373"/>
      <c r="R3521" s="313" t="str">
        <f t="shared" si="94"/>
        <v>1900</v>
      </c>
    </row>
    <row r="3522" ht="27" customHeight="1" spans="1:18">
      <c r="A3522" s="366"/>
      <c r="B3522" s="367"/>
      <c r="C3522" s="368"/>
      <c r="D3522" s="368"/>
      <c r="E3522" s="368"/>
      <c r="F3522" s="368"/>
      <c r="G3522" s="368"/>
      <c r="H3522" s="369"/>
      <c r="I3522" s="368"/>
      <c r="J3522" s="368"/>
      <c r="K3522" s="368"/>
      <c r="L3522" s="368"/>
      <c r="M3522" s="368"/>
      <c r="N3522" s="372"/>
      <c r="O3522" s="368"/>
      <c r="P3522" s="371" t="str">
        <f>TEXT(daily!$B3522,"mmmm")</f>
        <v>January</v>
      </c>
      <c r="Q3522" s="373"/>
      <c r="R3522" s="313" t="str">
        <f t="shared" si="94"/>
        <v>1900</v>
      </c>
    </row>
    <row r="3523" ht="27" customHeight="1" spans="1:18">
      <c r="A3523" s="366"/>
      <c r="B3523" s="367"/>
      <c r="C3523" s="368"/>
      <c r="D3523" s="368"/>
      <c r="E3523" s="368"/>
      <c r="F3523" s="368"/>
      <c r="G3523" s="368"/>
      <c r="H3523" s="369"/>
      <c r="I3523" s="368"/>
      <c r="J3523" s="368"/>
      <c r="K3523" s="368"/>
      <c r="L3523" s="368"/>
      <c r="M3523" s="368"/>
      <c r="N3523" s="370"/>
      <c r="O3523" s="368"/>
      <c r="P3523" s="371" t="str">
        <f>TEXT(daily!$B3523,"mmmm")</f>
        <v>January</v>
      </c>
      <c r="Q3523" s="373"/>
      <c r="R3523" s="313" t="str">
        <f t="shared" si="94"/>
        <v>1900</v>
      </c>
    </row>
    <row r="3524" ht="27" customHeight="1" spans="1:18">
      <c r="A3524" s="366"/>
      <c r="B3524" s="367"/>
      <c r="C3524" s="368"/>
      <c r="D3524" s="368"/>
      <c r="E3524" s="368"/>
      <c r="F3524" s="368"/>
      <c r="G3524" s="368"/>
      <c r="H3524" s="369"/>
      <c r="I3524" s="368"/>
      <c r="J3524" s="368"/>
      <c r="K3524" s="368"/>
      <c r="L3524" s="368"/>
      <c r="M3524" s="368"/>
      <c r="N3524" s="372"/>
      <c r="O3524" s="368"/>
      <c r="P3524" s="371" t="str">
        <f>TEXT(daily!$B3524,"mmmm")</f>
        <v>January</v>
      </c>
      <c r="Q3524" s="373"/>
      <c r="R3524" s="313" t="str">
        <f t="shared" si="94"/>
        <v>1900</v>
      </c>
    </row>
    <row r="3525" ht="27" customHeight="1" spans="1:18">
      <c r="A3525" s="366"/>
      <c r="B3525" s="367"/>
      <c r="C3525" s="368"/>
      <c r="D3525" s="368"/>
      <c r="E3525" s="368"/>
      <c r="F3525" s="368"/>
      <c r="G3525" s="368"/>
      <c r="H3525" s="369"/>
      <c r="I3525" s="368"/>
      <c r="J3525" s="368"/>
      <c r="K3525" s="368"/>
      <c r="L3525" s="368"/>
      <c r="M3525" s="368"/>
      <c r="N3525" s="370"/>
      <c r="O3525" s="368"/>
      <c r="P3525" s="371" t="str">
        <f>TEXT(daily!$B3525,"mmmm")</f>
        <v>January</v>
      </c>
      <c r="Q3525" s="373"/>
      <c r="R3525" s="313" t="str">
        <f t="shared" si="94"/>
        <v>1900</v>
      </c>
    </row>
    <row r="3526" ht="27" customHeight="1" spans="1:18">
      <c r="A3526" s="366"/>
      <c r="B3526" s="367"/>
      <c r="C3526" s="368"/>
      <c r="D3526" s="368"/>
      <c r="E3526" s="368"/>
      <c r="F3526" s="368"/>
      <c r="G3526" s="368"/>
      <c r="H3526" s="369"/>
      <c r="I3526" s="368"/>
      <c r="J3526" s="368"/>
      <c r="K3526" s="368"/>
      <c r="L3526" s="368"/>
      <c r="M3526" s="368"/>
      <c r="N3526" s="372"/>
      <c r="O3526" s="368"/>
      <c r="P3526" s="371" t="str">
        <f>TEXT(daily!$B3526,"mmmm")</f>
        <v>January</v>
      </c>
      <c r="Q3526" s="373"/>
      <c r="R3526" s="313" t="str">
        <f t="shared" si="94"/>
        <v>1900</v>
      </c>
    </row>
    <row r="3527" ht="27" customHeight="1" spans="1:18">
      <c r="A3527" s="366"/>
      <c r="B3527" s="367"/>
      <c r="C3527" s="368"/>
      <c r="D3527" s="368"/>
      <c r="E3527" s="368"/>
      <c r="F3527" s="368"/>
      <c r="G3527" s="368"/>
      <c r="H3527" s="369"/>
      <c r="I3527" s="368"/>
      <c r="J3527" s="368"/>
      <c r="K3527" s="368"/>
      <c r="L3527" s="368"/>
      <c r="M3527" s="368"/>
      <c r="N3527" s="370"/>
      <c r="O3527" s="368"/>
      <c r="P3527" s="371" t="str">
        <f>TEXT(daily!$B3527,"mmmm")</f>
        <v>January</v>
      </c>
      <c r="Q3527" s="373"/>
      <c r="R3527" s="313" t="str">
        <f t="shared" si="94"/>
        <v>1900</v>
      </c>
    </row>
    <row r="3528" ht="27" customHeight="1" spans="1:18">
      <c r="A3528" s="366"/>
      <c r="B3528" s="367"/>
      <c r="C3528" s="368"/>
      <c r="D3528" s="368"/>
      <c r="E3528" s="368"/>
      <c r="F3528" s="368"/>
      <c r="G3528" s="368"/>
      <c r="H3528" s="369"/>
      <c r="I3528" s="368"/>
      <c r="J3528" s="368"/>
      <c r="K3528" s="368"/>
      <c r="L3528" s="368"/>
      <c r="M3528" s="368"/>
      <c r="N3528" s="372"/>
      <c r="O3528" s="368"/>
      <c r="P3528" s="371" t="str">
        <f>TEXT(daily!$B3528,"mmmm")</f>
        <v>January</v>
      </c>
      <c r="Q3528" s="373"/>
      <c r="R3528" s="313" t="str">
        <f t="shared" si="94"/>
        <v>1900</v>
      </c>
    </row>
    <row r="3529" ht="27" customHeight="1" spans="1:18">
      <c r="A3529" s="366"/>
      <c r="B3529" s="367"/>
      <c r="C3529" s="368"/>
      <c r="D3529" s="368"/>
      <c r="E3529" s="368"/>
      <c r="F3529" s="368"/>
      <c r="G3529" s="368"/>
      <c r="H3529" s="369"/>
      <c r="I3529" s="368"/>
      <c r="J3529" s="368"/>
      <c r="K3529" s="368"/>
      <c r="L3529" s="368"/>
      <c r="M3529" s="368"/>
      <c r="N3529" s="370"/>
      <c r="O3529" s="368"/>
      <c r="P3529" s="371" t="str">
        <f>TEXT(daily!$B3529,"mmmm")</f>
        <v>January</v>
      </c>
      <c r="Q3529" s="373"/>
      <c r="R3529" s="313" t="str">
        <f t="shared" si="94"/>
        <v>1900</v>
      </c>
    </row>
    <row r="3530" ht="27" customHeight="1" spans="1:18">
      <c r="A3530" s="366"/>
      <c r="B3530" s="367"/>
      <c r="C3530" s="368"/>
      <c r="D3530" s="368"/>
      <c r="E3530" s="368"/>
      <c r="F3530" s="368"/>
      <c r="G3530" s="368"/>
      <c r="H3530" s="369"/>
      <c r="I3530" s="368"/>
      <c r="J3530" s="368"/>
      <c r="K3530" s="368"/>
      <c r="L3530" s="368"/>
      <c r="M3530" s="368"/>
      <c r="N3530" s="372"/>
      <c r="O3530" s="368"/>
      <c r="P3530" s="371" t="str">
        <f>TEXT(daily!$B3530,"mmmm")</f>
        <v>January</v>
      </c>
      <c r="Q3530" s="373"/>
      <c r="R3530" s="313" t="str">
        <f t="shared" si="94"/>
        <v>1900</v>
      </c>
    </row>
    <row r="3531" ht="27" customHeight="1" spans="1:18">
      <c r="A3531" s="366"/>
      <c r="B3531" s="367"/>
      <c r="C3531" s="368"/>
      <c r="D3531" s="368"/>
      <c r="E3531" s="368"/>
      <c r="F3531" s="368"/>
      <c r="G3531" s="368"/>
      <c r="H3531" s="369"/>
      <c r="I3531" s="368"/>
      <c r="J3531" s="368"/>
      <c r="K3531" s="368"/>
      <c r="L3531" s="368"/>
      <c r="M3531" s="368"/>
      <c r="N3531" s="370"/>
      <c r="O3531" s="368"/>
      <c r="P3531" s="371" t="str">
        <f>TEXT(daily!$B3531,"mmmm")</f>
        <v>January</v>
      </c>
      <c r="Q3531" s="373"/>
      <c r="R3531" s="313" t="str">
        <f t="shared" si="94"/>
        <v>1900</v>
      </c>
    </row>
    <row r="3532" ht="27" customHeight="1" spans="1:18">
      <c r="A3532" s="366"/>
      <c r="B3532" s="367"/>
      <c r="C3532" s="368"/>
      <c r="D3532" s="368"/>
      <c r="E3532" s="368"/>
      <c r="F3532" s="368"/>
      <c r="G3532" s="368"/>
      <c r="H3532" s="369"/>
      <c r="I3532" s="368"/>
      <c r="J3532" s="368"/>
      <c r="K3532" s="368"/>
      <c r="L3532" s="368"/>
      <c r="M3532" s="368"/>
      <c r="N3532" s="372"/>
      <c r="O3532" s="368"/>
      <c r="P3532" s="371" t="str">
        <f>TEXT(daily!$B3532,"mmmm")</f>
        <v>January</v>
      </c>
      <c r="Q3532" s="373"/>
      <c r="R3532" s="313" t="str">
        <f t="shared" si="94"/>
        <v>1900</v>
      </c>
    </row>
    <row r="3533" ht="27" customHeight="1" spans="1:18">
      <c r="A3533" s="366"/>
      <c r="B3533" s="367"/>
      <c r="C3533" s="368"/>
      <c r="D3533" s="368"/>
      <c r="E3533" s="368"/>
      <c r="F3533" s="368"/>
      <c r="G3533" s="368"/>
      <c r="H3533" s="369"/>
      <c r="I3533" s="368"/>
      <c r="J3533" s="368"/>
      <c r="K3533" s="368"/>
      <c r="L3533" s="368"/>
      <c r="M3533" s="368"/>
      <c r="N3533" s="370"/>
      <c r="O3533" s="368"/>
      <c r="P3533" s="371" t="str">
        <f>TEXT(daily!$B3533,"mmmm")</f>
        <v>January</v>
      </c>
      <c r="Q3533" s="373"/>
      <c r="R3533" s="313" t="str">
        <f t="shared" si="94"/>
        <v>1900</v>
      </c>
    </row>
    <row r="3534" ht="27" customHeight="1" spans="1:18">
      <c r="A3534" s="366"/>
      <c r="B3534" s="367"/>
      <c r="C3534" s="368"/>
      <c r="D3534" s="368"/>
      <c r="E3534" s="368"/>
      <c r="F3534" s="368"/>
      <c r="G3534" s="368"/>
      <c r="H3534" s="369"/>
      <c r="I3534" s="368"/>
      <c r="J3534" s="368"/>
      <c r="K3534" s="368"/>
      <c r="L3534" s="368"/>
      <c r="M3534" s="368"/>
      <c r="N3534" s="372"/>
      <c r="O3534" s="368"/>
      <c r="P3534" s="371" t="str">
        <f>TEXT(daily!$B3534,"mmmm")</f>
        <v>January</v>
      </c>
      <c r="Q3534" s="373"/>
      <c r="R3534" s="313" t="str">
        <f t="shared" si="94"/>
        <v>1900</v>
      </c>
    </row>
    <row r="3535" ht="27" customHeight="1" spans="1:18">
      <c r="A3535" s="366"/>
      <c r="B3535" s="367"/>
      <c r="C3535" s="368"/>
      <c r="D3535" s="368"/>
      <c r="E3535" s="368"/>
      <c r="F3535" s="368"/>
      <c r="G3535" s="368"/>
      <c r="H3535" s="369"/>
      <c r="I3535" s="368"/>
      <c r="J3535" s="368"/>
      <c r="K3535" s="368"/>
      <c r="L3535" s="368"/>
      <c r="M3535" s="368"/>
      <c r="N3535" s="370"/>
      <c r="O3535" s="368"/>
      <c r="P3535" s="371" t="str">
        <f>TEXT(daily!$B3535,"mmmm")</f>
        <v>January</v>
      </c>
      <c r="Q3535" s="373"/>
      <c r="R3535" s="313" t="str">
        <f t="shared" ref="R3535:R3598" si="95">TEXT(B3535,"yyyy")</f>
        <v>1900</v>
      </c>
    </row>
    <row r="3536" ht="27" customHeight="1" spans="1:18">
      <c r="A3536" s="366"/>
      <c r="B3536" s="367"/>
      <c r="C3536" s="368"/>
      <c r="D3536" s="368"/>
      <c r="E3536" s="368"/>
      <c r="F3536" s="368"/>
      <c r="G3536" s="368"/>
      <c r="H3536" s="369"/>
      <c r="I3536" s="368"/>
      <c r="J3536" s="368"/>
      <c r="K3536" s="368"/>
      <c r="L3536" s="368"/>
      <c r="M3536" s="368"/>
      <c r="N3536" s="372"/>
      <c r="O3536" s="368"/>
      <c r="P3536" s="371" t="str">
        <f>TEXT(daily!$B3536,"mmmm")</f>
        <v>January</v>
      </c>
      <c r="Q3536" s="373"/>
      <c r="R3536" s="313" t="str">
        <f t="shared" si="95"/>
        <v>1900</v>
      </c>
    </row>
    <row r="3537" ht="27" customHeight="1" spans="1:18">
      <c r="A3537" s="366"/>
      <c r="B3537" s="367"/>
      <c r="C3537" s="368"/>
      <c r="D3537" s="368"/>
      <c r="E3537" s="368"/>
      <c r="F3537" s="368"/>
      <c r="G3537" s="368"/>
      <c r="H3537" s="369"/>
      <c r="I3537" s="368"/>
      <c r="J3537" s="368"/>
      <c r="K3537" s="368"/>
      <c r="L3537" s="368"/>
      <c r="M3537" s="368"/>
      <c r="N3537" s="370"/>
      <c r="O3537" s="368"/>
      <c r="P3537" s="371" t="str">
        <f>TEXT(daily!$B3537,"mmmm")</f>
        <v>January</v>
      </c>
      <c r="Q3537" s="373"/>
      <c r="R3537" s="313" t="str">
        <f t="shared" si="95"/>
        <v>1900</v>
      </c>
    </row>
    <row r="3538" ht="27" customHeight="1" spans="1:18">
      <c r="A3538" s="366"/>
      <c r="B3538" s="367"/>
      <c r="C3538" s="368"/>
      <c r="D3538" s="368"/>
      <c r="E3538" s="368"/>
      <c r="F3538" s="368"/>
      <c r="G3538" s="368"/>
      <c r="H3538" s="369"/>
      <c r="I3538" s="368"/>
      <c r="J3538" s="368"/>
      <c r="K3538" s="368"/>
      <c r="L3538" s="368"/>
      <c r="M3538" s="368"/>
      <c r="N3538" s="372"/>
      <c r="O3538" s="368"/>
      <c r="P3538" s="371" t="str">
        <f>TEXT(daily!$B3538,"mmmm")</f>
        <v>January</v>
      </c>
      <c r="Q3538" s="373"/>
      <c r="R3538" s="313" t="str">
        <f t="shared" si="95"/>
        <v>1900</v>
      </c>
    </row>
    <row r="3539" ht="27" customHeight="1" spans="1:18">
      <c r="A3539" s="366"/>
      <c r="B3539" s="367"/>
      <c r="C3539" s="368"/>
      <c r="D3539" s="368"/>
      <c r="E3539" s="368"/>
      <c r="F3539" s="368"/>
      <c r="G3539" s="368"/>
      <c r="H3539" s="369"/>
      <c r="I3539" s="368"/>
      <c r="J3539" s="368"/>
      <c r="K3539" s="368"/>
      <c r="L3539" s="368"/>
      <c r="M3539" s="368"/>
      <c r="N3539" s="370"/>
      <c r="O3539" s="368"/>
      <c r="P3539" s="371" t="str">
        <f>TEXT(daily!$B3539,"mmmm")</f>
        <v>January</v>
      </c>
      <c r="Q3539" s="373"/>
      <c r="R3539" s="313" t="str">
        <f t="shared" si="95"/>
        <v>1900</v>
      </c>
    </row>
    <row r="3540" ht="27" customHeight="1" spans="1:18">
      <c r="A3540" s="366"/>
      <c r="B3540" s="367"/>
      <c r="C3540" s="368"/>
      <c r="D3540" s="368"/>
      <c r="E3540" s="368"/>
      <c r="F3540" s="368"/>
      <c r="G3540" s="368"/>
      <c r="H3540" s="369"/>
      <c r="I3540" s="368"/>
      <c r="J3540" s="368"/>
      <c r="K3540" s="368"/>
      <c r="L3540" s="368"/>
      <c r="M3540" s="368"/>
      <c r="N3540" s="372"/>
      <c r="O3540" s="368"/>
      <c r="P3540" s="371" t="str">
        <f>TEXT(daily!$B3540,"mmmm")</f>
        <v>January</v>
      </c>
      <c r="Q3540" s="373"/>
      <c r="R3540" s="313" t="str">
        <f t="shared" si="95"/>
        <v>1900</v>
      </c>
    </row>
    <row r="3541" ht="27" customHeight="1" spans="1:18">
      <c r="A3541" s="366"/>
      <c r="B3541" s="367"/>
      <c r="C3541" s="368"/>
      <c r="D3541" s="368"/>
      <c r="E3541" s="368"/>
      <c r="F3541" s="368"/>
      <c r="G3541" s="368"/>
      <c r="H3541" s="369"/>
      <c r="I3541" s="368"/>
      <c r="J3541" s="368"/>
      <c r="K3541" s="368"/>
      <c r="L3541" s="368"/>
      <c r="M3541" s="368"/>
      <c r="N3541" s="370"/>
      <c r="O3541" s="368"/>
      <c r="P3541" s="371" t="str">
        <f>TEXT(daily!$B3541,"mmmm")</f>
        <v>January</v>
      </c>
      <c r="Q3541" s="373"/>
      <c r="R3541" s="313" t="str">
        <f t="shared" si="95"/>
        <v>1900</v>
      </c>
    </row>
    <row r="3542" ht="27" customHeight="1" spans="1:18">
      <c r="A3542" s="366"/>
      <c r="B3542" s="367"/>
      <c r="C3542" s="368"/>
      <c r="D3542" s="368"/>
      <c r="E3542" s="368"/>
      <c r="F3542" s="368"/>
      <c r="G3542" s="368"/>
      <c r="H3542" s="369"/>
      <c r="I3542" s="368"/>
      <c r="J3542" s="368"/>
      <c r="K3542" s="368"/>
      <c r="L3542" s="368"/>
      <c r="M3542" s="368"/>
      <c r="N3542" s="372"/>
      <c r="O3542" s="368"/>
      <c r="P3542" s="371" t="str">
        <f>TEXT(daily!$B3542,"mmmm")</f>
        <v>January</v>
      </c>
      <c r="Q3542" s="373"/>
      <c r="R3542" s="313" t="str">
        <f t="shared" si="95"/>
        <v>1900</v>
      </c>
    </row>
    <row r="3543" ht="27" customHeight="1" spans="1:18">
      <c r="A3543" s="366"/>
      <c r="B3543" s="367"/>
      <c r="C3543" s="368"/>
      <c r="D3543" s="368"/>
      <c r="E3543" s="368"/>
      <c r="F3543" s="368"/>
      <c r="G3543" s="368"/>
      <c r="H3543" s="369"/>
      <c r="I3543" s="368"/>
      <c r="J3543" s="368"/>
      <c r="K3543" s="368"/>
      <c r="L3543" s="368"/>
      <c r="M3543" s="368"/>
      <c r="N3543" s="370"/>
      <c r="O3543" s="368"/>
      <c r="P3543" s="371" t="str">
        <f>TEXT(daily!$B3543,"mmmm")</f>
        <v>January</v>
      </c>
      <c r="Q3543" s="373"/>
      <c r="R3543" s="313" t="str">
        <f t="shared" si="95"/>
        <v>1900</v>
      </c>
    </row>
    <row r="3544" ht="27" customHeight="1" spans="1:18">
      <c r="A3544" s="366"/>
      <c r="B3544" s="367"/>
      <c r="C3544" s="368"/>
      <c r="D3544" s="368"/>
      <c r="E3544" s="368"/>
      <c r="F3544" s="368"/>
      <c r="G3544" s="368"/>
      <c r="H3544" s="369"/>
      <c r="I3544" s="368"/>
      <c r="J3544" s="368"/>
      <c r="K3544" s="368"/>
      <c r="L3544" s="368"/>
      <c r="M3544" s="368"/>
      <c r="N3544" s="372"/>
      <c r="O3544" s="368"/>
      <c r="P3544" s="371" t="str">
        <f>TEXT(daily!$B3544,"mmmm")</f>
        <v>January</v>
      </c>
      <c r="Q3544" s="373"/>
      <c r="R3544" s="313" t="str">
        <f t="shared" si="95"/>
        <v>1900</v>
      </c>
    </row>
    <row r="3545" ht="27" customHeight="1" spans="1:18">
      <c r="A3545" s="366"/>
      <c r="B3545" s="367"/>
      <c r="C3545" s="368"/>
      <c r="D3545" s="368"/>
      <c r="E3545" s="368"/>
      <c r="F3545" s="368"/>
      <c r="G3545" s="368"/>
      <c r="H3545" s="369"/>
      <c r="I3545" s="368"/>
      <c r="J3545" s="368"/>
      <c r="K3545" s="368"/>
      <c r="L3545" s="368"/>
      <c r="M3545" s="368"/>
      <c r="N3545" s="370"/>
      <c r="O3545" s="368"/>
      <c r="P3545" s="371" t="str">
        <f>TEXT(daily!$B3545,"mmmm")</f>
        <v>January</v>
      </c>
      <c r="Q3545" s="373"/>
      <c r="R3545" s="313" t="str">
        <f t="shared" si="95"/>
        <v>1900</v>
      </c>
    </row>
    <row r="3546" ht="27" customHeight="1" spans="1:18">
      <c r="A3546" s="366"/>
      <c r="B3546" s="367"/>
      <c r="C3546" s="368"/>
      <c r="D3546" s="368"/>
      <c r="E3546" s="368"/>
      <c r="F3546" s="368"/>
      <c r="G3546" s="368"/>
      <c r="H3546" s="369"/>
      <c r="I3546" s="368"/>
      <c r="J3546" s="368"/>
      <c r="K3546" s="368"/>
      <c r="L3546" s="368"/>
      <c r="M3546" s="368"/>
      <c r="N3546" s="372"/>
      <c r="O3546" s="368"/>
      <c r="P3546" s="371" t="str">
        <f>TEXT(daily!$B3546,"mmmm")</f>
        <v>January</v>
      </c>
      <c r="Q3546" s="373"/>
      <c r="R3546" s="313" t="str">
        <f t="shared" si="95"/>
        <v>1900</v>
      </c>
    </row>
    <row r="3547" ht="27" customHeight="1" spans="1:18">
      <c r="A3547" s="366"/>
      <c r="B3547" s="367"/>
      <c r="C3547" s="368"/>
      <c r="D3547" s="368"/>
      <c r="E3547" s="368"/>
      <c r="F3547" s="368"/>
      <c r="G3547" s="368"/>
      <c r="H3547" s="369"/>
      <c r="I3547" s="368"/>
      <c r="J3547" s="368"/>
      <c r="K3547" s="368"/>
      <c r="L3547" s="368"/>
      <c r="M3547" s="368"/>
      <c r="N3547" s="370"/>
      <c r="O3547" s="368"/>
      <c r="P3547" s="371" t="str">
        <f>TEXT(daily!$B3547,"mmmm")</f>
        <v>January</v>
      </c>
      <c r="Q3547" s="373"/>
      <c r="R3547" s="313" t="str">
        <f t="shared" si="95"/>
        <v>1900</v>
      </c>
    </row>
    <row r="3548" ht="27" customHeight="1" spans="1:18">
      <c r="A3548" s="366"/>
      <c r="B3548" s="367"/>
      <c r="C3548" s="368"/>
      <c r="D3548" s="368"/>
      <c r="E3548" s="368"/>
      <c r="F3548" s="368"/>
      <c r="G3548" s="368"/>
      <c r="H3548" s="369"/>
      <c r="I3548" s="368"/>
      <c r="J3548" s="368"/>
      <c r="K3548" s="368"/>
      <c r="L3548" s="368"/>
      <c r="M3548" s="368"/>
      <c r="N3548" s="372"/>
      <c r="O3548" s="368"/>
      <c r="P3548" s="371" t="str">
        <f>TEXT(daily!$B3548,"mmmm")</f>
        <v>January</v>
      </c>
      <c r="Q3548" s="373"/>
      <c r="R3548" s="313" t="str">
        <f t="shared" si="95"/>
        <v>1900</v>
      </c>
    </row>
    <row r="3549" ht="27" customHeight="1" spans="1:18">
      <c r="A3549" s="366"/>
      <c r="B3549" s="367"/>
      <c r="C3549" s="368"/>
      <c r="D3549" s="368"/>
      <c r="E3549" s="368"/>
      <c r="F3549" s="368"/>
      <c r="G3549" s="368"/>
      <c r="H3549" s="369"/>
      <c r="I3549" s="368"/>
      <c r="J3549" s="368"/>
      <c r="K3549" s="368"/>
      <c r="L3549" s="368"/>
      <c r="M3549" s="368"/>
      <c r="N3549" s="370"/>
      <c r="O3549" s="368"/>
      <c r="P3549" s="371" t="str">
        <f>TEXT(daily!$B3549,"mmmm")</f>
        <v>January</v>
      </c>
      <c r="Q3549" s="373"/>
      <c r="R3549" s="313" t="str">
        <f t="shared" si="95"/>
        <v>1900</v>
      </c>
    </row>
    <row r="3550" ht="27" customHeight="1" spans="1:18">
      <c r="A3550" s="366"/>
      <c r="B3550" s="367"/>
      <c r="C3550" s="368"/>
      <c r="D3550" s="368"/>
      <c r="E3550" s="368"/>
      <c r="F3550" s="368"/>
      <c r="G3550" s="368"/>
      <c r="H3550" s="369"/>
      <c r="I3550" s="368"/>
      <c r="J3550" s="368"/>
      <c r="K3550" s="368"/>
      <c r="L3550" s="368"/>
      <c r="M3550" s="368"/>
      <c r="N3550" s="372"/>
      <c r="O3550" s="368"/>
      <c r="P3550" s="371" t="str">
        <f>TEXT(daily!$B3550,"mmmm")</f>
        <v>January</v>
      </c>
      <c r="Q3550" s="373"/>
      <c r="R3550" s="313" t="str">
        <f t="shared" si="95"/>
        <v>1900</v>
      </c>
    </row>
    <row r="3551" ht="27" customHeight="1" spans="1:18">
      <c r="A3551" s="366"/>
      <c r="B3551" s="367"/>
      <c r="C3551" s="368"/>
      <c r="D3551" s="368"/>
      <c r="E3551" s="368"/>
      <c r="F3551" s="368"/>
      <c r="G3551" s="368"/>
      <c r="H3551" s="369"/>
      <c r="I3551" s="368"/>
      <c r="J3551" s="368"/>
      <c r="K3551" s="368"/>
      <c r="L3551" s="368"/>
      <c r="M3551" s="368"/>
      <c r="N3551" s="370"/>
      <c r="O3551" s="368"/>
      <c r="P3551" s="371" t="str">
        <f>TEXT(daily!$B3551,"mmmm")</f>
        <v>January</v>
      </c>
      <c r="Q3551" s="373"/>
      <c r="R3551" s="313" t="str">
        <f t="shared" si="95"/>
        <v>1900</v>
      </c>
    </row>
    <row r="3552" ht="27" customHeight="1" spans="1:18">
      <c r="A3552" s="366"/>
      <c r="B3552" s="367"/>
      <c r="C3552" s="368"/>
      <c r="D3552" s="368"/>
      <c r="E3552" s="368"/>
      <c r="F3552" s="368"/>
      <c r="G3552" s="368"/>
      <c r="H3552" s="369"/>
      <c r="I3552" s="368"/>
      <c r="J3552" s="368"/>
      <c r="K3552" s="368"/>
      <c r="L3552" s="368"/>
      <c r="M3552" s="368"/>
      <c r="N3552" s="372"/>
      <c r="O3552" s="368"/>
      <c r="P3552" s="371" t="str">
        <f>TEXT(daily!$B3552,"mmmm")</f>
        <v>January</v>
      </c>
      <c r="Q3552" s="373"/>
      <c r="R3552" s="313" t="str">
        <f t="shared" si="95"/>
        <v>1900</v>
      </c>
    </row>
    <row r="3553" ht="27" customHeight="1" spans="1:18">
      <c r="A3553" s="366"/>
      <c r="B3553" s="367"/>
      <c r="C3553" s="368"/>
      <c r="D3553" s="368"/>
      <c r="E3553" s="368"/>
      <c r="F3553" s="368"/>
      <c r="G3553" s="368"/>
      <c r="H3553" s="369"/>
      <c r="I3553" s="368"/>
      <c r="J3553" s="368"/>
      <c r="K3553" s="368"/>
      <c r="L3553" s="368"/>
      <c r="M3553" s="368"/>
      <c r="N3553" s="370"/>
      <c r="O3553" s="368"/>
      <c r="P3553" s="371" t="str">
        <f>TEXT(daily!$B3553,"mmmm")</f>
        <v>January</v>
      </c>
      <c r="Q3553" s="373"/>
      <c r="R3553" s="313" t="str">
        <f t="shared" si="95"/>
        <v>1900</v>
      </c>
    </row>
    <row r="3554" ht="27" customHeight="1" spans="1:18">
      <c r="A3554" s="366"/>
      <c r="B3554" s="367"/>
      <c r="C3554" s="368"/>
      <c r="D3554" s="368"/>
      <c r="E3554" s="368"/>
      <c r="F3554" s="368"/>
      <c r="G3554" s="368"/>
      <c r="H3554" s="369"/>
      <c r="I3554" s="368"/>
      <c r="J3554" s="368"/>
      <c r="K3554" s="368"/>
      <c r="L3554" s="368"/>
      <c r="M3554" s="368"/>
      <c r="N3554" s="372"/>
      <c r="O3554" s="368"/>
      <c r="P3554" s="371" t="str">
        <f>TEXT(daily!$B3554,"mmmm")</f>
        <v>January</v>
      </c>
      <c r="Q3554" s="373"/>
      <c r="R3554" s="313" t="str">
        <f t="shared" si="95"/>
        <v>1900</v>
      </c>
    </row>
    <row r="3555" ht="27" customHeight="1" spans="1:18">
      <c r="A3555" s="366"/>
      <c r="B3555" s="367"/>
      <c r="C3555" s="368"/>
      <c r="D3555" s="368"/>
      <c r="E3555" s="368"/>
      <c r="F3555" s="368"/>
      <c r="G3555" s="368"/>
      <c r="H3555" s="369"/>
      <c r="I3555" s="368"/>
      <c r="J3555" s="368"/>
      <c r="K3555" s="368"/>
      <c r="L3555" s="368"/>
      <c r="M3555" s="368"/>
      <c r="N3555" s="370"/>
      <c r="O3555" s="368"/>
      <c r="P3555" s="371" t="str">
        <f>TEXT(daily!$B3555,"mmmm")</f>
        <v>January</v>
      </c>
      <c r="Q3555" s="373"/>
      <c r="R3555" s="313" t="str">
        <f t="shared" si="95"/>
        <v>1900</v>
      </c>
    </row>
    <row r="3556" ht="27" customHeight="1" spans="1:18">
      <c r="A3556" s="366"/>
      <c r="B3556" s="367"/>
      <c r="C3556" s="368"/>
      <c r="D3556" s="368"/>
      <c r="E3556" s="368"/>
      <c r="F3556" s="368"/>
      <c r="G3556" s="368"/>
      <c r="H3556" s="369"/>
      <c r="I3556" s="368"/>
      <c r="J3556" s="368"/>
      <c r="K3556" s="368"/>
      <c r="L3556" s="368"/>
      <c r="M3556" s="368"/>
      <c r="N3556" s="372"/>
      <c r="O3556" s="368"/>
      <c r="P3556" s="371" t="str">
        <f>TEXT(daily!$B3556,"mmmm")</f>
        <v>January</v>
      </c>
      <c r="Q3556" s="373"/>
      <c r="R3556" s="313" t="str">
        <f t="shared" si="95"/>
        <v>1900</v>
      </c>
    </row>
    <row r="3557" ht="27" customHeight="1" spans="1:18">
      <c r="A3557" s="366"/>
      <c r="B3557" s="367"/>
      <c r="C3557" s="368"/>
      <c r="D3557" s="368"/>
      <c r="E3557" s="368"/>
      <c r="F3557" s="368"/>
      <c r="G3557" s="368"/>
      <c r="H3557" s="369"/>
      <c r="I3557" s="368"/>
      <c r="J3557" s="368"/>
      <c r="K3557" s="368"/>
      <c r="L3557" s="368"/>
      <c r="M3557" s="368"/>
      <c r="N3557" s="370"/>
      <c r="O3557" s="368"/>
      <c r="P3557" s="371" t="str">
        <f>TEXT(daily!$B3557,"mmmm")</f>
        <v>January</v>
      </c>
      <c r="Q3557" s="373"/>
      <c r="R3557" s="313" t="str">
        <f t="shared" si="95"/>
        <v>1900</v>
      </c>
    </row>
    <row r="3558" ht="27" customHeight="1" spans="1:18">
      <c r="A3558" s="366"/>
      <c r="B3558" s="367"/>
      <c r="C3558" s="368"/>
      <c r="D3558" s="368"/>
      <c r="E3558" s="368"/>
      <c r="F3558" s="368"/>
      <c r="G3558" s="368"/>
      <c r="H3558" s="369"/>
      <c r="I3558" s="368"/>
      <c r="J3558" s="368"/>
      <c r="K3558" s="368"/>
      <c r="L3558" s="368"/>
      <c r="M3558" s="368"/>
      <c r="N3558" s="372"/>
      <c r="O3558" s="368"/>
      <c r="P3558" s="371" t="str">
        <f>TEXT(daily!$B3558,"mmmm")</f>
        <v>January</v>
      </c>
      <c r="Q3558" s="373"/>
      <c r="R3558" s="313" t="str">
        <f t="shared" si="95"/>
        <v>1900</v>
      </c>
    </row>
    <row r="3559" ht="27" customHeight="1" spans="1:18">
      <c r="A3559" s="366"/>
      <c r="B3559" s="367"/>
      <c r="C3559" s="368"/>
      <c r="D3559" s="368"/>
      <c r="E3559" s="368"/>
      <c r="F3559" s="368"/>
      <c r="G3559" s="368"/>
      <c r="H3559" s="369"/>
      <c r="I3559" s="368"/>
      <c r="J3559" s="368"/>
      <c r="K3559" s="368"/>
      <c r="L3559" s="368"/>
      <c r="M3559" s="368"/>
      <c r="N3559" s="370"/>
      <c r="O3559" s="368"/>
      <c r="P3559" s="371" t="str">
        <f>TEXT(daily!$B3559,"mmmm")</f>
        <v>January</v>
      </c>
      <c r="Q3559" s="373"/>
      <c r="R3559" s="313" t="str">
        <f t="shared" si="95"/>
        <v>1900</v>
      </c>
    </row>
    <row r="3560" ht="27" customHeight="1" spans="1:18">
      <c r="A3560" s="366"/>
      <c r="B3560" s="367"/>
      <c r="C3560" s="368"/>
      <c r="D3560" s="368"/>
      <c r="E3560" s="368"/>
      <c r="F3560" s="368"/>
      <c r="G3560" s="368"/>
      <c r="H3560" s="369"/>
      <c r="I3560" s="368"/>
      <c r="J3560" s="368"/>
      <c r="K3560" s="368"/>
      <c r="L3560" s="368"/>
      <c r="M3560" s="368"/>
      <c r="N3560" s="372"/>
      <c r="O3560" s="368"/>
      <c r="P3560" s="371" t="str">
        <f>TEXT(daily!$B3560,"mmmm")</f>
        <v>January</v>
      </c>
      <c r="Q3560" s="373"/>
      <c r="R3560" s="313" t="str">
        <f t="shared" si="95"/>
        <v>1900</v>
      </c>
    </row>
    <row r="3561" ht="27" customHeight="1" spans="1:18">
      <c r="A3561" s="366"/>
      <c r="B3561" s="367"/>
      <c r="C3561" s="368"/>
      <c r="D3561" s="368"/>
      <c r="E3561" s="368"/>
      <c r="F3561" s="368"/>
      <c r="G3561" s="368"/>
      <c r="H3561" s="369"/>
      <c r="I3561" s="368"/>
      <c r="J3561" s="368"/>
      <c r="K3561" s="368"/>
      <c r="L3561" s="368"/>
      <c r="M3561" s="368"/>
      <c r="N3561" s="370"/>
      <c r="O3561" s="368"/>
      <c r="P3561" s="371" t="str">
        <f>TEXT(daily!$B3561,"mmmm")</f>
        <v>January</v>
      </c>
      <c r="Q3561" s="373"/>
      <c r="R3561" s="313" t="str">
        <f t="shared" si="95"/>
        <v>1900</v>
      </c>
    </row>
    <row r="3562" ht="27" customHeight="1" spans="1:18">
      <c r="A3562" s="366"/>
      <c r="B3562" s="367"/>
      <c r="C3562" s="368"/>
      <c r="D3562" s="368"/>
      <c r="E3562" s="368"/>
      <c r="F3562" s="368"/>
      <c r="G3562" s="368"/>
      <c r="H3562" s="369"/>
      <c r="I3562" s="368"/>
      <c r="J3562" s="368"/>
      <c r="K3562" s="368"/>
      <c r="L3562" s="368"/>
      <c r="M3562" s="368"/>
      <c r="N3562" s="372"/>
      <c r="O3562" s="368"/>
      <c r="P3562" s="371" t="str">
        <f>TEXT(daily!$B3562,"mmmm")</f>
        <v>January</v>
      </c>
      <c r="Q3562" s="373"/>
      <c r="R3562" s="313" t="str">
        <f t="shared" si="95"/>
        <v>1900</v>
      </c>
    </row>
    <row r="3563" ht="27" customHeight="1" spans="1:18">
      <c r="A3563" s="366"/>
      <c r="B3563" s="367"/>
      <c r="C3563" s="368"/>
      <c r="D3563" s="368"/>
      <c r="E3563" s="368"/>
      <c r="F3563" s="368"/>
      <c r="G3563" s="368"/>
      <c r="H3563" s="369"/>
      <c r="I3563" s="368"/>
      <c r="J3563" s="368"/>
      <c r="K3563" s="368"/>
      <c r="L3563" s="368"/>
      <c r="M3563" s="368"/>
      <c r="N3563" s="370"/>
      <c r="O3563" s="368"/>
      <c r="P3563" s="371" t="str">
        <f>TEXT(daily!$B3563,"mmmm")</f>
        <v>January</v>
      </c>
      <c r="Q3563" s="373"/>
      <c r="R3563" s="313" t="str">
        <f t="shared" si="95"/>
        <v>1900</v>
      </c>
    </row>
    <row r="3564" ht="27" customHeight="1" spans="1:18">
      <c r="A3564" s="366"/>
      <c r="B3564" s="367"/>
      <c r="C3564" s="368"/>
      <c r="D3564" s="368"/>
      <c r="E3564" s="368"/>
      <c r="F3564" s="368"/>
      <c r="G3564" s="368"/>
      <c r="H3564" s="369"/>
      <c r="I3564" s="368"/>
      <c r="J3564" s="368"/>
      <c r="K3564" s="368"/>
      <c r="L3564" s="368"/>
      <c r="M3564" s="368"/>
      <c r="N3564" s="372"/>
      <c r="O3564" s="368"/>
      <c r="P3564" s="371" t="str">
        <f>TEXT(daily!$B3564,"mmmm")</f>
        <v>January</v>
      </c>
      <c r="Q3564" s="373"/>
      <c r="R3564" s="313" t="str">
        <f t="shared" si="95"/>
        <v>1900</v>
      </c>
    </row>
    <row r="3565" ht="27" customHeight="1" spans="1:18">
      <c r="A3565" s="366"/>
      <c r="B3565" s="367"/>
      <c r="C3565" s="368"/>
      <c r="D3565" s="368"/>
      <c r="E3565" s="368"/>
      <c r="F3565" s="368"/>
      <c r="G3565" s="368"/>
      <c r="H3565" s="369"/>
      <c r="I3565" s="368"/>
      <c r="J3565" s="368"/>
      <c r="K3565" s="368"/>
      <c r="L3565" s="368"/>
      <c r="M3565" s="368"/>
      <c r="N3565" s="370"/>
      <c r="O3565" s="368"/>
      <c r="P3565" s="371" t="str">
        <f>TEXT(daily!$B3565,"mmmm")</f>
        <v>January</v>
      </c>
      <c r="Q3565" s="373"/>
      <c r="R3565" s="313" t="str">
        <f t="shared" si="95"/>
        <v>1900</v>
      </c>
    </row>
    <row r="3566" ht="27" customHeight="1" spans="1:18">
      <c r="A3566" s="366"/>
      <c r="B3566" s="367"/>
      <c r="C3566" s="368"/>
      <c r="D3566" s="368"/>
      <c r="E3566" s="368"/>
      <c r="F3566" s="368"/>
      <c r="G3566" s="368"/>
      <c r="H3566" s="369"/>
      <c r="I3566" s="368"/>
      <c r="J3566" s="368"/>
      <c r="K3566" s="368"/>
      <c r="L3566" s="368"/>
      <c r="M3566" s="368"/>
      <c r="N3566" s="372"/>
      <c r="O3566" s="368"/>
      <c r="P3566" s="371" t="str">
        <f>TEXT(daily!$B3566,"mmmm")</f>
        <v>January</v>
      </c>
      <c r="Q3566" s="373"/>
      <c r="R3566" s="313" t="str">
        <f t="shared" si="95"/>
        <v>1900</v>
      </c>
    </row>
    <row r="3567" ht="27" customHeight="1" spans="1:18">
      <c r="A3567" s="366"/>
      <c r="B3567" s="367"/>
      <c r="C3567" s="368"/>
      <c r="D3567" s="368"/>
      <c r="E3567" s="368"/>
      <c r="F3567" s="368"/>
      <c r="G3567" s="368"/>
      <c r="H3567" s="369"/>
      <c r="I3567" s="368"/>
      <c r="J3567" s="368"/>
      <c r="K3567" s="368"/>
      <c r="L3567" s="368"/>
      <c r="M3567" s="368"/>
      <c r="N3567" s="370"/>
      <c r="O3567" s="368"/>
      <c r="P3567" s="371" t="str">
        <f>TEXT(daily!$B3567,"mmmm")</f>
        <v>January</v>
      </c>
      <c r="Q3567" s="373"/>
      <c r="R3567" s="313" t="str">
        <f t="shared" si="95"/>
        <v>1900</v>
      </c>
    </row>
    <row r="3568" ht="27" customHeight="1" spans="1:18">
      <c r="A3568" s="366"/>
      <c r="B3568" s="367"/>
      <c r="C3568" s="368"/>
      <c r="D3568" s="368"/>
      <c r="E3568" s="368"/>
      <c r="F3568" s="368"/>
      <c r="G3568" s="368"/>
      <c r="H3568" s="369"/>
      <c r="I3568" s="368"/>
      <c r="J3568" s="368"/>
      <c r="K3568" s="368"/>
      <c r="L3568" s="368"/>
      <c r="M3568" s="368"/>
      <c r="N3568" s="372"/>
      <c r="O3568" s="368"/>
      <c r="P3568" s="371" t="str">
        <f>TEXT(daily!$B3568,"mmmm")</f>
        <v>January</v>
      </c>
      <c r="Q3568" s="373"/>
      <c r="R3568" s="313" t="str">
        <f t="shared" si="95"/>
        <v>1900</v>
      </c>
    </row>
    <row r="3569" ht="27" customHeight="1" spans="1:18">
      <c r="A3569" s="366"/>
      <c r="B3569" s="367"/>
      <c r="C3569" s="368"/>
      <c r="D3569" s="368"/>
      <c r="E3569" s="368"/>
      <c r="F3569" s="368"/>
      <c r="G3569" s="368"/>
      <c r="H3569" s="369"/>
      <c r="I3569" s="368"/>
      <c r="J3569" s="368"/>
      <c r="K3569" s="368"/>
      <c r="L3569" s="368"/>
      <c r="M3569" s="368"/>
      <c r="N3569" s="370"/>
      <c r="O3569" s="368"/>
      <c r="P3569" s="371" t="str">
        <f>TEXT(daily!$B3569,"mmmm")</f>
        <v>January</v>
      </c>
      <c r="Q3569" s="373"/>
      <c r="R3569" s="313" t="str">
        <f t="shared" si="95"/>
        <v>1900</v>
      </c>
    </row>
    <row r="3570" ht="27" customHeight="1" spans="1:18">
      <c r="A3570" s="366"/>
      <c r="B3570" s="367"/>
      <c r="C3570" s="368"/>
      <c r="D3570" s="368"/>
      <c r="E3570" s="368"/>
      <c r="F3570" s="368"/>
      <c r="G3570" s="368"/>
      <c r="H3570" s="369"/>
      <c r="I3570" s="368"/>
      <c r="J3570" s="368"/>
      <c r="K3570" s="368"/>
      <c r="L3570" s="368"/>
      <c r="M3570" s="368"/>
      <c r="N3570" s="372"/>
      <c r="O3570" s="368"/>
      <c r="P3570" s="371" t="str">
        <f>TEXT(daily!$B3570,"mmmm")</f>
        <v>January</v>
      </c>
      <c r="Q3570" s="373"/>
      <c r="R3570" s="313" t="str">
        <f t="shared" si="95"/>
        <v>1900</v>
      </c>
    </row>
    <row r="3571" ht="27" customHeight="1" spans="1:18">
      <c r="A3571" s="366"/>
      <c r="B3571" s="367"/>
      <c r="C3571" s="368"/>
      <c r="D3571" s="368"/>
      <c r="E3571" s="368"/>
      <c r="F3571" s="368"/>
      <c r="G3571" s="368"/>
      <c r="H3571" s="369"/>
      <c r="I3571" s="368"/>
      <c r="J3571" s="368"/>
      <c r="K3571" s="368"/>
      <c r="L3571" s="368"/>
      <c r="M3571" s="368"/>
      <c r="N3571" s="370"/>
      <c r="O3571" s="368"/>
      <c r="P3571" s="371" t="str">
        <f>TEXT(daily!$B3571,"mmmm")</f>
        <v>January</v>
      </c>
      <c r="Q3571" s="373"/>
      <c r="R3571" s="313" t="str">
        <f t="shared" si="95"/>
        <v>1900</v>
      </c>
    </row>
    <row r="3572" ht="27" customHeight="1" spans="1:18">
      <c r="A3572" s="366"/>
      <c r="B3572" s="367"/>
      <c r="C3572" s="368"/>
      <c r="D3572" s="368"/>
      <c r="E3572" s="368"/>
      <c r="F3572" s="368"/>
      <c r="G3572" s="368"/>
      <c r="H3572" s="369"/>
      <c r="I3572" s="368"/>
      <c r="J3572" s="368"/>
      <c r="K3572" s="368"/>
      <c r="L3572" s="368"/>
      <c r="M3572" s="368"/>
      <c r="N3572" s="372"/>
      <c r="O3572" s="368"/>
      <c r="P3572" s="371" t="str">
        <f>TEXT(daily!$B3572,"mmmm")</f>
        <v>January</v>
      </c>
      <c r="Q3572" s="373"/>
      <c r="R3572" s="313" t="str">
        <f t="shared" si="95"/>
        <v>1900</v>
      </c>
    </row>
    <row r="3573" ht="27" customHeight="1" spans="1:18">
      <c r="A3573" s="366"/>
      <c r="B3573" s="367"/>
      <c r="C3573" s="368"/>
      <c r="D3573" s="368"/>
      <c r="E3573" s="368"/>
      <c r="F3573" s="368"/>
      <c r="G3573" s="368"/>
      <c r="H3573" s="369"/>
      <c r="I3573" s="368"/>
      <c r="J3573" s="368"/>
      <c r="K3573" s="368"/>
      <c r="L3573" s="368"/>
      <c r="M3573" s="368"/>
      <c r="N3573" s="370"/>
      <c r="O3573" s="368"/>
      <c r="P3573" s="371" t="str">
        <f>TEXT(daily!$B3573,"mmmm")</f>
        <v>January</v>
      </c>
      <c r="Q3573" s="373"/>
      <c r="R3573" s="313" t="str">
        <f t="shared" si="95"/>
        <v>1900</v>
      </c>
    </row>
    <row r="3574" ht="27" customHeight="1" spans="1:18">
      <c r="A3574" s="366"/>
      <c r="B3574" s="367"/>
      <c r="C3574" s="368"/>
      <c r="D3574" s="368"/>
      <c r="E3574" s="368"/>
      <c r="F3574" s="368"/>
      <c r="G3574" s="368"/>
      <c r="H3574" s="369"/>
      <c r="I3574" s="368"/>
      <c r="J3574" s="368"/>
      <c r="K3574" s="368"/>
      <c r="L3574" s="368"/>
      <c r="M3574" s="368"/>
      <c r="N3574" s="372"/>
      <c r="O3574" s="368"/>
      <c r="P3574" s="371" t="str">
        <f>TEXT(daily!$B3574,"mmmm")</f>
        <v>January</v>
      </c>
      <c r="Q3574" s="373"/>
      <c r="R3574" s="313" t="str">
        <f t="shared" si="95"/>
        <v>1900</v>
      </c>
    </row>
    <row r="3575" ht="27" customHeight="1" spans="1:18">
      <c r="A3575" s="366"/>
      <c r="B3575" s="367"/>
      <c r="C3575" s="368"/>
      <c r="D3575" s="368"/>
      <c r="E3575" s="368"/>
      <c r="F3575" s="368"/>
      <c r="G3575" s="368"/>
      <c r="H3575" s="369"/>
      <c r="I3575" s="368"/>
      <c r="J3575" s="368"/>
      <c r="K3575" s="368"/>
      <c r="L3575" s="368"/>
      <c r="M3575" s="368"/>
      <c r="N3575" s="370"/>
      <c r="O3575" s="368"/>
      <c r="P3575" s="371" t="str">
        <f>TEXT(daily!$B3575,"mmmm")</f>
        <v>January</v>
      </c>
      <c r="Q3575" s="373"/>
      <c r="R3575" s="313" t="str">
        <f t="shared" si="95"/>
        <v>1900</v>
      </c>
    </row>
    <row r="3576" ht="27" customHeight="1" spans="1:18">
      <c r="A3576" s="366"/>
      <c r="B3576" s="367"/>
      <c r="C3576" s="368"/>
      <c r="D3576" s="368"/>
      <c r="E3576" s="368"/>
      <c r="F3576" s="368"/>
      <c r="G3576" s="368"/>
      <c r="H3576" s="369"/>
      <c r="I3576" s="368"/>
      <c r="J3576" s="368"/>
      <c r="K3576" s="368"/>
      <c r="L3576" s="368"/>
      <c r="M3576" s="368"/>
      <c r="N3576" s="372"/>
      <c r="O3576" s="368"/>
      <c r="P3576" s="371" t="str">
        <f>TEXT(daily!$B3576,"mmmm")</f>
        <v>January</v>
      </c>
      <c r="Q3576" s="373"/>
      <c r="R3576" s="313" t="str">
        <f t="shared" si="95"/>
        <v>1900</v>
      </c>
    </row>
    <row r="3577" ht="27" customHeight="1" spans="1:18">
      <c r="A3577" s="366"/>
      <c r="B3577" s="367"/>
      <c r="C3577" s="368"/>
      <c r="D3577" s="368"/>
      <c r="E3577" s="368"/>
      <c r="F3577" s="368"/>
      <c r="G3577" s="368"/>
      <c r="H3577" s="369"/>
      <c r="I3577" s="368"/>
      <c r="J3577" s="368"/>
      <c r="K3577" s="368"/>
      <c r="L3577" s="368"/>
      <c r="M3577" s="368"/>
      <c r="N3577" s="370"/>
      <c r="O3577" s="368"/>
      <c r="P3577" s="371" t="str">
        <f>TEXT(daily!$B3577,"mmmm")</f>
        <v>January</v>
      </c>
      <c r="Q3577" s="373"/>
      <c r="R3577" s="313" t="str">
        <f t="shared" si="95"/>
        <v>1900</v>
      </c>
    </row>
    <row r="3578" ht="27" customHeight="1" spans="1:18">
      <c r="A3578" s="366"/>
      <c r="B3578" s="367"/>
      <c r="C3578" s="368"/>
      <c r="D3578" s="368"/>
      <c r="E3578" s="368"/>
      <c r="F3578" s="368"/>
      <c r="G3578" s="368"/>
      <c r="H3578" s="369"/>
      <c r="I3578" s="368"/>
      <c r="J3578" s="368"/>
      <c r="K3578" s="368"/>
      <c r="L3578" s="368"/>
      <c r="M3578" s="368"/>
      <c r="N3578" s="372"/>
      <c r="O3578" s="368"/>
      <c r="P3578" s="371" t="str">
        <f>TEXT(daily!$B3578,"mmmm")</f>
        <v>January</v>
      </c>
      <c r="Q3578" s="373"/>
      <c r="R3578" s="313" t="str">
        <f t="shared" si="95"/>
        <v>1900</v>
      </c>
    </row>
    <row r="3579" ht="27" customHeight="1" spans="1:18">
      <c r="A3579" s="366"/>
      <c r="B3579" s="367"/>
      <c r="C3579" s="368"/>
      <c r="D3579" s="368"/>
      <c r="E3579" s="368"/>
      <c r="F3579" s="368"/>
      <c r="G3579" s="368"/>
      <c r="H3579" s="369"/>
      <c r="I3579" s="368"/>
      <c r="J3579" s="368"/>
      <c r="K3579" s="368"/>
      <c r="L3579" s="368"/>
      <c r="M3579" s="368"/>
      <c r="N3579" s="370"/>
      <c r="O3579" s="368"/>
      <c r="P3579" s="371" t="str">
        <f>TEXT(daily!$B3579,"mmmm")</f>
        <v>January</v>
      </c>
      <c r="Q3579" s="373"/>
      <c r="R3579" s="313" t="str">
        <f t="shared" si="95"/>
        <v>1900</v>
      </c>
    </row>
    <row r="3580" ht="27" customHeight="1" spans="1:18">
      <c r="A3580" s="366"/>
      <c r="B3580" s="367"/>
      <c r="C3580" s="368"/>
      <c r="D3580" s="368"/>
      <c r="E3580" s="368"/>
      <c r="F3580" s="368"/>
      <c r="G3580" s="368"/>
      <c r="H3580" s="369"/>
      <c r="I3580" s="368"/>
      <c r="J3580" s="368"/>
      <c r="K3580" s="368"/>
      <c r="L3580" s="368"/>
      <c r="M3580" s="368"/>
      <c r="N3580" s="372"/>
      <c r="O3580" s="368"/>
      <c r="P3580" s="371" t="str">
        <f>TEXT(daily!$B3580,"mmmm")</f>
        <v>January</v>
      </c>
      <c r="Q3580" s="373"/>
      <c r="R3580" s="313" t="str">
        <f t="shared" si="95"/>
        <v>1900</v>
      </c>
    </row>
    <row r="3581" ht="27" customHeight="1" spans="1:18">
      <c r="A3581" s="366"/>
      <c r="B3581" s="367"/>
      <c r="C3581" s="368"/>
      <c r="D3581" s="368"/>
      <c r="E3581" s="368"/>
      <c r="F3581" s="368"/>
      <c r="G3581" s="368"/>
      <c r="H3581" s="369"/>
      <c r="I3581" s="368"/>
      <c r="J3581" s="368"/>
      <c r="K3581" s="368"/>
      <c r="L3581" s="368"/>
      <c r="M3581" s="368"/>
      <c r="N3581" s="370"/>
      <c r="O3581" s="368"/>
      <c r="P3581" s="371" t="str">
        <f>TEXT(daily!$B3581,"mmmm")</f>
        <v>January</v>
      </c>
      <c r="Q3581" s="373"/>
      <c r="R3581" s="313" t="str">
        <f t="shared" si="95"/>
        <v>1900</v>
      </c>
    </row>
    <row r="3582" ht="27" customHeight="1" spans="1:18">
      <c r="A3582" s="366"/>
      <c r="B3582" s="367"/>
      <c r="C3582" s="368"/>
      <c r="D3582" s="368"/>
      <c r="E3582" s="368"/>
      <c r="F3582" s="368"/>
      <c r="G3582" s="368"/>
      <c r="H3582" s="369"/>
      <c r="I3582" s="368"/>
      <c r="J3582" s="368"/>
      <c r="K3582" s="368"/>
      <c r="L3582" s="368"/>
      <c r="M3582" s="368"/>
      <c r="N3582" s="372"/>
      <c r="O3582" s="368"/>
      <c r="P3582" s="371" t="str">
        <f>TEXT(daily!$B3582,"mmmm")</f>
        <v>January</v>
      </c>
      <c r="Q3582" s="373"/>
      <c r="R3582" s="313" t="str">
        <f t="shared" si="95"/>
        <v>1900</v>
      </c>
    </row>
    <row r="3583" ht="27" customHeight="1" spans="1:18">
      <c r="A3583" s="366"/>
      <c r="B3583" s="367"/>
      <c r="C3583" s="368"/>
      <c r="D3583" s="368"/>
      <c r="E3583" s="368"/>
      <c r="F3583" s="368"/>
      <c r="G3583" s="368"/>
      <c r="H3583" s="369"/>
      <c r="I3583" s="368"/>
      <c r="J3583" s="368"/>
      <c r="K3583" s="368"/>
      <c r="L3583" s="368"/>
      <c r="M3583" s="368"/>
      <c r="N3583" s="370"/>
      <c r="O3583" s="368"/>
      <c r="P3583" s="371" t="str">
        <f>TEXT(daily!$B3583,"mmmm")</f>
        <v>January</v>
      </c>
      <c r="Q3583" s="373"/>
      <c r="R3583" s="313" t="str">
        <f t="shared" si="95"/>
        <v>1900</v>
      </c>
    </row>
    <row r="3584" ht="27" customHeight="1" spans="1:18">
      <c r="A3584" s="366"/>
      <c r="B3584" s="367"/>
      <c r="C3584" s="368"/>
      <c r="D3584" s="368"/>
      <c r="E3584" s="368"/>
      <c r="F3584" s="368"/>
      <c r="G3584" s="368"/>
      <c r="H3584" s="369"/>
      <c r="I3584" s="368"/>
      <c r="J3584" s="368"/>
      <c r="K3584" s="368"/>
      <c r="L3584" s="368"/>
      <c r="M3584" s="368"/>
      <c r="N3584" s="372"/>
      <c r="O3584" s="368"/>
      <c r="P3584" s="371" t="str">
        <f>TEXT(daily!$B3584,"mmmm")</f>
        <v>January</v>
      </c>
      <c r="Q3584" s="373"/>
      <c r="R3584" s="313" t="str">
        <f t="shared" si="95"/>
        <v>1900</v>
      </c>
    </row>
    <row r="3585" ht="27" customHeight="1" spans="1:18">
      <c r="A3585" s="366"/>
      <c r="B3585" s="367"/>
      <c r="C3585" s="368"/>
      <c r="D3585" s="368"/>
      <c r="E3585" s="368"/>
      <c r="F3585" s="368"/>
      <c r="G3585" s="368"/>
      <c r="H3585" s="369"/>
      <c r="I3585" s="368"/>
      <c r="J3585" s="368"/>
      <c r="K3585" s="368"/>
      <c r="L3585" s="368"/>
      <c r="M3585" s="368"/>
      <c r="N3585" s="370"/>
      <c r="O3585" s="368"/>
      <c r="P3585" s="371" t="str">
        <f>TEXT(daily!$B3585,"mmmm")</f>
        <v>January</v>
      </c>
      <c r="Q3585" s="373"/>
      <c r="R3585" s="313" t="str">
        <f t="shared" si="95"/>
        <v>1900</v>
      </c>
    </row>
    <row r="3586" ht="27" customHeight="1" spans="1:18">
      <c r="A3586" s="366"/>
      <c r="B3586" s="367"/>
      <c r="C3586" s="368"/>
      <c r="D3586" s="368"/>
      <c r="E3586" s="368"/>
      <c r="F3586" s="368"/>
      <c r="G3586" s="368"/>
      <c r="H3586" s="369"/>
      <c r="I3586" s="368"/>
      <c r="J3586" s="368"/>
      <c r="K3586" s="368"/>
      <c r="L3586" s="368"/>
      <c r="M3586" s="368"/>
      <c r="N3586" s="372"/>
      <c r="O3586" s="368"/>
      <c r="P3586" s="371" t="str">
        <f>TEXT(daily!$B3586,"mmmm")</f>
        <v>January</v>
      </c>
      <c r="Q3586" s="373"/>
      <c r="R3586" s="313" t="str">
        <f t="shared" si="95"/>
        <v>1900</v>
      </c>
    </row>
    <row r="3587" ht="27" customHeight="1" spans="1:18">
      <c r="A3587" s="366"/>
      <c r="B3587" s="367"/>
      <c r="C3587" s="368"/>
      <c r="D3587" s="368"/>
      <c r="E3587" s="368"/>
      <c r="F3587" s="368"/>
      <c r="G3587" s="368"/>
      <c r="H3587" s="369"/>
      <c r="I3587" s="368"/>
      <c r="J3587" s="368"/>
      <c r="K3587" s="368"/>
      <c r="L3587" s="368"/>
      <c r="M3587" s="368"/>
      <c r="N3587" s="370"/>
      <c r="O3587" s="368"/>
      <c r="P3587" s="371" t="str">
        <f>TEXT(daily!$B3587,"mmmm")</f>
        <v>January</v>
      </c>
      <c r="Q3587" s="373"/>
      <c r="R3587" s="313" t="str">
        <f t="shared" si="95"/>
        <v>1900</v>
      </c>
    </row>
    <row r="3588" ht="27" customHeight="1" spans="1:18">
      <c r="A3588" s="366"/>
      <c r="B3588" s="367"/>
      <c r="C3588" s="368"/>
      <c r="D3588" s="368"/>
      <c r="E3588" s="368"/>
      <c r="F3588" s="368"/>
      <c r="G3588" s="368"/>
      <c r="H3588" s="369"/>
      <c r="I3588" s="368"/>
      <c r="J3588" s="368"/>
      <c r="K3588" s="368"/>
      <c r="L3588" s="368"/>
      <c r="M3588" s="368"/>
      <c r="N3588" s="372"/>
      <c r="O3588" s="368"/>
      <c r="P3588" s="371" t="str">
        <f>TEXT(daily!$B3588,"mmmm")</f>
        <v>January</v>
      </c>
      <c r="Q3588" s="373"/>
      <c r="R3588" s="313" t="str">
        <f t="shared" si="95"/>
        <v>1900</v>
      </c>
    </row>
    <row r="3589" ht="27" customHeight="1" spans="1:18">
      <c r="A3589" s="366"/>
      <c r="B3589" s="367"/>
      <c r="C3589" s="368"/>
      <c r="D3589" s="368"/>
      <c r="E3589" s="368"/>
      <c r="F3589" s="368"/>
      <c r="G3589" s="368"/>
      <c r="H3589" s="369"/>
      <c r="I3589" s="368"/>
      <c r="J3589" s="368"/>
      <c r="K3589" s="368"/>
      <c r="L3589" s="368"/>
      <c r="M3589" s="368"/>
      <c r="N3589" s="370"/>
      <c r="O3589" s="368"/>
      <c r="P3589" s="371" t="str">
        <f>TEXT(daily!$B3589,"mmmm")</f>
        <v>January</v>
      </c>
      <c r="Q3589" s="373"/>
      <c r="R3589" s="313" t="str">
        <f t="shared" si="95"/>
        <v>1900</v>
      </c>
    </row>
    <row r="3590" ht="27" customHeight="1" spans="1:18">
      <c r="A3590" s="366"/>
      <c r="B3590" s="367"/>
      <c r="C3590" s="368"/>
      <c r="D3590" s="368"/>
      <c r="E3590" s="368"/>
      <c r="F3590" s="368"/>
      <c r="G3590" s="368"/>
      <c r="H3590" s="369"/>
      <c r="I3590" s="368"/>
      <c r="J3590" s="368"/>
      <c r="K3590" s="368"/>
      <c r="L3590" s="368"/>
      <c r="M3590" s="368"/>
      <c r="N3590" s="372"/>
      <c r="O3590" s="368"/>
      <c r="P3590" s="371" t="str">
        <f>TEXT(daily!$B3590,"mmmm")</f>
        <v>January</v>
      </c>
      <c r="Q3590" s="373"/>
      <c r="R3590" s="313" t="str">
        <f t="shared" si="95"/>
        <v>1900</v>
      </c>
    </row>
    <row r="3591" ht="27" customHeight="1" spans="1:18">
      <c r="A3591" s="366"/>
      <c r="B3591" s="367"/>
      <c r="C3591" s="368"/>
      <c r="D3591" s="368"/>
      <c r="E3591" s="368"/>
      <c r="F3591" s="368"/>
      <c r="G3591" s="368"/>
      <c r="H3591" s="369"/>
      <c r="I3591" s="368"/>
      <c r="J3591" s="368"/>
      <c r="K3591" s="368"/>
      <c r="L3591" s="368"/>
      <c r="M3591" s="368"/>
      <c r="N3591" s="370"/>
      <c r="O3591" s="368"/>
      <c r="P3591" s="371" t="str">
        <f>TEXT(daily!$B3591,"mmmm")</f>
        <v>January</v>
      </c>
      <c r="Q3591" s="373"/>
      <c r="R3591" s="313" t="str">
        <f t="shared" si="95"/>
        <v>1900</v>
      </c>
    </row>
    <row r="3592" ht="27" customHeight="1" spans="1:18">
      <c r="A3592" s="366"/>
      <c r="B3592" s="367"/>
      <c r="C3592" s="368"/>
      <c r="D3592" s="368"/>
      <c r="E3592" s="368"/>
      <c r="F3592" s="368"/>
      <c r="G3592" s="368"/>
      <c r="H3592" s="369"/>
      <c r="I3592" s="368"/>
      <c r="J3592" s="368"/>
      <c r="K3592" s="368"/>
      <c r="L3592" s="368"/>
      <c r="M3592" s="368"/>
      <c r="N3592" s="372"/>
      <c r="O3592" s="368"/>
      <c r="P3592" s="371" t="str">
        <f>TEXT(daily!$B3592,"mmmm")</f>
        <v>January</v>
      </c>
      <c r="Q3592" s="373"/>
      <c r="R3592" s="313" t="str">
        <f t="shared" si="95"/>
        <v>1900</v>
      </c>
    </row>
    <row r="3593" ht="27" customHeight="1" spans="1:18">
      <c r="A3593" s="366"/>
      <c r="B3593" s="367"/>
      <c r="C3593" s="368"/>
      <c r="D3593" s="368"/>
      <c r="E3593" s="368"/>
      <c r="F3593" s="368"/>
      <c r="G3593" s="368"/>
      <c r="H3593" s="369"/>
      <c r="I3593" s="368"/>
      <c r="J3593" s="368"/>
      <c r="K3593" s="368"/>
      <c r="L3593" s="368"/>
      <c r="M3593" s="368"/>
      <c r="N3593" s="370"/>
      <c r="O3593" s="368"/>
      <c r="P3593" s="371" t="str">
        <f>TEXT(daily!$B3593,"mmmm")</f>
        <v>January</v>
      </c>
      <c r="Q3593" s="373"/>
      <c r="R3593" s="313" t="str">
        <f t="shared" si="95"/>
        <v>1900</v>
      </c>
    </row>
    <row r="3594" ht="27" customHeight="1" spans="1:18">
      <c r="A3594" s="366"/>
      <c r="B3594" s="367"/>
      <c r="C3594" s="368"/>
      <c r="D3594" s="368"/>
      <c r="E3594" s="368"/>
      <c r="F3594" s="368"/>
      <c r="G3594" s="368"/>
      <c r="H3594" s="369"/>
      <c r="I3594" s="368"/>
      <c r="J3594" s="368"/>
      <c r="K3594" s="368"/>
      <c r="L3594" s="368"/>
      <c r="M3594" s="368"/>
      <c r="N3594" s="372"/>
      <c r="O3594" s="368"/>
      <c r="P3594" s="371" t="str">
        <f>TEXT(daily!$B3594,"mmmm")</f>
        <v>January</v>
      </c>
      <c r="Q3594" s="373"/>
      <c r="R3594" s="313" t="str">
        <f t="shared" si="95"/>
        <v>1900</v>
      </c>
    </row>
    <row r="3595" ht="27" customHeight="1" spans="1:18">
      <c r="A3595" s="366"/>
      <c r="B3595" s="367"/>
      <c r="C3595" s="368"/>
      <c r="D3595" s="368"/>
      <c r="E3595" s="368"/>
      <c r="F3595" s="368"/>
      <c r="G3595" s="368"/>
      <c r="H3595" s="369"/>
      <c r="I3595" s="368"/>
      <c r="J3595" s="368"/>
      <c r="K3595" s="368"/>
      <c r="L3595" s="368"/>
      <c r="M3595" s="368"/>
      <c r="N3595" s="370"/>
      <c r="O3595" s="368"/>
      <c r="P3595" s="371" t="str">
        <f>TEXT(daily!$B3595,"mmmm")</f>
        <v>January</v>
      </c>
      <c r="Q3595" s="373"/>
      <c r="R3595" s="313" t="str">
        <f t="shared" si="95"/>
        <v>1900</v>
      </c>
    </row>
    <row r="3596" ht="27" customHeight="1" spans="1:18">
      <c r="A3596" s="366"/>
      <c r="B3596" s="367"/>
      <c r="C3596" s="368"/>
      <c r="D3596" s="368"/>
      <c r="E3596" s="368"/>
      <c r="F3596" s="368"/>
      <c r="G3596" s="368"/>
      <c r="H3596" s="369"/>
      <c r="I3596" s="368"/>
      <c r="J3596" s="368"/>
      <c r="K3596" s="368"/>
      <c r="L3596" s="368"/>
      <c r="M3596" s="368"/>
      <c r="N3596" s="372"/>
      <c r="O3596" s="368"/>
      <c r="P3596" s="371" t="str">
        <f>TEXT(daily!$B3596,"mmmm")</f>
        <v>January</v>
      </c>
      <c r="Q3596" s="373"/>
      <c r="R3596" s="313" t="str">
        <f t="shared" si="95"/>
        <v>1900</v>
      </c>
    </row>
    <row r="3597" ht="27" customHeight="1" spans="1:18">
      <c r="A3597" s="366"/>
      <c r="B3597" s="367"/>
      <c r="C3597" s="368"/>
      <c r="D3597" s="368"/>
      <c r="E3597" s="368"/>
      <c r="F3597" s="368"/>
      <c r="G3597" s="368"/>
      <c r="H3597" s="369"/>
      <c r="I3597" s="368"/>
      <c r="J3597" s="368"/>
      <c r="K3597" s="368"/>
      <c r="L3597" s="368"/>
      <c r="M3597" s="368"/>
      <c r="N3597" s="370"/>
      <c r="O3597" s="368"/>
      <c r="P3597" s="371" t="str">
        <f>TEXT(daily!$B3597,"mmmm")</f>
        <v>January</v>
      </c>
      <c r="Q3597" s="373"/>
      <c r="R3597" s="313" t="str">
        <f t="shared" si="95"/>
        <v>1900</v>
      </c>
    </row>
    <row r="3598" ht="27" customHeight="1" spans="1:18">
      <c r="A3598" s="366"/>
      <c r="B3598" s="367"/>
      <c r="C3598" s="368"/>
      <c r="D3598" s="368"/>
      <c r="E3598" s="368"/>
      <c r="F3598" s="368"/>
      <c r="G3598" s="368"/>
      <c r="H3598" s="369"/>
      <c r="I3598" s="368"/>
      <c r="J3598" s="368"/>
      <c r="K3598" s="368"/>
      <c r="L3598" s="368"/>
      <c r="M3598" s="368"/>
      <c r="N3598" s="372"/>
      <c r="O3598" s="368"/>
      <c r="P3598" s="371" t="str">
        <f>TEXT(daily!$B3598,"mmmm")</f>
        <v>January</v>
      </c>
      <c r="Q3598" s="373"/>
      <c r="R3598" s="313" t="str">
        <f t="shared" si="95"/>
        <v>1900</v>
      </c>
    </row>
    <row r="3599" ht="27" customHeight="1" spans="1:18">
      <c r="A3599" s="366"/>
      <c r="B3599" s="367"/>
      <c r="C3599" s="368"/>
      <c r="D3599" s="368"/>
      <c r="E3599" s="368"/>
      <c r="F3599" s="368"/>
      <c r="G3599" s="368"/>
      <c r="H3599" s="369"/>
      <c r="I3599" s="368"/>
      <c r="J3599" s="368"/>
      <c r="K3599" s="368"/>
      <c r="L3599" s="368"/>
      <c r="M3599" s="368"/>
      <c r="N3599" s="370"/>
      <c r="O3599" s="368"/>
      <c r="P3599" s="371" t="str">
        <f>TEXT(daily!$B3599,"mmmm")</f>
        <v>January</v>
      </c>
      <c r="Q3599" s="373"/>
      <c r="R3599" s="313" t="str">
        <f t="shared" ref="R3599:R3662" si="96">TEXT(B3599,"yyyy")</f>
        <v>1900</v>
      </c>
    </row>
    <row r="3600" ht="27" customHeight="1" spans="1:18">
      <c r="A3600" s="366"/>
      <c r="B3600" s="367"/>
      <c r="C3600" s="368"/>
      <c r="D3600" s="368"/>
      <c r="E3600" s="368"/>
      <c r="F3600" s="368"/>
      <c r="G3600" s="368"/>
      <c r="H3600" s="369"/>
      <c r="I3600" s="368"/>
      <c r="J3600" s="368"/>
      <c r="K3600" s="368"/>
      <c r="L3600" s="368"/>
      <c r="M3600" s="368"/>
      <c r="N3600" s="372"/>
      <c r="O3600" s="368"/>
      <c r="P3600" s="371" t="str">
        <f>TEXT(daily!$B3600,"mmmm")</f>
        <v>January</v>
      </c>
      <c r="Q3600" s="373"/>
      <c r="R3600" s="313" t="str">
        <f t="shared" si="96"/>
        <v>1900</v>
      </c>
    </row>
    <row r="3601" ht="27" customHeight="1" spans="1:18">
      <c r="A3601" s="366"/>
      <c r="B3601" s="367"/>
      <c r="C3601" s="368"/>
      <c r="D3601" s="368"/>
      <c r="E3601" s="368"/>
      <c r="F3601" s="368"/>
      <c r="G3601" s="368"/>
      <c r="H3601" s="369"/>
      <c r="I3601" s="368"/>
      <c r="J3601" s="368"/>
      <c r="K3601" s="368"/>
      <c r="L3601" s="368"/>
      <c r="M3601" s="368"/>
      <c r="N3601" s="370"/>
      <c r="O3601" s="368"/>
      <c r="P3601" s="371" t="str">
        <f>TEXT(daily!$B3601,"mmmm")</f>
        <v>January</v>
      </c>
      <c r="Q3601" s="373"/>
      <c r="R3601" s="313" t="str">
        <f t="shared" si="96"/>
        <v>1900</v>
      </c>
    </row>
    <row r="3602" ht="27" customHeight="1" spans="1:18">
      <c r="A3602" s="366"/>
      <c r="B3602" s="367"/>
      <c r="C3602" s="368"/>
      <c r="D3602" s="368"/>
      <c r="E3602" s="368"/>
      <c r="F3602" s="368"/>
      <c r="G3602" s="368"/>
      <c r="H3602" s="369"/>
      <c r="I3602" s="368"/>
      <c r="J3602" s="368"/>
      <c r="K3602" s="368"/>
      <c r="L3602" s="368"/>
      <c r="M3602" s="368"/>
      <c r="N3602" s="372"/>
      <c r="O3602" s="368"/>
      <c r="P3602" s="371" t="str">
        <f>TEXT(daily!$B3602,"mmmm")</f>
        <v>January</v>
      </c>
      <c r="Q3602" s="373"/>
      <c r="R3602" s="313" t="str">
        <f t="shared" si="96"/>
        <v>1900</v>
      </c>
    </row>
    <row r="3603" ht="27" customHeight="1" spans="1:18">
      <c r="A3603" s="366"/>
      <c r="B3603" s="367"/>
      <c r="C3603" s="368"/>
      <c r="D3603" s="368"/>
      <c r="E3603" s="368"/>
      <c r="F3603" s="368"/>
      <c r="G3603" s="368"/>
      <c r="H3603" s="369"/>
      <c r="I3603" s="368"/>
      <c r="J3603" s="368"/>
      <c r="K3603" s="368"/>
      <c r="L3603" s="368"/>
      <c r="M3603" s="368"/>
      <c r="N3603" s="370"/>
      <c r="O3603" s="368"/>
      <c r="P3603" s="371" t="str">
        <f>TEXT(daily!$B3603,"mmmm")</f>
        <v>January</v>
      </c>
      <c r="Q3603" s="373"/>
      <c r="R3603" s="313" t="str">
        <f t="shared" si="96"/>
        <v>1900</v>
      </c>
    </row>
    <row r="3604" ht="27" customHeight="1" spans="1:18">
      <c r="A3604" s="366"/>
      <c r="B3604" s="367"/>
      <c r="C3604" s="368"/>
      <c r="D3604" s="368"/>
      <c r="E3604" s="368"/>
      <c r="F3604" s="368"/>
      <c r="G3604" s="368"/>
      <c r="H3604" s="369"/>
      <c r="I3604" s="368"/>
      <c r="J3604" s="368"/>
      <c r="K3604" s="368"/>
      <c r="L3604" s="368"/>
      <c r="M3604" s="368"/>
      <c r="N3604" s="372"/>
      <c r="O3604" s="368"/>
      <c r="P3604" s="371" t="str">
        <f>TEXT(daily!$B3604,"mmmm")</f>
        <v>January</v>
      </c>
      <c r="Q3604" s="373"/>
      <c r="R3604" s="313" t="str">
        <f t="shared" si="96"/>
        <v>1900</v>
      </c>
    </row>
    <row r="3605" ht="27" customHeight="1" spans="1:18">
      <c r="A3605" s="366"/>
      <c r="B3605" s="367"/>
      <c r="C3605" s="368"/>
      <c r="D3605" s="368"/>
      <c r="E3605" s="368"/>
      <c r="F3605" s="368"/>
      <c r="G3605" s="368"/>
      <c r="H3605" s="369"/>
      <c r="I3605" s="368"/>
      <c r="J3605" s="368"/>
      <c r="K3605" s="368"/>
      <c r="L3605" s="368"/>
      <c r="M3605" s="368"/>
      <c r="N3605" s="370"/>
      <c r="O3605" s="368"/>
      <c r="P3605" s="371" t="str">
        <f>TEXT(daily!$B3605,"mmmm")</f>
        <v>January</v>
      </c>
      <c r="Q3605" s="373"/>
      <c r="R3605" s="313" t="str">
        <f t="shared" si="96"/>
        <v>1900</v>
      </c>
    </row>
    <row r="3606" ht="27" customHeight="1" spans="1:18">
      <c r="A3606" s="366"/>
      <c r="B3606" s="367"/>
      <c r="C3606" s="368"/>
      <c r="D3606" s="368"/>
      <c r="E3606" s="368"/>
      <c r="F3606" s="368"/>
      <c r="G3606" s="368"/>
      <c r="H3606" s="369"/>
      <c r="I3606" s="368"/>
      <c r="J3606" s="368"/>
      <c r="K3606" s="368"/>
      <c r="L3606" s="368"/>
      <c r="M3606" s="368"/>
      <c r="N3606" s="372"/>
      <c r="O3606" s="368"/>
      <c r="P3606" s="371" t="str">
        <f>TEXT(daily!$B3606,"mmmm")</f>
        <v>January</v>
      </c>
      <c r="Q3606" s="373"/>
      <c r="R3606" s="313" t="str">
        <f t="shared" si="96"/>
        <v>1900</v>
      </c>
    </row>
    <row r="3607" ht="27" customHeight="1" spans="1:18">
      <c r="A3607" s="366"/>
      <c r="B3607" s="367"/>
      <c r="C3607" s="368"/>
      <c r="D3607" s="368"/>
      <c r="E3607" s="368"/>
      <c r="F3607" s="368"/>
      <c r="G3607" s="368"/>
      <c r="H3607" s="369"/>
      <c r="I3607" s="368"/>
      <c r="J3607" s="368"/>
      <c r="K3607" s="368"/>
      <c r="L3607" s="368"/>
      <c r="M3607" s="368"/>
      <c r="N3607" s="370"/>
      <c r="O3607" s="368"/>
      <c r="P3607" s="371" t="str">
        <f>TEXT(daily!$B3607,"mmmm")</f>
        <v>January</v>
      </c>
      <c r="Q3607" s="373"/>
      <c r="R3607" s="313" t="str">
        <f t="shared" si="96"/>
        <v>1900</v>
      </c>
    </row>
    <row r="3608" ht="27" customHeight="1" spans="1:18">
      <c r="A3608" s="366"/>
      <c r="B3608" s="367"/>
      <c r="C3608" s="368"/>
      <c r="D3608" s="368"/>
      <c r="E3608" s="368"/>
      <c r="F3608" s="368"/>
      <c r="G3608" s="368"/>
      <c r="H3608" s="369"/>
      <c r="I3608" s="368"/>
      <c r="J3608" s="368"/>
      <c r="K3608" s="368"/>
      <c r="L3608" s="368"/>
      <c r="M3608" s="368"/>
      <c r="N3608" s="372"/>
      <c r="O3608" s="368"/>
      <c r="P3608" s="371" t="str">
        <f>TEXT(daily!$B3608,"mmmm")</f>
        <v>January</v>
      </c>
      <c r="Q3608" s="373"/>
      <c r="R3608" s="313" t="str">
        <f t="shared" si="96"/>
        <v>1900</v>
      </c>
    </row>
    <row r="3609" ht="27" customHeight="1" spans="1:18">
      <c r="A3609" s="366"/>
      <c r="B3609" s="367"/>
      <c r="C3609" s="368"/>
      <c r="D3609" s="368"/>
      <c r="E3609" s="368"/>
      <c r="F3609" s="368"/>
      <c r="G3609" s="368"/>
      <c r="H3609" s="369"/>
      <c r="I3609" s="368"/>
      <c r="J3609" s="368"/>
      <c r="K3609" s="368"/>
      <c r="L3609" s="368"/>
      <c r="M3609" s="368"/>
      <c r="N3609" s="370"/>
      <c r="O3609" s="368"/>
      <c r="P3609" s="371" t="str">
        <f>TEXT(daily!$B3609,"mmmm")</f>
        <v>January</v>
      </c>
      <c r="Q3609" s="373"/>
      <c r="R3609" s="313" t="str">
        <f t="shared" si="96"/>
        <v>1900</v>
      </c>
    </row>
    <row r="3610" ht="27" customHeight="1" spans="1:18">
      <c r="A3610" s="366"/>
      <c r="B3610" s="367"/>
      <c r="C3610" s="368"/>
      <c r="D3610" s="368"/>
      <c r="E3610" s="368"/>
      <c r="F3610" s="368"/>
      <c r="G3610" s="368"/>
      <c r="H3610" s="369"/>
      <c r="I3610" s="368"/>
      <c r="J3610" s="368"/>
      <c r="K3610" s="368"/>
      <c r="L3610" s="368"/>
      <c r="M3610" s="368"/>
      <c r="N3610" s="372"/>
      <c r="O3610" s="368"/>
      <c r="P3610" s="371" t="str">
        <f>TEXT(daily!$B3610,"mmmm")</f>
        <v>January</v>
      </c>
      <c r="Q3610" s="373"/>
      <c r="R3610" s="313" t="str">
        <f t="shared" si="96"/>
        <v>1900</v>
      </c>
    </row>
    <row r="3611" ht="27" customHeight="1" spans="1:18">
      <c r="A3611" s="366"/>
      <c r="B3611" s="367"/>
      <c r="C3611" s="368"/>
      <c r="D3611" s="368"/>
      <c r="E3611" s="368"/>
      <c r="F3611" s="368"/>
      <c r="G3611" s="368"/>
      <c r="H3611" s="369"/>
      <c r="I3611" s="368"/>
      <c r="J3611" s="368"/>
      <c r="K3611" s="368"/>
      <c r="L3611" s="368"/>
      <c r="M3611" s="368"/>
      <c r="N3611" s="370"/>
      <c r="O3611" s="368"/>
      <c r="P3611" s="371" t="str">
        <f>TEXT(daily!$B3611,"mmmm")</f>
        <v>January</v>
      </c>
      <c r="Q3611" s="373"/>
      <c r="R3611" s="313" t="str">
        <f t="shared" si="96"/>
        <v>1900</v>
      </c>
    </row>
    <row r="3612" ht="27" customHeight="1" spans="1:18">
      <c r="A3612" s="366"/>
      <c r="B3612" s="367"/>
      <c r="C3612" s="368"/>
      <c r="D3612" s="368"/>
      <c r="E3612" s="368"/>
      <c r="F3612" s="368"/>
      <c r="G3612" s="368"/>
      <c r="H3612" s="369"/>
      <c r="I3612" s="368"/>
      <c r="J3612" s="368"/>
      <c r="K3612" s="368"/>
      <c r="L3612" s="368"/>
      <c r="M3612" s="368"/>
      <c r="N3612" s="372"/>
      <c r="O3612" s="368"/>
      <c r="P3612" s="371" t="str">
        <f>TEXT(daily!$B3612,"mmmm")</f>
        <v>January</v>
      </c>
      <c r="Q3612" s="373"/>
      <c r="R3612" s="313" t="str">
        <f t="shared" si="96"/>
        <v>1900</v>
      </c>
    </row>
    <row r="3613" ht="27" customHeight="1" spans="1:18">
      <c r="A3613" s="366"/>
      <c r="B3613" s="367"/>
      <c r="C3613" s="368"/>
      <c r="D3613" s="368"/>
      <c r="E3613" s="368"/>
      <c r="F3613" s="368"/>
      <c r="G3613" s="368"/>
      <c r="H3613" s="369"/>
      <c r="I3613" s="368"/>
      <c r="J3613" s="368"/>
      <c r="K3613" s="368"/>
      <c r="L3613" s="368"/>
      <c r="M3613" s="368"/>
      <c r="N3613" s="370"/>
      <c r="O3613" s="368"/>
      <c r="P3613" s="371" t="str">
        <f>TEXT(daily!$B3613,"mmmm")</f>
        <v>January</v>
      </c>
      <c r="Q3613" s="373"/>
      <c r="R3613" s="313" t="str">
        <f t="shared" si="96"/>
        <v>1900</v>
      </c>
    </row>
    <row r="3614" ht="27" customHeight="1" spans="1:18">
      <c r="A3614" s="366"/>
      <c r="B3614" s="367"/>
      <c r="C3614" s="368"/>
      <c r="D3614" s="368"/>
      <c r="E3614" s="368"/>
      <c r="F3614" s="368"/>
      <c r="G3614" s="368"/>
      <c r="H3614" s="369"/>
      <c r="I3614" s="368"/>
      <c r="J3614" s="368"/>
      <c r="K3614" s="368"/>
      <c r="L3614" s="368"/>
      <c r="M3614" s="368"/>
      <c r="N3614" s="372"/>
      <c r="O3614" s="368"/>
      <c r="P3614" s="371" t="str">
        <f>TEXT(daily!$B3614,"mmmm")</f>
        <v>January</v>
      </c>
      <c r="Q3614" s="373"/>
      <c r="R3614" s="313" t="str">
        <f t="shared" si="96"/>
        <v>1900</v>
      </c>
    </row>
    <row r="3615" ht="27" customHeight="1" spans="1:18">
      <c r="A3615" s="366"/>
      <c r="B3615" s="367"/>
      <c r="C3615" s="368"/>
      <c r="D3615" s="368"/>
      <c r="E3615" s="368"/>
      <c r="F3615" s="368"/>
      <c r="G3615" s="368"/>
      <c r="H3615" s="369"/>
      <c r="I3615" s="368"/>
      <c r="J3615" s="368"/>
      <c r="K3615" s="368"/>
      <c r="L3615" s="368"/>
      <c r="M3615" s="368"/>
      <c r="N3615" s="370"/>
      <c r="O3615" s="368"/>
      <c r="P3615" s="371" t="str">
        <f>TEXT(daily!$B3615,"mmmm")</f>
        <v>January</v>
      </c>
      <c r="Q3615" s="373"/>
      <c r="R3615" s="313" t="str">
        <f t="shared" si="96"/>
        <v>1900</v>
      </c>
    </row>
    <row r="3616" ht="27" customHeight="1" spans="1:18">
      <c r="A3616" s="366"/>
      <c r="B3616" s="367"/>
      <c r="C3616" s="368"/>
      <c r="D3616" s="368"/>
      <c r="E3616" s="368"/>
      <c r="F3616" s="368"/>
      <c r="G3616" s="368"/>
      <c r="H3616" s="369"/>
      <c r="I3616" s="368"/>
      <c r="J3616" s="368"/>
      <c r="K3616" s="368"/>
      <c r="L3616" s="368"/>
      <c r="M3616" s="368"/>
      <c r="N3616" s="372"/>
      <c r="O3616" s="368"/>
      <c r="P3616" s="371" t="str">
        <f>TEXT(daily!$B3616,"mmmm")</f>
        <v>January</v>
      </c>
      <c r="Q3616" s="373"/>
      <c r="R3616" s="313" t="str">
        <f t="shared" si="96"/>
        <v>1900</v>
      </c>
    </row>
    <row r="3617" ht="27" customHeight="1" spans="1:18">
      <c r="A3617" s="366"/>
      <c r="B3617" s="367"/>
      <c r="C3617" s="368"/>
      <c r="D3617" s="368"/>
      <c r="E3617" s="368"/>
      <c r="F3617" s="368"/>
      <c r="G3617" s="368"/>
      <c r="H3617" s="369"/>
      <c r="I3617" s="368"/>
      <c r="J3617" s="368"/>
      <c r="K3617" s="368"/>
      <c r="L3617" s="368"/>
      <c r="M3617" s="368"/>
      <c r="N3617" s="370"/>
      <c r="O3617" s="368"/>
      <c r="P3617" s="371" t="str">
        <f>TEXT(daily!$B3617,"mmmm")</f>
        <v>January</v>
      </c>
      <c r="Q3617" s="373"/>
      <c r="R3617" s="313" t="str">
        <f t="shared" si="96"/>
        <v>1900</v>
      </c>
    </row>
    <row r="3618" ht="27" customHeight="1" spans="1:18">
      <c r="A3618" s="366"/>
      <c r="B3618" s="367"/>
      <c r="C3618" s="368"/>
      <c r="D3618" s="368"/>
      <c r="E3618" s="368"/>
      <c r="F3618" s="368"/>
      <c r="G3618" s="368"/>
      <c r="H3618" s="369"/>
      <c r="I3618" s="368"/>
      <c r="J3618" s="368"/>
      <c r="K3618" s="368"/>
      <c r="L3618" s="368"/>
      <c r="M3618" s="368"/>
      <c r="N3618" s="372"/>
      <c r="O3618" s="368"/>
      <c r="P3618" s="371" t="str">
        <f>TEXT(daily!$B3618,"mmmm")</f>
        <v>January</v>
      </c>
      <c r="Q3618" s="373"/>
      <c r="R3618" s="313" t="str">
        <f t="shared" si="96"/>
        <v>1900</v>
      </c>
    </row>
    <row r="3619" ht="27" customHeight="1" spans="1:18">
      <c r="A3619" s="366"/>
      <c r="B3619" s="367"/>
      <c r="C3619" s="368"/>
      <c r="D3619" s="368"/>
      <c r="E3619" s="368"/>
      <c r="F3619" s="368"/>
      <c r="G3619" s="368"/>
      <c r="H3619" s="369"/>
      <c r="I3619" s="368"/>
      <c r="J3619" s="368"/>
      <c r="K3619" s="368"/>
      <c r="L3619" s="368"/>
      <c r="M3619" s="368"/>
      <c r="N3619" s="370"/>
      <c r="O3619" s="368"/>
      <c r="P3619" s="371" t="str">
        <f>TEXT(daily!$B3619,"mmmm")</f>
        <v>January</v>
      </c>
      <c r="Q3619" s="373"/>
      <c r="R3619" s="313" t="str">
        <f t="shared" si="96"/>
        <v>1900</v>
      </c>
    </row>
    <row r="3620" ht="27" customHeight="1" spans="1:18">
      <c r="A3620" s="366"/>
      <c r="B3620" s="367"/>
      <c r="C3620" s="368"/>
      <c r="D3620" s="368"/>
      <c r="E3620" s="368"/>
      <c r="F3620" s="368"/>
      <c r="G3620" s="368"/>
      <c r="H3620" s="369"/>
      <c r="I3620" s="368"/>
      <c r="J3620" s="368"/>
      <c r="K3620" s="368"/>
      <c r="L3620" s="368"/>
      <c r="M3620" s="368"/>
      <c r="N3620" s="372"/>
      <c r="O3620" s="368"/>
      <c r="P3620" s="371" t="str">
        <f>TEXT(daily!$B3620,"mmmm")</f>
        <v>January</v>
      </c>
      <c r="Q3620" s="373"/>
      <c r="R3620" s="313" t="str">
        <f t="shared" si="96"/>
        <v>1900</v>
      </c>
    </row>
    <row r="3621" ht="27" customHeight="1" spans="1:18">
      <c r="A3621" s="366"/>
      <c r="B3621" s="367"/>
      <c r="C3621" s="368"/>
      <c r="D3621" s="368"/>
      <c r="E3621" s="368"/>
      <c r="F3621" s="368"/>
      <c r="G3621" s="368"/>
      <c r="H3621" s="369"/>
      <c r="I3621" s="368"/>
      <c r="J3621" s="368"/>
      <c r="K3621" s="368"/>
      <c r="L3621" s="368"/>
      <c r="M3621" s="368"/>
      <c r="N3621" s="370"/>
      <c r="O3621" s="368"/>
      <c r="P3621" s="371" t="str">
        <f>TEXT(daily!$B3621,"mmmm")</f>
        <v>January</v>
      </c>
      <c r="Q3621" s="373"/>
      <c r="R3621" s="313" t="str">
        <f t="shared" si="96"/>
        <v>1900</v>
      </c>
    </row>
    <row r="3622" ht="27" customHeight="1" spans="1:18">
      <c r="A3622" s="366"/>
      <c r="B3622" s="367"/>
      <c r="C3622" s="368"/>
      <c r="D3622" s="368"/>
      <c r="E3622" s="368"/>
      <c r="F3622" s="368"/>
      <c r="G3622" s="368"/>
      <c r="H3622" s="369"/>
      <c r="I3622" s="368"/>
      <c r="J3622" s="368"/>
      <c r="K3622" s="368"/>
      <c r="L3622" s="368"/>
      <c r="M3622" s="368"/>
      <c r="N3622" s="372"/>
      <c r="O3622" s="368"/>
      <c r="P3622" s="371" t="str">
        <f>TEXT(daily!$B3622,"mmmm")</f>
        <v>January</v>
      </c>
      <c r="Q3622" s="373"/>
      <c r="R3622" s="313" t="str">
        <f t="shared" si="96"/>
        <v>1900</v>
      </c>
    </row>
    <row r="3623" ht="27" customHeight="1" spans="1:18">
      <c r="A3623" s="366"/>
      <c r="B3623" s="367"/>
      <c r="C3623" s="368"/>
      <c r="D3623" s="368"/>
      <c r="E3623" s="368"/>
      <c r="F3623" s="368"/>
      <c r="G3623" s="368"/>
      <c r="H3623" s="369"/>
      <c r="I3623" s="368"/>
      <c r="J3623" s="368"/>
      <c r="K3623" s="368"/>
      <c r="L3623" s="368"/>
      <c r="M3623" s="368"/>
      <c r="N3623" s="370"/>
      <c r="O3623" s="368"/>
      <c r="P3623" s="371" t="str">
        <f>TEXT(daily!$B3623,"mmmm")</f>
        <v>January</v>
      </c>
      <c r="Q3623" s="373"/>
      <c r="R3623" s="313" t="str">
        <f t="shared" si="96"/>
        <v>1900</v>
      </c>
    </row>
    <row r="3624" ht="27" customHeight="1" spans="1:18">
      <c r="A3624" s="366"/>
      <c r="B3624" s="367"/>
      <c r="C3624" s="368"/>
      <c r="D3624" s="368"/>
      <c r="E3624" s="368"/>
      <c r="F3624" s="368"/>
      <c r="G3624" s="368"/>
      <c r="H3624" s="369"/>
      <c r="I3624" s="368"/>
      <c r="J3624" s="368"/>
      <c r="K3624" s="368"/>
      <c r="L3624" s="368"/>
      <c r="M3624" s="368"/>
      <c r="N3624" s="372"/>
      <c r="O3624" s="368"/>
      <c r="P3624" s="371" t="str">
        <f>TEXT(daily!$B3624,"mmmm")</f>
        <v>January</v>
      </c>
      <c r="Q3624" s="373"/>
      <c r="R3624" s="313" t="str">
        <f t="shared" si="96"/>
        <v>1900</v>
      </c>
    </row>
    <row r="3625" ht="27" customHeight="1" spans="1:18">
      <c r="A3625" s="366"/>
      <c r="B3625" s="367"/>
      <c r="C3625" s="368"/>
      <c r="D3625" s="368"/>
      <c r="E3625" s="368"/>
      <c r="F3625" s="368"/>
      <c r="G3625" s="368"/>
      <c r="H3625" s="369"/>
      <c r="I3625" s="368"/>
      <c r="J3625" s="368"/>
      <c r="K3625" s="368"/>
      <c r="L3625" s="368"/>
      <c r="M3625" s="368"/>
      <c r="N3625" s="370"/>
      <c r="O3625" s="368"/>
      <c r="P3625" s="371" t="str">
        <f>TEXT(daily!$B3625,"mmmm")</f>
        <v>January</v>
      </c>
      <c r="Q3625" s="373"/>
      <c r="R3625" s="313" t="str">
        <f t="shared" si="96"/>
        <v>1900</v>
      </c>
    </row>
    <row r="3626" ht="27" customHeight="1" spans="1:18">
      <c r="A3626" s="366"/>
      <c r="B3626" s="367"/>
      <c r="C3626" s="368"/>
      <c r="D3626" s="368"/>
      <c r="E3626" s="368"/>
      <c r="F3626" s="368"/>
      <c r="G3626" s="368"/>
      <c r="H3626" s="369"/>
      <c r="I3626" s="368"/>
      <c r="J3626" s="368"/>
      <c r="K3626" s="368"/>
      <c r="L3626" s="368"/>
      <c r="M3626" s="368"/>
      <c r="N3626" s="372"/>
      <c r="O3626" s="368"/>
      <c r="P3626" s="371" t="str">
        <f>TEXT(daily!$B3626,"mmmm")</f>
        <v>January</v>
      </c>
      <c r="Q3626" s="373"/>
      <c r="R3626" s="313" t="str">
        <f t="shared" si="96"/>
        <v>1900</v>
      </c>
    </row>
    <row r="3627" ht="27" customHeight="1" spans="1:18">
      <c r="A3627" s="366"/>
      <c r="B3627" s="367"/>
      <c r="C3627" s="368"/>
      <c r="D3627" s="368"/>
      <c r="E3627" s="368"/>
      <c r="F3627" s="368"/>
      <c r="G3627" s="368"/>
      <c r="H3627" s="369"/>
      <c r="I3627" s="368"/>
      <c r="J3627" s="368"/>
      <c r="K3627" s="368"/>
      <c r="L3627" s="368"/>
      <c r="M3627" s="368"/>
      <c r="N3627" s="370"/>
      <c r="O3627" s="368"/>
      <c r="P3627" s="371" t="str">
        <f>TEXT(daily!$B3627,"mmmm")</f>
        <v>January</v>
      </c>
      <c r="Q3627" s="373"/>
      <c r="R3627" s="313" t="str">
        <f t="shared" si="96"/>
        <v>1900</v>
      </c>
    </row>
    <row r="3628" ht="27" customHeight="1" spans="1:18">
      <c r="A3628" s="366"/>
      <c r="B3628" s="367"/>
      <c r="C3628" s="368"/>
      <c r="D3628" s="368"/>
      <c r="E3628" s="368"/>
      <c r="F3628" s="368"/>
      <c r="G3628" s="368"/>
      <c r="H3628" s="369"/>
      <c r="I3628" s="368"/>
      <c r="J3628" s="368"/>
      <c r="K3628" s="368"/>
      <c r="L3628" s="368"/>
      <c r="M3628" s="368"/>
      <c r="N3628" s="372"/>
      <c r="O3628" s="368"/>
      <c r="P3628" s="371" t="str">
        <f>TEXT(daily!$B3628,"mmmm")</f>
        <v>January</v>
      </c>
      <c r="Q3628" s="374"/>
      <c r="R3628" s="313" t="str">
        <f t="shared" si="96"/>
        <v>1900</v>
      </c>
    </row>
    <row r="3629" ht="27" customHeight="1" spans="1:18">
      <c r="A3629" s="366"/>
      <c r="B3629" s="367"/>
      <c r="C3629" s="368"/>
      <c r="D3629" s="368"/>
      <c r="E3629" s="368"/>
      <c r="F3629" s="368"/>
      <c r="G3629" s="368"/>
      <c r="H3629" s="369"/>
      <c r="I3629" s="368"/>
      <c r="J3629" s="368"/>
      <c r="K3629" s="368"/>
      <c r="L3629" s="368"/>
      <c r="M3629" s="368"/>
      <c r="N3629" s="370"/>
      <c r="O3629" s="368"/>
      <c r="P3629" s="371" t="str">
        <f>TEXT(daily!$B3629,"mmmm")</f>
        <v>January</v>
      </c>
      <c r="Q3629" s="373"/>
      <c r="R3629" s="313" t="str">
        <f t="shared" si="96"/>
        <v>1900</v>
      </c>
    </row>
    <row r="3630" ht="27" customHeight="1" spans="1:18">
      <c r="A3630" s="366"/>
      <c r="B3630" s="367"/>
      <c r="C3630" s="368"/>
      <c r="D3630" s="368"/>
      <c r="E3630" s="368"/>
      <c r="F3630" s="368"/>
      <c r="G3630" s="368"/>
      <c r="H3630" s="369"/>
      <c r="I3630" s="368"/>
      <c r="J3630" s="368"/>
      <c r="K3630" s="368"/>
      <c r="L3630" s="368"/>
      <c r="M3630" s="368"/>
      <c r="N3630" s="372"/>
      <c r="O3630" s="368"/>
      <c r="P3630" s="371" t="str">
        <f>TEXT(daily!$B3630,"mmmm")</f>
        <v>January</v>
      </c>
      <c r="Q3630" s="373"/>
      <c r="R3630" s="313" t="str">
        <f t="shared" si="96"/>
        <v>1900</v>
      </c>
    </row>
    <row r="3631" ht="27" customHeight="1" spans="1:18">
      <c r="A3631" s="366"/>
      <c r="B3631" s="367"/>
      <c r="C3631" s="368"/>
      <c r="D3631" s="368"/>
      <c r="E3631" s="368"/>
      <c r="F3631" s="368"/>
      <c r="G3631" s="368"/>
      <c r="H3631" s="369"/>
      <c r="I3631" s="368"/>
      <c r="J3631" s="368"/>
      <c r="K3631" s="368"/>
      <c r="L3631" s="368"/>
      <c r="M3631" s="368"/>
      <c r="N3631" s="370"/>
      <c r="O3631" s="368"/>
      <c r="P3631" s="371" t="str">
        <f>TEXT(daily!$B3631,"mmmm")</f>
        <v>January</v>
      </c>
      <c r="Q3631" s="373"/>
      <c r="R3631" s="313" t="str">
        <f t="shared" si="96"/>
        <v>1900</v>
      </c>
    </row>
    <row r="3632" ht="27" customHeight="1" spans="1:18">
      <c r="A3632" s="366"/>
      <c r="B3632" s="367"/>
      <c r="C3632" s="368"/>
      <c r="D3632" s="368"/>
      <c r="E3632" s="368"/>
      <c r="F3632" s="368"/>
      <c r="G3632" s="368"/>
      <c r="H3632" s="369"/>
      <c r="I3632" s="368"/>
      <c r="J3632" s="368"/>
      <c r="K3632" s="368"/>
      <c r="L3632" s="368"/>
      <c r="M3632" s="368"/>
      <c r="N3632" s="372"/>
      <c r="O3632" s="368"/>
      <c r="P3632" s="371" t="str">
        <f>TEXT(daily!$B3632,"mmmm")</f>
        <v>January</v>
      </c>
      <c r="Q3632" s="373"/>
      <c r="R3632" s="313" t="str">
        <f t="shared" si="96"/>
        <v>1900</v>
      </c>
    </row>
    <row r="3633" ht="27" customHeight="1" spans="1:18">
      <c r="A3633" s="366"/>
      <c r="B3633" s="367"/>
      <c r="C3633" s="368"/>
      <c r="D3633" s="368"/>
      <c r="E3633" s="368"/>
      <c r="F3633" s="368"/>
      <c r="G3633" s="368"/>
      <c r="H3633" s="369"/>
      <c r="I3633" s="368"/>
      <c r="J3633" s="368"/>
      <c r="K3633" s="368"/>
      <c r="L3633" s="368"/>
      <c r="M3633" s="368"/>
      <c r="N3633" s="370"/>
      <c r="O3633" s="368"/>
      <c r="P3633" s="371" t="str">
        <f>TEXT(daily!$B3633,"mmmm")</f>
        <v>January</v>
      </c>
      <c r="Q3633" s="373"/>
      <c r="R3633" s="313" t="str">
        <f t="shared" si="96"/>
        <v>1900</v>
      </c>
    </row>
    <row r="3634" ht="27" customHeight="1" spans="1:18">
      <c r="A3634" s="366"/>
      <c r="B3634" s="367"/>
      <c r="C3634" s="368"/>
      <c r="D3634" s="368"/>
      <c r="E3634" s="368"/>
      <c r="F3634" s="368"/>
      <c r="G3634" s="368"/>
      <c r="H3634" s="369"/>
      <c r="I3634" s="368"/>
      <c r="J3634" s="368"/>
      <c r="K3634" s="368"/>
      <c r="L3634" s="368"/>
      <c r="M3634" s="368"/>
      <c r="N3634" s="372"/>
      <c r="O3634" s="368"/>
      <c r="P3634" s="371" t="str">
        <f>TEXT(daily!$B3634,"mmmm")</f>
        <v>January</v>
      </c>
      <c r="Q3634" s="373"/>
      <c r="R3634" s="313" t="str">
        <f t="shared" si="96"/>
        <v>1900</v>
      </c>
    </row>
    <row r="3635" ht="27" customHeight="1" spans="1:18">
      <c r="A3635" s="366"/>
      <c r="B3635" s="367"/>
      <c r="C3635" s="368"/>
      <c r="D3635" s="368"/>
      <c r="E3635" s="368"/>
      <c r="F3635" s="368"/>
      <c r="G3635" s="368"/>
      <c r="H3635" s="369"/>
      <c r="I3635" s="368"/>
      <c r="J3635" s="368"/>
      <c r="K3635" s="368"/>
      <c r="L3635" s="368"/>
      <c r="M3635" s="368"/>
      <c r="N3635" s="370"/>
      <c r="O3635" s="368"/>
      <c r="P3635" s="371" t="str">
        <f>TEXT(daily!$B3635,"mmmm")</f>
        <v>January</v>
      </c>
      <c r="Q3635" s="373"/>
      <c r="R3635" s="313" t="str">
        <f t="shared" si="96"/>
        <v>1900</v>
      </c>
    </row>
    <row r="3636" ht="27" customHeight="1" spans="1:18">
      <c r="A3636" s="366"/>
      <c r="B3636" s="367"/>
      <c r="C3636" s="368"/>
      <c r="D3636" s="368"/>
      <c r="E3636" s="368"/>
      <c r="F3636" s="368"/>
      <c r="G3636" s="368"/>
      <c r="H3636" s="369"/>
      <c r="I3636" s="368"/>
      <c r="J3636" s="368"/>
      <c r="K3636" s="368"/>
      <c r="L3636" s="368"/>
      <c r="M3636" s="368"/>
      <c r="N3636" s="372"/>
      <c r="O3636" s="368"/>
      <c r="P3636" s="371" t="str">
        <f>TEXT(daily!$B3636,"mmmm")</f>
        <v>January</v>
      </c>
      <c r="Q3636" s="373"/>
      <c r="R3636" s="313" t="str">
        <f t="shared" si="96"/>
        <v>1900</v>
      </c>
    </row>
    <row r="3637" ht="27" customHeight="1" spans="1:18">
      <c r="A3637" s="366"/>
      <c r="B3637" s="367"/>
      <c r="C3637" s="368"/>
      <c r="D3637" s="368"/>
      <c r="E3637" s="368"/>
      <c r="F3637" s="368"/>
      <c r="G3637" s="368"/>
      <c r="H3637" s="369"/>
      <c r="I3637" s="368"/>
      <c r="J3637" s="368"/>
      <c r="K3637" s="368"/>
      <c r="L3637" s="368"/>
      <c r="M3637" s="368"/>
      <c r="N3637" s="370"/>
      <c r="O3637" s="368"/>
      <c r="P3637" s="371" t="str">
        <f>TEXT(daily!$B3637,"mmmm")</f>
        <v>January</v>
      </c>
      <c r="Q3637" s="373"/>
      <c r="R3637" s="313" t="str">
        <f t="shared" si="96"/>
        <v>1900</v>
      </c>
    </row>
    <row r="3638" ht="27" customHeight="1" spans="1:18">
      <c r="A3638" s="366"/>
      <c r="B3638" s="367"/>
      <c r="C3638" s="368"/>
      <c r="D3638" s="368"/>
      <c r="E3638" s="368"/>
      <c r="F3638" s="368"/>
      <c r="G3638" s="368"/>
      <c r="H3638" s="369"/>
      <c r="I3638" s="368"/>
      <c r="J3638" s="368"/>
      <c r="K3638" s="368"/>
      <c r="L3638" s="368"/>
      <c r="M3638" s="368"/>
      <c r="N3638" s="372"/>
      <c r="O3638" s="368"/>
      <c r="P3638" s="371" t="str">
        <f>TEXT(daily!$B3638,"mmmm")</f>
        <v>January</v>
      </c>
      <c r="Q3638" s="373"/>
      <c r="R3638" s="313" t="str">
        <f t="shared" si="96"/>
        <v>1900</v>
      </c>
    </row>
    <row r="3639" ht="27" customHeight="1" spans="1:18">
      <c r="A3639" s="366"/>
      <c r="B3639" s="367"/>
      <c r="C3639" s="368"/>
      <c r="D3639" s="368"/>
      <c r="E3639" s="368"/>
      <c r="F3639" s="368"/>
      <c r="G3639" s="368"/>
      <c r="H3639" s="369"/>
      <c r="I3639" s="368"/>
      <c r="J3639" s="368"/>
      <c r="K3639" s="368"/>
      <c r="L3639" s="368"/>
      <c r="M3639" s="368"/>
      <c r="N3639" s="370"/>
      <c r="O3639" s="368"/>
      <c r="P3639" s="371" t="str">
        <f>TEXT(daily!$B3639,"mmmm")</f>
        <v>January</v>
      </c>
      <c r="Q3639" s="373"/>
      <c r="R3639" s="313" t="str">
        <f t="shared" si="96"/>
        <v>1900</v>
      </c>
    </row>
    <row r="3640" ht="27" customHeight="1" spans="1:18">
      <c r="A3640" s="366"/>
      <c r="B3640" s="367"/>
      <c r="C3640" s="368"/>
      <c r="D3640" s="368"/>
      <c r="E3640" s="368"/>
      <c r="F3640" s="368"/>
      <c r="G3640" s="368"/>
      <c r="H3640" s="369"/>
      <c r="I3640" s="368"/>
      <c r="J3640" s="368"/>
      <c r="K3640" s="368"/>
      <c r="L3640" s="368"/>
      <c r="M3640" s="368"/>
      <c r="N3640" s="372"/>
      <c r="O3640" s="368"/>
      <c r="P3640" s="371" t="str">
        <f>TEXT(daily!$B3640,"mmmm")</f>
        <v>January</v>
      </c>
      <c r="Q3640" s="373"/>
      <c r="R3640" s="313" t="str">
        <f t="shared" si="96"/>
        <v>1900</v>
      </c>
    </row>
    <row r="3641" ht="27" customHeight="1" spans="1:18">
      <c r="A3641" s="366"/>
      <c r="B3641" s="367"/>
      <c r="C3641" s="368"/>
      <c r="D3641" s="368"/>
      <c r="E3641" s="368"/>
      <c r="F3641" s="368"/>
      <c r="G3641" s="368"/>
      <c r="H3641" s="369"/>
      <c r="I3641" s="368"/>
      <c r="J3641" s="368"/>
      <c r="K3641" s="368"/>
      <c r="L3641" s="368"/>
      <c r="M3641" s="368"/>
      <c r="N3641" s="370"/>
      <c r="O3641" s="368"/>
      <c r="P3641" s="371" t="str">
        <f>TEXT(daily!$B3641,"mmmm")</f>
        <v>January</v>
      </c>
      <c r="Q3641" s="373"/>
      <c r="R3641" s="313" t="str">
        <f t="shared" si="96"/>
        <v>1900</v>
      </c>
    </row>
    <row r="3642" ht="27" customHeight="1" spans="1:18">
      <c r="A3642" s="366"/>
      <c r="B3642" s="367"/>
      <c r="C3642" s="368"/>
      <c r="D3642" s="368"/>
      <c r="E3642" s="368"/>
      <c r="F3642" s="368"/>
      <c r="G3642" s="368"/>
      <c r="H3642" s="369"/>
      <c r="I3642" s="368"/>
      <c r="J3642" s="368"/>
      <c r="K3642" s="368"/>
      <c r="L3642" s="368"/>
      <c r="M3642" s="368"/>
      <c r="N3642" s="372"/>
      <c r="O3642" s="368"/>
      <c r="P3642" s="371" t="str">
        <f>TEXT(daily!$B3642,"mmmm")</f>
        <v>January</v>
      </c>
      <c r="Q3642" s="373"/>
      <c r="R3642" s="313" t="str">
        <f t="shared" si="96"/>
        <v>1900</v>
      </c>
    </row>
    <row r="3643" ht="27" customHeight="1" spans="1:18">
      <c r="A3643" s="366"/>
      <c r="B3643" s="367"/>
      <c r="C3643" s="368"/>
      <c r="D3643" s="368"/>
      <c r="E3643" s="368"/>
      <c r="F3643" s="368"/>
      <c r="G3643" s="368"/>
      <c r="H3643" s="369"/>
      <c r="I3643" s="368"/>
      <c r="J3643" s="368"/>
      <c r="K3643" s="368"/>
      <c r="L3643" s="368"/>
      <c r="M3643" s="368"/>
      <c r="N3643" s="370"/>
      <c r="O3643" s="368"/>
      <c r="P3643" s="371" t="str">
        <f>TEXT(daily!$B3643,"mmmm")</f>
        <v>January</v>
      </c>
      <c r="Q3643" s="373"/>
      <c r="R3643" s="313" t="str">
        <f t="shared" si="96"/>
        <v>1900</v>
      </c>
    </row>
    <row r="3644" ht="27" customHeight="1" spans="1:18">
      <c r="A3644" s="366"/>
      <c r="B3644" s="367"/>
      <c r="C3644" s="368"/>
      <c r="D3644" s="368"/>
      <c r="E3644" s="368"/>
      <c r="F3644" s="368"/>
      <c r="G3644" s="368"/>
      <c r="H3644" s="369"/>
      <c r="I3644" s="368"/>
      <c r="J3644" s="368"/>
      <c r="K3644" s="368"/>
      <c r="L3644" s="368"/>
      <c r="M3644" s="368"/>
      <c r="N3644" s="372"/>
      <c r="O3644" s="368"/>
      <c r="P3644" s="371" t="str">
        <f>TEXT(daily!$B3644,"mmmm")</f>
        <v>January</v>
      </c>
      <c r="Q3644" s="373"/>
      <c r="R3644" s="313" t="str">
        <f t="shared" si="96"/>
        <v>1900</v>
      </c>
    </row>
    <row r="3645" ht="27" customHeight="1" spans="1:18">
      <c r="A3645" s="366"/>
      <c r="B3645" s="367"/>
      <c r="C3645" s="368"/>
      <c r="D3645" s="368"/>
      <c r="E3645" s="368"/>
      <c r="F3645" s="368"/>
      <c r="G3645" s="368"/>
      <c r="H3645" s="369"/>
      <c r="I3645" s="368"/>
      <c r="J3645" s="368"/>
      <c r="K3645" s="368"/>
      <c r="L3645" s="368"/>
      <c r="M3645" s="368"/>
      <c r="N3645" s="370"/>
      <c r="O3645" s="368"/>
      <c r="P3645" s="371" t="str">
        <f>TEXT(daily!$B3645,"mmmm")</f>
        <v>January</v>
      </c>
      <c r="Q3645" s="373"/>
      <c r="R3645" s="313" t="str">
        <f t="shared" si="96"/>
        <v>1900</v>
      </c>
    </row>
    <row r="3646" ht="27" customHeight="1" spans="1:18">
      <c r="A3646" s="366"/>
      <c r="B3646" s="367"/>
      <c r="C3646" s="368"/>
      <c r="D3646" s="368"/>
      <c r="E3646" s="368"/>
      <c r="F3646" s="368"/>
      <c r="G3646" s="368"/>
      <c r="H3646" s="369"/>
      <c r="I3646" s="368"/>
      <c r="J3646" s="368"/>
      <c r="K3646" s="368"/>
      <c r="L3646" s="368"/>
      <c r="M3646" s="368"/>
      <c r="N3646" s="372"/>
      <c r="O3646" s="368"/>
      <c r="P3646" s="371" t="str">
        <f>TEXT(daily!$B3646,"mmmm")</f>
        <v>January</v>
      </c>
      <c r="Q3646" s="373"/>
      <c r="R3646" s="313" t="str">
        <f t="shared" si="96"/>
        <v>1900</v>
      </c>
    </row>
    <row r="3647" ht="27" customHeight="1" spans="1:18">
      <c r="A3647" s="366"/>
      <c r="B3647" s="367"/>
      <c r="C3647" s="368"/>
      <c r="D3647" s="368"/>
      <c r="E3647" s="368"/>
      <c r="F3647" s="368"/>
      <c r="G3647" s="368"/>
      <c r="H3647" s="369"/>
      <c r="I3647" s="368"/>
      <c r="J3647" s="368"/>
      <c r="K3647" s="368"/>
      <c r="L3647" s="368"/>
      <c r="M3647" s="368"/>
      <c r="N3647" s="370"/>
      <c r="O3647" s="368"/>
      <c r="P3647" s="371" t="str">
        <f>TEXT(daily!$B3647,"mmmm")</f>
        <v>January</v>
      </c>
      <c r="Q3647" s="373"/>
      <c r="R3647" s="313" t="str">
        <f t="shared" si="96"/>
        <v>1900</v>
      </c>
    </row>
    <row r="3648" ht="27" customHeight="1" spans="1:18">
      <c r="A3648" s="366"/>
      <c r="B3648" s="367"/>
      <c r="C3648" s="368"/>
      <c r="D3648" s="368"/>
      <c r="E3648" s="368"/>
      <c r="F3648" s="368"/>
      <c r="G3648" s="368"/>
      <c r="H3648" s="369"/>
      <c r="I3648" s="368"/>
      <c r="J3648" s="368"/>
      <c r="K3648" s="368"/>
      <c r="L3648" s="368"/>
      <c r="M3648" s="368"/>
      <c r="N3648" s="372"/>
      <c r="O3648" s="368"/>
      <c r="P3648" s="371" t="str">
        <f>TEXT(daily!$B3648,"mmmm")</f>
        <v>January</v>
      </c>
      <c r="Q3648" s="373"/>
      <c r="R3648" s="313" t="str">
        <f t="shared" si="96"/>
        <v>1900</v>
      </c>
    </row>
    <row r="3649" ht="27" customHeight="1" spans="1:18">
      <c r="A3649" s="366"/>
      <c r="B3649" s="367"/>
      <c r="C3649" s="368"/>
      <c r="D3649" s="368"/>
      <c r="E3649" s="368"/>
      <c r="F3649" s="368"/>
      <c r="G3649" s="368"/>
      <c r="H3649" s="369"/>
      <c r="I3649" s="368"/>
      <c r="J3649" s="368"/>
      <c r="K3649" s="368"/>
      <c r="L3649" s="368"/>
      <c r="M3649" s="368"/>
      <c r="N3649" s="370"/>
      <c r="O3649" s="368"/>
      <c r="P3649" s="371" t="str">
        <f>TEXT(daily!$B3649,"mmmm")</f>
        <v>January</v>
      </c>
      <c r="Q3649" s="373"/>
      <c r="R3649" s="313" t="str">
        <f t="shared" si="96"/>
        <v>1900</v>
      </c>
    </row>
    <row r="3650" ht="27" customHeight="1" spans="1:18">
      <c r="A3650" s="366"/>
      <c r="B3650" s="367"/>
      <c r="C3650" s="368"/>
      <c r="D3650" s="368"/>
      <c r="E3650" s="368"/>
      <c r="F3650" s="368"/>
      <c r="G3650" s="368"/>
      <c r="H3650" s="369"/>
      <c r="I3650" s="368"/>
      <c r="J3650" s="368"/>
      <c r="K3650" s="368"/>
      <c r="L3650" s="368"/>
      <c r="M3650" s="368"/>
      <c r="N3650" s="372"/>
      <c r="O3650" s="368"/>
      <c r="P3650" s="371" t="str">
        <f>TEXT(daily!$B3650,"mmmm")</f>
        <v>January</v>
      </c>
      <c r="Q3650" s="373"/>
      <c r="R3650" s="313" t="str">
        <f t="shared" si="96"/>
        <v>1900</v>
      </c>
    </row>
    <row r="3651" ht="27" customHeight="1" spans="1:18">
      <c r="A3651" s="366"/>
      <c r="B3651" s="367"/>
      <c r="C3651" s="368"/>
      <c r="D3651" s="368"/>
      <c r="E3651" s="368"/>
      <c r="F3651" s="368"/>
      <c r="G3651" s="368"/>
      <c r="H3651" s="369"/>
      <c r="I3651" s="368"/>
      <c r="J3651" s="368"/>
      <c r="K3651" s="368"/>
      <c r="L3651" s="368"/>
      <c r="M3651" s="368"/>
      <c r="N3651" s="370"/>
      <c r="O3651" s="368"/>
      <c r="P3651" s="371" t="str">
        <f>TEXT(daily!$B3651,"mmmm")</f>
        <v>January</v>
      </c>
      <c r="Q3651" s="373"/>
      <c r="R3651" s="313" t="str">
        <f t="shared" si="96"/>
        <v>1900</v>
      </c>
    </row>
    <row r="3652" ht="27" customHeight="1" spans="1:18">
      <c r="A3652" s="366"/>
      <c r="B3652" s="367"/>
      <c r="C3652" s="368"/>
      <c r="D3652" s="368"/>
      <c r="E3652" s="368"/>
      <c r="F3652" s="368"/>
      <c r="G3652" s="368"/>
      <c r="H3652" s="369"/>
      <c r="I3652" s="368"/>
      <c r="J3652" s="368"/>
      <c r="K3652" s="368"/>
      <c r="L3652" s="368"/>
      <c r="M3652" s="368"/>
      <c r="N3652" s="372"/>
      <c r="O3652" s="368"/>
      <c r="P3652" s="371" t="str">
        <f>TEXT(daily!$B3652,"mmmm")</f>
        <v>January</v>
      </c>
      <c r="Q3652" s="373"/>
      <c r="R3652" s="313" t="str">
        <f t="shared" si="96"/>
        <v>1900</v>
      </c>
    </row>
    <row r="3653" ht="27" customHeight="1" spans="1:18">
      <c r="A3653" s="366"/>
      <c r="B3653" s="367"/>
      <c r="C3653" s="368"/>
      <c r="D3653" s="368"/>
      <c r="E3653" s="368"/>
      <c r="F3653" s="368"/>
      <c r="G3653" s="368"/>
      <c r="H3653" s="369"/>
      <c r="I3653" s="368"/>
      <c r="J3653" s="368"/>
      <c r="K3653" s="368"/>
      <c r="L3653" s="368"/>
      <c r="M3653" s="368"/>
      <c r="N3653" s="370"/>
      <c r="O3653" s="368"/>
      <c r="P3653" s="371" t="str">
        <f>TEXT(daily!$B3653,"mmmm")</f>
        <v>January</v>
      </c>
      <c r="Q3653" s="373"/>
      <c r="R3653" s="313" t="str">
        <f t="shared" si="96"/>
        <v>1900</v>
      </c>
    </row>
    <row r="3654" ht="27" customHeight="1" spans="1:18">
      <c r="A3654" s="366"/>
      <c r="B3654" s="367"/>
      <c r="C3654" s="368"/>
      <c r="D3654" s="368"/>
      <c r="E3654" s="368"/>
      <c r="F3654" s="368"/>
      <c r="G3654" s="368"/>
      <c r="H3654" s="369"/>
      <c r="I3654" s="368"/>
      <c r="J3654" s="368"/>
      <c r="K3654" s="368"/>
      <c r="L3654" s="368"/>
      <c r="M3654" s="368"/>
      <c r="N3654" s="372"/>
      <c r="O3654" s="368"/>
      <c r="P3654" s="371" t="str">
        <f>TEXT(daily!$B3654,"mmmm")</f>
        <v>January</v>
      </c>
      <c r="Q3654" s="373"/>
      <c r="R3654" s="313" t="str">
        <f t="shared" si="96"/>
        <v>1900</v>
      </c>
    </row>
    <row r="3655" ht="27" customHeight="1" spans="1:18">
      <c r="A3655" s="366"/>
      <c r="B3655" s="367"/>
      <c r="C3655" s="368"/>
      <c r="D3655" s="368"/>
      <c r="E3655" s="368"/>
      <c r="F3655" s="368"/>
      <c r="G3655" s="368"/>
      <c r="H3655" s="369"/>
      <c r="I3655" s="368"/>
      <c r="J3655" s="368"/>
      <c r="K3655" s="368"/>
      <c r="L3655" s="368"/>
      <c r="M3655" s="368"/>
      <c r="N3655" s="370"/>
      <c r="O3655" s="368"/>
      <c r="P3655" s="371" t="str">
        <f>TEXT(daily!$B3655,"mmmm")</f>
        <v>January</v>
      </c>
      <c r="Q3655" s="373"/>
      <c r="R3655" s="313" t="str">
        <f t="shared" si="96"/>
        <v>1900</v>
      </c>
    </row>
    <row r="3656" ht="27" customHeight="1" spans="1:18">
      <c r="A3656" s="366"/>
      <c r="B3656" s="367"/>
      <c r="C3656" s="368"/>
      <c r="D3656" s="368"/>
      <c r="E3656" s="368"/>
      <c r="F3656" s="368"/>
      <c r="G3656" s="368"/>
      <c r="H3656" s="369"/>
      <c r="I3656" s="368"/>
      <c r="J3656" s="368"/>
      <c r="K3656" s="368"/>
      <c r="L3656" s="368"/>
      <c r="M3656" s="368"/>
      <c r="N3656" s="372"/>
      <c r="O3656" s="368"/>
      <c r="P3656" s="371" t="str">
        <f>TEXT(daily!$B3656,"mmmm")</f>
        <v>January</v>
      </c>
      <c r="Q3656" s="373"/>
      <c r="R3656" s="313" t="str">
        <f t="shared" si="96"/>
        <v>1900</v>
      </c>
    </row>
    <row r="3657" ht="27" customHeight="1" spans="1:18">
      <c r="A3657" s="366"/>
      <c r="B3657" s="367"/>
      <c r="C3657" s="368"/>
      <c r="D3657" s="368"/>
      <c r="E3657" s="368"/>
      <c r="F3657" s="368"/>
      <c r="G3657" s="368"/>
      <c r="H3657" s="369"/>
      <c r="I3657" s="368"/>
      <c r="J3657" s="368"/>
      <c r="K3657" s="368"/>
      <c r="L3657" s="368"/>
      <c r="M3657" s="368"/>
      <c r="N3657" s="370"/>
      <c r="O3657" s="368"/>
      <c r="P3657" s="371" t="str">
        <f>TEXT(daily!$B3657,"mmmm")</f>
        <v>January</v>
      </c>
      <c r="Q3657" s="373"/>
      <c r="R3657" s="313" t="str">
        <f t="shared" si="96"/>
        <v>1900</v>
      </c>
    </row>
    <row r="3658" ht="27" customHeight="1" spans="1:18">
      <c r="A3658" s="366"/>
      <c r="B3658" s="367"/>
      <c r="C3658" s="368"/>
      <c r="D3658" s="368"/>
      <c r="E3658" s="368"/>
      <c r="F3658" s="368"/>
      <c r="G3658" s="368"/>
      <c r="H3658" s="369"/>
      <c r="I3658" s="368"/>
      <c r="J3658" s="368"/>
      <c r="K3658" s="368"/>
      <c r="L3658" s="368"/>
      <c r="M3658" s="368"/>
      <c r="N3658" s="372"/>
      <c r="O3658" s="368"/>
      <c r="P3658" s="371" t="str">
        <f>TEXT(daily!$B3658,"mmmm")</f>
        <v>January</v>
      </c>
      <c r="Q3658" s="373"/>
      <c r="R3658" s="313" t="str">
        <f t="shared" si="96"/>
        <v>1900</v>
      </c>
    </row>
    <row r="3659" ht="27" customHeight="1" spans="1:18">
      <c r="A3659" s="366"/>
      <c r="B3659" s="367"/>
      <c r="C3659" s="368"/>
      <c r="D3659" s="368"/>
      <c r="E3659" s="368"/>
      <c r="F3659" s="368"/>
      <c r="G3659" s="368"/>
      <c r="H3659" s="369"/>
      <c r="I3659" s="368"/>
      <c r="J3659" s="368"/>
      <c r="K3659" s="368"/>
      <c r="L3659" s="368"/>
      <c r="M3659" s="368"/>
      <c r="N3659" s="370"/>
      <c r="O3659" s="368"/>
      <c r="P3659" s="371" t="str">
        <f>TEXT(daily!$B3659,"mmmm")</f>
        <v>January</v>
      </c>
      <c r="Q3659" s="373"/>
      <c r="R3659" s="313" t="str">
        <f t="shared" si="96"/>
        <v>1900</v>
      </c>
    </row>
    <row r="3660" ht="27" customHeight="1" spans="1:18">
      <c r="A3660" s="366"/>
      <c r="B3660" s="367"/>
      <c r="C3660" s="368"/>
      <c r="D3660" s="368"/>
      <c r="E3660" s="368"/>
      <c r="F3660" s="368"/>
      <c r="G3660" s="368"/>
      <c r="H3660" s="369"/>
      <c r="I3660" s="368"/>
      <c r="J3660" s="368"/>
      <c r="K3660" s="368"/>
      <c r="L3660" s="368"/>
      <c r="M3660" s="368"/>
      <c r="N3660" s="372"/>
      <c r="O3660" s="368"/>
      <c r="P3660" s="371" t="str">
        <f>TEXT(daily!$B3660,"mmmm")</f>
        <v>January</v>
      </c>
      <c r="Q3660" s="373"/>
      <c r="R3660" s="313" t="str">
        <f t="shared" si="96"/>
        <v>1900</v>
      </c>
    </row>
    <row r="3661" ht="27" customHeight="1" spans="1:18">
      <c r="A3661" s="366"/>
      <c r="B3661" s="367"/>
      <c r="C3661" s="368"/>
      <c r="D3661" s="368"/>
      <c r="E3661" s="368"/>
      <c r="F3661" s="368"/>
      <c r="G3661" s="368"/>
      <c r="H3661" s="369"/>
      <c r="I3661" s="368"/>
      <c r="J3661" s="368"/>
      <c r="K3661" s="368"/>
      <c r="L3661" s="368"/>
      <c r="M3661" s="368"/>
      <c r="N3661" s="370"/>
      <c r="O3661" s="368"/>
      <c r="P3661" s="371" t="str">
        <f>TEXT(daily!$B3661,"mmmm")</f>
        <v>January</v>
      </c>
      <c r="Q3661" s="373"/>
      <c r="R3661" s="313" t="str">
        <f t="shared" si="96"/>
        <v>1900</v>
      </c>
    </row>
    <row r="3662" ht="27" customHeight="1" spans="1:18">
      <c r="A3662" s="366"/>
      <c r="B3662" s="367"/>
      <c r="C3662" s="368"/>
      <c r="D3662" s="368"/>
      <c r="E3662" s="368"/>
      <c r="F3662" s="368"/>
      <c r="G3662" s="368"/>
      <c r="H3662" s="369"/>
      <c r="I3662" s="368"/>
      <c r="J3662" s="368"/>
      <c r="K3662" s="368"/>
      <c r="L3662" s="368"/>
      <c r="M3662" s="368"/>
      <c r="N3662" s="372"/>
      <c r="O3662" s="368"/>
      <c r="P3662" s="371" t="str">
        <f>TEXT(daily!$B3662,"mmmm")</f>
        <v>January</v>
      </c>
      <c r="Q3662" s="373"/>
      <c r="R3662" s="313" t="str">
        <f t="shared" si="96"/>
        <v>1900</v>
      </c>
    </row>
    <row r="3663" ht="27" customHeight="1" spans="1:18">
      <c r="A3663" s="366"/>
      <c r="B3663" s="367"/>
      <c r="C3663" s="368"/>
      <c r="D3663" s="368"/>
      <c r="E3663" s="368"/>
      <c r="F3663" s="368"/>
      <c r="G3663" s="368"/>
      <c r="H3663" s="369"/>
      <c r="I3663" s="368"/>
      <c r="J3663" s="368"/>
      <c r="K3663" s="368"/>
      <c r="L3663" s="368"/>
      <c r="M3663" s="368"/>
      <c r="N3663" s="370"/>
      <c r="O3663" s="368"/>
      <c r="P3663" s="371" t="str">
        <f>TEXT(daily!$B3663,"mmmm")</f>
        <v>January</v>
      </c>
      <c r="Q3663" s="373"/>
      <c r="R3663" s="313" t="str">
        <f t="shared" ref="R3663:R3726" si="97">TEXT(B3663,"yyyy")</f>
        <v>1900</v>
      </c>
    </row>
    <row r="3664" ht="27" customHeight="1" spans="1:18">
      <c r="A3664" s="366"/>
      <c r="B3664" s="367"/>
      <c r="C3664" s="368"/>
      <c r="D3664" s="368"/>
      <c r="E3664" s="368"/>
      <c r="F3664" s="368"/>
      <c r="G3664" s="368"/>
      <c r="H3664" s="369"/>
      <c r="I3664" s="368"/>
      <c r="J3664" s="368"/>
      <c r="K3664" s="368"/>
      <c r="L3664" s="368"/>
      <c r="M3664" s="368"/>
      <c r="N3664" s="372"/>
      <c r="O3664" s="368"/>
      <c r="P3664" s="371" t="str">
        <f>TEXT(daily!$B3664,"mmmm")</f>
        <v>January</v>
      </c>
      <c r="Q3664" s="373"/>
      <c r="R3664" s="313" t="str">
        <f t="shared" si="97"/>
        <v>1900</v>
      </c>
    </row>
    <row r="3665" ht="27" customHeight="1" spans="1:18">
      <c r="A3665" s="366"/>
      <c r="B3665" s="367"/>
      <c r="C3665" s="368"/>
      <c r="D3665" s="368"/>
      <c r="E3665" s="368"/>
      <c r="F3665" s="368"/>
      <c r="G3665" s="368"/>
      <c r="H3665" s="369"/>
      <c r="I3665" s="368"/>
      <c r="J3665" s="368"/>
      <c r="K3665" s="368"/>
      <c r="L3665" s="368"/>
      <c r="M3665" s="368"/>
      <c r="N3665" s="370"/>
      <c r="O3665" s="368"/>
      <c r="P3665" s="371" t="str">
        <f>TEXT(daily!$B3665,"mmmm")</f>
        <v>January</v>
      </c>
      <c r="Q3665" s="373"/>
      <c r="R3665" s="313" t="str">
        <f t="shared" si="97"/>
        <v>1900</v>
      </c>
    </row>
    <row r="3666" ht="27" customHeight="1" spans="1:18">
      <c r="A3666" s="366"/>
      <c r="B3666" s="367"/>
      <c r="C3666" s="368"/>
      <c r="D3666" s="368"/>
      <c r="E3666" s="368"/>
      <c r="F3666" s="368"/>
      <c r="G3666" s="368"/>
      <c r="H3666" s="369"/>
      <c r="I3666" s="368"/>
      <c r="J3666" s="368"/>
      <c r="K3666" s="368"/>
      <c r="L3666" s="368"/>
      <c r="M3666" s="368"/>
      <c r="N3666" s="372"/>
      <c r="O3666" s="368"/>
      <c r="P3666" s="371" t="str">
        <f>TEXT(daily!$B3666,"mmmm")</f>
        <v>January</v>
      </c>
      <c r="Q3666" s="373"/>
      <c r="R3666" s="313" t="str">
        <f t="shared" si="97"/>
        <v>1900</v>
      </c>
    </row>
    <row r="3667" ht="27" customHeight="1" spans="1:18">
      <c r="A3667" s="366"/>
      <c r="B3667" s="367"/>
      <c r="C3667" s="368"/>
      <c r="D3667" s="368"/>
      <c r="E3667" s="368"/>
      <c r="F3667" s="368"/>
      <c r="G3667" s="368"/>
      <c r="H3667" s="369"/>
      <c r="I3667" s="368"/>
      <c r="J3667" s="368"/>
      <c r="K3667" s="368"/>
      <c r="L3667" s="368"/>
      <c r="M3667" s="368"/>
      <c r="N3667" s="370"/>
      <c r="O3667" s="368"/>
      <c r="P3667" s="371" t="str">
        <f>TEXT(daily!$B3667,"mmmm")</f>
        <v>January</v>
      </c>
      <c r="Q3667" s="373"/>
      <c r="R3667" s="313" t="str">
        <f t="shared" si="97"/>
        <v>1900</v>
      </c>
    </row>
    <row r="3668" ht="27" customHeight="1" spans="1:18">
      <c r="A3668" s="366"/>
      <c r="B3668" s="367"/>
      <c r="C3668" s="368"/>
      <c r="D3668" s="368"/>
      <c r="E3668" s="368"/>
      <c r="F3668" s="368"/>
      <c r="G3668" s="368"/>
      <c r="H3668" s="369"/>
      <c r="I3668" s="368"/>
      <c r="J3668" s="368"/>
      <c r="K3668" s="368"/>
      <c r="L3668" s="368"/>
      <c r="M3668" s="368"/>
      <c r="N3668" s="372"/>
      <c r="O3668" s="368"/>
      <c r="P3668" s="371" t="str">
        <f>TEXT(daily!$B3668,"mmmm")</f>
        <v>January</v>
      </c>
      <c r="Q3668" s="373"/>
      <c r="R3668" s="313" t="str">
        <f t="shared" si="97"/>
        <v>1900</v>
      </c>
    </row>
    <row r="3669" ht="27" customHeight="1" spans="1:18">
      <c r="A3669" s="366"/>
      <c r="B3669" s="367"/>
      <c r="C3669" s="368"/>
      <c r="D3669" s="368"/>
      <c r="E3669" s="368"/>
      <c r="F3669" s="368"/>
      <c r="G3669" s="368"/>
      <c r="H3669" s="369"/>
      <c r="I3669" s="368"/>
      <c r="J3669" s="368"/>
      <c r="K3669" s="368"/>
      <c r="L3669" s="368"/>
      <c r="M3669" s="368"/>
      <c r="N3669" s="370"/>
      <c r="O3669" s="368"/>
      <c r="P3669" s="371" t="str">
        <f>TEXT(daily!$B3669,"mmmm")</f>
        <v>January</v>
      </c>
      <c r="Q3669" s="373"/>
      <c r="R3669" s="313" t="str">
        <f t="shared" si="97"/>
        <v>1900</v>
      </c>
    </row>
    <row r="3670" ht="27" customHeight="1" spans="1:18">
      <c r="A3670" s="366"/>
      <c r="B3670" s="367"/>
      <c r="C3670" s="368"/>
      <c r="D3670" s="368"/>
      <c r="E3670" s="368"/>
      <c r="F3670" s="368"/>
      <c r="G3670" s="368"/>
      <c r="H3670" s="369"/>
      <c r="I3670" s="368"/>
      <c r="J3670" s="368"/>
      <c r="K3670" s="368"/>
      <c r="L3670" s="368"/>
      <c r="M3670" s="368"/>
      <c r="N3670" s="372"/>
      <c r="O3670" s="368"/>
      <c r="P3670" s="371" t="str">
        <f>TEXT(daily!$B3670,"mmmm")</f>
        <v>January</v>
      </c>
      <c r="Q3670" s="373"/>
      <c r="R3670" s="313" t="str">
        <f t="shared" si="97"/>
        <v>1900</v>
      </c>
    </row>
    <row r="3671" ht="27" customHeight="1" spans="1:18">
      <c r="A3671" s="366"/>
      <c r="B3671" s="367"/>
      <c r="C3671" s="368"/>
      <c r="D3671" s="368"/>
      <c r="E3671" s="368"/>
      <c r="F3671" s="368"/>
      <c r="G3671" s="368"/>
      <c r="H3671" s="369"/>
      <c r="I3671" s="368"/>
      <c r="J3671" s="368"/>
      <c r="K3671" s="368"/>
      <c r="L3671" s="368"/>
      <c r="M3671" s="368"/>
      <c r="N3671" s="370"/>
      <c r="O3671" s="368"/>
      <c r="P3671" s="371" t="str">
        <f>TEXT(daily!$B3671,"mmmm")</f>
        <v>January</v>
      </c>
      <c r="Q3671" s="373"/>
      <c r="R3671" s="313" t="str">
        <f t="shared" si="97"/>
        <v>1900</v>
      </c>
    </row>
    <row r="3672" ht="27" customHeight="1" spans="1:18">
      <c r="A3672" s="366"/>
      <c r="B3672" s="367"/>
      <c r="C3672" s="368"/>
      <c r="D3672" s="368"/>
      <c r="E3672" s="368"/>
      <c r="F3672" s="368"/>
      <c r="G3672" s="368"/>
      <c r="H3672" s="369"/>
      <c r="I3672" s="368"/>
      <c r="J3672" s="368"/>
      <c r="K3672" s="368"/>
      <c r="L3672" s="368"/>
      <c r="M3672" s="368"/>
      <c r="N3672" s="372"/>
      <c r="O3672" s="368"/>
      <c r="P3672" s="371" t="str">
        <f>TEXT(daily!$B3672,"mmmm")</f>
        <v>January</v>
      </c>
      <c r="Q3672" s="373"/>
      <c r="R3672" s="313" t="str">
        <f t="shared" si="97"/>
        <v>1900</v>
      </c>
    </row>
    <row r="3673" ht="27" customHeight="1" spans="1:18">
      <c r="A3673" s="366"/>
      <c r="B3673" s="367"/>
      <c r="C3673" s="368"/>
      <c r="D3673" s="368"/>
      <c r="E3673" s="368"/>
      <c r="F3673" s="368"/>
      <c r="G3673" s="368"/>
      <c r="H3673" s="369"/>
      <c r="I3673" s="368"/>
      <c r="J3673" s="368"/>
      <c r="K3673" s="368"/>
      <c r="L3673" s="368"/>
      <c r="M3673" s="368"/>
      <c r="N3673" s="370"/>
      <c r="O3673" s="368"/>
      <c r="P3673" s="371" t="str">
        <f>TEXT(daily!$B3673,"mmmm")</f>
        <v>January</v>
      </c>
      <c r="Q3673" s="373"/>
      <c r="R3673" s="313" t="str">
        <f t="shared" si="97"/>
        <v>1900</v>
      </c>
    </row>
    <row r="3674" ht="27" customHeight="1" spans="1:18">
      <c r="A3674" s="366"/>
      <c r="B3674" s="367"/>
      <c r="C3674" s="368"/>
      <c r="D3674" s="368"/>
      <c r="E3674" s="368"/>
      <c r="F3674" s="368"/>
      <c r="G3674" s="368"/>
      <c r="H3674" s="369"/>
      <c r="I3674" s="368"/>
      <c r="J3674" s="368"/>
      <c r="K3674" s="368"/>
      <c r="L3674" s="368"/>
      <c r="M3674" s="368"/>
      <c r="N3674" s="372"/>
      <c r="O3674" s="368"/>
      <c r="P3674" s="371" t="str">
        <f>TEXT(daily!$B3674,"mmmm")</f>
        <v>January</v>
      </c>
      <c r="Q3674" s="373"/>
      <c r="R3674" s="313" t="str">
        <f t="shared" si="97"/>
        <v>1900</v>
      </c>
    </row>
    <row r="3675" ht="27" customHeight="1" spans="1:18">
      <c r="A3675" s="366"/>
      <c r="B3675" s="367"/>
      <c r="C3675" s="368"/>
      <c r="D3675" s="368"/>
      <c r="E3675" s="368"/>
      <c r="F3675" s="368"/>
      <c r="G3675" s="368"/>
      <c r="H3675" s="369"/>
      <c r="I3675" s="368"/>
      <c r="J3675" s="368"/>
      <c r="K3675" s="368"/>
      <c r="L3675" s="368"/>
      <c r="M3675" s="368"/>
      <c r="N3675" s="370"/>
      <c r="O3675" s="368"/>
      <c r="P3675" s="371" t="str">
        <f>TEXT(daily!$B3675,"mmmm")</f>
        <v>January</v>
      </c>
      <c r="Q3675" s="373"/>
      <c r="R3675" s="313" t="str">
        <f t="shared" si="97"/>
        <v>1900</v>
      </c>
    </row>
    <row r="3676" ht="27" customHeight="1" spans="1:18">
      <c r="A3676" s="366"/>
      <c r="B3676" s="367"/>
      <c r="C3676" s="368"/>
      <c r="D3676" s="368"/>
      <c r="E3676" s="368"/>
      <c r="F3676" s="368"/>
      <c r="G3676" s="368"/>
      <c r="H3676" s="369"/>
      <c r="I3676" s="368"/>
      <c r="J3676" s="368"/>
      <c r="K3676" s="368"/>
      <c r="L3676" s="368"/>
      <c r="M3676" s="368"/>
      <c r="N3676" s="372"/>
      <c r="O3676" s="368"/>
      <c r="P3676" s="371" t="str">
        <f>TEXT(daily!$B3676,"mmmm")</f>
        <v>January</v>
      </c>
      <c r="Q3676" s="373"/>
      <c r="R3676" s="313" t="str">
        <f t="shared" si="97"/>
        <v>1900</v>
      </c>
    </row>
    <row r="3677" ht="27" customHeight="1" spans="1:18">
      <c r="A3677" s="366"/>
      <c r="B3677" s="367"/>
      <c r="C3677" s="368"/>
      <c r="D3677" s="368"/>
      <c r="E3677" s="368"/>
      <c r="F3677" s="368"/>
      <c r="G3677" s="368"/>
      <c r="H3677" s="369"/>
      <c r="I3677" s="368"/>
      <c r="J3677" s="368"/>
      <c r="K3677" s="368"/>
      <c r="L3677" s="368"/>
      <c r="M3677" s="368"/>
      <c r="N3677" s="370"/>
      <c r="O3677" s="368"/>
      <c r="P3677" s="371" t="str">
        <f>TEXT(daily!$B3677,"mmmm")</f>
        <v>January</v>
      </c>
      <c r="Q3677" s="373"/>
      <c r="R3677" s="313" t="str">
        <f t="shared" si="97"/>
        <v>1900</v>
      </c>
    </row>
    <row r="3678" ht="27" customHeight="1" spans="1:18">
      <c r="A3678" s="366"/>
      <c r="B3678" s="367"/>
      <c r="C3678" s="368"/>
      <c r="D3678" s="368"/>
      <c r="E3678" s="368"/>
      <c r="F3678" s="368"/>
      <c r="G3678" s="368"/>
      <c r="H3678" s="369"/>
      <c r="I3678" s="368"/>
      <c r="J3678" s="368"/>
      <c r="K3678" s="368"/>
      <c r="L3678" s="368"/>
      <c r="M3678" s="368"/>
      <c r="N3678" s="372"/>
      <c r="O3678" s="368"/>
      <c r="P3678" s="371" t="str">
        <f>TEXT(daily!$B3678,"mmmm")</f>
        <v>January</v>
      </c>
      <c r="Q3678" s="373"/>
      <c r="R3678" s="313" t="str">
        <f t="shared" si="97"/>
        <v>1900</v>
      </c>
    </row>
    <row r="3679" ht="27" customHeight="1" spans="1:18">
      <c r="A3679" s="366"/>
      <c r="B3679" s="367"/>
      <c r="C3679" s="368"/>
      <c r="D3679" s="368"/>
      <c r="E3679" s="368"/>
      <c r="F3679" s="368"/>
      <c r="G3679" s="368"/>
      <c r="H3679" s="369"/>
      <c r="I3679" s="368"/>
      <c r="J3679" s="368"/>
      <c r="K3679" s="368"/>
      <c r="L3679" s="368"/>
      <c r="M3679" s="368"/>
      <c r="N3679" s="370"/>
      <c r="O3679" s="368"/>
      <c r="P3679" s="371" t="str">
        <f>TEXT(daily!$B3679,"mmmm")</f>
        <v>January</v>
      </c>
      <c r="Q3679" s="373"/>
      <c r="R3679" s="313" t="str">
        <f t="shared" si="97"/>
        <v>1900</v>
      </c>
    </row>
    <row r="3680" ht="27" customHeight="1" spans="1:18">
      <c r="A3680" s="366"/>
      <c r="B3680" s="367"/>
      <c r="C3680" s="368"/>
      <c r="D3680" s="368"/>
      <c r="E3680" s="368"/>
      <c r="F3680" s="368"/>
      <c r="G3680" s="368"/>
      <c r="H3680" s="369"/>
      <c r="I3680" s="368"/>
      <c r="J3680" s="368"/>
      <c r="K3680" s="368"/>
      <c r="L3680" s="368"/>
      <c r="M3680" s="368"/>
      <c r="N3680" s="372"/>
      <c r="O3680" s="368"/>
      <c r="P3680" s="371" t="str">
        <f>TEXT(daily!$B3680,"mmmm")</f>
        <v>January</v>
      </c>
      <c r="Q3680" s="373"/>
      <c r="R3680" s="313" t="str">
        <f t="shared" si="97"/>
        <v>1900</v>
      </c>
    </row>
    <row r="3681" ht="27" customHeight="1" spans="1:18">
      <c r="A3681" s="366"/>
      <c r="B3681" s="367"/>
      <c r="C3681" s="368"/>
      <c r="D3681" s="368"/>
      <c r="E3681" s="368"/>
      <c r="F3681" s="368"/>
      <c r="G3681" s="368"/>
      <c r="H3681" s="369"/>
      <c r="I3681" s="368"/>
      <c r="J3681" s="368"/>
      <c r="K3681" s="368"/>
      <c r="L3681" s="368"/>
      <c r="M3681" s="368"/>
      <c r="N3681" s="370"/>
      <c r="O3681" s="368"/>
      <c r="P3681" s="371" t="str">
        <f>TEXT(daily!$B3681,"mmmm")</f>
        <v>January</v>
      </c>
      <c r="Q3681" s="373"/>
      <c r="R3681" s="313" t="str">
        <f t="shared" si="97"/>
        <v>1900</v>
      </c>
    </row>
    <row r="3682" ht="27" customHeight="1" spans="1:18">
      <c r="A3682" s="366"/>
      <c r="B3682" s="367"/>
      <c r="C3682" s="368"/>
      <c r="D3682" s="368"/>
      <c r="E3682" s="368"/>
      <c r="F3682" s="368"/>
      <c r="G3682" s="368"/>
      <c r="H3682" s="369"/>
      <c r="I3682" s="368"/>
      <c r="J3682" s="368"/>
      <c r="K3682" s="368"/>
      <c r="L3682" s="368"/>
      <c r="M3682" s="368"/>
      <c r="N3682" s="372"/>
      <c r="O3682" s="368"/>
      <c r="P3682" s="371" t="str">
        <f>TEXT(daily!$B3682,"mmmm")</f>
        <v>January</v>
      </c>
      <c r="Q3682" s="373"/>
      <c r="R3682" s="313" t="str">
        <f t="shared" si="97"/>
        <v>1900</v>
      </c>
    </row>
    <row r="3683" ht="27" customHeight="1" spans="1:18">
      <c r="A3683" s="366"/>
      <c r="B3683" s="367"/>
      <c r="C3683" s="368"/>
      <c r="D3683" s="368"/>
      <c r="E3683" s="368"/>
      <c r="F3683" s="368"/>
      <c r="G3683" s="368"/>
      <c r="H3683" s="369"/>
      <c r="I3683" s="368"/>
      <c r="J3683" s="368"/>
      <c r="K3683" s="368"/>
      <c r="L3683" s="368"/>
      <c r="M3683" s="368"/>
      <c r="N3683" s="370"/>
      <c r="O3683" s="368"/>
      <c r="P3683" s="371" t="str">
        <f>TEXT(daily!$B3683,"mmmm")</f>
        <v>January</v>
      </c>
      <c r="Q3683" s="373"/>
      <c r="R3683" s="313" t="str">
        <f t="shared" si="97"/>
        <v>1900</v>
      </c>
    </row>
    <row r="3684" ht="27" customHeight="1" spans="1:18">
      <c r="A3684" s="366"/>
      <c r="B3684" s="367"/>
      <c r="C3684" s="368"/>
      <c r="D3684" s="368"/>
      <c r="E3684" s="368"/>
      <c r="F3684" s="368"/>
      <c r="G3684" s="368"/>
      <c r="H3684" s="369"/>
      <c r="I3684" s="368"/>
      <c r="J3684" s="368"/>
      <c r="K3684" s="368"/>
      <c r="L3684" s="368"/>
      <c r="M3684" s="368"/>
      <c r="N3684" s="372"/>
      <c r="O3684" s="368"/>
      <c r="P3684" s="371" t="str">
        <f>TEXT(daily!$B3684,"mmmm")</f>
        <v>January</v>
      </c>
      <c r="Q3684" s="373"/>
      <c r="R3684" s="313" t="str">
        <f t="shared" si="97"/>
        <v>1900</v>
      </c>
    </row>
    <row r="3685" ht="27" customHeight="1" spans="1:18">
      <c r="A3685" s="366"/>
      <c r="B3685" s="367"/>
      <c r="C3685" s="368"/>
      <c r="D3685" s="368"/>
      <c r="E3685" s="368"/>
      <c r="F3685" s="368"/>
      <c r="G3685" s="368"/>
      <c r="H3685" s="369"/>
      <c r="I3685" s="368"/>
      <c r="J3685" s="368"/>
      <c r="K3685" s="368"/>
      <c r="L3685" s="368"/>
      <c r="M3685" s="368"/>
      <c r="N3685" s="370"/>
      <c r="O3685" s="368"/>
      <c r="P3685" s="371" t="str">
        <f>TEXT(daily!$B3685,"mmmm")</f>
        <v>January</v>
      </c>
      <c r="Q3685" s="373"/>
      <c r="R3685" s="313" t="str">
        <f t="shared" si="97"/>
        <v>1900</v>
      </c>
    </row>
    <row r="3686" ht="27" customHeight="1" spans="1:18">
      <c r="A3686" s="366"/>
      <c r="B3686" s="367"/>
      <c r="C3686" s="368"/>
      <c r="D3686" s="368"/>
      <c r="E3686" s="368"/>
      <c r="F3686" s="368"/>
      <c r="G3686" s="368"/>
      <c r="H3686" s="369"/>
      <c r="I3686" s="368"/>
      <c r="J3686" s="368"/>
      <c r="K3686" s="368"/>
      <c r="L3686" s="368"/>
      <c r="M3686" s="368"/>
      <c r="N3686" s="372"/>
      <c r="O3686" s="368"/>
      <c r="P3686" s="371" t="str">
        <f>TEXT(daily!$B3686,"mmmm")</f>
        <v>January</v>
      </c>
      <c r="Q3686" s="373"/>
      <c r="R3686" s="313" t="str">
        <f t="shared" si="97"/>
        <v>1900</v>
      </c>
    </row>
    <row r="3687" ht="27" customHeight="1" spans="1:18">
      <c r="A3687" s="366"/>
      <c r="B3687" s="367"/>
      <c r="C3687" s="368"/>
      <c r="D3687" s="368"/>
      <c r="E3687" s="368"/>
      <c r="F3687" s="368"/>
      <c r="G3687" s="368"/>
      <c r="H3687" s="369"/>
      <c r="I3687" s="368"/>
      <c r="J3687" s="368"/>
      <c r="K3687" s="368"/>
      <c r="L3687" s="368"/>
      <c r="M3687" s="368"/>
      <c r="N3687" s="370"/>
      <c r="O3687" s="368"/>
      <c r="P3687" s="371" t="str">
        <f>TEXT(daily!$B3687,"mmmm")</f>
        <v>January</v>
      </c>
      <c r="Q3687" s="373"/>
      <c r="R3687" s="313" t="str">
        <f t="shared" si="97"/>
        <v>1900</v>
      </c>
    </row>
    <row r="3688" ht="27" customHeight="1" spans="1:18">
      <c r="A3688" s="366"/>
      <c r="B3688" s="367"/>
      <c r="C3688" s="368"/>
      <c r="D3688" s="368"/>
      <c r="E3688" s="368"/>
      <c r="F3688" s="368"/>
      <c r="G3688" s="368"/>
      <c r="H3688" s="369"/>
      <c r="I3688" s="368"/>
      <c r="J3688" s="368"/>
      <c r="K3688" s="368"/>
      <c r="L3688" s="368"/>
      <c r="M3688" s="368"/>
      <c r="N3688" s="372"/>
      <c r="O3688" s="368"/>
      <c r="P3688" s="371" t="str">
        <f>TEXT(daily!$B3688,"mmmm")</f>
        <v>January</v>
      </c>
      <c r="Q3688" s="373"/>
      <c r="R3688" s="313" t="str">
        <f t="shared" si="97"/>
        <v>1900</v>
      </c>
    </row>
    <row r="3689" ht="27" customHeight="1" spans="1:18">
      <c r="A3689" s="366"/>
      <c r="B3689" s="367"/>
      <c r="C3689" s="368"/>
      <c r="D3689" s="368"/>
      <c r="E3689" s="368"/>
      <c r="F3689" s="368"/>
      <c r="G3689" s="368"/>
      <c r="H3689" s="369"/>
      <c r="I3689" s="368"/>
      <c r="J3689" s="368"/>
      <c r="K3689" s="368"/>
      <c r="L3689" s="368"/>
      <c r="M3689" s="368"/>
      <c r="N3689" s="370"/>
      <c r="O3689" s="368"/>
      <c r="P3689" s="371" t="str">
        <f>TEXT(daily!$B3689,"mmmm")</f>
        <v>January</v>
      </c>
      <c r="Q3689" s="373"/>
      <c r="R3689" s="313" t="str">
        <f t="shared" si="97"/>
        <v>1900</v>
      </c>
    </row>
    <row r="3690" ht="27" customHeight="1" spans="1:18">
      <c r="A3690" s="366"/>
      <c r="B3690" s="367"/>
      <c r="C3690" s="368"/>
      <c r="D3690" s="368"/>
      <c r="E3690" s="368"/>
      <c r="F3690" s="368"/>
      <c r="G3690" s="368"/>
      <c r="H3690" s="369"/>
      <c r="I3690" s="368"/>
      <c r="J3690" s="368"/>
      <c r="K3690" s="368"/>
      <c r="L3690" s="368"/>
      <c r="M3690" s="368"/>
      <c r="N3690" s="372"/>
      <c r="O3690" s="368"/>
      <c r="P3690" s="371" t="str">
        <f>TEXT(daily!$B3690,"mmmm")</f>
        <v>January</v>
      </c>
      <c r="Q3690" s="373"/>
      <c r="R3690" s="313" t="str">
        <f t="shared" si="97"/>
        <v>1900</v>
      </c>
    </row>
    <row r="3691" ht="27" customHeight="1" spans="1:18">
      <c r="A3691" s="366"/>
      <c r="B3691" s="367"/>
      <c r="C3691" s="368"/>
      <c r="D3691" s="368"/>
      <c r="E3691" s="368"/>
      <c r="F3691" s="368"/>
      <c r="G3691" s="368"/>
      <c r="H3691" s="369"/>
      <c r="I3691" s="368"/>
      <c r="J3691" s="368"/>
      <c r="K3691" s="368"/>
      <c r="L3691" s="368"/>
      <c r="M3691" s="368"/>
      <c r="N3691" s="370"/>
      <c r="O3691" s="368"/>
      <c r="P3691" s="371" t="str">
        <f>TEXT(daily!$B3691,"mmmm")</f>
        <v>January</v>
      </c>
      <c r="Q3691" s="373"/>
      <c r="R3691" s="313" t="str">
        <f t="shared" si="97"/>
        <v>1900</v>
      </c>
    </row>
    <row r="3692" ht="27" customHeight="1" spans="1:18">
      <c r="A3692" s="366"/>
      <c r="B3692" s="367"/>
      <c r="C3692" s="368"/>
      <c r="D3692" s="368"/>
      <c r="E3692" s="368"/>
      <c r="F3692" s="368"/>
      <c r="G3692" s="368"/>
      <c r="H3692" s="369"/>
      <c r="I3692" s="368"/>
      <c r="J3692" s="368"/>
      <c r="K3692" s="368"/>
      <c r="L3692" s="368"/>
      <c r="M3692" s="368"/>
      <c r="N3692" s="372"/>
      <c r="O3692" s="368"/>
      <c r="P3692" s="371" t="str">
        <f>TEXT(daily!$B3692,"mmmm")</f>
        <v>January</v>
      </c>
      <c r="Q3692" s="373"/>
      <c r="R3692" s="313" t="str">
        <f t="shared" si="97"/>
        <v>1900</v>
      </c>
    </row>
    <row r="3693" ht="27" customHeight="1" spans="1:18">
      <c r="A3693" s="366"/>
      <c r="B3693" s="367"/>
      <c r="C3693" s="368"/>
      <c r="D3693" s="368"/>
      <c r="E3693" s="368"/>
      <c r="F3693" s="368"/>
      <c r="G3693" s="368"/>
      <c r="H3693" s="369"/>
      <c r="I3693" s="368"/>
      <c r="J3693" s="368"/>
      <c r="K3693" s="368"/>
      <c r="L3693" s="368"/>
      <c r="M3693" s="368"/>
      <c r="N3693" s="370"/>
      <c r="O3693" s="368"/>
      <c r="P3693" s="371" t="str">
        <f>TEXT(daily!$B3693,"mmmm")</f>
        <v>January</v>
      </c>
      <c r="Q3693" s="373"/>
      <c r="R3693" s="313" t="str">
        <f t="shared" si="97"/>
        <v>1900</v>
      </c>
    </row>
    <row r="3694" ht="27" customHeight="1" spans="1:18">
      <c r="A3694" s="366"/>
      <c r="B3694" s="367"/>
      <c r="C3694" s="368"/>
      <c r="D3694" s="368"/>
      <c r="E3694" s="368"/>
      <c r="F3694" s="368"/>
      <c r="G3694" s="368"/>
      <c r="H3694" s="369"/>
      <c r="I3694" s="368"/>
      <c r="J3694" s="368"/>
      <c r="K3694" s="368"/>
      <c r="L3694" s="368"/>
      <c r="M3694" s="368"/>
      <c r="N3694" s="372"/>
      <c r="O3694" s="368"/>
      <c r="P3694" s="371" t="str">
        <f>TEXT(daily!$B3694,"mmmm")</f>
        <v>January</v>
      </c>
      <c r="Q3694" s="373"/>
      <c r="R3694" s="313" t="str">
        <f t="shared" si="97"/>
        <v>1900</v>
      </c>
    </row>
    <row r="3695" ht="27" customHeight="1" spans="1:18">
      <c r="A3695" s="366"/>
      <c r="B3695" s="367"/>
      <c r="C3695" s="368"/>
      <c r="D3695" s="368"/>
      <c r="E3695" s="368"/>
      <c r="F3695" s="368"/>
      <c r="G3695" s="368"/>
      <c r="H3695" s="369"/>
      <c r="I3695" s="368"/>
      <c r="J3695" s="368"/>
      <c r="K3695" s="368"/>
      <c r="L3695" s="368"/>
      <c r="M3695" s="368"/>
      <c r="N3695" s="370"/>
      <c r="O3695" s="368"/>
      <c r="P3695" s="371" t="str">
        <f>TEXT(daily!$B3695,"mmmm")</f>
        <v>January</v>
      </c>
      <c r="Q3695" s="373"/>
      <c r="R3695" s="313" t="str">
        <f t="shared" si="97"/>
        <v>1900</v>
      </c>
    </row>
    <row r="3696" ht="27" customHeight="1" spans="1:18">
      <c r="A3696" s="366"/>
      <c r="B3696" s="367"/>
      <c r="C3696" s="368"/>
      <c r="D3696" s="368"/>
      <c r="E3696" s="368"/>
      <c r="F3696" s="368"/>
      <c r="G3696" s="368"/>
      <c r="H3696" s="369"/>
      <c r="I3696" s="368"/>
      <c r="J3696" s="368"/>
      <c r="K3696" s="368"/>
      <c r="L3696" s="368"/>
      <c r="M3696" s="368"/>
      <c r="N3696" s="372"/>
      <c r="O3696" s="368"/>
      <c r="P3696" s="371" t="str">
        <f>TEXT(daily!$B3696,"mmmm")</f>
        <v>January</v>
      </c>
      <c r="Q3696" s="373"/>
      <c r="R3696" s="313" t="str">
        <f t="shared" si="97"/>
        <v>1900</v>
      </c>
    </row>
    <row r="3697" ht="27" customHeight="1" spans="1:18">
      <c r="A3697" s="366"/>
      <c r="B3697" s="367"/>
      <c r="C3697" s="368"/>
      <c r="D3697" s="368"/>
      <c r="E3697" s="368"/>
      <c r="F3697" s="368"/>
      <c r="G3697" s="368"/>
      <c r="H3697" s="369"/>
      <c r="I3697" s="368"/>
      <c r="J3697" s="368"/>
      <c r="K3697" s="368"/>
      <c r="L3697" s="368"/>
      <c r="M3697" s="368"/>
      <c r="N3697" s="370"/>
      <c r="O3697" s="368"/>
      <c r="P3697" s="371" t="str">
        <f>TEXT(daily!$B3697,"mmmm")</f>
        <v>January</v>
      </c>
      <c r="Q3697" s="373"/>
      <c r="R3697" s="313" t="str">
        <f t="shared" si="97"/>
        <v>1900</v>
      </c>
    </row>
    <row r="3698" ht="27" customHeight="1" spans="1:18">
      <c r="A3698" s="366"/>
      <c r="B3698" s="367"/>
      <c r="C3698" s="368"/>
      <c r="D3698" s="368"/>
      <c r="E3698" s="368"/>
      <c r="F3698" s="368"/>
      <c r="G3698" s="368"/>
      <c r="H3698" s="369"/>
      <c r="I3698" s="368"/>
      <c r="J3698" s="368"/>
      <c r="K3698" s="368"/>
      <c r="L3698" s="368"/>
      <c r="M3698" s="368"/>
      <c r="N3698" s="372"/>
      <c r="O3698" s="368"/>
      <c r="P3698" s="371" t="str">
        <f>TEXT(daily!$B3698,"mmmm")</f>
        <v>January</v>
      </c>
      <c r="Q3698" s="373"/>
      <c r="R3698" s="313" t="str">
        <f t="shared" si="97"/>
        <v>1900</v>
      </c>
    </row>
    <row r="3699" ht="27" customHeight="1" spans="1:18">
      <c r="A3699" s="366"/>
      <c r="B3699" s="367"/>
      <c r="C3699" s="368"/>
      <c r="D3699" s="368"/>
      <c r="E3699" s="368"/>
      <c r="F3699" s="368"/>
      <c r="G3699" s="368"/>
      <c r="H3699" s="369"/>
      <c r="I3699" s="368"/>
      <c r="J3699" s="368"/>
      <c r="K3699" s="368"/>
      <c r="L3699" s="368"/>
      <c r="M3699" s="368"/>
      <c r="N3699" s="370"/>
      <c r="O3699" s="368"/>
      <c r="P3699" s="371" t="str">
        <f>TEXT(daily!$B3699,"mmmm")</f>
        <v>January</v>
      </c>
      <c r="Q3699" s="373"/>
      <c r="R3699" s="313" t="str">
        <f t="shared" si="97"/>
        <v>1900</v>
      </c>
    </row>
    <row r="3700" ht="27" customHeight="1" spans="1:18">
      <c r="A3700" s="366"/>
      <c r="B3700" s="367"/>
      <c r="C3700" s="368"/>
      <c r="D3700" s="368"/>
      <c r="E3700" s="368"/>
      <c r="F3700" s="368"/>
      <c r="G3700" s="368"/>
      <c r="H3700" s="369"/>
      <c r="I3700" s="368"/>
      <c r="J3700" s="368"/>
      <c r="K3700" s="368"/>
      <c r="L3700" s="368"/>
      <c r="M3700" s="368"/>
      <c r="N3700" s="372"/>
      <c r="O3700" s="368"/>
      <c r="P3700" s="371" t="str">
        <f>TEXT(daily!$B3700,"mmmm")</f>
        <v>January</v>
      </c>
      <c r="Q3700" s="373"/>
      <c r="R3700" s="313" t="str">
        <f t="shared" si="97"/>
        <v>1900</v>
      </c>
    </row>
    <row r="3701" ht="27" customHeight="1" spans="1:18">
      <c r="A3701" s="366"/>
      <c r="B3701" s="367"/>
      <c r="C3701" s="368"/>
      <c r="D3701" s="368"/>
      <c r="E3701" s="368"/>
      <c r="F3701" s="368"/>
      <c r="G3701" s="368"/>
      <c r="H3701" s="369"/>
      <c r="I3701" s="368"/>
      <c r="J3701" s="368"/>
      <c r="K3701" s="368"/>
      <c r="L3701" s="368"/>
      <c r="M3701" s="368"/>
      <c r="N3701" s="370"/>
      <c r="O3701" s="368"/>
      <c r="P3701" s="371" t="str">
        <f>TEXT(daily!$B3701,"mmmm")</f>
        <v>January</v>
      </c>
      <c r="Q3701" s="373"/>
      <c r="R3701" s="313" t="str">
        <f t="shared" si="97"/>
        <v>1900</v>
      </c>
    </row>
    <row r="3702" ht="27" customHeight="1" spans="1:18">
      <c r="A3702" s="366"/>
      <c r="B3702" s="367"/>
      <c r="C3702" s="368"/>
      <c r="D3702" s="368"/>
      <c r="E3702" s="368"/>
      <c r="F3702" s="368"/>
      <c r="G3702" s="368"/>
      <c r="H3702" s="369"/>
      <c r="I3702" s="368"/>
      <c r="J3702" s="368"/>
      <c r="K3702" s="368"/>
      <c r="L3702" s="368"/>
      <c r="M3702" s="368"/>
      <c r="N3702" s="372"/>
      <c r="O3702" s="368"/>
      <c r="P3702" s="371" t="str">
        <f>TEXT(daily!$B3702,"mmmm")</f>
        <v>January</v>
      </c>
      <c r="Q3702" s="373"/>
      <c r="R3702" s="313" t="str">
        <f t="shared" si="97"/>
        <v>1900</v>
      </c>
    </row>
    <row r="3703" ht="27" customHeight="1" spans="1:18">
      <c r="A3703" s="366"/>
      <c r="B3703" s="367"/>
      <c r="C3703" s="368"/>
      <c r="D3703" s="368"/>
      <c r="E3703" s="368"/>
      <c r="F3703" s="368"/>
      <c r="G3703" s="368"/>
      <c r="H3703" s="369"/>
      <c r="I3703" s="368"/>
      <c r="J3703" s="368"/>
      <c r="K3703" s="368"/>
      <c r="L3703" s="368"/>
      <c r="M3703" s="368"/>
      <c r="N3703" s="370"/>
      <c r="O3703" s="368"/>
      <c r="P3703" s="371" t="str">
        <f>TEXT(daily!$B3703,"mmmm")</f>
        <v>January</v>
      </c>
      <c r="Q3703" s="373"/>
      <c r="R3703" s="313" t="str">
        <f t="shared" si="97"/>
        <v>1900</v>
      </c>
    </row>
    <row r="3704" ht="27" customHeight="1" spans="1:18">
      <c r="A3704" s="366"/>
      <c r="B3704" s="367"/>
      <c r="C3704" s="368"/>
      <c r="D3704" s="368"/>
      <c r="E3704" s="368"/>
      <c r="F3704" s="368"/>
      <c r="G3704" s="368"/>
      <c r="H3704" s="369"/>
      <c r="I3704" s="368"/>
      <c r="J3704" s="368"/>
      <c r="K3704" s="368"/>
      <c r="L3704" s="368"/>
      <c r="M3704" s="368"/>
      <c r="N3704" s="372"/>
      <c r="O3704" s="368"/>
      <c r="P3704" s="371" t="str">
        <f>TEXT(daily!$B3704,"mmmm")</f>
        <v>January</v>
      </c>
      <c r="Q3704" s="373"/>
      <c r="R3704" s="313" t="str">
        <f t="shared" si="97"/>
        <v>1900</v>
      </c>
    </row>
    <row r="3705" ht="27" customHeight="1" spans="1:18">
      <c r="A3705" s="366"/>
      <c r="B3705" s="367"/>
      <c r="C3705" s="368"/>
      <c r="D3705" s="368"/>
      <c r="E3705" s="368"/>
      <c r="F3705" s="368"/>
      <c r="G3705" s="368"/>
      <c r="H3705" s="369"/>
      <c r="I3705" s="368"/>
      <c r="J3705" s="368"/>
      <c r="K3705" s="368"/>
      <c r="L3705" s="368"/>
      <c r="M3705" s="368"/>
      <c r="N3705" s="370"/>
      <c r="O3705" s="368"/>
      <c r="P3705" s="371" t="str">
        <f>TEXT(daily!$B3705,"mmmm")</f>
        <v>January</v>
      </c>
      <c r="Q3705" s="373"/>
      <c r="R3705" s="313" t="str">
        <f t="shared" si="97"/>
        <v>1900</v>
      </c>
    </row>
    <row r="3706" ht="27" customHeight="1" spans="1:18">
      <c r="A3706" s="366"/>
      <c r="B3706" s="367"/>
      <c r="C3706" s="368"/>
      <c r="D3706" s="368"/>
      <c r="E3706" s="368"/>
      <c r="F3706" s="368"/>
      <c r="G3706" s="368"/>
      <c r="H3706" s="369"/>
      <c r="I3706" s="368"/>
      <c r="J3706" s="368"/>
      <c r="K3706" s="368"/>
      <c r="L3706" s="368"/>
      <c r="M3706" s="368"/>
      <c r="N3706" s="372"/>
      <c r="O3706" s="368"/>
      <c r="P3706" s="371" t="str">
        <f>TEXT(daily!$B3706,"mmmm")</f>
        <v>January</v>
      </c>
      <c r="Q3706" s="373"/>
      <c r="R3706" s="313" t="str">
        <f t="shared" si="97"/>
        <v>1900</v>
      </c>
    </row>
    <row r="3707" ht="27" customHeight="1" spans="1:18">
      <c r="A3707" s="366"/>
      <c r="B3707" s="367"/>
      <c r="C3707" s="368"/>
      <c r="D3707" s="368"/>
      <c r="E3707" s="368"/>
      <c r="F3707" s="368"/>
      <c r="G3707" s="368"/>
      <c r="H3707" s="369"/>
      <c r="I3707" s="368"/>
      <c r="J3707" s="368"/>
      <c r="K3707" s="368"/>
      <c r="L3707" s="368"/>
      <c r="M3707" s="368"/>
      <c r="N3707" s="370"/>
      <c r="O3707" s="368"/>
      <c r="P3707" s="371" t="str">
        <f>TEXT(daily!$B3707,"mmmm")</f>
        <v>January</v>
      </c>
      <c r="Q3707" s="373"/>
      <c r="R3707" s="313" t="str">
        <f t="shared" si="97"/>
        <v>1900</v>
      </c>
    </row>
    <row r="3708" ht="27" customHeight="1" spans="1:18">
      <c r="A3708" s="366"/>
      <c r="B3708" s="367"/>
      <c r="C3708" s="368"/>
      <c r="D3708" s="368"/>
      <c r="E3708" s="368"/>
      <c r="F3708" s="368"/>
      <c r="G3708" s="368"/>
      <c r="H3708" s="369"/>
      <c r="I3708" s="368"/>
      <c r="J3708" s="368"/>
      <c r="K3708" s="368"/>
      <c r="L3708" s="368"/>
      <c r="M3708" s="368"/>
      <c r="N3708" s="372"/>
      <c r="O3708" s="368"/>
      <c r="P3708" s="371" t="str">
        <f>TEXT(daily!$B3708,"mmmm")</f>
        <v>January</v>
      </c>
      <c r="Q3708" s="373"/>
      <c r="R3708" s="313" t="str">
        <f t="shared" si="97"/>
        <v>1900</v>
      </c>
    </row>
    <row r="3709" ht="27" customHeight="1" spans="1:18">
      <c r="A3709" s="366"/>
      <c r="B3709" s="367"/>
      <c r="C3709" s="368"/>
      <c r="D3709" s="368"/>
      <c r="E3709" s="368"/>
      <c r="F3709" s="368"/>
      <c r="G3709" s="368"/>
      <c r="H3709" s="369"/>
      <c r="I3709" s="368"/>
      <c r="J3709" s="368"/>
      <c r="K3709" s="368"/>
      <c r="L3709" s="368"/>
      <c r="M3709" s="368"/>
      <c r="N3709" s="370"/>
      <c r="O3709" s="368"/>
      <c r="P3709" s="371" t="str">
        <f>TEXT(daily!$B3709,"mmmm")</f>
        <v>January</v>
      </c>
      <c r="Q3709" s="373"/>
      <c r="R3709" s="313" t="str">
        <f t="shared" si="97"/>
        <v>1900</v>
      </c>
    </row>
    <row r="3710" ht="27" customHeight="1" spans="1:18">
      <c r="A3710" s="366"/>
      <c r="B3710" s="367"/>
      <c r="C3710" s="368"/>
      <c r="D3710" s="368"/>
      <c r="E3710" s="368"/>
      <c r="F3710" s="368"/>
      <c r="G3710" s="368"/>
      <c r="H3710" s="369"/>
      <c r="I3710" s="368"/>
      <c r="J3710" s="368"/>
      <c r="K3710" s="368"/>
      <c r="L3710" s="368"/>
      <c r="M3710" s="368"/>
      <c r="N3710" s="372"/>
      <c r="O3710" s="368"/>
      <c r="P3710" s="371" t="str">
        <f>TEXT(daily!$B3710,"mmmm")</f>
        <v>January</v>
      </c>
      <c r="Q3710" s="373"/>
      <c r="R3710" s="313" t="str">
        <f t="shared" si="97"/>
        <v>1900</v>
      </c>
    </row>
    <row r="3711" ht="27" customHeight="1" spans="1:18">
      <c r="A3711" s="366"/>
      <c r="B3711" s="367"/>
      <c r="C3711" s="368"/>
      <c r="D3711" s="368"/>
      <c r="E3711" s="368"/>
      <c r="F3711" s="368"/>
      <c r="G3711" s="368"/>
      <c r="H3711" s="369"/>
      <c r="I3711" s="368"/>
      <c r="J3711" s="368"/>
      <c r="K3711" s="368"/>
      <c r="L3711" s="368"/>
      <c r="M3711" s="368"/>
      <c r="N3711" s="370"/>
      <c r="O3711" s="368"/>
      <c r="P3711" s="371" t="str">
        <f>TEXT(daily!$B3711,"mmmm")</f>
        <v>January</v>
      </c>
      <c r="Q3711" s="373"/>
      <c r="R3711" s="313" t="str">
        <f t="shared" si="97"/>
        <v>1900</v>
      </c>
    </row>
    <row r="3712" ht="27" customHeight="1" spans="1:18">
      <c r="A3712" s="366"/>
      <c r="B3712" s="367"/>
      <c r="C3712" s="368"/>
      <c r="D3712" s="368"/>
      <c r="E3712" s="368"/>
      <c r="F3712" s="368"/>
      <c r="G3712" s="368"/>
      <c r="H3712" s="369"/>
      <c r="I3712" s="368"/>
      <c r="J3712" s="368"/>
      <c r="K3712" s="368"/>
      <c r="L3712" s="368"/>
      <c r="M3712" s="368"/>
      <c r="N3712" s="372"/>
      <c r="O3712" s="368"/>
      <c r="P3712" s="371" t="str">
        <f>TEXT(daily!$B3712,"mmmm")</f>
        <v>January</v>
      </c>
      <c r="Q3712" s="373"/>
      <c r="R3712" s="313" t="str">
        <f t="shared" si="97"/>
        <v>1900</v>
      </c>
    </row>
    <row r="3713" ht="27" customHeight="1" spans="1:18">
      <c r="A3713" s="366"/>
      <c r="B3713" s="367"/>
      <c r="C3713" s="368"/>
      <c r="D3713" s="368"/>
      <c r="E3713" s="368"/>
      <c r="F3713" s="368"/>
      <c r="G3713" s="368"/>
      <c r="H3713" s="369"/>
      <c r="I3713" s="368"/>
      <c r="J3713" s="368"/>
      <c r="K3713" s="368"/>
      <c r="L3713" s="368"/>
      <c r="M3713" s="368"/>
      <c r="N3713" s="370"/>
      <c r="O3713" s="368"/>
      <c r="P3713" s="371" t="str">
        <f>TEXT(daily!$B3713,"mmmm")</f>
        <v>January</v>
      </c>
      <c r="Q3713" s="373"/>
      <c r="R3713" s="313" t="str">
        <f t="shared" si="97"/>
        <v>1900</v>
      </c>
    </row>
    <row r="3714" ht="27" customHeight="1" spans="1:18">
      <c r="A3714" s="366"/>
      <c r="B3714" s="367"/>
      <c r="C3714" s="368"/>
      <c r="D3714" s="368"/>
      <c r="E3714" s="368"/>
      <c r="F3714" s="368"/>
      <c r="G3714" s="368"/>
      <c r="H3714" s="369"/>
      <c r="I3714" s="368"/>
      <c r="J3714" s="368"/>
      <c r="K3714" s="368"/>
      <c r="L3714" s="368"/>
      <c r="M3714" s="368"/>
      <c r="N3714" s="372"/>
      <c r="O3714" s="368"/>
      <c r="P3714" s="371" t="str">
        <f>TEXT(daily!$B3714,"mmmm")</f>
        <v>January</v>
      </c>
      <c r="Q3714" s="373"/>
      <c r="R3714" s="313" t="str">
        <f t="shared" si="97"/>
        <v>1900</v>
      </c>
    </row>
    <row r="3715" ht="27" customHeight="1" spans="1:18">
      <c r="A3715" s="366"/>
      <c r="B3715" s="367"/>
      <c r="C3715" s="368"/>
      <c r="D3715" s="368"/>
      <c r="E3715" s="368"/>
      <c r="F3715" s="368"/>
      <c r="G3715" s="368"/>
      <c r="H3715" s="369"/>
      <c r="I3715" s="368"/>
      <c r="J3715" s="368"/>
      <c r="K3715" s="368"/>
      <c r="L3715" s="368"/>
      <c r="M3715" s="368"/>
      <c r="N3715" s="370"/>
      <c r="O3715" s="368"/>
      <c r="P3715" s="371" t="str">
        <f>TEXT(daily!$B3715,"mmmm")</f>
        <v>January</v>
      </c>
      <c r="Q3715" s="373"/>
      <c r="R3715" s="313" t="str">
        <f t="shared" si="97"/>
        <v>1900</v>
      </c>
    </row>
    <row r="3716" ht="27" customHeight="1" spans="1:18">
      <c r="A3716" s="366"/>
      <c r="B3716" s="367"/>
      <c r="C3716" s="368"/>
      <c r="D3716" s="368"/>
      <c r="E3716" s="368"/>
      <c r="F3716" s="368"/>
      <c r="G3716" s="368"/>
      <c r="H3716" s="369"/>
      <c r="I3716" s="368"/>
      <c r="J3716" s="368"/>
      <c r="K3716" s="368"/>
      <c r="L3716" s="368"/>
      <c r="M3716" s="368"/>
      <c r="N3716" s="372"/>
      <c r="O3716" s="368"/>
      <c r="P3716" s="371" t="str">
        <f>TEXT(daily!$B3716,"mmmm")</f>
        <v>January</v>
      </c>
      <c r="Q3716" s="373"/>
      <c r="R3716" s="313" t="str">
        <f t="shared" si="97"/>
        <v>1900</v>
      </c>
    </row>
    <row r="3717" ht="27" customHeight="1" spans="1:18">
      <c r="A3717" s="366"/>
      <c r="B3717" s="367"/>
      <c r="C3717" s="368"/>
      <c r="D3717" s="368"/>
      <c r="E3717" s="368"/>
      <c r="F3717" s="368"/>
      <c r="G3717" s="368"/>
      <c r="H3717" s="369"/>
      <c r="I3717" s="368"/>
      <c r="J3717" s="368"/>
      <c r="K3717" s="368"/>
      <c r="L3717" s="368"/>
      <c r="M3717" s="368"/>
      <c r="N3717" s="370"/>
      <c r="O3717" s="368"/>
      <c r="P3717" s="371" t="str">
        <f>TEXT(daily!$B3717,"mmmm")</f>
        <v>January</v>
      </c>
      <c r="Q3717" s="373"/>
      <c r="R3717" s="313" t="str">
        <f t="shared" si="97"/>
        <v>1900</v>
      </c>
    </row>
    <row r="3718" ht="27" customHeight="1" spans="1:18">
      <c r="A3718" s="366"/>
      <c r="B3718" s="367"/>
      <c r="C3718" s="368"/>
      <c r="D3718" s="368"/>
      <c r="E3718" s="368"/>
      <c r="F3718" s="368"/>
      <c r="G3718" s="368"/>
      <c r="H3718" s="369"/>
      <c r="I3718" s="368"/>
      <c r="J3718" s="368"/>
      <c r="K3718" s="368"/>
      <c r="L3718" s="368"/>
      <c r="M3718" s="368"/>
      <c r="N3718" s="372"/>
      <c r="O3718" s="368"/>
      <c r="P3718" s="371" t="str">
        <f>TEXT(daily!$B3718,"mmmm")</f>
        <v>January</v>
      </c>
      <c r="Q3718" s="373"/>
      <c r="R3718" s="313" t="str">
        <f t="shared" si="97"/>
        <v>1900</v>
      </c>
    </row>
    <row r="3719" ht="27" customHeight="1" spans="1:18">
      <c r="A3719" s="366"/>
      <c r="B3719" s="367"/>
      <c r="C3719" s="368"/>
      <c r="D3719" s="368"/>
      <c r="E3719" s="368"/>
      <c r="F3719" s="368"/>
      <c r="G3719" s="368"/>
      <c r="H3719" s="369"/>
      <c r="I3719" s="368"/>
      <c r="J3719" s="368"/>
      <c r="K3719" s="368"/>
      <c r="L3719" s="368"/>
      <c r="M3719" s="368"/>
      <c r="N3719" s="370"/>
      <c r="O3719" s="368"/>
      <c r="P3719" s="371" t="str">
        <f>TEXT(daily!$B3719,"mmmm")</f>
        <v>January</v>
      </c>
      <c r="Q3719" s="373"/>
      <c r="R3719" s="313" t="str">
        <f t="shared" si="97"/>
        <v>1900</v>
      </c>
    </row>
    <row r="3720" ht="27" customHeight="1" spans="1:18">
      <c r="A3720" s="366"/>
      <c r="B3720" s="367"/>
      <c r="C3720" s="368"/>
      <c r="D3720" s="368"/>
      <c r="E3720" s="368"/>
      <c r="F3720" s="368"/>
      <c r="G3720" s="368"/>
      <c r="H3720" s="369"/>
      <c r="I3720" s="368"/>
      <c r="J3720" s="368"/>
      <c r="K3720" s="368"/>
      <c r="L3720" s="368"/>
      <c r="M3720" s="368"/>
      <c r="N3720" s="372"/>
      <c r="O3720" s="368"/>
      <c r="P3720" s="371" t="str">
        <f>TEXT(daily!$B3720,"mmmm")</f>
        <v>January</v>
      </c>
      <c r="Q3720" s="373"/>
      <c r="R3720" s="313" t="str">
        <f t="shared" si="97"/>
        <v>1900</v>
      </c>
    </row>
    <row r="3721" ht="27" customHeight="1" spans="1:18">
      <c r="A3721" s="366"/>
      <c r="B3721" s="367"/>
      <c r="C3721" s="368"/>
      <c r="D3721" s="368"/>
      <c r="E3721" s="368"/>
      <c r="F3721" s="368"/>
      <c r="G3721" s="368"/>
      <c r="H3721" s="369"/>
      <c r="I3721" s="368"/>
      <c r="J3721" s="368"/>
      <c r="K3721" s="368"/>
      <c r="L3721" s="368"/>
      <c r="M3721" s="368"/>
      <c r="N3721" s="370"/>
      <c r="O3721" s="368"/>
      <c r="P3721" s="371" t="str">
        <f>TEXT(daily!$B3721,"mmmm")</f>
        <v>January</v>
      </c>
      <c r="Q3721" s="373"/>
      <c r="R3721" s="313" t="str">
        <f t="shared" si="97"/>
        <v>1900</v>
      </c>
    </row>
    <row r="3722" ht="27" customHeight="1" spans="1:18">
      <c r="A3722" s="366"/>
      <c r="B3722" s="367"/>
      <c r="C3722" s="368"/>
      <c r="D3722" s="368"/>
      <c r="E3722" s="368"/>
      <c r="F3722" s="368"/>
      <c r="G3722" s="368"/>
      <c r="H3722" s="369"/>
      <c r="I3722" s="368"/>
      <c r="J3722" s="368"/>
      <c r="K3722" s="368"/>
      <c r="L3722" s="368"/>
      <c r="M3722" s="368"/>
      <c r="N3722" s="372"/>
      <c r="O3722" s="368"/>
      <c r="P3722" s="371" t="str">
        <f>TEXT(daily!$B3722,"mmmm")</f>
        <v>January</v>
      </c>
      <c r="Q3722" s="373"/>
      <c r="R3722" s="313" t="str">
        <f t="shared" si="97"/>
        <v>1900</v>
      </c>
    </row>
    <row r="3723" ht="27" customHeight="1" spans="1:18">
      <c r="A3723" s="366"/>
      <c r="B3723" s="367"/>
      <c r="C3723" s="368"/>
      <c r="D3723" s="368"/>
      <c r="E3723" s="368"/>
      <c r="F3723" s="368"/>
      <c r="G3723" s="368"/>
      <c r="H3723" s="369"/>
      <c r="I3723" s="368"/>
      <c r="J3723" s="368"/>
      <c r="K3723" s="368"/>
      <c r="L3723" s="368"/>
      <c r="M3723" s="368"/>
      <c r="N3723" s="370"/>
      <c r="O3723" s="368"/>
      <c r="P3723" s="371" t="str">
        <f>TEXT(daily!$B3723,"mmmm")</f>
        <v>January</v>
      </c>
      <c r="Q3723" s="373"/>
      <c r="R3723" s="313" t="str">
        <f t="shared" si="97"/>
        <v>1900</v>
      </c>
    </row>
    <row r="3724" ht="27" customHeight="1" spans="1:18">
      <c r="A3724" s="366"/>
      <c r="B3724" s="367"/>
      <c r="C3724" s="368"/>
      <c r="D3724" s="368"/>
      <c r="E3724" s="368"/>
      <c r="F3724" s="368"/>
      <c r="G3724" s="368"/>
      <c r="H3724" s="369"/>
      <c r="I3724" s="368"/>
      <c r="J3724" s="368"/>
      <c r="K3724" s="368"/>
      <c r="L3724" s="368"/>
      <c r="M3724" s="368"/>
      <c r="N3724" s="372"/>
      <c r="O3724" s="368"/>
      <c r="P3724" s="371" t="str">
        <f>TEXT(daily!$B3724,"mmmm")</f>
        <v>January</v>
      </c>
      <c r="Q3724" s="373"/>
      <c r="R3724" s="313" t="str">
        <f t="shared" si="97"/>
        <v>1900</v>
      </c>
    </row>
    <row r="3725" ht="27" customHeight="1" spans="1:18">
      <c r="A3725" s="366"/>
      <c r="B3725" s="367"/>
      <c r="C3725" s="368"/>
      <c r="D3725" s="368"/>
      <c r="E3725" s="368"/>
      <c r="F3725" s="368"/>
      <c r="G3725" s="368"/>
      <c r="H3725" s="369"/>
      <c r="I3725" s="368"/>
      <c r="J3725" s="368"/>
      <c r="K3725" s="368"/>
      <c r="L3725" s="368"/>
      <c r="M3725" s="368"/>
      <c r="N3725" s="370"/>
      <c r="O3725" s="368"/>
      <c r="P3725" s="371" t="str">
        <f>TEXT(daily!$B3725,"mmmm")</f>
        <v>January</v>
      </c>
      <c r="Q3725" s="373"/>
      <c r="R3725" s="313" t="str">
        <f t="shared" si="97"/>
        <v>1900</v>
      </c>
    </row>
    <row r="3726" ht="27" customHeight="1" spans="1:18">
      <c r="A3726" s="366"/>
      <c r="B3726" s="367"/>
      <c r="C3726" s="368"/>
      <c r="D3726" s="368"/>
      <c r="E3726" s="368"/>
      <c r="F3726" s="368"/>
      <c r="G3726" s="368"/>
      <c r="H3726" s="369"/>
      <c r="I3726" s="368"/>
      <c r="J3726" s="368"/>
      <c r="K3726" s="368"/>
      <c r="L3726" s="368"/>
      <c r="M3726" s="368"/>
      <c r="N3726" s="372"/>
      <c r="O3726" s="368"/>
      <c r="P3726" s="371" t="str">
        <f>TEXT(daily!$B3726,"mmmm")</f>
        <v>January</v>
      </c>
      <c r="Q3726" s="373"/>
      <c r="R3726" s="313" t="str">
        <f t="shared" si="97"/>
        <v>1900</v>
      </c>
    </row>
    <row r="3727" ht="27" customHeight="1" spans="1:18">
      <c r="A3727" s="366"/>
      <c r="B3727" s="367"/>
      <c r="C3727" s="368"/>
      <c r="D3727" s="368"/>
      <c r="E3727" s="368"/>
      <c r="F3727" s="368"/>
      <c r="G3727" s="368"/>
      <c r="H3727" s="369"/>
      <c r="I3727" s="368"/>
      <c r="J3727" s="368"/>
      <c r="K3727" s="368"/>
      <c r="L3727" s="368"/>
      <c r="M3727" s="368"/>
      <c r="N3727" s="370"/>
      <c r="O3727" s="368"/>
      <c r="P3727" s="371" t="str">
        <f>TEXT(daily!$B3727,"mmmm")</f>
        <v>January</v>
      </c>
      <c r="Q3727" s="373"/>
      <c r="R3727" s="313" t="str">
        <f t="shared" ref="R3727:R3790" si="98">TEXT(B3727,"yyyy")</f>
        <v>1900</v>
      </c>
    </row>
    <row r="3728" ht="27" customHeight="1" spans="1:18">
      <c r="A3728" s="366"/>
      <c r="B3728" s="367"/>
      <c r="C3728" s="368"/>
      <c r="D3728" s="368"/>
      <c r="E3728" s="368"/>
      <c r="F3728" s="368"/>
      <c r="G3728" s="368"/>
      <c r="H3728" s="369"/>
      <c r="I3728" s="368"/>
      <c r="J3728" s="368"/>
      <c r="K3728" s="368"/>
      <c r="L3728" s="368"/>
      <c r="M3728" s="368"/>
      <c r="N3728" s="372"/>
      <c r="O3728" s="368"/>
      <c r="P3728" s="371" t="str">
        <f>TEXT(daily!$B3728,"mmmm")</f>
        <v>January</v>
      </c>
      <c r="Q3728" s="373"/>
      <c r="R3728" s="313" t="str">
        <f t="shared" si="98"/>
        <v>1900</v>
      </c>
    </row>
    <row r="3729" ht="27" customHeight="1" spans="1:18">
      <c r="A3729" s="366"/>
      <c r="B3729" s="367"/>
      <c r="C3729" s="368"/>
      <c r="D3729" s="368"/>
      <c r="E3729" s="368"/>
      <c r="F3729" s="368"/>
      <c r="G3729" s="368"/>
      <c r="H3729" s="369"/>
      <c r="I3729" s="368"/>
      <c r="J3729" s="368"/>
      <c r="K3729" s="368"/>
      <c r="L3729" s="368"/>
      <c r="M3729" s="368"/>
      <c r="N3729" s="370"/>
      <c r="O3729" s="368"/>
      <c r="P3729" s="371" t="str">
        <f>TEXT(daily!$B3729,"mmmm")</f>
        <v>January</v>
      </c>
      <c r="Q3729" s="373"/>
      <c r="R3729" s="313" t="str">
        <f t="shared" si="98"/>
        <v>1900</v>
      </c>
    </row>
    <row r="3730" ht="27" customHeight="1" spans="1:18">
      <c r="A3730" s="366"/>
      <c r="B3730" s="367"/>
      <c r="C3730" s="368"/>
      <c r="D3730" s="368"/>
      <c r="E3730" s="368"/>
      <c r="F3730" s="368"/>
      <c r="G3730" s="368"/>
      <c r="H3730" s="369"/>
      <c r="I3730" s="368"/>
      <c r="J3730" s="368"/>
      <c r="K3730" s="368"/>
      <c r="L3730" s="368"/>
      <c r="M3730" s="368"/>
      <c r="N3730" s="372"/>
      <c r="O3730" s="368"/>
      <c r="P3730" s="371" t="str">
        <f>TEXT(daily!$B3730,"mmmm")</f>
        <v>January</v>
      </c>
      <c r="Q3730" s="373"/>
      <c r="R3730" s="313" t="str">
        <f t="shared" si="98"/>
        <v>1900</v>
      </c>
    </row>
    <row r="3731" ht="27" customHeight="1" spans="1:18">
      <c r="A3731" s="366"/>
      <c r="B3731" s="367"/>
      <c r="C3731" s="368"/>
      <c r="D3731" s="368"/>
      <c r="E3731" s="368"/>
      <c r="F3731" s="368"/>
      <c r="G3731" s="368"/>
      <c r="H3731" s="369"/>
      <c r="I3731" s="368"/>
      <c r="J3731" s="368"/>
      <c r="K3731" s="368"/>
      <c r="L3731" s="368"/>
      <c r="M3731" s="368"/>
      <c r="N3731" s="370"/>
      <c r="O3731" s="368"/>
      <c r="P3731" s="371" t="str">
        <f>TEXT(daily!$B3731,"mmmm")</f>
        <v>January</v>
      </c>
      <c r="Q3731" s="373"/>
      <c r="R3731" s="313" t="str">
        <f t="shared" si="98"/>
        <v>1900</v>
      </c>
    </row>
    <row r="3732" ht="27" customHeight="1" spans="1:18">
      <c r="A3732" s="366"/>
      <c r="B3732" s="367"/>
      <c r="C3732" s="368"/>
      <c r="D3732" s="368"/>
      <c r="E3732" s="368"/>
      <c r="F3732" s="368"/>
      <c r="G3732" s="368"/>
      <c r="H3732" s="369"/>
      <c r="I3732" s="368"/>
      <c r="J3732" s="368"/>
      <c r="K3732" s="368"/>
      <c r="L3732" s="368"/>
      <c r="M3732" s="368"/>
      <c r="N3732" s="372"/>
      <c r="O3732" s="368"/>
      <c r="P3732" s="371" t="str">
        <f>TEXT(daily!$B3732,"mmmm")</f>
        <v>January</v>
      </c>
      <c r="Q3732" s="373"/>
      <c r="R3732" s="313" t="str">
        <f t="shared" si="98"/>
        <v>1900</v>
      </c>
    </row>
    <row r="3733" ht="27" customHeight="1" spans="1:18">
      <c r="A3733" s="366"/>
      <c r="B3733" s="367"/>
      <c r="C3733" s="368"/>
      <c r="D3733" s="368"/>
      <c r="E3733" s="368"/>
      <c r="F3733" s="368"/>
      <c r="G3733" s="368"/>
      <c r="H3733" s="369"/>
      <c r="I3733" s="368"/>
      <c r="J3733" s="368"/>
      <c r="K3733" s="368"/>
      <c r="L3733" s="368"/>
      <c r="M3733" s="368"/>
      <c r="N3733" s="370"/>
      <c r="O3733" s="368"/>
      <c r="P3733" s="371" t="str">
        <f>TEXT(daily!$B3733,"mmmm")</f>
        <v>January</v>
      </c>
      <c r="Q3733" s="373"/>
      <c r="R3733" s="313" t="str">
        <f t="shared" si="98"/>
        <v>1900</v>
      </c>
    </row>
    <row r="3734" ht="27" customHeight="1" spans="1:18">
      <c r="A3734" s="366"/>
      <c r="B3734" s="367"/>
      <c r="C3734" s="368"/>
      <c r="D3734" s="368"/>
      <c r="E3734" s="368"/>
      <c r="F3734" s="368"/>
      <c r="G3734" s="368"/>
      <c r="H3734" s="369"/>
      <c r="I3734" s="368"/>
      <c r="J3734" s="368"/>
      <c r="K3734" s="368"/>
      <c r="L3734" s="368"/>
      <c r="M3734" s="368"/>
      <c r="N3734" s="372"/>
      <c r="O3734" s="368"/>
      <c r="P3734" s="371" t="str">
        <f>TEXT(daily!$B3734,"mmmm")</f>
        <v>January</v>
      </c>
      <c r="Q3734" s="373"/>
      <c r="R3734" s="313" t="str">
        <f t="shared" si="98"/>
        <v>1900</v>
      </c>
    </row>
    <row r="3735" ht="27" customHeight="1" spans="1:18">
      <c r="A3735" s="366"/>
      <c r="B3735" s="367"/>
      <c r="C3735" s="368"/>
      <c r="D3735" s="368"/>
      <c r="E3735" s="368"/>
      <c r="F3735" s="368"/>
      <c r="G3735" s="368"/>
      <c r="H3735" s="369"/>
      <c r="I3735" s="368"/>
      <c r="J3735" s="368"/>
      <c r="K3735" s="368"/>
      <c r="L3735" s="368"/>
      <c r="M3735" s="368"/>
      <c r="N3735" s="370"/>
      <c r="O3735" s="368"/>
      <c r="P3735" s="371" t="str">
        <f>TEXT(daily!$B3735,"mmmm")</f>
        <v>January</v>
      </c>
      <c r="Q3735" s="373"/>
      <c r="R3735" s="313" t="str">
        <f t="shared" si="98"/>
        <v>1900</v>
      </c>
    </row>
    <row r="3736" ht="27" customHeight="1" spans="1:18">
      <c r="A3736" s="366"/>
      <c r="B3736" s="367"/>
      <c r="C3736" s="368"/>
      <c r="D3736" s="368"/>
      <c r="E3736" s="368"/>
      <c r="F3736" s="368"/>
      <c r="G3736" s="368"/>
      <c r="H3736" s="369"/>
      <c r="I3736" s="368"/>
      <c r="J3736" s="368"/>
      <c r="K3736" s="368"/>
      <c r="L3736" s="368"/>
      <c r="M3736" s="368"/>
      <c r="N3736" s="372"/>
      <c r="O3736" s="368"/>
      <c r="P3736" s="371" t="str">
        <f>TEXT(daily!$B3736,"mmmm")</f>
        <v>January</v>
      </c>
      <c r="Q3736" s="373"/>
      <c r="R3736" s="313" t="str">
        <f t="shared" si="98"/>
        <v>1900</v>
      </c>
    </row>
    <row r="3737" ht="27" customHeight="1" spans="1:18">
      <c r="A3737" s="366"/>
      <c r="B3737" s="367"/>
      <c r="C3737" s="368"/>
      <c r="D3737" s="368"/>
      <c r="E3737" s="368"/>
      <c r="F3737" s="368"/>
      <c r="G3737" s="368"/>
      <c r="H3737" s="369"/>
      <c r="I3737" s="368"/>
      <c r="J3737" s="368"/>
      <c r="K3737" s="368"/>
      <c r="L3737" s="368"/>
      <c r="M3737" s="368"/>
      <c r="N3737" s="370"/>
      <c r="O3737" s="368"/>
      <c r="P3737" s="371" t="str">
        <f>TEXT(daily!$B3737,"mmmm")</f>
        <v>January</v>
      </c>
      <c r="Q3737" s="373"/>
      <c r="R3737" s="313" t="str">
        <f t="shared" si="98"/>
        <v>1900</v>
      </c>
    </row>
    <row r="3738" ht="27" customHeight="1" spans="1:18">
      <c r="A3738" s="366"/>
      <c r="B3738" s="367"/>
      <c r="C3738" s="368"/>
      <c r="D3738" s="368"/>
      <c r="E3738" s="368"/>
      <c r="F3738" s="368"/>
      <c r="G3738" s="368"/>
      <c r="H3738" s="369"/>
      <c r="I3738" s="368"/>
      <c r="J3738" s="368"/>
      <c r="K3738" s="368"/>
      <c r="L3738" s="368"/>
      <c r="M3738" s="368"/>
      <c r="N3738" s="372"/>
      <c r="O3738" s="368"/>
      <c r="P3738" s="371" t="str">
        <f>TEXT(daily!$B3738,"mmmm")</f>
        <v>January</v>
      </c>
      <c r="Q3738" s="373"/>
      <c r="R3738" s="313" t="str">
        <f t="shared" si="98"/>
        <v>1900</v>
      </c>
    </row>
    <row r="3739" ht="27" customHeight="1" spans="1:18">
      <c r="A3739" s="366"/>
      <c r="B3739" s="367"/>
      <c r="C3739" s="368"/>
      <c r="D3739" s="368"/>
      <c r="E3739" s="368"/>
      <c r="F3739" s="368"/>
      <c r="G3739" s="368"/>
      <c r="H3739" s="369"/>
      <c r="I3739" s="368"/>
      <c r="J3739" s="368"/>
      <c r="K3739" s="368"/>
      <c r="L3739" s="368"/>
      <c r="M3739" s="368"/>
      <c r="N3739" s="370"/>
      <c r="O3739" s="368"/>
      <c r="P3739" s="371" t="str">
        <f>TEXT(daily!$B3739,"mmmm")</f>
        <v>January</v>
      </c>
      <c r="Q3739" s="373"/>
      <c r="R3739" s="313" t="str">
        <f t="shared" si="98"/>
        <v>1900</v>
      </c>
    </row>
    <row r="3740" ht="27" customHeight="1" spans="1:18">
      <c r="A3740" s="366"/>
      <c r="B3740" s="367"/>
      <c r="C3740" s="368"/>
      <c r="D3740" s="368"/>
      <c r="E3740" s="368"/>
      <c r="F3740" s="368"/>
      <c r="G3740" s="368"/>
      <c r="H3740" s="369"/>
      <c r="I3740" s="368"/>
      <c r="J3740" s="368"/>
      <c r="K3740" s="368"/>
      <c r="L3740" s="368"/>
      <c r="M3740" s="368"/>
      <c r="N3740" s="372"/>
      <c r="O3740" s="368"/>
      <c r="P3740" s="371" t="str">
        <f>TEXT(daily!$B3740,"mmmm")</f>
        <v>January</v>
      </c>
      <c r="Q3740" s="373"/>
      <c r="R3740" s="313" t="str">
        <f t="shared" si="98"/>
        <v>1900</v>
      </c>
    </row>
    <row r="3741" ht="27" customHeight="1" spans="1:18">
      <c r="A3741" s="366"/>
      <c r="B3741" s="367"/>
      <c r="C3741" s="368"/>
      <c r="D3741" s="368"/>
      <c r="E3741" s="368"/>
      <c r="F3741" s="368"/>
      <c r="G3741" s="368"/>
      <c r="H3741" s="369"/>
      <c r="I3741" s="368"/>
      <c r="J3741" s="368"/>
      <c r="K3741" s="368"/>
      <c r="L3741" s="368"/>
      <c r="M3741" s="368"/>
      <c r="N3741" s="370"/>
      <c r="O3741" s="368"/>
      <c r="P3741" s="371" t="str">
        <f>TEXT(daily!$B3741,"mmmm")</f>
        <v>January</v>
      </c>
      <c r="Q3741" s="373"/>
      <c r="R3741" s="313" t="str">
        <f t="shared" si="98"/>
        <v>1900</v>
      </c>
    </row>
    <row r="3742" ht="27" customHeight="1" spans="1:18">
      <c r="A3742" s="366"/>
      <c r="B3742" s="367"/>
      <c r="C3742" s="368"/>
      <c r="D3742" s="368"/>
      <c r="E3742" s="368"/>
      <c r="F3742" s="368"/>
      <c r="G3742" s="368"/>
      <c r="H3742" s="369"/>
      <c r="I3742" s="368"/>
      <c r="J3742" s="368"/>
      <c r="K3742" s="368"/>
      <c r="L3742" s="368"/>
      <c r="M3742" s="368"/>
      <c r="N3742" s="372"/>
      <c r="O3742" s="368"/>
      <c r="P3742" s="371" t="str">
        <f>TEXT(daily!$B3742,"mmmm")</f>
        <v>January</v>
      </c>
      <c r="Q3742" s="373"/>
      <c r="R3742" s="313" t="str">
        <f t="shared" si="98"/>
        <v>1900</v>
      </c>
    </row>
    <row r="3743" ht="27" customHeight="1" spans="1:18">
      <c r="A3743" s="366"/>
      <c r="B3743" s="367"/>
      <c r="C3743" s="368"/>
      <c r="D3743" s="368"/>
      <c r="E3743" s="368"/>
      <c r="F3743" s="368"/>
      <c r="G3743" s="368"/>
      <c r="H3743" s="369"/>
      <c r="I3743" s="368"/>
      <c r="J3743" s="368"/>
      <c r="K3743" s="368"/>
      <c r="L3743" s="368"/>
      <c r="M3743" s="368"/>
      <c r="N3743" s="370"/>
      <c r="O3743" s="368"/>
      <c r="P3743" s="371" t="str">
        <f>TEXT(daily!$B3743,"mmmm")</f>
        <v>January</v>
      </c>
      <c r="Q3743" s="373"/>
      <c r="R3743" s="313" t="str">
        <f t="shared" si="98"/>
        <v>1900</v>
      </c>
    </row>
    <row r="3744" ht="27" customHeight="1" spans="1:18">
      <c r="A3744" s="366"/>
      <c r="B3744" s="367"/>
      <c r="C3744" s="368"/>
      <c r="D3744" s="368"/>
      <c r="E3744" s="368"/>
      <c r="F3744" s="368"/>
      <c r="G3744" s="368"/>
      <c r="H3744" s="369"/>
      <c r="I3744" s="368"/>
      <c r="J3744" s="368"/>
      <c r="K3744" s="368"/>
      <c r="L3744" s="368"/>
      <c r="M3744" s="368"/>
      <c r="N3744" s="372"/>
      <c r="O3744" s="368"/>
      <c r="P3744" s="371" t="str">
        <f>TEXT(daily!$B3744,"mmmm")</f>
        <v>January</v>
      </c>
      <c r="Q3744" s="373"/>
      <c r="R3744" s="313" t="str">
        <f t="shared" si="98"/>
        <v>1900</v>
      </c>
    </row>
    <row r="3745" ht="27" customHeight="1" spans="1:18">
      <c r="A3745" s="366"/>
      <c r="B3745" s="367"/>
      <c r="C3745" s="368"/>
      <c r="D3745" s="368"/>
      <c r="E3745" s="368"/>
      <c r="F3745" s="368"/>
      <c r="G3745" s="368"/>
      <c r="H3745" s="369"/>
      <c r="I3745" s="368"/>
      <c r="J3745" s="368"/>
      <c r="K3745" s="368"/>
      <c r="L3745" s="368"/>
      <c r="M3745" s="368"/>
      <c r="N3745" s="370"/>
      <c r="O3745" s="368"/>
      <c r="P3745" s="371" t="str">
        <f>TEXT(daily!$B3745,"mmmm")</f>
        <v>January</v>
      </c>
      <c r="Q3745" s="373"/>
      <c r="R3745" s="313" t="str">
        <f t="shared" si="98"/>
        <v>1900</v>
      </c>
    </row>
    <row r="3746" ht="27" customHeight="1" spans="1:18">
      <c r="A3746" s="366"/>
      <c r="B3746" s="367"/>
      <c r="C3746" s="368"/>
      <c r="D3746" s="368"/>
      <c r="E3746" s="368"/>
      <c r="F3746" s="368"/>
      <c r="G3746" s="368"/>
      <c r="H3746" s="369"/>
      <c r="I3746" s="368"/>
      <c r="J3746" s="368"/>
      <c r="K3746" s="368"/>
      <c r="L3746" s="368"/>
      <c r="M3746" s="368"/>
      <c r="N3746" s="372"/>
      <c r="O3746" s="368"/>
      <c r="P3746" s="371" t="str">
        <f>TEXT(daily!$B3746,"mmmm")</f>
        <v>January</v>
      </c>
      <c r="Q3746" s="373"/>
      <c r="R3746" s="313" t="str">
        <f t="shared" si="98"/>
        <v>1900</v>
      </c>
    </row>
    <row r="3747" ht="27" customHeight="1" spans="1:18">
      <c r="A3747" s="366"/>
      <c r="B3747" s="367"/>
      <c r="C3747" s="368"/>
      <c r="D3747" s="368"/>
      <c r="E3747" s="368"/>
      <c r="F3747" s="368"/>
      <c r="G3747" s="368"/>
      <c r="H3747" s="369"/>
      <c r="I3747" s="368"/>
      <c r="J3747" s="368"/>
      <c r="K3747" s="368"/>
      <c r="L3747" s="368"/>
      <c r="M3747" s="368"/>
      <c r="N3747" s="370"/>
      <c r="O3747" s="368"/>
      <c r="P3747" s="371" t="str">
        <f>TEXT(daily!$B3747,"mmmm")</f>
        <v>January</v>
      </c>
      <c r="Q3747" s="373"/>
      <c r="R3747" s="313" t="str">
        <f t="shared" si="98"/>
        <v>1900</v>
      </c>
    </row>
    <row r="3748" ht="27" customHeight="1" spans="1:18">
      <c r="A3748" s="366"/>
      <c r="B3748" s="367"/>
      <c r="C3748" s="368"/>
      <c r="D3748" s="368"/>
      <c r="E3748" s="368"/>
      <c r="F3748" s="368"/>
      <c r="G3748" s="368"/>
      <c r="H3748" s="369"/>
      <c r="I3748" s="368"/>
      <c r="J3748" s="368"/>
      <c r="K3748" s="368"/>
      <c r="L3748" s="368"/>
      <c r="M3748" s="368"/>
      <c r="N3748" s="372"/>
      <c r="O3748" s="368"/>
      <c r="P3748" s="371" t="str">
        <f>TEXT(daily!$B3748,"mmmm")</f>
        <v>January</v>
      </c>
      <c r="Q3748" s="373"/>
      <c r="R3748" s="313" t="str">
        <f t="shared" si="98"/>
        <v>1900</v>
      </c>
    </row>
    <row r="3749" ht="27" customHeight="1" spans="1:18">
      <c r="A3749" s="366"/>
      <c r="B3749" s="367"/>
      <c r="C3749" s="368"/>
      <c r="D3749" s="368"/>
      <c r="E3749" s="368"/>
      <c r="F3749" s="368"/>
      <c r="G3749" s="368"/>
      <c r="H3749" s="369"/>
      <c r="I3749" s="368"/>
      <c r="J3749" s="368"/>
      <c r="K3749" s="368"/>
      <c r="L3749" s="368"/>
      <c r="M3749" s="368"/>
      <c r="N3749" s="370"/>
      <c r="O3749" s="368"/>
      <c r="P3749" s="371" t="str">
        <f>TEXT(daily!$B3749,"mmmm")</f>
        <v>January</v>
      </c>
      <c r="Q3749" s="373"/>
      <c r="R3749" s="313" t="str">
        <f t="shared" si="98"/>
        <v>1900</v>
      </c>
    </row>
    <row r="3750" ht="27" customHeight="1" spans="1:18">
      <c r="A3750" s="366"/>
      <c r="B3750" s="367"/>
      <c r="C3750" s="368"/>
      <c r="D3750" s="368"/>
      <c r="E3750" s="368"/>
      <c r="F3750" s="368"/>
      <c r="G3750" s="368"/>
      <c r="H3750" s="369"/>
      <c r="I3750" s="368"/>
      <c r="J3750" s="368"/>
      <c r="K3750" s="368"/>
      <c r="L3750" s="368"/>
      <c r="M3750" s="368"/>
      <c r="N3750" s="372"/>
      <c r="O3750" s="368"/>
      <c r="P3750" s="371" t="str">
        <f>TEXT(daily!$B3750,"mmmm")</f>
        <v>January</v>
      </c>
      <c r="Q3750" s="373"/>
      <c r="R3750" s="313" t="str">
        <f t="shared" si="98"/>
        <v>1900</v>
      </c>
    </row>
    <row r="3751" ht="27" customHeight="1" spans="1:18">
      <c r="A3751" s="366"/>
      <c r="B3751" s="367"/>
      <c r="C3751" s="368"/>
      <c r="D3751" s="368"/>
      <c r="E3751" s="368"/>
      <c r="F3751" s="368"/>
      <c r="G3751" s="368"/>
      <c r="H3751" s="369"/>
      <c r="I3751" s="368"/>
      <c r="J3751" s="368"/>
      <c r="K3751" s="368"/>
      <c r="L3751" s="368"/>
      <c r="M3751" s="368"/>
      <c r="N3751" s="370"/>
      <c r="O3751" s="368"/>
      <c r="P3751" s="371" t="str">
        <f>TEXT(daily!$B3751,"mmmm")</f>
        <v>January</v>
      </c>
      <c r="Q3751" s="373"/>
      <c r="R3751" s="313" t="str">
        <f t="shared" si="98"/>
        <v>1900</v>
      </c>
    </row>
    <row r="3752" ht="27" customHeight="1" spans="1:18">
      <c r="A3752" s="366"/>
      <c r="B3752" s="367"/>
      <c r="C3752" s="368"/>
      <c r="D3752" s="368"/>
      <c r="E3752" s="368"/>
      <c r="F3752" s="368"/>
      <c r="G3752" s="368"/>
      <c r="H3752" s="369"/>
      <c r="I3752" s="368"/>
      <c r="J3752" s="368"/>
      <c r="K3752" s="368"/>
      <c r="L3752" s="368"/>
      <c r="M3752" s="368"/>
      <c r="N3752" s="372"/>
      <c r="O3752" s="368"/>
      <c r="P3752" s="371" t="str">
        <f>TEXT(daily!$B3752,"mmmm")</f>
        <v>January</v>
      </c>
      <c r="Q3752" s="373"/>
      <c r="R3752" s="313" t="str">
        <f t="shared" si="98"/>
        <v>1900</v>
      </c>
    </row>
    <row r="3753" ht="27" customHeight="1" spans="1:18">
      <c r="A3753" s="366"/>
      <c r="B3753" s="367"/>
      <c r="C3753" s="368"/>
      <c r="D3753" s="368"/>
      <c r="E3753" s="368"/>
      <c r="F3753" s="368"/>
      <c r="G3753" s="368"/>
      <c r="H3753" s="369"/>
      <c r="I3753" s="368"/>
      <c r="J3753" s="368"/>
      <c r="K3753" s="368"/>
      <c r="L3753" s="368"/>
      <c r="M3753" s="368"/>
      <c r="N3753" s="370"/>
      <c r="O3753" s="368"/>
      <c r="P3753" s="371" t="str">
        <f>TEXT(daily!$B3753,"mmmm")</f>
        <v>January</v>
      </c>
      <c r="Q3753" s="373"/>
      <c r="R3753" s="313" t="str">
        <f t="shared" si="98"/>
        <v>1900</v>
      </c>
    </row>
    <row r="3754" ht="27" customHeight="1" spans="1:18">
      <c r="A3754" s="366"/>
      <c r="B3754" s="367"/>
      <c r="C3754" s="368"/>
      <c r="D3754" s="368"/>
      <c r="E3754" s="368"/>
      <c r="F3754" s="368"/>
      <c r="G3754" s="368"/>
      <c r="H3754" s="369"/>
      <c r="I3754" s="368"/>
      <c r="J3754" s="368"/>
      <c r="K3754" s="368"/>
      <c r="L3754" s="368"/>
      <c r="M3754" s="368"/>
      <c r="N3754" s="372"/>
      <c r="O3754" s="368"/>
      <c r="P3754" s="371" t="str">
        <f>TEXT(daily!$B3754,"mmmm")</f>
        <v>January</v>
      </c>
      <c r="Q3754" s="373"/>
      <c r="R3754" s="313" t="str">
        <f t="shared" si="98"/>
        <v>1900</v>
      </c>
    </row>
    <row r="3755" ht="27" customHeight="1" spans="1:18">
      <c r="A3755" s="366"/>
      <c r="B3755" s="367"/>
      <c r="C3755" s="368"/>
      <c r="D3755" s="368"/>
      <c r="E3755" s="368"/>
      <c r="F3755" s="368"/>
      <c r="G3755" s="368"/>
      <c r="H3755" s="369"/>
      <c r="I3755" s="368"/>
      <c r="J3755" s="368"/>
      <c r="K3755" s="368"/>
      <c r="L3755" s="368"/>
      <c r="M3755" s="368"/>
      <c r="N3755" s="370"/>
      <c r="O3755" s="368"/>
      <c r="P3755" s="371" t="str">
        <f>TEXT(daily!$B3755,"mmmm")</f>
        <v>January</v>
      </c>
      <c r="Q3755" s="373"/>
      <c r="R3755" s="313" t="str">
        <f t="shared" si="98"/>
        <v>1900</v>
      </c>
    </row>
    <row r="3756" ht="27" customHeight="1" spans="1:18">
      <c r="A3756" s="366"/>
      <c r="B3756" s="367"/>
      <c r="C3756" s="368"/>
      <c r="D3756" s="368"/>
      <c r="E3756" s="368"/>
      <c r="F3756" s="368"/>
      <c r="G3756" s="368"/>
      <c r="H3756" s="369"/>
      <c r="I3756" s="368"/>
      <c r="J3756" s="368"/>
      <c r="K3756" s="368"/>
      <c r="L3756" s="368"/>
      <c r="M3756" s="368"/>
      <c r="N3756" s="372"/>
      <c r="O3756" s="368"/>
      <c r="P3756" s="371" t="str">
        <f>TEXT(daily!$B3756,"mmmm")</f>
        <v>January</v>
      </c>
      <c r="Q3756" s="373"/>
      <c r="R3756" s="313" t="str">
        <f t="shared" si="98"/>
        <v>1900</v>
      </c>
    </row>
    <row r="3757" ht="27" customHeight="1" spans="1:18">
      <c r="A3757" s="366"/>
      <c r="B3757" s="367"/>
      <c r="C3757" s="368"/>
      <c r="D3757" s="368"/>
      <c r="E3757" s="368"/>
      <c r="F3757" s="368"/>
      <c r="G3757" s="368"/>
      <c r="H3757" s="369"/>
      <c r="I3757" s="368"/>
      <c r="J3757" s="368"/>
      <c r="K3757" s="368"/>
      <c r="L3757" s="368"/>
      <c r="M3757" s="368"/>
      <c r="N3757" s="370"/>
      <c r="O3757" s="368"/>
      <c r="P3757" s="371" t="str">
        <f>TEXT(daily!$B3757,"mmmm")</f>
        <v>January</v>
      </c>
      <c r="Q3757" s="373"/>
      <c r="R3757" s="313" t="str">
        <f t="shared" si="98"/>
        <v>1900</v>
      </c>
    </row>
    <row r="3758" ht="27" customHeight="1" spans="1:18">
      <c r="A3758" s="366"/>
      <c r="B3758" s="367"/>
      <c r="C3758" s="368"/>
      <c r="D3758" s="368"/>
      <c r="E3758" s="368"/>
      <c r="F3758" s="368"/>
      <c r="G3758" s="368"/>
      <c r="H3758" s="369"/>
      <c r="I3758" s="368"/>
      <c r="J3758" s="368"/>
      <c r="K3758" s="368"/>
      <c r="L3758" s="368"/>
      <c r="M3758" s="368"/>
      <c r="N3758" s="372"/>
      <c r="O3758" s="368"/>
      <c r="P3758" s="371" t="str">
        <f>TEXT(daily!$B3758,"mmmm")</f>
        <v>January</v>
      </c>
      <c r="Q3758" s="373"/>
      <c r="R3758" s="313" t="str">
        <f t="shared" si="98"/>
        <v>1900</v>
      </c>
    </row>
    <row r="3759" ht="27" customHeight="1" spans="1:18">
      <c r="A3759" s="366"/>
      <c r="B3759" s="367"/>
      <c r="C3759" s="368"/>
      <c r="D3759" s="368"/>
      <c r="E3759" s="368"/>
      <c r="F3759" s="368"/>
      <c r="G3759" s="368"/>
      <c r="H3759" s="369"/>
      <c r="I3759" s="368"/>
      <c r="J3759" s="368"/>
      <c r="K3759" s="368"/>
      <c r="L3759" s="368"/>
      <c r="M3759" s="368"/>
      <c r="N3759" s="370"/>
      <c r="O3759" s="368"/>
      <c r="P3759" s="371" t="str">
        <f>TEXT(daily!$B3759,"mmmm")</f>
        <v>January</v>
      </c>
      <c r="Q3759" s="373"/>
      <c r="R3759" s="313" t="str">
        <f t="shared" si="98"/>
        <v>1900</v>
      </c>
    </row>
    <row r="3760" ht="27" customHeight="1" spans="1:18">
      <c r="A3760" s="366"/>
      <c r="B3760" s="367"/>
      <c r="C3760" s="368"/>
      <c r="D3760" s="368"/>
      <c r="E3760" s="368"/>
      <c r="F3760" s="368"/>
      <c r="G3760" s="368"/>
      <c r="H3760" s="369"/>
      <c r="I3760" s="368"/>
      <c r="J3760" s="368"/>
      <c r="K3760" s="368"/>
      <c r="L3760" s="368"/>
      <c r="M3760" s="368"/>
      <c r="N3760" s="372"/>
      <c r="O3760" s="368"/>
      <c r="P3760" s="371" t="str">
        <f>TEXT(daily!$B3760,"mmmm")</f>
        <v>January</v>
      </c>
      <c r="Q3760" s="373"/>
      <c r="R3760" s="313" t="str">
        <f t="shared" si="98"/>
        <v>1900</v>
      </c>
    </row>
    <row r="3761" ht="27" customHeight="1" spans="1:18">
      <c r="A3761" s="366"/>
      <c r="B3761" s="367"/>
      <c r="C3761" s="368"/>
      <c r="D3761" s="368"/>
      <c r="E3761" s="368"/>
      <c r="F3761" s="368"/>
      <c r="G3761" s="368"/>
      <c r="H3761" s="369"/>
      <c r="I3761" s="368"/>
      <c r="J3761" s="368"/>
      <c r="K3761" s="368"/>
      <c r="L3761" s="368"/>
      <c r="M3761" s="368"/>
      <c r="N3761" s="370"/>
      <c r="O3761" s="368"/>
      <c r="P3761" s="371" t="str">
        <f>TEXT(daily!$B3761,"mmmm")</f>
        <v>January</v>
      </c>
      <c r="Q3761" s="373"/>
      <c r="R3761" s="313" t="str">
        <f t="shared" si="98"/>
        <v>1900</v>
      </c>
    </row>
    <row r="3762" ht="27" customHeight="1" spans="1:18">
      <c r="A3762" s="366"/>
      <c r="B3762" s="367"/>
      <c r="C3762" s="368"/>
      <c r="D3762" s="368"/>
      <c r="E3762" s="368"/>
      <c r="F3762" s="368"/>
      <c r="G3762" s="368"/>
      <c r="H3762" s="369"/>
      <c r="I3762" s="368"/>
      <c r="J3762" s="368"/>
      <c r="K3762" s="368"/>
      <c r="L3762" s="368"/>
      <c r="M3762" s="368"/>
      <c r="N3762" s="372"/>
      <c r="O3762" s="368"/>
      <c r="P3762" s="371" t="str">
        <f>TEXT(daily!$B3762,"mmmm")</f>
        <v>January</v>
      </c>
      <c r="Q3762" s="373"/>
      <c r="R3762" s="313" t="str">
        <f t="shared" si="98"/>
        <v>1900</v>
      </c>
    </row>
    <row r="3763" ht="27" customHeight="1" spans="1:18">
      <c r="A3763" s="366"/>
      <c r="B3763" s="367"/>
      <c r="C3763" s="368"/>
      <c r="D3763" s="368"/>
      <c r="E3763" s="368"/>
      <c r="F3763" s="368"/>
      <c r="G3763" s="368"/>
      <c r="H3763" s="369"/>
      <c r="I3763" s="368"/>
      <c r="J3763" s="368"/>
      <c r="K3763" s="368"/>
      <c r="L3763" s="368"/>
      <c r="M3763" s="368"/>
      <c r="N3763" s="370"/>
      <c r="O3763" s="368"/>
      <c r="P3763" s="371" t="str">
        <f>TEXT(daily!$B3763,"mmmm")</f>
        <v>January</v>
      </c>
      <c r="Q3763" s="373"/>
      <c r="R3763" s="313" t="str">
        <f t="shared" si="98"/>
        <v>1900</v>
      </c>
    </row>
    <row r="3764" ht="27" customHeight="1" spans="1:18">
      <c r="A3764" s="366"/>
      <c r="B3764" s="367"/>
      <c r="C3764" s="368"/>
      <c r="D3764" s="368"/>
      <c r="E3764" s="368"/>
      <c r="F3764" s="368"/>
      <c r="G3764" s="368"/>
      <c r="H3764" s="369"/>
      <c r="I3764" s="368"/>
      <c r="J3764" s="368"/>
      <c r="K3764" s="368"/>
      <c r="L3764" s="368"/>
      <c r="M3764" s="368"/>
      <c r="N3764" s="372"/>
      <c r="O3764" s="368"/>
      <c r="P3764" s="371" t="str">
        <f>TEXT(daily!$B3764,"mmmm")</f>
        <v>January</v>
      </c>
      <c r="Q3764" s="373"/>
      <c r="R3764" s="313" t="str">
        <f t="shared" si="98"/>
        <v>1900</v>
      </c>
    </row>
    <row r="3765" ht="27" customHeight="1" spans="1:18">
      <c r="A3765" s="366"/>
      <c r="B3765" s="367"/>
      <c r="C3765" s="368"/>
      <c r="D3765" s="368"/>
      <c r="E3765" s="368"/>
      <c r="F3765" s="368"/>
      <c r="G3765" s="368"/>
      <c r="H3765" s="369"/>
      <c r="I3765" s="368"/>
      <c r="J3765" s="368"/>
      <c r="K3765" s="368"/>
      <c r="L3765" s="368"/>
      <c r="M3765" s="368"/>
      <c r="N3765" s="370"/>
      <c r="O3765" s="368"/>
      <c r="P3765" s="371" t="str">
        <f>TEXT(daily!$B3765,"mmmm")</f>
        <v>January</v>
      </c>
      <c r="Q3765" s="373"/>
      <c r="R3765" s="313" t="str">
        <f t="shared" si="98"/>
        <v>1900</v>
      </c>
    </row>
    <row r="3766" ht="27" customHeight="1" spans="1:18">
      <c r="A3766" s="366"/>
      <c r="B3766" s="367"/>
      <c r="C3766" s="368"/>
      <c r="D3766" s="368"/>
      <c r="E3766" s="368"/>
      <c r="F3766" s="368"/>
      <c r="G3766" s="368"/>
      <c r="H3766" s="369"/>
      <c r="I3766" s="368"/>
      <c r="J3766" s="368"/>
      <c r="K3766" s="368"/>
      <c r="L3766" s="368"/>
      <c r="M3766" s="368"/>
      <c r="N3766" s="372"/>
      <c r="O3766" s="368"/>
      <c r="P3766" s="371" t="str">
        <f>TEXT(daily!$B3766,"mmmm")</f>
        <v>January</v>
      </c>
      <c r="Q3766" s="373"/>
      <c r="R3766" s="313" t="str">
        <f t="shared" si="98"/>
        <v>1900</v>
      </c>
    </row>
    <row r="3767" ht="27" customHeight="1" spans="1:18">
      <c r="A3767" s="366"/>
      <c r="B3767" s="367"/>
      <c r="C3767" s="368"/>
      <c r="D3767" s="368"/>
      <c r="E3767" s="368"/>
      <c r="F3767" s="368"/>
      <c r="G3767" s="368"/>
      <c r="H3767" s="369"/>
      <c r="I3767" s="368"/>
      <c r="J3767" s="368"/>
      <c r="K3767" s="368"/>
      <c r="L3767" s="368"/>
      <c r="M3767" s="368"/>
      <c r="N3767" s="370"/>
      <c r="O3767" s="368"/>
      <c r="P3767" s="371" t="str">
        <f>TEXT(daily!$B3767,"mmmm")</f>
        <v>January</v>
      </c>
      <c r="Q3767" s="373"/>
      <c r="R3767" s="313" t="str">
        <f t="shared" si="98"/>
        <v>1900</v>
      </c>
    </row>
    <row r="3768" ht="27" customHeight="1" spans="1:18">
      <c r="A3768" s="366"/>
      <c r="B3768" s="367"/>
      <c r="C3768" s="368"/>
      <c r="D3768" s="368"/>
      <c r="E3768" s="368"/>
      <c r="F3768" s="368"/>
      <c r="G3768" s="368"/>
      <c r="H3768" s="369"/>
      <c r="I3768" s="368"/>
      <c r="J3768" s="368"/>
      <c r="K3768" s="368"/>
      <c r="L3768" s="368"/>
      <c r="M3768" s="368"/>
      <c r="N3768" s="372"/>
      <c r="O3768" s="368"/>
      <c r="P3768" s="371" t="str">
        <f>TEXT(daily!$B3768,"mmmm")</f>
        <v>January</v>
      </c>
      <c r="Q3768" s="373"/>
      <c r="R3768" s="313" t="str">
        <f t="shared" si="98"/>
        <v>1900</v>
      </c>
    </row>
    <row r="3769" ht="27" customHeight="1" spans="1:18">
      <c r="A3769" s="366"/>
      <c r="B3769" s="367"/>
      <c r="C3769" s="368"/>
      <c r="D3769" s="368"/>
      <c r="E3769" s="368"/>
      <c r="F3769" s="368"/>
      <c r="G3769" s="368"/>
      <c r="H3769" s="369"/>
      <c r="I3769" s="368"/>
      <c r="J3769" s="368"/>
      <c r="K3769" s="368"/>
      <c r="L3769" s="368"/>
      <c r="M3769" s="368"/>
      <c r="N3769" s="370"/>
      <c r="O3769" s="368"/>
      <c r="P3769" s="371" t="str">
        <f>TEXT(daily!$B3769,"mmmm")</f>
        <v>January</v>
      </c>
      <c r="Q3769" s="373"/>
      <c r="R3769" s="313" t="str">
        <f t="shared" si="98"/>
        <v>1900</v>
      </c>
    </row>
    <row r="3770" ht="27" customHeight="1" spans="1:18">
      <c r="A3770" s="366"/>
      <c r="B3770" s="367"/>
      <c r="C3770" s="368"/>
      <c r="D3770" s="368"/>
      <c r="E3770" s="368"/>
      <c r="F3770" s="368"/>
      <c r="G3770" s="368"/>
      <c r="H3770" s="369"/>
      <c r="I3770" s="368"/>
      <c r="J3770" s="368"/>
      <c r="K3770" s="368"/>
      <c r="L3770" s="368"/>
      <c r="M3770" s="368"/>
      <c r="N3770" s="372"/>
      <c r="O3770" s="368"/>
      <c r="P3770" s="371" t="str">
        <f>TEXT(daily!$B3770,"mmmm")</f>
        <v>January</v>
      </c>
      <c r="Q3770" s="373"/>
      <c r="R3770" s="313" t="str">
        <f t="shared" si="98"/>
        <v>1900</v>
      </c>
    </row>
    <row r="3771" ht="27" customHeight="1" spans="1:18">
      <c r="A3771" s="366"/>
      <c r="B3771" s="367"/>
      <c r="C3771" s="368"/>
      <c r="D3771" s="368"/>
      <c r="E3771" s="368"/>
      <c r="F3771" s="368"/>
      <c r="G3771" s="368"/>
      <c r="H3771" s="369"/>
      <c r="I3771" s="368"/>
      <c r="J3771" s="368"/>
      <c r="K3771" s="368"/>
      <c r="L3771" s="368"/>
      <c r="M3771" s="368"/>
      <c r="N3771" s="370"/>
      <c r="O3771" s="368"/>
      <c r="P3771" s="371" t="str">
        <f>TEXT(daily!$B3771,"mmmm")</f>
        <v>January</v>
      </c>
      <c r="Q3771" s="373"/>
      <c r="R3771" s="313" t="str">
        <f t="shared" si="98"/>
        <v>1900</v>
      </c>
    </row>
    <row r="3772" ht="27" customHeight="1" spans="1:18">
      <c r="A3772" s="366"/>
      <c r="B3772" s="367"/>
      <c r="C3772" s="368"/>
      <c r="D3772" s="368"/>
      <c r="E3772" s="368"/>
      <c r="F3772" s="368"/>
      <c r="G3772" s="368"/>
      <c r="H3772" s="369"/>
      <c r="I3772" s="368"/>
      <c r="J3772" s="368"/>
      <c r="K3772" s="368"/>
      <c r="L3772" s="368"/>
      <c r="M3772" s="368"/>
      <c r="N3772" s="372"/>
      <c r="O3772" s="368"/>
      <c r="P3772" s="371" t="str">
        <f>TEXT(daily!$B3772,"mmmm")</f>
        <v>January</v>
      </c>
      <c r="Q3772" s="373"/>
      <c r="R3772" s="313" t="str">
        <f t="shared" si="98"/>
        <v>1900</v>
      </c>
    </row>
    <row r="3773" ht="27" customHeight="1" spans="1:18">
      <c r="A3773" s="366"/>
      <c r="B3773" s="367"/>
      <c r="C3773" s="368"/>
      <c r="D3773" s="368"/>
      <c r="E3773" s="368"/>
      <c r="F3773" s="368"/>
      <c r="G3773" s="368"/>
      <c r="H3773" s="369"/>
      <c r="I3773" s="368"/>
      <c r="J3773" s="368"/>
      <c r="K3773" s="368"/>
      <c r="L3773" s="368"/>
      <c r="M3773" s="368"/>
      <c r="N3773" s="370"/>
      <c r="O3773" s="368"/>
      <c r="P3773" s="371" t="str">
        <f>TEXT(daily!$B3773,"mmmm")</f>
        <v>January</v>
      </c>
      <c r="Q3773" s="373"/>
      <c r="R3773" s="313" t="str">
        <f t="shared" si="98"/>
        <v>1900</v>
      </c>
    </row>
    <row r="3774" ht="27" customHeight="1" spans="1:18">
      <c r="A3774" s="366"/>
      <c r="B3774" s="367"/>
      <c r="C3774" s="368"/>
      <c r="D3774" s="368"/>
      <c r="E3774" s="368"/>
      <c r="F3774" s="368"/>
      <c r="G3774" s="368"/>
      <c r="H3774" s="369"/>
      <c r="I3774" s="368"/>
      <c r="J3774" s="368"/>
      <c r="K3774" s="368"/>
      <c r="L3774" s="368"/>
      <c r="M3774" s="368"/>
      <c r="N3774" s="372"/>
      <c r="O3774" s="368"/>
      <c r="P3774" s="371" t="str">
        <f>TEXT(daily!$B3774,"mmmm")</f>
        <v>January</v>
      </c>
      <c r="Q3774" s="373"/>
      <c r="R3774" s="313" t="str">
        <f t="shared" si="98"/>
        <v>1900</v>
      </c>
    </row>
    <row r="3775" ht="27" customHeight="1" spans="1:18">
      <c r="A3775" s="366"/>
      <c r="B3775" s="367"/>
      <c r="C3775" s="368"/>
      <c r="D3775" s="368"/>
      <c r="E3775" s="368"/>
      <c r="F3775" s="368"/>
      <c r="G3775" s="368"/>
      <c r="H3775" s="369"/>
      <c r="I3775" s="368"/>
      <c r="J3775" s="368"/>
      <c r="K3775" s="368"/>
      <c r="L3775" s="368"/>
      <c r="M3775" s="368"/>
      <c r="N3775" s="370"/>
      <c r="O3775" s="368"/>
      <c r="P3775" s="371" t="str">
        <f>TEXT(daily!$B3775,"mmmm")</f>
        <v>January</v>
      </c>
      <c r="Q3775" s="373"/>
      <c r="R3775" s="313" t="str">
        <f t="shared" si="98"/>
        <v>1900</v>
      </c>
    </row>
    <row r="3776" ht="27" customHeight="1" spans="1:18">
      <c r="A3776" s="366"/>
      <c r="B3776" s="367"/>
      <c r="C3776" s="368"/>
      <c r="D3776" s="368"/>
      <c r="E3776" s="368"/>
      <c r="F3776" s="368"/>
      <c r="G3776" s="368"/>
      <c r="H3776" s="369"/>
      <c r="I3776" s="368"/>
      <c r="J3776" s="368"/>
      <c r="K3776" s="368"/>
      <c r="L3776" s="368"/>
      <c r="M3776" s="368"/>
      <c r="N3776" s="372"/>
      <c r="O3776" s="368"/>
      <c r="P3776" s="371" t="str">
        <f>TEXT(daily!$B3776,"mmmm")</f>
        <v>January</v>
      </c>
      <c r="Q3776" s="373"/>
      <c r="R3776" s="313" t="str">
        <f t="shared" si="98"/>
        <v>1900</v>
      </c>
    </row>
    <row r="3777" ht="27" customHeight="1" spans="1:18">
      <c r="A3777" s="366"/>
      <c r="B3777" s="367"/>
      <c r="C3777" s="368"/>
      <c r="D3777" s="368"/>
      <c r="E3777" s="368"/>
      <c r="F3777" s="368"/>
      <c r="G3777" s="368"/>
      <c r="H3777" s="369"/>
      <c r="I3777" s="368"/>
      <c r="J3777" s="368"/>
      <c r="K3777" s="368"/>
      <c r="L3777" s="368"/>
      <c r="M3777" s="368"/>
      <c r="N3777" s="370"/>
      <c r="O3777" s="368"/>
      <c r="P3777" s="371" t="str">
        <f>TEXT(daily!$B3777,"mmmm")</f>
        <v>January</v>
      </c>
      <c r="Q3777" s="373"/>
      <c r="R3777" s="313" t="str">
        <f t="shared" si="98"/>
        <v>1900</v>
      </c>
    </row>
    <row r="3778" ht="27" customHeight="1" spans="1:18">
      <c r="A3778" s="366"/>
      <c r="B3778" s="367"/>
      <c r="C3778" s="368"/>
      <c r="D3778" s="368"/>
      <c r="E3778" s="368"/>
      <c r="F3778" s="368"/>
      <c r="G3778" s="368"/>
      <c r="H3778" s="369"/>
      <c r="I3778" s="368"/>
      <c r="J3778" s="368"/>
      <c r="K3778" s="368"/>
      <c r="L3778" s="368"/>
      <c r="M3778" s="368"/>
      <c r="N3778" s="372"/>
      <c r="O3778" s="368"/>
      <c r="P3778" s="371" t="str">
        <f>TEXT(daily!$B3778,"mmmm")</f>
        <v>January</v>
      </c>
      <c r="Q3778" s="373"/>
      <c r="R3778" s="313" t="str">
        <f t="shared" si="98"/>
        <v>1900</v>
      </c>
    </row>
    <row r="3779" ht="27" customHeight="1" spans="1:18">
      <c r="A3779" s="366"/>
      <c r="B3779" s="367"/>
      <c r="C3779" s="368"/>
      <c r="D3779" s="368"/>
      <c r="E3779" s="368"/>
      <c r="F3779" s="368"/>
      <c r="G3779" s="368"/>
      <c r="H3779" s="369"/>
      <c r="I3779" s="368"/>
      <c r="J3779" s="368"/>
      <c r="K3779" s="368"/>
      <c r="L3779" s="368"/>
      <c r="M3779" s="368"/>
      <c r="N3779" s="370"/>
      <c r="O3779" s="368"/>
      <c r="P3779" s="371" t="str">
        <f>TEXT(daily!$B3779,"mmmm")</f>
        <v>January</v>
      </c>
      <c r="Q3779" s="373"/>
      <c r="R3779" s="313" t="str">
        <f t="shared" si="98"/>
        <v>1900</v>
      </c>
    </row>
    <row r="3780" ht="27" customHeight="1" spans="1:18">
      <c r="A3780" s="366"/>
      <c r="B3780" s="367"/>
      <c r="C3780" s="368"/>
      <c r="D3780" s="368"/>
      <c r="E3780" s="368"/>
      <c r="F3780" s="368"/>
      <c r="G3780" s="368"/>
      <c r="H3780" s="369"/>
      <c r="I3780" s="368"/>
      <c r="J3780" s="368"/>
      <c r="K3780" s="368"/>
      <c r="L3780" s="368"/>
      <c r="M3780" s="368"/>
      <c r="N3780" s="372"/>
      <c r="O3780" s="368"/>
      <c r="P3780" s="371" t="str">
        <f>TEXT(daily!$B3780,"mmmm")</f>
        <v>January</v>
      </c>
      <c r="Q3780" s="373"/>
      <c r="R3780" s="313" t="str">
        <f t="shared" si="98"/>
        <v>1900</v>
      </c>
    </row>
    <row r="3781" ht="27" customHeight="1" spans="1:18">
      <c r="A3781" s="366"/>
      <c r="B3781" s="367"/>
      <c r="C3781" s="368"/>
      <c r="D3781" s="368"/>
      <c r="E3781" s="368"/>
      <c r="F3781" s="368"/>
      <c r="G3781" s="368"/>
      <c r="H3781" s="369"/>
      <c r="I3781" s="368"/>
      <c r="J3781" s="368"/>
      <c r="K3781" s="368"/>
      <c r="L3781" s="368"/>
      <c r="M3781" s="368"/>
      <c r="N3781" s="370"/>
      <c r="O3781" s="368"/>
      <c r="P3781" s="371" t="str">
        <f>TEXT(daily!$B3781,"mmmm")</f>
        <v>January</v>
      </c>
      <c r="Q3781" s="373"/>
      <c r="R3781" s="313" t="str">
        <f t="shared" si="98"/>
        <v>1900</v>
      </c>
    </row>
    <row r="3782" ht="27" customHeight="1" spans="1:18">
      <c r="A3782" s="366"/>
      <c r="B3782" s="367"/>
      <c r="C3782" s="368"/>
      <c r="D3782" s="368"/>
      <c r="E3782" s="368"/>
      <c r="F3782" s="368"/>
      <c r="G3782" s="368"/>
      <c r="H3782" s="369"/>
      <c r="I3782" s="368"/>
      <c r="J3782" s="368"/>
      <c r="K3782" s="368"/>
      <c r="L3782" s="368"/>
      <c r="M3782" s="368"/>
      <c r="N3782" s="372"/>
      <c r="O3782" s="368"/>
      <c r="P3782" s="371" t="str">
        <f>TEXT(daily!$B3782,"mmmm")</f>
        <v>January</v>
      </c>
      <c r="Q3782" s="373"/>
      <c r="R3782" s="313" t="str">
        <f t="shared" si="98"/>
        <v>1900</v>
      </c>
    </row>
    <row r="3783" ht="27" customHeight="1" spans="1:18">
      <c r="A3783" s="366"/>
      <c r="B3783" s="367"/>
      <c r="C3783" s="368"/>
      <c r="D3783" s="368"/>
      <c r="E3783" s="368"/>
      <c r="F3783" s="368"/>
      <c r="G3783" s="368"/>
      <c r="H3783" s="369"/>
      <c r="I3783" s="368"/>
      <c r="J3783" s="368"/>
      <c r="K3783" s="368"/>
      <c r="L3783" s="368"/>
      <c r="M3783" s="368"/>
      <c r="N3783" s="370"/>
      <c r="O3783" s="368"/>
      <c r="P3783" s="371" t="str">
        <f>TEXT(daily!$B3783,"mmmm")</f>
        <v>January</v>
      </c>
      <c r="Q3783" s="373"/>
      <c r="R3783" s="313" t="str">
        <f t="shared" si="98"/>
        <v>1900</v>
      </c>
    </row>
    <row r="3784" ht="27" customHeight="1" spans="1:18">
      <c r="A3784" s="366"/>
      <c r="B3784" s="367"/>
      <c r="C3784" s="368"/>
      <c r="D3784" s="368"/>
      <c r="E3784" s="368"/>
      <c r="F3784" s="368"/>
      <c r="G3784" s="368"/>
      <c r="H3784" s="369"/>
      <c r="I3784" s="368"/>
      <c r="J3784" s="368"/>
      <c r="K3784" s="368"/>
      <c r="L3784" s="368"/>
      <c r="M3784" s="368"/>
      <c r="N3784" s="372"/>
      <c r="O3784" s="368"/>
      <c r="P3784" s="371" t="str">
        <f>TEXT(daily!$B3784,"mmmm")</f>
        <v>January</v>
      </c>
      <c r="Q3784" s="373"/>
      <c r="R3784" s="313" t="str">
        <f t="shared" si="98"/>
        <v>1900</v>
      </c>
    </row>
    <row r="3785" ht="27" customHeight="1" spans="1:18">
      <c r="A3785" s="366"/>
      <c r="B3785" s="367"/>
      <c r="C3785" s="368"/>
      <c r="D3785" s="368"/>
      <c r="E3785" s="368"/>
      <c r="F3785" s="368"/>
      <c r="G3785" s="368"/>
      <c r="H3785" s="369"/>
      <c r="I3785" s="368"/>
      <c r="J3785" s="368"/>
      <c r="K3785" s="368"/>
      <c r="L3785" s="368"/>
      <c r="M3785" s="368"/>
      <c r="N3785" s="370"/>
      <c r="O3785" s="368"/>
      <c r="P3785" s="371" t="str">
        <f>TEXT(daily!$B3785,"mmmm")</f>
        <v>January</v>
      </c>
      <c r="Q3785" s="373"/>
      <c r="R3785" s="313" t="str">
        <f t="shared" si="98"/>
        <v>1900</v>
      </c>
    </row>
    <row r="3786" ht="27" customHeight="1" spans="1:18">
      <c r="A3786" s="366"/>
      <c r="B3786" s="367"/>
      <c r="C3786" s="368"/>
      <c r="D3786" s="368"/>
      <c r="E3786" s="368"/>
      <c r="F3786" s="368"/>
      <c r="G3786" s="368"/>
      <c r="H3786" s="369"/>
      <c r="I3786" s="368"/>
      <c r="J3786" s="368"/>
      <c r="K3786" s="368"/>
      <c r="L3786" s="368"/>
      <c r="M3786" s="368"/>
      <c r="N3786" s="372"/>
      <c r="O3786" s="368"/>
      <c r="P3786" s="371" t="str">
        <f>TEXT(daily!$B3786,"mmmm")</f>
        <v>January</v>
      </c>
      <c r="Q3786" s="373"/>
      <c r="R3786" s="313" t="str">
        <f t="shared" si="98"/>
        <v>1900</v>
      </c>
    </row>
    <row r="3787" ht="27" customHeight="1" spans="1:18">
      <c r="A3787" s="366"/>
      <c r="B3787" s="367"/>
      <c r="C3787" s="368"/>
      <c r="D3787" s="368"/>
      <c r="E3787" s="368"/>
      <c r="F3787" s="368"/>
      <c r="G3787" s="368"/>
      <c r="H3787" s="369"/>
      <c r="I3787" s="368"/>
      <c r="J3787" s="368"/>
      <c r="K3787" s="368"/>
      <c r="L3787" s="368"/>
      <c r="M3787" s="368"/>
      <c r="N3787" s="370"/>
      <c r="O3787" s="368"/>
      <c r="P3787" s="371" t="str">
        <f>TEXT(daily!$B3787,"mmmm")</f>
        <v>January</v>
      </c>
      <c r="Q3787" s="373"/>
      <c r="R3787" s="313" t="str">
        <f t="shared" si="98"/>
        <v>1900</v>
      </c>
    </row>
    <row r="3788" ht="27" customHeight="1" spans="1:18">
      <c r="A3788" s="366"/>
      <c r="B3788" s="367"/>
      <c r="C3788" s="368"/>
      <c r="D3788" s="368"/>
      <c r="E3788" s="368"/>
      <c r="F3788" s="368"/>
      <c r="G3788" s="368"/>
      <c r="H3788" s="369"/>
      <c r="I3788" s="368"/>
      <c r="J3788" s="368"/>
      <c r="K3788" s="368"/>
      <c r="L3788" s="368"/>
      <c r="M3788" s="368"/>
      <c r="N3788" s="372"/>
      <c r="O3788" s="368"/>
      <c r="P3788" s="371" t="str">
        <f>TEXT(daily!$B3788,"mmmm")</f>
        <v>January</v>
      </c>
      <c r="Q3788" s="373"/>
      <c r="R3788" s="313" t="str">
        <f t="shared" si="98"/>
        <v>1900</v>
      </c>
    </row>
    <row r="3789" ht="27" customHeight="1" spans="1:18">
      <c r="A3789" s="366"/>
      <c r="B3789" s="367"/>
      <c r="C3789" s="368"/>
      <c r="D3789" s="368"/>
      <c r="E3789" s="368"/>
      <c r="F3789" s="368"/>
      <c r="G3789" s="368"/>
      <c r="H3789" s="369"/>
      <c r="I3789" s="368"/>
      <c r="J3789" s="368"/>
      <c r="K3789" s="368"/>
      <c r="L3789" s="368"/>
      <c r="M3789" s="368"/>
      <c r="N3789" s="370"/>
      <c r="O3789" s="368"/>
      <c r="P3789" s="371" t="str">
        <f>TEXT(daily!$B3789,"mmmm")</f>
        <v>January</v>
      </c>
      <c r="Q3789" s="373"/>
      <c r="R3789" s="313" t="str">
        <f t="shared" si="98"/>
        <v>1900</v>
      </c>
    </row>
    <row r="3790" ht="27" customHeight="1" spans="1:18">
      <c r="A3790" s="366"/>
      <c r="B3790" s="367"/>
      <c r="C3790" s="368"/>
      <c r="D3790" s="368"/>
      <c r="E3790" s="368"/>
      <c r="F3790" s="368"/>
      <c r="G3790" s="368"/>
      <c r="H3790" s="369"/>
      <c r="I3790" s="368"/>
      <c r="J3790" s="368"/>
      <c r="K3790" s="368"/>
      <c r="L3790" s="368"/>
      <c r="M3790" s="368"/>
      <c r="N3790" s="372"/>
      <c r="O3790" s="368"/>
      <c r="P3790" s="371" t="str">
        <f>TEXT(daily!$B3790,"mmmm")</f>
        <v>January</v>
      </c>
      <c r="Q3790" s="373"/>
      <c r="R3790" s="313" t="str">
        <f t="shared" si="98"/>
        <v>1900</v>
      </c>
    </row>
    <row r="3791" ht="27" customHeight="1" spans="1:18">
      <c r="A3791" s="366"/>
      <c r="B3791" s="367"/>
      <c r="C3791" s="368"/>
      <c r="D3791" s="368"/>
      <c r="E3791" s="368"/>
      <c r="F3791" s="368"/>
      <c r="G3791" s="368"/>
      <c r="H3791" s="369"/>
      <c r="I3791" s="368"/>
      <c r="J3791" s="368"/>
      <c r="K3791" s="368"/>
      <c r="L3791" s="368"/>
      <c r="M3791" s="368"/>
      <c r="N3791" s="370"/>
      <c r="O3791" s="368"/>
      <c r="P3791" s="371" t="str">
        <f>TEXT(daily!$B3791,"mmmm")</f>
        <v>January</v>
      </c>
      <c r="Q3791" s="373"/>
      <c r="R3791" s="313" t="str">
        <f t="shared" ref="R3791:R3854" si="99">TEXT(B3791,"yyyy")</f>
        <v>1900</v>
      </c>
    </row>
    <row r="3792" ht="27" customHeight="1" spans="1:18">
      <c r="A3792" s="366"/>
      <c r="B3792" s="367"/>
      <c r="C3792" s="368"/>
      <c r="D3792" s="368"/>
      <c r="E3792" s="368"/>
      <c r="F3792" s="368"/>
      <c r="G3792" s="368"/>
      <c r="H3792" s="369"/>
      <c r="I3792" s="368"/>
      <c r="J3792" s="368"/>
      <c r="K3792" s="368"/>
      <c r="L3792" s="368"/>
      <c r="M3792" s="368"/>
      <c r="N3792" s="372"/>
      <c r="O3792" s="368"/>
      <c r="P3792" s="371" t="str">
        <f>TEXT(daily!$B3792,"mmmm")</f>
        <v>January</v>
      </c>
      <c r="Q3792" s="373"/>
      <c r="R3792" s="313" t="str">
        <f t="shared" si="99"/>
        <v>1900</v>
      </c>
    </row>
    <row r="3793" ht="27" customHeight="1" spans="1:18">
      <c r="A3793" s="366"/>
      <c r="B3793" s="367"/>
      <c r="C3793" s="368"/>
      <c r="D3793" s="368"/>
      <c r="E3793" s="368"/>
      <c r="F3793" s="368"/>
      <c r="G3793" s="368"/>
      <c r="H3793" s="369"/>
      <c r="I3793" s="368"/>
      <c r="J3793" s="368"/>
      <c r="K3793" s="368"/>
      <c r="L3793" s="368"/>
      <c r="M3793" s="368"/>
      <c r="N3793" s="370"/>
      <c r="O3793" s="368"/>
      <c r="P3793" s="371" t="str">
        <f>TEXT(daily!$B3793,"mmmm")</f>
        <v>January</v>
      </c>
      <c r="Q3793" s="373"/>
      <c r="R3793" s="313" t="str">
        <f t="shared" si="99"/>
        <v>1900</v>
      </c>
    </row>
    <row r="3794" ht="27" customHeight="1" spans="1:18">
      <c r="A3794" s="366"/>
      <c r="B3794" s="367"/>
      <c r="C3794" s="368"/>
      <c r="D3794" s="368"/>
      <c r="E3794" s="368"/>
      <c r="F3794" s="368"/>
      <c r="G3794" s="368"/>
      <c r="H3794" s="369"/>
      <c r="I3794" s="368"/>
      <c r="J3794" s="368"/>
      <c r="K3794" s="368"/>
      <c r="L3794" s="368"/>
      <c r="M3794" s="368"/>
      <c r="N3794" s="372"/>
      <c r="O3794" s="368"/>
      <c r="P3794" s="371" t="str">
        <f>TEXT(daily!$B3794,"mmmm")</f>
        <v>January</v>
      </c>
      <c r="Q3794" s="373"/>
      <c r="R3794" s="313" t="str">
        <f t="shared" si="99"/>
        <v>1900</v>
      </c>
    </row>
    <row r="3795" ht="27" customHeight="1" spans="1:18">
      <c r="A3795" s="366"/>
      <c r="B3795" s="367"/>
      <c r="C3795" s="368"/>
      <c r="D3795" s="368"/>
      <c r="E3795" s="368"/>
      <c r="F3795" s="368"/>
      <c r="G3795" s="368"/>
      <c r="H3795" s="369"/>
      <c r="I3795" s="368"/>
      <c r="J3795" s="368"/>
      <c r="K3795" s="368"/>
      <c r="L3795" s="368"/>
      <c r="M3795" s="368"/>
      <c r="N3795" s="370"/>
      <c r="O3795" s="368"/>
      <c r="P3795" s="371" t="str">
        <f>TEXT(daily!$B3795,"mmmm")</f>
        <v>January</v>
      </c>
      <c r="Q3795" s="373"/>
      <c r="R3795" s="313" t="str">
        <f t="shared" si="99"/>
        <v>1900</v>
      </c>
    </row>
    <row r="3796" ht="27" customHeight="1" spans="1:18">
      <c r="A3796" s="366"/>
      <c r="B3796" s="367"/>
      <c r="C3796" s="368"/>
      <c r="D3796" s="368"/>
      <c r="E3796" s="368"/>
      <c r="F3796" s="368"/>
      <c r="G3796" s="368"/>
      <c r="H3796" s="369"/>
      <c r="I3796" s="368"/>
      <c r="J3796" s="368"/>
      <c r="K3796" s="368"/>
      <c r="L3796" s="368"/>
      <c r="M3796" s="368"/>
      <c r="N3796" s="372"/>
      <c r="O3796" s="368"/>
      <c r="P3796" s="371" t="str">
        <f>TEXT(daily!$B3796,"mmmm")</f>
        <v>January</v>
      </c>
      <c r="Q3796" s="373"/>
      <c r="R3796" s="313" t="str">
        <f t="shared" si="99"/>
        <v>1900</v>
      </c>
    </row>
    <row r="3797" ht="27" customHeight="1" spans="1:18">
      <c r="A3797" s="366"/>
      <c r="B3797" s="367"/>
      <c r="C3797" s="368"/>
      <c r="D3797" s="368"/>
      <c r="E3797" s="368"/>
      <c r="F3797" s="368"/>
      <c r="G3797" s="368"/>
      <c r="H3797" s="369"/>
      <c r="I3797" s="368"/>
      <c r="J3797" s="368"/>
      <c r="K3797" s="368"/>
      <c r="L3797" s="368"/>
      <c r="M3797" s="368"/>
      <c r="N3797" s="370"/>
      <c r="O3797" s="368"/>
      <c r="P3797" s="371" t="str">
        <f>TEXT(daily!$B3797,"mmmm")</f>
        <v>January</v>
      </c>
      <c r="Q3797" s="373"/>
      <c r="R3797" s="313" t="str">
        <f t="shared" si="99"/>
        <v>1900</v>
      </c>
    </row>
    <row r="3798" ht="27" customHeight="1" spans="1:18">
      <c r="A3798" s="366"/>
      <c r="B3798" s="367"/>
      <c r="C3798" s="368"/>
      <c r="D3798" s="368"/>
      <c r="E3798" s="368"/>
      <c r="F3798" s="368"/>
      <c r="G3798" s="368"/>
      <c r="H3798" s="369"/>
      <c r="I3798" s="368"/>
      <c r="J3798" s="368"/>
      <c r="K3798" s="368"/>
      <c r="L3798" s="368"/>
      <c r="M3798" s="368"/>
      <c r="N3798" s="372"/>
      <c r="O3798" s="368"/>
      <c r="P3798" s="371" t="str">
        <f>TEXT(daily!$B3798,"mmmm")</f>
        <v>January</v>
      </c>
      <c r="Q3798" s="373"/>
      <c r="R3798" s="313" t="str">
        <f t="shared" si="99"/>
        <v>1900</v>
      </c>
    </row>
    <row r="3799" ht="27" customHeight="1" spans="1:18">
      <c r="A3799" s="366"/>
      <c r="B3799" s="367"/>
      <c r="C3799" s="368"/>
      <c r="D3799" s="368"/>
      <c r="E3799" s="368"/>
      <c r="F3799" s="368"/>
      <c r="G3799" s="368"/>
      <c r="H3799" s="369"/>
      <c r="I3799" s="368"/>
      <c r="J3799" s="368"/>
      <c r="K3799" s="368"/>
      <c r="L3799" s="368"/>
      <c r="M3799" s="368"/>
      <c r="N3799" s="370"/>
      <c r="O3799" s="368"/>
      <c r="P3799" s="371" t="str">
        <f>TEXT(daily!$B3799,"mmmm")</f>
        <v>January</v>
      </c>
      <c r="Q3799" s="373"/>
      <c r="R3799" s="313" t="str">
        <f t="shared" si="99"/>
        <v>1900</v>
      </c>
    </row>
    <row r="3800" ht="27" customHeight="1" spans="1:18">
      <c r="A3800" s="366"/>
      <c r="B3800" s="367"/>
      <c r="C3800" s="368"/>
      <c r="D3800" s="368"/>
      <c r="E3800" s="368"/>
      <c r="F3800" s="368"/>
      <c r="G3800" s="368"/>
      <c r="H3800" s="369"/>
      <c r="I3800" s="368"/>
      <c r="J3800" s="368"/>
      <c r="K3800" s="368"/>
      <c r="L3800" s="368"/>
      <c r="M3800" s="368"/>
      <c r="N3800" s="372"/>
      <c r="O3800" s="368"/>
      <c r="P3800" s="371" t="str">
        <f>TEXT(daily!$B3800,"mmmm")</f>
        <v>January</v>
      </c>
      <c r="Q3800" s="373"/>
      <c r="R3800" s="313" t="str">
        <f t="shared" si="99"/>
        <v>1900</v>
      </c>
    </row>
    <row r="3801" ht="27" customHeight="1" spans="1:18">
      <c r="A3801" s="366"/>
      <c r="B3801" s="367"/>
      <c r="C3801" s="368"/>
      <c r="D3801" s="368"/>
      <c r="E3801" s="368"/>
      <c r="F3801" s="368"/>
      <c r="G3801" s="368"/>
      <c r="H3801" s="369"/>
      <c r="I3801" s="368"/>
      <c r="J3801" s="368"/>
      <c r="K3801" s="368"/>
      <c r="L3801" s="368"/>
      <c r="M3801" s="368"/>
      <c r="N3801" s="370"/>
      <c r="O3801" s="368"/>
      <c r="P3801" s="371" t="str">
        <f>TEXT(daily!$B3801,"mmmm")</f>
        <v>January</v>
      </c>
      <c r="Q3801" s="373"/>
      <c r="R3801" s="313" t="str">
        <f t="shared" si="99"/>
        <v>1900</v>
      </c>
    </row>
    <row r="3802" ht="27" customHeight="1" spans="1:18">
      <c r="A3802" s="366"/>
      <c r="B3802" s="367"/>
      <c r="C3802" s="368"/>
      <c r="D3802" s="368"/>
      <c r="E3802" s="368"/>
      <c r="F3802" s="368"/>
      <c r="G3802" s="368"/>
      <c r="H3802" s="369"/>
      <c r="I3802" s="368"/>
      <c r="J3802" s="368"/>
      <c r="K3802" s="368"/>
      <c r="L3802" s="368"/>
      <c r="M3802" s="368"/>
      <c r="N3802" s="372"/>
      <c r="O3802" s="368"/>
      <c r="P3802" s="371" t="str">
        <f>TEXT(daily!$B3802,"mmmm")</f>
        <v>January</v>
      </c>
      <c r="Q3802" s="373"/>
      <c r="R3802" s="313" t="str">
        <f t="shared" si="99"/>
        <v>1900</v>
      </c>
    </row>
    <row r="3803" ht="27" customHeight="1" spans="1:18">
      <c r="A3803" s="366"/>
      <c r="B3803" s="367"/>
      <c r="C3803" s="368"/>
      <c r="D3803" s="368"/>
      <c r="E3803" s="368"/>
      <c r="F3803" s="368"/>
      <c r="G3803" s="368"/>
      <c r="H3803" s="369"/>
      <c r="I3803" s="368"/>
      <c r="J3803" s="368"/>
      <c r="K3803" s="368"/>
      <c r="L3803" s="368"/>
      <c r="M3803" s="368"/>
      <c r="N3803" s="370"/>
      <c r="O3803" s="368"/>
      <c r="P3803" s="371" t="str">
        <f>TEXT(daily!$B3803,"mmmm")</f>
        <v>January</v>
      </c>
      <c r="Q3803" s="373"/>
      <c r="R3803" s="313" t="str">
        <f t="shared" si="99"/>
        <v>1900</v>
      </c>
    </row>
    <row r="3804" ht="27" customHeight="1" spans="1:18">
      <c r="A3804" s="366"/>
      <c r="B3804" s="367"/>
      <c r="C3804" s="368"/>
      <c r="D3804" s="368"/>
      <c r="E3804" s="368"/>
      <c r="F3804" s="368"/>
      <c r="G3804" s="368"/>
      <c r="H3804" s="369"/>
      <c r="I3804" s="368"/>
      <c r="J3804" s="368"/>
      <c r="K3804" s="368"/>
      <c r="L3804" s="368"/>
      <c r="M3804" s="368"/>
      <c r="N3804" s="372"/>
      <c r="O3804" s="368"/>
      <c r="P3804" s="371" t="str">
        <f>TEXT(daily!$B3804,"mmmm")</f>
        <v>January</v>
      </c>
      <c r="Q3804" s="373"/>
      <c r="R3804" s="313" t="str">
        <f t="shared" si="99"/>
        <v>1900</v>
      </c>
    </row>
    <row r="3805" ht="27" customHeight="1" spans="1:18">
      <c r="A3805" s="366"/>
      <c r="B3805" s="367"/>
      <c r="C3805" s="368"/>
      <c r="D3805" s="368"/>
      <c r="E3805" s="368"/>
      <c r="F3805" s="368"/>
      <c r="G3805" s="368"/>
      <c r="H3805" s="369"/>
      <c r="I3805" s="368"/>
      <c r="J3805" s="368"/>
      <c r="K3805" s="368"/>
      <c r="L3805" s="368"/>
      <c r="M3805" s="368"/>
      <c r="N3805" s="370"/>
      <c r="O3805" s="368"/>
      <c r="P3805" s="371" t="str">
        <f>TEXT(daily!$B3805,"mmmm")</f>
        <v>January</v>
      </c>
      <c r="Q3805" s="373"/>
      <c r="R3805" s="313" t="str">
        <f t="shared" si="99"/>
        <v>1900</v>
      </c>
    </row>
    <row r="3806" ht="27" customHeight="1" spans="1:18">
      <c r="A3806" s="366"/>
      <c r="B3806" s="367"/>
      <c r="C3806" s="368"/>
      <c r="D3806" s="368"/>
      <c r="E3806" s="368"/>
      <c r="F3806" s="368"/>
      <c r="G3806" s="368"/>
      <c r="H3806" s="369"/>
      <c r="I3806" s="368"/>
      <c r="J3806" s="368"/>
      <c r="K3806" s="368"/>
      <c r="L3806" s="368"/>
      <c r="M3806" s="368"/>
      <c r="N3806" s="372"/>
      <c r="O3806" s="368"/>
      <c r="P3806" s="371" t="str">
        <f>TEXT(daily!$B3806,"mmmm")</f>
        <v>January</v>
      </c>
      <c r="Q3806" s="373"/>
      <c r="R3806" s="313" t="str">
        <f t="shared" si="99"/>
        <v>1900</v>
      </c>
    </row>
    <row r="3807" ht="27" customHeight="1" spans="1:18">
      <c r="A3807" s="366"/>
      <c r="B3807" s="367"/>
      <c r="C3807" s="368"/>
      <c r="D3807" s="368"/>
      <c r="E3807" s="368"/>
      <c r="F3807" s="368"/>
      <c r="G3807" s="368"/>
      <c r="H3807" s="369"/>
      <c r="I3807" s="368"/>
      <c r="J3807" s="368"/>
      <c r="K3807" s="368"/>
      <c r="L3807" s="368"/>
      <c r="M3807" s="368"/>
      <c r="N3807" s="370"/>
      <c r="O3807" s="368"/>
      <c r="P3807" s="371" t="str">
        <f>TEXT(daily!$B3807,"mmmm")</f>
        <v>January</v>
      </c>
      <c r="Q3807" s="373"/>
      <c r="R3807" s="313" t="str">
        <f t="shared" si="99"/>
        <v>1900</v>
      </c>
    </row>
    <row r="3808" ht="27" customHeight="1" spans="1:18">
      <c r="A3808" s="366"/>
      <c r="B3808" s="367"/>
      <c r="C3808" s="368"/>
      <c r="D3808" s="368"/>
      <c r="E3808" s="368"/>
      <c r="F3808" s="368"/>
      <c r="G3808" s="368"/>
      <c r="H3808" s="369"/>
      <c r="I3808" s="368"/>
      <c r="J3808" s="368"/>
      <c r="K3808" s="368"/>
      <c r="L3808" s="368"/>
      <c r="M3808" s="368"/>
      <c r="N3808" s="372"/>
      <c r="O3808" s="368"/>
      <c r="P3808" s="371" t="str">
        <f>TEXT(daily!$B3808,"mmmm")</f>
        <v>January</v>
      </c>
      <c r="Q3808" s="373"/>
      <c r="R3808" s="313" t="str">
        <f t="shared" si="99"/>
        <v>1900</v>
      </c>
    </row>
    <row r="3809" ht="27" customHeight="1" spans="1:18">
      <c r="A3809" s="366"/>
      <c r="B3809" s="367"/>
      <c r="C3809" s="368"/>
      <c r="D3809" s="368"/>
      <c r="E3809" s="368"/>
      <c r="F3809" s="368"/>
      <c r="G3809" s="368"/>
      <c r="H3809" s="369"/>
      <c r="I3809" s="368"/>
      <c r="J3809" s="368"/>
      <c r="K3809" s="368"/>
      <c r="L3809" s="368"/>
      <c r="M3809" s="368"/>
      <c r="N3809" s="370"/>
      <c r="O3809" s="368"/>
      <c r="P3809" s="371" t="str">
        <f>TEXT(daily!$B3809,"mmmm")</f>
        <v>January</v>
      </c>
      <c r="Q3809" s="373"/>
      <c r="R3809" s="313" t="str">
        <f t="shared" si="99"/>
        <v>1900</v>
      </c>
    </row>
    <row r="3810" ht="27" customHeight="1" spans="1:18">
      <c r="A3810" s="366"/>
      <c r="B3810" s="367"/>
      <c r="C3810" s="368"/>
      <c r="D3810" s="368"/>
      <c r="E3810" s="368"/>
      <c r="F3810" s="368"/>
      <c r="G3810" s="368"/>
      <c r="H3810" s="369"/>
      <c r="I3810" s="368"/>
      <c r="J3810" s="368"/>
      <c r="K3810" s="368"/>
      <c r="L3810" s="368"/>
      <c r="M3810" s="368"/>
      <c r="N3810" s="372"/>
      <c r="O3810" s="368"/>
      <c r="P3810" s="371" t="str">
        <f>TEXT(daily!$B3810,"mmmm")</f>
        <v>January</v>
      </c>
      <c r="Q3810" s="373"/>
      <c r="R3810" s="313" t="str">
        <f t="shared" si="99"/>
        <v>1900</v>
      </c>
    </row>
    <row r="3811" ht="27" customHeight="1" spans="1:18">
      <c r="A3811" s="366"/>
      <c r="B3811" s="367"/>
      <c r="C3811" s="368"/>
      <c r="D3811" s="368"/>
      <c r="E3811" s="368"/>
      <c r="F3811" s="368"/>
      <c r="G3811" s="368"/>
      <c r="H3811" s="369"/>
      <c r="I3811" s="368"/>
      <c r="J3811" s="368"/>
      <c r="K3811" s="368"/>
      <c r="L3811" s="368"/>
      <c r="M3811" s="368"/>
      <c r="N3811" s="370"/>
      <c r="O3811" s="368"/>
      <c r="P3811" s="371" t="str">
        <f>TEXT(daily!$B3811,"mmmm")</f>
        <v>January</v>
      </c>
      <c r="Q3811" s="373"/>
      <c r="R3811" s="313" t="str">
        <f t="shared" si="99"/>
        <v>1900</v>
      </c>
    </row>
    <row r="3812" ht="27" customHeight="1" spans="1:18">
      <c r="A3812" s="366"/>
      <c r="B3812" s="367"/>
      <c r="C3812" s="368"/>
      <c r="D3812" s="368"/>
      <c r="E3812" s="368"/>
      <c r="F3812" s="368"/>
      <c r="G3812" s="368"/>
      <c r="H3812" s="369"/>
      <c r="I3812" s="368"/>
      <c r="J3812" s="368"/>
      <c r="K3812" s="368"/>
      <c r="L3812" s="368"/>
      <c r="M3812" s="368"/>
      <c r="N3812" s="372"/>
      <c r="O3812" s="368"/>
      <c r="P3812" s="371" t="str">
        <f>TEXT(daily!$B3812,"mmmm")</f>
        <v>January</v>
      </c>
      <c r="Q3812" s="373"/>
      <c r="R3812" s="313" t="str">
        <f t="shared" si="99"/>
        <v>1900</v>
      </c>
    </row>
    <row r="3813" ht="27" customHeight="1" spans="1:18">
      <c r="A3813" s="366"/>
      <c r="B3813" s="367"/>
      <c r="C3813" s="368"/>
      <c r="D3813" s="368"/>
      <c r="E3813" s="368"/>
      <c r="F3813" s="368"/>
      <c r="G3813" s="368"/>
      <c r="H3813" s="369"/>
      <c r="I3813" s="368"/>
      <c r="J3813" s="368"/>
      <c r="K3813" s="368"/>
      <c r="L3813" s="368"/>
      <c r="M3813" s="368"/>
      <c r="N3813" s="370"/>
      <c r="O3813" s="368"/>
      <c r="P3813" s="371" t="str">
        <f>TEXT(daily!$B3813,"mmmm")</f>
        <v>January</v>
      </c>
      <c r="Q3813" s="373"/>
      <c r="R3813" s="313" t="str">
        <f t="shared" si="99"/>
        <v>1900</v>
      </c>
    </row>
    <row r="3814" ht="27" customHeight="1" spans="1:18">
      <c r="A3814" s="366"/>
      <c r="B3814" s="367"/>
      <c r="C3814" s="368"/>
      <c r="D3814" s="368"/>
      <c r="E3814" s="368"/>
      <c r="F3814" s="368"/>
      <c r="G3814" s="368"/>
      <c r="H3814" s="369"/>
      <c r="I3814" s="368"/>
      <c r="J3814" s="368"/>
      <c r="K3814" s="368"/>
      <c r="L3814" s="368"/>
      <c r="M3814" s="368"/>
      <c r="N3814" s="372"/>
      <c r="O3814" s="368"/>
      <c r="P3814" s="371" t="str">
        <f>TEXT(daily!$B3814,"mmmm")</f>
        <v>January</v>
      </c>
      <c r="Q3814" s="373"/>
      <c r="R3814" s="313" t="str">
        <f t="shared" si="99"/>
        <v>1900</v>
      </c>
    </row>
    <row r="3815" ht="27" customHeight="1" spans="1:18">
      <c r="A3815" s="366"/>
      <c r="B3815" s="367"/>
      <c r="C3815" s="368"/>
      <c r="D3815" s="368"/>
      <c r="E3815" s="368"/>
      <c r="F3815" s="368"/>
      <c r="G3815" s="368"/>
      <c r="H3815" s="369"/>
      <c r="I3815" s="368"/>
      <c r="J3815" s="368"/>
      <c r="K3815" s="368"/>
      <c r="L3815" s="368"/>
      <c r="M3815" s="368"/>
      <c r="N3815" s="370"/>
      <c r="O3815" s="368"/>
      <c r="P3815" s="371" t="str">
        <f>TEXT(daily!$B3815,"mmmm")</f>
        <v>January</v>
      </c>
      <c r="Q3815" s="373"/>
      <c r="R3815" s="313" t="str">
        <f t="shared" si="99"/>
        <v>1900</v>
      </c>
    </row>
    <row r="3816" ht="27" customHeight="1" spans="1:18">
      <c r="A3816" s="366"/>
      <c r="B3816" s="367"/>
      <c r="C3816" s="368"/>
      <c r="D3816" s="368"/>
      <c r="E3816" s="368"/>
      <c r="F3816" s="368"/>
      <c r="G3816" s="368"/>
      <c r="H3816" s="369"/>
      <c r="I3816" s="368"/>
      <c r="J3816" s="368"/>
      <c r="K3816" s="368"/>
      <c r="L3816" s="368"/>
      <c r="M3816" s="368"/>
      <c r="N3816" s="372"/>
      <c r="O3816" s="368"/>
      <c r="P3816" s="371" t="str">
        <f>TEXT(daily!$B3816,"mmmm")</f>
        <v>January</v>
      </c>
      <c r="Q3816" s="373"/>
      <c r="R3816" s="313" t="str">
        <f t="shared" si="99"/>
        <v>1900</v>
      </c>
    </row>
    <row r="3817" ht="27" customHeight="1" spans="1:18">
      <c r="A3817" s="366"/>
      <c r="B3817" s="367"/>
      <c r="C3817" s="368"/>
      <c r="D3817" s="368"/>
      <c r="E3817" s="368"/>
      <c r="F3817" s="368"/>
      <c r="G3817" s="368"/>
      <c r="H3817" s="369"/>
      <c r="I3817" s="368"/>
      <c r="J3817" s="368"/>
      <c r="K3817" s="368"/>
      <c r="L3817" s="368"/>
      <c r="M3817" s="368"/>
      <c r="N3817" s="370"/>
      <c r="O3817" s="368"/>
      <c r="P3817" s="371" t="str">
        <f>TEXT(daily!$B3817,"mmmm")</f>
        <v>January</v>
      </c>
      <c r="Q3817" s="373"/>
      <c r="R3817" s="313" t="str">
        <f t="shared" si="99"/>
        <v>1900</v>
      </c>
    </row>
    <row r="3818" ht="27" customHeight="1" spans="1:18">
      <c r="A3818" s="366"/>
      <c r="B3818" s="367"/>
      <c r="C3818" s="368"/>
      <c r="D3818" s="368"/>
      <c r="E3818" s="368"/>
      <c r="F3818" s="368"/>
      <c r="G3818" s="368"/>
      <c r="H3818" s="369"/>
      <c r="I3818" s="368"/>
      <c r="J3818" s="368"/>
      <c r="K3818" s="368"/>
      <c r="L3818" s="368"/>
      <c r="M3818" s="368"/>
      <c r="N3818" s="372"/>
      <c r="O3818" s="368"/>
      <c r="P3818" s="371" t="str">
        <f>TEXT(daily!$B3818,"mmmm")</f>
        <v>January</v>
      </c>
      <c r="Q3818" s="373"/>
      <c r="R3818" s="313" t="str">
        <f t="shared" si="99"/>
        <v>1900</v>
      </c>
    </row>
    <row r="3819" ht="27" customHeight="1" spans="1:18">
      <c r="A3819" s="366"/>
      <c r="B3819" s="367"/>
      <c r="C3819" s="368"/>
      <c r="D3819" s="368"/>
      <c r="E3819" s="368"/>
      <c r="F3819" s="368"/>
      <c r="G3819" s="368"/>
      <c r="H3819" s="369"/>
      <c r="I3819" s="368"/>
      <c r="J3819" s="368"/>
      <c r="K3819" s="368"/>
      <c r="L3819" s="368"/>
      <c r="M3819" s="368"/>
      <c r="N3819" s="370"/>
      <c r="O3819" s="368"/>
      <c r="P3819" s="371" t="str">
        <f>TEXT(daily!$B3819,"mmmm")</f>
        <v>January</v>
      </c>
      <c r="Q3819" s="373"/>
      <c r="R3819" s="313" t="str">
        <f t="shared" si="99"/>
        <v>1900</v>
      </c>
    </row>
    <row r="3820" ht="27" customHeight="1" spans="1:18">
      <c r="A3820" s="366"/>
      <c r="B3820" s="367"/>
      <c r="C3820" s="368"/>
      <c r="D3820" s="368"/>
      <c r="E3820" s="368"/>
      <c r="F3820" s="368"/>
      <c r="G3820" s="368"/>
      <c r="H3820" s="369"/>
      <c r="I3820" s="368"/>
      <c r="J3820" s="368"/>
      <c r="K3820" s="368"/>
      <c r="L3820" s="368"/>
      <c r="M3820" s="368"/>
      <c r="N3820" s="372"/>
      <c r="O3820" s="368"/>
      <c r="P3820" s="371" t="str">
        <f>TEXT(daily!$B3820,"mmmm")</f>
        <v>January</v>
      </c>
      <c r="Q3820" s="373"/>
      <c r="R3820" s="313" t="str">
        <f t="shared" si="99"/>
        <v>1900</v>
      </c>
    </row>
    <row r="3821" ht="27" customHeight="1" spans="1:18">
      <c r="A3821" s="366"/>
      <c r="B3821" s="367"/>
      <c r="C3821" s="368"/>
      <c r="D3821" s="368"/>
      <c r="E3821" s="368"/>
      <c r="F3821" s="368"/>
      <c r="G3821" s="368"/>
      <c r="H3821" s="369"/>
      <c r="I3821" s="368"/>
      <c r="J3821" s="368"/>
      <c r="K3821" s="368"/>
      <c r="L3821" s="368"/>
      <c r="M3821" s="368"/>
      <c r="N3821" s="370"/>
      <c r="O3821" s="368"/>
      <c r="P3821" s="371" t="str">
        <f>TEXT(daily!$B3821,"mmmm")</f>
        <v>January</v>
      </c>
      <c r="Q3821" s="373"/>
      <c r="R3821" s="313" t="str">
        <f t="shared" si="99"/>
        <v>1900</v>
      </c>
    </row>
    <row r="3822" ht="27" customHeight="1" spans="1:18">
      <c r="A3822" s="366"/>
      <c r="B3822" s="367"/>
      <c r="C3822" s="368"/>
      <c r="D3822" s="368"/>
      <c r="E3822" s="368"/>
      <c r="F3822" s="368"/>
      <c r="G3822" s="368"/>
      <c r="H3822" s="369"/>
      <c r="I3822" s="368"/>
      <c r="J3822" s="368"/>
      <c r="K3822" s="368"/>
      <c r="L3822" s="368"/>
      <c r="M3822" s="368"/>
      <c r="N3822" s="372"/>
      <c r="O3822" s="368"/>
      <c r="P3822" s="371" t="str">
        <f>TEXT(daily!$B3822,"mmmm")</f>
        <v>January</v>
      </c>
      <c r="Q3822" s="373"/>
      <c r="R3822" s="313" t="str">
        <f t="shared" si="99"/>
        <v>1900</v>
      </c>
    </row>
    <row r="3823" ht="27" customHeight="1" spans="1:18">
      <c r="A3823" s="366"/>
      <c r="B3823" s="367"/>
      <c r="C3823" s="368"/>
      <c r="D3823" s="368"/>
      <c r="E3823" s="368"/>
      <c r="F3823" s="368"/>
      <c r="G3823" s="368"/>
      <c r="H3823" s="369"/>
      <c r="I3823" s="368"/>
      <c r="J3823" s="368"/>
      <c r="K3823" s="368"/>
      <c r="L3823" s="368"/>
      <c r="M3823" s="368"/>
      <c r="N3823" s="370"/>
      <c r="O3823" s="368"/>
      <c r="P3823" s="371" t="str">
        <f>TEXT(daily!$B3823,"mmmm")</f>
        <v>January</v>
      </c>
      <c r="Q3823" s="373"/>
      <c r="R3823" s="313" t="str">
        <f t="shared" si="99"/>
        <v>1900</v>
      </c>
    </row>
    <row r="3824" ht="27" customHeight="1" spans="1:18">
      <c r="A3824" s="366"/>
      <c r="B3824" s="367"/>
      <c r="C3824" s="368"/>
      <c r="D3824" s="368"/>
      <c r="E3824" s="368"/>
      <c r="F3824" s="368"/>
      <c r="G3824" s="368"/>
      <c r="H3824" s="369"/>
      <c r="I3824" s="368"/>
      <c r="J3824" s="368"/>
      <c r="K3824" s="368"/>
      <c r="L3824" s="368"/>
      <c r="M3824" s="368"/>
      <c r="N3824" s="372"/>
      <c r="O3824" s="368"/>
      <c r="P3824" s="371" t="str">
        <f>TEXT(daily!$B3824,"mmmm")</f>
        <v>January</v>
      </c>
      <c r="Q3824" s="373"/>
      <c r="R3824" s="313" t="str">
        <f t="shared" si="99"/>
        <v>1900</v>
      </c>
    </row>
    <row r="3825" ht="27" customHeight="1" spans="1:18">
      <c r="A3825" s="366"/>
      <c r="B3825" s="367"/>
      <c r="C3825" s="368"/>
      <c r="D3825" s="368"/>
      <c r="E3825" s="368"/>
      <c r="F3825" s="368"/>
      <c r="G3825" s="368"/>
      <c r="H3825" s="369"/>
      <c r="I3825" s="368"/>
      <c r="J3825" s="368"/>
      <c r="K3825" s="368"/>
      <c r="L3825" s="368"/>
      <c r="M3825" s="368"/>
      <c r="N3825" s="370"/>
      <c r="O3825" s="368"/>
      <c r="P3825" s="371" t="str">
        <f>TEXT(daily!$B3825,"mmmm")</f>
        <v>January</v>
      </c>
      <c r="Q3825" s="373"/>
      <c r="R3825" s="313" t="str">
        <f t="shared" si="99"/>
        <v>1900</v>
      </c>
    </row>
    <row r="3826" ht="27" customHeight="1" spans="1:18">
      <c r="A3826" s="366"/>
      <c r="B3826" s="367"/>
      <c r="C3826" s="368"/>
      <c r="D3826" s="368"/>
      <c r="E3826" s="368"/>
      <c r="F3826" s="368"/>
      <c r="G3826" s="368"/>
      <c r="H3826" s="369"/>
      <c r="I3826" s="368"/>
      <c r="J3826" s="368"/>
      <c r="K3826" s="368"/>
      <c r="L3826" s="368"/>
      <c r="M3826" s="368"/>
      <c r="N3826" s="372"/>
      <c r="O3826" s="368"/>
      <c r="P3826" s="371" t="str">
        <f>TEXT(daily!$B3826,"mmmm")</f>
        <v>January</v>
      </c>
      <c r="Q3826" s="373"/>
      <c r="R3826" s="313" t="str">
        <f t="shared" si="99"/>
        <v>1900</v>
      </c>
    </row>
    <row r="3827" ht="27" customHeight="1" spans="1:18">
      <c r="A3827" s="366"/>
      <c r="B3827" s="367"/>
      <c r="C3827" s="368"/>
      <c r="D3827" s="368"/>
      <c r="E3827" s="368"/>
      <c r="F3827" s="368"/>
      <c r="G3827" s="368"/>
      <c r="H3827" s="369"/>
      <c r="I3827" s="368"/>
      <c r="J3827" s="368"/>
      <c r="K3827" s="368"/>
      <c r="L3827" s="368"/>
      <c r="M3827" s="368"/>
      <c r="N3827" s="370"/>
      <c r="O3827" s="368"/>
      <c r="P3827" s="371" t="str">
        <f>TEXT(daily!$B3827,"mmmm")</f>
        <v>January</v>
      </c>
      <c r="Q3827" s="373"/>
      <c r="R3827" s="313" t="str">
        <f t="shared" si="99"/>
        <v>1900</v>
      </c>
    </row>
    <row r="3828" ht="27" customHeight="1" spans="1:18">
      <c r="A3828" s="366"/>
      <c r="B3828" s="367"/>
      <c r="C3828" s="368"/>
      <c r="D3828" s="368"/>
      <c r="E3828" s="368"/>
      <c r="F3828" s="368"/>
      <c r="G3828" s="368"/>
      <c r="H3828" s="369"/>
      <c r="I3828" s="368"/>
      <c r="J3828" s="368"/>
      <c r="K3828" s="368"/>
      <c r="L3828" s="368"/>
      <c r="M3828" s="368"/>
      <c r="N3828" s="372"/>
      <c r="O3828" s="368"/>
      <c r="P3828" s="371" t="str">
        <f>TEXT(daily!$B3828,"mmmm")</f>
        <v>January</v>
      </c>
      <c r="Q3828" s="373"/>
      <c r="R3828" s="313" t="str">
        <f t="shared" si="99"/>
        <v>1900</v>
      </c>
    </row>
    <row r="3829" ht="27" customHeight="1" spans="1:18">
      <c r="A3829" s="366"/>
      <c r="B3829" s="367"/>
      <c r="C3829" s="368"/>
      <c r="D3829" s="368"/>
      <c r="E3829" s="368"/>
      <c r="F3829" s="368"/>
      <c r="G3829" s="368"/>
      <c r="H3829" s="369"/>
      <c r="I3829" s="368"/>
      <c r="J3829" s="368"/>
      <c r="K3829" s="368"/>
      <c r="L3829" s="368"/>
      <c r="M3829" s="368"/>
      <c r="N3829" s="370"/>
      <c r="O3829" s="368"/>
      <c r="P3829" s="371" t="str">
        <f>TEXT(daily!$B3829,"mmmm")</f>
        <v>January</v>
      </c>
      <c r="Q3829" s="373"/>
      <c r="R3829" s="313" t="str">
        <f t="shared" si="99"/>
        <v>1900</v>
      </c>
    </row>
    <row r="3830" ht="27" customHeight="1" spans="1:18">
      <c r="A3830" s="366"/>
      <c r="B3830" s="367"/>
      <c r="C3830" s="368"/>
      <c r="D3830" s="368"/>
      <c r="E3830" s="368"/>
      <c r="F3830" s="368"/>
      <c r="G3830" s="368"/>
      <c r="H3830" s="369"/>
      <c r="I3830" s="368"/>
      <c r="J3830" s="368"/>
      <c r="K3830" s="368"/>
      <c r="L3830" s="368"/>
      <c r="M3830" s="368"/>
      <c r="N3830" s="372"/>
      <c r="O3830" s="368"/>
      <c r="P3830" s="371" t="str">
        <f>TEXT(daily!$B3830,"mmmm")</f>
        <v>January</v>
      </c>
      <c r="Q3830" s="373"/>
      <c r="R3830" s="313" t="str">
        <f t="shared" si="99"/>
        <v>1900</v>
      </c>
    </row>
    <row r="3831" ht="27" customHeight="1" spans="1:18">
      <c r="A3831" s="366"/>
      <c r="B3831" s="367"/>
      <c r="C3831" s="368"/>
      <c r="D3831" s="368"/>
      <c r="E3831" s="368"/>
      <c r="F3831" s="368"/>
      <c r="G3831" s="368"/>
      <c r="H3831" s="369"/>
      <c r="I3831" s="368"/>
      <c r="J3831" s="368"/>
      <c r="K3831" s="368"/>
      <c r="L3831" s="368"/>
      <c r="M3831" s="368"/>
      <c r="N3831" s="370"/>
      <c r="O3831" s="368"/>
      <c r="P3831" s="371" t="str">
        <f>TEXT(daily!$B3831,"mmmm")</f>
        <v>January</v>
      </c>
      <c r="Q3831" s="373"/>
      <c r="R3831" s="313" t="str">
        <f t="shared" si="99"/>
        <v>1900</v>
      </c>
    </row>
    <row r="3832" ht="27" customHeight="1" spans="1:18">
      <c r="A3832" s="366"/>
      <c r="B3832" s="367"/>
      <c r="C3832" s="368"/>
      <c r="D3832" s="368"/>
      <c r="E3832" s="368"/>
      <c r="F3832" s="368"/>
      <c r="G3832" s="368"/>
      <c r="H3832" s="369"/>
      <c r="I3832" s="368"/>
      <c r="J3832" s="368"/>
      <c r="K3832" s="368"/>
      <c r="L3832" s="368"/>
      <c r="M3832" s="368"/>
      <c r="N3832" s="372"/>
      <c r="O3832" s="368"/>
      <c r="P3832" s="371" t="str">
        <f>TEXT(daily!$B3832,"mmmm")</f>
        <v>January</v>
      </c>
      <c r="Q3832" s="373"/>
      <c r="R3832" s="313" t="str">
        <f t="shared" si="99"/>
        <v>1900</v>
      </c>
    </row>
    <row r="3833" ht="27" customHeight="1" spans="1:18">
      <c r="A3833" s="366"/>
      <c r="B3833" s="367"/>
      <c r="C3833" s="368"/>
      <c r="D3833" s="368"/>
      <c r="E3833" s="368"/>
      <c r="F3833" s="368"/>
      <c r="G3833" s="368"/>
      <c r="H3833" s="369"/>
      <c r="I3833" s="368"/>
      <c r="J3833" s="368"/>
      <c r="K3833" s="368"/>
      <c r="L3833" s="368"/>
      <c r="M3833" s="368"/>
      <c r="N3833" s="370"/>
      <c r="O3833" s="368"/>
      <c r="P3833" s="371" t="str">
        <f>TEXT(daily!$B3833,"mmmm")</f>
        <v>January</v>
      </c>
      <c r="Q3833" s="373"/>
      <c r="R3833" s="313" t="str">
        <f t="shared" si="99"/>
        <v>1900</v>
      </c>
    </row>
    <row r="3834" ht="27" customHeight="1" spans="1:18">
      <c r="A3834" s="366"/>
      <c r="B3834" s="367"/>
      <c r="C3834" s="368"/>
      <c r="D3834" s="368"/>
      <c r="E3834" s="368"/>
      <c r="F3834" s="368"/>
      <c r="G3834" s="368"/>
      <c r="H3834" s="369"/>
      <c r="I3834" s="368"/>
      <c r="J3834" s="368"/>
      <c r="K3834" s="368"/>
      <c r="L3834" s="368"/>
      <c r="M3834" s="368"/>
      <c r="N3834" s="372"/>
      <c r="O3834" s="368"/>
      <c r="P3834" s="371" t="str">
        <f>TEXT(daily!$B3834,"mmmm")</f>
        <v>January</v>
      </c>
      <c r="Q3834" s="373"/>
      <c r="R3834" s="313" t="str">
        <f t="shared" si="99"/>
        <v>1900</v>
      </c>
    </row>
    <row r="3835" ht="27" customHeight="1" spans="1:18">
      <c r="A3835" s="366"/>
      <c r="B3835" s="367"/>
      <c r="C3835" s="368"/>
      <c r="D3835" s="368"/>
      <c r="E3835" s="368"/>
      <c r="F3835" s="368"/>
      <c r="G3835" s="368"/>
      <c r="H3835" s="369"/>
      <c r="I3835" s="368"/>
      <c r="J3835" s="368"/>
      <c r="K3835" s="368"/>
      <c r="L3835" s="368"/>
      <c r="M3835" s="368"/>
      <c r="N3835" s="370"/>
      <c r="O3835" s="368"/>
      <c r="P3835" s="371" t="str">
        <f>TEXT(daily!$B3835,"mmmm")</f>
        <v>January</v>
      </c>
      <c r="Q3835" s="373"/>
      <c r="R3835" s="313" t="str">
        <f t="shared" si="99"/>
        <v>1900</v>
      </c>
    </row>
    <row r="3836" ht="27" customHeight="1" spans="1:18">
      <c r="A3836" s="366"/>
      <c r="B3836" s="367"/>
      <c r="C3836" s="368"/>
      <c r="D3836" s="368"/>
      <c r="E3836" s="368"/>
      <c r="F3836" s="368"/>
      <c r="G3836" s="368"/>
      <c r="H3836" s="369"/>
      <c r="I3836" s="368"/>
      <c r="J3836" s="368"/>
      <c r="K3836" s="368"/>
      <c r="L3836" s="368"/>
      <c r="M3836" s="368"/>
      <c r="N3836" s="372"/>
      <c r="O3836" s="368"/>
      <c r="P3836" s="371" t="str">
        <f>TEXT(daily!$B3836,"mmmm")</f>
        <v>January</v>
      </c>
      <c r="Q3836" s="373"/>
      <c r="R3836" s="313" t="str">
        <f t="shared" si="99"/>
        <v>1900</v>
      </c>
    </row>
    <row r="3837" ht="27" customHeight="1" spans="1:18">
      <c r="A3837" s="366"/>
      <c r="B3837" s="367"/>
      <c r="C3837" s="368"/>
      <c r="D3837" s="368"/>
      <c r="E3837" s="368"/>
      <c r="F3837" s="368"/>
      <c r="G3837" s="368"/>
      <c r="H3837" s="369"/>
      <c r="I3837" s="368"/>
      <c r="J3837" s="368"/>
      <c r="K3837" s="368"/>
      <c r="L3837" s="368"/>
      <c r="M3837" s="368"/>
      <c r="N3837" s="370"/>
      <c r="O3837" s="368"/>
      <c r="P3837" s="371" t="str">
        <f>TEXT(daily!$B3837,"mmmm")</f>
        <v>January</v>
      </c>
      <c r="Q3837" s="373"/>
      <c r="R3837" s="313" t="str">
        <f t="shared" si="99"/>
        <v>1900</v>
      </c>
    </row>
    <row r="3838" ht="27" customHeight="1" spans="1:18">
      <c r="A3838" s="366"/>
      <c r="B3838" s="367"/>
      <c r="C3838" s="368"/>
      <c r="D3838" s="368"/>
      <c r="E3838" s="368"/>
      <c r="F3838" s="368"/>
      <c r="G3838" s="368"/>
      <c r="H3838" s="369"/>
      <c r="I3838" s="368"/>
      <c r="J3838" s="368"/>
      <c r="K3838" s="368"/>
      <c r="L3838" s="368"/>
      <c r="M3838" s="368"/>
      <c r="N3838" s="372"/>
      <c r="O3838" s="368"/>
      <c r="P3838" s="371" t="str">
        <f>TEXT(daily!$B3838,"mmmm")</f>
        <v>January</v>
      </c>
      <c r="Q3838" s="373"/>
      <c r="R3838" s="313" t="str">
        <f t="shared" si="99"/>
        <v>1900</v>
      </c>
    </row>
    <row r="3839" ht="27" customHeight="1" spans="1:18">
      <c r="A3839" s="366"/>
      <c r="B3839" s="367"/>
      <c r="C3839" s="368"/>
      <c r="D3839" s="368"/>
      <c r="E3839" s="368"/>
      <c r="F3839" s="368"/>
      <c r="G3839" s="368"/>
      <c r="H3839" s="369"/>
      <c r="I3839" s="368"/>
      <c r="J3839" s="368"/>
      <c r="K3839" s="368"/>
      <c r="L3839" s="368"/>
      <c r="M3839" s="368"/>
      <c r="N3839" s="370"/>
      <c r="O3839" s="368"/>
      <c r="P3839" s="371" t="str">
        <f>TEXT(daily!$B3839,"mmmm")</f>
        <v>January</v>
      </c>
      <c r="Q3839" s="373"/>
      <c r="R3839" s="313" t="str">
        <f t="shared" si="99"/>
        <v>1900</v>
      </c>
    </row>
    <row r="3840" ht="27" customHeight="1" spans="1:18">
      <c r="A3840" s="366"/>
      <c r="B3840" s="367"/>
      <c r="C3840" s="368"/>
      <c r="D3840" s="368"/>
      <c r="E3840" s="368"/>
      <c r="F3840" s="368"/>
      <c r="G3840" s="368"/>
      <c r="H3840" s="369"/>
      <c r="I3840" s="368"/>
      <c r="J3840" s="368"/>
      <c r="K3840" s="368"/>
      <c r="L3840" s="368"/>
      <c r="M3840" s="368"/>
      <c r="N3840" s="372"/>
      <c r="O3840" s="368"/>
      <c r="P3840" s="371" t="str">
        <f>TEXT(daily!$B3840,"mmmm")</f>
        <v>January</v>
      </c>
      <c r="Q3840" s="373"/>
      <c r="R3840" s="313" t="str">
        <f t="shared" si="99"/>
        <v>1900</v>
      </c>
    </row>
    <row r="3841" ht="27" customHeight="1" spans="1:18">
      <c r="A3841" s="366"/>
      <c r="B3841" s="367"/>
      <c r="C3841" s="368"/>
      <c r="D3841" s="368"/>
      <c r="E3841" s="368"/>
      <c r="F3841" s="368"/>
      <c r="G3841" s="368"/>
      <c r="H3841" s="369"/>
      <c r="I3841" s="368"/>
      <c r="J3841" s="368"/>
      <c r="K3841" s="368"/>
      <c r="L3841" s="368"/>
      <c r="M3841" s="368"/>
      <c r="N3841" s="370"/>
      <c r="O3841" s="368"/>
      <c r="P3841" s="371" t="str">
        <f>TEXT(daily!$B3841,"mmmm")</f>
        <v>January</v>
      </c>
      <c r="Q3841" s="373"/>
      <c r="R3841" s="313" t="str">
        <f t="shared" si="99"/>
        <v>1900</v>
      </c>
    </row>
    <row r="3842" ht="27" customHeight="1" spans="1:18">
      <c r="A3842" s="366"/>
      <c r="B3842" s="367"/>
      <c r="C3842" s="368"/>
      <c r="D3842" s="368"/>
      <c r="E3842" s="368"/>
      <c r="F3842" s="368"/>
      <c r="G3842" s="368"/>
      <c r="H3842" s="369"/>
      <c r="I3842" s="368"/>
      <c r="J3842" s="368"/>
      <c r="K3842" s="368"/>
      <c r="L3842" s="368"/>
      <c r="M3842" s="368"/>
      <c r="N3842" s="372"/>
      <c r="O3842" s="368"/>
      <c r="P3842" s="371" t="str">
        <f>TEXT(daily!$B3842,"mmmm")</f>
        <v>January</v>
      </c>
      <c r="Q3842" s="373"/>
      <c r="R3842" s="313" t="str">
        <f t="shared" si="99"/>
        <v>1900</v>
      </c>
    </row>
    <row r="3843" ht="27" customHeight="1" spans="1:18">
      <c r="A3843" s="366"/>
      <c r="B3843" s="367"/>
      <c r="C3843" s="368"/>
      <c r="D3843" s="368"/>
      <c r="E3843" s="368"/>
      <c r="F3843" s="368"/>
      <c r="G3843" s="368"/>
      <c r="H3843" s="369"/>
      <c r="I3843" s="368"/>
      <c r="J3843" s="368"/>
      <c r="K3843" s="368"/>
      <c r="L3843" s="368"/>
      <c r="M3843" s="368"/>
      <c r="N3843" s="370"/>
      <c r="O3843" s="368"/>
      <c r="P3843" s="371" t="str">
        <f>TEXT(daily!$B3843,"mmmm")</f>
        <v>January</v>
      </c>
      <c r="Q3843" s="373"/>
      <c r="R3843" s="313" t="str">
        <f t="shared" si="99"/>
        <v>1900</v>
      </c>
    </row>
    <row r="3844" ht="27" customHeight="1" spans="1:18">
      <c r="A3844" s="366"/>
      <c r="B3844" s="367"/>
      <c r="C3844" s="368"/>
      <c r="D3844" s="368"/>
      <c r="E3844" s="368"/>
      <c r="F3844" s="368"/>
      <c r="G3844" s="368"/>
      <c r="H3844" s="369"/>
      <c r="I3844" s="368"/>
      <c r="J3844" s="368"/>
      <c r="K3844" s="368"/>
      <c r="L3844" s="368"/>
      <c r="M3844" s="368"/>
      <c r="N3844" s="372"/>
      <c r="O3844" s="368"/>
      <c r="P3844" s="371" t="str">
        <f>TEXT(daily!$B3844,"mmmm")</f>
        <v>January</v>
      </c>
      <c r="Q3844" s="373"/>
      <c r="R3844" s="313" t="str">
        <f t="shared" si="99"/>
        <v>1900</v>
      </c>
    </row>
    <row r="3845" ht="27" customHeight="1" spans="1:18">
      <c r="A3845" s="366"/>
      <c r="B3845" s="367"/>
      <c r="C3845" s="368"/>
      <c r="D3845" s="368"/>
      <c r="E3845" s="368"/>
      <c r="F3845" s="368"/>
      <c r="G3845" s="368"/>
      <c r="H3845" s="369"/>
      <c r="I3845" s="368"/>
      <c r="J3845" s="368"/>
      <c r="K3845" s="368"/>
      <c r="L3845" s="368"/>
      <c r="M3845" s="368"/>
      <c r="N3845" s="370"/>
      <c r="O3845" s="368"/>
      <c r="P3845" s="371" t="str">
        <f>TEXT(daily!$B3845,"mmmm")</f>
        <v>January</v>
      </c>
      <c r="Q3845" s="373"/>
      <c r="R3845" s="313" t="str">
        <f t="shared" si="99"/>
        <v>1900</v>
      </c>
    </row>
    <row r="3846" ht="27" customHeight="1" spans="1:18">
      <c r="A3846" s="366"/>
      <c r="B3846" s="367"/>
      <c r="C3846" s="368"/>
      <c r="D3846" s="368"/>
      <c r="E3846" s="368"/>
      <c r="F3846" s="368"/>
      <c r="G3846" s="368"/>
      <c r="H3846" s="369"/>
      <c r="I3846" s="368"/>
      <c r="J3846" s="368"/>
      <c r="K3846" s="368"/>
      <c r="L3846" s="368"/>
      <c r="M3846" s="368"/>
      <c r="N3846" s="372"/>
      <c r="O3846" s="368"/>
      <c r="P3846" s="371" t="str">
        <f>TEXT(daily!$B3846,"mmmm")</f>
        <v>January</v>
      </c>
      <c r="Q3846" s="373"/>
      <c r="R3846" s="313" t="str">
        <f t="shared" si="99"/>
        <v>1900</v>
      </c>
    </row>
    <row r="3847" ht="27" customHeight="1" spans="1:18">
      <c r="A3847" s="366"/>
      <c r="B3847" s="367"/>
      <c r="C3847" s="368"/>
      <c r="D3847" s="368"/>
      <c r="E3847" s="368"/>
      <c r="F3847" s="368"/>
      <c r="G3847" s="368"/>
      <c r="H3847" s="369"/>
      <c r="I3847" s="368"/>
      <c r="J3847" s="368"/>
      <c r="K3847" s="368"/>
      <c r="L3847" s="368"/>
      <c r="M3847" s="368"/>
      <c r="N3847" s="370"/>
      <c r="O3847" s="368"/>
      <c r="P3847" s="371" t="str">
        <f>TEXT(daily!$B3847,"mmmm")</f>
        <v>January</v>
      </c>
      <c r="Q3847" s="373"/>
      <c r="R3847" s="313" t="str">
        <f t="shared" si="99"/>
        <v>1900</v>
      </c>
    </row>
    <row r="3848" ht="27" customHeight="1" spans="1:18">
      <c r="A3848" s="366"/>
      <c r="B3848" s="367"/>
      <c r="C3848" s="368"/>
      <c r="D3848" s="368"/>
      <c r="E3848" s="368"/>
      <c r="F3848" s="368"/>
      <c r="G3848" s="368"/>
      <c r="H3848" s="369"/>
      <c r="I3848" s="368"/>
      <c r="J3848" s="368"/>
      <c r="K3848" s="368"/>
      <c r="L3848" s="368"/>
      <c r="M3848" s="368"/>
      <c r="N3848" s="372"/>
      <c r="O3848" s="368"/>
      <c r="P3848" s="371" t="str">
        <f>TEXT(daily!$B3848,"mmmm")</f>
        <v>January</v>
      </c>
      <c r="Q3848" s="373"/>
      <c r="R3848" s="313" t="str">
        <f t="shared" si="99"/>
        <v>1900</v>
      </c>
    </row>
    <row r="3849" ht="27" customHeight="1" spans="1:18">
      <c r="A3849" s="366"/>
      <c r="B3849" s="367"/>
      <c r="C3849" s="368"/>
      <c r="D3849" s="368"/>
      <c r="E3849" s="368"/>
      <c r="F3849" s="368"/>
      <c r="G3849" s="368"/>
      <c r="H3849" s="369"/>
      <c r="I3849" s="368"/>
      <c r="J3849" s="368"/>
      <c r="K3849" s="368"/>
      <c r="L3849" s="368"/>
      <c r="M3849" s="368"/>
      <c r="N3849" s="370"/>
      <c r="O3849" s="368"/>
      <c r="P3849" s="371" t="str">
        <f>TEXT(daily!$B3849,"mmmm")</f>
        <v>January</v>
      </c>
      <c r="Q3849" s="373"/>
      <c r="R3849" s="313" t="str">
        <f t="shared" si="99"/>
        <v>1900</v>
      </c>
    </row>
    <row r="3850" ht="27" customHeight="1" spans="1:18">
      <c r="A3850" s="366"/>
      <c r="B3850" s="367"/>
      <c r="C3850" s="368"/>
      <c r="D3850" s="368"/>
      <c r="E3850" s="368"/>
      <c r="F3850" s="368"/>
      <c r="G3850" s="368"/>
      <c r="H3850" s="369"/>
      <c r="I3850" s="368"/>
      <c r="J3850" s="368"/>
      <c r="K3850" s="368"/>
      <c r="L3850" s="368"/>
      <c r="M3850" s="368"/>
      <c r="N3850" s="372"/>
      <c r="O3850" s="368"/>
      <c r="P3850" s="371" t="str">
        <f>TEXT(daily!$B3850,"mmmm")</f>
        <v>January</v>
      </c>
      <c r="Q3850" s="373"/>
      <c r="R3850" s="313" t="str">
        <f t="shared" si="99"/>
        <v>1900</v>
      </c>
    </row>
    <row r="3851" ht="27" customHeight="1" spans="1:18">
      <c r="A3851" s="366"/>
      <c r="B3851" s="367"/>
      <c r="C3851" s="368"/>
      <c r="D3851" s="368"/>
      <c r="E3851" s="368"/>
      <c r="F3851" s="368"/>
      <c r="G3851" s="368"/>
      <c r="H3851" s="369"/>
      <c r="I3851" s="368"/>
      <c r="J3851" s="368"/>
      <c r="K3851" s="368"/>
      <c r="L3851" s="368"/>
      <c r="M3851" s="368"/>
      <c r="N3851" s="370"/>
      <c r="O3851" s="368"/>
      <c r="P3851" s="371" t="str">
        <f>TEXT(daily!$B3851,"mmmm")</f>
        <v>January</v>
      </c>
      <c r="Q3851" s="373"/>
      <c r="R3851" s="313" t="str">
        <f t="shared" si="99"/>
        <v>1900</v>
      </c>
    </row>
    <row r="3852" ht="27" customHeight="1" spans="1:18">
      <c r="A3852" s="366"/>
      <c r="B3852" s="367"/>
      <c r="C3852" s="368"/>
      <c r="D3852" s="368"/>
      <c r="E3852" s="368"/>
      <c r="F3852" s="368"/>
      <c r="G3852" s="368"/>
      <c r="H3852" s="369"/>
      <c r="I3852" s="368"/>
      <c r="J3852" s="368"/>
      <c r="K3852" s="368"/>
      <c r="L3852" s="368"/>
      <c r="M3852" s="368"/>
      <c r="N3852" s="372"/>
      <c r="O3852" s="368"/>
      <c r="P3852" s="371" t="str">
        <f>TEXT(daily!$B3852,"mmmm")</f>
        <v>January</v>
      </c>
      <c r="Q3852" s="373"/>
      <c r="R3852" s="313" t="str">
        <f t="shared" si="99"/>
        <v>1900</v>
      </c>
    </row>
    <row r="3853" ht="27" customHeight="1" spans="1:18">
      <c r="A3853" s="366"/>
      <c r="B3853" s="367"/>
      <c r="C3853" s="368"/>
      <c r="D3853" s="368"/>
      <c r="E3853" s="368"/>
      <c r="F3853" s="368"/>
      <c r="G3853" s="368"/>
      <c r="H3853" s="369"/>
      <c r="I3853" s="368"/>
      <c r="J3853" s="368"/>
      <c r="K3853" s="368"/>
      <c r="L3853" s="368"/>
      <c r="M3853" s="368"/>
      <c r="N3853" s="370"/>
      <c r="O3853" s="368"/>
      <c r="P3853" s="371" t="str">
        <f>TEXT(daily!$B3853,"mmmm")</f>
        <v>January</v>
      </c>
      <c r="Q3853" s="373"/>
      <c r="R3853" s="313" t="str">
        <f t="shared" si="99"/>
        <v>1900</v>
      </c>
    </row>
    <row r="3854" ht="27" customHeight="1" spans="1:18">
      <c r="A3854" s="366"/>
      <c r="B3854" s="367"/>
      <c r="C3854" s="368"/>
      <c r="D3854" s="368"/>
      <c r="E3854" s="368"/>
      <c r="F3854" s="368"/>
      <c r="G3854" s="368"/>
      <c r="H3854" s="369"/>
      <c r="I3854" s="368"/>
      <c r="J3854" s="368"/>
      <c r="K3854" s="368"/>
      <c r="L3854" s="368"/>
      <c r="M3854" s="368"/>
      <c r="N3854" s="372"/>
      <c r="O3854" s="368"/>
      <c r="P3854" s="371" t="str">
        <f>TEXT(daily!$B3854,"mmmm")</f>
        <v>January</v>
      </c>
      <c r="Q3854" s="373"/>
      <c r="R3854" s="313" t="str">
        <f t="shared" si="99"/>
        <v>1900</v>
      </c>
    </row>
    <row r="3855" ht="27" customHeight="1" spans="1:18">
      <c r="A3855" s="366"/>
      <c r="B3855" s="367"/>
      <c r="C3855" s="368"/>
      <c r="D3855" s="368"/>
      <c r="E3855" s="368"/>
      <c r="F3855" s="368"/>
      <c r="G3855" s="368"/>
      <c r="H3855" s="369"/>
      <c r="I3855" s="368"/>
      <c r="J3855" s="368"/>
      <c r="K3855" s="368"/>
      <c r="L3855" s="368"/>
      <c r="M3855" s="368"/>
      <c r="N3855" s="370"/>
      <c r="O3855" s="368"/>
      <c r="P3855" s="371" t="str">
        <f>TEXT(daily!$B3855,"mmmm")</f>
        <v>January</v>
      </c>
      <c r="Q3855" s="373"/>
      <c r="R3855" s="313" t="str">
        <f t="shared" ref="R3855:R3918" si="100">TEXT(B3855,"yyyy")</f>
        <v>1900</v>
      </c>
    </row>
    <row r="3856" ht="27" customHeight="1" spans="1:18">
      <c r="A3856" s="366"/>
      <c r="B3856" s="367"/>
      <c r="C3856" s="368"/>
      <c r="D3856" s="368"/>
      <c r="E3856" s="368"/>
      <c r="F3856" s="368"/>
      <c r="G3856" s="368"/>
      <c r="H3856" s="369"/>
      <c r="I3856" s="368"/>
      <c r="J3856" s="368"/>
      <c r="K3856" s="368"/>
      <c r="L3856" s="368"/>
      <c r="M3856" s="368"/>
      <c r="N3856" s="372"/>
      <c r="O3856" s="368"/>
      <c r="P3856" s="371" t="str">
        <f>TEXT(daily!$B3856,"mmmm")</f>
        <v>January</v>
      </c>
      <c r="Q3856" s="373"/>
      <c r="R3856" s="313" t="str">
        <f t="shared" si="100"/>
        <v>1900</v>
      </c>
    </row>
    <row r="3857" ht="27" customHeight="1" spans="1:18">
      <c r="A3857" s="366"/>
      <c r="B3857" s="367"/>
      <c r="C3857" s="368"/>
      <c r="D3857" s="368"/>
      <c r="E3857" s="368"/>
      <c r="F3857" s="368"/>
      <c r="G3857" s="368"/>
      <c r="H3857" s="369"/>
      <c r="I3857" s="368"/>
      <c r="J3857" s="368"/>
      <c r="K3857" s="368"/>
      <c r="L3857" s="368"/>
      <c r="M3857" s="368"/>
      <c r="N3857" s="370"/>
      <c r="O3857" s="368"/>
      <c r="P3857" s="371" t="str">
        <f>TEXT(daily!$B3857,"mmmm")</f>
        <v>January</v>
      </c>
      <c r="Q3857" s="373"/>
      <c r="R3857" s="313" t="str">
        <f t="shared" si="100"/>
        <v>1900</v>
      </c>
    </row>
    <row r="3858" ht="27" customHeight="1" spans="1:18">
      <c r="A3858" s="366"/>
      <c r="B3858" s="367"/>
      <c r="C3858" s="368"/>
      <c r="D3858" s="368"/>
      <c r="E3858" s="368"/>
      <c r="F3858" s="368"/>
      <c r="G3858" s="368"/>
      <c r="H3858" s="369"/>
      <c r="I3858" s="368"/>
      <c r="J3858" s="368"/>
      <c r="K3858" s="368"/>
      <c r="L3858" s="368"/>
      <c r="M3858" s="368"/>
      <c r="N3858" s="372"/>
      <c r="O3858" s="368"/>
      <c r="P3858" s="371" t="str">
        <f>TEXT(daily!$B3858,"mmmm")</f>
        <v>January</v>
      </c>
      <c r="Q3858" s="373"/>
      <c r="R3858" s="313" t="str">
        <f t="shared" si="100"/>
        <v>1900</v>
      </c>
    </row>
    <row r="3859" ht="27" customHeight="1" spans="1:18">
      <c r="A3859" s="366"/>
      <c r="B3859" s="367"/>
      <c r="C3859" s="368"/>
      <c r="D3859" s="368"/>
      <c r="E3859" s="368"/>
      <c r="F3859" s="368"/>
      <c r="G3859" s="368"/>
      <c r="H3859" s="369"/>
      <c r="I3859" s="368"/>
      <c r="J3859" s="368"/>
      <c r="K3859" s="368"/>
      <c r="L3859" s="368"/>
      <c r="M3859" s="368"/>
      <c r="N3859" s="370"/>
      <c r="O3859" s="368"/>
      <c r="P3859" s="371" t="str">
        <f>TEXT(daily!$B3859,"mmmm")</f>
        <v>January</v>
      </c>
      <c r="Q3859" s="373"/>
      <c r="R3859" s="313" t="str">
        <f t="shared" si="100"/>
        <v>1900</v>
      </c>
    </row>
    <row r="3860" ht="27" customHeight="1" spans="1:18">
      <c r="A3860" s="366"/>
      <c r="B3860" s="367"/>
      <c r="C3860" s="368"/>
      <c r="D3860" s="368"/>
      <c r="E3860" s="368"/>
      <c r="F3860" s="368"/>
      <c r="G3860" s="368"/>
      <c r="H3860" s="369"/>
      <c r="I3860" s="368"/>
      <c r="J3860" s="368"/>
      <c r="K3860" s="368"/>
      <c r="L3860" s="368"/>
      <c r="M3860" s="368"/>
      <c r="N3860" s="372"/>
      <c r="O3860" s="368"/>
      <c r="P3860" s="371" t="str">
        <f>TEXT(daily!$B3860,"mmmm")</f>
        <v>January</v>
      </c>
      <c r="Q3860" s="373"/>
      <c r="R3860" s="313" t="str">
        <f t="shared" si="100"/>
        <v>1900</v>
      </c>
    </row>
    <row r="3861" ht="27" customHeight="1" spans="1:18">
      <c r="A3861" s="366"/>
      <c r="B3861" s="367"/>
      <c r="C3861" s="368"/>
      <c r="D3861" s="368"/>
      <c r="E3861" s="368"/>
      <c r="F3861" s="368"/>
      <c r="G3861" s="368"/>
      <c r="H3861" s="369"/>
      <c r="I3861" s="368"/>
      <c r="J3861" s="368"/>
      <c r="K3861" s="368"/>
      <c r="L3861" s="368"/>
      <c r="M3861" s="368"/>
      <c r="N3861" s="370"/>
      <c r="O3861" s="368"/>
      <c r="P3861" s="371" t="str">
        <f>TEXT(daily!$B3861,"mmmm")</f>
        <v>January</v>
      </c>
      <c r="Q3861" s="373"/>
      <c r="R3861" s="313" t="str">
        <f t="shared" si="100"/>
        <v>1900</v>
      </c>
    </row>
    <row r="3862" ht="27" customHeight="1" spans="1:18">
      <c r="A3862" s="366"/>
      <c r="B3862" s="367"/>
      <c r="C3862" s="368"/>
      <c r="D3862" s="368"/>
      <c r="E3862" s="368"/>
      <c r="F3862" s="368"/>
      <c r="G3862" s="368"/>
      <c r="H3862" s="369"/>
      <c r="I3862" s="368"/>
      <c r="J3862" s="368"/>
      <c r="K3862" s="368"/>
      <c r="L3862" s="368"/>
      <c r="M3862" s="368"/>
      <c r="N3862" s="372"/>
      <c r="O3862" s="368"/>
      <c r="P3862" s="371" t="str">
        <f>TEXT(daily!$B3862,"mmmm")</f>
        <v>January</v>
      </c>
      <c r="Q3862" s="373"/>
      <c r="R3862" s="313" t="str">
        <f t="shared" si="100"/>
        <v>1900</v>
      </c>
    </row>
    <row r="3863" ht="27" customHeight="1" spans="1:18">
      <c r="A3863" s="366"/>
      <c r="B3863" s="367"/>
      <c r="C3863" s="368"/>
      <c r="D3863" s="368"/>
      <c r="E3863" s="368"/>
      <c r="F3863" s="368"/>
      <c r="G3863" s="368"/>
      <c r="H3863" s="369"/>
      <c r="I3863" s="368"/>
      <c r="J3863" s="368"/>
      <c r="K3863" s="368"/>
      <c r="L3863" s="368"/>
      <c r="M3863" s="368"/>
      <c r="N3863" s="370"/>
      <c r="O3863" s="368"/>
      <c r="P3863" s="371" t="str">
        <f>TEXT(daily!$B3863,"mmmm")</f>
        <v>January</v>
      </c>
      <c r="Q3863" s="373"/>
      <c r="R3863" s="313" t="str">
        <f t="shared" si="100"/>
        <v>1900</v>
      </c>
    </row>
    <row r="3864" ht="27" customHeight="1" spans="1:18">
      <c r="A3864" s="366"/>
      <c r="B3864" s="367"/>
      <c r="C3864" s="368"/>
      <c r="D3864" s="368"/>
      <c r="E3864" s="368"/>
      <c r="F3864" s="368"/>
      <c r="G3864" s="368"/>
      <c r="H3864" s="369"/>
      <c r="I3864" s="368"/>
      <c r="J3864" s="368"/>
      <c r="K3864" s="368"/>
      <c r="L3864" s="368"/>
      <c r="M3864" s="368"/>
      <c r="N3864" s="372"/>
      <c r="O3864" s="368"/>
      <c r="P3864" s="371" t="str">
        <f>TEXT(daily!$B3864,"mmmm")</f>
        <v>January</v>
      </c>
      <c r="Q3864" s="373"/>
      <c r="R3864" s="313" t="str">
        <f t="shared" si="100"/>
        <v>1900</v>
      </c>
    </row>
    <row r="3865" ht="27" customHeight="1" spans="1:18">
      <c r="A3865" s="366"/>
      <c r="B3865" s="367"/>
      <c r="C3865" s="368"/>
      <c r="D3865" s="368"/>
      <c r="E3865" s="368"/>
      <c r="F3865" s="368"/>
      <c r="G3865" s="368"/>
      <c r="H3865" s="369"/>
      <c r="I3865" s="368"/>
      <c r="J3865" s="368"/>
      <c r="K3865" s="368"/>
      <c r="L3865" s="368"/>
      <c r="M3865" s="368"/>
      <c r="N3865" s="370"/>
      <c r="O3865" s="368"/>
      <c r="P3865" s="371" t="str">
        <f>TEXT(daily!$B3865,"mmmm")</f>
        <v>January</v>
      </c>
      <c r="Q3865" s="373"/>
      <c r="R3865" s="313" t="str">
        <f t="shared" si="100"/>
        <v>1900</v>
      </c>
    </row>
    <row r="3866" ht="27" customHeight="1" spans="1:18">
      <c r="A3866" s="366"/>
      <c r="B3866" s="367"/>
      <c r="C3866" s="368"/>
      <c r="D3866" s="368"/>
      <c r="E3866" s="368"/>
      <c r="F3866" s="368"/>
      <c r="G3866" s="368"/>
      <c r="H3866" s="369"/>
      <c r="I3866" s="368"/>
      <c r="J3866" s="368"/>
      <c r="K3866" s="368"/>
      <c r="L3866" s="368"/>
      <c r="M3866" s="368"/>
      <c r="N3866" s="372"/>
      <c r="O3866" s="368"/>
      <c r="P3866" s="371" t="str">
        <f>TEXT(daily!$B3866,"mmmm")</f>
        <v>January</v>
      </c>
      <c r="Q3866" s="373"/>
      <c r="R3866" s="313" t="str">
        <f t="shared" si="100"/>
        <v>1900</v>
      </c>
    </row>
    <row r="3867" ht="27" customHeight="1" spans="1:18">
      <c r="A3867" s="366"/>
      <c r="B3867" s="367"/>
      <c r="C3867" s="368"/>
      <c r="D3867" s="368"/>
      <c r="E3867" s="368"/>
      <c r="F3867" s="368"/>
      <c r="G3867" s="368"/>
      <c r="H3867" s="369"/>
      <c r="I3867" s="368"/>
      <c r="J3867" s="368"/>
      <c r="K3867" s="368"/>
      <c r="L3867" s="368"/>
      <c r="M3867" s="368"/>
      <c r="N3867" s="370"/>
      <c r="O3867" s="368"/>
      <c r="P3867" s="371" t="str">
        <f>TEXT(daily!$B3867,"mmmm")</f>
        <v>January</v>
      </c>
      <c r="Q3867" s="373"/>
      <c r="R3867" s="313" t="str">
        <f t="shared" si="100"/>
        <v>1900</v>
      </c>
    </row>
    <row r="3868" ht="27" customHeight="1" spans="1:18">
      <c r="A3868" s="366"/>
      <c r="B3868" s="367"/>
      <c r="C3868" s="368"/>
      <c r="D3868" s="368"/>
      <c r="E3868" s="368"/>
      <c r="F3868" s="368"/>
      <c r="G3868" s="368"/>
      <c r="H3868" s="369"/>
      <c r="I3868" s="368"/>
      <c r="J3868" s="368"/>
      <c r="K3868" s="368"/>
      <c r="L3868" s="368"/>
      <c r="M3868" s="368"/>
      <c r="N3868" s="372"/>
      <c r="O3868" s="368"/>
      <c r="P3868" s="371" t="str">
        <f>TEXT(daily!$B3868,"mmmm")</f>
        <v>January</v>
      </c>
      <c r="Q3868" s="373"/>
      <c r="R3868" s="313" t="str">
        <f t="shared" si="100"/>
        <v>1900</v>
      </c>
    </row>
    <row r="3869" ht="27" customHeight="1" spans="1:18">
      <c r="A3869" s="366"/>
      <c r="B3869" s="367"/>
      <c r="C3869" s="368"/>
      <c r="D3869" s="368"/>
      <c r="E3869" s="368"/>
      <c r="F3869" s="368"/>
      <c r="G3869" s="368"/>
      <c r="H3869" s="369"/>
      <c r="I3869" s="368"/>
      <c r="J3869" s="368"/>
      <c r="K3869" s="368"/>
      <c r="L3869" s="368"/>
      <c r="M3869" s="368"/>
      <c r="N3869" s="370"/>
      <c r="O3869" s="368"/>
      <c r="P3869" s="371" t="str">
        <f>TEXT(daily!$B3869,"mmmm")</f>
        <v>January</v>
      </c>
      <c r="Q3869" s="373"/>
      <c r="R3869" s="313" t="str">
        <f t="shared" si="100"/>
        <v>1900</v>
      </c>
    </row>
    <row r="3870" ht="27" customHeight="1" spans="1:18">
      <c r="A3870" s="366"/>
      <c r="B3870" s="367"/>
      <c r="C3870" s="368"/>
      <c r="D3870" s="368"/>
      <c r="E3870" s="368"/>
      <c r="F3870" s="368"/>
      <c r="G3870" s="368"/>
      <c r="H3870" s="369"/>
      <c r="I3870" s="368"/>
      <c r="J3870" s="368"/>
      <c r="K3870" s="368"/>
      <c r="L3870" s="368"/>
      <c r="M3870" s="368"/>
      <c r="N3870" s="372"/>
      <c r="O3870" s="368"/>
      <c r="P3870" s="371" t="str">
        <f>TEXT(daily!$B3870,"mmmm")</f>
        <v>January</v>
      </c>
      <c r="Q3870" s="373"/>
      <c r="R3870" s="313" t="str">
        <f t="shared" si="100"/>
        <v>1900</v>
      </c>
    </row>
    <row r="3871" ht="27" customHeight="1" spans="1:18">
      <c r="A3871" s="366"/>
      <c r="B3871" s="367"/>
      <c r="C3871" s="368"/>
      <c r="D3871" s="368"/>
      <c r="E3871" s="368"/>
      <c r="F3871" s="368"/>
      <c r="G3871" s="368"/>
      <c r="H3871" s="369"/>
      <c r="I3871" s="368"/>
      <c r="J3871" s="368"/>
      <c r="K3871" s="368"/>
      <c r="L3871" s="368"/>
      <c r="M3871" s="368"/>
      <c r="N3871" s="370"/>
      <c r="O3871" s="368"/>
      <c r="P3871" s="371" t="str">
        <f>TEXT(daily!$B3871,"mmmm")</f>
        <v>January</v>
      </c>
      <c r="Q3871" s="373"/>
      <c r="R3871" s="313" t="str">
        <f t="shared" si="100"/>
        <v>1900</v>
      </c>
    </row>
    <row r="3872" ht="27" customHeight="1" spans="1:18">
      <c r="A3872" s="366"/>
      <c r="B3872" s="367"/>
      <c r="C3872" s="368"/>
      <c r="D3872" s="368"/>
      <c r="E3872" s="368"/>
      <c r="F3872" s="368"/>
      <c r="G3872" s="368"/>
      <c r="H3872" s="369"/>
      <c r="I3872" s="368"/>
      <c r="J3872" s="368"/>
      <c r="K3872" s="368"/>
      <c r="L3872" s="368"/>
      <c r="M3872" s="368"/>
      <c r="N3872" s="372"/>
      <c r="O3872" s="368"/>
      <c r="P3872" s="371" t="str">
        <f>TEXT(daily!$B3872,"mmmm")</f>
        <v>January</v>
      </c>
      <c r="Q3872" s="373"/>
      <c r="R3872" s="313" t="str">
        <f t="shared" si="100"/>
        <v>1900</v>
      </c>
    </row>
    <row r="3873" ht="27" customHeight="1" spans="1:18">
      <c r="A3873" s="366"/>
      <c r="B3873" s="367"/>
      <c r="C3873" s="368"/>
      <c r="D3873" s="368"/>
      <c r="E3873" s="368"/>
      <c r="F3873" s="368"/>
      <c r="G3873" s="368"/>
      <c r="H3873" s="369"/>
      <c r="I3873" s="368"/>
      <c r="J3873" s="368"/>
      <c r="K3873" s="368"/>
      <c r="L3873" s="368"/>
      <c r="M3873" s="368"/>
      <c r="N3873" s="370"/>
      <c r="O3873" s="368"/>
      <c r="P3873" s="371" t="str">
        <f>TEXT(daily!$B3873,"mmmm")</f>
        <v>January</v>
      </c>
      <c r="Q3873" s="373"/>
      <c r="R3873" s="313" t="str">
        <f t="shared" si="100"/>
        <v>1900</v>
      </c>
    </row>
    <row r="3874" ht="27" customHeight="1" spans="1:18">
      <c r="A3874" s="366"/>
      <c r="B3874" s="367"/>
      <c r="C3874" s="368"/>
      <c r="D3874" s="368"/>
      <c r="E3874" s="368"/>
      <c r="F3874" s="368"/>
      <c r="G3874" s="368"/>
      <c r="H3874" s="369"/>
      <c r="I3874" s="368"/>
      <c r="J3874" s="368"/>
      <c r="K3874" s="368"/>
      <c r="L3874" s="368"/>
      <c r="M3874" s="368"/>
      <c r="N3874" s="372"/>
      <c r="O3874" s="368"/>
      <c r="P3874" s="371" t="str">
        <f>TEXT(daily!$B3874,"mmmm")</f>
        <v>January</v>
      </c>
      <c r="Q3874" s="373"/>
      <c r="R3874" s="313" t="str">
        <f t="shared" si="100"/>
        <v>1900</v>
      </c>
    </row>
    <row r="3875" ht="27" customHeight="1" spans="1:18">
      <c r="A3875" s="366"/>
      <c r="B3875" s="367"/>
      <c r="C3875" s="368"/>
      <c r="D3875" s="368"/>
      <c r="E3875" s="368"/>
      <c r="F3875" s="368"/>
      <c r="G3875" s="368"/>
      <c r="H3875" s="369"/>
      <c r="I3875" s="368"/>
      <c r="J3875" s="368"/>
      <c r="K3875" s="368"/>
      <c r="L3875" s="368"/>
      <c r="M3875" s="368"/>
      <c r="N3875" s="370"/>
      <c r="O3875" s="368"/>
      <c r="P3875" s="371" t="str">
        <f>TEXT(daily!$B3875,"mmmm")</f>
        <v>January</v>
      </c>
      <c r="Q3875" s="373"/>
      <c r="R3875" s="313" t="str">
        <f t="shared" si="100"/>
        <v>1900</v>
      </c>
    </row>
    <row r="3876" ht="27" customHeight="1" spans="1:18">
      <c r="A3876" s="366"/>
      <c r="B3876" s="367"/>
      <c r="C3876" s="368"/>
      <c r="D3876" s="368"/>
      <c r="E3876" s="368"/>
      <c r="F3876" s="368"/>
      <c r="G3876" s="368"/>
      <c r="H3876" s="369"/>
      <c r="I3876" s="368"/>
      <c r="J3876" s="368"/>
      <c r="K3876" s="368"/>
      <c r="L3876" s="368"/>
      <c r="M3876" s="368"/>
      <c r="N3876" s="372"/>
      <c r="O3876" s="368"/>
      <c r="P3876" s="371" t="str">
        <f>TEXT(daily!$B3876,"mmmm")</f>
        <v>January</v>
      </c>
      <c r="Q3876" s="373"/>
      <c r="R3876" s="313" t="str">
        <f t="shared" si="100"/>
        <v>1900</v>
      </c>
    </row>
    <row r="3877" ht="27" customHeight="1" spans="1:18">
      <c r="A3877" s="366"/>
      <c r="B3877" s="367"/>
      <c r="C3877" s="368"/>
      <c r="D3877" s="368"/>
      <c r="E3877" s="368"/>
      <c r="F3877" s="368"/>
      <c r="G3877" s="368"/>
      <c r="H3877" s="369"/>
      <c r="I3877" s="368"/>
      <c r="J3877" s="368"/>
      <c r="K3877" s="368"/>
      <c r="L3877" s="368"/>
      <c r="M3877" s="368"/>
      <c r="N3877" s="370"/>
      <c r="O3877" s="368"/>
      <c r="P3877" s="371" t="str">
        <f>TEXT(daily!$B3877,"mmmm")</f>
        <v>January</v>
      </c>
      <c r="Q3877" s="373"/>
      <c r="R3877" s="313" t="str">
        <f t="shared" si="100"/>
        <v>1900</v>
      </c>
    </row>
    <row r="3878" ht="27" customHeight="1" spans="1:18">
      <c r="A3878" s="366"/>
      <c r="B3878" s="367"/>
      <c r="C3878" s="368"/>
      <c r="D3878" s="368"/>
      <c r="E3878" s="368"/>
      <c r="F3878" s="368"/>
      <c r="G3878" s="368"/>
      <c r="H3878" s="369"/>
      <c r="I3878" s="368"/>
      <c r="J3878" s="368"/>
      <c r="K3878" s="368"/>
      <c r="L3878" s="368"/>
      <c r="M3878" s="368"/>
      <c r="N3878" s="372"/>
      <c r="O3878" s="368"/>
      <c r="P3878" s="371" t="str">
        <f>TEXT(daily!$B3878,"mmmm")</f>
        <v>January</v>
      </c>
      <c r="Q3878" s="373"/>
      <c r="R3878" s="313" t="str">
        <f t="shared" si="100"/>
        <v>1900</v>
      </c>
    </row>
    <row r="3879" ht="27" customHeight="1" spans="1:18">
      <c r="A3879" s="366"/>
      <c r="B3879" s="367"/>
      <c r="C3879" s="368"/>
      <c r="D3879" s="368"/>
      <c r="E3879" s="368"/>
      <c r="F3879" s="368"/>
      <c r="G3879" s="368"/>
      <c r="H3879" s="369"/>
      <c r="I3879" s="368"/>
      <c r="J3879" s="368"/>
      <c r="K3879" s="368"/>
      <c r="L3879" s="368"/>
      <c r="M3879" s="368"/>
      <c r="N3879" s="370"/>
      <c r="O3879" s="368"/>
      <c r="P3879" s="371" t="str">
        <f>TEXT(daily!$B3879,"mmmm")</f>
        <v>January</v>
      </c>
      <c r="Q3879" s="373"/>
      <c r="R3879" s="313" t="str">
        <f t="shared" si="100"/>
        <v>1900</v>
      </c>
    </row>
    <row r="3880" ht="27" customHeight="1" spans="1:18">
      <c r="A3880" s="366"/>
      <c r="B3880" s="367"/>
      <c r="C3880" s="368"/>
      <c r="D3880" s="368"/>
      <c r="E3880" s="368"/>
      <c r="F3880" s="368"/>
      <c r="G3880" s="368"/>
      <c r="H3880" s="369"/>
      <c r="I3880" s="368"/>
      <c r="J3880" s="368"/>
      <c r="K3880" s="368"/>
      <c r="L3880" s="368"/>
      <c r="M3880" s="368"/>
      <c r="N3880" s="372"/>
      <c r="O3880" s="368"/>
      <c r="P3880" s="371" t="str">
        <f>TEXT(daily!$B3880,"mmmm")</f>
        <v>January</v>
      </c>
      <c r="Q3880" s="373"/>
      <c r="R3880" s="313" t="str">
        <f t="shared" si="100"/>
        <v>1900</v>
      </c>
    </row>
    <row r="3881" ht="27" customHeight="1" spans="1:18">
      <c r="A3881" s="366"/>
      <c r="B3881" s="367"/>
      <c r="C3881" s="368"/>
      <c r="D3881" s="368"/>
      <c r="E3881" s="368"/>
      <c r="F3881" s="368"/>
      <c r="G3881" s="368"/>
      <c r="H3881" s="369"/>
      <c r="I3881" s="368"/>
      <c r="J3881" s="368"/>
      <c r="K3881" s="368"/>
      <c r="L3881" s="368"/>
      <c r="M3881" s="368"/>
      <c r="N3881" s="370"/>
      <c r="O3881" s="368"/>
      <c r="P3881" s="371" t="str">
        <f>TEXT(daily!$B3881,"mmmm")</f>
        <v>January</v>
      </c>
      <c r="Q3881" s="373"/>
      <c r="R3881" s="313" t="str">
        <f t="shared" si="100"/>
        <v>1900</v>
      </c>
    </row>
    <row r="3882" ht="27" customHeight="1" spans="1:18">
      <c r="A3882" s="366"/>
      <c r="B3882" s="367"/>
      <c r="C3882" s="368"/>
      <c r="D3882" s="368"/>
      <c r="E3882" s="368"/>
      <c r="F3882" s="368"/>
      <c r="G3882" s="368"/>
      <c r="H3882" s="369"/>
      <c r="I3882" s="368"/>
      <c r="J3882" s="368"/>
      <c r="K3882" s="368"/>
      <c r="L3882" s="368"/>
      <c r="M3882" s="368"/>
      <c r="N3882" s="372"/>
      <c r="O3882" s="368"/>
      <c r="P3882" s="371" t="str">
        <f>TEXT(daily!$B3882,"mmmm")</f>
        <v>January</v>
      </c>
      <c r="Q3882" s="373"/>
      <c r="R3882" s="313" t="str">
        <f t="shared" si="100"/>
        <v>1900</v>
      </c>
    </row>
    <row r="3883" ht="27" customHeight="1" spans="1:18">
      <c r="A3883" s="366"/>
      <c r="B3883" s="367"/>
      <c r="C3883" s="368"/>
      <c r="D3883" s="368"/>
      <c r="E3883" s="368"/>
      <c r="F3883" s="368"/>
      <c r="G3883" s="368"/>
      <c r="H3883" s="369"/>
      <c r="I3883" s="368"/>
      <c r="J3883" s="368"/>
      <c r="K3883" s="368"/>
      <c r="L3883" s="368"/>
      <c r="M3883" s="368"/>
      <c r="N3883" s="370"/>
      <c r="O3883" s="368"/>
      <c r="P3883" s="371" t="str">
        <f>TEXT(daily!$B3883,"mmmm")</f>
        <v>January</v>
      </c>
      <c r="Q3883" s="373"/>
      <c r="R3883" s="313" t="str">
        <f t="shared" si="100"/>
        <v>1900</v>
      </c>
    </row>
    <row r="3884" ht="27" customHeight="1" spans="1:18">
      <c r="A3884" s="366"/>
      <c r="B3884" s="367"/>
      <c r="C3884" s="368"/>
      <c r="D3884" s="368"/>
      <c r="E3884" s="368"/>
      <c r="F3884" s="368"/>
      <c r="G3884" s="368"/>
      <c r="H3884" s="369"/>
      <c r="I3884" s="368"/>
      <c r="J3884" s="368"/>
      <c r="K3884" s="368"/>
      <c r="L3884" s="368"/>
      <c r="M3884" s="368"/>
      <c r="N3884" s="372"/>
      <c r="O3884" s="368"/>
      <c r="P3884" s="371" t="str">
        <f>TEXT(daily!$B3884,"mmmm")</f>
        <v>January</v>
      </c>
      <c r="Q3884" s="373"/>
      <c r="R3884" s="313" t="str">
        <f t="shared" si="100"/>
        <v>1900</v>
      </c>
    </row>
    <row r="3885" ht="27" customHeight="1" spans="1:18">
      <c r="A3885" s="366"/>
      <c r="B3885" s="367"/>
      <c r="C3885" s="368"/>
      <c r="D3885" s="368"/>
      <c r="E3885" s="368"/>
      <c r="F3885" s="368"/>
      <c r="G3885" s="368"/>
      <c r="H3885" s="369"/>
      <c r="I3885" s="368"/>
      <c r="J3885" s="368"/>
      <c r="K3885" s="368"/>
      <c r="L3885" s="368"/>
      <c r="M3885" s="368"/>
      <c r="N3885" s="370"/>
      <c r="O3885" s="368"/>
      <c r="P3885" s="371" t="str">
        <f>TEXT(daily!$B3885,"mmmm")</f>
        <v>January</v>
      </c>
      <c r="Q3885" s="373"/>
      <c r="R3885" s="313" t="str">
        <f t="shared" si="100"/>
        <v>1900</v>
      </c>
    </row>
    <row r="3886" ht="27" customHeight="1" spans="1:18">
      <c r="A3886" s="366"/>
      <c r="B3886" s="367"/>
      <c r="C3886" s="368"/>
      <c r="D3886" s="368"/>
      <c r="E3886" s="368"/>
      <c r="F3886" s="368"/>
      <c r="G3886" s="368"/>
      <c r="H3886" s="369"/>
      <c r="I3886" s="368"/>
      <c r="J3886" s="368"/>
      <c r="K3886" s="368"/>
      <c r="L3886" s="368"/>
      <c r="M3886" s="368"/>
      <c r="N3886" s="372"/>
      <c r="O3886" s="368"/>
      <c r="P3886" s="371" t="str">
        <f>TEXT(daily!$B3886,"mmmm")</f>
        <v>January</v>
      </c>
      <c r="Q3886" s="373"/>
      <c r="R3886" s="313" t="str">
        <f t="shared" si="100"/>
        <v>1900</v>
      </c>
    </row>
    <row r="3887" ht="27" customHeight="1" spans="1:18">
      <c r="A3887" s="366"/>
      <c r="B3887" s="367"/>
      <c r="C3887" s="368"/>
      <c r="D3887" s="368"/>
      <c r="E3887" s="368"/>
      <c r="F3887" s="368"/>
      <c r="G3887" s="368"/>
      <c r="H3887" s="369"/>
      <c r="I3887" s="368"/>
      <c r="J3887" s="368"/>
      <c r="K3887" s="368"/>
      <c r="L3887" s="368"/>
      <c r="M3887" s="368"/>
      <c r="N3887" s="370"/>
      <c r="O3887" s="368"/>
      <c r="P3887" s="371" t="str">
        <f>TEXT(daily!$B3887,"mmmm")</f>
        <v>January</v>
      </c>
      <c r="Q3887" s="373"/>
      <c r="R3887" s="313" t="str">
        <f t="shared" si="100"/>
        <v>1900</v>
      </c>
    </row>
    <row r="3888" ht="27" customHeight="1" spans="1:18">
      <c r="A3888" s="366"/>
      <c r="B3888" s="367"/>
      <c r="C3888" s="368"/>
      <c r="D3888" s="368"/>
      <c r="E3888" s="368"/>
      <c r="F3888" s="368"/>
      <c r="G3888" s="368"/>
      <c r="H3888" s="369"/>
      <c r="I3888" s="368"/>
      <c r="J3888" s="368"/>
      <c r="K3888" s="368"/>
      <c r="L3888" s="368"/>
      <c r="M3888" s="368"/>
      <c r="N3888" s="372"/>
      <c r="O3888" s="368"/>
      <c r="P3888" s="371" t="str">
        <f>TEXT(daily!$B3888,"mmmm")</f>
        <v>January</v>
      </c>
      <c r="Q3888" s="373"/>
      <c r="R3888" s="313" t="str">
        <f t="shared" si="100"/>
        <v>1900</v>
      </c>
    </row>
    <row r="3889" ht="27" customHeight="1" spans="1:18">
      <c r="A3889" s="366"/>
      <c r="B3889" s="367"/>
      <c r="C3889" s="368"/>
      <c r="D3889" s="368"/>
      <c r="E3889" s="368"/>
      <c r="F3889" s="368"/>
      <c r="G3889" s="368"/>
      <c r="H3889" s="369"/>
      <c r="I3889" s="368"/>
      <c r="J3889" s="368"/>
      <c r="K3889" s="368"/>
      <c r="L3889" s="368"/>
      <c r="M3889" s="368"/>
      <c r="N3889" s="370"/>
      <c r="O3889" s="368"/>
      <c r="P3889" s="371" t="str">
        <f>TEXT(daily!$B3889,"mmmm")</f>
        <v>January</v>
      </c>
      <c r="Q3889" s="373"/>
      <c r="R3889" s="313" t="str">
        <f t="shared" si="100"/>
        <v>1900</v>
      </c>
    </row>
    <row r="3890" ht="27" customHeight="1" spans="1:18">
      <c r="A3890" s="366"/>
      <c r="B3890" s="367"/>
      <c r="C3890" s="368"/>
      <c r="D3890" s="368"/>
      <c r="E3890" s="368"/>
      <c r="F3890" s="368"/>
      <c r="G3890" s="368"/>
      <c r="H3890" s="369"/>
      <c r="I3890" s="368"/>
      <c r="J3890" s="368"/>
      <c r="K3890" s="368"/>
      <c r="L3890" s="368"/>
      <c r="M3890" s="368"/>
      <c r="N3890" s="372"/>
      <c r="O3890" s="368"/>
      <c r="P3890" s="371" t="str">
        <f>TEXT(daily!$B3890,"mmmm")</f>
        <v>January</v>
      </c>
      <c r="Q3890" s="373"/>
      <c r="R3890" s="313" t="str">
        <f t="shared" si="100"/>
        <v>1900</v>
      </c>
    </row>
    <row r="3891" ht="27" customHeight="1" spans="1:18">
      <c r="A3891" s="366"/>
      <c r="B3891" s="367"/>
      <c r="C3891" s="368"/>
      <c r="D3891" s="368"/>
      <c r="E3891" s="368"/>
      <c r="F3891" s="368"/>
      <c r="G3891" s="368"/>
      <c r="H3891" s="369"/>
      <c r="I3891" s="368"/>
      <c r="J3891" s="368"/>
      <c r="K3891" s="368"/>
      <c r="L3891" s="368"/>
      <c r="M3891" s="368"/>
      <c r="N3891" s="370"/>
      <c r="O3891" s="368"/>
      <c r="P3891" s="371" t="str">
        <f>TEXT(daily!$B3891,"mmmm")</f>
        <v>January</v>
      </c>
      <c r="Q3891" s="373"/>
      <c r="R3891" s="313" t="str">
        <f t="shared" si="100"/>
        <v>1900</v>
      </c>
    </row>
    <row r="3892" ht="27" customHeight="1" spans="1:18">
      <c r="A3892" s="366"/>
      <c r="B3892" s="367"/>
      <c r="C3892" s="368"/>
      <c r="D3892" s="368"/>
      <c r="E3892" s="368"/>
      <c r="F3892" s="368"/>
      <c r="G3892" s="368"/>
      <c r="H3892" s="369"/>
      <c r="I3892" s="368"/>
      <c r="J3892" s="368"/>
      <c r="K3892" s="368"/>
      <c r="L3892" s="368"/>
      <c r="M3892" s="368"/>
      <c r="N3892" s="372"/>
      <c r="O3892" s="368"/>
      <c r="P3892" s="371" t="str">
        <f>TEXT(daily!$B3892,"mmmm")</f>
        <v>January</v>
      </c>
      <c r="Q3892" s="373"/>
      <c r="R3892" s="313" t="str">
        <f t="shared" si="100"/>
        <v>1900</v>
      </c>
    </row>
    <row r="3893" ht="27" customHeight="1" spans="1:18">
      <c r="A3893" s="366"/>
      <c r="B3893" s="367"/>
      <c r="C3893" s="368"/>
      <c r="D3893" s="368"/>
      <c r="E3893" s="368"/>
      <c r="F3893" s="368"/>
      <c r="G3893" s="368"/>
      <c r="H3893" s="369"/>
      <c r="I3893" s="368"/>
      <c r="J3893" s="368"/>
      <c r="K3893" s="368"/>
      <c r="L3893" s="368"/>
      <c r="M3893" s="368"/>
      <c r="N3893" s="370"/>
      <c r="O3893" s="368"/>
      <c r="P3893" s="371" t="str">
        <f>TEXT(daily!$B3893,"mmmm")</f>
        <v>January</v>
      </c>
      <c r="Q3893" s="373"/>
      <c r="R3893" s="313" t="str">
        <f t="shared" si="100"/>
        <v>1900</v>
      </c>
    </row>
    <row r="3894" ht="27" customHeight="1" spans="1:18">
      <c r="A3894" s="366"/>
      <c r="B3894" s="367"/>
      <c r="C3894" s="368"/>
      <c r="D3894" s="368"/>
      <c r="E3894" s="368"/>
      <c r="F3894" s="368"/>
      <c r="G3894" s="368"/>
      <c r="H3894" s="369"/>
      <c r="I3894" s="368"/>
      <c r="J3894" s="368"/>
      <c r="K3894" s="368"/>
      <c r="L3894" s="368"/>
      <c r="M3894" s="368"/>
      <c r="N3894" s="372"/>
      <c r="O3894" s="368"/>
      <c r="P3894" s="371" t="str">
        <f>TEXT(daily!$B3894,"mmmm")</f>
        <v>January</v>
      </c>
      <c r="Q3894" s="373"/>
      <c r="R3894" s="313" t="str">
        <f t="shared" si="100"/>
        <v>1900</v>
      </c>
    </row>
    <row r="3895" ht="27" customHeight="1" spans="1:18">
      <c r="A3895" s="366"/>
      <c r="B3895" s="367"/>
      <c r="C3895" s="368"/>
      <c r="D3895" s="368"/>
      <c r="E3895" s="368"/>
      <c r="F3895" s="368"/>
      <c r="G3895" s="368"/>
      <c r="H3895" s="369"/>
      <c r="I3895" s="368"/>
      <c r="J3895" s="368"/>
      <c r="K3895" s="368"/>
      <c r="L3895" s="368"/>
      <c r="M3895" s="368"/>
      <c r="N3895" s="370"/>
      <c r="O3895" s="368"/>
      <c r="P3895" s="371" t="str">
        <f>TEXT(daily!$B3895,"mmmm")</f>
        <v>January</v>
      </c>
      <c r="Q3895" s="373"/>
      <c r="R3895" s="313" t="str">
        <f t="shared" si="100"/>
        <v>1900</v>
      </c>
    </row>
    <row r="3896" ht="27" customHeight="1" spans="1:18">
      <c r="A3896" s="366"/>
      <c r="B3896" s="367"/>
      <c r="C3896" s="368"/>
      <c r="D3896" s="368"/>
      <c r="E3896" s="368"/>
      <c r="F3896" s="368"/>
      <c r="G3896" s="368"/>
      <c r="H3896" s="369"/>
      <c r="I3896" s="368"/>
      <c r="J3896" s="368"/>
      <c r="K3896" s="368"/>
      <c r="L3896" s="368"/>
      <c r="M3896" s="368"/>
      <c r="N3896" s="372"/>
      <c r="O3896" s="368"/>
      <c r="P3896" s="371" t="str">
        <f>TEXT(daily!$B3896,"mmmm")</f>
        <v>January</v>
      </c>
      <c r="Q3896" s="373"/>
      <c r="R3896" s="313" t="str">
        <f t="shared" si="100"/>
        <v>1900</v>
      </c>
    </row>
    <row r="3897" ht="27" customHeight="1" spans="1:18">
      <c r="A3897" s="366"/>
      <c r="B3897" s="367"/>
      <c r="C3897" s="368"/>
      <c r="D3897" s="368"/>
      <c r="E3897" s="368"/>
      <c r="F3897" s="368"/>
      <c r="G3897" s="368"/>
      <c r="H3897" s="369"/>
      <c r="I3897" s="368"/>
      <c r="J3897" s="368"/>
      <c r="K3897" s="368"/>
      <c r="L3897" s="368"/>
      <c r="M3897" s="368"/>
      <c r="N3897" s="370"/>
      <c r="O3897" s="368"/>
      <c r="P3897" s="371" t="str">
        <f>TEXT(daily!$B3897,"mmmm")</f>
        <v>January</v>
      </c>
      <c r="Q3897" s="373"/>
      <c r="R3897" s="313" t="str">
        <f t="shared" si="100"/>
        <v>1900</v>
      </c>
    </row>
    <row r="3898" ht="27" customHeight="1" spans="1:18">
      <c r="A3898" s="366"/>
      <c r="B3898" s="367"/>
      <c r="C3898" s="368"/>
      <c r="D3898" s="368"/>
      <c r="E3898" s="368"/>
      <c r="F3898" s="368"/>
      <c r="G3898" s="368"/>
      <c r="H3898" s="369"/>
      <c r="I3898" s="368"/>
      <c r="J3898" s="368"/>
      <c r="K3898" s="368"/>
      <c r="L3898" s="368"/>
      <c r="M3898" s="368"/>
      <c r="N3898" s="372"/>
      <c r="O3898" s="368"/>
      <c r="P3898" s="371" t="str">
        <f>TEXT(daily!$B3898,"mmmm")</f>
        <v>January</v>
      </c>
      <c r="Q3898" s="373"/>
      <c r="R3898" s="313" t="str">
        <f t="shared" si="100"/>
        <v>1900</v>
      </c>
    </row>
    <row r="3899" ht="27" customHeight="1" spans="1:18">
      <c r="A3899" s="366"/>
      <c r="B3899" s="367"/>
      <c r="C3899" s="368"/>
      <c r="D3899" s="368"/>
      <c r="E3899" s="368"/>
      <c r="F3899" s="368"/>
      <c r="G3899" s="368"/>
      <c r="H3899" s="369"/>
      <c r="I3899" s="368"/>
      <c r="J3899" s="368"/>
      <c r="K3899" s="368"/>
      <c r="L3899" s="368"/>
      <c r="M3899" s="368"/>
      <c r="N3899" s="370"/>
      <c r="O3899" s="368"/>
      <c r="P3899" s="371" t="str">
        <f>TEXT(daily!$B3899,"mmmm")</f>
        <v>January</v>
      </c>
      <c r="Q3899" s="373"/>
      <c r="R3899" s="313" t="str">
        <f t="shared" si="100"/>
        <v>1900</v>
      </c>
    </row>
    <row r="3900" ht="27" customHeight="1" spans="1:18">
      <c r="A3900" s="366"/>
      <c r="B3900" s="367"/>
      <c r="C3900" s="368"/>
      <c r="D3900" s="368"/>
      <c r="E3900" s="368"/>
      <c r="F3900" s="368"/>
      <c r="G3900" s="368"/>
      <c r="H3900" s="369"/>
      <c r="I3900" s="368"/>
      <c r="J3900" s="368"/>
      <c r="K3900" s="368"/>
      <c r="L3900" s="368"/>
      <c r="M3900" s="368"/>
      <c r="N3900" s="372"/>
      <c r="O3900" s="368"/>
      <c r="P3900" s="371" t="str">
        <f>TEXT(daily!$B3900,"mmmm")</f>
        <v>January</v>
      </c>
      <c r="Q3900" s="373"/>
      <c r="R3900" s="313" t="str">
        <f t="shared" si="100"/>
        <v>1900</v>
      </c>
    </row>
    <row r="3901" ht="27" customHeight="1" spans="1:18">
      <c r="A3901" s="366"/>
      <c r="B3901" s="367"/>
      <c r="C3901" s="368"/>
      <c r="D3901" s="368"/>
      <c r="E3901" s="368"/>
      <c r="F3901" s="368"/>
      <c r="G3901" s="368"/>
      <c r="H3901" s="369"/>
      <c r="I3901" s="368"/>
      <c r="J3901" s="368"/>
      <c r="K3901" s="368"/>
      <c r="L3901" s="368"/>
      <c r="M3901" s="368"/>
      <c r="N3901" s="370"/>
      <c r="O3901" s="368"/>
      <c r="P3901" s="371" t="str">
        <f>TEXT(daily!$B3901,"mmmm")</f>
        <v>January</v>
      </c>
      <c r="Q3901" s="373"/>
      <c r="R3901" s="313" t="str">
        <f t="shared" si="100"/>
        <v>1900</v>
      </c>
    </row>
    <row r="3902" ht="27" customHeight="1" spans="1:18">
      <c r="A3902" s="366"/>
      <c r="B3902" s="367"/>
      <c r="C3902" s="368"/>
      <c r="D3902" s="368"/>
      <c r="E3902" s="368"/>
      <c r="F3902" s="368"/>
      <c r="G3902" s="368"/>
      <c r="H3902" s="369"/>
      <c r="I3902" s="368"/>
      <c r="J3902" s="368"/>
      <c r="K3902" s="368"/>
      <c r="L3902" s="368"/>
      <c r="M3902" s="368"/>
      <c r="N3902" s="372"/>
      <c r="O3902" s="368"/>
      <c r="P3902" s="371" t="str">
        <f>TEXT(daily!$B3902,"mmmm")</f>
        <v>January</v>
      </c>
      <c r="Q3902" s="373"/>
      <c r="R3902" s="313" t="str">
        <f t="shared" si="100"/>
        <v>1900</v>
      </c>
    </row>
    <row r="3903" ht="27" customHeight="1" spans="1:18">
      <c r="A3903" s="366"/>
      <c r="B3903" s="367"/>
      <c r="C3903" s="368"/>
      <c r="D3903" s="368"/>
      <c r="E3903" s="368"/>
      <c r="F3903" s="368"/>
      <c r="G3903" s="368"/>
      <c r="H3903" s="369"/>
      <c r="I3903" s="368"/>
      <c r="J3903" s="368"/>
      <c r="K3903" s="368"/>
      <c r="L3903" s="368"/>
      <c r="M3903" s="368"/>
      <c r="N3903" s="370"/>
      <c r="O3903" s="368"/>
      <c r="P3903" s="371" t="str">
        <f>TEXT(daily!$B3903,"mmmm")</f>
        <v>January</v>
      </c>
      <c r="Q3903" s="373"/>
      <c r="R3903" s="313" t="str">
        <f t="shared" si="100"/>
        <v>1900</v>
      </c>
    </row>
    <row r="3904" ht="27" customHeight="1" spans="1:18">
      <c r="A3904" s="366"/>
      <c r="B3904" s="367"/>
      <c r="C3904" s="368"/>
      <c r="D3904" s="368"/>
      <c r="E3904" s="368"/>
      <c r="F3904" s="368"/>
      <c r="G3904" s="368"/>
      <c r="H3904" s="369"/>
      <c r="I3904" s="368"/>
      <c r="J3904" s="368"/>
      <c r="K3904" s="368"/>
      <c r="L3904" s="368"/>
      <c r="M3904" s="368"/>
      <c r="N3904" s="372"/>
      <c r="O3904" s="368"/>
      <c r="P3904" s="371" t="str">
        <f>TEXT(daily!$B3904,"mmmm")</f>
        <v>January</v>
      </c>
      <c r="Q3904" s="373"/>
      <c r="R3904" s="313" t="str">
        <f t="shared" si="100"/>
        <v>1900</v>
      </c>
    </row>
    <row r="3905" ht="27" customHeight="1" spans="1:18">
      <c r="A3905" s="366"/>
      <c r="B3905" s="367"/>
      <c r="C3905" s="368"/>
      <c r="D3905" s="368"/>
      <c r="E3905" s="368"/>
      <c r="F3905" s="368"/>
      <c r="G3905" s="368"/>
      <c r="H3905" s="369"/>
      <c r="I3905" s="368"/>
      <c r="J3905" s="368"/>
      <c r="K3905" s="368"/>
      <c r="L3905" s="368"/>
      <c r="M3905" s="368"/>
      <c r="N3905" s="370"/>
      <c r="O3905" s="368"/>
      <c r="P3905" s="371" t="str">
        <f>TEXT(daily!$B3905,"mmmm")</f>
        <v>January</v>
      </c>
      <c r="Q3905" s="373"/>
      <c r="R3905" s="313" t="str">
        <f t="shared" si="100"/>
        <v>1900</v>
      </c>
    </row>
    <row r="3906" ht="27" customHeight="1" spans="1:18">
      <c r="A3906" s="366"/>
      <c r="B3906" s="367"/>
      <c r="C3906" s="368"/>
      <c r="D3906" s="368"/>
      <c r="E3906" s="368"/>
      <c r="F3906" s="368"/>
      <c r="G3906" s="368"/>
      <c r="H3906" s="369"/>
      <c r="I3906" s="368"/>
      <c r="J3906" s="368"/>
      <c r="K3906" s="368"/>
      <c r="L3906" s="368"/>
      <c r="M3906" s="368"/>
      <c r="N3906" s="372"/>
      <c r="O3906" s="368"/>
      <c r="P3906" s="371" t="str">
        <f>TEXT(daily!$B3906,"mmmm")</f>
        <v>January</v>
      </c>
      <c r="Q3906" s="373"/>
      <c r="R3906" s="313" t="str">
        <f t="shared" si="100"/>
        <v>1900</v>
      </c>
    </row>
    <row r="3907" ht="27" customHeight="1" spans="1:18">
      <c r="A3907" s="366"/>
      <c r="B3907" s="367"/>
      <c r="C3907" s="368"/>
      <c r="D3907" s="368"/>
      <c r="E3907" s="368"/>
      <c r="F3907" s="368"/>
      <c r="G3907" s="368"/>
      <c r="H3907" s="369"/>
      <c r="I3907" s="368"/>
      <c r="J3907" s="368"/>
      <c r="K3907" s="368"/>
      <c r="L3907" s="368"/>
      <c r="M3907" s="368"/>
      <c r="N3907" s="370"/>
      <c r="O3907" s="368"/>
      <c r="P3907" s="371" t="str">
        <f>TEXT(daily!$B3907,"mmmm")</f>
        <v>January</v>
      </c>
      <c r="Q3907" s="373"/>
      <c r="R3907" s="313" t="str">
        <f t="shared" si="100"/>
        <v>1900</v>
      </c>
    </row>
    <row r="3908" ht="27" customHeight="1" spans="1:18">
      <c r="A3908" s="366"/>
      <c r="B3908" s="367"/>
      <c r="C3908" s="368"/>
      <c r="D3908" s="368"/>
      <c r="E3908" s="368"/>
      <c r="F3908" s="368"/>
      <c r="G3908" s="368"/>
      <c r="H3908" s="369"/>
      <c r="I3908" s="368"/>
      <c r="J3908" s="368"/>
      <c r="K3908" s="368"/>
      <c r="L3908" s="368"/>
      <c r="M3908" s="368"/>
      <c r="N3908" s="372"/>
      <c r="O3908" s="368"/>
      <c r="P3908" s="371" t="str">
        <f>TEXT(daily!$B3908,"mmmm")</f>
        <v>January</v>
      </c>
      <c r="Q3908" s="373"/>
      <c r="R3908" s="313" t="str">
        <f t="shared" si="100"/>
        <v>1900</v>
      </c>
    </row>
    <row r="3909" ht="27" customHeight="1" spans="1:18">
      <c r="A3909" s="366"/>
      <c r="B3909" s="367"/>
      <c r="C3909" s="368"/>
      <c r="D3909" s="368"/>
      <c r="E3909" s="368"/>
      <c r="F3909" s="368"/>
      <c r="G3909" s="368"/>
      <c r="H3909" s="369"/>
      <c r="I3909" s="368"/>
      <c r="J3909" s="368"/>
      <c r="K3909" s="368"/>
      <c r="L3909" s="368"/>
      <c r="M3909" s="368"/>
      <c r="N3909" s="370"/>
      <c r="O3909" s="368"/>
      <c r="P3909" s="371" t="str">
        <f>TEXT(daily!$B3909,"mmmm")</f>
        <v>January</v>
      </c>
      <c r="Q3909" s="373"/>
      <c r="R3909" s="313" t="str">
        <f t="shared" si="100"/>
        <v>1900</v>
      </c>
    </row>
    <row r="3910" ht="27" customHeight="1" spans="1:18">
      <c r="A3910" s="366"/>
      <c r="B3910" s="367"/>
      <c r="C3910" s="368"/>
      <c r="D3910" s="368"/>
      <c r="E3910" s="368"/>
      <c r="F3910" s="368"/>
      <c r="G3910" s="368"/>
      <c r="H3910" s="369"/>
      <c r="I3910" s="368"/>
      <c r="J3910" s="368"/>
      <c r="K3910" s="368"/>
      <c r="L3910" s="368"/>
      <c r="M3910" s="368"/>
      <c r="N3910" s="372"/>
      <c r="O3910" s="368"/>
      <c r="P3910" s="371" t="str">
        <f>TEXT(daily!$B3910,"mmmm")</f>
        <v>January</v>
      </c>
      <c r="Q3910" s="373"/>
      <c r="R3910" s="313" t="str">
        <f t="shared" si="100"/>
        <v>1900</v>
      </c>
    </row>
    <row r="3911" ht="27" customHeight="1" spans="1:18">
      <c r="A3911" s="366"/>
      <c r="B3911" s="367"/>
      <c r="C3911" s="368"/>
      <c r="D3911" s="368"/>
      <c r="E3911" s="368"/>
      <c r="F3911" s="368"/>
      <c r="G3911" s="368"/>
      <c r="H3911" s="369"/>
      <c r="I3911" s="368"/>
      <c r="J3911" s="368"/>
      <c r="K3911" s="368"/>
      <c r="L3911" s="368"/>
      <c r="M3911" s="368"/>
      <c r="N3911" s="370"/>
      <c r="O3911" s="368"/>
      <c r="P3911" s="371" t="str">
        <f>TEXT(daily!$B3911,"mmmm")</f>
        <v>January</v>
      </c>
      <c r="Q3911" s="373"/>
      <c r="R3911" s="313" t="str">
        <f t="shared" si="100"/>
        <v>1900</v>
      </c>
    </row>
    <row r="3912" ht="27" customHeight="1" spans="1:18">
      <c r="A3912" s="366"/>
      <c r="B3912" s="367"/>
      <c r="C3912" s="368"/>
      <c r="D3912" s="368"/>
      <c r="E3912" s="368"/>
      <c r="F3912" s="368"/>
      <c r="G3912" s="368"/>
      <c r="H3912" s="369"/>
      <c r="I3912" s="368"/>
      <c r="J3912" s="368"/>
      <c r="K3912" s="368"/>
      <c r="L3912" s="368"/>
      <c r="M3912" s="368"/>
      <c r="N3912" s="372"/>
      <c r="O3912" s="368"/>
      <c r="P3912" s="371" t="str">
        <f>TEXT(daily!$B3912,"mmmm")</f>
        <v>January</v>
      </c>
      <c r="Q3912" s="373"/>
      <c r="R3912" s="313" t="str">
        <f t="shared" si="100"/>
        <v>1900</v>
      </c>
    </row>
    <row r="3913" ht="27" customHeight="1" spans="1:18">
      <c r="A3913" s="366"/>
      <c r="B3913" s="367"/>
      <c r="C3913" s="368"/>
      <c r="D3913" s="368"/>
      <c r="E3913" s="368"/>
      <c r="F3913" s="368"/>
      <c r="G3913" s="368"/>
      <c r="H3913" s="369"/>
      <c r="I3913" s="368"/>
      <c r="J3913" s="368"/>
      <c r="K3913" s="368"/>
      <c r="L3913" s="368"/>
      <c r="M3913" s="368"/>
      <c r="N3913" s="370"/>
      <c r="O3913" s="368"/>
      <c r="P3913" s="371" t="str">
        <f>TEXT(daily!$B3913,"mmmm")</f>
        <v>January</v>
      </c>
      <c r="Q3913" s="373"/>
      <c r="R3913" s="313" t="str">
        <f t="shared" si="100"/>
        <v>1900</v>
      </c>
    </row>
    <row r="3914" ht="27" customHeight="1" spans="1:18">
      <c r="A3914" s="366"/>
      <c r="B3914" s="367"/>
      <c r="C3914" s="368"/>
      <c r="D3914" s="368"/>
      <c r="E3914" s="368"/>
      <c r="F3914" s="368"/>
      <c r="G3914" s="368"/>
      <c r="H3914" s="369"/>
      <c r="I3914" s="368"/>
      <c r="J3914" s="368"/>
      <c r="K3914" s="368"/>
      <c r="L3914" s="368"/>
      <c r="M3914" s="368"/>
      <c r="N3914" s="372"/>
      <c r="O3914" s="368"/>
      <c r="P3914" s="371" t="str">
        <f>TEXT(daily!$B3914,"mmmm")</f>
        <v>January</v>
      </c>
      <c r="Q3914" s="373"/>
      <c r="R3914" s="313" t="str">
        <f t="shared" si="100"/>
        <v>1900</v>
      </c>
    </row>
    <row r="3915" ht="27" customHeight="1" spans="1:18">
      <c r="A3915" s="366"/>
      <c r="B3915" s="367"/>
      <c r="C3915" s="368"/>
      <c r="D3915" s="368"/>
      <c r="E3915" s="368"/>
      <c r="F3915" s="368"/>
      <c r="G3915" s="368"/>
      <c r="H3915" s="369"/>
      <c r="I3915" s="368"/>
      <c r="J3915" s="368"/>
      <c r="K3915" s="368"/>
      <c r="L3915" s="368"/>
      <c r="M3915" s="368"/>
      <c r="N3915" s="370"/>
      <c r="O3915" s="368"/>
      <c r="P3915" s="371" t="str">
        <f>TEXT(daily!$B3915,"mmmm")</f>
        <v>January</v>
      </c>
      <c r="Q3915" s="373"/>
      <c r="R3915" s="313" t="str">
        <f t="shared" si="100"/>
        <v>1900</v>
      </c>
    </row>
    <row r="3916" ht="27" customHeight="1" spans="1:18">
      <c r="A3916" s="366"/>
      <c r="B3916" s="367"/>
      <c r="C3916" s="368"/>
      <c r="D3916" s="368"/>
      <c r="E3916" s="368"/>
      <c r="F3916" s="368"/>
      <c r="G3916" s="368"/>
      <c r="H3916" s="369"/>
      <c r="I3916" s="368"/>
      <c r="J3916" s="368"/>
      <c r="K3916" s="368"/>
      <c r="L3916" s="368"/>
      <c r="M3916" s="368"/>
      <c r="N3916" s="372"/>
      <c r="O3916" s="368"/>
      <c r="P3916" s="371" t="str">
        <f>TEXT(daily!$B3916,"mmmm")</f>
        <v>January</v>
      </c>
      <c r="Q3916" s="373"/>
      <c r="R3916" s="313" t="str">
        <f t="shared" si="100"/>
        <v>1900</v>
      </c>
    </row>
    <row r="3917" ht="27" customHeight="1" spans="1:18">
      <c r="A3917" s="366"/>
      <c r="B3917" s="367"/>
      <c r="C3917" s="368"/>
      <c r="D3917" s="368"/>
      <c r="E3917" s="368"/>
      <c r="F3917" s="368"/>
      <c r="G3917" s="368"/>
      <c r="H3917" s="369"/>
      <c r="I3917" s="368"/>
      <c r="J3917" s="368"/>
      <c r="K3917" s="368"/>
      <c r="L3917" s="368"/>
      <c r="M3917" s="368"/>
      <c r="N3917" s="370"/>
      <c r="O3917" s="368"/>
      <c r="P3917" s="371" t="str">
        <f>TEXT(daily!$B3917,"mmmm")</f>
        <v>January</v>
      </c>
      <c r="Q3917" s="373"/>
      <c r="R3917" s="313" t="str">
        <f t="shared" si="100"/>
        <v>1900</v>
      </c>
    </row>
    <row r="3918" ht="27" customHeight="1" spans="1:18">
      <c r="A3918" s="366"/>
      <c r="B3918" s="367"/>
      <c r="C3918" s="368"/>
      <c r="D3918" s="368"/>
      <c r="E3918" s="368"/>
      <c r="F3918" s="368"/>
      <c r="G3918" s="368"/>
      <c r="H3918" s="369"/>
      <c r="I3918" s="368"/>
      <c r="J3918" s="368"/>
      <c r="K3918" s="368"/>
      <c r="L3918" s="368"/>
      <c r="M3918" s="368"/>
      <c r="N3918" s="372"/>
      <c r="O3918" s="368"/>
      <c r="P3918" s="371" t="str">
        <f>TEXT(daily!$B3918,"mmmm")</f>
        <v>January</v>
      </c>
      <c r="Q3918" s="373"/>
      <c r="R3918" s="313" t="str">
        <f t="shared" si="100"/>
        <v>1900</v>
      </c>
    </row>
    <row r="3919" ht="27" customHeight="1" spans="1:18">
      <c r="A3919" s="366"/>
      <c r="B3919" s="367"/>
      <c r="C3919" s="368"/>
      <c r="D3919" s="368"/>
      <c r="E3919" s="368"/>
      <c r="F3919" s="368"/>
      <c r="G3919" s="368"/>
      <c r="H3919" s="369"/>
      <c r="I3919" s="368"/>
      <c r="J3919" s="368"/>
      <c r="K3919" s="368"/>
      <c r="L3919" s="368"/>
      <c r="M3919" s="368"/>
      <c r="N3919" s="370"/>
      <c r="O3919" s="368"/>
      <c r="P3919" s="371" t="str">
        <f>TEXT(daily!$B3919,"mmmm")</f>
        <v>January</v>
      </c>
      <c r="Q3919" s="373"/>
      <c r="R3919" s="313" t="str">
        <f t="shared" ref="R3919:R3982" si="101">TEXT(B3919,"yyyy")</f>
        <v>1900</v>
      </c>
    </row>
    <row r="3920" ht="27" customHeight="1" spans="1:18">
      <c r="A3920" s="366"/>
      <c r="B3920" s="367"/>
      <c r="C3920" s="368"/>
      <c r="D3920" s="368"/>
      <c r="E3920" s="368"/>
      <c r="F3920" s="368"/>
      <c r="G3920" s="368"/>
      <c r="H3920" s="369"/>
      <c r="I3920" s="368"/>
      <c r="J3920" s="368"/>
      <c r="K3920" s="368"/>
      <c r="L3920" s="368"/>
      <c r="M3920" s="368"/>
      <c r="N3920" s="372"/>
      <c r="O3920" s="368"/>
      <c r="P3920" s="371" t="str">
        <f>TEXT(daily!$B3920,"mmmm")</f>
        <v>January</v>
      </c>
      <c r="Q3920" s="373"/>
      <c r="R3920" s="313" t="str">
        <f t="shared" si="101"/>
        <v>1900</v>
      </c>
    </row>
    <row r="3921" ht="27" customHeight="1" spans="1:18">
      <c r="A3921" s="366"/>
      <c r="B3921" s="367"/>
      <c r="C3921" s="368"/>
      <c r="D3921" s="368"/>
      <c r="E3921" s="368"/>
      <c r="F3921" s="368"/>
      <c r="G3921" s="368"/>
      <c r="H3921" s="369"/>
      <c r="I3921" s="368"/>
      <c r="J3921" s="368"/>
      <c r="K3921" s="368"/>
      <c r="L3921" s="368"/>
      <c r="M3921" s="368"/>
      <c r="N3921" s="370"/>
      <c r="O3921" s="368"/>
      <c r="P3921" s="371" t="str">
        <f>TEXT(daily!$B3921,"mmmm")</f>
        <v>January</v>
      </c>
      <c r="Q3921" s="373"/>
      <c r="R3921" s="313" t="str">
        <f t="shared" si="101"/>
        <v>1900</v>
      </c>
    </row>
    <row r="3922" ht="27" customHeight="1" spans="1:18">
      <c r="A3922" s="366"/>
      <c r="B3922" s="367"/>
      <c r="C3922" s="368"/>
      <c r="D3922" s="368"/>
      <c r="E3922" s="368"/>
      <c r="F3922" s="368"/>
      <c r="G3922" s="368"/>
      <c r="H3922" s="369"/>
      <c r="I3922" s="368"/>
      <c r="J3922" s="368"/>
      <c r="K3922" s="368"/>
      <c r="L3922" s="368"/>
      <c r="M3922" s="368"/>
      <c r="N3922" s="372"/>
      <c r="O3922" s="368"/>
      <c r="P3922" s="371" t="str">
        <f>TEXT(daily!$B3922,"mmmm")</f>
        <v>January</v>
      </c>
      <c r="Q3922" s="373"/>
      <c r="R3922" s="313" t="str">
        <f t="shared" si="101"/>
        <v>1900</v>
      </c>
    </row>
    <row r="3923" ht="27" customHeight="1" spans="1:18">
      <c r="A3923" s="366"/>
      <c r="B3923" s="367"/>
      <c r="C3923" s="368"/>
      <c r="D3923" s="368"/>
      <c r="E3923" s="368"/>
      <c r="F3923" s="368"/>
      <c r="G3923" s="368"/>
      <c r="H3923" s="369"/>
      <c r="I3923" s="368"/>
      <c r="J3923" s="368"/>
      <c r="K3923" s="368"/>
      <c r="L3923" s="368"/>
      <c r="M3923" s="368"/>
      <c r="N3923" s="370"/>
      <c r="O3923" s="368"/>
      <c r="P3923" s="371" t="str">
        <f>TEXT(daily!$B3923,"mmmm")</f>
        <v>January</v>
      </c>
      <c r="Q3923" s="373"/>
      <c r="R3923" s="313" t="str">
        <f t="shared" si="101"/>
        <v>1900</v>
      </c>
    </row>
    <row r="3924" ht="27" customHeight="1" spans="1:18">
      <c r="A3924" s="366"/>
      <c r="B3924" s="367"/>
      <c r="C3924" s="368"/>
      <c r="D3924" s="368"/>
      <c r="E3924" s="368"/>
      <c r="F3924" s="368"/>
      <c r="G3924" s="368"/>
      <c r="H3924" s="369"/>
      <c r="I3924" s="368"/>
      <c r="J3924" s="368"/>
      <c r="K3924" s="368"/>
      <c r="L3924" s="368"/>
      <c r="M3924" s="368"/>
      <c r="N3924" s="372"/>
      <c r="O3924" s="368"/>
      <c r="P3924" s="371" t="str">
        <f>TEXT(daily!$B3924,"mmmm")</f>
        <v>January</v>
      </c>
      <c r="Q3924" s="373"/>
      <c r="R3924" s="313" t="str">
        <f t="shared" si="101"/>
        <v>1900</v>
      </c>
    </row>
    <row r="3925" ht="27" customHeight="1" spans="1:18">
      <c r="A3925" s="366"/>
      <c r="B3925" s="367"/>
      <c r="C3925" s="368"/>
      <c r="D3925" s="368"/>
      <c r="E3925" s="368"/>
      <c r="F3925" s="368"/>
      <c r="G3925" s="368"/>
      <c r="H3925" s="369"/>
      <c r="I3925" s="368"/>
      <c r="J3925" s="368"/>
      <c r="K3925" s="368"/>
      <c r="L3925" s="368"/>
      <c r="M3925" s="368"/>
      <c r="N3925" s="370"/>
      <c r="O3925" s="368"/>
      <c r="P3925" s="371" t="str">
        <f>TEXT(daily!$B3925,"mmmm")</f>
        <v>January</v>
      </c>
      <c r="Q3925" s="373"/>
      <c r="R3925" s="313" t="str">
        <f t="shared" si="101"/>
        <v>1900</v>
      </c>
    </row>
    <row r="3926" ht="27" customHeight="1" spans="1:18">
      <c r="A3926" s="366"/>
      <c r="B3926" s="367"/>
      <c r="C3926" s="368"/>
      <c r="D3926" s="368"/>
      <c r="E3926" s="368"/>
      <c r="F3926" s="368"/>
      <c r="G3926" s="368"/>
      <c r="H3926" s="369"/>
      <c r="I3926" s="368"/>
      <c r="J3926" s="368"/>
      <c r="K3926" s="368"/>
      <c r="L3926" s="368"/>
      <c r="M3926" s="368"/>
      <c r="N3926" s="372"/>
      <c r="O3926" s="368"/>
      <c r="P3926" s="371" t="str">
        <f>TEXT(daily!$B3926,"mmmm")</f>
        <v>January</v>
      </c>
      <c r="Q3926" s="373"/>
      <c r="R3926" s="313" t="str">
        <f t="shared" si="101"/>
        <v>1900</v>
      </c>
    </row>
    <row r="3927" ht="27" customHeight="1" spans="1:18">
      <c r="A3927" s="366"/>
      <c r="B3927" s="367"/>
      <c r="C3927" s="368"/>
      <c r="D3927" s="368"/>
      <c r="E3927" s="368"/>
      <c r="F3927" s="368"/>
      <c r="G3927" s="368"/>
      <c r="H3927" s="369"/>
      <c r="I3927" s="368"/>
      <c r="J3927" s="368"/>
      <c r="K3927" s="368"/>
      <c r="L3927" s="368"/>
      <c r="M3927" s="368"/>
      <c r="N3927" s="370"/>
      <c r="O3927" s="368"/>
      <c r="P3927" s="371" t="str">
        <f>TEXT(daily!$B3927,"mmmm")</f>
        <v>January</v>
      </c>
      <c r="Q3927" s="373"/>
      <c r="R3927" s="313" t="str">
        <f t="shared" si="101"/>
        <v>1900</v>
      </c>
    </row>
    <row r="3928" ht="27" customHeight="1" spans="1:18">
      <c r="A3928" s="366"/>
      <c r="B3928" s="367"/>
      <c r="C3928" s="368"/>
      <c r="D3928" s="368"/>
      <c r="E3928" s="368"/>
      <c r="F3928" s="368"/>
      <c r="G3928" s="368"/>
      <c r="H3928" s="369"/>
      <c r="I3928" s="368"/>
      <c r="J3928" s="368"/>
      <c r="K3928" s="368"/>
      <c r="L3928" s="368"/>
      <c r="M3928" s="368"/>
      <c r="N3928" s="372"/>
      <c r="O3928" s="368"/>
      <c r="P3928" s="371" t="str">
        <f>TEXT(daily!$B3928,"mmmm")</f>
        <v>January</v>
      </c>
      <c r="Q3928" s="373"/>
      <c r="R3928" s="313" t="str">
        <f t="shared" si="101"/>
        <v>1900</v>
      </c>
    </row>
    <row r="3929" ht="27" customHeight="1" spans="1:18">
      <c r="A3929" s="366"/>
      <c r="B3929" s="367"/>
      <c r="C3929" s="368"/>
      <c r="D3929" s="368"/>
      <c r="E3929" s="368"/>
      <c r="F3929" s="368"/>
      <c r="G3929" s="368"/>
      <c r="H3929" s="369"/>
      <c r="I3929" s="368"/>
      <c r="J3929" s="368"/>
      <c r="K3929" s="368"/>
      <c r="L3929" s="368"/>
      <c r="M3929" s="368"/>
      <c r="N3929" s="370"/>
      <c r="O3929" s="368"/>
      <c r="P3929" s="371" t="str">
        <f>TEXT(daily!$B3929,"mmmm")</f>
        <v>January</v>
      </c>
      <c r="Q3929" s="373"/>
      <c r="R3929" s="313" t="str">
        <f t="shared" si="101"/>
        <v>1900</v>
      </c>
    </row>
    <row r="3930" ht="27" customHeight="1" spans="1:18">
      <c r="A3930" s="366"/>
      <c r="B3930" s="367"/>
      <c r="C3930" s="368"/>
      <c r="D3930" s="368"/>
      <c r="E3930" s="368"/>
      <c r="F3930" s="368"/>
      <c r="G3930" s="368"/>
      <c r="H3930" s="369"/>
      <c r="I3930" s="368"/>
      <c r="J3930" s="368"/>
      <c r="K3930" s="368"/>
      <c r="L3930" s="368"/>
      <c r="M3930" s="368"/>
      <c r="N3930" s="372"/>
      <c r="O3930" s="368"/>
      <c r="P3930" s="371" t="str">
        <f>TEXT(daily!$B3930,"mmmm")</f>
        <v>January</v>
      </c>
      <c r="Q3930" s="373"/>
      <c r="R3930" s="313" t="str">
        <f t="shared" si="101"/>
        <v>1900</v>
      </c>
    </row>
    <row r="3931" ht="27" customHeight="1" spans="1:18">
      <c r="A3931" s="366"/>
      <c r="B3931" s="367"/>
      <c r="C3931" s="368"/>
      <c r="D3931" s="368"/>
      <c r="E3931" s="368"/>
      <c r="F3931" s="368"/>
      <c r="G3931" s="368"/>
      <c r="H3931" s="369"/>
      <c r="I3931" s="368"/>
      <c r="J3931" s="368"/>
      <c r="K3931" s="368"/>
      <c r="L3931" s="368"/>
      <c r="M3931" s="368"/>
      <c r="N3931" s="370"/>
      <c r="O3931" s="368"/>
      <c r="P3931" s="371" t="str">
        <f>TEXT(daily!$B3931,"mmmm")</f>
        <v>January</v>
      </c>
      <c r="Q3931" s="373"/>
      <c r="R3931" s="313" t="str">
        <f t="shared" si="101"/>
        <v>1900</v>
      </c>
    </row>
    <row r="3932" ht="27" customHeight="1" spans="1:18">
      <c r="A3932" s="366"/>
      <c r="B3932" s="367"/>
      <c r="C3932" s="368"/>
      <c r="D3932" s="368"/>
      <c r="E3932" s="368"/>
      <c r="F3932" s="368"/>
      <c r="G3932" s="368"/>
      <c r="H3932" s="369"/>
      <c r="I3932" s="368"/>
      <c r="J3932" s="368"/>
      <c r="K3932" s="368"/>
      <c r="L3932" s="368"/>
      <c r="M3932" s="368"/>
      <c r="N3932" s="372"/>
      <c r="O3932" s="368"/>
      <c r="P3932" s="371" t="str">
        <f>TEXT(daily!$B3932,"mmmm")</f>
        <v>January</v>
      </c>
      <c r="Q3932" s="373"/>
      <c r="R3932" s="313" t="str">
        <f t="shared" si="101"/>
        <v>1900</v>
      </c>
    </row>
    <row r="3933" ht="27" customHeight="1" spans="1:18">
      <c r="A3933" s="366"/>
      <c r="B3933" s="367"/>
      <c r="C3933" s="368"/>
      <c r="D3933" s="368"/>
      <c r="E3933" s="368"/>
      <c r="F3933" s="368"/>
      <c r="G3933" s="368"/>
      <c r="H3933" s="369"/>
      <c r="I3933" s="368"/>
      <c r="J3933" s="368"/>
      <c r="K3933" s="368"/>
      <c r="L3933" s="368"/>
      <c r="M3933" s="368"/>
      <c r="N3933" s="370"/>
      <c r="O3933" s="368"/>
      <c r="P3933" s="371" t="str">
        <f>TEXT(daily!$B3933,"mmmm")</f>
        <v>January</v>
      </c>
      <c r="Q3933" s="373"/>
      <c r="R3933" s="313" t="str">
        <f t="shared" si="101"/>
        <v>1900</v>
      </c>
    </row>
    <row r="3934" ht="27" customHeight="1" spans="1:18">
      <c r="A3934" s="366"/>
      <c r="B3934" s="367"/>
      <c r="C3934" s="368"/>
      <c r="D3934" s="368"/>
      <c r="E3934" s="368"/>
      <c r="F3934" s="368"/>
      <c r="G3934" s="368"/>
      <c r="H3934" s="369"/>
      <c r="I3934" s="368"/>
      <c r="J3934" s="368"/>
      <c r="K3934" s="368"/>
      <c r="L3934" s="368"/>
      <c r="M3934" s="368"/>
      <c r="N3934" s="372"/>
      <c r="O3934" s="368"/>
      <c r="P3934" s="371" t="str">
        <f>TEXT(daily!$B3934,"mmmm")</f>
        <v>January</v>
      </c>
      <c r="Q3934" s="373"/>
      <c r="R3934" s="313" t="str">
        <f t="shared" si="101"/>
        <v>1900</v>
      </c>
    </row>
    <row r="3935" ht="27" customHeight="1" spans="1:18">
      <c r="A3935" s="366"/>
      <c r="B3935" s="367"/>
      <c r="C3935" s="368"/>
      <c r="D3935" s="368"/>
      <c r="E3935" s="368"/>
      <c r="F3935" s="368"/>
      <c r="G3935" s="368"/>
      <c r="H3935" s="369"/>
      <c r="I3935" s="368"/>
      <c r="J3935" s="368"/>
      <c r="K3935" s="368"/>
      <c r="L3935" s="368"/>
      <c r="M3935" s="368"/>
      <c r="N3935" s="370"/>
      <c r="O3935" s="368"/>
      <c r="P3935" s="371" t="str">
        <f>TEXT(daily!$B3935,"mmmm")</f>
        <v>January</v>
      </c>
      <c r="Q3935" s="373"/>
      <c r="R3935" s="313" t="str">
        <f t="shared" si="101"/>
        <v>1900</v>
      </c>
    </row>
    <row r="3936" ht="27" customHeight="1" spans="1:18">
      <c r="A3936" s="366"/>
      <c r="B3936" s="367"/>
      <c r="C3936" s="368"/>
      <c r="D3936" s="368"/>
      <c r="E3936" s="368"/>
      <c r="F3936" s="368"/>
      <c r="G3936" s="368"/>
      <c r="H3936" s="369"/>
      <c r="I3936" s="368"/>
      <c r="J3936" s="368"/>
      <c r="K3936" s="368"/>
      <c r="L3936" s="368"/>
      <c r="M3936" s="368"/>
      <c r="N3936" s="372"/>
      <c r="O3936" s="368"/>
      <c r="P3936" s="371" t="str">
        <f>TEXT(daily!$B3936,"mmmm")</f>
        <v>January</v>
      </c>
      <c r="Q3936" s="373"/>
      <c r="R3936" s="313" t="str">
        <f t="shared" si="101"/>
        <v>1900</v>
      </c>
    </row>
    <row r="3937" ht="27" customHeight="1" spans="1:18">
      <c r="A3937" s="366"/>
      <c r="B3937" s="367"/>
      <c r="C3937" s="368"/>
      <c r="D3937" s="368"/>
      <c r="E3937" s="368"/>
      <c r="F3937" s="368"/>
      <c r="G3937" s="368"/>
      <c r="H3937" s="369"/>
      <c r="I3937" s="368"/>
      <c r="J3937" s="368"/>
      <c r="K3937" s="368"/>
      <c r="L3937" s="368"/>
      <c r="M3937" s="368"/>
      <c r="N3937" s="370"/>
      <c r="O3937" s="368"/>
      <c r="P3937" s="371" t="str">
        <f>TEXT(daily!$B3937,"mmmm")</f>
        <v>January</v>
      </c>
      <c r="Q3937" s="373"/>
      <c r="R3937" s="313" t="str">
        <f t="shared" si="101"/>
        <v>1900</v>
      </c>
    </row>
    <row r="3938" ht="27" customHeight="1" spans="1:18">
      <c r="A3938" s="366"/>
      <c r="B3938" s="367"/>
      <c r="C3938" s="368"/>
      <c r="D3938" s="368"/>
      <c r="E3938" s="368"/>
      <c r="F3938" s="368"/>
      <c r="G3938" s="368"/>
      <c r="H3938" s="369"/>
      <c r="I3938" s="368"/>
      <c r="J3938" s="368"/>
      <c r="K3938" s="368"/>
      <c r="L3938" s="368"/>
      <c r="M3938" s="368"/>
      <c r="N3938" s="372"/>
      <c r="O3938" s="368"/>
      <c r="P3938" s="371" t="str">
        <f>TEXT(daily!$B3938,"mmmm")</f>
        <v>January</v>
      </c>
      <c r="Q3938" s="373"/>
      <c r="R3938" s="313" t="str">
        <f t="shared" si="101"/>
        <v>1900</v>
      </c>
    </row>
    <row r="3939" ht="27" customHeight="1" spans="1:18">
      <c r="A3939" s="366"/>
      <c r="B3939" s="367"/>
      <c r="C3939" s="368"/>
      <c r="D3939" s="368"/>
      <c r="E3939" s="368"/>
      <c r="F3939" s="368"/>
      <c r="G3939" s="368"/>
      <c r="H3939" s="369"/>
      <c r="I3939" s="368"/>
      <c r="J3939" s="368"/>
      <c r="K3939" s="368"/>
      <c r="L3939" s="368"/>
      <c r="M3939" s="368"/>
      <c r="N3939" s="370"/>
      <c r="O3939" s="368"/>
      <c r="P3939" s="371" t="str">
        <f>TEXT(daily!$B3939,"mmmm")</f>
        <v>January</v>
      </c>
      <c r="Q3939" s="373"/>
      <c r="R3939" s="313" t="str">
        <f t="shared" si="101"/>
        <v>1900</v>
      </c>
    </row>
    <row r="3940" ht="27" customHeight="1" spans="1:18">
      <c r="A3940" s="366"/>
      <c r="B3940" s="367"/>
      <c r="C3940" s="368"/>
      <c r="D3940" s="368"/>
      <c r="E3940" s="368"/>
      <c r="F3940" s="368"/>
      <c r="G3940" s="368"/>
      <c r="H3940" s="369"/>
      <c r="I3940" s="368"/>
      <c r="J3940" s="368"/>
      <c r="K3940" s="368"/>
      <c r="L3940" s="368"/>
      <c r="M3940" s="368"/>
      <c r="N3940" s="372"/>
      <c r="O3940" s="368"/>
      <c r="P3940" s="371" t="str">
        <f>TEXT(daily!$B3940,"mmmm")</f>
        <v>January</v>
      </c>
      <c r="Q3940" s="373"/>
      <c r="R3940" s="313" t="str">
        <f t="shared" si="101"/>
        <v>1900</v>
      </c>
    </row>
    <row r="3941" ht="27" customHeight="1" spans="1:18">
      <c r="A3941" s="366"/>
      <c r="B3941" s="367"/>
      <c r="C3941" s="368"/>
      <c r="D3941" s="368"/>
      <c r="E3941" s="368"/>
      <c r="F3941" s="368"/>
      <c r="G3941" s="368"/>
      <c r="H3941" s="369"/>
      <c r="I3941" s="368"/>
      <c r="J3941" s="368"/>
      <c r="K3941" s="368"/>
      <c r="L3941" s="368"/>
      <c r="M3941" s="368"/>
      <c r="N3941" s="370"/>
      <c r="O3941" s="368"/>
      <c r="P3941" s="371" t="str">
        <f>TEXT(daily!$B3941,"mmmm")</f>
        <v>January</v>
      </c>
      <c r="Q3941" s="373"/>
      <c r="R3941" s="313" t="str">
        <f t="shared" si="101"/>
        <v>1900</v>
      </c>
    </row>
    <row r="3942" ht="27" customHeight="1" spans="1:18">
      <c r="A3942" s="366"/>
      <c r="B3942" s="367"/>
      <c r="C3942" s="368"/>
      <c r="D3942" s="368"/>
      <c r="E3942" s="368"/>
      <c r="F3942" s="368"/>
      <c r="G3942" s="368"/>
      <c r="H3942" s="369"/>
      <c r="I3942" s="368"/>
      <c r="J3942" s="368"/>
      <c r="K3942" s="368"/>
      <c r="L3942" s="368"/>
      <c r="M3942" s="368"/>
      <c r="N3942" s="372"/>
      <c r="O3942" s="368"/>
      <c r="P3942" s="371" t="str">
        <f>TEXT(daily!$B3942,"mmmm")</f>
        <v>January</v>
      </c>
      <c r="Q3942" s="373"/>
      <c r="R3942" s="313" t="str">
        <f t="shared" si="101"/>
        <v>1900</v>
      </c>
    </row>
    <row r="3943" ht="27" customHeight="1" spans="1:18">
      <c r="A3943" s="366"/>
      <c r="B3943" s="367"/>
      <c r="C3943" s="368"/>
      <c r="D3943" s="368"/>
      <c r="E3943" s="368"/>
      <c r="F3943" s="368"/>
      <c r="G3943" s="368"/>
      <c r="H3943" s="369"/>
      <c r="I3943" s="368"/>
      <c r="J3943" s="368"/>
      <c r="K3943" s="368"/>
      <c r="L3943" s="368"/>
      <c r="M3943" s="368"/>
      <c r="N3943" s="370"/>
      <c r="O3943" s="368"/>
      <c r="P3943" s="371" t="str">
        <f>TEXT(daily!$B3943,"mmmm")</f>
        <v>January</v>
      </c>
      <c r="Q3943" s="373"/>
      <c r="R3943" s="313" t="str">
        <f t="shared" si="101"/>
        <v>1900</v>
      </c>
    </row>
    <row r="3944" ht="27" customHeight="1" spans="1:18">
      <c r="A3944" s="366"/>
      <c r="B3944" s="367"/>
      <c r="C3944" s="368"/>
      <c r="D3944" s="368"/>
      <c r="E3944" s="368"/>
      <c r="F3944" s="368"/>
      <c r="G3944" s="368"/>
      <c r="H3944" s="369"/>
      <c r="I3944" s="368"/>
      <c r="J3944" s="368"/>
      <c r="K3944" s="368"/>
      <c r="L3944" s="368"/>
      <c r="M3944" s="368"/>
      <c r="N3944" s="372"/>
      <c r="O3944" s="368"/>
      <c r="P3944" s="371" t="str">
        <f>TEXT(daily!$B3944,"mmmm")</f>
        <v>January</v>
      </c>
      <c r="Q3944" s="373"/>
      <c r="R3944" s="313" t="str">
        <f t="shared" si="101"/>
        <v>1900</v>
      </c>
    </row>
    <row r="3945" ht="27" customHeight="1" spans="1:18">
      <c r="A3945" s="366"/>
      <c r="B3945" s="367"/>
      <c r="C3945" s="368"/>
      <c r="D3945" s="368"/>
      <c r="E3945" s="368"/>
      <c r="F3945" s="368"/>
      <c r="G3945" s="368"/>
      <c r="H3945" s="369"/>
      <c r="I3945" s="368"/>
      <c r="J3945" s="368"/>
      <c r="K3945" s="368"/>
      <c r="L3945" s="368"/>
      <c r="M3945" s="368"/>
      <c r="N3945" s="370"/>
      <c r="O3945" s="368"/>
      <c r="P3945" s="371" t="str">
        <f>TEXT(daily!$B3945,"mmmm")</f>
        <v>January</v>
      </c>
      <c r="Q3945" s="373"/>
      <c r="R3945" s="313" t="str">
        <f t="shared" si="101"/>
        <v>1900</v>
      </c>
    </row>
    <row r="3946" ht="27" customHeight="1" spans="1:18">
      <c r="A3946" s="366"/>
      <c r="B3946" s="367"/>
      <c r="C3946" s="368"/>
      <c r="D3946" s="368"/>
      <c r="E3946" s="368"/>
      <c r="F3946" s="368"/>
      <c r="G3946" s="368"/>
      <c r="H3946" s="369"/>
      <c r="I3946" s="368"/>
      <c r="J3946" s="368"/>
      <c r="K3946" s="368"/>
      <c r="L3946" s="368"/>
      <c r="M3946" s="368"/>
      <c r="N3946" s="372"/>
      <c r="O3946" s="368"/>
      <c r="P3946" s="371" t="str">
        <f>TEXT(daily!$B3946,"mmmm")</f>
        <v>January</v>
      </c>
      <c r="Q3946" s="373"/>
      <c r="R3946" s="313" t="str">
        <f t="shared" si="101"/>
        <v>1900</v>
      </c>
    </row>
    <row r="3947" ht="27" customHeight="1" spans="1:18">
      <c r="A3947" s="366"/>
      <c r="B3947" s="367"/>
      <c r="C3947" s="368"/>
      <c r="D3947" s="368"/>
      <c r="E3947" s="368"/>
      <c r="F3947" s="368"/>
      <c r="G3947" s="368"/>
      <c r="H3947" s="369"/>
      <c r="I3947" s="368"/>
      <c r="J3947" s="368"/>
      <c r="K3947" s="368"/>
      <c r="L3947" s="368"/>
      <c r="M3947" s="368"/>
      <c r="N3947" s="370"/>
      <c r="O3947" s="368"/>
      <c r="P3947" s="371" t="str">
        <f>TEXT(daily!$B3947,"mmmm")</f>
        <v>January</v>
      </c>
      <c r="Q3947" s="373"/>
      <c r="R3947" s="313" t="str">
        <f t="shared" si="101"/>
        <v>1900</v>
      </c>
    </row>
    <row r="3948" ht="27" customHeight="1" spans="1:18">
      <c r="A3948" s="366"/>
      <c r="B3948" s="367"/>
      <c r="C3948" s="368"/>
      <c r="D3948" s="368"/>
      <c r="E3948" s="368"/>
      <c r="F3948" s="368"/>
      <c r="G3948" s="368"/>
      <c r="H3948" s="369"/>
      <c r="I3948" s="368"/>
      <c r="J3948" s="368"/>
      <c r="K3948" s="368"/>
      <c r="L3948" s="368"/>
      <c r="M3948" s="368"/>
      <c r="N3948" s="372"/>
      <c r="O3948" s="368"/>
      <c r="P3948" s="371" t="str">
        <f>TEXT(daily!$B3948,"mmmm")</f>
        <v>January</v>
      </c>
      <c r="Q3948" s="373"/>
      <c r="R3948" s="313" t="str">
        <f t="shared" si="101"/>
        <v>1900</v>
      </c>
    </row>
    <row r="3949" ht="27" customHeight="1" spans="1:18">
      <c r="A3949" s="366"/>
      <c r="B3949" s="367"/>
      <c r="C3949" s="368"/>
      <c r="D3949" s="368"/>
      <c r="E3949" s="368"/>
      <c r="F3949" s="368"/>
      <c r="G3949" s="368"/>
      <c r="H3949" s="369"/>
      <c r="I3949" s="368"/>
      <c r="J3949" s="368"/>
      <c r="K3949" s="368"/>
      <c r="L3949" s="368"/>
      <c r="M3949" s="368"/>
      <c r="N3949" s="370"/>
      <c r="O3949" s="368"/>
      <c r="P3949" s="371" t="str">
        <f>TEXT(daily!$B3949,"mmmm")</f>
        <v>January</v>
      </c>
      <c r="Q3949" s="373"/>
      <c r="R3949" s="313" t="str">
        <f t="shared" si="101"/>
        <v>1900</v>
      </c>
    </row>
    <row r="3950" ht="27" customHeight="1" spans="1:18">
      <c r="A3950" s="366"/>
      <c r="B3950" s="367"/>
      <c r="C3950" s="368"/>
      <c r="D3950" s="368"/>
      <c r="E3950" s="368"/>
      <c r="F3950" s="368"/>
      <c r="G3950" s="368"/>
      <c r="H3950" s="369"/>
      <c r="I3950" s="368"/>
      <c r="J3950" s="368"/>
      <c r="K3950" s="368"/>
      <c r="L3950" s="368"/>
      <c r="M3950" s="368"/>
      <c r="N3950" s="372"/>
      <c r="O3950" s="368"/>
      <c r="P3950" s="371" t="str">
        <f>TEXT(daily!$B3950,"mmmm")</f>
        <v>January</v>
      </c>
      <c r="Q3950" s="373"/>
      <c r="R3950" s="313" t="str">
        <f t="shared" si="101"/>
        <v>1900</v>
      </c>
    </row>
    <row r="3951" ht="27" customHeight="1" spans="1:18">
      <c r="A3951" s="366"/>
      <c r="B3951" s="367"/>
      <c r="C3951" s="368"/>
      <c r="D3951" s="368"/>
      <c r="E3951" s="368"/>
      <c r="F3951" s="368"/>
      <c r="G3951" s="368"/>
      <c r="H3951" s="369"/>
      <c r="I3951" s="368"/>
      <c r="J3951" s="368"/>
      <c r="K3951" s="368"/>
      <c r="L3951" s="368"/>
      <c r="M3951" s="368"/>
      <c r="N3951" s="370"/>
      <c r="O3951" s="368"/>
      <c r="P3951" s="371" t="str">
        <f>TEXT(daily!$B3951,"mmmm")</f>
        <v>January</v>
      </c>
      <c r="Q3951" s="373"/>
      <c r="R3951" s="313" t="str">
        <f t="shared" si="101"/>
        <v>1900</v>
      </c>
    </row>
    <row r="3952" ht="27" customHeight="1" spans="1:18">
      <c r="A3952" s="366"/>
      <c r="B3952" s="367"/>
      <c r="C3952" s="368"/>
      <c r="D3952" s="368"/>
      <c r="E3952" s="368"/>
      <c r="F3952" s="368"/>
      <c r="G3952" s="368"/>
      <c r="H3952" s="369"/>
      <c r="I3952" s="368"/>
      <c r="J3952" s="368"/>
      <c r="K3952" s="368"/>
      <c r="L3952" s="368"/>
      <c r="M3952" s="368"/>
      <c r="N3952" s="372"/>
      <c r="O3952" s="368"/>
      <c r="P3952" s="371" t="str">
        <f>TEXT(daily!$B3952,"mmmm")</f>
        <v>January</v>
      </c>
      <c r="Q3952" s="373"/>
      <c r="R3952" s="313" t="str">
        <f t="shared" si="101"/>
        <v>1900</v>
      </c>
    </row>
    <row r="3953" ht="27" customHeight="1" spans="1:18">
      <c r="A3953" s="366"/>
      <c r="B3953" s="367"/>
      <c r="C3953" s="368"/>
      <c r="D3953" s="368"/>
      <c r="E3953" s="368"/>
      <c r="F3953" s="368"/>
      <c r="G3953" s="368"/>
      <c r="H3953" s="369"/>
      <c r="I3953" s="368"/>
      <c r="J3953" s="368"/>
      <c r="K3953" s="368"/>
      <c r="L3953" s="368"/>
      <c r="M3953" s="368"/>
      <c r="N3953" s="370"/>
      <c r="O3953" s="368"/>
      <c r="P3953" s="371" t="str">
        <f>TEXT(daily!$B3953,"mmmm")</f>
        <v>January</v>
      </c>
      <c r="Q3953" s="373"/>
      <c r="R3953" s="313" t="str">
        <f t="shared" si="101"/>
        <v>1900</v>
      </c>
    </row>
    <row r="3954" ht="27" customHeight="1" spans="1:18">
      <c r="A3954" s="366"/>
      <c r="B3954" s="367"/>
      <c r="C3954" s="368"/>
      <c r="D3954" s="368"/>
      <c r="E3954" s="368"/>
      <c r="F3954" s="368"/>
      <c r="G3954" s="368"/>
      <c r="H3954" s="369"/>
      <c r="I3954" s="368"/>
      <c r="J3954" s="368"/>
      <c r="K3954" s="368"/>
      <c r="L3954" s="368"/>
      <c r="M3954" s="368"/>
      <c r="N3954" s="372"/>
      <c r="O3954" s="368"/>
      <c r="P3954" s="371" t="str">
        <f>TEXT(daily!$B3954,"mmmm")</f>
        <v>January</v>
      </c>
      <c r="Q3954" s="373"/>
      <c r="R3954" s="313" t="str">
        <f t="shared" si="101"/>
        <v>1900</v>
      </c>
    </row>
    <row r="3955" ht="27" customHeight="1" spans="1:18">
      <c r="A3955" s="366"/>
      <c r="B3955" s="367"/>
      <c r="C3955" s="368"/>
      <c r="D3955" s="368"/>
      <c r="E3955" s="368"/>
      <c r="F3955" s="368"/>
      <c r="G3955" s="368"/>
      <c r="H3955" s="369"/>
      <c r="I3955" s="368"/>
      <c r="J3955" s="368"/>
      <c r="K3955" s="368"/>
      <c r="L3955" s="368"/>
      <c r="M3955" s="368"/>
      <c r="N3955" s="370"/>
      <c r="O3955" s="368"/>
      <c r="P3955" s="371" t="str">
        <f>TEXT(daily!$B3955,"mmmm")</f>
        <v>January</v>
      </c>
      <c r="Q3955" s="373"/>
      <c r="R3955" s="313" t="str">
        <f t="shared" si="101"/>
        <v>1900</v>
      </c>
    </row>
    <row r="3956" ht="27" customHeight="1" spans="1:18">
      <c r="A3956" s="366"/>
      <c r="B3956" s="367"/>
      <c r="C3956" s="368"/>
      <c r="D3956" s="368"/>
      <c r="E3956" s="368"/>
      <c r="F3956" s="368"/>
      <c r="G3956" s="368"/>
      <c r="H3956" s="369"/>
      <c r="I3956" s="368"/>
      <c r="J3956" s="368"/>
      <c r="K3956" s="368"/>
      <c r="L3956" s="368"/>
      <c r="M3956" s="368"/>
      <c r="N3956" s="372"/>
      <c r="O3956" s="368"/>
      <c r="P3956" s="371" t="str">
        <f>TEXT(daily!$B3956,"mmmm")</f>
        <v>January</v>
      </c>
      <c r="Q3956" s="373"/>
      <c r="R3956" s="313" t="str">
        <f t="shared" si="101"/>
        <v>1900</v>
      </c>
    </row>
    <row r="3957" ht="27" customHeight="1" spans="1:18">
      <c r="A3957" s="366"/>
      <c r="B3957" s="367"/>
      <c r="C3957" s="368"/>
      <c r="D3957" s="368"/>
      <c r="E3957" s="368"/>
      <c r="F3957" s="368"/>
      <c r="G3957" s="368"/>
      <c r="H3957" s="369"/>
      <c r="I3957" s="368"/>
      <c r="J3957" s="368"/>
      <c r="K3957" s="368"/>
      <c r="L3957" s="368"/>
      <c r="M3957" s="368"/>
      <c r="N3957" s="370"/>
      <c r="O3957" s="368"/>
      <c r="P3957" s="371" t="str">
        <f>TEXT(daily!$B3957,"mmmm")</f>
        <v>January</v>
      </c>
      <c r="Q3957" s="373"/>
      <c r="R3957" s="313" t="str">
        <f t="shared" si="101"/>
        <v>1900</v>
      </c>
    </row>
    <row r="3958" ht="27" customHeight="1" spans="1:18">
      <c r="A3958" s="366"/>
      <c r="B3958" s="367"/>
      <c r="C3958" s="368"/>
      <c r="D3958" s="368"/>
      <c r="E3958" s="368"/>
      <c r="F3958" s="368"/>
      <c r="G3958" s="368"/>
      <c r="H3958" s="369"/>
      <c r="I3958" s="368"/>
      <c r="J3958" s="368"/>
      <c r="K3958" s="368"/>
      <c r="L3958" s="368"/>
      <c r="M3958" s="368"/>
      <c r="N3958" s="372"/>
      <c r="O3958" s="368"/>
      <c r="P3958" s="371" t="str">
        <f>TEXT(daily!$B3958,"mmmm")</f>
        <v>January</v>
      </c>
      <c r="Q3958" s="373"/>
      <c r="R3958" s="313" t="str">
        <f t="shared" si="101"/>
        <v>1900</v>
      </c>
    </row>
    <row r="3959" ht="27" customHeight="1" spans="1:18">
      <c r="A3959" s="366"/>
      <c r="B3959" s="367"/>
      <c r="C3959" s="368"/>
      <c r="D3959" s="368"/>
      <c r="E3959" s="368"/>
      <c r="F3959" s="368"/>
      <c r="G3959" s="368"/>
      <c r="H3959" s="369"/>
      <c r="I3959" s="368"/>
      <c r="J3959" s="368"/>
      <c r="K3959" s="368"/>
      <c r="L3959" s="368"/>
      <c r="M3959" s="368"/>
      <c r="N3959" s="370"/>
      <c r="O3959" s="368"/>
      <c r="P3959" s="371" t="str">
        <f>TEXT(daily!$B3959,"mmmm")</f>
        <v>January</v>
      </c>
      <c r="Q3959" s="373"/>
      <c r="R3959" s="313" t="str">
        <f t="shared" si="101"/>
        <v>1900</v>
      </c>
    </row>
    <row r="3960" ht="27" customHeight="1" spans="1:18">
      <c r="A3960" s="366"/>
      <c r="B3960" s="367"/>
      <c r="C3960" s="368"/>
      <c r="D3960" s="368"/>
      <c r="E3960" s="368"/>
      <c r="F3960" s="368"/>
      <c r="G3960" s="368"/>
      <c r="H3960" s="369"/>
      <c r="I3960" s="368"/>
      <c r="J3960" s="368"/>
      <c r="K3960" s="368"/>
      <c r="L3960" s="368"/>
      <c r="M3960" s="368"/>
      <c r="N3960" s="372"/>
      <c r="O3960" s="368"/>
      <c r="P3960" s="371" t="str">
        <f>TEXT(daily!$B3960,"mmmm")</f>
        <v>January</v>
      </c>
      <c r="Q3960" s="373"/>
      <c r="R3960" s="313" t="str">
        <f t="shared" si="101"/>
        <v>1900</v>
      </c>
    </row>
    <row r="3961" ht="27" customHeight="1" spans="1:18">
      <c r="A3961" s="366"/>
      <c r="B3961" s="367"/>
      <c r="C3961" s="368"/>
      <c r="D3961" s="368"/>
      <c r="E3961" s="368"/>
      <c r="F3961" s="368"/>
      <c r="G3961" s="368"/>
      <c r="H3961" s="369"/>
      <c r="I3961" s="368"/>
      <c r="J3961" s="368"/>
      <c r="K3961" s="368"/>
      <c r="L3961" s="368"/>
      <c r="M3961" s="368"/>
      <c r="N3961" s="370"/>
      <c r="O3961" s="368"/>
      <c r="P3961" s="371" t="str">
        <f>TEXT(daily!$B3961,"mmmm")</f>
        <v>January</v>
      </c>
      <c r="Q3961" s="373"/>
      <c r="R3961" s="313" t="str">
        <f t="shared" si="101"/>
        <v>1900</v>
      </c>
    </row>
    <row r="3962" ht="27" customHeight="1" spans="1:18">
      <c r="A3962" s="366"/>
      <c r="B3962" s="367"/>
      <c r="C3962" s="368"/>
      <c r="D3962" s="368"/>
      <c r="E3962" s="368"/>
      <c r="F3962" s="368"/>
      <c r="G3962" s="368"/>
      <c r="H3962" s="369"/>
      <c r="I3962" s="368"/>
      <c r="J3962" s="368"/>
      <c r="K3962" s="368"/>
      <c r="L3962" s="368"/>
      <c r="M3962" s="368"/>
      <c r="N3962" s="372"/>
      <c r="O3962" s="368"/>
      <c r="P3962" s="371" t="str">
        <f>TEXT(daily!$B3962,"mmmm")</f>
        <v>January</v>
      </c>
      <c r="Q3962" s="373"/>
      <c r="R3962" s="313" t="str">
        <f t="shared" si="101"/>
        <v>1900</v>
      </c>
    </row>
    <row r="3963" ht="27" customHeight="1" spans="1:18">
      <c r="A3963" s="366"/>
      <c r="B3963" s="367"/>
      <c r="C3963" s="368"/>
      <c r="D3963" s="368"/>
      <c r="E3963" s="368"/>
      <c r="F3963" s="368"/>
      <c r="G3963" s="368"/>
      <c r="H3963" s="369"/>
      <c r="I3963" s="368"/>
      <c r="J3963" s="368"/>
      <c r="K3963" s="368"/>
      <c r="L3963" s="368"/>
      <c r="M3963" s="368"/>
      <c r="N3963" s="370"/>
      <c r="O3963" s="368"/>
      <c r="P3963" s="371" t="str">
        <f>TEXT(daily!$B3963,"mmmm")</f>
        <v>January</v>
      </c>
      <c r="Q3963" s="373"/>
      <c r="R3963" s="313" t="str">
        <f t="shared" si="101"/>
        <v>1900</v>
      </c>
    </row>
    <row r="3964" ht="27" customHeight="1" spans="1:18">
      <c r="A3964" s="366"/>
      <c r="B3964" s="367"/>
      <c r="C3964" s="368"/>
      <c r="D3964" s="368"/>
      <c r="E3964" s="368"/>
      <c r="F3964" s="368"/>
      <c r="G3964" s="368"/>
      <c r="H3964" s="369"/>
      <c r="I3964" s="368"/>
      <c r="J3964" s="368"/>
      <c r="K3964" s="368"/>
      <c r="L3964" s="368"/>
      <c r="M3964" s="368"/>
      <c r="N3964" s="372"/>
      <c r="O3964" s="368"/>
      <c r="P3964" s="371" t="str">
        <f>TEXT(daily!$B3964,"mmmm")</f>
        <v>January</v>
      </c>
      <c r="Q3964" s="373"/>
      <c r="R3964" s="313" t="str">
        <f t="shared" si="101"/>
        <v>1900</v>
      </c>
    </row>
    <row r="3965" ht="27" customHeight="1" spans="1:18">
      <c r="A3965" s="366"/>
      <c r="B3965" s="367"/>
      <c r="C3965" s="368"/>
      <c r="D3965" s="368"/>
      <c r="E3965" s="368"/>
      <c r="F3965" s="368"/>
      <c r="G3965" s="368"/>
      <c r="H3965" s="369"/>
      <c r="I3965" s="368"/>
      <c r="J3965" s="368"/>
      <c r="K3965" s="368"/>
      <c r="L3965" s="368"/>
      <c r="M3965" s="368"/>
      <c r="N3965" s="370"/>
      <c r="O3965" s="368"/>
      <c r="P3965" s="371" t="str">
        <f>TEXT(daily!$B3965,"mmmm")</f>
        <v>January</v>
      </c>
      <c r="Q3965" s="373"/>
      <c r="R3965" s="313" t="str">
        <f t="shared" si="101"/>
        <v>1900</v>
      </c>
    </row>
    <row r="3966" ht="27" customHeight="1" spans="1:18">
      <c r="A3966" s="366"/>
      <c r="B3966" s="367"/>
      <c r="C3966" s="368"/>
      <c r="D3966" s="368"/>
      <c r="E3966" s="368"/>
      <c r="F3966" s="368"/>
      <c r="G3966" s="368"/>
      <c r="H3966" s="369"/>
      <c r="I3966" s="368"/>
      <c r="J3966" s="368"/>
      <c r="K3966" s="368"/>
      <c r="L3966" s="368"/>
      <c r="M3966" s="368"/>
      <c r="N3966" s="372"/>
      <c r="O3966" s="368"/>
      <c r="P3966" s="371" t="str">
        <f>TEXT(daily!$B3966,"mmmm")</f>
        <v>January</v>
      </c>
      <c r="Q3966" s="373"/>
      <c r="R3966" s="313" t="str">
        <f t="shared" si="101"/>
        <v>1900</v>
      </c>
    </row>
    <row r="3967" ht="27" customHeight="1" spans="1:18">
      <c r="A3967" s="366"/>
      <c r="B3967" s="367"/>
      <c r="C3967" s="368"/>
      <c r="D3967" s="368"/>
      <c r="E3967" s="368"/>
      <c r="F3967" s="368"/>
      <c r="G3967" s="368"/>
      <c r="H3967" s="369"/>
      <c r="I3967" s="368"/>
      <c r="J3967" s="368"/>
      <c r="K3967" s="368"/>
      <c r="L3967" s="368"/>
      <c r="M3967" s="368"/>
      <c r="N3967" s="370"/>
      <c r="O3967" s="368"/>
      <c r="P3967" s="371" t="str">
        <f>TEXT(daily!$B3967,"mmmm")</f>
        <v>January</v>
      </c>
      <c r="Q3967" s="373"/>
      <c r="R3967" s="313" t="str">
        <f t="shared" si="101"/>
        <v>1900</v>
      </c>
    </row>
    <row r="3968" ht="27" customHeight="1" spans="1:18">
      <c r="A3968" s="366"/>
      <c r="B3968" s="367"/>
      <c r="C3968" s="368"/>
      <c r="D3968" s="368"/>
      <c r="E3968" s="368"/>
      <c r="F3968" s="368"/>
      <c r="G3968" s="368"/>
      <c r="H3968" s="369"/>
      <c r="I3968" s="368"/>
      <c r="J3968" s="368"/>
      <c r="K3968" s="368"/>
      <c r="L3968" s="368"/>
      <c r="M3968" s="368"/>
      <c r="N3968" s="372"/>
      <c r="O3968" s="368"/>
      <c r="P3968" s="371" t="str">
        <f>TEXT(daily!$B3968,"mmmm")</f>
        <v>January</v>
      </c>
      <c r="Q3968" s="373"/>
      <c r="R3968" s="313" t="str">
        <f t="shared" si="101"/>
        <v>1900</v>
      </c>
    </row>
    <row r="3969" ht="27" customHeight="1" spans="1:18">
      <c r="A3969" s="366"/>
      <c r="B3969" s="367"/>
      <c r="C3969" s="368"/>
      <c r="D3969" s="368"/>
      <c r="E3969" s="368"/>
      <c r="F3969" s="368"/>
      <c r="G3969" s="368"/>
      <c r="H3969" s="369"/>
      <c r="I3969" s="368"/>
      <c r="J3969" s="368"/>
      <c r="K3969" s="368"/>
      <c r="L3969" s="368"/>
      <c r="M3969" s="368"/>
      <c r="N3969" s="370"/>
      <c r="O3969" s="368"/>
      <c r="P3969" s="371" t="str">
        <f>TEXT(daily!$B3969,"mmmm")</f>
        <v>January</v>
      </c>
      <c r="Q3969" s="373"/>
      <c r="R3969" s="313" t="str">
        <f t="shared" si="101"/>
        <v>1900</v>
      </c>
    </row>
    <row r="3970" ht="27" customHeight="1" spans="1:18">
      <c r="A3970" s="366"/>
      <c r="B3970" s="367"/>
      <c r="C3970" s="368"/>
      <c r="D3970" s="368"/>
      <c r="E3970" s="368"/>
      <c r="F3970" s="368"/>
      <c r="G3970" s="368"/>
      <c r="H3970" s="369"/>
      <c r="I3970" s="368"/>
      <c r="J3970" s="368"/>
      <c r="K3970" s="368"/>
      <c r="L3970" s="368"/>
      <c r="M3970" s="368"/>
      <c r="N3970" s="372"/>
      <c r="O3970" s="368"/>
      <c r="P3970" s="371" t="str">
        <f>TEXT(daily!$B3970,"mmmm")</f>
        <v>January</v>
      </c>
      <c r="Q3970" s="373"/>
      <c r="R3970" s="313" t="str">
        <f t="shared" si="101"/>
        <v>1900</v>
      </c>
    </row>
    <row r="3971" ht="27" customHeight="1" spans="1:18">
      <c r="A3971" s="366"/>
      <c r="B3971" s="367"/>
      <c r="C3971" s="368"/>
      <c r="D3971" s="368"/>
      <c r="E3971" s="368"/>
      <c r="F3971" s="368"/>
      <c r="G3971" s="368"/>
      <c r="H3971" s="369"/>
      <c r="I3971" s="368"/>
      <c r="J3971" s="368"/>
      <c r="K3971" s="368"/>
      <c r="L3971" s="368"/>
      <c r="M3971" s="368"/>
      <c r="N3971" s="370"/>
      <c r="O3971" s="368"/>
      <c r="P3971" s="371" t="str">
        <f>TEXT(daily!$B3971,"mmmm")</f>
        <v>January</v>
      </c>
      <c r="Q3971" s="373"/>
      <c r="R3971" s="313" t="str">
        <f t="shared" si="101"/>
        <v>1900</v>
      </c>
    </row>
    <row r="3972" ht="27" customHeight="1" spans="1:18">
      <c r="A3972" s="366"/>
      <c r="B3972" s="367"/>
      <c r="C3972" s="368"/>
      <c r="D3972" s="368"/>
      <c r="E3972" s="368"/>
      <c r="F3972" s="368"/>
      <c r="G3972" s="368"/>
      <c r="H3972" s="369"/>
      <c r="I3972" s="368"/>
      <c r="J3972" s="368"/>
      <c r="K3972" s="368"/>
      <c r="L3972" s="368"/>
      <c r="M3972" s="368"/>
      <c r="N3972" s="372"/>
      <c r="O3972" s="368"/>
      <c r="P3972" s="371" t="str">
        <f>TEXT(daily!$B3972,"mmmm")</f>
        <v>January</v>
      </c>
      <c r="Q3972" s="373"/>
      <c r="R3972" s="313" t="str">
        <f t="shared" si="101"/>
        <v>1900</v>
      </c>
    </row>
    <row r="3973" ht="27" customHeight="1" spans="1:18">
      <c r="A3973" s="366"/>
      <c r="B3973" s="367"/>
      <c r="C3973" s="368"/>
      <c r="D3973" s="368"/>
      <c r="E3973" s="368"/>
      <c r="F3973" s="368"/>
      <c r="G3973" s="368"/>
      <c r="H3973" s="369"/>
      <c r="I3973" s="368"/>
      <c r="J3973" s="368"/>
      <c r="K3973" s="368"/>
      <c r="L3973" s="368"/>
      <c r="M3973" s="368"/>
      <c r="N3973" s="370"/>
      <c r="O3973" s="368"/>
      <c r="P3973" s="371" t="str">
        <f>TEXT(daily!$B3973,"mmmm")</f>
        <v>January</v>
      </c>
      <c r="Q3973" s="373"/>
      <c r="R3973" s="313" t="str">
        <f t="shared" si="101"/>
        <v>1900</v>
      </c>
    </row>
    <row r="3974" ht="27" customHeight="1" spans="1:18">
      <c r="A3974" s="366"/>
      <c r="B3974" s="367"/>
      <c r="C3974" s="368"/>
      <c r="D3974" s="368"/>
      <c r="E3974" s="368"/>
      <c r="F3974" s="368"/>
      <c r="G3974" s="368"/>
      <c r="H3974" s="369"/>
      <c r="I3974" s="368"/>
      <c r="J3974" s="368"/>
      <c r="K3974" s="368"/>
      <c r="L3974" s="368"/>
      <c r="M3974" s="368"/>
      <c r="N3974" s="372"/>
      <c r="O3974" s="368"/>
      <c r="P3974" s="371" t="str">
        <f>TEXT(daily!$B3974,"mmmm")</f>
        <v>January</v>
      </c>
      <c r="Q3974" s="373"/>
      <c r="R3974" s="313" t="str">
        <f t="shared" si="101"/>
        <v>1900</v>
      </c>
    </row>
    <row r="3975" ht="27" customHeight="1" spans="1:18">
      <c r="A3975" s="366"/>
      <c r="B3975" s="367"/>
      <c r="C3975" s="368"/>
      <c r="D3975" s="368"/>
      <c r="E3975" s="368"/>
      <c r="F3975" s="368"/>
      <c r="G3975" s="368"/>
      <c r="H3975" s="369"/>
      <c r="I3975" s="368"/>
      <c r="J3975" s="368"/>
      <c r="K3975" s="368"/>
      <c r="L3975" s="368"/>
      <c r="M3975" s="368"/>
      <c r="N3975" s="370"/>
      <c r="O3975" s="368"/>
      <c r="P3975" s="371" t="str">
        <f>TEXT(daily!$B3975,"mmmm")</f>
        <v>January</v>
      </c>
      <c r="Q3975" s="373"/>
      <c r="R3975" s="313" t="str">
        <f t="shared" si="101"/>
        <v>1900</v>
      </c>
    </row>
    <row r="3976" ht="27" customHeight="1" spans="1:18">
      <c r="A3976" s="366"/>
      <c r="B3976" s="367"/>
      <c r="C3976" s="368"/>
      <c r="D3976" s="368"/>
      <c r="E3976" s="368"/>
      <c r="F3976" s="368"/>
      <c r="G3976" s="368"/>
      <c r="H3976" s="369"/>
      <c r="I3976" s="368"/>
      <c r="J3976" s="368"/>
      <c r="K3976" s="368"/>
      <c r="L3976" s="368"/>
      <c r="M3976" s="368"/>
      <c r="N3976" s="372"/>
      <c r="O3976" s="368"/>
      <c r="P3976" s="371" t="str">
        <f>TEXT(daily!$B3976,"mmmm")</f>
        <v>January</v>
      </c>
      <c r="Q3976" s="373"/>
      <c r="R3976" s="313" t="str">
        <f t="shared" si="101"/>
        <v>1900</v>
      </c>
    </row>
    <row r="3977" ht="27" customHeight="1" spans="1:18">
      <c r="A3977" s="366"/>
      <c r="B3977" s="367"/>
      <c r="C3977" s="368"/>
      <c r="D3977" s="368"/>
      <c r="E3977" s="368"/>
      <c r="F3977" s="368"/>
      <c r="G3977" s="368"/>
      <c r="H3977" s="369"/>
      <c r="I3977" s="368"/>
      <c r="J3977" s="368"/>
      <c r="K3977" s="368"/>
      <c r="L3977" s="368"/>
      <c r="M3977" s="368"/>
      <c r="N3977" s="370"/>
      <c r="O3977" s="368"/>
      <c r="P3977" s="371" t="str">
        <f>TEXT(daily!$B3977,"mmmm")</f>
        <v>January</v>
      </c>
      <c r="Q3977" s="373"/>
      <c r="R3977" s="313" t="str">
        <f t="shared" si="101"/>
        <v>1900</v>
      </c>
    </row>
    <row r="3978" ht="27" customHeight="1" spans="1:18">
      <c r="A3978" s="366"/>
      <c r="B3978" s="367"/>
      <c r="C3978" s="368"/>
      <c r="D3978" s="368"/>
      <c r="E3978" s="368"/>
      <c r="F3978" s="368"/>
      <c r="G3978" s="368"/>
      <c r="H3978" s="369"/>
      <c r="I3978" s="368"/>
      <c r="J3978" s="368"/>
      <c r="K3978" s="368"/>
      <c r="L3978" s="368"/>
      <c r="M3978" s="368"/>
      <c r="N3978" s="372"/>
      <c r="O3978" s="368"/>
      <c r="P3978" s="371" t="str">
        <f>TEXT(daily!$B3978,"mmmm")</f>
        <v>January</v>
      </c>
      <c r="Q3978" s="373"/>
      <c r="R3978" s="313" t="str">
        <f t="shared" si="101"/>
        <v>1900</v>
      </c>
    </row>
    <row r="3979" ht="27" customHeight="1" spans="1:18">
      <c r="A3979" s="366"/>
      <c r="B3979" s="367"/>
      <c r="C3979" s="368"/>
      <c r="D3979" s="368"/>
      <c r="E3979" s="368"/>
      <c r="F3979" s="368"/>
      <c r="G3979" s="368"/>
      <c r="H3979" s="369"/>
      <c r="I3979" s="368"/>
      <c r="J3979" s="368"/>
      <c r="K3979" s="368"/>
      <c r="L3979" s="368"/>
      <c r="M3979" s="368"/>
      <c r="N3979" s="370"/>
      <c r="O3979" s="368"/>
      <c r="P3979" s="371" t="str">
        <f>TEXT(daily!$B3979,"mmmm")</f>
        <v>January</v>
      </c>
      <c r="Q3979" s="373"/>
      <c r="R3979" s="313" t="str">
        <f t="shared" si="101"/>
        <v>1900</v>
      </c>
    </row>
    <row r="3980" ht="27" customHeight="1" spans="1:18">
      <c r="A3980" s="366"/>
      <c r="B3980" s="367"/>
      <c r="C3980" s="368"/>
      <c r="D3980" s="368"/>
      <c r="E3980" s="368"/>
      <c r="F3980" s="368"/>
      <c r="G3980" s="368"/>
      <c r="H3980" s="369"/>
      <c r="I3980" s="368"/>
      <c r="J3980" s="368"/>
      <c r="K3980" s="368"/>
      <c r="L3980" s="368"/>
      <c r="M3980" s="368"/>
      <c r="N3980" s="372"/>
      <c r="O3980" s="368"/>
      <c r="P3980" s="371" t="str">
        <f>TEXT(daily!$B3980,"mmmm")</f>
        <v>January</v>
      </c>
      <c r="Q3980" s="373"/>
      <c r="R3980" s="313" t="str">
        <f t="shared" si="101"/>
        <v>1900</v>
      </c>
    </row>
    <row r="3981" ht="27" customHeight="1" spans="1:18">
      <c r="A3981" s="366"/>
      <c r="B3981" s="367"/>
      <c r="C3981" s="368"/>
      <c r="D3981" s="368"/>
      <c r="E3981" s="368"/>
      <c r="F3981" s="368"/>
      <c r="G3981" s="368"/>
      <c r="H3981" s="369"/>
      <c r="I3981" s="368"/>
      <c r="J3981" s="368"/>
      <c r="K3981" s="368"/>
      <c r="L3981" s="368"/>
      <c r="M3981" s="368"/>
      <c r="N3981" s="370"/>
      <c r="O3981" s="368"/>
      <c r="P3981" s="371" t="str">
        <f>TEXT(daily!$B3981,"mmmm")</f>
        <v>January</v>
      </c>
      <c r="Q3981" s="373"/>
      <c r="R3981" s="313" t="str">
        <f t="shared" si="101"/>
        <v>1900</v>
      </c>
    </row>
    <row r="3982" ht="27" customHeight="1" spans="1:18">
      <c r="A3982" s="366"/>
      <c r="B3982" s="367"/>
      <c r="C3982" s="368"/>
      <c r="D3982" s="368"/>
      <c r="E3982" s="368"/>
      <c r="F3982" s="368"/>
      <c r="G3982" s="368"/>
      <c r="H3982" s="369"/>
      <c r="I3982" s="368"/>
      <c r="J3982" s="368"/>
      <c r="K3982" s="368"/>
      <c r="L3982" s="368"/>
      <c r="M3982" s="368"/>
      <c r="N3982" s="372"/>
      <c r="O3982" s="368"/>
      <c r="P3982" s="371" t="str">
        <f>TEXT(daily!$B3982,"mmmm")</f>
        <v>January</v>
      </c>
      <c r="Q3982" s="373"/>
      <c r="R3982" s="313" t="str">
        <f t="shared" si="101"/>
        <v>1900</v>
      </c>
    </row>
    <row r="3983" ht="27" customHeight="1" spans="1:18">
      <c r="A3983" s="366"/>
      <c r="B3983" s="367"/>
      <c r="C3983" s="368"/>
      <c r="D3983" s="368"/>
      <c r="E3983" s="368"/>
      <c r="F3983" s="368"/>
      <c r="G3983" s="368"/>
      <c r="H3983" s="369"/>
      <c r="I3983" s="368"/>
      <c r="J3983" s="368"/>
      <c r="K3983" s="368"/>
      <c r="L3983" s="368"/>
      <c r="M3983" s="368"/>
      <c r="N3983" s="370"/>
      <c r="O3983" s="368"/>
      <c r="P3983" s="371" t="str">
        <f>TEXT(daily!$B3983,"mmmm")</f>
        <v>January</v>
      </c>
      <c r="Q3983" s="373"/>
      <c r="R3983" s="313" t="str">
        <f t="shared" ref="R3983:R4046" si="102">TEXT(B3983,"yyyy")</f>
        <v>1900</v>
      </c>
    </row>
    <row r="3984" ht="27" customHeight="1" spans="1:18">
      <c r="A3984" s="366"/>
      <c r="B3984" s="367"/>
      <c r="C3984" s="368"/>
      <c r="D3984" s="368"/>
      <c r="E3984" s="368"/>
      <c r="F3984" s="368"/>
      <c r="G3984" s="368"/>
      <c r="H3984" s="369"/>
      <c r="I3984" s="368"/>
      <c r="J3984" s="368"/>
      <c r="K3984" s="368"/>
      <c r="L3984" s="368"/>
      <c r="M3984" s="368"/>
      <c r="N3984" s="372"/>
      <c r="O3984" s="368"/>
      <c r="P3984" s="371" t="str">
        <f>TEXT(daily!$B3984,"mmmm")</f>
        <v>January</v>
      </c>
      <c r="Q3984" s="373"/>
      <c r="R3984" s="313" t="str">
        <f t="shared" si="102"/>
        <v>1900</v>
      </c>
    </row>
    <row r="3985" ht="27" customHeight="1" spans="1:18">
      <c r="A3985" s="366"/>
      <c r="B3985" s="367"/>
      <c r="C3985" s="368"/>
      <c r="D3985" s="368"/>
      <c r="E3985" s="368"/>
      <c r="F3985" s="368"/>
      <c r="G3985" s="368"/>
      <c r="H3985" s="369"/>
      <c r="I3985" s="368"/>
      <c r="J3985" s="368"/>
      <c r="K3985" s="368"/>
      <c r="L3985" s="368"/>
      <c r="M3985" s="368"/>
      <c r="N3985" s="370"/>
      <c r="O3985" s="368"/>
      <c r="P3985" s="371" t="str">
        <f>TEXT(daily!$B3985,"mmmm")</f>
        <v>January</v>
      </c>
      <c r="Q3985" s="373"/>
      <c r="R3985" s="313" t="str">
        <f t="shared" si="102"/>
        <v>1900</v>
      </c>
    </row>
    <row r="3986" ht="27" customHeight="1" spans="1:18">
      <c r="A3986" s="366"/>
      <c r="B3986" s="367"/>
      <c r="C3986" s="368"/>
      <c r="D3986" s="368"/>
      <c r="E3986" s="368"/>
      <c r="F3986" s="368"/>
      <c r="G3986" s="368"/>
      <c r="H3986" s="369"/>
      <c r="I3986" s="368"/>
      <c r="J3986" s="368"/>
      <c r="K3986" s="368"/>
      <c r="L3986" s="368"/>
      <c r="M3986" s="368"/>
      <c r="N3986" s="372"/>
      <c r="O3986" s="368"/>
      <c r="P3986" s="371" t="str">
        <f>TEXT(daily!$B3986,"mmmm")</f>
        <v>January</v>
      </c>
      <c r="Q3986" s="373"/>
      <c r="R3986" s="313" t="str">
        <f t="shared" si="102"/>
        <v>1900</v>
      </c>
    </row>
    <row r="3987" ht="27" customHeight="1" spans="1:18">
      <c r="A3987" s="366"/>
      <c r="B3987" s="367"/>
      <c r="C3987" s="368"/>
      <c r="D3987" s="368"/>
      <c r="E3987" s="368"/>
      <c r="F3987" s="368"/>
      <c r="G3987" s="368"/>
      <c r="H3987" s="369"/>
      <c r="I3987" s="368"/>
      <c r="J3987" s="368"/>
      <c r="K3987" s="368"/>
      <c r="L3987" s="368"/>
      <c r="M3987" s="368"/>
      <c r="N3987" s="370"/>
      <c r="O3987" s="368"/>
      <c r="P3987" s="371" t="str">
        <f>TEXT(daily!$B3987,"mmmm")</f>
        <v>January</v>
      </c>
      <c r="Q3987" s="373"/>
      <c r="R3987" s="313" t="str">
        <f t="shared" si="102"/>
        <v>1900</v>
      </c>
    </row>
    <row r="3988" ht="27" customHeight="1" spans="1:18">
      <c r="A3988" s="366"/>
      <c r="B3988" s="367"/>
      <c r="C3988" s="368"/>
      <c r="D3988" s="368"/>
      <c r="E3988" s="368"/>
      <c r="F3988" s="368"/>
      <c r="G3988" s="368"/>
      <c r="H3988" s="369"/>
      <c r="I3988" s="368"/>
      <c r="J3988" s="368"/>
      <c r="K3988" s="368"/>
      <c r="L3988" s="368"/>
      <c r="M3988" s="368"/>
      <c r="N3988" s="372"/>
      <c r="O3988" s="368"/>
      <c r="P3988" s="371" t="str">
        <f>TEXT(daily!$B3988,"mmmm")</f>
        <v>January</v>
      </c>
      <c r="Q3988" s="373"/>
      <c r="R3988" s="313" t="str">
        <f t="shared" si="102"/>
        <v>1900</v>
      </c>
    </row>
    <row r="3989" ht="27" customHeight="1" spans="1:18">
      <c r="A3989" s="366"/>
      <c r="B3989" s="367"/>
      <c r="C3989" s="368"/>
      <c r="D3989" s="368"/>
      <c r="E3989" s="368"/>
      <c r="F3989" s="368"/>
      <c r="G3989" s="368"/>
      <c r="H3989" s="369"/>
      <c r="I3989" s="368"/>
      <c r="J3989" s="368"/>
      <c r="K3989" s="368"/>
      <c r="L3989" s="368"/>
      <c r="M3989" s="368"/>
      <c r="N3989" s="370"/>
      <c r="O3989" s="368"/>
      <c r="P3989" s="371" t="str">
        <f>TEXT(daily!$B3989,"mmmm")</f>
        <v>January</v>
      </c>
      <c r="Q3989" s="373"/>
      <c r="R3989" s="313" t="str">
        <f t="shared" si="102"/>
        <v>1900</v>
      </c>
    </row>
    <row r="3990" ht="27" customHeight="1" spans="1:18">
      <c r="A3990" s="366"/>
      <c r="B3990" s="367"/>
      <c r="C3990" s="368"/>
      <c r="D3990" s="368"/>
      <c r="E3990" s="368"/>
      <c r="F3990" s="368"/>
      <c r="G3990" s="368"/>
      <c r="H3990" s="369"/>
      <c r="I3990" s="368"/>
      <c r="J3990" s="368"/>
      <c r="K3990" s="368"/>
      <c r="L3990" s="368"/>
      <c r="M3990" s="368"/>
      <c r="N3990" s="372"/>
      <c r="O3990" s="368"/>
      <c r="P3990" s="371" t="str">
        <f>TEXT(daily!$B3990,"mmmm")</f>
        <v>January</v>
      </c>
      <c r="Q3990" s="373"/>
      <c r="R3990" s="313" t="str">
        <f t="shared" si="102"/>
        <v>1900</v>
      </c>
    </row>
    <row r="3991" ht="27" customHeight="1" spans="1:18">
      <c r="A3991" s="366"/>
      <c r="B3991" s="367"/>
      <c r="C3991" s="368"/>
      <c r="D3991" s="368"/>
      <c r="E3991" s="368"/>
      <c r="F3991" s="368"/>
      <c r="G3991" s="368"/>
      <c r="H3991" s="369"/>
      <c r="I3991" s="368"/>
      <c r="J3991" s="368"/>
      <c r="K3991" s="368"/>
      <c r="L3991" s="368"/>
      <c r="M3991" s="368"/>
      <c r="N3991" s="370"/>
      <c r="O3991" s="368"/>
      <c r="P3991" s="371" t="str">
        <f>TEXT(daily!$B3991,"mmmm")</f>
        <v>January</v>
      </c>
      <c r="Q3991" s="373"/>
      <c r="R3991" s="313" t="str">
        <f t="shared" si="102"/>
        <v>1900</v>
      </c>
    </row>
    <row r="3992" ht="27" customHeight="1" spans="1:18">
      <c r="A3992" s="366"/>
      <c r="B3992" s="367"/>
      <c r="C3992" s="368"/>
      <c r="D3992" s="368"/>
      <c r="E3992" s="368"/>
      <c r="F3992" s="368"/>
      <c r="G3992" s="368"/>
      <c r="H3992" s="369"/>
      <c r="I3992" s="368"/>
      <c r="J3992" s="368"/>
      <c r="K3992" s="368"/>
      <c r="L3992" s="368"/>
      <c r="M3992" s="368"/>
      <c r="N3992" s="372"/>
      <c r="O3992" s="368"/>
      <c r="P3992" s="371" t="str">
        <f>TEXT(daily!$B3992,"mmmm")</f>
        <v>January</v>
      </c>
      <c r="Q3992" s="373"/>
      <c r="R3992" s="313" t="str">
        <f t="shared" si="102"/>
        <v>1900</v>
      </c>
    </row>
    <row r="3993" ht="27" customHeight="1" spans="1:18">
      <c r="A3993" s="366"/>
      <c r="B3993" s="367"/>
      <c r="C3993" s="368"/>
      <c r="D3993" s="368"/>
      <c r="E3993" s="368"/>
      <c r="F3993" s="368"/>
      <c r="G3993" s="368"/>
      <c r="H3993" s="369"/>
      <c r="I3993" s="368"/>
      <c r="J3993" s="368"/>
      <c r="K3993" s="368"/>
      <c r="L3993" s="368"/>
      <c r="M3993" s="368"/>
      <c r="N3993" s="370"/>
      <c r="O3993" s="368"/>
      <c r="P3993" s="371" t="str">
        <f>TEXT(daily!$B3993,"mmmm")</f>
        <v>January</v>
      </c>
      <c r="Q3993" s="373"/>
      <c r="R3993" s="313" t="str">
        <f t="shared" si="102"/>
        <v>1900</v>
      </c>
    </row>
    <row r="3994" ht="27" customHeight="1" spans="1:18">
      <c r="A3994" s="366"/>
      <c r="B3994" s="367"/>
      <c r="C3994" s="368"/>
      <c r="D3994" s="368"/>
      <c r="E3994" s="368"/>
      <c r="F3994" s="368"/>
      <c r="G3994" s="368"/>
      <c r="H3994" s="369"/>
      <c r="I3994" s="368"/>
      <c r="J3994" s="368"/>
      <c r="K3994" s="368"/>
      <c r="L3994" s="368"/>
      <c r="M3994" s="368"/>
      <c r="N3994" s="372"/>
      <c r="O3994" s="368"/>
      <c r="P3994" s="371" t="str">
        <f>TEXT(daily!$B3994,"mmmm")</f>
        <v>January</v>
      </c>
      <c r="Q3994" s="373"/>
      <c r="R3994" s="313" t="str">
        <f t="shared" si="102"/>
        <v>1900</v>
      </c>
    </row>
    <row r="3995" ht="27" customHeight="1" spans="1:18">
      <c r="A3995" s="366"/>
      <c r="B3995" s="367"/>
      <c r="C3995" s="368"/>
      <c r="D3995" s="368"/>
      <c r="E3995" s="368"/>
      <c r="F3995" s="368"/>
      <c r="G3995" s="368"/>
      <c r="H3995" s="369"/>
      <c r="I3995" s="368"/>
      <c r="J3995" s="368"/>
      <c r="K3995" s="368"/>
      <c r="L3995" s="368"/>
      <c r="M3995" s="368"/>
      <c r="N3995" s="370"/>
      <c r="O3995" s="368"/>
      <c r="P3995" s="371" t="str">
        <f>TEXT(daily!$B3995,"mmmm")</f>
        <v>January</v>
      </c>
      <c r="Q3995" s="373"/>
      <c r="R3995" s="313" t="str">
        <f t="shared" si="102"/>
        <v>1900</v>
      </c>
    </row>
    <row r="3996" ht="27" customHeight="1" spans="1:18">
      <c r="A3996" s="366"/>
      <c r="B3996" s="367"/>
      <c r="C3996" s="368"/>
      <c r="D3996" s="368"/>
      <c r="E3996" s="368"/>
      <c r="F3996" s="368"/>
      <c r="G3996" s="368"/>
      <c r="H3996" s="369"/>
      <c r="I3996" s="368"/>
      <c r="J3996" s="368"/>
      <c r="K3996" s="368"/>
      <c r="L3996" s="368"/>
      <c r="M3996" s="368"/>
      <c r="N3996" s="372"/>
      <c r="O3996" s="368"/>
      <c r="P3996" s="371" t="str">
        <f>TEXT(daily!$B3996,"mmmm")</f>
        <v>January</v>
      </c>
      <c r="Q3996" s="373"/>
      <c r="R3996" s="313" t="str">
        <f t="shared" si="102"/>
        <v>1900</v>
      </c>
    </row>
    <row r="3997" ht="27" customHeight="1" spans="1:18">
      <c r="A3997" s="366"/>
      <c r="B3997" s="367"/>
      <c r="C3997" s="368"/>
      <c r="D3997" s="368"/>
      <c r="E3997" s="368"/>
      <c r="F3997" s="368"/>
      <c r="G3997" s="368"/>
      <c r="H3997" s="369"/>
      <c r="I3997" s="368"/>
      <c r="J3997" s="368"/>
      <c r="K3997" s="368"/>
      <c r="L3997" s="368"/>
      <c r="M3997" s="368"/>
      <c r="N3997" s="370"/>
      <c r="O3997" s="368"/>
      <c r="P3997" s="371" t="str">
        <f>TEXT(daily!$B3997,"mmmm")</f>
        <v>January</v>
      </c>
      <c r="Q3997" s="373"/>
      <c r="R3997" s="313" t="str">
        <f t="shared" si="102"/>
        <v>1900</v>
      </c>
    </row>
    <row r="3998" ht="27" customHeight="1" spans="1:18">
      <c r="A3998" s="366"/>
      <c r="B3998" s="367"/>
      <c r="C3998" s="368"/>
      <c r="D3998" s="368"/>
      <c r="E3998" s="368"/>
      <c r="F3998" s="368"/>
      <c r="G3998" s="368"/>
      <c r="H3998" s="369"/>
      <c r="I3998" s="368"/>
      <c r="J3998" s="368"/>
      <c r="K3998" s="368"/>
      <c r="L3998" s="368"/>
      <c r="M3998" s="368"/>
      <c r="N3998" s="372"/>
      <c r="O3998" s="368"/>
      <c r="P3998" s="371" t="str">
        <f>TEXT(daily!$B3998,"mmmm")</f>
        <v>January</v>
      </c>
      <c r="Q3998" s="373"/>
      <c r="R3998" s="313" t="str">
        <f t="shared" si="102"/>
        <v>1900</v>
      </c>
    </row>
    <row r="3999" ht="27" customHeight="1" spans="1:18">
      <c r="A3999" s="366"/>
      <c r="B3999" s="367"/>
      <c r="C3999" s="368"/>
      <c r="D3999" s="368"/>
      <c r="E3999" s="368"/>
      <c r="F3999" s="368"/>
      <c r="G3999" s="368"/>
      <c r="H3999" s="369"/>
      <c r="I3999" s="368"/>
      <c r="J3999" s="368"/>
      <c r="K3999" s="368"/>
      <c r="L3999" s="368"/>
      <c r="M3999" s="368"/>
      <c r="N3999" s="370"/>
      <c r="O3999" s="368"/>
      <c r="P3999" s="371" t="str">
        <f>TEXT(daily!$B3999,"mmmm")</f>
        <v>January</v>
      </c>
      <c r="Q3999" s="373"/>
      <c r="R3999" s="313" t="str">
        <f t="shared" si="102"/>
        <v>1900</v>
      </c>
    </row>
    <row r="4000" ht="27" customHeight="1" spans="1:18">
      <c r="A4000" s="366"/>
      <c r="B4000" s="367"/>
      <c r="C4000" s="368"/>
      <c r="D4000" s="368"/>
      <c r="E4000" s="368"/>
      <c r="F4000" s="368"/>
      <c r="G4000" s="368"/>
      <c r="H4000" s="369"/>
      <c r="I4000" s="368"/>
      <c r="J4000" s="368"/>
      <c r="K4000" s="368"/>
      <c r="L4000" s="368"/>
      <c r="M4000" s="368"/>
      <c r="N4000" s="372"/>
      <c r="O4000" s="368"/>
      <c r="P4000" s="371" t="str">
        <f>TEXT(daily!$B4000,"mmmm")</f>
        <v>January</v>
      </c>
      <c r="Q4000" s="373"/>
      <c r="R4000" s="313" t="str">
        <f t="shared" si="102"/>
        <v>1900</v>
      </c>
    </row>
    <row r="4001" ht="27" customHeight="1" spans="1:18">
      <c r="A4001" s="366"/>
      <c r="B4001" s="367"/>
      <c r="C4001" s="368"/>
      <c r="D4001" s="368"/>
      <c r="E4001" s="368"/>
      <c r="F4001" s="368"/>
      <c r="G4001" s="368"/>
      <c r="H4001" s="369"/>
      <c r="I4001" s="368"/>
      <c r="J4001" s="368"/>
      <c r="K4001" s="368"/>
      <c r="L4001" s="368"/>
      <c r="M4001" s="368"/>
      <c r="N4001" s="370"/>
      <c r="O4001" s="368"/>
      <c r="P4001" s="371" t="str">
        <f>TEXT(daily!$B4001,"mmmm")</f>
        <v>January</v>
      </c>
      <c r="Q4001" s="373"/>
      <c r="R4001" s="313" t="str">
        <f t="shared" si="102"/>
        <v>1900</v>
      </c>
    </row>
    <row r="4002" ht="27" customHeight="1" spans="1:18">
      <c r="A4002" s="366"/>
      <c r="B4002" s="367"/>
      <c r="C4002" s="368"/>
      <c r="D4002" s="368"/>
      <c r="E4002" s="368"/>
      <c r="F4002" s="368"/>
      <c r="G4002" s="368"/>
      <c r="H4002" s="369"/>
      <c r="I4002" s="368"/>
      <c r="J4002" s="368"/>
      <c r="K4002" s="368"/>
      <c r="L4002" s="368"/>
      <c r="M4002" s="368"/>
      <c r="N4002" s="372"/>
      <c r="O4002" s="368"/>
      <c r="P4002" s="371" t="str">
        <f>TEXT(daily!$B4002,"mmmm")</f>
        <v>January</v>
      </c>
      <c r="Q4002" s="373"/>
      <c r="R4002" s="313" t="str">
        <f t="shared" si="102"/>
        <v>1900</v>
      </c>
    </row>
    <row r="4003" ht="27" customHeight="1" spans="1:18">
      <c r="A4003" s="366"/>
      <c r="B4003" s="367"/>
      <c r="C4003" s="368"/>
      <c r="D4003" s="368"/>
      <c r="E4003" s="368"/>
      <c r="F4003" s="368"/>
      <c r="G4003" s="368"/>
      <c r="H4003" s="369"/>
      <c r="I4003" s="368"/>
      <c r="J4003" s="368"/>
      <c r="K4003" s="368"/>
      <c r="L4003" s="368"/>
      <c r="M4003" s="368"/>
      <c r="N4003" s="370"/>
      <c r="O4003" s="368"/>
      <c r="P4003" s="371" t="str">
        <f>TEXT(daily!$B4003,"mmmm")</f>
        <v>January</v>
      </c>
      <c r="Q4003" s="373"/>
      <c r="R4003" s="313" t="str">
        <f t="shared" si="102"/>
        <v>1900</v>
      </c>
    </row>
    <row r="4004" ht="27" customHeight="1" spans="1:18">
      <c r="A4004" s="366"/>
      <c r="B4004" s="367"/>
      <c r="C4004" s="368"/>
      <c r="D4004" s="368"/>
      <c r="E4004" s="368"/>
      <c r="F4004" s="368"/>
      <c r="G4004" s="368"/>
      <c r="H4004" s="369"/>
      <c r="I4004" s="368"/>
      <c r="J4004" s="368"/>
      <c r="K4004" s="368"/>
      <c r="L4004" s="368"/>
      <c r="M4004" s="368"/>
      <c r="N4004" s="372"/>
      <c r="O4004" s="368"/>
      <c r="P4004" s="371" t="str">
        <f>TEXT(daily!$B4004,"mmmm")</f>
        <v>January</v>
      </c>
      <c r="Q4004" s="373"/>
      <c r="R4004" s="313" t="str">
        <f t="shared" si="102"/>
        <v>1900</v>
      </c>
    </row>
    <row r="4005" ht="27" customHeight="1" spans="1:18">
      <c r="A4005" s="366"/>
      <c r="B4005" s="367"/>
      <c r="C4005" s="368"/>
      <c r="D4005" s="368"/>
      <c r="E4005" s="368"/>
      <c r="F4005" s="368"/>
      <c r="G4005" s="368"/>
      <c r="H4005" s="369"/>
      <c r="I4005" s="368"/>
      <c r="J4005" s="368"/>
      <c r="K4005" s="368"/>
      <c r="L4005" s="368"/>
      <c r="M4005" s="368"/>
      <c r="N4005" s="370"/>
      <c r="O4005" s="368"/>
      <c r="P4005" s="371" t="str">
        <f>TEXT(daily!$B4005,"mmmm")</f>
        <v>January</v>
      </c>
      <c r="Q4005" s="373"/>
      <c r="R4005" s="313" t="str">
        <f t="shared" si="102"/>
        <v>1900</v>
      </c>
    </row>
    <row r="4006" ht="27" customHeight="1" spans="1:18">
      <c r="A4006" s="366"/>
      <c r="B4006" s="367"/>
      <c r="C4006" s="368"/>
      <c r="D4006" s="368"/>
      <c r="E4006" s="368"/>
      <c r="F4006" s="368"/>
      <c r="G4006" s="368"/>
      <c r="H4006" s="369"/>
      <c r="I4006" s="368"/>
      <c r="J4006" s="368"/>
      <c r="K4006" s="368"/>
      <c r="L4006" s="368"/>
      <c r="M4006" s="368"/>
      <c r="N4006" s="372"/>
      <c r="O4006" s="368"/>
      <c r="P4006" s="371" t="str">
        <f>TEXT(daily!$B4006,"mmmm")</f>
        <v>January</v>
      </c>
      <c r="Q4006" s="373"/>
      <c r="R4006" s="313" t="str">
        <f t="shared" si="102"/>
        <v>1900</v>
      </c>
    </row>
    <row r="4007" ht="27" customHeight="1" spans="1:18">
      <c r="A4007" s="366"/>
      <c r="B4007" s="367"/>
      <c r="C4007" s="368"/>
      <c r="D4007" s="368"/>
      <c r="E4007" s="368"/>
      <c r="F4007" s="368"/>
      <c r="G4007" s="368"/>
      <c r="H4007" s="369"/>
      <c r="I4007" s="368"/>
      <c r="J4007" s="368"/>
      <c r="K4007" s="368"/>
      <c r="L4007" s="368"/>
      <c r="M4007" s="368"/>
      <c r="N4007" s="370"/>
      <c r="O4007" s="368"/>
      <c r="P4007" s="371" t="str">
        <f>TEXT(daily!$B4007,"mmmm")</f>
        <v>January</v>
      </c>
      <c r="Q4007" s="373"/>
      <c r="R4007" s="313" t="str">
        <f t="shared" si="102"/>
        <v>1900</v>
      </c>
    </row>
    <row r="4008" ht="27" customHeight="1" spans="1:18">
      <c r="A4008" s="366"/>
      <c r="B4008" s="367"/>
      <c r="C4008" s="368"/>
      <c r="D4008" s="368"/>
      <c r="E4008" s="368"/>
      <c r="F4008" s="368"/>
      <c r="G4008" s="368"/>
      <c r="H4008" s="369"/>
      <c r="I4008" s="368"/>
      <c r="J4008" s="368"/>
      <c r="K4008" s="368"/>
      <c r="L4008" s="368"/>
      <c r="M4008" s="368"/>
      <c r="N4008" s="372"/>
      <c r="O4008" s="368"/>
      <c r="P4008" s="371" t="str">
        <f>TEXT(daily!$B4008,"mmmm")</f>
        <v>January</v>
      </c>
      <c r="Q4008" s="373"/>
      <c r="R4008" s="313" t="str">
        <f t="shared" si="102"/>
        <v>1900</v>
      </c>
    </row>
    <row r="4009" ht="27" customHeight="1" spans="1:18">
      <c r="A4009" s="366"/>
      <c r="B4009" s="367"/>
      <c r="C4009" s="368"/>
      <c r="D4009" s="368"/>
      <c r="E4009" s="368"/>
      <c r="F4009" s="368"/>
      <c r="G4009" s="368"/>
      <c r="H4009" s="369"/>
      <c r="I4009" s="368"/>
      <c r="J4009" s="368"/>
      <c r="K4009" s="368"/>
      <c r="L4009" s="368"/>
      <c r="M4009" s="368"/>
      <c r="N4009" s="370"/>
      <c r="O4009" s="368"/>
      <c r="P4009" s="371" t="str">
        <f>TEXT(daily!$B4009,"mmmm")</f>
        <v>January</v>
      </c>
      <c r="Q4009" s="373"/>
      <c r="R4009" s="313" t="str">
        <f t="shared" si="102"/>
        <v>1900</v>
      </c>
    </row>
    <row r="4010" ht="27" customHeight="1" spans="1:18">
      <c r="A4010" s="366"/>
      <c r="B4010" s="367"/>
      <c r="C4010" s="368"/>
      <c r="D4010" s="368"/>
      <c r="E4010" s="368"/>
      <c r="F4010" s="368"/>
      <c r="G4010" s="368"/>
      <c r="H4010" s="369"/>
      <c r="I4010" s="368"/>
      <c r="J4010" s="368"/>
      <c r="K4010" s="368"/>
      <c r="L4010" s="368"/>
      <c r="M4010" s="368"/>
      <c r="N4010" s="372"/>
      <c r="O4010" s="368"/>
      <c r="P4010" s="371" t="str">
        <f>TEXT(daily!$B4010,"mmmm")</f>
        <v>January</v>
      </c>
      <c r="Q4010" s="373"/>
      <c r="R4010" s="313" t="str">
        <f t="shared" si="102"/>
        <v>1900</v>
      </c>
    </row>
    <row r="4011" ht="27" customHeight="1" spans="1:18">
      <c r="A4011" s="366"/>
      <c r="B4011" s="367"/>
      <c r="C4011" s="368"/>
      <c r="D4011" s="368"/>
      <c r="E4011" s="368"/>
      <c r="F4011" s="368"/>
      <c r="G4011" s="368"/>
      <c r="H4011" s="369"/>
      <c r="I4011" s="368"/>
      <c r="J4011" s="368"/>
      <c r="K4011" s="368"/>
      <c r="L4011" s="368"/>
      <c r="M4011" s="368"/>
      <c r="N4011" s="370"/>
      <c r="O4011" s="368"/>
      <c r="P4011" s="371" t="str">
        <f>TEXT(daily!$B4011,"mmmm")</f>
        <v>January</v>
      </c>
      <c r="Q4011" s="373"/>
      <c r="R4011" s="313" t="str">
        <f t="shared" si="102"/>
        <v>1900</v>
      </c>
    </row>
    <row r="4012" ht="27" customHeight="1" spans="1:18">
      <c r="A4012" s="366"/>
      <c r="B4012" s="367"/>
      <c r="C4012" s="368"/>
      <c r="D4012" s="368"/>
      <c r="E4012" s="368"/>
      <c r="F4012" s="368"/>
      <c r="G4012" s="368"/>
      <c r="H4012" s="369"/>
      <c r="I4012" s="368"/>
      <c r="J4012" s="368"/>
      <c r="K4012" s="368"/>
      <c r="L4012" s="368"/>
      <c r="M4012" s="368"/>
      <c r="N4012" s="372"/>
      <c r="O4012" s="368"/>
      <c r="P4012" s="371" t="str">
        <f>TEXT(daily!$B4012,"mmmm")</f>
        <v>January</v>
      </c>
      <c r="Q4012" s="373"/>
      <c r="R4012" s="313" t="str">
        <f t="shared" si="102"/>
        <v>1900</v>
      </c>
    </row>
    <row r="4013" ht="27" customHeight="1" spans="1:18">
      <c r="A4013" s="366"/>
      <c r="B4013" s="367"/>
      <c r="C4013" s="368"/>
      <c r="D4013" s="368"/>
      <c r="E4013" s="368"/>
      <c r="F4013" s="368"/>
      <c r="G4013" s="368"/>
      <c r="H4013" s="369"/>
      <c r="I4013" s="368"/>
      <c r="J4013" s="368"/>
      <c r="K4013" s="368"/>
      <c r="L4013" s="368"/>
      <c r="M4013" s="368"/>
      <c r="N4013" s="370"/>
      <c r="O4013" s="368"/>
      <c r="P4013" s="371" t="str">
        <f>TEXT(daily!$B4013,"mmmm")</f>
        <v>January</v>
      </c>
      <c r="Q4013" s="373"/>
      <c r="R4013" s="313" t="str">
        <f t="shared" si="102"/>
        <v>1900</v>
      </c>
    </row>
    <row r="4014" ht="27" customHeight="1" spans="1:18">
      <c r="A4014" s="366"/>
      <c r="B4014" s="367"/>
      <c r="C4014" s="368"/>
      <c r="D4014" s="368"/>
      <c r="E4014" s="368"/>
      <c r="F4014" s="368"/>
      <c r="G4014" s="368"/>
      <c r="H4014" s="369"/>
      <c r="I4014" s="368"/>
      <c r="J4014" s="368"/>
      <c r="K4014" s="368"/>
      <c r="L4014" s="368"/>
      <c r="M4014" s="368"/>
      <c r="N4014" s="372"/>
      <c r="O4014" s="368"/>
      <c r="P4014" s="371" t="str">
        <f>TEXT(daily!$B4014,"mmmm")</f>
        <v>January</v>
      </c>
      <c r="Q4014" s="373"/>
      <c r="R4014" s="313" t="str">
        <f t="shared" si="102"/>
        <v>1900</v>
      </c>
    </row>
    <row r="4015" ht="27" customHeight="1" spans="1:18">
      <c r="A4015" s="366"/>
      <c r="B4015" s="367"/>
      <c r="C4015" s="368"/>
      <c r="D4015" s="368"/>
      <c r="E4015" s="368"/>
      <c r="F4015" s="368"/>
      <c r="G4015" s="368"/>
      <c r="H4015" s="369"/>
      <c r="I4015" s="368"/>
      <c r="J4015" s="368"/>
      <c r="K4015" s="368"/>
      <c r="L4015" s="368"/>
      <c r="M4015" s="368"/>
      <c r="N4015" s="370"/>
      <c r="O4015" s="368"/>
      <c r="P4015" s="371" t="str">
        <f>TEXT(daily!$B4015,"mmmm")</f>
        <v>January</v>
      </c>
      <c r="Q4015" s="373"/>
      <c r="R4015" s="313" t="str">
        <f t="shared" si="102"/>
        <v>1900</v>
      </c>
    </row>
    <row r="4016" ht="27" customHeight="1" spans="1:18">
      <c r="A4016" s="366"/>
      <c r="B4016" s="367"/>
      <c r="C4016" s="368"/>
      <c r="D4016" s="368"/>
      <c r="E4016" s="368"/>
      <c r="F4016" s="368"/>
      <c r="G4016" s="368"/>
      <c r="H4016" s="369"/>
      <c r="I4016" s="368"/>
      <c r="J4016" s="368"/>
      <c r="K4016" s="368"/>
      <c r="L4016" s="368"/>
      <c r="M4016" s="368"/>
      <c r="N4016" s="372"/>
      <c r="O4016" s="368"/>
      <c r="P4016" s="371" t="str">
        <f>TEXT(daily!$B4016,"mmmm")</f>
        <v>January</v>
      </c>
      <c r="Q4016" s="373"/>
      <c r="R4016" s="313" t="str">
        <f t="shared" si="102"/>
        <v>1900</v>
      </c>
    </row>
    <row r="4017" ht="27" customHeight="1" spans="1:18">
      <c r="A4017" s="366"/>
      <c r="B4017" s="367"/>
      <c r="C4017" s="368"/>
      <c r="D4017" s="368"/>
      <c r="E4017" s="368"/>
      <c r="F4017" s="368"/>
      <c r="G4017" s="368"/>
      <c r="H4017" s="369"/>
      <c r="I4017" s="368"/>
      <c r="J4017" s="368"/>
      <c r="K4017" s="368"/>
      <c r="L4017" s="368"/>
      <c r="M4017" s="368"/>
      <c r="N4017" s="370"/>
      <c r="O4017" s="368"/>
      <c r="P4017" s="371" t="str">
        <f>TEXT(daily!$B4017,"mmmm")</f>
        <v>January</v>
      </c>
      <c r="Q4017" s="373"/>
      <c r="R4017" s="313" t="str">
        <f t="shared" si="102"/>
        <v>1900</v>
      </c>
    </row>
    <row r="4018" ht="27" customHeight="1" spans="1:18">
      <c r="A4018" s="366"/>
      <c r="B4018" s="367"/>
      <c r="C4018" s="368"/>
      <c r="D4018" s="368"/>
      <c r="E4018" s="368"/>
      <c r="F4018" s="368"/>
      <c r="G4018" s="368"/>
      <c r="H4018" s="369"/>
      <c r="I4018" s="368"/>
      <c r="J4018" s="368"/>
      <c r="K4018" s="368"/>
      <c r="L4018" s="368"/>
      <c r="M4018" s="368"/>
      <c r="N4018" s="372"/>
      <c r="O4018" s="368"/>
      <c r="P4018" s="371" t="str">
        <f>TEXT(daily!$B4018,"mmmm")</f>
        <v>January</v>
      </c>
      <c r="Q4018" s="373"/>
      <c r="R4018" s="313" t="str">
        <f t="shared" si="102"/>
        <v>1900</v>
      </c>
    </row>
    <row r="4019" ht="27" customHeight="1" spans="1:18">
      <c r="A4019" s="366"/>
      <c r="B4019" s="367"/>
      <c r="C4019" s="368"/>
      <c r="D4019" s="368"/>
      <c r="E4019" s="368"/>
      <c r="F4019" s="368"/>
      <c r="G4019" s="368"/>
      <c r="H4019" s="369"/>
      <c r="I4019" s="368"/>
      <c r="J4019" s="368"/>
      <c r="K4019" s="368"/>
      <c r="L4019" s="368"/>
      <c r="M4019" s="368"/>
      <c r="N4019" s="370"/>
      <c r="O4019" s="368"/>
      <c r="P4019" s="371" t="str">
        <f>TEXT(daily!$B4019,"mmmm")</f>
        <v>January</v>
      </c>
      <c r="Q4019" s="373"/>
      <c r="R4019" s="313" t="str">
        <f t="shared" si="102"/>
        <v>1900</v>
      </c>
    </row>
    <row r="4020" ht="27" customHeight="1" spans="1:18">
      <c r="A4020" s="366"/>
      <c r="B4020" s="367"/>
      <c r="C4020" s="368"/>
      <c r="D4020" s="368"/>
      <c r="E4020" s="368"/>
      <c r="F4020" s="368"/>
      <c r="G4020" s="368"/>
      <c r="H4020" s="369"/>
      <c r="I4020" s="368"/>
      <c r="J4020" s="368"/>
      <c r="K4020" s="368"/>
      <c r="L4020" s="368"/>
      <c r="M4020" s="368"/>
      <c r="N4020" s="372"/>
      <c r="O4020" s="368"/>
      <c r="P4020" s="371" t="str">
        <f>TEXT(daily!$B4020,"mmmm")</f>
        <v>January</v>
      </c>
      <c r="Q4020" s="373"/>
      <c r="R4020" s="313" t="str">
        <f t="shared" si="102"/>
        <v>1900</v>
      </c>
    </row>
    <row r="4021" ht="27" customHeight="1" spans="1:18">
      <c r="A4021" s="366"/>
      <c r="B4021" s="367"/>
      <c r="C4021" s="368"/>
      <c r="D4021" s="368"/>
      <c r="E4021" s="368"/>
      <c r="F4021" s="368"/>
      <c r="G4021" s="368"/>
      <c r="H4021" s="369"/>
      <c r="I4021" s="368"/>
      <c r="J4021" s="368"/>
      <c r="K4021" s="368"/>
      <c r="L4021" s="368"/>
      <c r="M4021" s="368"/>
      <c r="N4021" s="370"/>
      <c r="O4021" s="368"/>
      <c r="P4021" s="371" t="str">
        <f>TEXT(daily!$B4021,"mmmm")</f>
        <v>January</v>
      </c>
      <c r="Q4021" s="373"/>
      <c r="R4021" s="313" t="str">
        <f t="shared" si="102"/>
        <v>1900</v>
      </c>
    </row>
    <row r="4022" ht="27" customHeight="1" spans="1:18">
      <c r="A4022" s="366"/>
      <c r="B4022" s="367"/>
      <c r="C4022" s="368"/>
      <c r="D4022" s="368"/>
      <c r="E4022" s="368"/>
      <c r="F4022" s="368"/>
      <c r="G4022" s="368"/>
      <c r="H4022" s="369"/>
      <c r="I4022" s="368"/>
      <c r="J4022" s="368"/>
      <c r="K4022" s="368"/>
      <c r="L4022" s="368"/>
      <c r="M4022" s="368"/>
      <c r="N4022" s="372"/>
      <c r="O4022" s="368"/>
      <c r="P4022" s="371" t="str">
        <f>TEXT(daily!$B4022,"mmmm")</f>
        <v>January</v>
      </c>
      <c r="Q4022" s="373"/>
      <c r="R4022" s="313" t="str">
        <f t="shared" si="102"/>
        <v>1900</v>
      </c>
    </row>
    <row r="4023" ht="27" customHeight="1" spans="1:18">
      <c r="A4023" s="366"/>
      <c r="B4023" s="367"/>
      <c r="C4023" s="368"/>
      <c r="D4023" s="368"/>
      <c r="E4023" s="368"/>
      <c r="F4023" s="368"/>
      <c r="G4023" s="368"/>
      <c r="H4023" s="369"/>
      <c r="I4023" s="368"/>
      <c r="J4023" s="368"/>
      <c r="K4023" s="368"/>
      <c r="L4023" s="368"/>
      <c r="M4023" s="368"/>
      <c r="N4023" s="370"/>
      <c r="O4023" s="368"/>
      <c r="P4023" s="371" t="str">
        <f>TEXT(daily!$B4023,"mmmm")</f>
        <v>January</v>
      </c>
      <c r="Q4023" s="373"/>
      <c r="R4023" s="313" t="str">
        <f t="shared" si="102"/>
        <v>1900</v>
      </c>
    </row>
    <row r="4024" ht="27" customHeight="1" spans="1:18">
      <c r="A4024" s="366"/>
      <c r="B4024" s="367"/>
      <c r="C4024" s="368"/>
      <c r="D4024" s="368"/>
      <c r="E4024" s="368"/>
      <c r="F4024" s="368"/>
      <c r="G4024" s="368"/>
      <c r="H4024" s="369"/>
      <c r="I4024" s="368"/>
      <c r="J4024" s="368"/>
      <c r="K4024" s="368"/>
      <c r="L4024" s="368"/>
      <c r="M4024" s="368"/>
      <c r="N4024" s="372"/>
      <c r="O4024" s="368"/>
      <c r="P4024" s="371" t="str">
        <f>TEXT(daily!$B4024,"mmmm")</f>
        <v>January</v>
      </c>
      <c r="Q4024" s="373"/>
      <c r="R4024" s="313" t="str">
        <f t="shared" si="102"/>
        <v>1900</v>
      </c>
    </row>
    <row r="4025" ht="27" customHeight="1" spans="1:18">
      <c r="A4025" s="366"/>
      <c r="B4025" s="367"/>
      <c r="C4025" s="368"/>
      <c r="D4025" s="368"/>
      <c r="E4025" s="368"/>
      <c r="F4025" s="368"/>
      <c r="G4025" s="368"/>
      <c r="H4025" s="369"/>
      <c r="I4025" s="368"/>
      <c r="J4025" s="368"/>
      <c r="K4025" s="368"/>
      <c r="L4025" s="368"/>
      <c r="M4025" s="368"/>
      <c r="N4025" s="370"/>
      <c r="O4025" s="368"/>
      <c r="P4025" s="371" t="str">
        <f>TEXT(daily!$B4025,"mmmm")</f>
        <v>January</v>
      </c>
      <c r="Q4025" s="373"/>
      <c r="R4025" s="313" t="str">
        <f t="shared" si="102"/>
        <v>1900</v>
      </c>
    </row>
    <row r="4026" ht="27" customHeight="1" spans="1:18">
      <c r="A4026" s="366"/>
      <c r="B4026" s="367"/>
      <c r="C4026" s="368"/>
      <c r="D4026" s="368"/>
      <c r="E4026" s="368"/>
      <c r="F4026" s="368"/>
      <c r="G4026" s="368"/>
      <c r="H4026" s="369"/>
      <c r="I4026" s="368"/>
      <c r="J4026" s="368"/>
      <c r="K4026" s="368"/>
      <c r="L4026" s="368"/>
      <c r="M4026" s="368"/>
      <c r="N4026" s="372"/>
      <c r="O4026" s="368"/>
      <c r="P4026" s="371" t="str">
        <f>TEXT(daily!$B4026,"mmmm")</f>
        <v>January</v>
      </c>
      <c r="Q4026" s="373"/>
      <c r="R4026" s="313" t="str">
        <f t="shared" si="102"/>
        <v>1900</v>
      </c>
    </row>
    <row r="4027" ht="27" customHeight="1" spans="1:18">
      <c r="A4027" s="366"/>
      <c r="B4027" s="367"/>
      <c r="C4027" s="368"/>
      <c r="D4027" s="368"/>
      <c r="E4027" s="368"/>
      <c r="F4027" s="368"/>
      <c r="G4027" s="368"/>
      <c r="H4027" s="369"/>
      <c r="I4027" s="368"/>
      <c r="J4027" s="368"/>
      <c r="K4027" s="368"/>
      <c r="L4027" s="368"/>
      <c r="M4027" s="368"/>
      <c r="N4027" s="370"/>
      <c r="O4027" s="368"/>
      <c r="P4027" s="371" t="str">
        <f>TEXT(daily!$B4027,"mmmm")</f>
        <v>January</v>
      </c>
      <c r="Q4027" s="373"/>
      <c r="R4027" s="313" t="str">
        <f t="shared" si="102"/>
        <v>1900</v>
      </c>
    </row>
    <row r="4028" ht="27" customHeight="1" spans="1:18">
      <c r="A4028" s="366"/>
      <c r="B4028" s="367"/>
      <c r="C4028" s="368"/>
      <c r="D4028" s="368"/>
      <c r="E4028" s="368"/>
      <c r="F4028" s="368"/>
      <c r="G4028" s="368"/>
      <c r="H4028" s="369"/>
      <c r="I4028" s="368"/>
      <c r="J4028" s="368"/>
      <c r="K4028" s="368"/>
      <c r="L4028" s="368"/>
      <c r="M4028" s="368"/>
      <c r="N4028" s="372"/>
      <c r="O4028" s="368"/>
      <c r="P4028" s="371" t="str">
        <f>TEXT(daily!$B4028,"mmmm")</f>
        <v>January</v>
      </c>
      <c r="Q4028" s="373"/>
      <c r="R4028" s="313" t="str">
        <f t="shared" si="102"/>
        <v>1900</v>
      </c>
    </row>
    <row r="4029" ht="27" customHeight="1" spans="1:18">
      <c r="A4029" s="366"/>
      <c r="B4029" s="367"/>
      <c r="C4029" s="368"/>
      <c r="D4029" s="368"/>
      <c r="E4029" s="368"/>
      <c r="F4029" s="368"/>
      <c r="G4029" s="368"/>
      <c r="H4029" s="369"/>
      <c r="I4029" s="368"/>
      <c r="J4029" s="368"/>
      <c r="K4029" s="368"/>
      <c r="L4029" s="368"/>
      <c r="M4029" s="368"/>
      <c r="N4029" s="370"/>
      <c r="O4029" s="368"/>
      <c r="P4029" s="371" t="str">
        <f>TEXT(daily!$B4029,"mmmm")</f>
        <v>January</v>
      </c>
      <c r="Q4029" s="373"/>
      <c r="R4029" s="313" t="str">
        <f t="shared" si="102"/>
        <v>1900</v>
      </c>
    </row>
    <row r="4030" ht="27" customHeight="1" spans="1:18">
      <c r="A4030" s="366"/>
      <c r="B4030" s="367"/>
      <c r="C4030" s="368"/>
      <c r="D4030" s="368"/>
      <c r="E4030" s="368"/>
      <c r="F4030" s="368"/>
      <c r="G4030" s="368"/>
      <c r="H4030" s="369"/>
      <c r="I4030" s="368"/>
      <c r="J4030" s="368"/>
      <c r="K4030" s="368"/>
      <c r="L4030" s="368"/>
      <c r="M4030" s="368"/>
      <c r="N4030" s="372"/>
      <c r="O4030" s="368"/>
      <c r="P4030" s="371" t="str">
        <f>TEXT(daily!$B4030,"mmmm")</f>
        <v>January</v>
      </c>
      <c r="Q4030" s="373"/>
      <c r="R4030" s="313" t="str">
        <f t="shared" si="102"/>
        <v>1900</v>
      </c>
    </row>
    <row r="4031" ht="27" customHeight="1" spans="1:18">
      <c r="A4031" s="366"/>
      <c r="B4031" s="367"/>
      <c r="C4031" s="368"/>
      <c r="D4031" s="368"/>
      <c r="E4031" s="368"/>
      <c r="F4031" s="368"/>
      <c r="G4031" s="368"/>
      <c r="H4031" s="369"/>
      <c r="I4031" s="368"/>
      <c r="J4031" s="368"/>
      <c r="K4031" s="368"/>
      <c r="L4031" s="368"/>
      <c r="M4031" s="368"/>
      <c r="N4031" s="370"/>
      <c r="O4031" s="368"/>
      <c r="P4031" s="371" t="str">
        <f>TEXT(daily!$B4031,"mmmm")</f>
        <v>January</v>
      </c>
      <c r="Q4031" s="373"/>
      <c r="R4031" s="313" t="str">
        <f t="shared" si="102"/>
        <v>1900</v>
      </c>
    </row>
    <row r="4032" ht="27" customHeight="1" spans="1:18">
      <c r="A4032" s="366"/>
      <c r="B4032" s="367"/>
      <c r="C4032" s="368"/>
      <c r="D4032" s="368"/>
      <c r="E4032" s="368"/>
      <c r="F4032" s="368"/>
      <c r="G4032" s="368"/>
      <c r="H4032" s="369"/>
      <c r="I4032" s="368"/>
      <c r="J4032" s="368"/>
      <c r="K4032" s="368"/>
      <c r="L4032" s="368"/>
      <c r="M4032" s="368"/>
      <c r="N4032" s="372"/>
      <c r="O4032" s="368"/>
      <c r="P4032" s="371" t="str">
        <f>TEXT(daily!$B4032,"mmmm")</f>
        <v>January</v>
      </c>
      <c r="Q4032" s="373"/>
      <c r="R4032" s="313" t="str">
        <f t="shared" si="102"/>
        <v>1900</v>
      </c>
    </row>
    <row r="4033" ht="27" customHeight="1" spans="1:18">
      <c r="A4033" s="366"/>
      <c r="B4033" s="367"/>
      <c r="C4033" s="368"/>
      <c r="D4033" s="368"/>
      <c r="E4033" s="368"/>
      <c r="F4033" s="368"/>
      <c r="G4033" s="368"/>
      <c r="H4033" s="369"/>
      <c r="I4033" s="368"/>
      <c r="J4033" s="368"/>
      <c r="K4033" s="368"/>
      <c r="L4033" s="368"/>
      <c r="M4033" s="368"/>
      <c r="N4033" s="370"/>
      <c r="O4033" s="368"/>
      <c r="P4033" s="371" t="str">
        <f>TEXT(daily!$B4033,"mmmm")</f>
        <v>January</v>
      </c>
      <c r="Q4033" s="373"/>
      <c r="R4033" s="313" t="str">
        <f t="shared" si="102"/>
        <v>1900</v>
      </c>
    </row>
    <row r="4034" ht="27" customHeight="1" spans="1:18">
      <c r="A4034" s="366"/>
      <c r="B4034" s="367"/>
      <c r="C4034" s="368"/>
      <c r="D4034" s="368"/>
      <c r="E4034" s="368"/>
      <c r="F4034" s="368"/>
      <c r="G4034" s="368"/>
      <c r="H4034" s="369"/>
      <c r="I4034" s="368"/>
      <c r="J4034" s="368"/>
      <c r="K4034" s="368"/>
      <c r="L4034" s="368"/>
      <c r="M4034" s="368"/>
      <c r="N4034" s="372"/>
      <c r="O4034" s="368"/>
      <c r="P4034" s="371" t="str">
        <f>TEXT(daily!$B4034,"mmmm")</f>
        <v>January</v>
      </c>
      <c r="Q4034" s="373"/>
      <c r="R4034" s="313" t="str">
        <f t="shared" si="102"/>
        <v>1900</v>
      </c>
    </row>
    <row r="4035" ht="27" customHeight="1" spans="1:18">
      <c r="A4035" s="366"/>
      <c r="B4035" s="367"/>
      <c r="C4035" s="368"/>
      <c r="D4035" s="368"/>
      <c r="E4035" s="368"/>
      <c r="F4035" s="368"/>
      <c r="G4035" s="368"/>
      <c r="H4035" s="369"/>
      <c r="I4035" s="368"/>
      <c r="J4035" s="368"/>
      <c r="K4035" s="368"/>
      <c r="L4035" s="368"/>
      <c r="M4035" s="368"/>
      <c r="N4035" s="370"/>
      <c r="O4035" s="368"/>
      <c r="P4035" s="371" t="str">
        <f>TEXT(daily!$B4035,"mmmm")</f>
        <v>January</v>
      </c>
      <c r="Q4035" s="373"/>
      <c r="R4035" s="313" t="str">
        <f t="shared" si="102"/>
        <v>1900</v>
      </c>
    </row>
    <row r="4036" ht="27" customHeight="1" spans="1:18">
      <c r="A4036" s="366"/>
      <c r="B4036" s="367"/>
      <c r="C4036" s="368"/>
      <c r="D4036" s="368"/>
      <c r="E4036" s="368"/>
      <c r="F4036" s="368"/>
      <c r="G4036" s="368"/>
      <c r="H4036" s="369"/>
      <c r="I4036" s="368"/>
      <c r="J4036" s="368"/>
      <c r="K4036" s="368"/>
      <c r="L4036" s="368"/>
      <c r="M4036" s="368"/>
      <c r="N4036" s="372"/>
      <c r="O4036" s="368"/>
      <c r="P4036" s="371" t="str">
        <f>TEXT(daily!$B4036,"mmmm")</f>
        <v>January</v>
      </c>
      <c r="Q4036" s="373"/>
      <c r="R4036" s="313" t="str">
        <f t="shared" si="102"/>
        <v>1900</v>
      </c>
    </row>
    <row r="4037" ht="27" customHeight="1" spans="1:18">
      <c r="A4037" s="366"/>
      <c r="B4037" s="367"/>
      <c r="C4037" s="368"/>
      <c r="D4037" s="368"/>
      <c r="E4037" s="368"/>
      <c r="F4037" s="368"/>
      <c r="G4037" s="368"/>
      <c r="H4037" s="369"/>
      <c r="I4037" s="368"/>
      <c r="J4037" s="368"/>
      <c r="K4037" s="368"/>
      <c r="L4037" s="368"/>
      <c r="M4037" s="368"/>
      <c r="N4037" s="370"/>
      <c r="O4037" s="368"/>
      <c r="P4037" s="371" t="str">
        <f>TEXT(daily!$B4037,"mmmm")</f>
        <v>January</v>
      </c>
      <c r="Q4037" s="373"/>
      <c r="R4037" s="313" t="str">
        <f t="shared" si="102"/>
        <v>1900</v>
      </c>
    </row>
    <row r="4038" ht="27" customHeight="1" spans="1:18">
      <c r="A4038" s="366"/>
      <c r="B4038" s="367"/>
      <c r="C4038" s="368"/>
      <c r="D4038" s="368"/>
      <c r="E4038" s="368"/>
      <c r="F4038" s="368"/>
      <c r="G4038" s="368"/>
      <c r="H4038" s="369"/>
      <c r="I4038" s="368"/>
      <c r="J4038" s="368"/>
      <c r="K4038" s="368"/>
      <c r="L4038" s="368"/>
      <c r="M4038" s="368"/>
      <c r="N4038" s="372"/>
      <c r="O4038" s="368"/>
      <c r="P4038" s="371" t="str">
        <f>TEXT(daily!$B4038,"mmmm")</f>
        <v>January</v>
      </c>
      <c r="Q4038" s="373"/>
      <c r="R4038" s="313" t="str">
        <f t="shared" si="102"/>
        <v>1900</v>
      </c>
    </row>
    <row r="4039" ht="27" customHeight="1" spans="1:18">
      <c r="A4039" s="366"/>
      <c r="B4039" s="367"/>
      <c r="C4039" s="368"/>
      <c r="D4039" s="368"/>
      <c r="E4039" s="368"/>
      <c r="F4039" s="368"/>
      <c r="G4039" s="368"/>
      <c r="H4039" s="369"/>
      <c r="I4039" s="368"/>
      <c r="J4039" s="368"/>
      <c r="K4039" s="368"/>
      <c r="L4039" s="368"/>
      <c r="M4039" s="368"/>
      <c r="N4039" s="370"/>
      <c r="O4039" s="368"/>
      <c r="P4039" s="371" t="str">
        <f>TEXT(daily!$B4039,"mmmm")</f>
        <v>January</v>
      </c>
      <c r="Q4039" s="373"/>
      <c r="R4039" s="313" t="str">
        <f t="shared" si="102"/>
        <v>1900</v>
      </c>
    </row>
    <row r="4040" ht="27" customHeight="1" spans="1:18">
      <c r="A4040" s="366"/>
      <c r="B4040" s="367"/>
      <c r="C4040" s="368"/>
      <c r="D4040" s="368"/>
      <c r="E4040" s="368"/>
      <c r="F4040" s="368"/>
      <c r="G4040" s="368"/>
      <c r="H4040" s="369"/>
      <c r="I4040" s="368"/>
      <c r="J4040" s="368"/>
      <c r="K4040" s="368"/>
      <c r="L4040" s="368"/>
      <c r="M4040" s="368"/>
      <c r="N4040" s="372"/>
      <c r="O4040" s="368"/>
      <c r="P4040" s="371" t="str">
        <f>TEXT(daily!$B4040,"mmmm")</f>
        <v>January</v>
      </c>
      <c r="Q4040" s="373"/>
      <c r="R4040" s="313" t="str">
        <f t="shared" si="102"/>
        <v>1900</v>
      </c>
    </row>
    <row r="4041" ht="27" customHeight="1" spans="1:18">
      <c r="A4041" s="366"/>
      <c r="B4041" s="367"/>
      <c r="C4041" s="368"/>
      <c r="D4041" s="368"/>
      <c r="E4041" s="368"/>
      <c r="F4041" s="368"/>
      <c r="G4041" s="368"/>
      <c r="H4041" s="369"/>
      <c r="I4041" s="368"/>
      <c r="J4041" s="368"/>
      <c r="K4041" s="368"/>
      <c r="L4041" s="368"/>
      <c r="M4041" s="368"/>
      <c r="N4041" s="370"/>
      <c r="O4041" s="368"/>
      <c r="P4041" s="371" t="str">
        <f>TEXT(daily!$B4041,"mmmm")</f>
        <v>January</v>
      </c>
      <c r="Q4041" s="373"/>
      <c r="R4041" s="313" t="str">
        <f t="shared" si="102"/>
        <v>1900</v>
      </c>
    </row>
    <row r="4042" ht="27" customHeight="1" spans="1:18">
      <c r="A4042" s="366"/>
      <c r="B4042" s="367"/>
      <c r="C4042" s="368"/>
      <c r="D4042" s="368"/>
      <c r="E4042" s="368"/>
      <c r="F4042" s="368"/>
      <c r="G4042" s="368"/>
      <c r="H4042" s="369"/>
      <c r="I4042" s="368"/>
      <c r="J4042" s="368"/>
      <c r="K4042" s="368"/>
      <c r="L4042" s="368"/>
      <c r="M4042" s="368"/>
      <c r="N4042" s="372"/>
      <c r="O4042" s="368"/>
      <c r="P4042" s="371" t="str">
        <f>TEXT(daily!$B4042,"mmmm")</f>
        <v>January</v>
      </c>
      <c r="Q4042" s="373"/>
      <c r="R4042" s="313" t="str">
        <f t="shared" si="102"/>
        <v>1900</v>
      </c>
    </row>
    <row r="4043" ht="27" customHeight="1" spans="1:18">
      <c r="A4043" s="366"/>
      <c r="B4043" s="367"/>
      <c r="C4043" s="368"/>
      <c r="D4043" s="368"/>
      <c r="E4043" s="368"/>
      <c r="F4043" s="368"/>
      <c r="G4043" s="368"/>
      <c r="H4043" s="369"/>
      <c r="I4043" s="368"/>
      <c r="J4043" s="368"/>
      <c r="K4043" s="368"/>
      <c r="L4043" s="368"/>
      <c r="M4043" s="368"/>
      <c r="N4043" s="370"/>
      <c r="O4043" s="368"/>
      <c r="P4043" s="371" t="str">
        <f>TEXT(daily!$B4043,"mmmm")</f>
        <v>January</v>
      </c>
      <c r="Q4043" s="373"/>
      <c r="R4043" s="313" t="str">
        <f t="shared" si="102"/>
        <v>1900</v>
      </c>
    </row>
    <row r="4044" ht="27" customHeight="1" spans="1:18">
      <c r="A4044" s="366"/>
      <c r="B4044" s="367"/>
      <c r="C4044" s="368"/>
      <c r="D4044" s="368"/>
      <c r="E4044" s="368"/>
      <c r="F4044" s="368"/>
      <c r="G4044" s="368"/>
      <c r="H4044" s="369"/>
      <c r="I4044" s="368"/>
      <c r="J4044" s="368"/>
      <c r="K4044" s="368"/>
      <c r="L4044" s="368"/>
      <c r="M4044" s="368"/>
      <c r="N4044" s="372"/>
      <c r="O4044" s="368"/>
      <c r="P4044" s="371" t="str">
        <f>TEXT(daily!$B4044,"mmmm")</f>
        <v>January</v>
      </c>
      <c r="Q4044" s="373"/>
      <c r="R4044" s="313" t="str">
        <f t="shared" si="102"/>
        <v>1900</v>
      </c>
    </row>
    <row r="4045" ht="27" customHeight="1" spans="1:18">
      <c r="A4045" s="366"/>
      <c r="B4045" s="367"/>
      <c r="C4045" s="368"/>
      <c r="D4045" s="368"/>
      <c r="E4045" s="368"/>
      <c r="F4045" s="368"/>
      <c r="G4045" s="368"/>
      <c r="H4045" s="369"/>
      <c r="I4045" s="368"/>
      <c r="J4045" s="368"/>
      <c r="K4045" s="368"/>
      <c r="L4045" s="368"/>
      <c r="M4045" s="368"/>
      <c r="N4045" s="370"/>
      <c r="O4045" s="368"/>
      <c r="P4045" s="371" t="str">
        <f>TEXT(daily!$B4045,"mmmm")</f>
        <v>January</v>
      </c>
      <c r="Q4045" s="373"/>
      <c r="R4045" s="313" t="str">
        <f t="shared" si="102"/>
        <v>1900</v>
      </c>
    </row>
    <row r="4046" ht="27" customHeight="1" spans="1:18">
      <c r="A4046" s="366"/>
      <c r="B4046" s="367"/>
      <c r="C4046" s="368"/>
      <c r="D4046" s="368"/>
      <c r="E4046" s="368"/>
      <c r="F4046" s="368"/>
      <c r="G4046" s="368"/>
      <c r="H4046" s="369"/>
      <c r="I4046" s="368"/>
      <c r="J4046" s="368"/>
      <c r="K4046" s="368"/>
      <c r="L4046" s="368"/>
      <c r="M4046" s="368"/>
      <c r="N4046" s="372"/>
      <c r="O4046" s="368"/>
      <c r="P4046" s="371" t="str">
        <f>TEXT(daily!$B4046,"mmmm")</f>
        <v>January</v>
      </c>
      <c r="Q4046" s="373"/>
      <c r="R4046" s="313" t="str">
        <f t="shared" si="102"/>
        <v>1900</v>
      </c>
    </row>
    <row r="4047" ht="27" customHeight="1" spans="1:18">
      <c r="A4047" s="366"/>
      <c r="B4047" s="367"/>
      <c r="C4047" s="368"/>
      <c r="D4047" s="368"/>
      <c r="E4047" s="368"/>
      <c r="F4047" s="368"/>
      <c r="G4047" s="368"/>
      <c r="H4047" s="369"/>
      <c r="I4047" s="368"/>
      <c r="J4047" s="368"/>
      <c r="K4047" s="368"/>
      <c r="L4047" s="368"/>
      <c r="M4047" s="368"/>
      <c r="N4047" s="370"/>
      <c r="O4047" s="368"/>
      <c r="P4047" s="371" t="str">
        <f>TEXT(daily!$B4047,"mmmm")</f>
        <v>January</v>
      </c>
      <c r="Q4047" s="373"/>
      <c r="R4047" s="313" t="str">
        <f t="shared" ref="R4047:R4110" si="103">TEXT(B4047,"yyyy")</f>
        <v>1900</v>
      </c>
    </row>
    <row r="4048" ht="27" customHeight="1" spans="1:18">
      <c r="A4048" s="366"/>
      <c r="B4048" s="367"/>
      <c r="C4048" s="368"/>
      <c r="D4048" s="368"/>
      <c r="E4048" s="368"/>
      <c r="F4048" s="368"/>
      <c r="G4048" s="368"/>
      <c r="H4048" s="369"/>
      <c r="I4048" s="368"/>
      <c r="J4048" s="368"/>
      <c r="K4048" s="368"/>
      <c r="L4048" s="368"/>
      <c r="M4048" s="368"/>
      <c r="N4048" s="372"/>
      <c r="O4048" s="368"/>
      <c r="P4048" s="371" t="str">
        <f>TEXT(daily!$B4048,"mmmm")</f>
        <v>January</v>
      </c>
      <c r="Q4048" s="373"/>
      <c r="R4048" s="313" t="str">
        <f t="shared" si="103"/>
        <v>1900</v>
      </c>
    </row>
    <row r="4049" ht="27" customHeight="1" spans="1:18">
      <c r="A4049" s="366"/>
      <c r="B4049" s="367"/>
      <c r="C4049" s="368"/>
      <c r="D4049" s="368"/>
      <c r="E4049" s="368"/>
      <c r="F4049" s="368"/>
      <c r="G4049" s="368"/>
      <c r="H4049" s="369"/>
      <c r="I4049" s="368"/>
      <c r="J4049" s="368"/>
      <c r="K4049" s="368"/>
      <c r="L4049" s="368"/>
      <c r="M4049" s="368"/>
      <c r="N4049" s="370"/>
      <c r="O4049" s="368"/>
      <c r="P4049" s="371" t="str">
        <f>TEXT(daily!$B4049,"mmmm")</f>
        <v>January</v>
      </c>
      <c r="Q4049" s="373"/>
      <c r="R4049" s="313" t="str">
        <f t="shared" si="103"/>
        <v>1900</v>
      </c>
    </row>
    <row r="4050" ht="27" customHeight="1" spans="1:18">
      <c r="A4050" s="366"/>
      <c r="B4050" s="367"/>
      <c r="C4050" s="368"/>
      <c r="D4050" s="368"/>
      <c r="E4050" s="368"/>
      <c r="F4050" s="368"/>
      <c r="G4050" s="368"/>
      <c r="H4050" s="369"/>
      <c r="I4050" s="368"/>
      <c r="J4050" s="368"/>
      <c r="K4050" s="368"/>
      <c r="L4050" s="368"/>
      <c r="M4050" s="368"/>
      <c r="N4050" s="372"/>
      <c r="O4050" s="368"/>
      <c r="P4050" s="371" t="str">
        <f>TEXT(daily!$B4050,"mmmm")</f>
        <v>January</v>
      </c>
      <c r="Q4050" s="373"/>
      <c r="R4050" s="313" t="str">
        <f t="shared" si="103"/>
        <v>1900</v>
      </c>
    </row>
    <row r="4051" ht="27" customHeight="1" spans="1:18">
      <c r="A4051" s="366"/>
      <c r="B4051" s="367"/>
      <c r="C4051" s="368"/>
      <c r="D4051" s="368"/>
      <c r="E4051" s="368"/>
      <c r="F4051" s="368"/>
      <c r="G4051" s="368"/>
      <c r="H4051" s="369"/>
      <c r="I4051" s="368"/>
      <c r="J4051" s="368"/>
      <c r="K4051" s="368"/>
      <c r="L4051" s="368"/>
      <c r="M4051" s="368"/>
      <c r="N4051" s="370"/>
      <c r="O4051" s="368"/>
      <c r="P4051" s="371" t="str">
        <f>TEXT(daily!$B4051,"mmmm")</f>
        <v>January</v>
      </c>
      <c r="Q4051" s="373"/>
      <c r="R4051" s="313" t="str">
        <f t="shared" si="103"/>
        <v>1900</v>
      </c>
    </row>
    <row r="4052" ht="27" customHeight="1" spans="1:18">
      <c r="A4052" s="366"/>
      <c r="B4052" s="367"/>
      <c r="C4052" s="368"/>
      <c r="D4052" s="368"/>
      <c r="E4052" s="368"/>
      <c r="F4052" s="368"/>
      <c r="G4052" s="368"/>
      <c r="H4052" s="369"/>
      <c r="I4052" s="368"/>
      <c r="J4052" s="368"/>
      <c r="K4052" s="368"/>
      <c r="L4052" s="368"/>
      <c r="M4052" s="368"/>
      <c r="N4052" s="372"/>
      <c r="O4052" s="368"/>
      <c r="P4052" s="371" t="str">
        <f>TEXT(daily!$B4052,"mmmm")</f>
        <v>January</v>
      </c>
      <c r="Q4052" s="373"/>
      <c r="R4052" s="313" t="str">
        <f t="shared" si="103"/>
        <v>1900</v>
      </c>
    </row>
    <row r="4053" ht="27" customHeight="1" spans="1:18">
      <c r="A4053" s="366"/>
      <c r="B4053" s="367"/>
      <c r="C4053" s="368"/>
      <c r="D4053" s="368"/>
      <c r="E4053" s="368"/>
      <c r="F4053" s="368"/>
      <c r="G4053" s="368"/>
      <c r="H4053" s="369"/>
      <c r="I4053" s="368"/>
      <c r="J4053" s="368"/>
      <c r="K4053" s="368"/>
      <c r="L4053" s="368"/>
      <c r="M4053" s="368"/>
      <c r="N4053" s="370"/>
      <c r="O4053" s="368"/>
      <c r="P4053" s="371" t="str">
        <f>TEXT(daily!$B4053,"mmmm")</f>
        <v>January</v>
      </c>
      <c r="Q4053" s="373"/>
      <c r="R4053" s="313" t="str">
        <f t="shared" si="103"/>
        <v>1900</v>
      </c>
    </row>
    <row r="4054" ht="27" customHeight="1" spans="1:18">
      <c r="A4054" s="366"/>
      <c r="B4054" s="367"/>
      <c r="C4054" s="368"/>
      <c r="D4054" s="368"/>
      <c r="E4054" s="368"/>
      <c r="F4054" s="368"/>
      <c r="G4054" s="368"/>
      <c r="H4054" s="369"/>
      <c r="I4054" s="368"/>
      <c r="J4054" s="368"/>
      <c r="K4054" s="368"/>
      <c r="L4054" s="368"/>
      <c r="M4054" s="368"/>
      <c r="N4054" s="372"/>
      <c r="O4054" s="368"/>
      <c r="P4054" s="371" t="str">
        <f>TEXT(daily!$B4054,"mmmm")</f>
        <v>January</v>
      </c>
      <c r="Q4054" s="373"/>
      <c r="R4054" s="313" t="str">
        <f t="shared" si="103"/>
        <v>1900</v>
      </c>
    </row>
    <row r="4055" ht="27" customHeight="1" spans="1:18">
      <c r="A4055" s="366"/>
      <c r="B4055" s="367"/>
      <c r="C4055" s="368"/>
      <c r="D4055" s="368"/>
      <c r="E4055" s="368"/>
      <c r="F4055" s="368"/>
      <c r="G4055" s="368"/>
      <c r="H4055" s="369"/>
      <c r="I4055" s="368"/>
      <c r="J4055" s="368"/>
      <c r="K4055" s="368"/>
      <c r="L4055" s="368"/>
      <c r="M4055" s="368"/>
      <c r="N4055" s="370"/>
      <c r="O4055" s="368"/>
      <c r="P4055" s="371" t="str">
        <f>TEXT(daily!$B4055,"mmmm")</f>
        <v>January</v>
      </c>
      <c r="Q4055" s="373"/>
      <c r="R4055" s="313" t="str">
        <f t="shared" si="103"/>
        <v>1900</v>
      </c>
    </row>
    <row r="4056" ht="27" customHeight="1" spans="1:18">
      <c r="A4056" s="366"/>
      <c r="B4056" s="367"/>
      <c r="C4056" s="368"/>
      <c r="D4056" s="368"/>
      <c r="E4056" s="368"/>
      <c r="F4056" s="368"/>
      <c r="G4056" s="368"/>
      <c r="H4056" s="369"/>
      <c r="I4056" s="368"/>
      <c r="J4056" s="368"/>
      <c r="K4056" s="368"/>
      <c r="L4056" s="368"/>
      <c r="M4056" s="368"/>
      <c r="N4056" s="372"/>
      <c r="O4056" s="368"/>
      <c r="P4056" s="371" t="str">
        <f>TEXT(daily!$B4056,"mmmm")</f>
        <v>January</v>
      </c>
      <c r="Q4056" s="373"/>
      <c r="R4056" s="313" t="str">
        <f t="shared" si="103"/>
        <v>1900</v>
      </c>
    </row>
    <row r="4057" ht="27" customHeight="1" spans="1:18">
      <c r="A4057" s="366"/>
      <c r="B4057" s="367"/>
      <c r="C4057" s="368"/>
      <c r="D4057" s="368"/>
      <c r="E4057" s="368"/>
      <c r="F4057" s="368"/>
      <c r="G4057" s="368"/>
      <c r="H4057" s="369"/>
      <c r="I4057" s="368"/>
      <c r="J4057" s="368"/>
      <c r="K4057" s="368"/>
      <c r="L4057" s="368"/>
      <c r="M4057" s="368"/>
      <c r="N4057" s="370"/>
      <c r="O4057" s="368"/>
      <c r="P4057" s="371" t="str">
        <f>TEXT(daily!$B4057,"mmmm")</f>
        <v>January</v>
      </c>
      <c r="Q4057" s="373"/>
      <c r="R4057" s="313" t="str">
        <f t="shared" si="103"/>
        <v>1900</v>
      </c>
    </row>
    <row r="4058" ht="27" customHeight="1" spans="1:18">
      <c r="A4058" s="366"/>
      <c r="B4058" s="367"/>
      <c r="C4058" s="368"/>
      <c r="D4058" s="368"/>
      <c r="E4058" s="368"/>
      <c r="F4058" s="368"/>
      <c r="G4058" s="368"/>
      <c r="H4058" s="369"/>
      <c r="I4058" s="368"/>
      <c r="J4058" s="368"/>
      <c r="K4058" s="368"/>
      <c r="L4058" s="368"/>
      <c r="M4058" s="368"/>
      <c r="N4058" s="372"/>
      <c r="O4058" s="368"/>
      <c r="P4058" s="371" t="str">
        <f>TEXT(daily!$B4058,"mmmm")</f>
        <v>January</v>
      </c>
      <c r="Q4058" s="373"/>
      <c r="R4058" s="313" t="str">
        <f t="shared" si="103"/>
        <v>1900</v>
      </c>
    </row>
    <row r="4059" ht="27" customHeight="1" spans="1:18">
      <c r="A4059" s="366"/>
      <c r="B4059" s="367"/>
      <c r="C4059" s="368"/>
      <c r="D4059" s="368"/>
      <c r="E4059" s="368"/>
      <c r="F4059" s="368"/>
      <c r="G4059" s="368"/>
      <c r="H4059" s="369"/>
      <c r="I4059" s="368"/>
      <c r="J4059" s="368"/>
      <c r="K4059" s="368"/>
      <c r="L4059" s="368"/>
      <c r="M4059" s="368"/>
      <c r="N4059" s="370"/>
      <c r="O4059" s="368"/>
      <c r="P4059" s="371" t="str">
        <f>TEXT(daily!$B4059,"mmmm")</f>
        <v>January</v>
      </c>
      <c r="Q4059" s="373"/>
      <c r="R4059" s="313" t="str">
        <f t="shared" si="103"/>
        <v>1900</v>
      </c>
    </row>
    <row r="4060" ht="27" customHeight="1" spans="1:18">
      <c r="A4060" s="366"/>
      <c r="B4060" s="367"/>
      <c r="C4060" s="368"/>
      <c r="D4060" s="368"/>
      <c r="E4060" s="368"/>
      <c r="F4060" s="368"/>
      <c r="G4060" s="368"/>
      <c r="H4060" s="369"/>
      <c r="I4060" s="368"/>
      <c r="J4060" s="368"/>
      <c r="K4060" s="368"/>
      <c r="L4060" s="368"/>
      <c r="M4060" s="368"/>
      <c r="N4060" s="372"/>
      <c r="O4060" s="368"/>
      <c r="P4060" s="371" t="str">
        <f>TEXT(daily!$B4060,"mmmm")</f>
        <v>January</v>
      </c>
      <c r="Q4060" s="373"/>
      <c r="R4060" s="313" t="str">
        <f t="shared" si="103"/>
        <v>1900</v>
      </c>
    </row>
    <row r="4061" ht="27" customHeight="1" spans="1:18">
      <c r="A4061" s="366"/>
      <c r="B4061" s="367"/>
      <c r="C4061" s="368"/>
      <c r="D4061" s="368"/>
      <c r="E4061" s="368"/>
      <c r="F4061" s="368"/>
      <c r="G4061" s="368"/>
      <c r="H4061" s="369"/>
      <c r="I4061" s="368"/>
      <c r="J4061" s="368"/>
      <c r="K4061" s="368"/>
      <c r="L4061" s="368"/>
      <c r="M4061" s="368"/>
      <c r="N4061" s="370"/>
      <c r="O4061" s="368"/>
      <c r="P4061" s="371" t="str">
        <f>TEXT(daily!$B4061,"mmmm")</f>
        <v>January</v>
      </c>
      <c r="Q4061" s="373"/>
      <c r="R4061" s="313" t="str">
        <f t="shared" si="103"/>
        <v>1900</v>
      </c>
    </row>
    <row r="4062" ht="27" customHeight="1" spans="1:18">
      <c r="A4062" s="366"/>
      <c r="B4062" s="367"/>
      <c r="C4062" s="368"/>
      <c r="D4062" s="368"/>
      <c r="E4062" s="368"/>
      <c r="F4062" s="368"/>
      <c r="G4062" s="368"/>
      <c r="H4062" s="369"/>
      <c r="I4062" s="368"/>
      <c r="J4062" s="368"/>
      <c r="K4062" s="368"/>
      <c r="L4062" s="368"/>
      <c r="M4062" s="368"/>
      <c r="N4062" s="372"/>
      <c r="O4062" s="368"/>
      <c r="P4062" s="371" t="str">
        <f>TEXT(daily!$B4062,"mmmm")</f>
        <v>January</v>
      </c>
      <c r="Q4062" s="373"/>
      <c r="R4062" s="313" t="str">
        <f t="shared" si="103"/>
        <v>1900</v>
      </c>
    </row>
    <row r="4063" ht="27" customHeight="1" spans="1:18">
      <c r="A4063" s="366"/>
      <c r="B4063" s="367"/>
      <c r="C4063" s="368"/>
      <c r="D4063" s="368"/>
      <c r="E4063" s="368"/>
      <c r="F4063" s="368"/>
      <c r="G4063" s="368"/>
      <c r="H4063" s="369"/>
      <c r="I4063" s="368"/>
      <c r="J4063" s="368"/>
      <c r="K4063" s="368"/>
      <c r="L4063" s="368"/>
      <c r="M4063" s="368"/>
      <c r="N4063" s="370"/>
      <c r="O4063" s="368"/>
      <c r="P4063" s="371" t="str">
        <f>TEXT(daily!$B4063,"mmmm")</f>
        <v>January</v>
      </c>
      <c r="Q4063" s="373"/>
      <c r="R4063" s="313" t="str">
        <f t="shared" si="103"/>
        <v>1900</v>
      </c>
    </row>
    <row r="4064" ht="27" customHeight="1" spans="1:18">
      <c r="A4064" s="366"/>
      <c r="B4064" s="367"/>
      <c r="C4064" s="368"/>
      <c r="D4064" s="368"/>
      <c r="E4064" s="368"/>
      <c r="F4064" s="368"/>
      <c r="G4064" s="368"/>
      <c r="H4064" s="369"/>
      <c r="I4064" s="368"/>
      <c r="J4064" s="368"/>
      <c r="K4064" s="368"/>
      <c r="L4064" s="368"/>
      <c r="M4064" s="368"/>
      <c r="N4064" s="372"/>
      <c r="O4064" s="368"/>
      <c r="P4064" s="371" t="str">
        <f>TEXT(daily!$B4064,"mmmm")</f>
        <v>January</v>
      </c>
      <c r="Q4064" s="373"/>
      <c r="R4064" s="313" t="str">
        <f t="shared" si="103"/>
        <v>1900</v>
      </c>
    </row>
    <row r="4065" ht="27" customHeight="1" spans="1:18">
      <c r="A4065" s="366"/>
      <c r="B4065" s="367"/>
      <c r="C4065" s="368"/>
      <c r="D4065" s="368"/>
      <c r="E4065" s="368"/>
      <c r="F4065" s="368"/>
      <c r="G4065" s="368"/>
      <c r="H4065" s="369"/>
      <c r="I4065" s="368"/>
      <c r="J4065" s="368"/>
      <c r="K4065" s="368"/>
      <c r="L4065" s="368"/>
      <c r="M4065" s="368"/>
      <c r="N4065" s="370"/>
      <c r="O4065" s="368"/>
      <c r="P4065" s="371" t="str">
        <f>TEXT(daily!$B4065,"mmmm")</f>
        <v>January</v>
      </c>
      <c r="Q4065" s="373"/>
      <c r="R4065" s="313" t="str">
        <f t="shared" si="103"/>
        <v>1900</v>
      </c>
    </row>
    <row r="4066" ht="27" customHeight="1" spans="1:18">
      <c r="A4066" s="366"/>
      <c r="B4066" s="367"/>
      <c r="C4066" s="368"/>
      <c r="D4066" s="368"/>
      <c r="E4066" s="368"/>
      <c r="F4066" s="368"/>
      <c r="G4066" s="368"/>
      <c r="H4066" s="369"/>
      <c r="I4066" s="368"/>
      <c r="J4066" s="368"/>
      <c r="K4066" s="368"/>
      <c r="L4066" s="368"/>
      <c r="M4066" s="368"/>
      <c r="N4066" s="372"/>
      <c r="O4066" s="368"/>
      <c r="P4066" s="371" t="str">
        <f>TEXT(daily!$B4066,"mmmm")</f>
        <v>January</v>
      </c>
      <c r="Q4066" s="373"/>
      <c r="R4066" s="313" t="str">
        <f t="shared" si="103"/>
        <v>1900</v>
      </c>
    </row>
    <row r="4067" ht="27" customHeight="1" spans="1:18">
      <c r="A4067" s="366"/>
      <c r="B4067" s="367"/>
      <c r="C4067" s="368"/>
      <c r="D4067" s="368"/>
      <c r="E4067" s="368"/>
      <c r="F4067" s="368"/>
      <c r="G4067" s="368"/>
      <c r="H4067" s="369"/>
      <c r="I4067" s="368"/>
      <c r="J4067" s="368"/>
      <c r="K4067" s="368"/>
      <c r="L4067" s="368"/>
      <c r="M4067" s="368"/>
      <c r="N4067" s="370"/>
      <c r="O4067" s="368"/>
      <c r="P4067" s="371" t="str">
        <f>TEXT(daily!$B4067,"mmmm")</f>
        <v>January</v>
      </c>
      <c r="Q4067" s="373"/>
      <c r="R4067" s="313" t="str">
        <f t="shared" si="103"/>
        <v>1900</v>
      </c>
    </row>
    <row r="4068" ht="27" customHeight="1" spans="1:18">
      <c r="A4068" s="366"/>
      <c r="B4068" s="367"/>
      <c r="C4068" s="368"/>
      <c r="D4068" s="368"/>
      <c r="E4068" s="368"/>
      <c r="F4068" s="368"/>
      <c r="G4068" s="368"/>
      <c r="H4068" s="369"/>
      <c r="I4068" s="368"/>
      <c r="J4068" s="368"/>
      <c r="K4068" s="368"/>
      <c r="L4068" s="368"/>
      <c r="M4068" s="368"/>
      <c r="N4068" s="372"/>
      <c r="O4068" s="368"/>
      <c r="P4068" s="371" t="str">
        <f>TEXT(daily!$B4068,"mmmm")</f>
        <v>January</v>
      </c>
      <c r="Q4068" s="373"/>
      <c r="R4068" s="313" t="str">
        <f t="shared" si="103"/>
        <v>1900</v>
      </c>
    </row>
    <row r="4069" ht="27" customHeight="1" spans="1:18">
      <c r="A4069" s="366"/>
      <c r="B4069" s="367"/>
      <c r="C4069" s="368"/>
      <c r="D4069" s="368"/>
      <c r="E4069" s="368"/>
      <c r="F4069" s="368"/>
      <c r="G4069" s="368"/>
      <c r="H4069" s="369"/>
      <c r="I4069" s="368"/>
      <c r="J4069" s="368"/>
      <c r="K4069" s="368"/>
      <c r="L4069" s="368"/>
      <c r="M4069" s="368"/>
      <c r="N4069" s="370"/>
      <c r="O4069" s="368"/>
      <c r="P4069" s="371" t="str">
        <f>TEXT(daily!$B4069,"mmmm")</f>
        <v>January</v>
      </c>
      <c r="Q4069" s="373"/>
      <c r="R4069" s="313" t="str">
        <f t="shared" si="103"/>
        <v>1900</v>
      </c>
    </row>
    <row r="4070" ht="27" customHeight="1" spans="1:18">
      <c r="A4070" s="366"/>
      <c r="B4070" s="367"/>
      <c r="C4070" s="368"/>
      <c r="D4070" s="368"/>
      <c r="E4070" s="368"/>
      <c r="F4070" s="368"/>
      <c r="G4070" s="368"/>
      <c r="H4070" s="369"/>
      <c r="I4070" s="368"/>
      <c r="J4070" s="368"/>
      <c r="K4070" s="368"/>
      <c r="L4070" s="368"/>
      <c r="M4070" s="368"/>
      <c r="N4070" s="372"/>
      <c r="O4070" s="368"/>
      <c r="P4070" s="371" t="str">
        <f>TEXT(daily!$B4070,"mmmm")</f>
        <v>January</v>
      </c>
      <c r="Q4070" s="373"/>
      <c r="R4070" s="313" t="str">
        <f t="shared" si="103"/>
        <v>1900</v>
      </c>
    </row>
    <row r="4071" ht="27" customHeight="1" spans="1:18">
      <c r="A4071" s="366"/>
      <c r="B4071" s="367"/>
      <c r="C4071" s="368"/>
      <c r="D4071" s="368"/>
      <c r="E4071" s="368"/>
      <c r="F4071" s="368"/>
      <c r="G4071" s="368"/>
      <c r="H4071" s="369"/>
      <c r="I4071" s="368"/>
      <c r="J4071" s="368"/>
      <c r="K4071" s="368"/>
      <c r="L4071" s="368"/>
      <c r="M4071" s="368"/>
      <c r="N4071" s="370"/>
      <c r="O4071" s="368"/>
      <c r="P4071" s="371" t="str">
        <f>TEXT(daily!$B4071,"mmmm")</f>
        <v>January</v>
      </c>
      <c r="Q4071" s="373"/>
      <c r="R4071" s="313" t="str">
        <f t="shared" si="103"/>
        <v>1900</v>
      </c>
    </row>
    <row r="4072" ht="27" customHeight="1" spans="1:18">
      <c r="A4072" s="366"/>
      <c r="B4072" s="367"/>
      <c r="C4072" s="368"/>
      <c r="D4072" s="368"/>
      <c r="E4072" s="368"/>
      <c r="F4072" s="368"/>
      <c r="G4072" s="368"/>
      <c r="H4072" s="369"/>
      <c r="I4072" s="368"/>
      <c r="J4072" s="368"/>
      <c r="K4072" s="368"/>
      <c r="L4072" s="368"/>
      <c r="M4072" s="368"/>
      <c r="N4072" s="372"/>
      <c r="O4072" s="368"/>
      <c r="P4072" s="371" t="str">
        <f>TEXT(daily!$B4072,"mmmm")</f>
        <v>January</v>
      </c>
      <c r="Q4072" s="373"/>
      <c r="R4072" s="313" t="str">
        <f t="shared" si="103"/>
        <v>1900</v>
      </c>
    </row>
    <row r="4073" ht="27" customHeight="1" spans="1:18">
      <c r="A4073" s="366"/>
      <c r="B4073" s="367"/>
      <c r="C4073" s="368"/>
      <c r="D4073" s="368"/>
      <c r="E4073" s="368"/>
      <c r="F4073" s="368"/>
      <c r="G4073" s="368"/>
      <c r="H4073" s="369"/>
      <c r="I4073" s="368"/>
      <c r="J4073" s="368"/>
      <c r="K4073" s="368"/>
      <c r="L4073" s="368"/>
      <c r="M4073" s="368"/>
      <c r="N4073" s="370"/>
      <c r="O4073" s="368"/>
      <c r="P4073" s="371" t="str">
        <f>TEXT(daily!$B4073,"mmmm")</f>
        <v>January</v>
      </c>
      <c r="Q4073" s="373"/>
      <c r="R4073" s="313" t="str">
        <f t="shared" si="103"/>
        <v>1900</v>
      </c>
    </row>
    <row r="4074" ht="27" customHeight="1" spans="1:18">
      <c r="A4074" s="366"/>
      <c r="B4074" s="367"/>
      <c r="C4074" s="368"/>
      <c r="D4074" s="368"/>
      <c r="E4074" s="368"/>
      <c r="F4074" s="368"/>
      <c r="G4074" s="368"/>
      <c r="H4074" s="369"/>
      <c r="I4074" s="368"/>
      <c r="J4074" s="368"/>
      <c r="K4074" s="368"/>
      <c r="L4074" s="368"/>
      <c r="M4074" s="368"/>
      <c r="N4074" s="372"/>
      <c r="O4074" s="368"/>
      <c r="P4074" s="371" t="str">
        <f>TEXT(daily!$B4074,"mmmm")</f>
        <v>January</v>
      </c>
      <c r="Q4074" s="373"/>
      <c r="R4074" s="313" t="str">
        <f t="shared" si="103"/>
        <v>1900</v>
      </c>
    </row>
    <row r="4075" ht="27" customHeight="1" spans="1:18">
      <c r="A4075" s="366"/>
      <c r="B4075" s="367"/>
      <c r="C4075" s="368"/>
      <c r="D4075" s="368"/>
      <c r="E4075" s="368"/>
      <c r="F4075" s="368"/>
      <c r="G4075" s="368"/>
      <c r="H4075" s="369"/>
      <c r="I4075" s="368"/>
      <c r="J4075" s="368"/>
      <c r="K4075" s="368"/>
      <c r="L4075" s="368"/>
      <c r="M4075" s="368"/>
      <c r="N4075" s="370"/>
      <c r="O4075" s="368"/>
      <c r="P4075" s="371" t="str">
        <f>TEXT(daily!$B4075,"mmmm")</f>
        <v>January</v>
      </c>
      <c r="Q4075" s="373"/>
      <c r="R4075" s="313" t="str">
        <f t="shared" si="103"/>
        <v>1900</v>
      </c>
    </row>
    <row r="4076" ht="27" customHeight="1" spans="1:18">
      <c r="A4076" s="366"/>
      <c r="B4076" s="367"/>
      <c r="C4076" s="368"/>
      <c r="D4076" s="368"/>
      <c r="E4076" s="368"/>
      <c r="F4076" s="368"/>
      <c r="G4076" s="368"/>
      <c r="H4076" s="369"/>
      <c r="I4076" s="368"/>
      <c r="J4076" s="368"/>
      <c r="K4076" s="368"/>
      <c r="L4076" s="368"/>
      <c r="M4076" s="368"/>
      <c r="N4076" s="372"/>
      <c r="O4076" s="368"/>
      <c r="P4076" s="371" t="str">
        <f>TEXT(daily!$B4076,"mmmm")</f>
        <v>January</v>
      </c>
      <c r="Q4076" s="373"/>
      <c r="R4076" s="313" t="str">
        <f t="shared" si="103"/>
        <v>1900</v>
      </c>
    </row>
    <row r="4077" ht="27" customHeight="1" spans="1:18">
      <c r="A4077" s="366"/>
      <c r="B4077" s="367"/>
      <c r="C4077" s="368"/>
      <c r="D4077" s="368"/>
      <c r="E4077" s="368"/>
      <c r="F4077" s="368"/>
      <c r="G4077" s="368"/>
      <c r="H4077" s="369"/>
      <c r="I4077" s="368"/>
      <c r="J4077" s="368"/>
      <c r="K4077" s="368"/>
      <c r="L4077" s="368"/>
      <c r="M4077" s="368"/>
      <c r="N4077" s="370"/>
      <c r="O4077" s="368"/>
      <c r="P4077" s="371" t="str">
        <f>TEXT(daily!$B4077,"mmmm")</f>
        <v>January</v>
      </c>
      <c r="Q4077" s="373"/>
      <c r="R4077" s="313" t="str">
        <f t="shared" si="103"/>
        <v>1900</v>
      </c>
    </row>
    <row r="4078" ht="27" customHeight="1" spans="1:18">
      <c r="A4078" s="366"/>
      <c r="B4078" s="367"/>
      <c r="C4078" s="368"/>
      <c r="D4078" s="368"/>
      <c r="E4078" s="368"/>
      <c r="F4078" s="368"/>
      <c r="G4078" s="368"/>
      <c r="H4078" s="369"/>
      <c r="I4078" s="368"/>
      <c r="J4078" s="368"/>
      <c r="K4078" s="368"/>
      <c r="L4078" s="368"/>
      <c r="M4078" s="368"/>
      <c r="N4078" s="372"/>
      <c r="O4078" s="368"/>
      <c r="P4078" s="371" t="str">
        <f>TEXT(daily!$B4078,"mmmm")</f>
        <v>January</v>
      </c>
      <c r="Q4078" s="373"/>
      <c r="R4078" s="313" t="str">
        <f t="shared" si="103"/>
        <v>1900</v>
      </c>
    </row>
    <row r="4079" ht="27" customHeight="1" spans="1:18">
      <c r="A4079" s="366"/>
      <c r="B4079" s="367"/>
      <c r="C4079" s="368"/>
      <c r="D4079" s="368"/>
      <c r="E4079" s="368"/>
      <c r="F4079" s="368"/>
      <c r="G4079" s="368"/>
      <c r="H4079" s="369"/>
      <c r="I4079" s="368"/>
      <c r="J4079" s="368"/>
      <c r="K4079" s="368"/>
      <c r="L4079" s="368"/>
      <c r="M4079" s="368"/>
      <c r="N4079" s="370"/>
      <c r="O4079" s="368"/>
      <c r="P4079" s="371" t="str">
        <f>TEXT(daily!$B4079,"mmmm")</f>
        <v>January</v>
      </c>
      <c r="Q4079" s="373"/>
      <c r="R4079" s="313" t="str">
        <f t="shared" si="103"/>
        <v>1900</v>
      </c>
    </row>
    <row r="4080" ht="27" customHeight="1" spans="1:18">
      <c r="A4080" s="366"/>
      <c r="B4080" s="367"/>
      <c r="C4080" s="368"/>
      <c r="D4080" s="368"/>
      <c r="E4080" s="368"/>
      <c r="F4080" s="368"/>
      <c r="G4080" s="368"/>
      <c r="H4080" s="369"/>
      <c r="I4080" s="368"/>
      <c r="J4080" s="368"/>
      <c r="K4080" s="368"/>
      <c r="L4080" s="368"/>
      <c r="M4080" s="368"/>
      <c r="N4080" s="372"/>
      <c r="O4080" s="368"/>
      <c r="P4080" s="371" t="str">
        <f>TEXT(daily!$B4080,"mmmm")</f>
        <v>January</v>
      </c>
      <c r="Q4080" s="373"/>
      <c r="R4080" s="313" t="str">
        <f t="shared" si="103"/>
        <v>1900</v>
      </c>
    </row>
    <row r="4081" ht="27" customHeight="1" spans="1:18">
      <c r="A4081" s="366"/>
      <c r="B4081" s="367"/>
      <c r="C4081" s="368"/>
      <c r="D4081" s="368"/>
      <c r="E4081" s="368"/>
      <c r="F4081" s="368"/>
      <c r="G4081" s="368"/>
      <c r="H4081" s="369"/>
      <c r="I4081" s="368"/>
      <c r="J4081" s="368"/>
      <c r="K4081" s="368"/>
      <c r="L4081" s="368"/>
      <c r="M4081" s="368"/>
      <c r="N4081" s="370"/>
      <c r="O4081" s="368"/>
      <c r="P4081" s="371" t="str">
        <f>TEXT(daily!$B4081,"mmmm")</f>
        <v>January</v>
      </c>
      <c r="Q4081" s="373"/>
      <c r="R4081" s="313" t="str">
        <f t="shared" si="103"/>
        <v>1900</v>
      </c>
    </row>
    <row r="4082" ht="27" customHeight="1" spans="1:18">
      <c r="A4082" s="366"/>
      <c r="B4082" s="367"/>
      <c r="C4082" s="368"/>
      <c r="D4082" s="368"/>
      <c r="E4082" s="368"/>
      <c r="F4082" s="368"/>
      <c r="G4082" s="368"/>
      <c r="H4082" s="369"/>
      <c r="I4082" s="368"/>
      <c r="J4082" s="368"/>
      <c r="K4082" s="368"/>
      <c r="L4082" s="368"/>
      <c r="M4082" s="368"/>
      <c r="N4082" s="372"/>
      <c r="O4082" s="368"/>
      <c r="P4082" s="371" t="str">
        <f>TEXT(daily!$B4082,"mmmm")</f>
        <v>January</v>
      </c>
      <c r="Q4082" s="373"/>
      <c r="R4082" s="313" t="str">
        <f t="shared" si="103"/>
        <v>1900</v>
      </c>
    </row>
    <row r="4083" ht="27" customHeight="1" spans="1:18">
      <c r="A4083" s="366"/>
      <c r="B4083" s="367"/>
      <c r="C4083" s="368"/>
      <c r="D4083" s="368"/>
      <c r="E4083" s="368"/>
      <c r="F4083" s="368"/>
      <c r="G4083" s="368"/>
      <c r="H4083" s="369"/>
      <c r="I4083" s="368"/>
      <c r="J4083" s="368"/>
      <c r="K4083" s="368"/>
      <c r="L4083" s="368"/>
      <c r="M4083" s="368"/>
      <c r="N4083" s="370"/>
      <c r="O4083" s="368"/>
      <c r="P4083" s="371" t="str">
        <f>TEXT(daily!$B4083,"mmmm")</f>
        <v>January</v>
      </c>
      <c r="Q4083" s="373"/>
      <c r="R4083" s="313" t="str">
        <f t="shared" si="103"/>
        <v>1900</v>
      </c>
    </row>
    <row r="4084" ht="27" customHeight="1" spans="1:18">
      <c r="A4084" s="366"/>
      <c r="B4084" s="367"/>
      <c r="C4084" s="368"/>
      <c r="D4084" s="368"/>
      <c r="E4084" s="368"/>
      <c r="F4084" s="368"/>
      <c r="G4084" s="368"/>
      <c r="H4084" s="369"/>
      <c r="I4084" s="368"/>
      <c r="J4084" s="368"/>
      <c r="K4084" s="368"/>
      <c r="L4084" s="368"/>
      <c r="M4084" s="368"/>
      <c r="N4084" s="372"/>
      <c r="O4084" s="368"/>
      <c r="P4084" s="371" t="str">
        <f>TEXT(daily!$B4084,"mmmm")</f>
        <v>January</v>
      </c>
      <c r="Q4084" s="373"/>
      <c r="R4084" s="313" t="str">
        <f t="shared" si="103"/>
        <v>1900</v>
      </c>
    </row>
    <row r="4085" ht="27" customHeight="1" spans="1:18">
      <c r="A4085" s="366"/>
      <c r="B4085" s="367"/>
      <c r="C4085" s="368"/>
      <c r="D4085" s="368"/>
      <c r="E4085" s="368"/>
      <c r="F4085" s="368"/>
      <c r="G4085" s="368"/>
      <c r="H4085" s="369"/>
      <c r="I4085" s="368"/>
      <c r="J4085" s="368"/>
      <c r="K4085" s="368"/>
      <c r="L4085" s="368"/>
      <c r="M4085" s="368"/>
      <c r="N4085" s="370"/>
      <c r="O4085" s="368"/>
      <c r="P4085" s="371" t="str">
        <f>TEXT(daily!$B4085,"mmmm")</f>
        <v>January</v>
      </c>
      <c r="Q4085" s="373"/>
      <c r="R4085" s="313" t="str">
        <f t="shared" si="103"/>
        <v>1900</v>
      </c>
    </row>
    <row r="4086" ht="27" customHeight="1" spans="1:18">
      <c r="A4086" s="366"/>
      <c r="B4086" s="367"/>
      <c r="C4086" s="368"/>
      <c r="D4086" s="368"/>
      <c r="E4086" s="368"/>
      <c r="F4086" s="368"/>
      <c r="G4086" s="368"/>
      <c r="H4086" s="369"/>
      <c r="I4086" s="368"/>
      <c r="J4086" s="368"/>
      <c r="K4086" s="368"/>
      <c r="L4086" s="368"/>
      <c r="M4086" s="368"/>
      <c r="N4086" s="372"/>
      <c r="O4086" s="368"/>
      <c r="P4086" s="371" t="str">
        <f>TEXT(daily!$B4086,"mmmm")</f>
        <v>January</v>
      </c>
      <c r="Q4086" s="373"/>
      <c r="R4086" s="313" t="str">
        <f t="shared" si="103"/>
        <v>1900</v>
      </c>
    </row>
    <row r="4087" ht="27" customHeight="1" spans="1:18">
      <c r="A4087" s="366"/>
      <c r="B4087" s="367"/>
      <c r="C4087" s="368"/>
      <c r="D4087" s="368"/>
      <c r="E4087" s="368"/>
      <c r="F4087" s="368"/>
      <c r="G4087" s="368"/>
      <c r="H4087" s="369"/>
      <c r="I4087" s="368"/>
      <c r="J4087" s="368"/>
      <c r="K4087" s="368"/>
      <c r="L4087" s="368"/>
      <c r="M4087" s="368"/>
      <c r="N4087" s="370"/>
      <c r="O4087" s="368"/>
      <c r="P4087" s="371" t="str">
        <f>TEXT(daily!$B4087,"mmmm")</f>
        <v>January</v>
      </c>
      <c r="Q4087" s="373"/>
      <c r="R4087" s="313" t="str">
        <f t="shared" si="103"/>
        <v>1900</v>
      </c>
    </row>
    <row r="4088" ht="27" customHeight="1" spans="1:18">
      <c r="A4088" s="366"/>
      <c r="B4088" s="367"/>
      <c r="C4088" s="368"/>
      <c r="D4088" s="368"/>
      <c r="E4088" s="368"/>
      <c r="F4088" s="368"/>
      <c r="G4088" s="368"/>
      <c r="H4088" s="369"/>
      <c r="I4088" s="368"/>
      <c r="J4088" s="368"/>
      <c r="K4088" s="368"/>
      <c r="L4088" s="368"/>
      <c r="M4088" s="368"/>
      <c r="N4088" s="372"/>
      <c r="O4088" s="368"/>
      <c r="P4088" s="371" t="str">
        <f>TEXT(daily!$B4088,"mmmm")</f>
        <v>January</v>
      </c>
      <c r="Q4088" s="373"/>
      <c r="R4088" s="313" t="str">
        <f t="shared" si="103"/>
        <v>1900</v>
      </c>
    </row>
    <row r="4089" ht="27" customHeight="1" spans="1:18">
      <c r="A4089" s="366"/>
      <c r="B4089" s="367"/>
      <c r="C4089" s="368"/>
      <c r="D4089" s="368"/>
      <c r="E4089" s="368"/>
      <c r="F4089" s="368"/>
      <c r="G4089" s="368"/>
      <c r="H4089" s="369"/>
      <c r="I4089" s="368"/>
      <c r="J4089" s="368"/>
      <c r="K4089" s="368"/>
      <c r="L4089" s="368"/>
      <c r="M4089" s="368"/>
      <c r="N4089" s="370"/>
      <c r="O4089" s="368"/>
      <c r="P4089" s="371" t="str">
        <f>TEXT(daily!$B4089,"mmmm")</f>
        <v>January</v>
      </c>
      <c r="Q4089" s="373"/>
      <c r="R4089" s="313" t="str">
        <f t="shared" si="103"/>
        <v>1900</v>
      </c>
    </row>
    <row r="4090" ht="27" customHeight="1" spans="1:18">
      <c r="A4090" s="366"/>
      <c r="B4090" s="367"/>
      <c r="C4090" s="368"/>
      <c r="D4090" s="368"/>
      <c r="E4090" s="368"/>
      <c r="F4090" s="368"/>
      <c r="G4090" s="368"/>
      <c r="H4090" s="369"/>
      <c r="I4090" s="368"/>
      <c r="J4090" s="368"/>
      <c r="K4090" s="368"/>
      <c r="L4090" s="368"/>
      <c r="M4090" s="368"/>
      <c r="N4090" s="372"/>
      <c r="O4090" s="368"/>
      <c r="P4090" s="371" t="str">
        <f>TEXT(daily!$B4090,"mmmm")</f>
        <v>January</v>
      </c>
      <c r="Q4090" s="373"/>
      <c r="R4090" s="313" t="str">
        <f t="shared" si="103"/>
        <v>1900</v>
      </c>
    </row>
    <row r="4091" ht="27" customHeight="1" spans="1:18">
      <c r="A4091" s="366"/>
      <c r="B4091" s="367"/>
      <c r="C4091" s="368"/>
      <c r="D4091" s="368"/>
      <c r="E4091" s="368"/>
      <c r="F4091" s="368"/>
      <c r="G4091" s="368"/>
      <c r="H4091" s="369"/>
      <c r="I4091" s="368"/>
      <c r="J4091" s="368"/>
      <c r="K4091" s="368"/>
      <c r="L4091" s="368"/>
      <c r="M4091" s="368"/>
      <c r="N4091" s="370"/>
      <c r="O4091" s="368"/>
      <c r="P4091" s="371" t="str">
        <f>TEXT(daily!$B4091,"mmmm")</f>
        <v>January</v>
      </c>
      <c r="Q4091" s="373"/>
      <c r="R4091" s="313" t="str">
        <f t="shared" si="103"/>
        <v>1900</v>
      </c>
    </row>
    <row r="4092" ht="27" customHeight="1" spans="1:18">
      <c r="A4092" s="366"/>
      <c r="B4092" s="367"/>
      <c r="C4092" s="368"/>
      <c r="D4092" s="368"/>
      <c r="E4092" s="368"/>
      <c r="F4092" s="368"/>
      <c r="G4092" s="368"/>
      <c r="H4092" s="369"/>
      <c r="I4092" s="368"/>
      <c r="J4092" s="368"/>
      <c r="K4092" s="368"/>
      <c r="L4092" s="368"/>
      <c r="M4092" s="368"/>
      <c r="N4092" s="372"/>
      <c r="O4092" s="368"/>
      <c r="P4092" s="371" t="str">
        <f>TEXT(daily!$B4092,"mmmm")</f>
        <v>January</v>
      </c>
      <c r="Q4092" s="373"/>
      <c r="R4092" s="313" t="str">
        <f t="shared" si="103"/>
        <v>1900</v>
      </c>
    </row>
    <row r="4093" ht="27" customHeight="1" spans="1:18">
      <c r="A4093" s="366"/>
      <c r="B4093" s="367"/>
      <c r="C4093" s="368"/>
      <c r="D4093" s="368"/>
      <c r="E4093" s="368"/>
      <c r="F4093" s="368"/>
      <c r="G4093" s="368"/>
      <c r="H4093" s="369"/>
      <c r="I4093" s="368"/>
      <c r="J4093" s="368"/>
      <c r="K4093" s="368"/>
      <c r="L4093" s="368"/>
      <c r="M4093" s="368"/>
      <c r="N4093" s="370"/>
      <c r="O4093" s="368"/>
      <c r="P4093" s="371" t="str">
        <f>TEXT(daily!$B4093,"mmmm")</f>
        <v>January</v>
      </c>
      <c r="Q4093" s="373"/>
      <c r="R4093" s="313" t="str">
        <f t="shared" si="103"/>
        <v>1900</v>
      </c>
    </row>
    <row r="4094" ht="27" customHeight="1" spans="1:18">
      <c r="A4094" s="366"/>
      <c r="B4094" s="367"/>
      <c r="C4094" s="368"/>
      <c r="D4094" s="368"/>
      <c r="E4094" s="368"/>
      <c r="F4094" s="368"/>
      <c r="G4094" s="368"/>
      <c r="H4094" s="369"/>
      <c r="I4094" s="368"/>
      <c r="J4094" s="368"/>
      <c r="K4094" s="368"/>
      <c r="L4094" s="368"/>
      <c r="M4094" s="368"/>
      <c r="N4094" s="372"/>
      <c r="O4094" s="368"/>
      <c r="P4094" s="371" t="str">
        <f>TEXT(daily!$B4094,"mmmm")</f>
        <v>January</v>
      </c>
      <c r="Q4094" s="373"/>
      <c r="R4094" s="313" t="str">
        <f t="shared" si="103"/>
        <v>1900</v>
      </c>
    </row>
    <row r="4095" ht="27" customHeight="1" spans="1:18">
      <c r="A4095" s="366"/>
      <c r="B4095" s="367"/>
      <c r="C4095" s="368"/>
      <c r="D4095" s="368"/>
      <c r="E4095" s="368"/>
      <c r="F4095" s="368"/>
      <c r="G4095" s="368"/>
      <c r="H4095" s="369"/>
      <c r="I4095" s="368"/>
      <c r="J4095" s="368"/>
      <c r="K4095" s="368"/>
      <c r="L4095" s="368"/>
      <c r="M4095" s="368"/>
      <c r="N4095" s="370"/>
      <c r="O4095" s="368"/>
      <c r="P4095" s="371" t="str">
        <f>TEXT(daily!$B4095,"mmmm")</f>
        <v>January</v>
      </c>
      <c r="Q4095" s="373"/>
      <c r="R4095" s="313" t="str">
        <f t="shared" si="103"/>
        <v>1900</v>
      </c>
    </row>
    <row r="4096" ht="27" customHeight="1" spans="1:18">
      <c r="A4096" s="366"/>
      <c r="B4096" s="367"/>
      <c r="C4096" s="368"/>
      <c r="D4096" s="368"/>
      <c r="E4096" s="368"/>
      <c r="F4096" s="368"/>
      <c r="G4096" s="368"/>
      <c r="H4096" s="369"/>
      <c r="I4096" s="368"/>
      <c r="J4096" s="368"/>
      <c r="K4096" s="368"/>
      <c r="L4096" s="368"/>
      <c r="M4096" s="368"/>
      <c r="N4096" s="372"/>
      <c r="O4096" s="368"/>
      <c r="P4096" s="371" t="str">
        <f>TEXT(daily!$B4096,"mmmm")</f>
        <v>January</v>
      </c>
      <c r="Q4096" s="373"/>
      <c r="R4096" s="313" t="str">
        <f t="shared" si="103"/>
        <v>1900</v>
      </c>
    </row>
    <row r="4097" ht="27" customHeight="1" spans="1:18">
      <c r="A4097" s="366"/>
      <c r="B4097" s="367"/>
      <c r="C4097" s="368"/>
      <c r="D4097" s="368"/>
      <c r="E4097" s="368"/>
      <c r="F4097" s="368"/>
      <c r="G4097" s="368"/>
      <c r="H4097" s="369"/>
      <c r="I4097" s="368"/>
      <c r="J4097" s="368"/>
      <c r="K4097" s="368"/>
      <c r="L4097" s="368"/>
      <c r="M4097" s="368"/>
      <c r="N4097" s="370"/>
      <c r="O4097" s="368"/>
      <c r="P4097" s="371" t="str">
        <f>TEXT(daily!$B4097,"mmmm")</f>
        <v>January</v>
      </c>
      <c r="Q4097" s="373"/>
      <c r="R4097" s="313" t="str">
        <f t="shared" si="103"/>
        <v>1900</v>
      </c>
    </row>
    <row r="4098" ht="27" customHeight="1" spans="1:18">
      <c r="A4098" s="366"/>
      <c r="B4098" s="367"/>
      <c r="C4098" s="368"/>
      <c r="D4098" s="368"/>
      <c r="E4098" s="368"/>
      <c r="F4098" s="368"/>
      <c r="G4098" s="368"/>
      <c r="H4098" s="369"/>
      <c r="I4098" s="368"/>
      <c r="J4098" s="368"/>
      <c r="K4098" s="368"/>
      <c r="L4098" s="368"/>
      <c r="M4098" s="368"/>
      <c r="N4098" s="372"/>
      <c r="O4098" s="368"/>
      <c r="P4098" s="371" t="str">
        <f>TEXT(daily!$B4098,"mmmm")</f>
        <v>January</v>
      </c>
      <c r="Q4098" s="373"/>
      <c r="R4098" s="313" t="str">
        <f t="shared" si="103"/>
        <v>1900</v>
      </c>
    </row>
    <row r="4099" ht="27" customHeight="1" spans="1:18">
      <c r="A4099" s="366"/>
      <c r="B4099" s="367"/>
      <c r="C4099" s="368"/>
      <c r="D4099" s="368"/>
      <c r="E4099" s="368"/>
      <c r="F4099" s="368"/>
      <c r="G4099" s="368"/>
      <c r="H4099" s="369"/>
      <c r="I4099" s="368"/>
      <c r="J4099" s="368"/>
      <c r="K4099" s="368"/>
      <c r="L4099" s="368"/>
      <c r="M4099" s="368"/>
      <c r="N4099" s="370"/>
      <c r="O4099" s="368"/>
      <c r="P4099" s="371" t="str">
        <f>TEXT(daily!$B4099,"mmmm")</f>
        <v>January</v>
      </c>
      <c r="Q4099" s="373"/>
      <c r="R4099" s="313" t="str">
        <f t="shared" si="103"/>
        <v>1900</v>
      </c>
    </row>
    <row r="4100" ht="27" customHeight="1" spans="1:18">
      <c r="A4100" s="366"/>
      <c r="B4100" s="367"/>
      <c r="C4100" s="368"/>
      <c r="D4100" s="368"/>
      <c r="E4100" s="368"/>
      <c r="F4100" s="368"/>
      <c r="G4100" s="368"/>
      <c r="H4100" s="369"/>
      <c r="I4100" s="368"/>
      <c r="J4100" s="368"/>
      <c r="K4100" s="368"/>
      <c r="L4100" s="368"/>
      <c r="M4100" s="368"/>
      <c r="N4100" s="372"/>
      <c r="O4100" s="368"/>
      <c r="P4100" s="371" t="str">
        <f>TEXT(daily!$B4100,"mmmm")</f>
        <v>January</v>
      </c>
      <c r="Q4100" s="373"/>
      <c r="R4100" s="313" t="str">
        <f t="shared" si="103"/>
        <v>1900</v>
      </c>
    </row>
    <row r="4101" ht="27" customHeight="1" spans="1:18">
      <c r="A4101" s="366"/>
      <c r="B4101" s="367"/>
      <c r="C4101" s="368"/>
      <c r="D4101" s="368"/>
      <c r="E4101" s="368"/>
      <c r="F4101" s="368"/>
      <c r="G4101" s="368"/>
      <c r="H4101" s="369"/>
      <c r="I4101" s="368"/>
      <c r="J4101" s="368"/>
      <c r="K4101" s="368"/>
      <c r="L4101" s="368"/>
      <c r="M4101" s="368"/>
      <c r="N4101" s="370"/>
      <c r="O4101" s="368"/>
      <c r="P4101" s="371" t="str">
        <f>TEXT(daily!$B4101,"mmmm")</f>
        <v>January</v>
      </c>
      <c r="Q4101" s="373"/>
      <c r="R4101" s="313" t="str">
        <f t="shared" si="103"/>
        <v>1900</v>
      </c>
    </row>
    <row r="4102" ht="27" customHeight="1" spans="1:18">
      <c r="A4102" s="366"/>
      <c r="B4102" s="367"/>
      <c r="C4102" s="368"/>
      <c r="D4102" s="368"/>
      <c r="E4102" s="368"/>
      <c r="F4102" s="368"/>
      <c r="G4102" s="368"/>
      <c r="H4102" s="369"/>
      <c r="I4102" s="368"/>
      <c r="J4102" s="368"/>
      <c r="K4102" s="368"/>
      <c r="L4102" s="368"/>
      <c r="M4102" s="368"/>
      <c r="N4102" s="372"/>
      <c r="O4102" s="368"/>
      <c r="P4102" s="371" t="str">
        <f>TEXT(daily!$B4102,"mmmm")</f>
        <v>January</v>
      </c>
      <c r="Q4102" s="373"/>
      <c r="R4102" s="313" t="str">
        <f t="shared" si="103"/>
        <v>1900</v>
      </c>
    </row>
    <row r="4103" ht="27" customHeight="1" spans="1:18">
      <c r="A4103" s="366"/>
      <c r="B4103" s="367"/>
      <c r="C4103" s="368"/>
      <c r="D4103" s="368"/>
      <c r="E4103" s="368"/>
      <c r="F4103" s="368"/>
      <c r="G4103" s="368"/>
      <c r="H4103" s="369"/>
      <c r="I4103" s="368"/>
      <c r="J4103" s="368"/>
      <c r="K4103" s="368"/>
      <c r="L4103" s="368"/>
      <c r="M4103" s="368"/>
      <c r="N4103" s="370"/>
      <c r="O4103" s="368"/>
      <c r="P4103" s="371" t="str">
        <f>TEXT(daily!$B4103,"mmmm")</f>
        <v>January</v>
      </c>
      <c r="Q4103" s="373"/>
      <c r="R4103" s="313" t="str">
        <f t="shared" si="103"/>
        <v>1900</v>
      </c>
    </row>
    <row r="4104" ht="27" customHeight="1" spans="1:18">
      <c r="A4104" s="366"/>
      <c r="B4104" s="367"/>
      <c r="C4104" s="368"/>
      <c r="D4104" s="368"/>
      <c r="E4104" s="368"/>
      <c r="F4104" s="368"/>
      <c r="G4104" s="368"/>
      <c r="H4104" s="369"/>
      <c r="I4104" s="368"/>
      <c r="J4104" s="368"/>
      <c r="K4104" s="368"/>
      <c r="L4104" s="368"/>
      <c r="M4104" s="368"/>
      <c r="N4104" s="372"/>
      <c r="O4104" s="368"/>
      <c r="P4104" s="371" t="str">
        <f>TEXT(daily!$B4104,"mmmm")</f>
        <v>January</v>
      </c>
      <c r="Q4104" s="373"/>
      <c r="R4104" s="313" t="str">
        <f t="shared" si="103"/>
        <v>1900</v>
      </c>
    </row>
    <row r="4105" ht="27" customHeight="1" spans="1:18">
      <c r="A4105" s="366"/>
      <c r="B4105" s="367"/>
      <c r="C4105" s="368"/>
      <c r="D4105" s="368"/>
      <c r="E4105" s="368"/>
      <c r="F4105" s="368"/>
      <c r="G4105" s="368"/>
      <c r="H4105" s="369"/>
      <c r="I4105" s="368"/>
      <c r="J4105" s="368"/>
      <c r="K4105" s="368"/>
      <c r="L4105" s="368"/>
      <c r="M4105" s="368"/>
      <c r="N4105" s="370"/>
      <c r="O4105" s="368"/>
      <c r="P4105" s="371" t="str">
        <f>TEXT(daily!$B4105,"mmmm")</f>
        <v>January</v>
      </c>
      <c r="Q4105" s="373"/>
      <c r="R4105" s="313" t="str">
        <f t="shared" si="103"/>
        <v>1900</v>
      </c>
    </row>
    <row r="4106" ht="27" customHeight="1" spans="1:18">
      <c r="A4106" s="366"/>
      <c r="B4106" s="367"/>
      <c r="C4106" s="368"/>
      <c r="D4106" s="368"/>
      <c r="E4106" s="368"/>
      <c r="F4106" s="368"/>
      <c r="G4106" s="368"/>
      <c r="H4106" s="369"/>
      <c r="I4106" s="368"/>
      <c r="J4106" s="368"/>
      <c r="K4106" s="368"/>
      <c r="L4106" s="368"/>
      <c r="M4106" s="368"/>
      <c r="N4106" s="372"/>
      <c r="O4106" s="368"/>
      <c r="P4106" s="371" t="str">
        <f>TEXT(daily!$B4106,"mmmm")</f>
        <v>January</v>
      </c>
      <c r="Q4106" s="373"/>
      <c r="R4106" s="313" t="str">
        <f t="shared" si="103"/>
        <v>1900</v>
      </c>
    </row>
    <row r="4107" ht="27" customHeight="1" spans="1:18">
      <c r="A4107" s="366"/>
      <c r="B4107" s="367"/>
      <c r="C4107" s="368"/>
      <c r="D4107" s="368"/>
      <c r="E4107" s="368"/>
      <c r="F4107" s="368"/>
      <c r="G4107" s="368"/>
      <c r="H4107" s="369"/>
      <c r="I4107" s="368"/>
      <c r="J4107" s="368"/>
      <c r="K4107" s="368"/>
      <c r="L4107" s="368"/>
      <c r="M4107" s="368"/>
      <c r="N4107" s="370"/>
      <c r="O4107" s="368"/>
      <c r="P4107" s="371" t="str">
        <f>TEXT(daily!$B4107,"mmmm")</f>
        <v>January</v>
      </c>
      <c r="Q4107" s="373"/>
      <c r="R4107" s="313" t="str">
        <f t="shared" si="103"/>
        <v>1900</v>
      </c>
    </row>
    <row r="4108" ht="27" customHeight="1" spans="1:18">
      <c r="A4108" s="366"/>
      <c r="B4108" s="367"/>
      <c r="C4108" s="368"/>
      <c r="D4108" s="368"/>
      <c r="E4108" s="368"/>
      <c r="F4108" s="368"/>
      <c r="G4108" s="368"/>
      <c r="H4108" s="369"/>
      <c r="I4108" s="368"/>
      <c r="J4108" s="368"/>
      <c r="K4108" s="368"/>
      <c r="L4108" s="368"/>
      <c r="M4108" s="368"/>
      <c r="N4108" s="372"/>
      <c r="O4108" s="368"/>
      <c r="P4108" s="371" t="str">
        <f>TEXT(daily!$B4108,"mmmm")</f>
        <v>January</v>
      </c>
      <c r="Q4108" s="373"/>
      <c r="R4108" s="313" t="str">
        <f t="shared" si="103"/>
        <v>1900</v>
      </c>
    </row>
    <row r="4109" ht="27" customHeight="1" spans="1:18">
      <c r="A4109" s="366"/>
      <c r="B4109" s="367"/>
      <c r="C4109" s="368"/>
      <c r="D4109" s="368"/>
      <c r="E4109" s="368"/>
      <c r="F4109" s="368"/>
      <c r="G4109" s="368"/>
      <c r="H4109" s="369"/>
      <c r="I4109" s="368"/>
      <c r="J4109" s="368"/>
      <c r="K4109" s="368"/>
      <c r="L4109" s="368"/>
      <c r="M4109" s="368"/>
      <c r="N4109" s="370"/>
      <c r="O4109" s="368"/>
      <c r="P4109" s="371" t="str">
        <f>TEXT(daily!$B4109,"mmmm")</f>
        <v>January</v>
      </c>
      <c r="Q4109" s="373"/>
      <c r="R4109" s="313" t="str">
        <f t="shared" si="103"/>
        <v>1900</v>
      </c>
    </row>
    <row r="4110" ht="27" customHeight="1" spans="1:18">
      <c r="A4110" s="366"/>
      <c r="B4110" s="367"/>
      <c r="C4110" s="368"/>
      <c r="D4110" s="368"/>
      <c r="E4110" s="368"/>
      <c r="F4110" s="368"/>
      <c r="G4110" s="368"/>
      <c r="H4110" s="369"/>
      <c r="I4110" s="368"/>
      <c r="J4110" s="368"/>
      <c r="K4110" s="368"/>
      <c r="L4110" s="368"/>
      <c r="M4110" s="368"/>
      <c r="N4110" s="372"/>
      <c r="O4110" s="368"/>
      <c r="P4110" s="371" t="str">
        <f>TEXT(daily!$B4110,"mmmm")</f>
        <v>January</v>
      </c>
      <c r="Q4110" s="373"/>
      <c r="R4110" s="313" t="str">
        <f t="shared" si="103"/>
        <v>1900</v>
      </c>
    </row>
    <row r="4111" ht="27" customHeight="1" spans="1:18">
      <c r="A4111" s="366"/>
      <c r="B4111" s="367"/>
      <c r="C4111" s="368"/>
      <c r="D4111" s="368"/>
      <c r="E4111" s="368"/>
      <c r="F4111" s="368"/>
      <c r="G4111" s="368"/>
      <c r="H4111" s="369"/>
      <c r="I4111" s="368"/>
      <c r="J4111" s="368"/>
      <c r="K4111" s="368"/>
      <c r="L4111" s="368"/>
      <c r="M4111" s="368"/>
      <c r="N4111" s="370"/>
      <c r="O4111" s="368"/>
      <c r="P4111" s="371" t="str">
        <f>TEXT(daily!$B4111,"mmmm")</f>
        <v>January</v>
      </c>
      <c r="Q4111" s="373"/>
      <c r="R4111" s="313" t="str">
        <f t="shared" ref="R4111:R4174" si="104">TEXT(B4111,"yyyy")</f>
        <v>1900</v>
      </c>
    </row>
    <row r="4112" ht="27" customHeight="1" spans="1:18">
      <c r="A4112" s="366"/>
      <c r="B4112" s="367"/>
      <c r="C4112" s="368"/>
      <c r="D4112" s="368"/>
      <c r="E4112" s="368"/>
      <c r="F4112" s="368"/>
      <c r="G4112" s="368"/>
      <c r="H4112" s="369"/>
      <c r="I4112" s="368"/>
      <c r="J4112" s="368"/>
      <c r="K4112" s="368"/>
      <c r="L4112" s="368"/>
      <c r="M4112" s="368"/>
      <c r="N4112" s="372"/>
      <c r="O4112" s="368"/>
      <c r="P4112" s="371" t="str">
        <f>TEXT(daily!$B4112,"mmmm")</f>
        <v>January</v>
      </c>
      <c r="Q4112" s="373"/>
      <c r="R4112" s="313" t="str">
        <f t="shared" si="104"/>
        <v>1900</v>
      </c>
    </row>
    <row r="4113" ht="27" customHeight="1" spans="1:18">
      <c r="A4113" s="366"/>
      <c r="B4113" s="367"/>
      <c r="C4113" s="368"/>
      <c r="D4113" s="368"/>
      <c r="E4113" s="368"/>
      <c r="F4113" s="368"/>
      <c r="G4113" s="368"/>
      <c r="H4113" s="369"/>
      <c r="I4113" s="368"/>
      <c r="J4113" s="368"/>
      <c r="K4113" s="368"/>
      <c r="L4113" s="368"/>
      <c r="M4113" s="368"/>
      <c r="N4113" s="370"/>
      <c r="O4113" s="368"/>
      <c r="P4113" s="371" t="str">
        <f>TEXT(daily!$B4113,"mmmm")</f>
        <v>January</v>
      </c>
      <c r="Q4113" s="373"/>
      <c r="R4113" s="313" t="str">
        <f t="shared" si="104"/>
        <v>1900</v>
      </c>
    </row>
    <row r="4114" ht="27" customHeight="1" spans="1:18">
      <c r="A4114" s="366"/>
      <c r="B4114" s="367"/>
      <c r="C4114" s="368"/>
      <c r="D4114" s="368"/>
      <c r="E4114" s="368"/>
      <c r="F4114" s="368"/>
      <c r="G4114" s="368"/>
      <c r="H4114" s="369"/>
      <c r="I4114" s="368"/>
      <c r="J4114" s="368"/>
      <c r="K4114" s="368"/>
      <c r="L4114" s="368"/>
      <c r="M4114" s="368"/>
      <c r="N4114" s="372"/>
      <c r="O4114" s="368"/>
      <c r="P4114" s="371" t="str">
        <f>TEXT(daily!$B4114,"mmmm")</f>
        <v>January</v>
      </c>
      <c r="Q4114" s="373"/>
      <c r="R4114" s="313" t="str">
        <f t="shared" si="104"/>
        <v>1900</v>
      </c>
    </row>
    <row r="4115" ht="27" customHeight="1" spans="1:18">
      <c r="A4115" s="366"/>
      <c r="B4115" s="367"/>
      <c r="C4115" s="368"/>
      <c r="D4115" s="368"/>
      <c r="E4115" s="368"/>
      <c r="F4115" s="368"/>
      <c r="G4115" s="368"/>
      <c r="H4115" s="369"/>
      <c r="I4115" s="368"/>
      <c r="J4115" s="368"/>
      <c r="K4115" s="368"/>
      <c r="L4115" s="368"/>
      <c r="M4115" s="368"/>
      <c r="N4115" s="370"/>
      <c r="O4115" s="368"/>
      <c r="P4115" s="371" t="str">
        <f>TEXT(daily!$B4115,"mmmm")</f>
        <v>January</v>
      </c>
      <c r="Q4115" s="373"/>
      <c r="R4115" s="313" t="str">
        <f t="shared" si="104"/>
        <v>1900</v>
      </c>
    </row>
    <row r="4116" ht="27" customHeight="1" spans="1:18">
      <c r="A4116" s="366"/>
      <c r="B4116" s="367"/>
      <c r="C4116" s="368"/>
      <c r="D4116" s="368"/>
      <c r="E4116" s="368"/>
      <c r="F4116" s="368"/>
      <c r="G4116" s="368"/>
      <c r="H4116" s="369"/>
      <c r="I4116" s="368"/>
      <c r="J4116" s="368"/>
      <c r="K4116" s="368"/>
      <c r="L4116" s="368"/>
      <c r="M4116" s="368"/>
      <c r="N4116" s="372"/>
      <c r="O4116" s="368"/>
      <c r="P4116" s="371" t="str">
        <f>TEXT(daily!$B4116,"mmmm")</f>
        <v>January</v>
      </c>
      <c r="Q4116" s="373"/>
      <c r="R4116" s="313" t="str">
        <f t="shared" si="104"/>
        <v>1900</v>
      </c>
    </row>
    <row r="4117" ht="27" customHeight="1" spans="1:18">
      <c r="A4117" s="366"/>
      <c r="B4117" s="367"/>
      <c r="C4117" s="368"/>
      <c r="D4117" s="368"/>
      <c r="E4117" s="368"/>
      <c r="F4117" s="368"/>
      <c r="G4117" s="368"/>
      <c r="H4117" s="369"/>
      <c r="I4117" s="368"/>
      <c r="J4117" s="368"/>
      <c r="K4117" s="368"/>
      <c r="L4117" s="368"/>
      <c r="M4117" s="368"/>
      <c r="N4117" s="370"/>
      <c r="O4117" s="368"/>
      <c r="P4117" s="371" t="str">
        <f>TEXT(daily!$B4117,"mmmm")</f>
        <v>January</v>
      </c>
      <c r="Q4117" s="373"/>
      <c r="R4117" s="313" t="str">
        <f t="shared" si="104"/>
        <v>1900</v>
      </c>
    </row>
    <row r="4118" ht="27" customHeight="1" spans="1:18">
      <c r="A4118" s="366"/>
      <c r="B4118" s="367"/>
      <c r="C4118" s="368"/>
      <c r="D4118" s="368"/>
      <c r="E4118" s="368"/>
      <c r="F4118" s="368"/>
      <c r="G4118" s="368"/>
      <c r="H4118" s="369"/>
      <c r="I4118" s="368"/>
      <c r="J4118" s="368"/>
      <c r="K4118" s="368"/>
      <c r="L4118" s="368"/>
      <c r="M4118" s="368"/>
      <c r="N4118" s="372"/>
      <c r="O4118" s="368"/>
      <c r="P4118" s="371" t="str">
        <f>TEXT(daily!$B4118,"mmmm")</f>
        <v>January</v>
      </c>
      <c r="Q4118" s="373"/>
      <c r="R4118" s="313" t="str">
        <f t="shared" si="104"/>
        <v>1900</v>
      </c>
    </row>
    <row r="4119" ht="27" customHeight="1" spans="1:18">
      <c r="A4119" s="366"/>
      <c r="B4119" s="367"/>
      <c r="C4119" s="368"/>
      <c r="D4119" s="368"/>
      <c r="E4119" s="368"/>
      <c r="F4119" s="368"/>
      <c r="G4119" s="368"/>
      <c r="H4119" s="369"/>
      <c r="I4119" s="368"/>
      <c r="J4119" s="368"/>
      <c r="K4119" s="368"/>
      <c r="L4119" s="368"/>
      <c r="M4119" s="368"/>
      <c r="N4119" s="370"/>
      <c r="O4119" s="368"/>
      <c r="P4119" s="371" t="str">
        <f>TEXT(daily!$B4119,"mmmm")</f>
        <v>January</v>
      </c>
      <c r="Q4119" s="373"/>
      <c r="R4119" s="313" t="str">
        <f t="shared" si="104"/>
        <v>1900</v>
      </c>
    </row>
    <row r="4120" ht="27" customHeight="1" spans="1:18">
      <c r="A4120" s="366"/>
      <c r="B4120" s="367"/>
      <c r="C4120" s="368"/>
      <c r="D4120" s="368"/>
      <c r="E4120" s="368"/>
      <c r="F4120" s="368"/>
      <c r="G4120" s="368"/>
      <c r="H4120" s="369"/>
      <c r="I4120" s="368"/>
      <c r="J4120" s="368"/>
      <c r="K4120" s="368"/>
      <c r="L4120" s="368"/>
      <c r="M4120" s="368"/>
      <c r="N4120" s="372"/>
      <c r="O4120" s="368"/>
      <c r="P4120" s="371" t="str">
        <f>TEXT(daily!$B4120,"mmmm")</f>
        <v>January</v>
      </c>
      <c r="Q4120" s="373"/>
      <c r="R4120" s="313" t="str">
        <f t="shared" si="104"/>
        <v>1900</v>
      </c>
    </row>
    <row r="4121" ht="27" customHeight="1" spans="1:18">
      <c r="A4121" s="366"/>
      <c r="B4121" s="367"/>
      <c r="C4121" s="368"/>
      <c r="D4121" s="368"/>
      <c r="E4121" s="368"/>
      <c r="F4121" s="368"/>
      <c r="G4121" s="368"/>
      <c r="H4121" s="369"/>
      <c r="I4121" s="368"/>
      <c r="J4121" s="368"/>
      <c r="K4121" s="368"/>
      <c r="L4121" s="368"/>
      <c r="M4121" s="368"/>
      <c r="N4121" s="370"/>
      <c r="O4121" s="368"/>
      <c r="P4121" s="371" t="str">
        <f>TEXT(daily!$B4121,"mmmm")</f>
        <v>January</v>
      </c>
      <c r="Q4121" s="373"/>
      <c r="R4121" s="313" t="str">
        <f t="shared" si="104"/>
        <v>1900</v>
      </c>
    </row>
    <row r="4122" ht="27" customHeight="1" spans="1:18">
      <c r="A4122" s="366"/>
      <c r="B4122" s="367"/>
      <c r="C4122" s="368"/>
      <c r="D4122" s="368"/>
      <c r="E4122" s="368"/>
      <c r="F4122" s="368"/>
      <c r="G4122" s="368"/>
      <c r="H4122" s="369"/>
      <c r="I4122" s="368"/>
      <c r="J4122" s="368"/>
      <c r="K4122" s="368"/>
      <c r="L4122" s="368"/>
      <c r="M4122" s="368"/>
      <c r="N4122" s="372"/>
      <c r="O4122" s="368"/>
      <c r="P4122" s="371" t="str">
        <f>TEXT(daily!$B4122,"mmmm")</f>
        <v>January</v>
      </c>
      <c r="Q4122" s="373"/>
      <c r="R4122" s="313" t="str">
        <f t="shared" si="104"/>
        <v>1900</v>
      </c>
    </row>
    <row r="4123" ht="27" customHeight="1" spans="1:18">
      <c r="A4123" s="366"/>
      <c r="B4123" s="367"/>
      <c r="C4123" s="368"/>
      <c r="D4123" s="368"/>
      <c r="E4123" s="368"/>
      <c r="F4123" s="368"/>
      <c r="G4123" s="368"/>
      <c r="H4123" s="369"/>
      <c r="I4123" s="368"/>
      <c r="J4123" s="368"/>
      <c r="K4123" s="368"/>
      <c r="L4123" s="368"/>
      <c r="M4123" s="368"/>
      <c r="N4123" s="370"/>
      <c r="O4123" s="368"/>
      <c r="P4123" s="371" t="str">
        <f>TEXT(daily!$B4123,"mmmm")</f>
        <v>January</v>
      </c>
      <c r="Q4123" s="373"/>
      <c r="R4123" s="313" t="str">
        <f t="shared" si="104"/>
        <v>1900</v>
      </c>
    </row>
    <row r="4124" ht="27" customHeight="1" spans="1:18">
      <c r="A4124" s="366"/>
      <c r="B4124" s="367"/>
      <c r="C4124" s="368"/>
      <c r="D4124" s="368"/>
      <c r="E4124" s="368"/>
      <c r="F4124" s="368"/>
      <c r="G4124" s="368"/>
      <c r="H4124" s="369"/>
      <c r="I4124" s="368"/>
      <c r="J4124" s="368"/>
      <c r="K4124" s="368"/>
      <c r="L4124" s="368"/>
      <c r="M4124" s="368"/>
      <c r="N4124" s="372"/>
      <c r="O4124" s="368"/>
      <c r="P4124" s="371" t="str">
        <f>TEXT(daily!$B4124,"mmmm")</f>
        <v>January</v>
      </c>
      <c r="Q4124" s="373"/>
      <c r="R4124" s="313" t="str">
        <f t="shared" si="104"/>
        <v>1900</v>
      </c>
    </row>
    <row r="4125" ht="27" customHeight="1" spans="1:18">
      <c r="A4125" s="366"/>
      <c r="B4125" s="367"/>
      <c r="C4125" s="368"/>
      <c r="D4125" s="368"/>
      <c r="E4125" s="368"/>
      <c r="F4125" s="368"/>
      <c r="G4125" s="368"/>
      <c r="H4125" s="369"/>
      <c r="I4125" s="368"/>
      <c r="J4125" s="368"/>
      <c r="K4125" s="368"/>
      <c r="L4125" s="368"/>
      <c r="M4125" s="368"/>
      <c r="N4125" s="370"/>
      <c r="O4125" s="368"/>
      <c r="P4125" s="371" t="str">
        <f>TEXT(daily!$B4125,"mmmm")</f>
        <v>January</v>
      </c>
      <c r="Q4125" s="373"/>
      <c r="R4125" s="313" t="str">
        <f t="shared" si="104"/>
        <v>1900</v>
      </c>
    </row>
    <row r="4126" ht="27" customHeight="1" spans="1:18">
      <c r="A4126" s="366"/>
      <c r="B4126" s="367"/>
      <c r="C4126" s="368"/>
      <c r="D4126" s="368"/>
      <c r="E4126" s="368"/>
      <c r="F4126" s="368"/>
      <c r="G4126" s="368"/>
      <c r="H4126" s="369"/>
      <c r="I4126" s="368"/>
      <c r="J4126" s="368"/>
      <c r="K4126" s="368"/>
      <c r="L4126" s="368"/>
      <c r="M4126" s="368"/>
      <c r="N4126" s="372"/>
      <c r="O4126" s="368"/>
      <c r="P4126" s="371" t="str">
        <f>TEXT(daily!$B4126,"mmmm")</f>
        <v>January</v>
      </c>
      <c r="Q4126" s="373"/>
      <c r="R4126" s="313" t="str">
        <f t="shared" si="104"/>
        <v>1900</v>
      </c>
    </row>
    <row r="4127" ht="27" customHeight="1" spans="1:18">
      <c r="A4127" s="366"/>
      <c r="B4127" s="367"/>
      <c r="C4127" s="368"/>
      <c r="D4127" s="368"/>
      <c r="E4127" s="368"/>
      <c r="F4127" s="368"/>
      <c r="G4127" s="368"/>
      <c r="H4127" s="369"/>
      <c r="I4127" s="368"/>
      <c r="J4127" s="368"/>
      <c r="K4127" s="368"/>
      <c r="L4127" s="368"/>
      <c r="M4127" s="368"/>
      <c r="N4127" s="370"/>
      <c r="O4127" s="368"/>
      <c r="P4127" s="371" t="str">
        <f>TEXT(daily!$B4127,"mmmm")</f>
        <v>January</v>
      </c>
      <c r="Q4127" s="373"/>
      <c r="R4127" s="313" t="str">
        <f t="shared" si="104"/>
        <v>1900</v>
      </c>
    </row>
    <row r="4128" ht="27" customHeight="1" spans="1:18">
      <c r="A4128" s="366"/>
      <c r="B4128" s="367"/>
      <c r="C4128" s="368"/>
      <c r="D4128" s="368"/>
      <c r="E4128" s="368"/>
      <c r="F4128" s="368"/>
      <c r="G4128" s="368"/>
      <c r="H4128" s="369"/>
      <c r="I4128" s="368"/>
      <c r="J4128" s="368"/>
      <c r="K4128" s="368"/>
      <c r="L4128" s="368"/>
      <c r="M4128" s="368"/>
      <c r="N4128" s="372"/>
      <c r="O4128" s="368"/>
      <c r="P4128" s="371" t="str">
        <f>TEXT(daily!$B4128,"mmmm")</f>
        <v>January</v>
      </c>
      <c r="Q4128" s="373"/>
      <c r="R4128" s="313" t="str">
        <f t="shared" si="104"/>
        <v>1900</v>
      </c>
    </row>
    <row r="4129" ht="27" customHeight="1" spans="1:18">
      <c r="A4129" s="366"/>
      <c r="B4129" s="367"/>
      <c r="C4129" s="368"/>
      <c r="D4129" s="368"/>
      <c r="E4129" s="368"/>
      <c r="F4129" s="368"/>
      <c r="G4129" s="368"/>
      <c r="H4129" s="369"/>
      <c r="I4129" s="368"/>
      <c r="J4129" s="368"/>
      <c r="K4129" s="368"/>
      <c r="L4129" s="368"/>
      <c r="M4129" s="368"/>
      <c r="N4129" s="370"/>
      <c r="O4129" s="368"/>
      <c r="P4129" s="371" t="str">
        <f>TEXT(daily!$B4129,"mmmm")</f>
        <v>January</v>
      </c>
      <c r="Q4129" s="373"/>
      <c r="R4129" s="313" t="str">
        <f t="shared" si="104"/>
        <v>1900</v>
      </c>
    </row>
    <row r="4130" ht="27" customHeight="1" spans="1:18">
      <c r="A4130" s="366"/>
      <c r="B4130" s="367"/>
      <c r="C4130" s="368"/>
      <c r="D4130" s="368"/>
      <c r="E4130" s="368"/>
      <c r="F4130" s="368"/>
      <c r="G4130" s="368"/>
      <c r="H4130" s="369"/>
      <c r="I4130" s="368"/>
      <c r="J4130" s="368"/>
      <c r="K4130" s="368"/>
      <c r="L4130" s="368"/>
      <c r="M4130" s="368"/>
      <c r="N4130" s="372"/>
      <c r="O4130" s="368"/>
      <c r="P4130" s="371" t="str">
        <f>TEXT(daily!$B4130,"mmmm")</f>
        <v>January</v>
      </c>
      <c r="Q4130" s="373"/>
      <c r="R4130" s="313" t="str">
        <f t="shared" si="104"/>
        <v>1900</v>
      </c>
    </row>
    <row r="4131" ht="27" customHeight="1" spans="1:18">
      <c r="A4131" s="366"/>
      <c r="B4131" s="367"/>
      <c r="C4131" s="368"/>
      <c r="D4131" s="368"/>
      <c r="E4131" s="368"/>
      <c r="F4131" s="368"/>
      <c r="G4131" s="368"/>
      <c r="H4131" s="369"/>
      <c r="I4131" s="368"/>
      <c r="J4131" s="368"/>
      <c r="K4131" s="368"/>
      <c r="L4131" s="368"/>
      <c r="M4131" s="368"/>
      <c r="N4131" s="370"/>
      <c r="O4131" s="368"/>
      <c r="P4131" s="371" t="str">
        <f>TEXT(daily!$B4131,"mmmm")</f>
        <v>January</v>
      </c>
      <c r="Q4131" s="373"/>
      <c r="R4131" s="313" t="str">
        <f t="shared" si="104"/>
        <v>1900</v>
      </c>
    </row>
    <row r="4132" ht="27" customHeight="1" spans="1:18">
      <c r="A4132" s="366"/>
      <c r="B4132" s="367"/>
      <c r="C4132" s="368"/>
      <c r="D4132" s="368"/>
      <c r="E4132" s="368"/>
      <c r="F4132" s="368"/>
      <c r="G4132" s="368"/>
      <c r="H4132" s="369"/>
      <c r="I4132" s="368"/>
      <c r="J4132" s="368"/>
      <c r="K4132" s="368"/>
      <c r="L4132" s="368"/>
      <c r="M4132" s="368"/>
      <c r="N4132" s="372"/>
      <c r="O4132" s="368"/>
      <c r="P4132" s="371" t="str">
        <f>TEXT(daily!$B4132,"mmmm")</f>
        <v>January</v>
      </c>
      <c r="Q4132" s="373"/>
      <c r="R4132" s="313" t="str">
        <f t="shared" si="104"/>
        <v>1900</v>
      </c>
    </row>
    <row r="4133" ht="27" customHeight="1" spans="1:18">
      <c r="A4133" s="366"/>
      <c r="B4133" s="367"/>
      <c r="C4133" s="368"/>
      <c r="D4133" s="368"/>
      <c r="E4133" s="368"/>
      <c r="F4133" s="368"/>
      <c r="G4133" s="368"/>
      <c r="H4133" s="369"/>
      <c r="I4133" s="368"/>
      <c r="J4133" s="368"/>
      <c r="K4133" s="368"/>
      <c r="L4133" s="368"/>
      <c r="M4133" s="368"/>
      <c r="N4133" s="370"/>
      <c r="O4133" s="368"/>
      <c r="P4133" s="371" t="str">
        <f>TEXT(daily!$B4133,"mmmm")</f>
        <v>January</v>
      </c>
      <c r="Q4133" s="373"/>
      <c r="R4133" s="313" t="str">
        <f t="shared" si="104"/>
        <v>1900</v>
      </c>
    </row>
    <row r="4134" ht="27" customHeight="1" spans="1:18">
      <c r="A4134" s="366"/>
      <c r="B4134" s="367"/>
      <c r="C4134" s="368"/>
      <c r="D4134" s="368"/>
      <c r="E4134" s="368"/>
      <c r="F4134" s="368"/>
      <c r="G4134" s="368"/>
      <c r="H4134" s="369"/>
      <c r="I4134" s="368"/>
      <c r="J4134" s="368"/>
      <c r="K4134" s="368"/>
      <c r="L4134" s="368"/>
      <c r="M4134" s="368"/>
      <c r="N4134" s="372"/>
      <c r="O4134" s="368"/>
      <c r="P4134" s="371" t="str">
        <f>TEXT(daily!$B4134,"mmmm")</f>
        <v>January</v>
      </c>
      <c r="Q4134" s="373"/>
      <c r="R4134" s="313" t="str">
        <f t="shared" si="104"/>
        <v>1900</v>
      </c>
    </row>
    <row r="4135" ht="27" customHeight="1" spans="1:18">
      <c r="A4135" s="366"/>
      <c r="B4135" s="367"/>
      <c r="C4135" s="368"/>
      <c r="D4135" s="368"/>
      <c r="E4135" s="368"/>
      <c r="F4135" s="368"/>
      <c r="G4135" s="368"/>
      <c r="H4135" s="369"/>
      <c r="I4135" s="368"/>
      <c r="J4135" s="368"/>
      <c r="K4135" s="368"/>
      <c r="L4135" s="368"/>
      <c r="M4135" s="368"/>
      <c r="N4135" s="370"/>
      <c r="O4135" s="368"/>
      <c r="P4135" s="371" t="str">
        <f>TEXT(daily!$B4135,"mmmm")</f>
        <v>January</v>
      </c>
      <c r="Q4135" s="373"/>
      <c r="R4135" s="313" t="str">
        <f t="shared" si="104"/>
        <v>1900</v>
      </c>
    </row>
    <row r="4136" ht="27" customHeight="1" spans="1:18">
      <c r="A4136" s="366"/>
      <c r="B4136" s="367"/>
      <c r="C4136" s="368"/>
      <c r="D4136" s="368"/>
      <c r="E4136" s="368"/>
      <c r="F4136" s="368"/>
      <c r="G4136" s="368"/>
      <c r="H4136" s="369"/>
      <c r="I4136" s="368"/>
      <c r="J4136" s="368"/>
      <c r="K4136" s="368"/>
      <c r="L4136" s="368"/>
      <c r="M4136" s="368"/>
      <c r="N4136" s="372"/>
      <c r="O4136" s="368"/>
      <c r="P4136" s="371" t="str">
        <f>TEXT(daily!$B4136,"mmmm")</f>
        <v>January</v>
      </c>
      <c r="Q4136" s="373"/>
      <c r="R4136" s="313" t="str">
        <f t="shared" si="104"/>
        <v>1900</v>
      </c>
    </row>
    <row r="4137" ht="27" customHeight="1" spans="1:18">
      <c r="A4137" s="366"/>
      <c r="B4137" s="367"/>
      <c r="C4137" s="368"/>
      <c r="D4137" s="368"/>
      <c r="E4137" s="368"/>
      <c r="F4137" s="368"/>
      <c r="G4137" s="368"/>
      <c r="H4137" s="369"/>
      <c r="I4137" s="368"/>
      <c r="J4137" s="368"/>
      <c r="K4137" s="368"/>
      <c r="L4137" s="368"/>
      <c r="M4137" s="368"/>
      <c r="N4137" s="370"/>
      <c r="O4137" s="368"/>
      <c r="P4137" s="371" t="str">
        <f>TEXT(daily!$B4137,"mmmm")</f>
        <v>January</v>
      </c>
      <c r="Q4137" s="373"/>
      <c r="R4137" s="313" t="str">
        <f t="shared" si="104"/>
        <v>1900</v>
      </c>
    </row>
    <row r="4138" ht="27" customHeight="1" spans="1:18">
      <c r="A4138" s="366"/>
      <c r="B4138" s="367"/>
      <c r="C4138" s="368"/>
      <c r="D4138" s="368"/>
      <c r="E4138" s="368"/>
      <c r="F4138" s="368"/>
      <c r="G4138" s="368"/>
      <c r="H4138" s="369"/>
      <c r="I4138" s="368"/>
      <c r="J4138" s="368"/>
      <c r="K4138" s="368"/>
      <c r="L4138" s="368"/>
      <c r="M4138" s="368"/>
      <c r="N4138" s="372"/>
      <c r="O4138" s="368"/>
      <c r="P4138" s="371" t="str">
        <f>TEXT(daily!$B4138,"mmmm")</f>
        <v>January</v>
      </c>
      <c r="Q4138" s="373"/>
      <c r="R4138" s="313" t="str">
        <f t="shared" si="104"/>
        <v>1900</v>
      </c>
    </row>
    <row r="4139" ht="27" customHeight="1" spans="1:18">
      <c r="A4139" s="366"/>
      <c r="B4139" s="367"/>
      <c r="C4139" s="368"/>
      <c r="D4139" s="368"/>
      <c r="E4139" s="368"/>
      <c r="F4139" s="368"/>
      <c r="G4139" s="368"/>
      <c r="H4139" s="369"/>
      <c r="I4139" s="368"/>
      <c r="J4139" s="368"/>
      <c r="K4139" s="368"/>
      <c r="L4139" s="368"/>
      <c r="M4139" s="368"/>
      <c r="N4139" s="370"/>
      <c r="O4139" s="368"/>
      <c r="P4139" s="371" t="str">
        <f>TEXT(daily!$B4139,"mmmm")</f>
        <v>January</v>
      </c>
      <c r="Q4139" s="373"/>
      <c r="R4139" s="313" t="str">
        <f t="shared" si="104"/>
        <v>1900</v>
      </c>
    </row>
    <row r="4140" ht="27" customHeight="1" spans="1:18">
      <c r="A4140" s="366"/>
      <c r="B4140" s="367"/>
      <c r="C4140" s="368"/>
      <c r="D4140" s="368"/>
      <c r="E4140" s="368"/>
      <c r="F4140" s="368"/>
      <c r="G4140" s="368"/>
      <c r="H4140" s="369"/>
      <c r="I4140" s="368"/>
      <c r="J4140" s="368"/>
      <c r="K4140" s="368"/>
      <c r="L4140" s="368"/>
      <c r="M4140" s="368"/>
      <c r="N4140" s="372"/>
      <c r="O4140" s="368"/>
      <c r="P4140" s="371" t="str">
        <f>TEXT(daily!$B4140,"mmmm")</f>
        <v>January</v>
      </c>
      <c r="Q4140" s="373"/>
      <c r="R4140" s="313" t="str">
        <f t="shared" si="104"/>
        <v>1900</v>
      </c>
    </row>
    <row r="4141" ht="27" customHeight="1" spans="1:18">
      <c r="A4141" s="366"/>
      <c r="B4141" s="367"/>
      <c r="C4141" s="368"/>
      <c r="D4141" s="368"/>
      <c r="E4141" s="368"/>
      <c r="F4141" s="368"/>
      <c r="G4141" s="368"/>
      <c r="H4141" s="369"/>
      <c r="I4141" s="368"/>
      <c r="J4141" s="368"/>
      <c r="K4141" s="368"/>
      <c r="L4141" s="368"/>
      <c r="M4141" s="368"/>
      <c r="N4141" s="370"/>
      <c r="O4141" s="368"/>
      <c r="P4141" s="371" t="str">
        <f>TEXT(daily!$B4141,"mmmm")</f>
        <v>January</v>
      </c>
      <c r="Q4141" s="373"/>
      <c r="R4141" s="313" t="str">
        <f t="shared" si="104"/>
        <v>1900</v>
      </c>
    </row>
    <row r="4142" ht="27" customHeight="1" spans="1:18">
      <c r="A4142" s="366"/>
      <c r="B4142" s="367"/>
      <c r="C4142" s="368"/>
      <c r="D4142" s="368"/>
      <c r="E4142" s="368"/>
      <c r="F4142" s="368"/>
      <c r="G4142" s="368"/>
      <c r="H4142" s="369"/>
      <c r="I4142" s="368"/>
      <c r="J4142" s="368"/>
      <c r="K4142" s="368"/>
      <c r="L4142" s="368"/>
      <c r="M4142" s="368"/>
      <c r="N4142" s="372"/>
      <c r="O4142" s="368"/>
      <c r="P4142" s="371" t="str">
        <f>TEXT(daily!$B4142,"mmmm")</f>
        <v>January</v>
      </c>
      <c r="Q4142" s="373"/>
      <c r="R4142" s="313" t="str">
        <f t="shared" si="104"/>
        <v>1900</v>
      </c>
    </row>
    <row r="4143" ht="27" customHeight="1" spans="1:18">
      <c r="A4143" s="366"/>
      <c r="B4143" s="367"/>
      <c r="C4143" s="368"/>
      <c r="D4143" s="368"/>
      <c r="E4143" s="368"/>
      <c r="F4143" s="368"/>
      <c r="G4143" s="368"/>
      <c r="H4143" s="369"/>
      <c r="I4143" s="368"/>
      <c r="J4143" s="368"/>
      <c r="K4143" s="368"/>
      <c r="L4143" s="368"/>
      <c r="M4143" s="368"/>
      <c r="N4143" s="370"/>
      <c r="O4143" s="368"/>
      <c r="P4143" s="371" t="str">
        <f>TEXT(daily!$B4143,"mmmm")</f>
        <v>January</v>
      </c>
      <c r="Q4143" s="373"/>
      <c r="R4143" s="313" t="str">
        <f t="shared" si="104"/>
        <v>1900</v>
      </c>
    </row>
    <row r="4144" ht="27" customHeight="1" spans="1:18">
      <c r="A4144" s="366"/>
      <c r="B4144" s="367"/>
      <c r="C4144" s="368"/>
      <c r="D4144" s="368"/>
      <c r="E4144" s="368"/>
      <c r="F4144" s="368"/>
      <c r="G4144" s="368"/>
      <c r="H4144" s="369"/>
      <c r="I4144" s="368"/>
      <c r="J4144" s="368"/>
      <c r="K4144" s="368"/>
      <c r="L4144" s="368"/>
      <c r="M4144" s="368"/>
      <c r="N4144" s="372"/>
      <c r="O4144" s="368"/>
      <c r="P4144" s="371" t="str">
        <f>TEXT(daily!$B4144,"mmmm")</f>
        <v>January</v>
      </c>
      <c r="Q4144" s="373"/>
      <c r="R4144" s="313" t="str">
        <f t="shared" si="104"/>
        <v>1900</v>
      </c>
    </row>
    <row r="4145" ht="27" customHeight="1" spans="1:18">
      <c r="A4145" s="366"/>
      <c r="B4145" s="367"/>
      <c r="C4145" s="368"/>
      <c r="D4145" s="368"/>
      <c r="E4145" s="368"/>
      <c r="F4145" s="368"/>
      <c r="G4145" s="368"/>
      <c r="H4145" s="369"/>
      <c r="I4145" s="368"/>
      <c r="J4145" s="368"/>
      <c r="K4145" s="368"/>
      <c r="L4145" s="368"/>
      <c r="M4145" s="368"/>
      <c r="N4145" s="370"/>
      <c r="O4145" s="368"/>
      <c r="P4145" s="371" t="str">
        <f>TEXT(daily!$B4145,"mmmm")</f>
        <v>January</v>
      </c>
      <c r="Q4145" s="373"/>
      <c r="R4145" s="313" t="str">
        <f t="shared" si="104"/>
        <v>1900</v>
      </c>
    </row>
    <row r="4146" ht="27" customHeight="1" spans="1:18">
      <c r="A4146" s="366"/>
      <c r="B4146" s="367"/>
      <c r="C4146" s="368"/>
      <c r="D4146" s="368"/>
      <c r="E4146" s="368"/>
      <c r="F4146" s="368"/>
      <c r="G4146" s="368"/>
      <c r="H4146" s="369"/>
      <c r="I4146" s="368"/>
      <c r="J4146" s="368"/>
      <c r="K4146" s="368"/>
      <c r="L4146" s="368"/>
      <c r="M4146" s="368"/>
      <c r="N4146" s="372"/>
      <c r="O4146" s="368"/>
      <c r="P4146" s="371" t="str">
        <f>TEXT(daily!$B4146,"mmmm")</f>
        <v>January</v>
      </c>
      <c r="Q4146" s="373"/>
      <c r="R4146" s="313" t="str">
        <f t="shared" si="104"/>
        <v>1900</v>
      </c>
    </row>
    <row r="4147" ht="27" customHeight="1" spans="1:18">
      <c r="A4147" s="366"/>
      <c r="B4147" s="367"/>
      <c r="C4147" s="368"/>
      <c r="D4147" s="368"/>
      <c r="E4147" s="368"/>
      <c r="F4147" s="368"/>
      <c r="G4147" s="368"/>
      <c r="H4147" s="369"/>
      <c r="I4147" s="368"/>
      <c r="J4147" s="368"/>
      <c r="K4147" s="368"/>
      <c r="L4147" s="368"/>
      <c r="M4147" s="368"/>
      <c r="N4147" s="370"/>
      <c r="O4147" s="368"/>
      <c r="P4147" s="371" t="str">
        <f>TEXT(daily!$B4147,"mmmm")</f>
        <v>January</v>
      </c>
      <c r="Q4147" s="373"/>
      <c r="R4147" s="313" t="str">
        <f t="shared" si="104"/>
        <v>1900</v>
      </c>
    </row>
    <row r="4148" ht="27" customHeight="1" spans="1:18">
      <c r="A4148" s="366"/>
      <c r="B4148" s="367"/>
      <c r="C4148" s="368"/>
      <c r="D4148" s="368"/>
      <c r="E4148" s="368"/>
      <c r="F4148" s="368"/>
      <c r="G4148" s="368"/>
      <c r="H4148" s="369"/>
      <c r="I4148" s="368"/>
      <c r="J4148" s="368"/>
      <c r="K4148" s="368"/>
      <c r="L4148" s="368"/>
      <c r="M4148" s="368"/>
      <c r="N4148" s="372"/>
      <c r="O4148" s="368"/>
      <c r="P4148" s="371" t="str">
        <f>TEXT(daily!$B4148,"mmmm")</f>
        <v>January</v>
      </c>
      <c r="Q4148" s="373"/>
      <c r="R4148" s="313" t="str">
        <f t="shared" si="104"/>
        <v>1900</v>
      </c>
    </row>
    <row r="4149" ht="27" customHeight="1" spans="1:18">
      <c r="A4149" s="366"/>
      <c r="B4149" s="367"/>
      <c r="C4149" s="368"/>
      <c r="D4149" s="368"/>
      <c r="E4149" s="368"/>
      <c r="F4149" s="368"/>
      <c r="G4149" s="368"/>
      <c r="H4149" s="369"/>
      <c r="I4149" s="368"/>
      <c r="J4149" s="368"/>
      <c r="K4149" s="368"/>
      <c r="L4149" s="368"/>
      <c r="M4149" s="368"/>
      <c r="N4149" s="370"/>
      <c r="O4149" s="368"/>
      <c r="P4149" s="371" t="str">
        <f>TEXT(daily!$B4149,"mmmm")</f>
        <v>January</v>
      </c>
      <c r="Q4149" s="373"/>
      <c r="R4149" s="313" t="str">
        <f t="shared" si="104"/>
        <v>1900</v>
      </c>
    </row>
    <row r="4150" ht="27" customHeight="1" spans="1:18">
      <c r="A4150" s="366"/>
      <c r="B4150" s="367"/>
      <c r="C4150" s="368"/>
      <c r="D4150" s="368"/>
      <c r="E4150" s="368"/>
      <c r="F4150" s="368"/>
      <c r="G4150" s="368"/>
      <c r="H4150" s="369"/>
      <c r="I4150" s="368"/>
      <c r="J4150" s="368"/>
      <c r="K4150" s="368"/>
      <c r="L4150" s="368"/>
      <c r="M4150" s="368"/>
      <c r="N4150" s="372"/>
      <c r="O4150" s="368"/>
      <c r="P4150" s="371" t="str">
        <f>TEXT(daily!$B4150,"mmmm")</f>
        <v>January</v>
      </c>
      <c r="Q4150" s="373"/>
      <c r="R4150" s="313" t="str">
        <f t="shared" si="104"/>
        <v>1900</v>
      </c>
    </row>
    <row r="4151" ht="27" customHeight="1" spans="1:18">
      <c r="A4151" s="366"/>
      <c r="B4151" s="367"/>
      <c r="C4151" s="368"/>
      <c r="D4151" s="368"/>
      <c r="E4151" s="368"/>
      <c r="F4151" s="368"/>
      <c r="G4151" s="368"/>
      <c r="H4151" s="369"/>
      <c r="I4151" s="368"/>
      <c r="J4151" s="368"/>
      <c r="K4151" s="368"/>
      <c r="L4151" s="368"/>
      <c r="M4151" s="368"/>
      <c r="N4151" s="370"/>
      <c r="O4151" s="368"/>
      <c r="P4151" s="371" t="str">
        <f>TEXT(daily!$B4151,"mmmm")</f>
        <v>January</v>
      </c>
      <c r="Q4151" s="373"/>
      <c r="R4151" s="313" t="str">
        <f t="shared" si="104"/>
        <v>1900</v>
      </c>
    </row>
    <row r="4152" ht="27" customHeight="1" spans="1:18">
      <c r="A4152" s="366"/>
      <c r="B4152" s="367"/>
      <c r="C4152" s="368"/>
      <c r="D4152" s="368"/>
      <c r="E4152" s="368"/>
      <c r="F4152" s="368"/>
      <c r="G4152" s="368"/>
      <c r="H4152" s="369"/>
      <c r="I4152" s="368"/>
      <c r="J4152" s="368"/>
      <c r="K4152" s="368"/>
      <c r="L4152" s="368"/>
      <c r="M4152" s="368"/>
      <c r="N4152" s="372"/>
      <c r="O4152" s="368"/>
      <c r="P4152" s="371" t="str">
        <f>TEXT(daily!$B4152,"mmmm")</f>
        <v>January</v>
      </c>
      <c r="Q4152" s="373"/>
      <c r="R4152" s="313" t="str">
        <f t="shared" si="104"/>
        <v>1900</v>
      </c>
    </row>
    <row r="4153" ht="27" customHeight="1" spans="1:18">
      <c r="A4153" s="366"/>
      <c r="B4153" s="367"/>
      <c r="C4153" s="368"/>
      <c r="D4153" s="368"/>
      <c r="E4153" s="368"/>
      <c r="F4153" s="368"/>
      <c r="G4153" s="368"/>
      <c r="H4153" s="369"/>
      <c r="I4153" s="368"/>
      <c r="J4153" s="368"/>
      <c r="K4153" s="368"/>
      <c r="L4153" s="368"/>
      <c r="M4153" s="368"/>
      <c r="N4153" s="370"/>
      <c r="O4153" s="368"/>
      <c r="P4153" s="371" t="str">
        <f>TEXT(daily!$B4153,"mmmm")</f>
        <v>January</v>
      </c>
      <c r="Q4153" s="373"/>
      <c r="R4153" s="313" t="str">
        <f t="shared" si="104"/>
        <v>1900</v>
      </c>
    </row>
    <row r="4154" ht="27" customHeight="1" spans="1:18">
      <c r="A4154" s="366"/>
      <c r="B4154" s="367"/>
      <c r="C4154" s="368"/>
      <c r="D4154" s="368"/>
      <c r="E4154" s="368"/>
      <c r="F4154" s="368"/>
      <c r="G4154" s="368"/>
      <c r="H4154" s="369"/>
      <c r="I4154" s="368"/>
      <c r="J4154" s="368"/>
      <c r="K4154" s="368"/>
      <c r="L4154" s="368"/>
      <c r="M4154" s="368"/>
      <c r="N4154" s="372"/>
      <c r="O4154" s="368"/>
      <c r="P4154" s="371" t="str">
        <f>TEXT(daily!$B4154,"mmmm")</f>
        <v>January</v>
      </c>
      <c r="Q4154" s="373"/>
      <c r="R4154" s="313" t="str">
        <f t="shared" si="104"/>
        <v>1900</v>
      </c>
    </row>
    <row r="4155" ht="27" customHeight="1" spans="1:18">
      <c r="A4155" s="366"/>
      <c r="B4155" s="367"/>
      <c r="C4155" s="368"/>
      <c r="D4155" s="368"/>
      <c r="E4155" s="368"/>
      <c r="F4155" s="368"/>
      <c r="G4155" s="368"/>
      <c r="H4155" s="369"/>
      <c r="I4155" s="368"/>
      <c r="J4155" s="368"/>
      <c r="K4155" s="368"/>
      <c r="L4155" s="368"/>
      <c r="M4155" s="368"/>
      <c r="N4155" s="370"/>
      <c r="O4155" s="368"/>
      <c r="P4155" s="371" t="str">
        <f>TEXT(daily!$B4155,"mmmm")</f>
        <v>January</v>
      </c>
      <c r="Q4155" s="373"/>
      <c r="R4155" s="313" t="str">
        <f t="shared" si="104"/>
        <v>1900</v>
      </c>
    </row>
    <row r="4156" ht="27" customHeight="1" spans="1:18">
      <c r="A4156" s="366"/>
      <c r="B4156" s="367"/>
      <c r="C4156" s="368"/>
      <c r="D4156" s="368"/>
      <c r="E4156" s="368"/>
      <c r="F4156" s="368"/>
      <c r="G4156" s="368"/>
      <c r="H4156" s="369"/>
      <c r="I4156" s="368"/>
      <c r="J4156" s="368"/>
      <c r="K4156" s="368"/>
      <c r="L4156" s="368"/>
      <c r="M4156" s="368"/>
      <c r="N4156" s="372"/>
      <c r="O4156" s="368"/>
      <c r="P4156" s="371" t="str">
        <f>TEXT(daily!$B4156,"mmmm")</f>
        <v>January</v>
      </c>
      <c r="Q4156" s="373"/>
      <c r="R4156" s="313" t="str">
        <f t="shared" si="104"/>
        <v>1900</v>
      </c>
    </row>
    <row r="4157" ht="27" customHeight="1" spans="1:18">
      <c r="A4157" s="366"/>
      <c r="B4157" s="367"/>
      <c r="C4157" s="368"/>
      <c r="D4157" s="368"/>
      <c r="E4157" s="368"/>
      <c r="F4157" s="368"/>
      <c r="G4157" s="368"/>
      <c r="H4157" s="369"/>
      <c r="I4157" s="368"/>
      <c r="J4157" s="368"/>
      <c r="K4157" s="368"/>
      <c r="L4157" s="368"/>
      <c r="M4157" s="368"/>
      <c r="N4157" s="370"/>
      <c r="O4157" s="368"/>
      <c r="P4157" s="371" t="str">
        <f>TEXT(daily!$B4157,"mmmm")</f>
        <v>January</v>
      </c>
      <c r="Q4157" s="373"/>
      <c r="R4157" s="313" t="str">
        <f t="shared" si="104"/>
        <v>1900</v>
      </c>
    </row>
    <row r="4158" ht="27" customHeight="1" spans="1:18">
      <c r="A4158" s="366"/>
      <c r="B4158" s="367"/>
      <c r="C4158" s="368"/>
      <c r="D4158" s="368"/>
      <c r="E4158" s="368"/>
      <c r="F4158" s="368"/>
      <c r="G4158" s="368"/>
      <c r="H4158" s="369"/>
      <c r="I4158" s="368"/>
      <c r="J4158" s="368"/>
      <c r="K4158" s="368"/>
      <c r="L4158" s="368"/>
      <c r="M4158" s="368"/>
      <c r="N4158" s="372"/>
      <c r="O4158" s="368"/>
      <c r="P4158" s="371" t="str">
        <f>TEXT(daily!$B4158,"mmmm")</f>
        <v>January</v>
      </c>
      <c r="Q4158" s="373"/>
      <c r="R4158" s="313" t="str">
        <f t="shared" si="104"/>
        <v>1900</v>
      </c>
    </row>
    <row r="4159" ht="27" customHeight="1" spans="1:18">
      <c r="A4159" s="366"/>
      <c r="B4159" s="367"/>
      <c r="C4159" s="368"/>
      <c r="D4159" s="368"/>
      <c r="E4159" s="368"/>
      <c r="F4159" s="368"/>
      <c r="G4159" s="368"/>
      <c r="H4159" s="369"/>
      <c r="I4159" s="368"/>
      <c r="J4159" s="368"/>
      <c r="K4159" s="368"/>
      <c r="L4159" s="368"/>
      <c r="M4159" s="368"/>
      <c r="N4159" s="370"/>
      <c r="O4159" s="368"/>
      <c r="P4159" s="371" t="str">
        <f>TEXT(daily!$B4159,"mmmm")</f>
        <v>January</v>
      </c>
      <c r="Q4159" s="373"/>
      <c r="R4159" s="313" t="str">
        <f t="shared" si="104"/>
        <v>1900</v>
      </c>
    </row>
    <row r="4160" ht="27" customHeight="1" spans="1:18">
      <c r="A4160" s="366"/>
      <c r="B4160" s="367"/>
      <c r="C4160" s="368"/>
      <c r="D4160" s="368"/>
      <c r="E4160" s="368"/>
      <c r="F4160" s="368"/>
      <c r="G4160" s="368"/>
      <c r="H4160" s="369"/>
      <c r="I4160" s="368"/>
      <c r="J4160" s="368"/>
      <c r="K4160" s="368"/>
      <c r="L4160" s="368"/>
      <c r="M4160" s="368"/>
      <c r="N4160" s="372"/>
      <c r="O4160" s="368"/>
      <c r="P4160" s="371" t="str">
        <f>TEXT(daily!$B4160,"mmmm")</f>
        <v>January</v>
      </c>
      <c r="Q4160" s="373"/>
      <c r="R4160" s="313" t="str">
        <f t="shared" si="104"/>
        <v>1900</v>
      </c>
    </row>
    <row r="4161" ht="27" customHeight="1" spans="1:18">
      <c r="A4161" s="366"/>
      <c r="B4161" s="367"/>
      <c r="C4161" s="368"/>
      <c r="D4161" s="368"/>
      <c r="E4161" s="368"/>
      <c r="F4161" s="368"/>
      <c r="G4161" s="368"/>
      <c r="H4161" s="369"/>
      <c r="I4161" s="368"/>
      <c r="J4161" s="368"/>
      <c r="K4161" s="368"/>
      <c r="L4161" s="368"/>
      <c r="M4161" s="368"/>
      <c r="N4161" s="370"/>
      <c r="O4161" s="368"/>
      <c r="P4161" s="371" t="str">
        <f>TEXT(daily!$B4161,"mmmm")</f>
        <v>January</v>
      </c>
      <c r="Q4161" s="373"/>
      <c r="R4161" s="313" t="str">
        <f t="shared" si="104"/>
        <v>1900</v>
      </c>
    </row>
    <row r="4162" ht="27" customHeight="1" spans="1:18">
      <c r="A4162" s="366"/>
      <c r="B4162" s="367"/>
      <c r="C4162" s="368"/>
      <c r="D4162" s="368"/>
      <c r="E4162" s="368"/>
      <c r="F4162" s="368"/>
      <c r="G4162" s="368"/>
      <c r="H4162" s="369"/>
      <c r="I4162" s="368"/>
      <c r="J4162" s="368"/>
      <c r="K4162" s="368"/>
      <c r="L4162" s="368"/>
      <c r="M4162" s="368"/>
      <c r="N4162" s="372"/>
      <c r="O4162" s="368"/>
      <c r="P4162" s="371" t="str">
        <f>TEXT(daily!$B4162,"mmmm")</f>
        <v>January</v>
      </c>
      <c r="Q4162" s="373"/>
      <c r="R4162" s="313" t="str">
        <f t="shared" si="104"/>
        <v>1900</v>
      </c>
    </row>
    <row r="4163" ht="27" customHeight="1" spans="1:18">
      <c r="A4163" s="366"/>
      <c r="B4163" s="367"/>
      <c r="C4163" s="368"/>
      <c r="D4163" s="368"/>
      <c r="E4163" s="368"/>
      <c r="F4163" s="368"/>
      <c r="G4163" s="368"/>
      <c r="H4163" s="369"/>
      <c r="I4163" s="368"/>
      <c r="J4163" s="368"/>
      <c r="K4163" s="368"/>
      <c r="L4163" s="368"/>
      <c r="M4163" s="368"/>
      <c r="N4163" s="370"/>
      <c r="O4163" s="368"/>
      <c r="P4163" s="371" t="str">
        <f>TEXT(daily!$B4163,"mmmm")</f>
        <v>January</v>
      </c>
      <c r="Q4163" s="373"/>
      <c r="R4163" s="313" t="str">
        <f t="shared" si="104"/>
        <v>1900</v>
      </c>
    </row>
    <row r="4164" ht="27" customHeight="1" spans="1:18">
      <c r="A4164" s="366"/>
      <c r="B4164" s="367"/>
      <c r="C4164" s="368"/>
      <c r="D4164" s="368"/>
      <c r="E4164" s="368"/>
      <c r="F4164" s="368"/>
      <c r="G4164" s="368"/>
      <c r="H4164" s="369"/>
      <c r="I4164" s="368"/>
      <c r="J4164" s="368"/>
      <c r="K4164" s="368"/>
      <c r="L4164" s="368"/>
      <c r="M4164" s="368"/>
      <c r="N4164" s="372"/>
      <c r="O4164" s="368"/>
      <c r="P4164" s="371" t="str">
        <f>TEXT(daily!$B4164,"mmmm")</f>
        <v>January</v>
      </c>
      <c r="Q4164" s="373"/>
      <c r="R4164" s="313" t="str">
        <f t="shared" si="104"/>
        <v>1900</v>
      </c>
    </row>
    <row r="4165" ht="27" customHeight="1" spans="1:18">
      <c r="A4165" s="366"/>
      <c r="B4165" s="367"/>
      <c r="C4165" s="368"/>
      <c r="D4165" s="368"/>
      <c r="E4165" s="368"/>
      <c r="F4165" s="368"/>
      <c r="G4165" s="368"/>
      <c r="H4165" s="369"/>
      <c r="I4165" s="368"/>
      <c r="J4165" s="368"/>
      <c r="K4165" s="368"/>
      <c r="L4165" s="368"/>
      <c r="M4165" s="368"/>
      <c r="N4165" s="370"/>
      <c r="O4165" s="368"/>
      <c r="P4165" s="371" t="str">
        <f>TEXT(daily!$B4165,"mmmm")</f>
        <v>January</v>
      </c>
      <c r="Q4165" s="373"/>
      <c r="R4165" s="313" t="str">
        <f t="shared" si="104"/>
        <v>1900</v>
      </c>
    </row>
    <row r="4166" ht="27" customHeight="1" spans="1:18">
      <c r="A4166" s="366"/>
      <c r="B4166" s="367"/>
      <c r="C4166" s="368"/>
      <c r="D4166" s="368"/>
      <c r="E4166" s="368"/>
      <c r="F4166" s="368"/>
      <c r="G4166" s="368"/>
      <c r="H4166" s="369"/>
      <c r="I4166" s="368"/>
      <c r="J4166" s="368"/>
      <c r="K4166" s="368"/>
      <c r="L4166" s="368"/>
      <c r="M4166" s="368"/>
      <c r="N4166" s="372"/>
      <c r="O4166" s="368"/>
      <c r="P4166" s="371" t="str">
        <f>TEXT(daily!$B4166,"mmmm")</f>
        <v>January</v>
      </c>
      <c r="Q4166" s="373"/>
      <c r="R4166" s="313" t="str">
        <f t="shared" si="104"/>
        <v>1900</v>
      </c>
    </row>
    <row r="4167" ht="27" customHeight="1" spans="1:18">
      <c r="A4167" s="366"/>
      <c r="B4167" s="367"/>
      <c r="C4167" s="368"/>
      <c r="D4167" s="368"/>
      <c r="E4167" s="368"/>
      <c r="F4167" s="368"/>
      <c r="G4167" s="368"/>
      <c r="H4167" s="369"/>
      <c r="I4167" s="368"/>
      <c r="J4167" s="368"/>
      <c r="K4167" s="368"/>
      <c r="L4167" s="368"/>
      <c r="M4167" s="368"/>
      <c r="N4167" s="370"/>
      <c r="O4167" s="368"/>
      <c r="P4167" s="371" t="str">
        <f>TEXT(daily!$B4167,"mmmm")</f>
        <v>January</v>
      </c>
      <c r="Q4167" s="373"/>
      <c r="R4167" s="313" t="str">
        <f t="shared" si="104"/>
        <v>1900</v>
      </c>
    </row>
    <row r="4168" ht="27" customHeight="1" spans="1:18">
      <c r="A4168" s="366"/>
      <c r="B4168" s="367"/>
      <c r="C4168" s="368"/>
      <c r="D4168" s="368"/>
      <c r="E4168" s="368"/>
      <c r="F4168" s="368"/>
      <c r="G4168" s="368"/>
      <c r="H4168" s="369"/>
      <c r="I4168" s="368"/>
      <c r="J4168" s="368"/>
      <c r="K4168" s="368"/>
      <c r="L4168" s="368"/>
      <c r="M4168" s="368"/>
      <c r="N4168" s="372"/>
      <c r="O4168" s="368"/>
      <c r="P4168" s="371" t="str">
        <f>TEXT(daily!$B4168,"mmmm")</f>
        <v>January</v>
      </c>
      <c r="Q4168" s="373"/>
      <c r="R4168" s="313" t="str">
        <f t="shared" si="104"/>
        <v>1900</v>
      </c>
    </row>
    <row r="4169" ht="27" customHeight="1" spans="1:18">
      <c r="A4169" s="366"/>
      <c r="B4169" s="367"/>
      <c r="C4169" s="368"/>
      <c r="D4169" s="368"/>
      <c r="E4169" s="368"/>
      <c r="F4169" s="368"/>
      <c r="G4169" s="368"/>
      <c r="H4169" s="369"/>
      <c r="I4169" s="368"/>
      <c r="J4169" s="368"/>
      <c r="K4169" s="368"/>
      <c r="L4169" s="368"/>
      <c r="M4169" s="368"/>
      <c r="N4169" s="370"/>
      <c r="O4169" s="368"/>
      <c r="P4169" s="371" t="str">
        <f>TEXT(daily!$B4169,"mmmm")</f>
        <v>January</v>
      </c>
      <c r="Q4169" s="373"/>
      <c r="R4169" s="313" t="str">
        <f t="shared" si="104"/>
        <v>1900</v>
      </c>
    </row>
    <row r="4170" ht="27" customHeight="1" spans="1:18">
      <c r="A4170" s="366"/>
      <c r="B4170" s="367"/>
      <c r="C4170" s="368"/>
      <c r="D4170" s="368"/>
      <c r="E4170" s="368"/>
      <c r="F4170" s="368"/>
      <c r="G4170" s="368"/>
      <c r="H4170" s="369"/>
      <c r="I4170" s="368"/>
      <c r="J4170" s="368"/>
      <c r="K4170" s="368"/>
      <c r="L4170" s="368"/>
      <c r="M4170" s="368"/>
      <c r="N4170" s="372"/>
      <c r="O4170" s="368"/>
      <c r="P4170" s="371" t="str">
        <f>TEXT(daily!$B4170,"mmmm")</f>
        <v>January</v>
      </c>
      <c r="Q4170" s="373"/>
      <c r="R4170" s="313" t="str">
        <f t="shared" si="104"/>
        <v>1900</v>
      </c>
    </row>
    <row r="4171" ht="27" customHeight="1" spans="1:18">
      <c r="A4171" s="366"/>
      <c r="B4171" s="367"/>
      <c r="C4171" s="368"/>
      <c r="D4171" s="368"/>
      <c r="E4171" s="368"/>
      <c r="F4171" s="368"/>
      <c r="G4171" s="368"/>
      <c r="H4171" s="369"/>
      <c r="I4171" s="368"/>
      <c r="J4171" s="368"/>
      <c r="K4171" s="368"/>
      <c r="L4171" s="368"/>
      <c r="M4171" s="368"/>
      <c r="N4171" s="370"/>
      <c r="O4171" s="368"/>
      <c r="P4171" s="371" t="str">
        <f>TEXT(daily!$B4171,"mmmm")</f>
        <v>January</v>
      </c>
      <c r="Q4171" s="373"/>
      <c r="R4171" s="313" t="str">
        <f t="shared" si="104"/>
        <v>1900</v>
      </c>
    </row>
    <row r="4172" ht="27" customHeight="1" spans="1:18">
      <c r="A4172" s="366"/>
      <c r="B4172" s="367"/>
      <c r="C4172" s="368"/>
      <c r="D4172" s="368"/>
      <c r="E4172" s="368"/>
      <c r="F4172" s="368"/>
      <c r="G4172" s="368"/>
      <c r="H4172" s="369"/>
      <c r="I4172" s="368"/>
      <c r="J4172" s="368"/>
      <c r="K4172" s="368"/>
      <c r="L4172" s="368"/>
      <c r="M4172" s="368"/>
      <c r="N4172" s="372"/>
      <c r="O4172" s="368"/>
      <c r="P4172" s="371" t="str">
        <f>TEXT(daily!$B4172,"mmmm")</f>
        <v>January</v>
      </c>
      <c r="Q4172" s="373"/>
      <c r="R4172" s="313" t="str">
        <f t="shared" si="104"/>
        <v>1900</v>
      </c>
    </row>
    <row r="4173" ht="27" customHeight="1" spans="1:18">
      <c r="A4173" s="366"/>
      <c r="B4173" s="367"/>
      <c r="C4173" s="368"/>
      <c r="D4173" s="368"/>
      <c r="E4173" s="368"/>
      <c r="F4173" s="368"/>
      <c r="G4173" s="368"/>
      <c r="H4173" s="369"/>
      <c r="I4173" s="368"/>
      <c r="J4173" s="368"/>
      <c r="K4173" s="368"/>
      <c r="L4173" s="368"/>
      <c r="M4173" s="368"/>
      <c r="N4173" s="370"/>
      <c r="O4173" s="368"/>
      <c r="P4173" s="371" t="str">
        <f>TEXT(daily!$B4173,"mmmm")</f>
        <v>January</v>
      </c>
      <c r="Q4173" s="373"/>
      <c r="R4173" s="313" t="str">
        <f t="shared" si="104"/>
        <v>1900</v>
      </c>
    </row>
    <row r="4174" ht="27" customHeight="1" spans="1:18">
      <c r="A4174" s="366"/>
      <c r="B4174" s="367"/>
      <c r="C4174" s="368"/>
      <c r="D4174" s="368"/>
      <c r="E4174" s="368"/>
      <c r="F4174" s="368"/>
      <c r="G4174" s="368"/>
      <c r="H4174" s="369"/>
      <c r="I4174" s="368"/>
      <c r="J4174" s="368"/>
      <c r="K4174" s="368"/>
      <c r="L4174" s="368"/>
      <c r="M4174" s="368"/>
      <c r="N4174" s="372"/>
      <c r="O4174" s="368"/>
      <c r="P4174" s="371" t="str">
        <f>TEXT(daily!$B4174,"mmmm")</f>
        <v>January</v>
      </c>
      <c r="Q4174" s="373"/>
      <c r="R4174" s="313" t="str">
        <f t="shared" si="104"/>
        <v>1900</v>
      </c>
    </row>
    <row r="4175" ht="27" customHeight="1" spans="1:18">
      <c r="A4175" s="366"/>
      <c r="B4175" s="367"/>
      <c r="C4175" s="368"/>
      <c r="D4175" s="368"/>
      <c r="E4175" s="368"/>
      <c r="F4175" s="368"/>
      <c r="G4175" s="368"/>
      <c r="H4175" s="369"/>
      <c r="I4175" s="368"/>
      <c r="J4175" s="368"/>
      <c r="K4175" s="368"/>
      <c r="L4175" s="368"/>
      <c r="M4175" s="368"/>
      <c r="N4175" s="370"/>
      <c r="O4175" s="368"/>
      <c r="P4175" s="371" t="str">
        <f>TEXT(daily!$B4175,"mmmm")</f>
        <v>January</v>
      </c>
      <c r="Q4175" s="373"/>
      <c r="R4175" s="313" t="str">
        <f t="shared" ref="R4175:R4238" si="105">TEXT(B4175,"yyyy")</f>
        <v>1900</v>
      </c>
    </row>
    <row r="4176" ht="27" customHeight="1" spans="1:18">
      <c r="A4176" s="366"/>
      <c r="B4176" s="367"/>
      <c r="C4176" s="368"/>
      <c r="D4176" s="368"/>
      <c r="E4176" s="368"/>
      <c r="F4176" s="368"/>
      <c r="G4176" s="368"/>
      <c r="H4176" s="369"/>
      <c r="I4176" s="368"/>
      <c r="J4176" s="368"/>
      <c r="K4176" s="368"/>
      <c r="L4176" s="368"/>
      <c r="M4176" s="368"/>
      <c r="N4176" s="372"/>
      <c r="O4176" s="368"/>
      <c r="P4176" s="371" t="str">
        <f>TEXT(daily!$B4176,"mmmm")</f>
        <v>January</v>
      </c>
      <c r="Q4176" s="373"/>
      <c r="R4176" s="313" t="str">
        <f t="shared" si="105"/>
        <v>1900</v>
      </c>
    </row>
    <row r="4177" ht="27" customHeight="1" spans="1:18">
      <c r="A4177" s="366"/>
      <c r="B4177" s="367"/>
      <c r="C4177" s="368"/>
      <c r="D4177" s="368"/>
      <c r="E4177" s="368"/>
      <c r="F4177" s="368"/>
      <c r="G4177" s="368"/>
      <c r="H4177" s="369"/>
      <c r="I4177" s="368"/>
      <c r="J4177" s="368"/>
      <c r="K4177" s="368"/>
      <c r="L4177" s="368"/>
      <c r="M4177" s="368"/>
      <c r="N4177" s="370"/>
      <c r="O4177" s="368"/>
      <c r="P4177" s="371" t="str">
        <f>TEXT(daily!$B4177,"mmmm")</f>
        <v>January</v>
      </c>
      <c r="Q4177" s="373"/>
      <c r="R4177" s="313" t="str">
        <f t="shared" si="105"/>
        <v>1900</v>
      </c>
    </row>
    <row r="4178" ht="27" customHeight="1" spans="1:18">
      <c r="A4178" s="366"/>
      <c r="B4178" s="367"/>
      <c r="C4178" s="368"/>
      <c r="D4178" s="368"/>
      <c r="E4178" s="368"/>
      <c r="F4178" s="368"/>
      <c r="G4178" s="368"/>
      <c r="H4178" s="369"/>
      <c r="I4178" s="368"/>
      <c r="J4178" s="368"/>
      <c r="K4178" s="368"/>
      <c r="L4178" s="368"/>
      <c r="M4178" s="368"/>
      <c r="N4178" s="372"/>
      <c r="O4178" s="368"/>
      <c r="P4178" s="371" t="str">
        <f>TEXT(daily!$B4178,"mmmm")</f>
        <v>January</v>
      </c>
      <c r="Q4178" s="373"/>
      <c r="R4178" s="313" t="str">
        <f t="shared" si="105"/>
        <v>1900</v>
      </c>
    </row>
    <row r="4179" ht="27" customHeight="1" spans="1:18">
      <c r="A4179" s="366"/>
      <c r="B4179" s="367"/>
      <c r="C4179" s="368"/>
      <c r="D4179" s="368"/>
      <c r="E4179" s="368"/>
      <c r="F4179" s="368"/>
      <c r="G4179" s="368"/>
      <c r="H4179" s="369"/>
      <c r="I4179" s="368"/>
      <c r="J4179" s="368"/>
      <c r="K4179" s="368"/>
      <c r="L4179" s="368"/>
      <c r="M4179" s="368"/>
      <c r="N4179" s="370"/>
      <c r="O4179" s="368"/>
      <c r="P4179" s="371" t="str">
        <f>TEXT(daily!$B4179,"mmmm")</f>
        <v>January</v>
      </c>
      <c r="Q4179" s="373"/>
      <c r="R4179" s="313" t="str">
        <f t="shared" si="105"/>
        <v>1900</v>
      </c>
    </row>
    <row r="4180" ht="27" customHeight="1" spans="1:18">
      <c r="A4180" s="366"/>
      <c r="B4180" s="367"/>
      <c r="C4180" s="368"/>
      <c r="D4180" s="368"/>
      <c r="E4180" s="368"/>
      <c r="F4180" s="368"/>
      <c r="G4180" s="368"/>
      <c r="H4180" s="369"/>
      <c r="I4180" s="368"/>
      <c r="J4180" s="368"/>
      <c r="K4180" s="368"/>
      <c r="L4180" s="368"/>
      <c r="M4180" s="368"/>
      <c r="N4180" s="372"/>
      <c r="O4180" s="368"/>
      <c r="P4180" s="371" t="str">
        <f>TEXT(daily!$B4180,"mmmm")</f>
        <v>January</v>
      </c>
      <c r="Q4180" s="373"/>
      <c r="R4180" s="313" t="str">
        <f t="shared" si="105"/>
        <v>1900</v>
      </c>
    </row>
    <row r="4181" ht="27" customHeight="1" spans="1:18">
      <c r="A4181" s="366"/>
      <c r="B4181" s="367"/>
      <c r="C4181" s="368"/>
      <c r="D4181" s="368"/>
      <c r="E4181" s="368"/>
      <c r="F4181" s="368"/>
      <c r="G4181" s="368"/>
      <c r="H4181" s="369"/>
      <c r="I4181" s="368"/>
      <c r="J4181" s="368"/>
      <c r="K4181" s="368"/>
      <c r="L4181" s="368"/>
      <c r="M4181" s="368"/>
      <c r="N4181" s="370"/>
      <c r="O4181" s="368"/>
      <c r="P4181" s="371" t="str">
        <f>TEXT(daily!$B4181,"mmmm")</f>
        <v>January</v>
      </c>
      <c r="Q4181" s="373"/>
      <c r="R4181" s="313" t="str">
        <f t="shared" si="105"/>
        <v>1900</v>
      </c>
    </row>
    <row r="4182" ht="27" customHeight="1" spans="1:18">
      <c r="A4182" s="366"/>
      <c r="B4182" s="367"/>
      <c r="C4182" s="368"/>
      <c r="D4182" s="368"/>
      <c r="E4182" s="368"/>
      <c r="F4182" s="368"/>
      <c r="G4182" s="368"/>
      <c r="H4182" s="369"/>
      <c r="I4182" s="368"/>
      <c r="J4182" s="368"/>
      <c r="K4182" s="368"/>
      <c r="L4182" s="368"/>
      <c r="M4182" s="368"/>
      <c r="N4182" s="372"/>
      <c r="O4182" s="368"/>
      <c r="P4182" s="371" t="str">
        <f>TEXT(daily!$B4182,"mmmm")</f>
        <v>January</v>
      </c>
      <c r="Q4182" s="373"/>
      <c r="R4182" s="313" t="str">
        <f t="shared" si="105"/>
        <v>1900</v>
      </c>
    </row>
    <row r="4183" ht="27" customHeight="1" spans="1:18">
      <c r="A4183" s="366"/>
      <c r="B4183" s="367"/>
      <c r="C4183" s="368"/>
      <c r="D4183" s="368"/>
      <c r="E4183" s="368"/>
      <c r="F4183" s="368"/>
      <c r="G4183" s="368"/>
      <c r="H4183" s="369"/>
      <c r="I4183" s="368"/>
      <c r="J4183" s="368"/>
      <c r="K4183" s="368"/>
      <c r="L4183" s="368"/>
      <c r="M4183" s="368"/>
      <c r="N4183" s="370"/>
      <c r="O4183" s="368"/>
      <c r="P4183" s="371" t="str">
        <f>TEXT(daily!$B4183,"mmmm")</f>
        <v>January</v>
      </c>
      <c r="Q4183" s="373"/>
      <c r="R4183" s="313" t="str">
        <f t="shared" si="105"/>
        <v>1900</v>
      </c>
    </row>
    <row r="4184" ht="27" customHeight="1" spans="1:18">
      <c r="A4184" s="366"/>
      <c r="B4184" s="367"/>
      <c r="C4184" s="368"/>
      <c r="D4184" s="368"/>
      <c r="E4184" s="368"/>
      <c r="F4184" s="368"/>
      <c r="G4184" s="368"/>
      <c r="H4184" s="369"/>
      <c r="I4184" s="368"/>
      <c r="J4184" s="368"/>
      <c r="K4184" s="368"/>
      <c r="L4184" s="368"/>
      <c r="M4184" s="368"/>
      <c r="N4184" s="372"/>
      <c r="O4184" s="368"/>
      <c r="P4184" s="371" t="str">
        <f>TEXT(daily!$B4184,"mmmm")</f>
        <v>January</v>
      </c>
      <c r="Q4184" s="373"/>
      <c r="R4184" s="313" t="str">
        <f t="shared" si="105"/>
        <v>1900</v>
      </c>
    </row>
    <row r="4185" ht="27" customHeight="1" spans="1:18">
      <c r="A4185" s="366"/>
      <c r="B4185" s="367"/>
      <c r="C4185" s="368"/>
      <c r="D4185" s="368"/>
      <c r="E4185" s="368"/>
      <c r="F4185" s="368"/>
      <c r="G4185" s="368"/>
      <c r="H4185" s="369"/>
      <c r="I4185" s="368"/>
      <c r="J4185" s="368"/>
      <c r="K4185" s="368"/>
      <c r="L4185" s="368"/>
      <c r="M4185" s="368"/>
      <c r="N4185" s="370"/>
      <c r="O4185" s="368"/>
      <c r="P4185" s="371" t="str">
        <f>TEXT(daily!$B4185,"mmmm")</f>
        <v>January</v>
      </c>
      <c r="Q4185" s="373"/>
      <c r="R4185" s="313" t="str">
        <f t="shared" si="105"/>
        <v>1900</v>
      </c>
    </row>
    <row r="4186" ht="27" customHeight="1" spans="1:18">
      <c r="A4186" s="366"/>
      <c r="B4186" s="367"/>
      <c r="C4186" s="368"/>
      <c r="D4186" s="368"/>
      <c r="E4186" s="368"/>
      <c r="F4186" s="368"/>
      <c r="G4186" s="368"/>
      <c r="H4186" s="369"/>
      <c r="I4186" s="368"/>
      <c r="J4186" s="368"/>
      <c r="K4186" s="368"/>
      <c r="L4186" s="368"/>
      <c r="M4186" s="368"/>
      <c r="N4186" s="372"/>
      <c r="O4186" s="368"/>
      <c r="P4186" s="371" t="str">
        <f>TEXT(daily!$B4186,"mmmm")</f>
        <v>January</v>
      </c>
      <c r="Q4186" s="373"/>
      <c r="R4186" s="313" t="str">
        <f t="shared" si="105"/>
        <v>1900</v>
      </c>
    </row>
    <row r="4187" ht="27" customHeight="1" spans="1:18">
      <c r="A4187" s="366"/>
      <c r="B4187" s="367"/>
      <c r="C4187" s="368"/>
      <c r="D4187" s="368"/>
      <c r="E4187" s="368"/>
      <c r="F4187" s="368"/>
      <c r="G4187" s="368"/>
      <c r="H4187" s="369"/>
      <c r="I4187" s="368"/>
      <c r="J4187" s="368"/>
      <c r="K4187" s="368"/>
      <c r="L4187" s="368"/>
      <c r="M4187" s="368"/>
      <c r="N4187" s="370"/>
      <c r="O4187" s="368"/>
      <c r="P4187" s="371" t="str">
        <f>TEXT(daily!$B4187,"mmmm")</f>
        <v>January</v>
      </c>
      <c r="Q4187" s="373"/>
      <c r="R4187" s="313" t="str">
        <f t="shared" si="105"/>
        <v>1900</v>
      </c>
    </row>
    <row r="4188" ht="27" customHeight="1" spans="1:18">
      <c r="A4188" s="366"/>
      <c r="B4188" s="367"/>
      <c r="C4188" s="368"/>
      <c r="D4188" s="368"/>
      <c r="E4188" s="368"/>
      <c r="F4188" s="368"/>
      <c r="G4188" s="368"/>
      <c r="H4188" s="369"/>
      <c r="I4188" s="368"/>
      <c r="J4188" s="368"/>
      <c r="K4188" s="368"/>
      <c r="L4188" s="368"/>
      <c r="M4188" s="368"/>
      <c r="N4188" s="372"/>
      <c r="O4188" s="368"/>
      <c r="P4188" s="371" t="str">
        <f>TEXT(daily!$B4188,"mmmm")</f>
        <v>January</v>
      </c>
      <c r="Q4188" s="373"/>
      <c r="R4188" s="313" t="str">
        <f t="shared" si="105"/>
        <v>1900</v>
      </c>
    </row>
    <row r="4189" ht="27" customHeight="1" spans="1:18">
      <c r="A4189" s="366"/>
      <c r="B4189" s="367"/>
      <c r="C4189" s="368"/>
      <c r="D4189" s="368"/>
      <c r="E4189" s="368"/>
      <c r="F4189" s="368"/>
      <c r="G4189" s="368"/>
      <c r="H4189" s="369"/>
      <c r="I4189" s="368"/>
      <c r="J4189" s="368"/>
      <c r="K4189" s="368"/>
      <c r="L4189" s="368"/>
      <c r="M4189" s="368"/>
      <c r="N4189" s="370"/>
      <c r="O4189" s="368"/>
      <c r="P4189" s="371" t="str">
        <f>TEXT(daily!$B4189,"mmmm")</f>
        <v>January</v>
      </c>
      <c r="Q4189" s="373"/>
      <c r="R4189" s="313" t="str">
        <f t="shared" si="105"/>
        <v>1900</v>
      </c>
    </row>
    <row r="4190" ht="27" customHeight="1" spans="1:18">
      <c r="A4190" s="366"/>
      <c r="B4190" s="367"/>
      <c r="C4190" s="368"/>
      <c r="D4190" s="368"/>
      <c r="E4190" s="368"/>
      <c r="F4190" s="368"/>
      <c r="G4190" s="368"/>
      <c r="H4190" s="369"/>
      <c r="I4190" s="368"/>
      <c r="J4190" s="368"/>
      <c r="K4190" s="368"/>
      <c r="L4190" s="368"/>
      <c r="M4190" s="368"/>
      <c r="N4190" s="372"/>
      <c r="O4190" s="368"/>
      <c r="P4190" s="371" t="str">
        <f>TEXT(daily!$B4190,"mmmm")</f>
        <v>January</v>
      </c>
      <c r="Q4190" s="373"/>
      <c r="R4190" s="313" t="str">
        <f t="shared" si="105"/>
        <v>1900</v>
      </c>
    </row>
    <row r="4191" ht="27" customHeight="1" spans="1:18">
      <c r="A4191" s="366"/>
      <c r="B4191" s="367"/>
      <c r="C4191" s="368"/>
      <c r="D4191" s="368"/>
      <c r="E4191" s="368"/>
      <c r="F4191" s="368"/>
      <c r="G4191" s="368"/>
      <c r="H4191" s="369"/>
      <c r="I4191" s="368"/>
      <c r="J4191" s="368"/>
      <c r="K4191" s="368"/>
      <c r="L4191" s="368"/>
      <c r="M4191" s="368"/>
      <c r="N4191" s="370"/>
      <c r="O4191" s="368"/>
      <c r="P4191" s="371" t="str">
        <f>TEXT(daily!$B4191,"mmmm")</f>
        <v>January</v>
      </c>
      <c r="Q4191" s="373"/>
      <c r="R4191" s="313" t="str">
        <f t="shared" si="105"/>
        <v>1900</v>
      </c>
    </row>
    <row r="4192" ht="27" customHeight="1" spans="1:18">
      <c r="A4192" s="366"/>
      <c r="B4192" s="367"/>
      <c r="C4192" s="368"/>
      <c r="D4192" s="368"/>
      <c r="E4192" s="368"/>
      <c r="F4192" s="368"/>
      <c r="G4192" s="368"/>
      <c r="H4192" s="369"/>
      <c r="I4192" s="368"/>
      <c r="J4192" s="368"/>
      <c r="K4192" s="368"/>
      <c r="L4192" s="368"/>
      <c r="M4192" s="368"/>
      <c r="N4192" s="372"/>
      <c r="O4192" s="368"/>
      <c r="P4192" s="371" t="str">
        <f>TEXT(daily!$B4192,"mmmm")</f>
        <v>January</v>
      </c>
      <c r="Q4192" s="373"/>
      <c r="R4192" s="313" t="str">
        <f t="shared" si="105"/>
        <v>1900</v>
      </c>
    </row>
    <row r="4193" ht="27" customHeight="1" spans="1:18">
      <c r="A4193" s="366"/>
      <c r="B4193" s="367"/>
      <c r="C4193" s="368"/>
      <c r="D4193" s="368"/>
      <c r="E4193" s="368"/>
      <c r="F4193" s="368"/>
      <c r="G4193" s="368"/>
      <c r="H4193" s="369"/>
      <c r="I4193" s="368"/>
      <c r="J4193" s="368"/>
      <c r="K4193" s="368"/>
      <c r="L4193" s="368"/>
      <c r="M4193" s="368"/>
      <c r="N4193" s="370"/>
      <c r="O4193" s="368"/>
      <c r="P4193" s="371" t="str">
        <f>TEXT(daily!$B4193,"mmmm")</f>
        <v>January</v>
      </c>
      <c r="Q4193" s="373"/>
      <c r="R4193" s="313" t="str">
        <f t="shared" si="105"/>
        <v>1900</v>
      </c>
    </row>
    <row r="4194" ht="27" customHeight="1" spans="1:18">
      <c r="A4194" s="366"/>
      <c r="B4194" s="367"/>
      <c r="C4194" s="368"/>
      <c r="D4194" s="368"/>
      <c r="E4194" s="368"/>
      <c r="F4194" s="368"/>
      <c r="G4194" s="368"/>
      <c r="H4194" s="369"/>
      <c r="I4194" s="368"/>
      <c r="J4194" s="368"/>
      <c r="K4194" s="368"/>
      <c r="L4194" s="368"/>
      <c r="M4194" s="368"/>
      <c r="N4194" s="372"/>
      <c r="O4194" s="368"/>
      <c r="P4194" s="371" t="str">
        <f>TEXT(daily!$B4194,"mmmm")</f>
        <v>January</v>
      </c>
      <c r="Q4194" s="373"/>
      <c r="R4194" s="313" t="str">
        <f t="shared" si="105"/>
        <v>1900</v>
      </c>
    </row>
    <row r="4195" ht="27" customHeight="1" spans="1:18">
      <c r="A4195" s="366"/>
      <c r="B4195" s="367"/>
      <c r="C4195" s="368"/>
      <c r="D4195" s="368"/>
      <c r="E4195" s="368"/>
      <c r="F4195" s="368"/>
      <c r="G4195" s="368"/>
      <c r="H4195" s="369"/>
      <c r="I4195" s="368"/>
      <c r="J4195" s="368"/>
      <c r="K4195" s="368"/>
      <c r="L4195" s="368"/>
      <c r="M4195" s="368"/>
      <c r="N4195" s="370"/>
      <c r="O4195" s="368"/>
      <c r="P4195" s="371" t="str">
        <f>TEXT(daily!$B4195,"mmmm")</f>
        <v>January</v>
      </c>
      <c r="Q4195" s="373"/>
      <c r="R4195" s="313" t="str">
        <f t="shared" si="105"/>
        <v>1900</v>
      </c>
    </row>
    <row r="4196" ht="27" customHeight="1" spans="1:18">
      <c r="A4196" s="366"/>
      <c r="B4196" s="367"/>
      <c r="C4196" s="368"/>
      <c r="D4196" s="368"/>
      <c r="E4196" s="368"/>
      <c r="F4196" s="368"/>
      <c r="G4196" s="368"/>
      <c r="H4196" s="369"/>
      <c r="I4196" s="368"/>
      <c r="J4196" s="368"/>
      <c r="K4196" s="368"/>
      <c r="L4196" s="368"/>
      <c r="M4196" s="368"/>
      <c r="N4196" s="372"/>
      <c r="O4196" s="368"/>
      <c r="P4196" s="371" t="str">
        <f>TEXT(daily!$B4196,"mmmm")</f>
        <v>January</v>
      </c>
      <c r="Q4196" s="373"/>
      <c r="R4196" s="313" t="str">
        <f t="shared" si="105"/>
        <v>1900</v>
      </c>
    </row>
    <row r="4197" ht="27" customHeight="1" spans="1:18">
      <c r="A4197" s="366"/>
      <c r="B4197" s="367"/>
      <c r="C4197" s="368"/>
      <c r="D4197" s="368"/>
      <c r="E4197" s="368"/>
      <c r="F4197" s="368"/>
      <c r="G4197" s="368"/>
      <c r="H4197" s="369"/>
      <c r="I4197" s="368"/>
      <c r="J4197" s="368"/>
      <c r="K4197" s="368"/>
      <c r="L4197" s="368"/>
      <c r="M4197" s="368"/>
      <c r="N4197" s="370"/>
      <c r="O4197" s="368"/>
      <c r="P4197" s="371" t="str">
        <f>TEXT(daily!$B4197,"mmmm")</f>
        <v>January</v>
      </c>
      <c r="Q4197" s="373"/>
      <c r="R4197" s="313" t="str">
        <f t="shared" si="105"/>
        <v>1900</v>
      </c>
    </row>
    <row r="4198" ht="27" customHeight="1" spans="1:18">
      <c r="A4198" s="366"/>
      <c r="B4198" s="367"/>
      <c r="C4198" s="368"/>
      <c r="D4198" s="368"/>
      <c r="E4198" s="368"/>
      <c r="F4198" s="368"/>
      <c r="G4198" s="368"/>
      <c r="H4198" s="369"/>
      <c r="I4198" s="368"/>
      <c r="J4198" s="368"/>
      <c r="K4198" s="368"/>
      <c r="L4198" s="368"/>
      <c r="M4198" s="368"/>
      <c r="N4198" s="372"/>
      <c r="O4198" s="368"/>
      <c r="P4198" s="371" t="str">
        <f>TEXT(daily!$B4198,"mmmm")</f>
        <v>January</v>
      </c>
      <c r="Q4198" s="373"/>
      <c r="R4198" s="313" t="str">
        <f t="shared" si="105"/>
        <v>1900</v>
      </c>
    </row>
    <row r="4199" ht="27" customHeight="1" spans="1:18">
      <c r="A4199" s="366"/>
      <c r="B4199" s="367"/>
      <c r="C4199" s="368"/>
      <c r="D4199" s="368"/>
      <c r="E4199" s="368"/>
      <c r="F4199" s="368"/>
      <c r="G4199" s="368"/>
      <c r="H4199" s="369"/>
      <c r="I4199" s="368"/>
      <c r="J4199" s="368"/>
      <c r="K4199" s="368"/>
      <c r="L4199" s="368"/>
      <c r="M4199" s="368"/>
      <c r="N4199" s="370"/>
      <c r="O4199" s="368"/>
      <c r="P4199" s="371" t="str">
        <f>TEXT(daily!$B4199,"mmmm")</f>
        <v>January</v>
      </c>
      <c r="Q4199" s="373"/>
      <c r="R4199" s="313" t="str">
        <f t="shared" si="105"/>
        <v>1900</v>
      </c>
    </row>
    <row r="4200" ht="27" customHeight="1" spans="1:18">
      <c r="A4200" s="366"/>
      <c r="B4200" s="367"/>
      <c r="C4200" s="368"/>
      <c r="D4200" s="368"/>
      <c r="E4200" s="368"/>
      <c r="F4200" s="368"/>
      <c r="G4200" s="368"/>
      <c r="H4200" s="369"/>
      <c r="I4200" s="368"/>
      <c r="J4200" s="368"/>
      <c r="K4200" s="368"/>
      <c r="L4200" s="368"/>
      <c r="M4200" s="368"/>
      <c r="N4200" s="372"/>
      <c r="O4200" s="368"/>
      <c r="P4200" s="371" t="str">
        <f>TEXT(daily!$B4200,"mmmm")</f>
        <v>January</v>
      </c>
      <c r="Q4200" s="373"/>
      <c r="R4200" s="313" t="str">
        <f t="shared" si="105"/>
        <v>1900</v>
      </c>
    </row>
    <row r="4201" ht="27" customHeight="1" spans="1:18">
      <c r="A4201" s="366"/>
      <c r="B4201" s="367"/>
      <c r="C4201" s="368"/>
      <c r="D4201" s="368"/>
      <c r="E4201" s="368"/>
      <c r="F4201" s="368"/>
      <c r="G4201" s="368"/>
      <c r="H4201" s="369"/>
      <c r="I4201" s="368"/>
      <c r="J4201" s="368"/>
      <c r="K4201" s="368"/>
      <c r="L4201" s="368"/>
      <c r="M4201" s="368"/>
      <c r="N4201" s="370"/>
      <c r="O4201" s="368"/>
      <c r="P4201" s="371" t="str">
        <f>TEXT(daily!$B4201,"mmmm")</f>
        <v>January</v>
      </c>
      <c r="Q4201" s="373"/>
      <c r="R4201" s="313" t="str">
        <f t="shared" si="105"/>
        <v>1900</v>
      </c>
    </row>
    <row r="4202" ht="27" customHeight="1" spans="1:18">
      <c r="A4202" s="366"/>
      <c r="B4202" s="367"/>
      <c r="C4202" s="368"/>
      <c r="D4202" s="368"/>
      <c r="E4202" s="368"/>
      <c r="F4202" s="368"/>
      <c r="G4202" s="368"/>
      <c r="H4202" s="369"/>
      <c r="I4202" s="368"/>
      <c r="J4202" s="368"/>
      <c r="K4202" s="368"/>
      <c r="L4202" s="368"/>
      <c r="M4202" s="368"/>
      <c r="N4202" s="372"/>
      <c r="O4202" s="368"/>
      <c r="P4202" s="371" t="str">
        <f>TEXT(daily!$B4202,"mmmm")</f>
        <v>January</v>
      </c>
      <c r="Q4202" s="373"/>
      <c r="R4202" s="313" t="str">
        <f t="shared" si="105"/>
        <v>1900</v>
      </c>
    </row>
    <row r="4203" ht="27" customHeight="1" spans="1:18">
      <c r="A4203" s="366"/>
      <c r="B4203" s="367"/>
      <c r="C4203" s="368"/>
      <c r="D4203" s="368"/>
      <c r="E4203" s="368"/>
      <c r="F4203" s="368"/>
      <c r="G4203" s="368"/>
      <c r="H4203" s="369"/>
      <c r="I4203" s="368"/>
      <c r="J4203" s="368"/>
      <c r="K4203" s="368"/>
      <c r="L4203" s="368"/>
      <c r="M4203" s="368"/>
      <c r="N4203" s="370"/>
      <c r="O4203" s="368"/>
      <c r="P4203" s="371" t="str">
        <f>TEXT(daily!$B4203,"mmmm")</f>
        <v>January</v>
      </c>
      <c r="Q4203" s="373"/>
      <c r="R4203" s="313" t="str">
        <f t="shared" si="105"/>
        <v>1900</v>
      </c>
    </row>
    <row r="4204" ht="27" customHeight="1" spans="1:18">
      <c r="A4204" s="366"/>
      <c r="B4204" s="367"/>
      <c r="C4204" s="368"/>
      <c r="D4204" s="368"/>
      <c r="E4204" s="368"/>
      <c r="F4204" s="368"/>
      <c r="G4204" s="368"/>
      <c r="H4204" s="369"/>
      <c r="I4204" s="368"/>
      <c r="J4204" s="368"/>
      <c r="K4204" s="368"/>
      <c r="L4204" s="368"/>
      <c r="M4204" s="368"/>
      <c r="N4204" s="372"/>
      <c r="O4204" s="368"/>
      <c r="P4204" s="371" t="str">
        <f>TEXT(daily!$B4204,"mmmm")</f>
        <v>January</v>
      </c>
      <c r="Q4204" s="373"/>
      <c r="R4204" s="313" t="str">
        <f t="shared" si="105"/>
        <v>1900</v>
      </c>
    </row>
    <row r="4205" ht="27" customHeight="1" spans="1:18">
      <c r="A4205" s="366"/>
      <c r="B4205" s="367"/>
      <c r="C4205" s="368"/>
      <c r="D4205" s="368"/>
      <c r="E4205" s="368"/>
      <c r="F4205" s="368"/>
      <c r="G4205" s="368"/>
      <c r="H4205" s="369"/>
      <c r="I4205" s="368"/>
      <c r="J4205" s="368"/>
      <c r="K4205" s="368"/>
      <c r="L4205" s="368"/>
      <c r="M4205" s="368"/>
      <c r="N4205" s="370"/>
      <c r="O4205" s="368"/>
      <c r="P4205" s="371" t="str">
        <f>TEXT(daily!$B4205,"mmmm")</f>
        <v>January</v>
      </c>
      <c r="Q4205" s="373"/>
      <c r="R4205" s="313" t="str">
        <f t="shared" si="105"/>
        <v>1900</v>
      </c>
    </row>
    <row r="4206" ht="27" customHeight="1" spans="1:18">
      <c r="A4206" s="366"/>
      <c r="B4206" s="367"/>
      <c r="C4206" s="368"/>
      <c r="D4206" s="368"/>
      <c r="E4206" s="368"/>
      <c r="F4206" s="368"/>
      <c r="G4206" s="368"/>
      <c r="H4206" s="369"/>
      <c r="I4206" s="368"/>
      <c r="J4206" s="368"/>
      <c r="K4206" s="368"/>
      <c r="L4206" s="368"/>
      <c r="M4206" s="368"/>
      <c r="N4206" s="372"/>
      <c r="O4206" s="368"/>
      <c r="P4206" s="371" t="str">
        <f>TEXT(daily!$B4206,"mmmm")</f>
        <v>January</v>
      </c>
      <c r="Q4206" s="373"/>
      <c r="R4206" s="313" t="str">
        <f t="shared" si="105"/>
        <v>1900</v>
      </c>
    </row>
    <row r="4207" ht="27" customHeight="1" spans="1:18">
      <c r="A4207" s="366"/>
      <c r="B4207" s="367"/>
      <c r="C4207" s="368"/>
      <c r="D4207" s="368"/>
      <c r="E4207" s="368"/>
      <c r="F4207" s="368"/>
      <c r="G4207" s="368"/>
      <c r="H4207" s="369"/>
      <c r="I4207" s="368"/>
      <c r="J4207" s="368"/>
      <c r="K4207" s="368"/>
      <c r="L4207" s="368"/>
      <c r="M4207" s="368"/>
      <c r="N4207" s="370"/>
      <c r="O4207" s="368"/>
      <c r="P4207" s="371" t="str">
        <f>TEXT(daily!$B4207,"mmmm")</f>
        <v>January</v>
      </c>
      <c r="Q4207" s="373"/>
      <c r="R4207" s="313" t="str">
        <f t="shared" si="105"/>
        <v>1900</v>
      </c>
    </row>
    <row r="4208" ht="27" customHeight="1" spans="1:18">
      <c r="A4208" s="366"/>
      <c r="B4208" s="367"/>
      <c r="C4208" s="368"/>
      <c r="D4208" s="368"/>
      <c r="E4208" s="368"/>
      <c r="F4208" s="368"/>
      <c r="G4208" s="368"/>
      <c r="H4208" s="369"/>
      <c r="I4208" s="368"/>
      <c r="J4208" s="368"/>
      <c r="K4208" s="368"/>
      <c r="L4208" s="368"/>
      <c r="M4208" s="368"/>
      <c r="N4208" s="372"/>
      <c r="O4208" s="368"/>
      <c r="P4208" s="371" t="str">
        <f>TEXT(daily!$B4208,"mmmm")</f>
        <v>January</v>
      </c>
      <c r="Q4208" s="373"/>
      <c r="R4208" s="313" t="str">
        <f t="shared" si="105"/>
        <v>1900</v>
      </c>
    </row>
    <row r="4209" ht="27" customHeight="1" spans="1:18">
      <c r="A4209" s="366"/>
      <c r="B4209" s="367"/>
      <c r="C4209" s="368"/>
      <c r="D4209" s="368"/>
      <c r="E4209" s="368"/>
      <c r="F4209" s="368"/>
      <c r="G4209" s="368"/>
      <c r="H4209" s="369"/>
      <c r="I4209" s="368"/>
      <c r="J4209" s="368"/>
      <c r="K4209" s="368"/>
      <c r="L4209" s="368"/>
      <c r="M4209" s="368"/>
      <c r="N4209" s="370"/>
      <c r="O4209" s="368"/>
      <c r="P4209" s="371" t="str">
        <f>TEXT(daily!$B4209,"mmmm")</f>
        <v>January</v>
      </c>
      <c r="Q4209" s="373"/>
      <c r="R4209" s="313" t="str">
        <f t="shared" si="105"/>
        <v>1900</v>
      </c>
    </row>
    <row r="4210" ht="27" customHeight="1" spans="1:18">
      <c r="A4210" s="366"/>
      <c r="B4210" s="367"/>
      <c r="C4210" s="368"/>
      <c r="D4210" s="368"/>
      <c r="E4210" s="368"/>
      <c r="F4210" s="368"/>
      <c r="G4210" s="368"/>
      <c r="H4210" s="369"/>
      <c r="I4210" s="368"/>
      <c r="J4210" s="368"/>
      <c r="K4210" s="368"/>
      <c r="L4210" s="368"/>
      <c r="M4210" s="368"/>
      <c r="N4210" s="372"/>
      <c r="O4210" s="368"/>
      <c r="P4210" s="371" t="str">
        <f>TEXT(daily!$B4210,"mmmm")</f>
        <v>January</v>
      </c>
      <c r="Q4210" s="373"/>
      <c r="R4210" s="313" t="str">
        <f t="shared" si="105"/>
        <v>1900</v>
      </c>
    </row>
    <row r="4211" ht="27" customHeight="1" spans="1:18">
      <c r="A4211" s="366"/>
      <c r="B4211" s="367"/>
      <c r="C4211" s="368"/>
      <c r="D4211" s="368"/>
      <c r="E4211" s="368"/>
      <c r="F4211" s="368"/>
      <c r="G4211" s="368"/>
      <c r="H4211" s="369"/>
      <c r="I4211" s="368"/>
      <c r="J4211" s="368"/>
      <c r="K4211" s="368"/>
      <c r="L4211" s="368"/>
      <c r="M4211" s="368"/>
      <c r="N4211" s="370"/>
      <c r="O4211" s="368"/>
      <c r="P4211" s="371" t="str">
        <f>TEXT(daily!$B4211,"mmmm")</f>
        <v>January</v>
      </c>
      <c r="Q4211" s="373"/>
      <c r="R4211" s="313" t="str">
        <f t="shared" si="105"/>
        <v>1900</v>
      </c>
    </row>
    <row r="4212" ht="27" customHeight="1" spans="1:18">
      <c r="A4212" s="366"/>
      <c r="B4212" s="367"/>
      <c r="C4212" s="368"/>
      <c r="D4212" s="368"/>
      <c r="E4212" s="368"/>
      <c r="F4212" s="368"/>
      <c r="G4212" s="368"/>
      <c r="H4212" s="369"/>
      <c r="I4212" s="368"/>
      <c r="J4212" s="368"/>
      <c r="K4212" s="368"/>
      <c r="L4212" s="368"/>
      <c r="M4212" s="368"/>
      <c r="N4212" s="372"/>
      <c r="O4212" s="368"/>
      <c r="P4212" s="371" t="str">
        <f>TEXT(daily!$B4212,"mmmm")</f>
        <v>January</v>
      </c>
      <c r="Q4212" s="373"/>
      <c r="R4212" s="313" t="str">
        <f t="shared" si="105"/>
        <v>1900</v>
      </c>
    </row>
    <row r="4213" ht="27" customHeight="1" spans="1:18">
      <c r="A4213" s="366"/>
      <c r="B4213" s="367"/>
      <c r="C4213" s="368"/>
      <c r="D4213" s="368"/>
      <c r="E4213" s="368"/>
      <c r="F4213" s="368"/>
      <c r="G4213" s="368"/>
      <c r="H4213" s="369"/>
      <c r="I4213" s="368"/>
      <c r="J4213" s="368"/>
      <c r="K4213" s="368"/>
      <c r="L4213" s="368"/>
      <c r="M4213" s="368"/>
      <c r="N4213" s="370"/>
      <c r="O4213" s="368"/>
      <c r="P4213" s="371" t="str">
        <f>TEXT(daily!$B4213,"mmmm")</f>
        <v>January</v>
      </c>
      <c r="Q4213" s="373"/>
      <c r="R4213" s="313" t="str">
        <f t="shared" si="105"/>
        <v>1900</v>
      </c>
    </row>
    <row r="4214" ht="27" customHeight="1" spans="1:18">
      <c r="A4214" s="366"/>
      <c r="B4214" s="367"/>
      <c r="C4214" s="368"/>
      <c r="D4214" s="368"/>
      <c r="E4214" s="368"/>
      <c r="F4214" s="368"/>
      <c r="G4214" s="368"/>
      <c r="H4214" s="369"/>
      <c r="I4214" s="368"/>
      <c r="J4214" s="368"/>
      <c r="K4214" s="368"/>
      <c r="L4214" s="368"/>
      <c r="M4214" s="368"/>
      <c r="N4214" s="372"/>
      <c r="O4214" s="368"/>
      <c r="P4214" s="371" t="str">
        <f>TEXT(daily!$B4214,"mmmm")</f>
        <v>January</v>
      </c>
      <c r="Q4214" s="373"/>
      <c r="R4214" s="313" t="str">
        <f t="shared" si="105"/>
        <v>1900</v>
      </c>
    </row>
    <row r="4215" ht="27" customHeight="1" spans="1:18">
      <c r="A4215" s="366"/>
      <c r="B4215" s="367"/>
      <c r="C4215" s="368"/>
      <c r="D4215" s="368"/>
      <c r="E4215" s="368"/>
      <c r="F4215" s="368"/>
      <c r="G4215" s="368"/>
      <c r="H4215" s="369"/>
      <c r="I4215" s="368"/>
      <c r="J4215" s="368"/>
      <c r="K4215" s="368"/>
      <c r="L4215" s="368"/>
      <c r="M4215" s="368"/>
      <c r="N4215" s="370"/>
      <c r="O4215" s="368"/>
      <c r="P4215" s="371" t="str">
        <f>TEXT(daily!$B4215,"mmmm")</f>
        <v>January</v>
      </c>
      <c r="Q4215" s="373"/>
      <c r="R4215" s="313" t="str">
        <f t="shared" si="105"/>
        <v>1900</v>
      </c>
    </row>
    <row r="4216" ht="27" customHeight="1" spans="1:18">
      <c r="A4216" s="366"/>
      <c r="B4216" s="367"/>
      <c r="C4216" s="368"/>
      <c r="D4216" s="368"/>
      <c r="E4216" s="368"/>
      <c r="F4216" s="368"/>
      <c r="G4216" s="368"/>
      <c r="H4216" s="369"/>
      <c r="I4216" s="368"/>
      <c r="J4216" s="368"/>
      <c r="K4216" s="368"/>
      <c r="L4216" s="368"/>
      <c r="M4216" s="368"/>
      <c r="N4216" s="372"/>
      <c r="O4216" s="368"/>
      <c r="P4216" s="371" t="str">
        <f>TEXT(daily!$B4216,"mmmm")</f>
        <v>January</v>
      </c>
      <c r="Q4216" s="373"/>
      <c r="R4216" s="313" t="str">
        <f t="shared" si="105"/>
        <v>1900</v>
      </c>
    </row>
    <row r="4217" ht="27" customHeight="1" spans="1:18">
      <c r="A4217" s="366"/>
      <c r="B4217" s="367"/>
      <c r="C4217" s="368"/>
      <c r="D4217" s="368"/>
      <c r="E4217" s="368"/>
      <c r="F4217" s="368"/>
      <c r="G4217" s="368"/>
      <c r="H4217" s="369"/>
      <c r="I4217" s="368"/>
      <c r="J4217" s="368"/>
      <c r="K4217" s="368"/>
      <c r="L4217" s="368"/>
      <c r="M4217" s="368"/>
      <c r="N4217" s="370"/>
      <c r="O4217" s="368"/>
      <c r="P4217" s="371" t="str">
        <f>TEXT(daily!$B4217,"mmmm")</f>
        <v>January</v>
      </c>
      <c r="Q4217" s="373"/>
      <c r="R4217" s="313" t="str">
        <f t="shared" si="105"/>
        <v>1900</v>
      </c>
    </row>
    <row r="4218" ht="27" customHeight="1" spans="1:18">
      <c r="A4218" s="366"/>
      <c r="B4218" s="367"/>
      <c r="C4218" s="368"/>
      <c r="D4218" s="368"/>
      <c r="E4218" s="368"/>
      <c r="F4218" s="368"/>
      <c r="G4218" s="368"/>
      <c r="H4218" s="369"/>
      <c r="I4218" s="368"/>
      <c r="J4218" s="368"/>
      <c r="K4218" s="368"/>
      <c r="L4218" s="368"/>
      <c r="M4218" s="368"/>
      <c r="N4218" s="372"/>
      <c r="O4218" s="368"/>
      <c r="P4218" s="371" t="str">
        <f>TEXT(daily!$B4218,"mmmm")</f>
        <v>January</v>
      </c>
      <c r="Q4218" s="373"/>
      <c r="R4218" s="313" t="str">
        <f t="shared" si="105"/>
        <v>1900</v>
      </c>
    </row>
    <row r="4219" ht="27" customHeight="1" spans="1:18">
      <c r="A4219" s="366"/>
      <c r="B4219" s="367"/>
      <c r="C4219" s="368"/>
      <c r="D4219" s="368"/>
      <c r="E4219" s="368"/>
      <c r="F4219" s="368"/>
      <c r="G4219" s="368"/>
      <c r="H4219" s="369"/>
      <c r="I4219" s="368"/>
      <c r="J4219" s="368"/>
      <c r="K4219" s="368"/>
      <c r="L4219" s="368"/>
      <c r="M4219" s="368"/>
      <c r="N4219" s="370"/>
      <c r="O4219" s="368"/>
      <c r="P4219" s="371" t="str">
        <f>TEXT(daily!$B4219,"mmmm")</f>
        <v>January</v>
      </c>
      <c r="Q4219" s="373"/>
      <c r="R4219" s="313" t="str">
        <f t="shared" si="105"/>
        <v>1900</v>
      </c>
    </row>
    <row r="4220" ht="27" customHeight="1" spans="1:18">
      <c r="A4220" s="366"/>
      <c r="B4220" s="367"/>
      <c r="C4220" s="368"/>
      <c r="D4220" s="368"/>
      <c r="E4220" s="368"/>
      <c r="F4220" s="368"/>
      <c r="G4220" s="368"/>
      <c r="H4220" s="369"/>
      <c r="I4220" s="368"/>
      <c r="J4220" s="368"/>
      <c r="K4220" s="368"/>
      <c r="L4220" s="368"/>
      <c r="M4220" s="368"/>
      <c r="N4220" s="372"/>
      <c r="O4220" s="368"/>
      <c r="P4220" s="371" t="str">
        <f>TEXT(daily!$B4220,"mmmm")</f>
        <v>January</v>
      </c>
      <c r="Q4220" s="373"/>
      <c r="R4220" s="313" t="str">
        <f t="shared" si="105"/>
        <v>1900</v>
      </c>
    </row>
    <row r="4221" ht="27" customHeight="1" spans="1:18">
      <c r="A4221" s="366"/>
      <c r="B4221" s="367"/>
      <c r="C4221" s="368"/>
      <c r="D4221" s="368"/>
      <c r="E4221" s="368"/>
      <c r="F4221" s="368"/>
      <c r="G4221" s="368"/>
      <c r="H4221" s="369"/>
      <c r="I4221" s="368"/>
      <c r="J4221" s="368"/>
      <c r="K4221" s="368"/>
      <c r="L4221" s="368"/>
      <c r="M4221" s="368"/>
      <c r="N4221" s="370"/>
      <c r="O4221" s="368"/>
      <c r="P4221" s="371" t="str">
        <f>TEXT(daily!$B4221,"mmmm")</f>
        <v>January</v>
      </c>
      <c r="Q4221" s="373"/>
      <c r="R4221" s="313" t="str">
        <f t="shared" si="105"/>
        <v>1900</v>
      </c>
    </row>
    <row r="4222" ht="27" customHeight="1" spans="1:18">
      <c r="A4222" s="366"/>
      <c r="B4222" s="367"/>
      <c r="C4222" s="368"/>
      <c r="D4222" s="368"/>
      <c r="E4222" s="368"/>
      <c r="F4222" s="368"/>
      <c r="G4222" s="368"/>
      <c r="H4222" s="369"/>
      <c r="I4222" s="368"/>
      <c r="J4222" s="368"/>
      <c r="K4222" s="368"/>
      <c r="L4222" s="368"/>
      <c r="M4222" s="368"/>
      <c r="N4222" s="372"/>
      <c r="O4222" s="368"/>
      <c r="P4222" s="371" t="str">
        <f>TEXT(daily!$B4222,"mmmm")</f>
        <v>January</v>
      </c>
      <c r="Q4222" s="373"/>
      <c r="R4222" s="313" t="str">
        <f t="shared" si="105"/>
        <v>1900</v>
      </c>
    </row>
    <row r="4223" ht="27" customHeight="1" spans="1:18">
      <c r="A4223" s="366"/>
      <c r="B4223" s="367"/>
      <c r="C4223" s="368"/>
      <c r="D4223" s="368"/>
      <c r="E4223" s="368"/>
      <c r="F4223" s="368"/>
      <c r="G4223" s="368"/>
      <c r="H4223" s="369"/>
      <c r="I4223" s="368"/>
      <c r="J4223" s="368"/>
      <c r="K4223" s="368"/>
      <c r="L4223" s="368"/>
      <c r="M4223" s="368"/>
      <c r="N4223" s="370"/>
      <c r="O4223" s="368"/>
      <c r="P4223" s="371" t="str">
        <f>TEXT(daily!$B4223,"mmmm")</f>
        <v>January</v>
      </c>
      <c r="Q4223" s="373"/>
      <c r="R4223" s="313" t="str">
        <f t="shared" si="105"/>
        <v>1900</v>
      </c>
    </row>
    <row r="4224" ht="27" customHeight="1" spans="1:18">
      <c r="A4224" s="366"/>
      <c r="B4224" s="367"/>
      <c r="C4224" s="368"/>
      <c r="D4224" s="368"/>
      <c r="E4224" s="368"/>
      <c r="F4224" s="368"/>
      <c r="G4224" s="368"/>
      <c r="H4224" s="369"/>
      <c r="I4224" s="368"/>
      <c r="J4224" s="368"/>
      <c r="K4224" s="368"/>
      <c r="L4224" s="368"/>
      <c r="M4224" s="368"/>
      <c r="N4224" s="372"/>
      <c r="O4224" s="368"/>
      <c r="P4224" s="371" t="str">
        <f>TEXT(daily!$B4224,"mmmm")</f>
        <v>January</v>
      </c>
      <c r="Q4224" s="373"/>
      <c r="R4224" s="313" t="str">
        <f t="shared" si="105"/>
        <v>1900</v>
      </c>
    </row>
    <row r="4225" ht="27" customHeight="1" spans="1:18">
      <c r="A4225" s="366"/>
      <c r="B4225" s="367"/>
      <c r="C4225" s="368"/>
      <c r="D4225" s="368"/>
      <c r="E4225" s="368"/>
      <c r="F4225" s="368"/>
      <c r="G4225" s="368"/>
      <c r="H4225" s="369"/>
      <c r="I4225" s="368"/>
      <c r="J4225" s="368"/>
      <c r="K4225" s="368"/>
      <c r="L4225" s="368"/>
      <c r="M4225" s="368"/>
      <c r="N4225" s="370"/>
      <c r="O4225" s="368"/>
      <c r="P4225" s="371" t="str">
        <f>TEXT(daily!$B4225,"mmmm")</f>
        <v>January</v>
      </c>
      <c r="Q4225" s="373"/>
      <c r="R4225" s="313" t="str">
        <f t="shared" si="105"/>
        <v>1900</v>
      </c>
    </row>
    <row r="4226" ht="27" customHeight="1" spans="1:18">
      <c r="A4226" s="366"/>
      <c r="B4226" s="367"/>
      <c r="C4226" s="368"/>
      <c r="D4226" s="368"/>
      <c r="E4226" s="368"/>
      <c r="F4226" s="368"/>
      <c r="G4226" s="368"/>
      <c r="H4226" s="369"/>
      <c r="I4226" s="368"/>
      <c r="J4226" s="368"/>
      <c r="K4226" s="368"/>
      <c r="L4226" s="368"/>
      <c r="M4226" s="368"/>
      <c r="N4226" s="372"/>
      <c r="O4226" s="368"/>
      <c r="P4226" s="371" t="str">
        <f>TEXT(daily!$B4226,"mmmm")</f>
        <v>January</v>
      </c>
      <c r="Q4226" s="373"/>
      <c r="R4226" s="313" t="str">
        <f t="shared" si="105"/>
        <v>1900</v>
      </c>
    </row>
    <row r="4227" ht="27" customHeight="1" spans="1:18">
      <c r="A4227" s="366"/>
      <c r="B4227" s="367"/>
      <c r="C4227" s="368"/>
      <c r="D4227" s="368"/>
      <c r="E4227" s="368"/>
      <c r="F4227" s="368"/>
      <c r="G4227" s="368"/>
      <c r="H4227" s="369"/>
      <c r="I4227" s="368"/>
      <c r="J4227" s="368"/>
      <c r="K4227" s="368"/>
      <c r="L4227" s="368"/>
      <c r="M4227" s="368"/>
      <c r="N4227" s="370"/>
      <c r="O4227" s="368"/>
      <c r="P4227" s="371" t="str">
        <f>TEXT(daily!$B4227,"mmmm")</f>
        <v>January</v>
      </c>
      <c r="Q4227" s="373"/>
      <c r="R4227" s="313" t="str">
        <f t="shared" si="105"/>
        <v>1900</v>
      </c>
    </row>
    <row r="4228" ht="27" customHeight="1" spans="1:18">
      <c r="A4228" s="366"/>
      <c r="B4228" s="367"/>
      <c r="C4228" s="368"/>
      <c r="D4228" s="368"/>
      <c r="E4228" s="368"/>
      <c r="F4228" s="368"/>
      <c r="G4228" s="368"/>
      <c r="H4228" s="369"/>
      <c r="I4228" s="368"/>
      <c r="J4228" s="368"/>
      <c r="K4228" s="368"/>
      <c r="L4228" s="368"/>
      <c r="M4228" s="368"/>
      <c r="N4228" s="372"/>
      <c r="O4228" s="368"/>
      <c r="P4228" s="371" t="str">
        <f>TEXT(daily!$B4228,"mmmm")</f>
        <v>January</v>
      </c>
      <c r="Q4228" s="373"/>
      <c r="R4228" s="313" t="str">
        <f t="shared" si="105"/>
        <v>1900</v>
      </c>
    </row>
    <row r="4229" ht="27" customHeight="1" spans="1:18">
      <c r="A4229" s="366"/>
      <c r="B4229" s="367"/>
      <c r="C4229" s="368"/>
      <c r="D4229" s="368"/>
      <c r="E4229" s="368"/>
      <c r="F4229" s="368"/>
      <c r="G4229" s="368"/>
      <c r="H4229" s="369"/>
      <c r="I4229" s="368"/>
      <c r="J4229" s="368"/>
      <c r="K4229" s="368"/>
      <c r="L4229" s="368"/>
      <c r="M4229" s="368"/>
      <c r="N4229" s="370"/>
      <c r="O4229" s="368"/>
      <c r="P4229" s="371" t="str">
        <f>TEXT(daily!$B4229,"mmmm")</f>
        <v>January</v>
      </c>
      <c r="Q4229" s="373"/>
      <c r="R4229" s="313" t="str">
        <f t="shared" si="105"/>
        <v>1900</v>
      </c>
    </row>
    <row r="4230" ht="27" customHeight="1" spans="1:18">
      <c r="A4230" s="366"/>
      <c r="B4230" s="367"/>
      <c r="C4230" s="368"/>
      <c r="D4230" s="368"/>
      <c r="E4230" s="368"/>
      <c r="F4230" s="368"/>
      <c r="G4230" s="368"/>
      <c r="H4230" s="369"/>
      <c r="I4230" s="368"/>
      <c r="J4230" s="368"/>
      <c r="K4230" s="368"/>
      <c r="L4230" s="368"/>
      <c r="M4230" s="368"/>
      <c r="N4230" s="372"/>
      <c r="O4230" s="368"/>
      <c r="P4230" s="371" t="str">
        <f>TEXT(daily!$B4230,"mmmm")</f>
        <v>January</v>
      </c>
      <c r="Q4230" s="373"/>
      <c r="R4230" s="313" t="str">
        <f t="shared" si="105"/>
        <v>1900</v>
      </c>
    </row>
    <row r="4231" ht="27" customHeight="1" spans="1:18">
      <c r="A4231" s="366"/>
      <c r="B4231" s="367"/>
      <c r="C4231" s="368"/>
      <c r="D4231" s="368"/>
      <c r="E4231" s="368"/>
      <c r="F4231" s="368"/>
      <c r="G4231" s="368"/>
      <c r="H4231" s="369"/>
      <c r="I4231" s="368"/>
      <c r="J4231" s="368"/>
      <c r="K4231" s="368"/>
      <c r="L4231" s="368"/>
      <c r="M4231" s="368"/>
      <c r="N4231" s="370"/>
      <c r="O4231" s="368"/>
      <c r="P4231" s="371" t="str">
        <f>TEXT(daily!$B4231,"mmmm")</f>
        <v>January</v>
      </c>
      <c r="Q4231" s="373"/>
      <c r="R4231" s="313" t="str">
        <f t="shared" si="105"/>
        <v>1900</v>
      </c>
    </row>
    <row r="4232" ht="27" customHeight="1" spans="1:18">
      <c r="A4232" s="366"/>
      <c r="B4232" s="367"/>
      <c r="C4232" s="368"/>
      <c r="D4232" s="368"/>
      <c r="E4232" s="368"/>
      <c r="F4232" s="368"/>
      <c r="G4232" s="368"/>
      <c r="H4232" s="369"/>
      <c r="I4232" s="368"/>
      <c r="J4232" s="368"/>
      <c r="K4232" s="368"/>
      <c r="L4232" s="368"/>
      <c r="M4232" s="368"/>
      <c r="N4232" s="372"/>
      <c r="O4232" s="368"/>
      <c r="P4232" s="371" t="str">
        <f>TEXT(daily!$B4232,"mmmm")</f>
        <v>January</v>
      </c>
      <c r="Q4232" s="373"/>
      <c r="R4232" s="313" t="str">
        <f t="shared" si="105"/>
        <v>1900</v>
      </c>
    </row>
    <row r="4233" ht="27" customHeight="1" spans="1:18">
      <c r="A4233" s="366"/>
      <c r="B4233" s="367"/>
      <c r="C4233" s="368"/>
      <c r="D4233" s="368"/>
      <c r="E4233" s="368"/>
      <c r="F4233" s="368"/>
      <c r="G4233" s="368"/>
      <c r="H4233" s="369"/>
      <c r="I4233" s="368"/>
      <c r="J4233" s="368"/>
      <c r="K4233" s="368"/>
      <c r="L4233" s="368"/>
      <c r="M4233" s="368"/>
      <c r="N4233" s="370"/>
      <c r="O4233" s="368"/>
      <c r="P4233" s="371" t="str">
        <f>TEXT(daily!$B4233,"mmmm")</f>
        <v>January</v>
      </c>
      <c r="Q4233" s="373"/>
      <c r="R4233" s="313" t="str">
        <f t="shared" si="105"/>
        <v>1900</v>
      </c>
    </row>
    <row r="4234" ht="27" customHeight="1" spans="1:18">
      <c r="A4234" s="366"/>
      <c r="B4234" s="367"/>
      <c r="C4234" s="368"/>
      <c r="D4234" s="368"/>
      <c r="E4234" s="368"/>
      <c r="F4234" s="368"/>
      <c r="G4234" s="368"/>
      <c r="H4234" s="369"/>
      <c r="I4234" s="368"/>
      <c r="J4234" s="368"/>
      <c r="K4234" s="368"/>
      <c r="L4234" s="368"/>
      <c r="M4234" s="368"/>
      <c r="N4234" s="372"/>
      <c r="O4234" s="368"/>
      <c r="P4234" s="371" t="str">
        <f>TEXT(daily!$B4234,"mmmm")</f>
        <v>January</v>
      </c>
      <c r="Q4234" s="373"/>
      <c r="R4234" s="313" t="str">
        <f t="shared" si="105"/>
        <v>1900</v>
      </c>
    </row>
    <row r="4235" ht="27" customHeight="1" spans="1:18">
      <c r="A4235" s="366"/>
      <c r="B4235" s="367"/>
      <c r="C4235" s="368"/>
      <c r="D4235" s="368"/>
      <c r="E4235" s="368"/>
      <c r="F4235" s="368"/>
      <c r="G4235" s="368"/>
      <c r="H4235" s="369"/>
      <c r="I4235" s="368"/>
      <c r="J4235" s="368"/>
      <c r="K4235" s="368"/>
      <c r="L4235" s="368"/>
      <c r="M4235" s="368"/>
      <c r="N4235" s="370"/>
      <c r="O4235" s="368"/>
      <c r="P4235" s="371" t="str">
        <f>TEXT(daily!$B4235,"mmmm")</f>
        <v>January</v>
      </c>
      <c r="Q4235" s="373"/>
      <c r="R4235" s="313" t="str">
        <f t="shared" si="105"/>
        <v>1900</v>
      </c>
    </row>
    <row r="4236" ht="27" customHeight="1" spans="1:18">
      <c r="A4236" s="366"/>
      <c r="B4236" s="367"/>
      <c r="C4236" s="368"/>
      <c r="D4236" s="368"/>
      <c r="E4236" s="368"/>
      <c r="F4236" s="368"/>
      <c r="G4236" s="368"/>
      <c r="H4236" s="369"/>
      <c r="I4236" s="368"/>
      <c r="J4236" s="368"/>
      <c r="K4236" s="368"/>
      <c r="L4236" s="368"/>
      <c r="M4236" s="368"/>
      <c r="N4236" s="372"/>
      <c r="O4236" s="368"/>
      <c r="P4236" s="371" t="str">
        <f>TEXT(daily!$B4236,"mmmm")</f>
        <v>January</v>
      </c>
      <c r="Q4236" s="373"/>
      <c r="R4236" s="313" t="str">
        <f t="shared" si="105"/>
        <v>1900</v>
      </c>
    </row>
    <row r="4237" ht="27" customHeight="1" spans="1:18">
      <c r="A4237" s="366"/>
      <c r="B4237" s="367"/>
      <c r="C4237" s="368"/>
      <c r="D4237" s="368"/>
      <c r="E4237" s="368"/>
      <c r="F4237" s="368"/>
      <c r="G4237" s="368"/>
      <c r="H4237" s="369"/>
      <c r="I4237" s="368"/>
      <c r="J4237" s="368"/>
      <c r="K4237" s="368"/>
      <c r="L4237" s="368"/>
      <c r="M4237" s="368"/>
      <c r="N4237" s="370"/>
      <c r="O4237" s="368"/>
      <c r="P4237" s="371" t="str">
        <f>TEXT(daily!$B4237,"mmmm")</f>
        <v>January</v>
      </c>
      <c r="Q4237" s="373"/>
      <c r="R4237" s="313" t="str">
        <f t="shared" si="105"/>
        <v>1900</v>
      </c>
    </row>
    <row r="4238" ht="27" customHeight="1" spans="1:18">
      <c r="A4238" s="366"/>
      <c r="B4238" s="367"/>
      <c r="C4238" s="368"/>
      <c r="D4238" s="368"/>
      <c r="E4238" s="368"/>
      <c r="F4238" s="368"/>
      <c r="G4238" s="368"/>
      <c r="H4238" s="369"/>
      <c r="I4238" s="368"/>
      <c r="J4238" s="368"/>
      <c r="K4238" s="368"/>
      <c r="L4238" s="368"/>
      <c r="M4238" s="368"/>
      <c r="N4238" s="372"/>
      <c r="O4238" s="368"/>
      <c r="P4238" s="371" t="str">
        <f>TEXT(daily!$B4238,"mmmm")</f>
        <v>January</v>
      </c>
      <c r="Q4238" s="373"/>
      <c r="R4238" s="313" t="str">
        <f t="shared" si="105"/>
        <v>1900</v>
      </c>
    </row>
    <row r="4239" ht="27" customHeight="1" spans="1:18">
      <c r="A4239" s="366"/>
      <c r="B4239" s="367"/>
      <c r="C4239" s="368"/>
      <c r="D4239" s="368"/>
      <c r="E4239" s="368"/>
      <c r="F4239" s="368"/>
      <c r="G4239" s="368"/>
      <c r="H4239" s="369"/>
      <c r="I4239" s="368"/>
      <c r="J4239" s="368"/>
      <c r="K4239" s="368"/>
      <c r="L4239" s="368"/>
      <c r="M4239" s="368"/>
      <c r="N4239" s="370"/>
      <c r="O4239" s="368"/>
      <c r="P4239" s="371" t="str">
        <f>TEXT(daily!$B4239,"mmmm")</f>
        <v>January</v>
      </c>
      <c r="Q4239" s="373"/>
      <c r="R4239" s="313" t="str">
        <f t="shared" ref="R4239:R4302" si="106">TEXT(B4239,"yyyy")</f>
        <v>1900</v>
      </c>
    </row>
    <row r="4240" ht="27" customHeight="1" spans="1:18">
      <c r="A4240" s="366"/>
      <c r="B4240" s="367"/>
      <c r="C4240" s="368"/>
      <c r="D4240" s="368"/>
      <c r="E4240" s="368"/>
      <c r="F4240" s="368"/>
      <c r="G4240" s="368"/>
      <c r="H4240" s="369"/>
      <c r="I4240" s="368"/>
      <c r="J4240" s="368"/>
      <c r="K4240" s="368"/>
      <c r="L4240" s="368"/>
      <c r="M4240" s="368"/>
      <c r="N4240" s="372"/>
      <c r="O4240" s="368"/>
      <c r="P4240" s="371" t="str">
        <f>TEXT(daily!$B4240,"mmmm")</f>
        <v>January</v>
      </c>
      <c r="Q4240" s="373"/>
      <c r="R4240" s="313" t="str">
        <f t="shared" si="106"/>
        <v>1900</v>
      </c>
    </row>
    <row r="4241" ht="27" customHeight="1" spans="1:18">
      <c r="A4241" s="366"/>
      <c r="B4241" s="367"/>
      <c r="C4241" s="368"/>
      <c r="D4241" s="368"/>
      <c r="E4241" s="368"/>
      <c r="F4241" s="368"/>
      <c r="G4241" s="368"/>
      <c r="H4241" s="369"/>
      <c r="I4241" s="368"/>
      <c r="J4241" s="368"/>
      <c r="K4241" s="368"/>
      <c r="L4241" s="368"/>
      <c r="M4241" s="368"/>
      <c r="N4241" s="370"/>
      <c r="O4241" s="368"/>
      <c r="P4241" s="371" t="str">
        <f>TEXT(daily!$B4241,"mmmm")</f>
        <v>January</v>
      </c>
      <c r="Q4241" s="373"/>
      <c r="R4241" s="313" t="str">
        <f t="shared" si="106"/>
        <v>1900</v>
      </c>
    </row>
    <row r="4242" ht="27" customHeight="1" spans="1:18">
      <c r="A4242" s="366"/>
      <c r="B4242" s="367"/>
      <c r="C4242" s="368"/>
      <c r="D4242" s="368"/>
      <c r="E4242" s="368"/>
      <c r="F4242" s="368"/>
      <c r="G4242" s="368"/>
      <c r="H4242" s="369"/>
      <c r="I4242" s="368"/>
      <c r="J4242" s="368"/>
      <c r="K4242" s="368"/>
      <c r="L4242" s="368"/>
      <c r="M4242" s="368"/>
      <c r="N4242" s="372"/>
      <c r="O4242" s="368"/>
      <c r="P4242" s="371" t="str">
        <f>TEXT(daily!$B4242,"mmmm")</f>
        <v>January</v>
      </c>
      <c r="Q4242" s="373"/>
      <c r="R4242" s="313" t="str">
        <f t="shared" si="106"/>
        <v>1900</v>
      </c>
    </row>
    <row r="4243" ht="27" customHeight="1" spans="1:18">
      <c r="A4243" s="366"/>
      <c r="B4243" s="367"/>
      <c r="C4243" s="368"/>
      <c r="D4243" s="368"/>
      <c r="E4243" s="368"/>
      <c r="F4243" s="368"/>
      <c r="G4243" s="368"/>
      <c r="H4243" s="369"/>
      <c r="I4243" s="368"/>
      <c r="J4243" s="368"/>
      <c r="K4243" s="368"/>
      <c r="L4243" s="368"/>
      <c r="M4243" s="368"/>
      <c r="N4243" s="370"/>
      <c r="O4243" s="368"/>
      <c r="P4243" s="371" t="str">
        <f>TEXT(daily!$B4243,"mmmm")</f>
        <v>January</v>
      </c>
      <c r="Q4243" s="373"/>
      <c r="R4243" s="313" t="str">
        <f t="shared" si="106"/>
        <v>1900</v>
      </c>
    </row>
    <row r="4244" ht="27" customHeight="1" spans="1:18">
      <c r="A4244" s="366"/>
      <c r="B4244" s="367"/>
      <c r="C4244" s="368"/>
      <c r="D4244" s="368"/>
      <c r="E4244" s="368"/>
      <c r="F4244" s="368"/>
      <c r="G4244" s="368"/>
      <c r="H4244" s="369"/>
      <c r="I4244" s="368"/>
      <c r="J4244" s="368"/>
      <c r="K4244" s="368"/>
      <c r="L4244" s="368"/>
      <c r="M4244" s="368"/>
      <c r="N4244" s="372"/>
      <c r="O4244" s="368"/>
      <c r="P4244" s="371" t="str">
        <f>TEXT(daily!$B4244,"mmmm")</f>
        <v>January</v>
      </c>
      <c r="Q4244" s="373"/>
      <c r="R4244" s="313" t="str">
        <f t="shared" si="106"/>
        <v>1900</v>
      </c>
    </row>
    <row r="4245" ht="27" customHeight="1" spans="1:18">
      <c r="A4245" s="366"/>
      <c r="B4245" s="367"/>
      <c r="C4245" s="368"/>
      <c r="D4245" s="368"/>
      <c r="E4245" s="368"/>
      <c r="F4245" s="368"/>
      <c r="G4245" s="368"/>
      <c r="H4245" s="369"/>
      <c r="I4245" s="368"/>
      <c r="J4245" s="368"/>
      <c r="K4245" s="368"/>
      <c r="L4245" s="368"/>
      <c r="M4245" s="368"/>
      <c r="N4245" s="370"/>
      <c r="O4245" s="368"/>
      <c r="P4245" s="371" t="str">
        <f>TEXT(daily!$B4245,"mmmm")</f>
        <v>January</v>
      </c>
      <c r="Q4245" s="373"/>
      <c r="R4245" s="313" t="str">
        <f t="shared" si="106"/>
        <v>1900</v>
      </c>
    </row>
    <row r="4246" ht="27" customHeight="1" spans="1:18">
      <c r="A4246" s="366"/>
      <c r="B4246" s="367"/>
      <c r="C4246" s="368"/>
      <c r="D4246" s="368"/>
      <c r="E4246" s="368"/>
      <c r="F4246" s="368"/>
      <c r="G4246" s="368"/>
      <c r="H4246" s="369"/>
      <c r="I4246" s="368"/>
      <c r="J4246" s="368"/>
      <c r="K4246" s="368"/>
      <c r="L4246" s="368"/>
      <c r="M4246" s="368"/>
      <c r="N4246" s="372"/>
      <c r="O4246" s="368"/>
      <c r="P4246" s="371" t="str">
        <f>TEXT(daily!$B4246,"mmmm")</f>
        <v>January</v>
      </c>
      <c r="Q4246" s="373"/>
      <c r="R4246" s="313" t="str">
        <f t="shared" si="106"/>
        <v>1900</v>
      </c>
    </row>
    <row r="4247" ht="27" customHeight="1" spans="1:18">
      <c r="A4247" s="366"/>
      <c r="B4247" s="367"/>
      <c r="C4247" s="368"/>
      <c r="D4247" s="368"/>
      <c r="E4247" s="368"/>
      <c r="F4247" s="368"/>
      <c r="G4247" s="368"/>
      <c r="H4247" s="369"/>
      <c r="I4247" s="368"/>
      <c r="J4247" s="368"/>
      <c r="K4247" s="368"/>
      <c r="L4247" s="368"/>
      <c r="M4247" s="368"/>
      <c r="N4247" s="370"/>
      <c r="O4247" s="368"/>
      <c r="P4247" s="371" t="str">
        <f>TEXT(daily!$B4247,"mmmm")</f>
        <v>January</v>
      </c>
      <c r="Q4247" s="373"/>
      <c r="R4247" s="313" t="str">
        <f t="shared" si="106"/>
        <v>1900</v>
      </c>
    </row>
    <row r="4248" ht="27" customHeight="1" spans="1:18">
      <c r="A4248" s="366"/>
      <c r="B4248" s="367"/>
      <c r="C4248" s="368"/>
      <c r="D4248" s="368"/>
      <c r="E4248" s="368"/>
      <c r="F4248" s="368"/>
      <c r="G4248" s="368"/>
      <c r="H4248" s="369"/>
      <c r="I4248" s="368"/>
      <c r="J4248" s="368"/>
      <c r="K4248" s="368"/>
      <c r="L4248" s="368"/>
      <c r="M4248" s="368"/>
      <c r="N4248" s="372"/>
      <c r="O4248" s="368"/>
      <c r="P4248" s="371" t="str">
        <f>TEXT(daily!$B4248,"mmmm")</f>
        <v>January</v>
      </c>
      <c r="Q4248" s="373"/>
      <c r="R4248" s="313" t="str">
        <f t="shared" si="106"/>
        <v>1900</v>
      </c>
    </row>
    <row r="4249" ht="27" customHeight="1" spans="1:18">
      <c r="A4249" s="366"/>
      <c r="B4249" s="367"/>
      <c r="C4249" s="368"/>
      <c r="D4249" s="368"/>
      <c r="E4249" s="368"/>
      <c r="F4249" s="368"/>
      <c r="G4249" s="368"/>
      <c r="H4249" s="369"/>
      <c r="I4249" s="368"/>
      <c r="J4249" s="368"/>
      <c r="K4249" s="368"/>
      <c r="L4249" s="368"/>
      <c r="M4249" s="368"/>
      <c r="N4249" s="370"/>
      <c r="O4249" s="368"/>
      <c r="P4249" s="371" t="str">
        <f>TEXT(daily!$B4249,"mmmm")</f>
        <v>January</v>
      </c>
      <c r="Q4249" s="373"/>
      <c r="R4249" s="313" t="str">
        <f t="shared" si="106"/>
        <v>1900</v>
      </c>
    </row>
    <row r="4250" ht="27" customHeight="1" spans="1:18">
      <c r="A4250" s="366"/>
      <c r="B4250" s="367"/>
      <c r="C4250" s="368"/>
      <c r="D4250" s="368"/>
      <c r="E4250" s="368"/>
      <c r="F4250" s="368"/>
      <c r="G4250" s="368"/>
      <c r="H4250" s="369"/>
      <c r="I4250" s="368"/>
      <c r="J4250" s="368"/>
      <c r="K4250" s="368"/>
      <c r="L4250" s="368"/>
      <c r="M4250" s="368"/>
      <c r="N4250" s="372"/>
      <c r="O4250" s="368"/>
      <c r="P4250" s="371" t="str">
        <f>TEXT(daily!$B4250,"mmmm")</f>
        <v>January</v>
      </c>
      <c r="Q4250" s="373"/>
      <c r="R4250" s="313" t="str">
        <f t="shared" si="106"/>
        <v>1900</v>
      </c>
    </row>
    <row r="4251" ht="27" customHeight="1" spans="1:18">
      <c r="A4251" s="366"/>
      <c r="B4251" s="367"/>
      <c r="C4251" s="368"/>
      <c r="D4251" s="368"/>
      <c r="E4251" s="368"/>
      <c r="F4251" s="368"/>
      <c r="G4251" s="368"/>
      <c r="H4251" s="369"/>
      <c r="I4251" s="368"/>
      <c r="J4251" s="368"/>
      <c r="K4251" s="368"/>
      <c r="L4251" s="368"/>
      <c r="M4251" s="368"/>
      <c r="N4251" s="370"/>
      <c r="O4251" s="368"/>
      <c r="P4251" s="371" t="str">
        <f>TEXT(daily!$B4251,"mmmm")</f>
        <v>January</v>
      </c>
      <c r="Q4251" s="373"/>
      <c r="R4251" s="313" t="str">
        <f t="shared" si="106"/>
        <v>1900</v>
      </c>
    </row>
    <row r="4252" ht="27" customHeight="1" spans="1:18">
      <c r="A4252" s="366"/>
      <c r="B4252" s="367"/>
      <c r="C4252" s="368"/>
      <c r="D4252" s="368"/>
      <c r="E4252" s="368"/>
      <c r="F4252" s="368"/>
      <c r="G4252" s="368"/>
      <c r="H4252" s="369"/>
      <c r="I4252" s="368"/>
      <c r="J4252" s="368"/>
      <c r="K4252" s="368"/>
      <c r="L4252" s="368"/>
      <c r="M4252" s="368"/>
      <c r="N4252" s="372"/>
      <c r="O4252" s="368"/>
      <c r="P4252" s="371" t="str">
        <f>TEXT(daily!$B4252,"mmmm")</f>
        <v>January</v>
      </c>
      <c r="Q4252" s="373"/>
      <c r="R4252" s="313" t="str">
        <f t="shared" si="106"/>
        <v>1900</v>
      </c>
    </row>
    <row r="4253" ht="27" customHeight="1" spans="1:18">
      <c r="A4253" s="366"/>
      <c r="B4253" s="367"/>
      <c r="C4253" s="368"/>
      <c r="D4253" s="368"/>
      <c r="E4253" s="368"/>
      <c r="F4253" s="368"/>
      <c r="G4253" s="368"/>
      <c r="H4253" s="369"/>
      <c r="I4253" s="368"/>
      <c r="J4253" s="368"/>
      <c r="K4253" s="368"/>
      <c r="L4253" s="368"/>
      <c r="M4253" s="368"/>
      <c r="N4253" s="370"/>
      <c r="O4253" s="368"/>
      <c r="P4253" s="371" t="str">
        <f>TEXT(daily!$B4253,"mmmm")</f>
        <v>January</v>
      </c>
      <c r="Q4253" s="373"/>
      <c r="R4253" s="313" t="str">
        <f t="shared" si="106"/>
        <v>1900</v>
      </c>
    </row>
    <row r="4254" ht="27" customHeight="1" spans="1:18">
      <c r="A4254" s="366"/>
      <c r="B4254" s="367"/>
      <c r="C4254" s="368"/>
      <c r="D4254" s="368"/>
      <c r="E4254" s="368"/>
      <c r="F4254" s="368"/>
      <c r="G4254" s="368"/>
      <c r="H4254" s="369"/>
      <c r="I4254" s="368"/>
      <c r="J4254" s="368"/>
      <c r="K4254" s="368"/>
      <c r="L4254" s="368"/>
      <c r="M4254" s="368"/>
      <c r="N4254" s="372"/>
      <c r="O4254" s="368"/>
      <c r="P4254" s="371" t="str">
        <f>TEXT(daily!$B4254,"mmmm")</f>
        <v>January</v>
      </c>
      <c r="Q4254" s="373"/>
      <c r="R4254" s="313" t="str">
        <f t="shared" si="106"/>
        <v>1900</v>
      </c>
    </row>
    <row r="4255" ht="27" customHeight="1" spans="1:18">
      <c r="A4255" s="366"/>
      <c r="B4255" s="367"/>
      <c r="C4255" s="368"/>
      <c r="D4255" s="368"/>
      <c r="E4255" s="368"/>
      <c r="F4255" s="368"/>
      <c r="G4255" s="368"/>
      <c r="H4255" s="369"/>
      <c r="I4255" s="368"/>
      <c r="J4255" s="368"/>
      <c r="K4255" s="368"/>
      <c r="L4255" s="368"/>
      <c r="M4255" s="368"/>
      <c r="N4255" s="370"/>
      <c r="O4255" s="368"/>
      <c r="P4255" s="371" t="str">
        <f>TEXT(daily!$B4255,"mmmm")</f>
        <v>January</v>
      </c>
      <c r="Q4255" s="373"/>
      <c r="R4255" s="313" t="str">
        <f t="shared" si="106"/>
        <v>1900</v>
      </c>
    </row>
    <row r="4256" ht="27" customHeight="1" spans="1:18">
      <c r="A4256" s="366"/>
      <c r="B4256" s="367"/>
      <c r="C4256" s="368"/>
      <c r="D4256" s="368"/>
      <c r="E4256" s="368"/>
      <c r="F4256" s="368"/>
      <c r="G4256" s="368"/>
      <c r="H4256" s="369"/>
      <c r="I4256" s="368"/>
      <c r="J4256" s="368"/>
      <c r="K4256" s="368"/>
      <c r="L4256" s="368"/>
      <c r="M4256" s="368"/>
      <c r="N4256" s="372"/>
      <c r="O4256" s="368"/>
      <c r="P4256" s="371" t="str">
        <f>TEXT(daily!$B4256,"mmmm")</f>
        <v>January</v>
      </c>
      <c r="Q4256" s="373"/>
      <c r="R4256" s="313" t="str">
        <f t="shared" si="106"/>
        <v>1900</v>
      </c>
    </row>
    <row r="4257" ht="27" customHeight="1" spans="1:18">
      <c r="A4257" s="366"/>
      <c r="B4257" s="367"/>
      <c r="C4257" s="368"/>
      <c r="D4257" s="368"/>
      <c r="E4257" s="368"/>
      <c r="F4257" s="368"/>
      <c r="G4257" s="368"/>
      <c r="H4257" s="369"/>
      <c r="I4257" s="368"/>
      <c r="J4257" s="368"/>
      <c r="K4257" s="368"/>
      <c r="L4257" s="368"/>
      <c r="M4257" s="368"/>
      <c r="N4257" s="370"/>
      <c r="O4257" s="368"/>
      <c r="P4257" s="371" t="str">
        <f>TEXT(daily!$B4257,"mmmm")</f>
        <v>January</v>
      </c>
      <c r="Q4257" s="373"/>
      <c r="R4257" s="313" t="str">
        <f t="shared" si="106"/>
        <v>1900</v>
      </c>
    </row>
    <row r="4258" ht="27" customHeight="1" spans="1:18">
      <c r="A4258" s="366"/>
      <c r="B4258" s="367"/>
      <c r="C4258" s="368"/>
      <c r="D4258" s="368"/>
      <c r="E4258" s="368"/>
      <c r="F4258" s="368"/>
      <c r="G4258" s="368"/>
      <c r="H4258" s="369"/>
      <c r="I4258" s="368"/>
      <c r="J4258" s="368"/>
      <c r="K4258" s="368"/>
      <c r="L4258" s="368"/>
      <c r="M4258" s="368"/>
      <c r="N4258" s="372"/>
      <c r="O4258" s="368"/>
      <c r="P4258" s="371" t="str">
        <f>TEXT(daily!$B4258,"mmmm")</f>
        <v>January</v>
      </c>
      <c r="Q4258" s="373"/>
      <c r="R4258" s="313" t="str">
        <f t="shared" si="106"/>
        <v>1900</v>
      </c>
    </row>
    <row r="4259" ht="27" customHeight="1" spans="1:18">
      <c r="A4259" s="366"/>
      <c r="B4259" s="367"/>
      <c r="C4259" s="368"/>
      <c r="D4259" s="368"/>
      <c r="E4259" s="368"/>
      <c r="F4259" s="368"/>
      <c r="G4259" s="368"/>
      <c r="H4259" s="369"/>
      <c r="I4259" s="368"/>
      <c r="J4259" s="368"/>
      <c r="K4259" s="368"/>
      <c r="L4259" s="368"/>
      <c r="M4259" s="368"/>
      <c r="N4259" s="370"/>
      <c r="O4259" s="368"/>
      <c r="P4259" s="371" t="str">
        <f>TEXT(daily!$B4259,"mmmm")</f>
        <v>January</v>
      </c>
      <c r="Q4259" s="373"/>
      <c r="R4259" s="313" t="str">
        <f t="shared" si="106"/>
        <v>1900</v>
      </c>
    </row>
    <row r="4260" ht="27" customHeight="1" spans="1:18">
      <c r="A4260" s="366"/>
      <c r="B4260" s="367"/>
      <c r="C4260" s="368"/>
      <c r="D4260" s="368"/>
      <c r="E4260" s="368"/>
      <c r="F4260" s="368"/>
      <c r="G4260" s="368"/>
      <c r="H4260" s="369"/>
      <c r="I4260" s="368"/>
      <c r="J4260" s="368"/>
      <c r="K4260" s="368"/>
      <c r="L4260" s="368"/>
      <c r="M4260" s="368"/>
      <c r="N4260" s="372"/>
      <c r="O4260" s="368"/>
      <c r="P4260" s="371" t="str">
        <f>TEXT(daily!$B4260,"mmmm")</f>
        <v>January</v>
      </c>
      <c r="Q4260" s="373"/>
      <c r="R4260" s="313" t="str">
        <f t="shared" si="106"/>
        <v>1900</v>
      </c>
    </row>
    <row r="4261" ht="27" customHeight="1" spans="1:18">
      <c r="A4261" s="366"/>
      <c r="B4261" s="367"/>
      <c r="C4261" s="368"/>
      <c r="D4261" s="368"/>
      <c r="E4261" s="368"/>
      <c r="F4261" s="368"/>
      <c r="G4261" s="368"/>
      <c r="H4261" s="369"/>
      <c r="I4261" s="368"/>
      <c r="J4261" s="368"/>
      <c r="K4261" s="368"/>
      <c r="L4261" s="368"/>
      <c r="M4261" s="368"/>
      <c r="N4261" s="370"/>
      <c r="O4261" s="368"/>
      <c r="P4261" s="371" t="str">
        <f>TEXT(daily!$B4261,"mmmm")</f>
        <v>January</v>
      </c>
      <c r="Q4261" s="373"/>
      <c r="R4261" s="313" t="str">
        <f t="shared" si="106"/>
        <v>1900</v>
      </c>
    </row>
    <row r="4262" ht="27" customHeight="1" spans="1:18">
      <c r="A4262" s="366"/>
      <c r="B4262" s="367"/>
      <c r="C4262" s="368"/>
      <c r="D4262" s="368"/>
      <c r="E4262" s="368"/>
      <c r="F4262" s="368"/>
      <c r="G4262" s="368"/>
      <c r="H4262" s="369"/>
      <c r="I4262" s="368"/>
      <c r="J4262" s="368"/>
      <c r="K4262" s="368"/>
      <c r="L4262" s="368"/>
      <c r="M4262" s="368"/>
      <c r="N4262" s="372"/>
      <c r="O4262" s="368"/>
      <c r="P4262" s="371" t="str">
        <f>TEXT(daily!$B4262,"mmmm")</f>
        <v>January</v>
      </c>
      <c r="Q4262" s="373"/>
      <c r="R4262" s="313" t="str">
        <f t="shared" si="106"/>
        <v>1900</v>
      </c>
    </row>
    <row r="4263" ht="27" customHeight="1" spans="1:18">
      <c r="A4263" s="366"/>
      <c r="B4263" s="367"/>
      <c r="C4263" s="368"/>
      <c r="D4263" s="368"/>
      <c r="E4263" s="368"/>
      <c r="F4263" s="368"/>
      <c r="G4263" s="368"/>
      <c r="H4263" s="369"/>
      <c r="I4263" s="368"/>
      <c r="J4263" s="368"/>
      <c r="K4263" s="368"/>
      <c r="L4263" s="368"/>
      <c r="M4263" s="368"/>
      <c r="N4263" s="370"/>
      <c r="O4263" s="368"/>
      <c r="P4263" s="371" t="str">
        <f>TEXT(daily!$B4263,"mmmm")</f>
        <v>January</v>
      </c>
      <c r="Q4263" s="373"/>
      <c r="R4263" s="313" t="str">
        <f t="shared" si="106"/>
        <v>1900</v>
      </c>
    </row>
    <row r="4264" ht="27" customHeight="1" spans="1:18">
      <c r="A4264" s="366"/>
      <c r="B4264" s="367"/>
      <c r="C4264" s="368"/>
      <c r="D4264" s="368"/>
      <c r="E4264" s="368"/>
      <c r="F4264" s="368"/>
      <c r="G4264" s="368"/>
      <c r="H4264" s="369"/>
      <c r="I4264" s="368"/>
      <c r="J4264" s="368"/>
      <c r="K4264" s="368"/>
      <c r="L4264" s="368"/>
      <c r="M4264" s="368"/>
      <c r="N4264" s="372"/>
      <c r="O4264" s="368"/>
      <c r="P4264" s="371" t="str">
        <f>TEXT(daily!$B4264,"mmmm")</f>
        <v>January</v>
      </c>
      <c r="Q4264" s="373"/>
      <c r="R4264" s="313" t="str">
        <f t="shared" si="106"/>
        <v>1900</v>
      </c>
    </row>
    <row r="4265" ht="27" customHeight="1" spans="1:18">
      <c r="A4265" s="366"/>
      <c r="B4265" s="367"/>
      <c r="C4265" s="368"/>
      <c r="D4265" s="368"/>
      <c r="E4265" s="368"/>
      <c r="F4265" s="368"/>
      <c r="G4265" s="368"/>
      <c r="H4265" s="369"/>
      <c r="I4265" s="368"/>
      <c r="J4265" s="368"/>
      <c r="K4265" s="368"/>
      <c r="L4265" s="368"/>
      <c r="M4265" s="368"/>
      <c r="N4265" s="370"/>
      <c r="O4265" s="368"/>
      <c r="P4265" s="371" t="str">
        <f>TEXT(daily!$B4265,"mmmm")</f>
        <v>January</v>
      </c>
      <c r="Q4265" s="373"/>
      <c r="R4265" s="313" t="str">
        <f t="shared" si="106"/>
        <v>1900</v>
      </c>
    </row>
    <row r="4266" ht="27" customHeight="1" spans="1:18">
      <c r="A4266" s="366"/>
      <c r="B4266" s="367"/>
      <c r="C4266" s="368"/>
      <c r="D4266" s="368"/>
      <c r="E4266" s="368"/>
      <c r="F4266" s="368"/>
      <c r="G4266" s="368"/>
      <c r="H4266" s="369"/>
      <c r="I4266" s="368"/>
      <c r="J4266" s="368"/>
      <c r="K4266" s="368"/>
      <c r="L4266" s="368"/>
      <c r="M4266" s="368"/>
      <c r="N4266" s="372"/>
      <c r="O4266" s="368"/>
      <c r="P4266" s="371" t="str">
        <f>TEXT(daily!$B4266,"mmmm")</f>
        <v>January</v>
      </c>
      <c r="Q4266" s="373"/>
      <c r="R4266" s="313" t="str">
        <f t="shared" si="106"/>
        <v>1900</v>
      </c>
    </row>
    <row r="4267" ht="27" customHeight="1" spans="1:18">
      <c r="A4267" s="366"/>
      <c r="B4267" s="367"/>
      <c r="C4267" s="368"/>
      <c r="D4267" s="368"/>
      <c r="E4267" s="368"/>
      <c r="F4267" s="368"/>
      <c r="G4267" s="368"/>
      <c r="H4267" s="369"/>
      <c r="I4267" s="368"/>
      <c r="J4267" s="368"/>
      <c r="K4267" s="368"/>
      <c r="L4267" s="368"/>
      <c r="M4267" s="368"/>
      <c r="N4267" s="370"/>
      <c r="O4267" s="368"/>
      <c r="P4267" s="371" t="str">
        <f>TEXT(daily!$B4267,"mmmm")</f>
        <v>January</v>
      </c>
      <c r="Q4267" s="373"/>
      <c r="R4267" s="313" t="str">
        <f t="shared" si="106"/>
        <v>1900</v>
      </c>
    </row>
    <row r="4268" ht="27" customHeight="1" spans="1:18">
      <c r="A4268" s="366"/>
      <c r="B4268" s="367"/>
      <c r="C4268" s="368"/>
      <c r="D4268" s="368"/>
      <c r="E4268" s="368"/>
      <c r="F4268" s="368"/>
      <c r="G4268" s="368"/>
      <c r="H4268" s="369"/>
      <c r="I4268" s="368"/>
      <c r="J4268" s="368"/>
      <c r="K4268" s="368"/>
      <c r="L4268" s="368"/>
      <c r="M4268" s="368"/>
      <c r="N4268" s="372"/>
      <c r="O4268" s="368"/>
      <c r="P4268" s="371" t="str">
        <f>TEXT(daily!$B4268,"mmmm")</f>
        <v>January</v>
      </c>
      <c r="Q4268" s="373"/>
      <c r="R4268" s="313" t="str">
        <f t="shared" si="106"/>
        <v>1900</v>
      </c>
    </row>
    <row r="4269" ht="27" customHeight="1" spans="1:18">
      <c r="A4269" s="366"/>
      <c r="B4269" s="367"/>
      <c r="C4269" s="368"/>
      <c r="D4269" s="368"/>
      <c r="E4269" s="368"/>
      <c r="F4269" s="368"/>
      <c r="G4269" s="368"/>
      <c r="H4269" s="369"/>
      <c r="I4269" s="368"/>
      <c r="J4269" s="368"/>
      <c r="K4269" s="368"/>
      <c r="L4269" s="368"/>
      <c r="M4269" s="368"/>
      <c r="N4269" s="370"/>
      <c r="O4269" s="368"/>
      <c r="P4269" s="371" t="str">
        <f>TEXT(daily!$B4269,"mmmm")</f>
        <v>January</v>
      </c>
      <c r="Q4269" s="373"/>
      <c r="R4269" s="313" t="str">
        <f t="shared" si="106"/>
        <v>1900</v>
      </c>
    </row>
    <row r="4270" ht="27" customHeight="1" spans="1:18">
      <c r="A4270" s="366"/>
      <c r="B4270" s="367"/>
      <c r="C4270" s="368"/>
      <c r="D4270" s="368"/>
      <c r="E4270" s="368"/>
      <c r="F4270" s="368"/>
      <c r="G4270" s="368"/>
      <c r="H4270" s="369"/>
      <c r="I4270" s="368"/>
      <c r="J4270" s="368"/>
      <c r="K4270" s="368"/>
      <c r="L4270" s="368"/>
      <c r="M4270" s="368"/>
      <c r="N4270" s="372"/>
      <c r="O4270" s="368"/>
      <c r="P4270" s="371" t="str">
        <f>TEXT(daily!$B4270,"mmmm")</f>
        <v>January</v>
      </c>
      <c r="Q4270" s="373"/>
      <c r="R4270" s="313" t="str">
        <f t="shared" si="106"/>
        <v>1900</v>
      </c>
    </row>
    <row r="4271" ht="27" customHeight="1" spans="1:18">
      <c r="A4271" s="366"/>
      <c r="B4271" s="367"/>
      <c r="C4271" s="368"/>
      <c r="D4271" s="368"/>
      <c r="E4271" s="368"/>
      <c r="F4271" s="368"/>
      <c r="G4271" s="368"/>
      <c r="H4271" s="369"/>
      <c r="I4271" s="368"/>
      <c r="J4271" s="368"/>
      <c r="K4271" s="368"/>
      <c r="L4271" s="368"/>
      <c r="M4271" s="368"/>
      <c r="N4271" s="370"/>
      <c r="O4271" s="368"/>
      <c r="P4271" s="371" t="str">
        <f>TEXT(daily!$B4271,"mmmm")</f>
        <v>January</v>
      </c>
      <c r="Q4271" s="373"/>
      <c r="R4271" s="313" t="str">
        <f t="shared" si="106"/>
        <v>1900</v>
      </c>
    </row>
    <row r="4272" ht="27" customHeight="1" spans="1:18">
      <c r="A4272" s="366"/>
      <c r="B4272" s="367"/>
      <c r="C4272" s="368"/>
      <c r="D4272" s="368"/>
      <c r="E4272" s="368"/>
      <c r="F4272" s="368"/>
      <c r="G4272" s="368"/>
      <c r="H4272" s="369"/>
      <c r="I4272" s="368"/>
      <c r="J4272" s="368"/>
      <c r="K4272" s="368"/>
      <c r="L4272" s="368"/>
      <c r="M4272" s="368"/>
      <c r="N4272" s="372"/>
      <c r="O4272" s="368"/>
      <c r="P4272" s="371" t="str">
        <f>TEXT(daily!$B4272,"mmmm")</f>
        <v>January</v>
      </c>
      <c r="Q4272" s="373"/>
      <c r="R4272" s="313" t="str">
        <f t="shared" si="106"/>
        <v>1900</v>
      </c>
    </row>
    <row r="4273" ht="27" customHeight="1" spans="1:18">
      <c r="A4273" s="366"/>
      <c r="B4273" s="367"/>
      <c r="C4273" s="368"/>
      <c r="D4273" s="368"/>
      <c r="E4273" s="368"/>
      <c r="F4273" s="368"/>
      <c r="G4273" s="368"/>
      <c r="H4273" s="369"/>
      <c r="I4273" s="368"/>
      <c r="J4273" s="368"/>
      <c r="K4273" s="368"/>
      <c r="L4273" s="368"/>
      <c r="M4273" s="368"/>
      <c r="N4273" s="370"/>
      <c r="O4273" s="368"/>
      <c r="P4273" s="371" t="str">
        <f>TEXT(daily!$B4273,"mmmm")</f>
        <v>January</v>
      </c>
      <c r="Q4273" s="373"/>
      <c r="R4273" s="313" t="str">
        <f t="shared" si="106"/>
        <v>1900</v>
      </c>
    </row>
    <row r="4274" ht="27" customHeight="1" spans="1:18">
      <c r="A4274" s="366"/>
      <c r="B4274" s="367"/>
      <c r="C4274" s="368"/>
      <c r="D4274" s="368"/>
      <c r="E4274" s="368"/>
      <c r="F4274" s="368"/>
      <c r="G4274" s="368"/>
      <c r="H4274" s="369"/>
      <c r="I4274" s="368"/>
      <c r="J4274" s="368"/>
      <c r="K4274" s="368"/>
      <c r="L4274" s="368"/>
      <c r="M4274" s="368"/>
      <c r="N4274" s="372"/>
      <c r="O4274" s="368"/>
      <c r="P4274" s="371" t="str">
        <f>TEXT(daily!$B4274,"mmmm")</f>
        <v>January</v>
      </c>
      <c r="Q4274" s="373"/>
      <c r="R4274" s="313" t="str">
        <f t="shared" si="106"/>
        <v>1900</v>
      </c>
    </row>
    <row r="4275" ht="27" customHeight="1" spans="1:18">
      <c r="A4275" s="366"/>
      <c r="B4275" s="367"/>
      <c r="C4275" s="368"/>
      <c r="D4275" s="368"/>
      <c r="E4275" s="368"/>
      <c r="F4275" s="368"/>
      <c r="G4275" s="368"/>
      <c r="H4275" s="369"/>
      <c r="I4275" s="368"/>
      <c r="J4275" s="368"/>
      <c r="K4275" s="368"/>
      <c r="L4275" s="368"/>
      <c r="M4275" s="368"/>
      <c r="N4275" s="370"/>
      <c r="O4275" s="368"/>
      <c r="P4275" s="371" t="str">
        <f>TEXT(daily!$B4275,"mmmm")</f>
        <v>January</v>
      </c>
      <c r="Q4275" s="373"/>
      <c r="R4275" s="313" t="str">
        <f t="shared" si="106"/>
        <v>1900</v>
      </c>
    </row>
    <row r="4276" ht="27" customHeight="1" spans="1:18">
      <c r="A4276" s="366"/>
      <c r="B4276" s="367"/>
      <c r="C4276" s="368"/>
      <c r="D4276" s="368"/>
      <c r="E4276" s="368"/>
      <c r="F4276" s="368"/>
      <c r="G4276" s="368"/>
      <c r="H4276" s="369"/>
      <c r="I4276" s="368"/>
      <c r="J4276" s="368"/>
      <c r="K4276" s="368"/>
      <c r="L4276" s="368"/>
      <c r="M4276" s="368"/>
      <c r="N4276" s="372"/>
      <c r="O4276" s="368"/>
      <c r="P4276" s="371" t="str">
        <f>TEXT(daily!$B4276,"mmmm")</f>
        <v>January</v>
      </c>
      <c r="Q4276" s="373"/>
      <c r="R4276" s="313" t="str">
        <f t="shared" si="106"/>
        <v>1900</v>
      </c>
    </row>
    <row r="4277" ht="27" customHeight="1" spans="1:18">
      <c r="A4277" s="366"/>
      <c r="B4277" s="367"/>
      <c r="C4277" s="368"/>
      <c r="D4277" s="368"/>
      <c r="E4277" s="368"/>
      <c r="F4277" s="368"/>
      <c r="G4277" s="368"/>
      <c r="H4277" s="369"/>
      <c r="I4277" s="368"/>
      <c r="J4277" s="368"/>
      <c r="K4277" s="368"/>
      <c r="L4277" s="368"/>
      <c r="M4277" s="368"/>
      <c r="N4277" s="370"/>
      <c r="O4277" s="368"/>
      <c r="P4277" s="371" t="str">
        <f>TEXT(daily!$B4277,"mmmm")</f>
        <v>January</v>
      </c>
      <c r="Q4277" s="373"/>
      <c r="R4277" s="313" t="str">
        <f t="shared" si="106"/>
        <v>1900</v>
      </c>
    </row>
    <row r="4278" ht="27" customHeight="1" spans="1:18">
      <c r="A4278" s="366"/>
      <c r="B4278" s="367"/>
      <c r="C4278" s="368"/>
      <c r="D4278" s="368"/>
      <c r="E4278" s="368"/>
      <c r="F4278" s="368"/>
      <c r="G4278" s="368"/>
      <c r="H4278" s="369"/>
      <c r="I4278" s="368"/>
      <c r="J4278" s="368"/>
      <c r="K4278" s="368"/>
      <c r="L4278" s="368"/>
      <c r="M4278" s="368"/>
      <c r="N4278" s="372"/>
      <c r="O4278" s="368"/>
      <c r="P4278" s="371" t="str">
        <f>TEXT(daily!$B4278,"mmmm")</f>
        <v>January</v>
      </c>
      <c r="Q4278" s="373"/>
      <c r="R4278" s="313" t="str">
        <f t="shared" si="106"/>
        <v>1900</v>
      </c>
    </row>
    <row r="4279" ht="27" customHeight="1" spans="1:18">
      <c r="A4279" s="366"/>
      <c r="B4279" s="367"/>
      <c r="C4279" s="368"/>
      <c r="D4279" s="368"/>
      <c r="E4279" s="368"/>
      <c r="F4279" s="368"/>
      <c r="G4279" s="368"/>
      <c r="H4279" s="369"/>
      <c r="I4279" s="368"/>
      <c r="J4279" s="368"/>
      <c r="K4279" s="368"/>
      <c r="L4279" s="368"/>
      <c r="M4279" s="368"/>
      <c r="N4279" s="370"/>
      <c r="O4279" s="368"/>
      <c r="P4279" s="371" t="str">
        <f>TEXT(daily!$B4279,"mmmm")</f>
        <v>January</v>
      </c>
      <c r="Q4279" s="373"/>
      <c r="R4279" s="313" t="str">
        <f t="shared" si="106"/>
        <v>1900</v>
      </c>
    </row>
    <row r="4280" ht="27" customHeight="1" spans="1:18">
      <c r="A4280" s="366"/>
      <c r="B4280" s="367"/>
      <c r="C4280" s="368"/>
      <c r="D4280" s="368"/>
      <c r="E4280" s="368"/>
      <c r="F4280" s="368"/>
      <c r="G4280" s="368"/>
      <c r="H4280" s="369"/>
      <c r="I4280" s="368"/>
      <c r="J4280" s="368"/>
      <c r="K4280" s="368"/>
      <c r="L4280" s="368"/>
      <c r="M4280" s="368"/>
      <c r="N4280" s="372"/>
      <c r="O4280" s="368"/>
      <c r="P4280" s="371" t="str">
        <f>TEXT(daily!$B4280,"mmmm")</f>
        <v>January</v>
      </c>
      <c r="Q4280" s="373"/>
      <c r="R4280" s="313" t="str">
        <f t="shared" si="106"/>
        <v>1900</v>
      </c>
    </row>
    <row r="4281" ht="27" customHeight="1" spans="1:18">
      <c r="A4281" s="366"/>
      <c r="B4281" s="367"/>
      <c r="C4281" s="368"/>
      <c r="D4281" s="368"/>
      <c r="E4281" s="368"/>
      <c r="F4281" s="368"/>
      <c r="G4281" s="368"/>
      <c r="H4281" s="369"/>
      <c r="I4281" s="368"/>
      <c r="J4281" s="368"/>
      <c r="K4281" s="368"/>
      <c r="L4281" s="368"/>
      <c r="M4281" s="368"/>
      <c r="N4281" s="370"/>
      <c r="O4281" s="368"/>
      <c r="P4281" s="371" t="str">
        <f>TEXT(daily!$B4281,"mmmm")</f>
        <v>January</v>
      </c>
      <c r="Q4281" s="373"/>
      <c r="R4281" s="313" t="str">
        <f t="shared" si="106"/>
        <v>1900</v>
      </c>
    </row>
    <row r="4282" ht="27" customHeight="1" spans="1:18">
      <c r="A4282" s="366"/>
      <c r="B4282" s="367"/>
      <c r="C4282" s="368"/>
      <c r="D4282" s="368"/>
      <c r="E4282" s="368"/>
      <c r="F4282" s="368"/>
      <c r="G4282" s="368"/>
      <c r="H4282" s="369"/>
      <c r="I4282" s="368"/>
      <c r="J4282" s="368"/>
      <c r="K4282" s="368"/>
      <c r="L4282" s="368"/>
      <c r="M4282" s="368"/>
      <c r="N4282" s="372"/>
      <c r="O4282" s="368"/>
      <c r="P4282" s="371" t="str">
        <f>TEXT(daily!$B4282,"mmmm")</f>
        <v>January</v>
      </c>
      <c r="Q4282" s="373"/>
      <c r="R4282" s="313" t="str">
        <f t="shared" si="106"/>
        <v>1900</v>
      </c>
    </row>
    <row r="4283" ht="27" customHeight="1" spans="1:18">
      <c r="A4283" s="366"/>
      <c r="B4283" s="367"/>
      <c r="C4283" s="368"/>
      <c r="D4283" s="368"/>
      <c r="E4283" s="368"/>
      <c r="F4283" s="368"/>
      <c r="G4283" s="368"/>
      <c r="H4283" s="369"/>
      <c r="I4283" s="368"/>
      <c r="J4283" s="368"/>
      <c r="K4283" s="368"/>
      <c r="L4283" s="368"/>
      <c r="M4283" s="368"/>
      <c r="N4283" s="370"/>
      <c r="O4283" s="368"/>
      <c r="P4283" s="371" t="str">
        <f>TEXT(daily!$B4283,"mmmm")</f>
        <v>January</v>
      </c>
      <c r="Q4283" s="373"/>
      <c r="R4283" s="313" t="str">
        <f t="shared" si="106"/>
        <v>1900</v>
      </c>
    </row>
    <row r="4284" ht="27" customHeight="1" spans="1:18">
      <c r="A4284" s="366"/>
      <c r="B4284" s="367"/>
      <c r="C4284" s="368"/>
      <c r="D4284" s="368"/>
      <c r="E4284" s="368"/>
      <c r="F4284" s="368"/>
      <c r="G4284" s="368"/>
      <c r="H4284" s="369"/>
      <c r="I4284" s="368"/>
      <c r="J4284" s="368"/>
      <c r="K4284" s="368"/>
      <c r="L4284" s="368"/>
      <c r="M4284" s="368"/>
      <c r="N4284" s="372"/>
      <c r="O4284" s="368"/>
      <c r="P4284" s="371" t="str">
        <f>TEXT(daily!$B4284,"mmmm")</f>
        <v>January</v>
      </c>
      <c r="Q4284" s="373"/>
      <c r="R4284" s="313" t="str">
        <f t="shared" si="106"/>
        <v>1900</v>
      </c>
    </row>
    <row r="4285" ht="27" customHeight="1" spans="1:18">
      <c r="A4285" s="366"/>
      <c r="B4285" s="367"/>
      <c r="C4285" s="368"/>
      <c r="D4285" s="368"/>
      <c r="E4285" s="368"/>
      <c r="F4285" s="368"/>
      <c r="G4285" s="368"/>
      <c r="H4285" s="369"/>
      <c r="I4285" s="368"/>
      <c r="J4285" s="368"/>
      <c r="K4285" s="368"/>
      <c r="L4285" s="368"/>
      <c r="M4285" s="368"/>
      <c r="N4285" s="370"/>
      <c r="O4285" s="368"/>
      <c r="P4285" s="371" t="str">
        <f>TEXT(daily!$B4285,"mmmm")</f>
        <v>January</v>
      </c>
      <c r="Q4285" s="373"/>
      <c r="R4285" s="313" t="str">
        <f t="shared" si="106"/>
        <v>1900</v>
      </c>
    </row>
    <row r="4286" ht="27" customHeight="1" spans="1:18">
      <c r="A4286" s="366"/>
      <c r="B4286" s="367"/>
      <c r="C4286" s="368"/>
      <c r="D4286" s="368"/>
      <c r="E4286" s="368"/>
      <c r="F4286" s="368"/>
      <c r="G4286" s="368"/>
      <c r="H4286" s="369"/>
      <c r="I4286" s="368"/>
      <c r="J4286" s="368"/>
      <c r="K4286" s="368"/>
      <c r="L4286" s="368"/>
      <c r="M4286" s="368"/>
      <c r="N4286" s="372"/>
      <c r="O4286" s="368"/>
      <c r="P4286" s="371" t="str">
        <f>TEXT(daily!$B4286,"mmmm")</f>
        <v>January</v>
      </c>
      <c r="Q4286" s="373"/>
      <c r="R4286" s="313" t="str">
        <f t="shared" si="106"/>
        <v>1900</v>
      </c>
    </row>
    <row r="4287" ht="27" customHeight="1" spans="1:18">
      <c r="A4287" s="366"/>
      <c r="B4287" s="367"/>
      <c r="C4287" s="368"/>
      <c r="D4287" s="368"/>
      <c r="E4287" s="368"/>
      <c r="F4287" s="368"/>
      <c r="G4287" s="368"/>
      <c r="H4287" s="369"/>
      <c r="I4287" s="368"/>
      <c r="J4287" s="368"/>
      <c r="K4287" s="368"/>
      <c r="L4287" s="368"/>
      <c r="M4287" s="368"/>
      <c r="N4287" s="370"/>
      <c r="O4287" s="368"/>
      <c r="P4287" s="371" t="str">
        <f>TEXT(daily!$B4287,"mmmm")</f>
        <v>January</v>
      </c>
      <c r="Q4287" s="373"/>
      <c r="R4287" s="313" t="str">
        <f t="shared" si="106"/>
        <v>1900</v>
      </c>
    </row>
    <row r="4288" ht="27" customHeight="1" spans="1:18">
      <c r="A4288" s="366"/>
      <c r="B4288" s="367"/>
      <c r="C4288" s="368"/>
      <c r="D4288" s="368"/>
      <c r="E4288" s="368"/>
      <c r="F4288" s="368"/>
      <c r="G4288" s="368"/>
      <c r="H4288" s="369"/>
      <c r="I4288" s="368"/>
      <c r="J4288" s="368"/>
      <c r="K4288" s="368"/>
      <c r="L4288" s="368"/>
      <c r="M4288" s="368"/>
      <c r="N4288" s="372"/>
      <c r="O4288" s="368"/>
      <c r="P4288" s="371" t="str">
        <f>TEXT(daily!$B4288,"mmmm")</f>
        <v>January</v>
      </c>
      <c r="Q4288" s="373"/>
      <c r="R4288" s="313" t="str">
        <f t="shared" si="106"/>
        <v>1900</v>
      </c>
    </row>
    <row r="4289" ht="27" customHeight="1" spans="1:18">
      <c r="A4289" s="366"/>
      <c r="B4289" s="367"/>
      <c r="C4289" s="368"/>
      <c r="D4289" s="368"/>
      <c r="E4289" s="368"/>
      <c r="F4289" s="368"/>
      <c r="G4289" s="368"/>
      <c r="H4289" s="369"/>
      <c r="I4289" s="368"/>
      <c r="J4289" s="368"/>
      <c r="K4289" s="368"/>
      <c r="L4289" s="368"/>
      <c r="M4289" s="368"/>
      <c r="N4289" s="370"/>
      <c r="O4289" s="368"/>
      <c r="P4289" s="371" t="str">
        <f>TEXT(daily!$B4289,"mmmm")</f>
        <v>January</v>
      </c>
      <c r="Q4289" s="373"/>
      <c r="R4289" s="313" t="str">
        <f t="shared" si="106"/>
        <v>1900</v>
      </c>
    </row>
    <row r="4290" ht="27" customHeight="1" spans="1:18">
      <c r="A4290" s="366"/>
      <c r="B4290" s="367"/>
      <c r="C4290" s="368"/>
      <c r="D4290" s="368"/>
      <c r="E4290" s="368"/>
      <c r="F4290" s="368"/>
      <c r="G4290" s="368"/>
      <c r="H4290" s="369"/>
      <c r="I4290" s="368"/>
      <c r="J4290" s="368"/>
      <c r="K4290" s="368"/>
      <c r="L4290" s="368"/>
      <c r="M4290" s="368"/>
      <c r="N4290" s="372"/>
      <c r="O4290" s="368"/>
      <c r="P4290" s="371" t="str">
        <f>TEXT(daily!$B4290,"mmmm")</f>
        <v>January</v>
      </c>
      <c r="Q4290" s="373"/>
      <c r="R4290" s="313" t="str">
        <f t="shared" si="106"/>
        <v>1900</v>
      </c>
    </row>
    <row r="4291" ht="27" customHeight="1" spans="1:18">
      <c r="A4291" s="366"/>
      <c r="B4291" s="367"/>
      <c r="C4291" s="368"/>
      <c r="D4291" s="368"/>
      <c r="E4291" s="368"/>
      <c r="F4291" s="368"/>
      <c r="G4291" s="368"/>
      <c r="H4291" s="369"/>
      <c r="I4291" s="368"/>
      <c r="J4291" s="368"/>
      <c r="K4291" s="368"/>
      <c r="L4291" s="368"/>
      <c r="M4291" s="368"/>
      <c r="N4291" s="370"/>
      <c r="O4291" s="368"/>
      <c r="P4291" s="371" t="str">
        <f>TEXT(daily!$B4291,"mmmm")</f>
        <v>January</v>
      </c>
      <c r="Q4291" s="373"/>
      <c r="R4291" s="313" t="str">
        <f t="shared" si="106"/>
        <v>1900</v>
      </c>
    </row>
    <row r="4292" ht="27" customHeight="1" spans="1:18">
      <c r="A4292" s="366"/>
      <c r="B4292" s="367"/>
      <c r="C4292" s="368"/>
      <c r="D4292" s="368"/>
      <c r="E4292" s="368"/>
      <c r="F4292" s="368"/>
      <c r="G4292" s="368"/>
      <c r="H4292" s="369"/>
      <c r="I4292" s="368"/>
      <c r="J4292" s="368"/>
      <c r="K4292" s="368"/>
      <c r="L4292" s="368"/>
      <c r="M4292" s="368"/>
      <c r="N4292" s="372"/>
      <c r="O4292" s="368"/>
      <c r="P4292" s="371" t="str">
        <f>TEXT(daily!$B4292,"mmmm")</f>
        <v>January</v>
      </c>
      <c r="Q4292" s="373"/>
      <c r="R4292" s="313" t="str">
        <f t="shared" si="106"/>
        <v>1900</v>
      </c>
    </row>
    <row r="4293" ht="27" customHeight="1" spans="1:18">
      <c r="A4293" s="366"/>
      <c r="B4293" s="367"/>
      <c r="C4293" s="368"/>
      <c r="D4293" s="368"/>
      <c r="E4293" s="368"/>
      <c r="F4293" s="368"/>
      <c r="G4293" s="368"/>
      <c r="H4293" s="369"/>
      <c r="I4293" s="368"/>
      <c r="J4293" s="368"/>
      <c r="K4293" s="368"/>
      <c r="L4293" s="368"/>
      <c r="M4293" s="368"/>
      <c r="N4293" s="370"/>
      <c r="O4293" s="368"/>
      <c r="P4293" s="371" t="str">
        <f>TEXT(daily!$B4293,"mmmm")</f>
        <v>January</v>
      </c>
      <c r="Q4293" s="373"/>
      <c r="R4293" s="313" t="str">
        <f t="shared" si="106"/>
        <v>1900</v>
      </c>
    </row>
    <row r="4294" ht="27" customHeight="1" spans="1:18">
      <c r="A4294" s="366"/>
      <c r="B4294" s="367"/>
      <c r="C4294" s="368"/>
      <c r="D4294" s="368"/>
      <c r="E4294" s="368"/>
      <c r="F4294" s="368"/>
      <c r="G4294" s="368"/>
      <c r="H4294" s="369"/>
      <c r="I4294" s="368"/>
      <c r="J4294" s="368"/>
      <c r="K4294" s="368"/>
      <c r="L4294" s="368"/>
      <c r="M4294" s="368"/>
      <c r="N4294" s="372"/>
      <c r="O4294" s="368"/>
      <c r="P4294" s="371" t="str">
        <f>TEXT(daily!$B4294,"mmmm")</f>
        <v>January</v>
      </c>
      <c r="Q4294" s="373"/>
      <c r="R4294" s="313" t="str">
        <f t="shared" si="106"/>
        <v>1900</v>
      </c>
    </row>
    <row r="4295" ht="27" customHeight="1" spans="1:18">
      <c r="A4295" s="366"/>
      <c r="B4295" s="367"/>
      <c r="C4295" s="368"/>
      <c r="D4295" s="368"/>
      <c r="E4295" s="368"/>
      <c r="F4295" s="368"/>
      <c r="G4295" s="368"/>
      <c r="H4295" s="369"/>
      <c r="I4295" s="368"/>
      <c r="J4295" s="368"/>
      <c r="K4295" s="368"/>
      <c r="L4295" s="368"/>
      <c r="M4295" s="368"/>
      <c r="N4295" s="370"/>
      <c r="O4295" s="368"/>
      <c r="P4295" s="371" t="str">
        <f>TEXT(daily!$B4295,"mmmm")</f>
        <v>January</v>
      </c>
      <c r="Q4295" s="373"/>
      <c r="R4295" s="313" t="str">
        <f t="shared" si="106"/>
        <v>1900</v>
      </c>
    </row>
    <row r="4296" ht="27" customHeight="1" spans="1:18">
      <c r="A4296" s="366"/>
      <c r="B4296" s="367"/>
      <c r="C4296" s="368"/>
      <c r="D4296" s="368"/>
      <c r="E4296" s="368"/>
      <c r="F4296" s="368"/>
      <c r="G4296" s="368"/>
      <c r="H4296" s="369"/>
      <c r="I4296" s="368"/>
      <c r="J4296" s="368"/>
      <c r="K4296" s="368"/>
      <c r="L4296" s="368"/>
      <c r="M4296" s="368"/>
      <c r="N4296" s="372"/>
      <c r="O4296" s="368"/>
      <c r="P4296" s="371" t="str">
        <f>TEXT(daily!$B4296,"mmmm")</f>
        <v>January</v>
      </c>
      <c r="Q4296" s="373"/>
      <c r="R4296" s="313" t="str">
        <f t="shared" si="106"/>
        <v>1900</v>
      </c>
    </row>
    <row r="4297" ht="27" customHeight="1" spans="1:18">
      <c r="A4297" s="366"/>
      <c r="B4297" s="367"/>
      <c r="C4297" s="368"/>
      <c r="D4297" s="368"/>
      <c r="E4297" s="368"/>
      <c r="F4297" s="368"/>
      <c r="G4297" s="368"/>
      <c r="H4297" s="369"/>
      <c r="I4297" s="368"/>
      <c r="J4297" s="368"/>
      <c r="K4297" s="368"/>
      <c r="L4297" s="368"/>
      <c r="M4297" s="368"/>
      <c r="N4297" s="370"/>
      <c r="O4297" s="368"/>
      <c r="P4297" s="371" t="str">
        <f>TEXT(daily!$B4297,"mmmm")</f>
        <v>January</v>
      </c>
      <c r="Q4297" s="373"/>
      <c r="R4297" s="313" t="str">
        <f t="shared" si="106"/>
        <v>1900</v>
      </c>
    </row>
    <row r="4298" ht="27" customHeight="1" spans="1:18">
      <c r="A4298" s="366"/>
      <c r="B4298" s="367"/>
      <c r="C4298" s="368"/>
      <c r="D4298" s="368"/>
      <c r="E4298" s="368"/>
      <c r="F4298" s="368"/>
      <c r="G4298" s="368"/>
      <c r="H4298" s="369"/>
      <c r="I4298" s="368"/>
      <c r="J4298" s="368"/>
      <c r="K4298" s="368"/>
      <c r="L4298" s="368"/>
      <c r="M4298" s="368"/>
      <c r="N4298" s="372"/>
      <c r="O4298" s="368"/>
      <c r="P4298" s="371" t="str">
        <f>TEXT(daily!$B4298,"mmmm")</f>
        <v>January</v>
      </c>
      <c r="Q4298" s="373"/>
      <c r="R4298" s="313" t="str">
        <f t="shared" si="106"/>
        <v>1900</v>
      </c>
    </row>
    <row r="4299" ht="27" customHeight="1" spans="1:18">
      <c r="A4299" s="366"/>
      <c r="B4299" s="367"/>
      <c r="C4299" s="368"/>
      <c r="D4299" s="368"/>
      <c r="E4299" s="368"/>
      <c r="F4299" s="368"/>
      <c r="G4299" s="368"/>
      <c r="H4299" s="369"/>
      <c r="I4299" s="368"/>
      <c r="J4299" s="368"/>
      <c r="K4299" s="368"/>
      <c r="L4299" s="368"/>
      <c r="M4299" s="368"/>
      <c r="N4299" s="370"/>
      <c r="O4299" s="368"/>
      <c r="P4299" s="371" t="str">
        <f>TEXT(daily!$B4299,"mmmm")</f>
        <v>January</v>
      </c>
      <c r="Q4299" s="373"/>
      <c r="R4299" s="313" t="str">
        <f t="shared" si="106"/>
        <v>1900</v>
      </c>
    </row>
    <row r="4300" ht="27" customHeight="1" spans="1:18">
      <c r="A4300" s="366"/>
      <c r="B4300" s="367"/>
      <c r="C4300" s="368"/>
      <c r="D4300" s="368"/>
      <c r="E4300" s="368"/>
      <c r="F4300" s="368"/>
      <c r="G4300" s="368"/>
      <c r="H4300" s="369"/>
      <c r="I4300" s="368"/>
      <c r="J4300" s="368"/>
      <c r="K4300" s="368"/>
      <c r="L4300" s="368"/>
      <c r="M4300" s="368"/>
      <c r="N4300" s="372"/>
      <c r="O4300" s="368"/>
      <c r="P4300" s="371" t="str">
        <f>TEXT(daily!$B4300,"mmmm")</f>
        <v>January</v>
      </c>
      <c r="Q4300" s="373"/>
      <c r="R4300" s="313" t="str">
        <f t="shared" si="106"/>
        <v>1900</v>
      </c>
    </row>
    <row r="4301" ht="27" customHeight="1" spans="1:18">
      <c r="A4301" s="366"/>
      <c r="B4301" s="367"/>
      <c r="C4301" s="368"/>
      <c r="D4301" s="368"/>
      <c r="E4301" s="368"/>
      <c r="F4301" s="368"/>
      <c r="G4301" s="368"/>
      <c r="H4301" s="369"/>
      <c r="I4301" s="368"/>
      <c r="J4301" s="368"/>
      <c r="K4301" s="368"/>
      <c r="L4301" s="368"/>
      <c r="M4301" s="368"/>
      <c r="N4301" s="370"/>
      <c r="O4301" s="368"/>
      <c r="P4301" s="371" t="str">
        <f>TEXT(daily!$B4301,"mmmm")</f>
        <v>January</v>
      </c>
      <c r="Q4301" s="373"/>
      <c r="R4301" s="313" t="str">
        <f t="shared" si="106"/>
        <v>1900</v>
      </c>
    </row>
    <row r="4302" ht="27" customHeight="1" spans="1:18">
      <c r="A4302" s="366"/>
      <c r="B4302" s="367"/>
      <c r="C4302" s="368"/>
      <c r="D4302" s="368"/>
      <c r="E4302" s="368"/>
      <c r="F4302" s="368"/>
      <c r="G4302" s="368"/>
      <c r="H4302" s="369"/>
      <c r="I4302" s="368"/>
      <c r="J4302" s="368"/>
      <c r="K4302" s="368"/>
      <c r="L4302" s="368"/>
      <c r="M4302" s="368"/>
      <c r="N4302" s="372"/>
      <c r="O4302" s="368"/>
      <c r="P4302" s="371" t="str">
        <f>TEXT(daily!$B4302,"mmmm")</f>
        <v>January</v>
      </c>
      <c r="Q4302" s="373"/>
      <c r="R4302" s="313" t="str">
        <f t="shared" si="106"/>
        <v>1900</v>
      </c>
    </row>
    <row r="4303" ht="27" customHeight="1" spans="1:18">
      <c r="A4303" s="366"/>
      <c r="B4303" s="367"/>
      <c r="C4303" s="368"/>
      <c r="D4303" s="368"/>
      <c r="E4303" s="368"/>
      <c r="F4303" s="368"/>
      <c r="G4303" s="368"/>
      <c r="H4303" s="369"/>
      <c r="I4303" s="368"/>
      <c r="J4303" s="368"/>
      <c r="K4303" s="368"/>
      <c r="L4303" s="368"/>
      <c r="M4303" s="368"/>
      <c r="N4303" s="370"/>
      <c r="O4303" s="368"/>
      <c r="P4303" s="371" t="str">
        <f>TEXT(daily!$B4303,"mmmm")</f>
        <v>January</v>
      </c>
      <c r="Q4303" s="373"/>
      <c r="R4303" s="313" t="str">
        <f t="shared" ref="R4303:R4366" si="107">TEXT(B4303,"yyyy")</f>
        <v>1900</v>
      </c>
    </row>
    <row r="4304" ht="27" customHeight="1" spans="1:18">
      <c r="A4304" s="366"/>
      <c r="B4304" s="367"/>
      <c r="C4304" s="368"/>
      <c r="D4304" s="368"/>
      <c r="E4304" s="368"/>
      <c r="F4304" s="368"/>
      <c r="G4304" s="368"/>
      <c r="H4304" s="369"/>
      <c r="I4304" s="368"/>
      <c r="J4304" s="368"/>
      <c r="K4304" s="368"/>
      <c r="L4304" s="368"/>
      <c r="M4304" s="368"/>
      <c r="N4304" s="372"/>
      <c r="O4304" s="368"/>
      <c r="P4304" s="371" t="str">
        <f>TEXT(daily!$B4304,"mmmm")</f>
        <v>January</v>
      </c>
      <c r="Q4304" s="373"/>
      <c r="R4304" s="313" t="str">
        <f t="shared" si="107"/>
        <v>1900</v>
      </c>
    </row>
    <row r="4305" ht="27" customHeight="1" spans="1:18">
      <c r="A4305" s="366"/>
      <c r="B4305" s="367"/>
      <c r="C4305" s="368"/>
      <c r="D4305" s="368"/>
      <c r="E4305" s="368"/>
      <c r="F4305" s="368"/>
      <c r="G4305" s="368"/>
      <c r="H4305" s="369"/>
      <c r="I4305" s="368"/>
      <c r="J4305" s="368"/>
      <c r="K4305" s="368"/>
      <c r="L4305" s="368"/>
      <c r="M4305" s="368"/>
      <c r="N4305" s="370"/>
      <c r="O4305" s="368"/>
      <c r="P4305" s="371" t="str">
        <f>TEXT(daily!$B4305,"mmmm")</f>
        <v>January</v>
      </c>
      <c r="Q4305" s="373"/>
      <c r="R4305" s="313" t="str">
        <f t="shared" si="107"/>
        <v>1900</v>
      </c>
    </row>
    <row r="4306" ht="27" customHeight="1" spans="1:18">
      <c r="A4306" s="366"/>
      <c r="B4306" s="367"/>
      <c r="C4306" s="368"/>
      <c r="D4306" s="368"/>
      <c r="E4306" s="368"/>
      <c r="F4306" s="368"/>
      <c r="G4306" s="368"/>
      <c r="H4306" s="369"/>
      <c r="I4306" s="368"/>
      <c r="J4306" s="368"/>
      <c r="K4306" s="368"/>
      <c r="L4306" s="368"/>
      <c r="M4306" s="368"/>
      <c r="N4306" s="372"/>
      <c r="O4306" s="368"/>
      <c r="P4306" s="371" t="str">
        <f>TEXT(daily!$B4306,"mmmm")</f>
        <v>January</v>
      </c>
      <c r="Q4306" s="373"/>
      <c r="R4306" s="313" t="str">
        <f t="shared" si="107"/>
        <v>1900</v>
      </c>
    </row>
    <row r="4307" ht="27" customHeight="1" spans="1:18">
      <c r="A4307" s="366"/>
      <c r="B4307" s="367"/>
      <c r="C4307" s="368"/>
      <c r="D4307" s="368"/>
      <c r="E4307" s="368"/>
      <c r="F4307" s="368"/>
      <c r="G4307" s="368"/>
      <c r="H4307" s="369"/>
      <c r="I4307" s="368"/>
      <c r="J4307" s="368"/>
      <c r="K4307" s="368"/>
      <c r="L4307" s="368"/>
      <c r="M4307" s="368"/>
      <c r="N4307" s="370"/>
      <c r="O4307" s="368"/>
      <c r="P4307" s="371" t="str">
        <f>TEXT(daily!$B4307,"mmmm")</f>
        <v>January</v>
      </c>
      <c r="Q4307" s="373"/>
      <c r="R4307" s="313" t="str">
        <f t="shared" si="107"/>
        <v>1900</v>
      </c>
    </row>
    <row r="4308" ht="27" customHeight="1" spans="1:18">
      <c r="A4308" s="366"/>
      <c r="B4308" s="367"/>
      <c r="C4308" s="368"/>
      <c r="D4308" s="368"/>
      <c r="E4308" s="368"/>
      <c r="F4308" s="368"/>
      <c r="G4308" s="368"/>
      <c r="H4308" s="369"/>
      <c r="I4308" s="368"/>
      <c r="J4308" s="368"/>
      <c r="K4308" s="368"/>
      <c r="L4308" s="368"/>
      <c r="M4308" s="368"/>
      <c r="N4308" s="372"/>
      <c r="O4308" s="368"/>
      <c r="P4308" s="371" t="str">
        <f>TEXT(daily!$B4308,"mmmm")</f>
        <v>January</v>
      </c>
      <c r="Q4308" s="373"/>
      <c r="R4308" s="313" t="str">
        <f t="shared" si="107"/>
        <v>1900</v>
      </c>
    </row>
    <row r="4309" ht="27" customHeight="1" spans="1:18">
      <c r="A4309" s="366"/>
      <c r="B4309" s="367"/>
      <c r="C4309" s="368"/>
      <c r="D4309" s="368"/>
      <c r="E4309" s="368"/>
      <c r="F4309" s="368"/>
      <c r="G4309" s="368"/>
      <c r="H4309" s="369"/>
      <c r="I4309" s="368"/>
      <c r="J4309" s="368"/>
      <c r="K4309" s="368"/>
      <c r="L4309" s="368"/>
      <c r="M4309" s="368"/>
      <c r="N4309" s="370"/>
      <c r="O4309" s="368"/>
      <c r="P4309" s="371" t="str">
        <f>TEXT(daily!$B4309,"mmmm")</f>
        <v>January</v>
      </c>
      <c r="Q4309" s="373"/>
      <c r="R4309" s="313" t="str">
        <f t="shared" si="107"/>
        <v>1900</v>
      </c>
    </row>
    <row r="4310" ht="27" customHeight="1" spans="1:18">
      <c r="A4310" s="366"/>
      <c r="B4310" s="367"/>
      <c r="C4310" s="368"/>
      <c r="D4310" s="368"/>
      <c r="E4310" s="368"/>
      <c r="F4310" s="368"/>
      <c r="G4310" s="368"/>
      <c r="H4310" s="369"/>
      <c r="I4310" s="368"/>
      <c r="J4310" s="368"/>
      <c r="K4310" s="368"/>
      <c r="L4310" s="368"/>
      <c r="M4310" s="368"/>
      <c r="N4310" s="372"/>
      <c r="O4310" s="368"/>
      <c r="P4310" s="371" t="str">
        <f>TEXT(daily!$B4310,"mmmm")</f>
        <v>January</v>
      </c>
      <c r="Q4310" s="373"/>
      <c r="R4310" s="313" t="str">
        <f t="shared" si="107"/>
        <v>1900</v>
      </c>
    </row>
    <row r="4311" ht="27" customHeight="1" spans="1:18">
      <c r="A4311" s="366"/>
      <c r="B4311" s="367"/>
      <c r="C4311" s="368"/>
      <c r="D4311" s="368"/>
      <c r="E4311" s="368"/>
      <c r="F4311" s="368"/>
      <c r="G4311" s="368"/>
      <c r="H4311" s="369"/>
      <c r="I4311" s="368"/>
      <c r="J4311" s="368"/>
      <c r="K4311" s="368"/>
      <c r="L4311" s="368"/>
      <c r="M4311" s="368"/>
      <c r="N4311" s="370"/>
      <c r="O4311" s="368"/>
      <c r="P4311" s="371" t="str">
        <f>TEXT(daily!$B4311,"mmmm")</f>
        <v>January</v>
      </c>
      <c r="Q4311" s="373"/>
      <c r="R4311" s="313" t="str">
        <f t="shared" si="107"/>
        <v>1900</v>
      </c>
    </row>
    <row r="4312" ht="27" customHeight="1" spans="1:18">
      <c r="A4312" s="366"/>
      <c r="B4312" s="367"/>
      <c r="C4312" s="368"/>
      <c r="D4312" s="368"/>
      <c r="E4312" s="368"/>
      <c r="F4312" s="368"/>
      <c r="G4312" s="368"/>
      <c r="H4312" s="369"/>
      <c r="I4312" s="368"/>
      <c r="J4312" s="368"/>
      <c r="K4312" s="368"/>
      <c r="L4312" s="368"/>
      <c r="M4312" s="368"/>
      <c r="N4312" s="372"/>
      <c r="O4312" s="368"/>
      <c r="P4312" s="371" t="str">
        <f>TEXT(daily!$B4312,"mmmm")</f>
        <v>January</v>
      </c>
      <c r="Q4312" s="373"/>
      <c r="R4312" s="313" t="str">
        <f t="shared" si="107"/>
        <v>1900</v>
      </c>
    </row>
    <row r="4313" ht="27" customHeight="1" spans="1:18">
      <c r="A4313" s="366"/>
      <c r="B4313" s="367"/>
      <c r="C4313" s="368"/>
      <c r="D4313" s="368"/>
      <c r="E4313" s="368"/>
      <c r="F4313" s="368"/>
      <c r="G4313" s="368"/>
      <c r="H4313" s="369"/>
      <c r="I4313" s="368"/>
      <c r="J4313" s="368"/>
      <c r="K4313" s="368"/>
      <c r="L4313" s="368"/>
      <c r="M4313" s="368"/>
      <c r="N4313" s="370"/>
      <c r="O4313" s="368"/>
      <c r="P4313" s="371" t="str">
        <f>TEXT(daily!$B4313,"mmmm")</f>
        <v>January</v>
      </c>
      <c r="Q4313" s="373"/>
      <c r="R4313" s="313" t="str">
        <f t="shared" si="107"/>
        <v>1900</v>
      </c>
    </row>
    <row r="4314" ht="27" customHeight="1" spans="1:18">
      <c r="A4314" s="366"/>
      <c r="B4314" s="367"/>
      <c r="C4314" s="368"/>
      <c r="D4314" s="368"/>
      <c r="E4314" s="368"/>
      <c r="F4314" s="368"/>
      <c r="G4314" s="368"/>
      <c r="H4314" s="369"/>
      <c r="I4314" s="368"/>
      <c r="J4314" s="368"/>
      <c r="K4314" s="368"/>
      <c r="L4314" s="368"/>
      <c r="M4314" s="368"/>
      <c r="N4314" s="372"/>
      <c r="O4314" s="368"/>
      <c r="P4314" s="371" t="str">
        <f>TEXT(daily!$B4314,"mmmm")</f>
        <v>January</v>
      </c>
      <c r="Q4314" s="373"/>
      <c r="R4314" s="313" t="str">
        <f t="shared" si="107"/>
        <v>1900</v>
      </c>
    </row>
    <row r="4315" ht="27" customHeight="1" spans="1:18">
      <c r="A4315" s="366"/>
      <c r="B4315" s="367"/>
      <c r="C4315" s="368"/>
      <c r="D4315" s="368"/>
      <c r="E4315" s="368"/>
      <c r="F4315" s="368"/>
      <c r="G4315" s="368"/>
      <c r="H4315" s="369"/>
      <c r="I4315" s="368"/>
      <c r="J4315" s="368"/>
      <c r="K4315" s="368"/>
      <c r="L4315" s="368"/>
      <c r="M4315" s="368"/>
      <c r="N4315" s="370"/>
      <c r="O4315" s="368"/>
      <c r="P4315" s="371" t="str">
        <f>TEXT(daily!$B4315,"mmmm")</f>
        <v>January</v>
      </c>
      <c r="Q4315" s="373"/>
      <c r="R4315" s="313" t="str">
        <f t="shared" si="107"/>
        <v>1900</v>
      </c>
    </row>
    <row r="4316" ht="27" customHeight="1" spans="1:18">
      <c r="A4316" s="366"/>
      <c r="B4316" s="367"/>
      <c r="C4316" s="368"/>
      <c r="D4316" s="368"/>
      <c r="E4316" s="368"/>
      <c r="F4316" s="368"/>
      <c r="G4316" s="368"/>
      <c r="H4316" s="369"/>
      <c r="I4316" s="368"/>
      <c r="J4316" s="368"/>
      <c r="K4316" s="368"/>
      <c r="L4316" s="368"/>
      <c r="M4316" s="368"/>
      <c r="N4316" s="372"/>
      <c r="O4316" s="368"/>
      <c r="P4316" s="371" t="str">
        <f>TEXT(daily!$B4316,"mmmm")</f>
        <v>January</v>
      </c>
      <c r="Q4316" s="373"/>
      <c r="R4316" s="313" t="str">
        <f t="shared" si="107"/>
        <v>1900</v>
      </c>
    </row>
    <row r="4317" ht="27" customHeight="1" spans="1:18">
      <c r="A4317" s="366"/>
      <c r="B4317" s="367"/>
      <c r="C4317" s="368"/>
      <c r="D4317" s="368"/>
      <c r="E4317" s="368"/>
      <c r="F4317" s="368"/>
      <c r="G4317" s="368"/>
      <c r="H4317" s="369"/>
      <c r="I4317" s="368"/>
      <c r="J4317" s="368"/>
      <c r="K4317" s="368"/>
      <c r="L4317" s="368"/>
      <c r="M4317" s="368"/>
      <c r="N4317" s="370"/>
      <c r="O4317" s="368"/>
      <c r="P4317" s="371" t="str">
        <f>TEXT(daily!$B4317,"mmmm")</f>
        <v>January</v>
      </c>
      <c r="Q4317" s="373"/>
      <c r="R4317" s="313" t="str">
        <f t="shared" si="107"/>
        <v>1900</v>
      </c>
    </row>
    <row r="4318" ht="27" customHeight="1" spans="1:18">
      <c r="A4318" s="366"/>
      <c r="B4318" s="367"/>
      <c r="C4318" s="368"/>
      <c r="D4318" s="368"/>
      <c r="E4318" s="368"/>
      <c r="F4318" s="368"/>
      <c r="G4318" s="368"/>
      <c r="H4318" s="369"/>
      <c r="I4318" s="368"/>
      <c r="J4318" s="368"/>
      <c r="K4318" s="368"/>
      <c r="L4318" s="368"/>
      <c r="M4318" s="368"/>
      <c r="N4318" s="372"/>
      <c r="O4318" s="368"/>
      <c r="P4318" s="371" t="str">
        <f>TEXT(daily!$B4318,"mmmm")</f>
        <v>January</v>
      </c>
      <c r="Q4318" s="373"/>
      <c r="R4318" s="313" t="str">
        <f t="shared" si="107"/>
        <v>1900</v>
      </c>
    </row>
    <row r="4319" ht="27" customHeight="1" spans="1:18">
      <c r="A4319" s="366"/>
      <c r="B4319" s="367"/>
      <c r="C4319" s="368"/>
      <c r="D4319" s="368"/>
      <c r="E4319" s="368"/>
      <c r="F4319" s="368"/>
      <c r="G4319" s="368"/>
      <c r="H4319" s="369"/>
      <c r="I4319" s="368"/>
      <c r="J4319" s="368"/>
      <c r="K4319" s="368"/>
      <c r="L4319" s="368"/>
      <c r="M4319" s="368"/>
      <c r="N4319" s="370"/>
      <c r="O4319" s="368"/>
      <c r="P4319" s="371" t="str">
        <f>TEXT(daily!$B4319,"mmmm")</f>
        <v>January</v>
      </c>
      <c r="Q4319" s="373"/>
      <c r="R4319" s="313" t="str">
        <f t="shared" si="107"/>
        <v>1900</v>
      </c>
    </row>
    <row r="4320" ht="27" customHeight="1" spans="1:18">
      <c r="A4320" s="366"/>
      <c r="B4320" s="367"/>
      <c r="C4320" s="368"/>
      <c r="D4320" s="368"/>
      <c r="E4320" s="368"/>
      <c r="F4320" s="368"/>
      <c r="G4320" s="368"/>
      <c r="H4320" s="369"/>
      <c r="I4320" s="368"/>
      <c r="J4320" s="368"/>
      <c r="K4320" s="368"/>
      <c r="L4320" s="368"/>
      <c r="M4320" s="368"/>
      <c r="N4320" s="372"/>
      <c r="O4320" s="368"/>
      <c r="P4320" s="371" t="str">
        <f>TEXT(daily!$B4320,"mmmm")</f>
        <v>January</v>
      </c>
      <c r="Q4320" s="373"/>
      <c r="R4320" s="313" t="str">
        <f t="shared" si="107"/>
        <v>1900</v>
      </c>
    </row>
    <row r="4321" ht="27" customHeight="1" spans="1:18">
      <c r="A4321" s="366"/>
      <c r="B4321" s="367"/>
      <c r="C4321" s="368"/>
      <c r="D4321" s="368"/>
      <c r="E4321" s="368"/>
      <c r="F4321" s="368"/>
      <c r="G4321" s="368"/>
      <c r="H4321" s="369"/>
      <c r="I4321" s="368"/>
      <c r="J4321" s="368"/>
      <c r="K4321" s="368"/>
      <c r="L4321" s="368"/>
      <c r="M4321" s="368"/>
      <c r="N4321" s="370"/>
      <c r="O4321" s="368"/>
      <c r="P4321" s="371" t="str">
        <f>TEXT(daily!$B4321,"mmmm")</f>
        <v>January</v>
      </c>
      <c r="Q4321" s="373"/>
      <c r="R4321" s="313" t="str">
        <f t="shared" si="107"/>
        <v>1900</v>
      </c>
    </row>
    <row r="4322" ht="27" customHeight="1" spans="1:18">
      <c r="A4322" s="366"/>
      <c r="B4322" s="367"/>
      <c r="C4322" s="368"/>
      <c r="D4322" s="368"/>
      <c r="E4322" s="368"/>
      <c r="F4322" s="368"/>
      <c r="G4322" s="368"/>
      <c r="H4322" s="369"/>
      <c r="I4322" s="368"/>
      <c r="J4322" s="368"/>
      <c r="K4322" s="368"/>
      <c r="L4322" s="368"/>
      <c r="M4322" s="368"/>
      <c r="N4322" s="372"/>
      <c r="O4322" s="368"/>
      <c r="P4322" s="371" t="str">
        <f>TEXT(daily!$B4322,"mmmm")</f>
        <v>January</v>
      </c>
      <c r="Q4322" s="373"/>
      <c r="R4322" s="313" t="str">
        <f t="shared" si="107"/>
        <v>1900</v>
      </c>
    </row>
    <row r="4323" ht="27" customHeight="1" spans="1:18">
      <c r="A4323" s="366"/>
      <c r="B4323" s="367"/>
      <c r="C4323" s="368"/>
      <c r="D4323" s="368"/>
      <c r="E4323" s="368"/>
      <c r="F4323" s="368"/>
      <c r="G4323" s="368"/>
      <c r="H4323" s="369"/>
      <c r="I4323" s="368"/>
      <c r="J4323" s="368"/>
      <c r="K4323" s="368"/>
      <c r="L4323" s="368"/>
      <c r="M4323" s="368"/>
      <c r="N4323" s="370"/>
      <c r="O4323" s="368"/>
      <c r="P4323" s="371" t="str">
        <f>TEXT(daily!$B4323,"mmmm")</f>
        <v>January</v>
      </c>
      <c r="Q4323" s="373"/>
      <c r="R4323" s="313" t="str">
        <f t="shared" si="107"/>
        <v>1900</v>
      </c>
    </row>
    <row r="4324" ht="27" customHeight="1" spans="1:18">
      <c r="A4324" s="366"/>
      <c r="B4324" s="367"/>
      <c r="C4324" s="368"/>
      <c r="D4324" s="368"/>
      <c r="E4324" s="368"/>
      <c r="F4324" s="368"/>
      <c r="G4324" s="368"/>
      <c r="H4324" s="369"/>
      <c r="I4324" s="368"/>
      <c r="J4324" s="368"/>
      <c r="K4324" s="368"/>
      <c r="L4324" s="368"/>
      <c r="M4324" s="368"/>
      <c r="N4324" s="372"/>
      <c r="O4324" s="368"/>
      <c r="P4324" s="371" t="str">
        <f>TEXT(daily!$B4324,"mmmm")</f>
        <v>January</v>
      </c>
      <c r="Q4324" s="373"/>
      <c r="R4324" s="313" t="str">
        <f t="shared" si="107"/>
        <v>1900</v>
      </c>
    </row>
    <row r="4325" ht="27" customHeight="1" spans="1:18">
      <c r="A4325" s="366"/>
      <c r="B4325" s="367"/>
      <c r="C4325" s="368"/>
      <c r="D4325" s="368"/>
      <c r="E4325" s="368"/>
      <c r="F4325" s="368"/>
      <c r="G4325" s="368"/>
      <c r="H4325" s="369"/>
      <c r="I4325" s="368"/>
      <c r="J4325" s="368"/>
      <c r="K4325" s="368"/>
      <c r="L4325" s="368"/>
      <c r="M4325" s="368"/>
      <c r="N4325" s="370"/>
      <c r="O4325" s="368"/>
      <c r="P4325" s="371" t="str">
        <f>TEXT(daily!$B4325,"mmmm")</f>
        <v>January</v>
      </c>
      <c r="Q4325" s="373"/>
      <c r="R4325" s="313" t="str">
        <f t="shared" si="107"/>
        <v>1900</v>
      </c>
    </row>
    <row r="4326" ht="27" customHeight="1" spans="1:18">
      <c r="A4326" s="366"/>
      <c r="B4326" s="367"/>
      <c r="C4326" s="368"/>
      <c r="D4326" s="368"/>
      <c r="E4326" s="368"/>
      <c r="F4326" s="368"/>
      <c r="G4326" s="368"/>
      <c r="H4326" s="369"/>
      <c r="I4326" s="368"/>
      <c r="J4326" s="368"/>
      <c r="K4326" s="368"/>
      <c r="L4326" s="368"/>
      <c r="M4326" s="368"/>
      <c r="N4326" s="372"/>
      <c r="O4326" s="368"/>
      <c r="P4326" s="371" t="str">
        <f>TEXT(daily!$B4326,"mmmm")</f>
        <v>January</v>
      </c>
      <c r="Q4326" s="373"/>
      <c r="R4326" s="313" t="str">
        <f t="shared" si="107"/>
        <v>1900</v>
      </c>
    </row>
    <row r="4327" ht="27" customHeight="1" spans="1:18">
      <c r="A4327" s="366"/>
      <c r="B4327" s="367"/>
      <c r="C4327" s="368"/>
      <c r="D4327" s="368"/>
      <c r="E4327" s="368"/>
      <c r="F4327" s="368"/>
      <c r="G4327" s="368"/>
      <c r="H4327" s="369"/>
      <c r="I4327" s="368"/>
      <c r="J4327" s="368"/>
      <c r="K4327" s="368"/>
      <c r="L4327" s="368"/>
      <c r="M4327" s="368"/>
      <c r="N4327" s="370"/>
      <c r="O4327" s="368"/>
      <c r="P4327" s="371" t="str">
        <f>TEXT(daily!$B4327,"mmmm")</f>
        <v>January</v>
      </c>
      <c r="Q4327" s="373"/>
      <c r="R4327" s="313" t="str">
        <f t="shared" si="107"/>
        <v>1900</v>
      </c>
    </row>
    <row r="4328" ht="27" customHeight="1" spans="1:18">
      <c r="A4328" s="366"/>
      <c r="B4328" s="367"/>
      <c r="C4328" s="368"/>
      <c r="D4328" s="368"/>
      <c r="E4328" s="368"/>
      <c r="F4328" s="368"/>
      <c r="G4328" s="368"/>
      <c r="H4328" s="369"/>
      <c r="I4328" s="368"/>
      <c r="J4328" s="368"/>
      <c r="K4328" s="368"/>
      <c r="L4328" s="368"/>
      <c r="M4328" s="368"/>
      <c r="N4328" s="372"/>
      <c r="O4328" s="368"/>
      <c r="P4328" s="371" t="str">
        <f>TEXT(daily!$B4328,"mmmm")</f>
        <v>January</v>
      </c>
      <c r="Q4328" s="373"/>
      <c r="R4328" s="313" t="str">
        <f t="shared" si="107"/>
        <v>1900</v>
      </c>
    </row>
    <row r="4329" ht="27" customHeight="1" spans="1:18">
      <c r="A4329" s="366"/>
      <c r="B4329" s="367"/>
      <c r="C4329" s="368"/>
      <c r="D4329" s="368"/>
      <c r="E4329" s="368"/>
      <c r="F4329" s="368"/>
      <c r="G4329" s="368"/>
      <c r="H4329" s="369"/>
      <c r="I4329" s="368"/>
      <c r="J4329" s="368"/>
      <c r="K4329" s="368"/>
      <c r="L4329" s="368"/>
      <c r="M4329" s="368"/>
      <c r="N4329" s="370"/>
      <c r="O4329" s="368"/>
      <c r="P4329" s="371" t="str">
        <f>TEXT(daily!$B4329,"mmmm")</f>
        <v>January</v>
      </c>
      <c r="Q4329" s="373"/>
      <c r="R4329" s="313" t="str">
        <f t="shared" si="107"/>
        <v>1900</v>
      </c>
    </row>
    <row r="4330" ht="27" customHeight="1" spans="1:18">
      <c r="A4330" s="366"/>
      <c r="B4330" s="367"/>
      <c r="C4330" s="368"/>
      <c r="D4330" s="368"/>
      <c r="E4330" s="368"/>
      <c r="F4330" s="368"/>
      <c r="G4330" s="368"/>
      <c r="H4330" s="369"/>
      <c r="I4330" s="368"/>
      <c r="J4330" s="368"/>
      <c r="K4330" s="368"/>
      <c r="L4330" s="368"/>
      <c r="M4330" s="368"/>
      <c r="N4330" s="372"/>
      <c r="O4330" s="368"/>
      <c r="P4330" s="371" t="str">
        <f>TEXT(daily!$B4330,"mmmm")</f>
        <v>January</v>
      </c>
      <c r="Q4330" s="373"/>
      <c r="R4330" s="313" t="str">
        <f t="shared" si="107"/>
        <v>1900</v>
      </c>
    </row>
    <row r="4331" ht="27" customHeight="1" spans="1:18">
      <c r="A4331" s="366"/>
      <c r="B4331" s="367"/>
      <c r="C4331" s="368"/>
      <c r="D4331" s="368"/>
      <c r="E4331" s="368"/>
      <c r="F4331" s="368"/>
      <c r="G4331" s="368"/>
      <c r="H4331" s="369"/>
      <c r="I4331" s="368"/>
      <c r="J4331" s="368"/>
      <c r="K4331" s="368"/>
      <c r="L4331" s="368"/>
      <c r="M4331" s="368"/>
      <c r="N4331" s="370"/>
      <c r="O4331" s="368"/>
      <c r="P4331" s="371" t="str">
        <f>TEXT(daily!$B4331,"mmmm")</f>
        <v>January</v>
      </c>
      <c r="Q4331" s="373"/>
      <c r="R4331" s="313" t="str">
        <f t="shared" si="107"/>
        <v>1900</v>
      </c>
    </row>
    <row r="4332" ht="27" customHeight="1" spans="1:18">
      <c r="A4332" s="366"/>
      <c r="B4332" s="367"/>
      <c r="C4332" s="368"/>
      <c r="D4332" s="368"/>
      <c r="E4332" s="368"/>
      <c r="F4332" s="368"/>
      <c r="G4332" s="368"/>
      <c r="H4332" s="369"/>
      <c r="I4332" s="368"/>
      <c r="J4332" s="368"/>
      <c r="K4332" s="368"/>
      <c r="L4332" s="368"/>
      <c r="M4332" s="368"/>
      <c r="N4332" s="372"/>
      <c r="O4332" s="368"/>
      <c r="P4332" s="371" t="str">
        <f>TEXT(daily!$B4332,"mmmm")</f>
        <v>January</v>
      </c>
      <c r="Q4332" s="373"/>
      <c r="R4332" s="313" t="str">
        <f t="shared" si="107"/>
        <v>1900</v>
      </c>
    </row>
    <row r="4333" ht="27" customHeight="1" spans="1:18">
      <c r="A4333" s="366"/>
      <c r="B4333" s="367"/>
      <c r="C4333" s="368"/>
      <c r="D4333" s="368"/>
      <c r="E4333" s="368"/>
      <c r="F4333" s="368"/>
      <c r="G4333" s="368"/>
      <c r="H4333" s="369"/>
      <c r="I4333" s="368"/>
      <c r="J4333" s="368"/>
      <c r="K4333" s="368"/>
      <c r="L4333" s="368"/>
      <c r="M4333" s="368"/>
      <c r="N4333" s="370"/>
      <c r="O4333" s="368"/>
      <c r="P4333" s="371" t="str">
        <f>TEXT(daily!$B4333,"mmmm")</f>
        <v>January</v>
      </c>
      <c r="Q4333" s="373"/>
      <c r="R4333" s="313" t="str">
        <f t="shared" si="107"/>
        <v>1900</v>
      </c>
    </row>
    <row r="4334" ht="27" customHeight="1" spans="1:18">
      <c r="A4334" s="366"/>
      <c r="B4334" s="367"/>
      <c r="C4334" s="368"/>
      <c r="D4334" s="368"/>
      <c r="E4334" s="368"/>
      <c r="F4334" s="368"/>
      <c r="G4334" s="368"/>
      <c r="H4334" s="369"/>
      <c r="I4334" s="368"/>
      <c r="J4334" s="368"/>
      <c r="K4334" s="368"/>
      <c r="L4334" s="368"/>
      <c r="M4334" s="368"/>
      <c r="N4334" s="372"/>
      <c r="O4334" s="368"/>
      <c r="P4334" s="371" t="str">
        <f>TEXT(daily!$B4334,"mmmm")</f>
        <v>January</v>
      </c>
      <c r="Q4334" s="373"/>
      <c r="R4334" s="313" t="str">
        <f t="shared" si="107"/>
        <v>1900</v>
      </c>
    </row>
    <row r="4335" ht="27" customHeight="1" spans="1:18">
      <c r="A4335" s="366"/>
      <c r="B4335" s="367"/>
      <c r="C4335" s="368"/>
      <c r="D4335" s="368"/>
      <c r="E4335" s="368"/>
      <c r="F4335" s="368"/>
      <c r="G4335" s="368"/>
      <c r="H4335" s="369"/>
      <c r="I4335" s="368"/>
      <c r="J4335" s="368"/>
      <c r="K4335" s="368"/>
      <c r="L4335" s="368"/>
      <c r="M4335" s="368"/>
      <c r="N4335" s="370"/>
      <c r="O4335" s="368"/>
      <c r="P4335" s="371" t="str">
        <f>TEXT(daily!$B4335,"mmmm")</f>
        <v>January</v>
      </c>
      <c r="Q4335" s="373"/>
      <c r="R4335" s="313" t="str">
        <f t="shared" si="107"/>
        <v>1900</v>
      </c>
    </row>
    <row r="4336" ht="27" customHeight="1" spans="1:18">
      <c r="A4336" s="366"/>
      <c r="B4336" s="367"/>
      <c r="C4336" s="368"/>
      <c r="D4336" s="368"/>
      <c r="E4336" s="368"/>
      <c r="F4336" s="368"/>
      <c r="G4336" s="368"/>
      <c r="H4336" s="369"/>
      <c r="I4336" s="368"/>
      <c r="J4336" s="368"/>
      <c r="K4336" s="368"/>
      <c r="L4336" s="368"/>
      <c r="M4336" s="368"/>
      <c r="N4336" s="372"/>
      <c r="O4336" s="368"/>
      <c r="P4336" s="371" t="str">
        <f>TEXT(daily!$B4336,"mmmm")</f>
        <v>January</v>
      </c>
      <c r="Q4336" s="373"/>
      <c r="R4336" s="313" t="str">
        <f t="shared" si="107"/>
        <v>1900</v>
      </c>
    </row>
    <row r="4337" ht="27" customHeight="1" spans="1:18">
      <c r="A4337" s="366"/>
      <c r="B4337" s="367"/>
      <c r="C4337" s="368"/>
      <c r="D4337" s="368"/>
      <c r="E4337" s="368"/>
      <c r="F4337" s="368"/>
      <c r="G4337" s="368"/>
      <c r="H4337" s="369"/>
      <c r="I4337" s="368"/>
      <c r="J4337" s="368"/>
      <c r="K4337" s="368"/>
      <c r="L4337" s="368"/>
      <c r="M4337" s="368"/>
      <c r="N4337" s="370"/>
      <c r="O4337" s="368"/>
      <c r="P4337" s="371" t="str">
        <f>TEXT(daily!$B4337,"mmmm")</f>
        <v>January</v>
      </c>
      <c r="Q4337" s="373"/>
      <c r="R4337" s="313" t="str">
        <f t="shared" si="107"/>
        <v>1900</v>
      </c>
    </row>
    <row r="4338" ht="27" customHeight="1" spans="1:18">
      <c r="A4338" s="366"/>
      <c r="B4338" s="367"/>
      <c r="C4338" s="368"/>
      <c r="D4338" s="368"/>
      <c r="E4338" s="368"/>
      <c r="F4338" s="368"/>
      <c r="G4338" s="368"/>
      <c r="H4338" s="369"/>
      <c r="I4338" s="368"/>
      <c r="J4338" s="368"/>
      <c r="K4338" s="368"/>
      <c r="L4338" s="368"/>
      <c r="M4338" s="368"/>
      <c r="N4338" s="372"/>
      <c r="O4338" s="368"/>
      <c r="P4338" s="371" t="str">
        <f>TEXT(daily!$B4338,"mmmm")</f>
        <v>January</v>
      </c>
      <c r="Q4338" s="373"/>
      <c r="R4338" s="313" t="str">
        <f t="shared" si="107"/>
        <v>1900</v>
      </c>
    </row>
    <row r="4339" ht="27" customHeight="1" spans="1:18">
      <c r="A4339" s="366"/>
      <c r="B4339" s="367"/>
      <c r="C4339" s="368"/>
      <c r="D4339" s="368"/>
      <c r="E4339" s="368"/>
      <c r="F4339" s="368"/>
      <c r="G4339" s="368"/>
      <c r="H4339" s="369"/>
      <c r="I4339" s="368"/>
      <c r="J4339" s="368"/>
      <c r="K4339" s="368"/>
      <c r="L4339" s="368"/>
      <c r="M4339" s="368"/>
      <c r="N4339" s="370"/>
      <c r="O4339" s="368"/>
      <c r="P4339" s="371" t="str">
        <f>TEXT(daily!$B4339,"mmmm")</f>
        <v>January</v>
      </c>
      <c r="Q4339" s="373"/>
      <c r="R4339" s="313" t="str">
        <f t="shared" si="107"/>
        <v>1900</v>
      </c>
    </row>
    <row r="4340" ht="27" customHeight="1" spans="1:18">
      <c r="A4340" s="366"/>
      <c r="B4340" s="367"/>
      <c r="C4340" s="368"/>
      <c r="D4340" s="368"/>
      <c r="E4340" s="368"/>
      <c r="F4340" s="368"/>
      <c r="G4340" s="368"/>
      <c r="H4340" s="369"/>
      <c r="I4340" s="368"/>
      <c r="J4340" s="368"/>
      <c r="K4340" s="368"/>
      <c r="L4340" s="368"/>
      <c r="M4340" s="368"/>
      <c r="N4340" s="372"/>
      <c r="O4340" s="368"/>
      <c r="P4340" s="371" t="str">
        <f>TEXT(daily!$B4340,"mmmm")</f>
        <v>January</v>
      </c>
      <c r="Q4340" s="373"/>
      <c r="R4340" s="313" t="str">
        <f t="shared" si="107"/>
        <v>1900</v>
      </c>
    </row>
    <row r="4341" ht="27" customHeight="1" spans="1:18">
      <c r="A4341" s="366"/>
      <c r="B4341" s="367"/>
      <c r="C4341" s="368"/>
      <c r="D4341" s="368"/>
      <c r="E4341" s="368"/>
      <c r="F4341" s="368"/>
      <c r="G4341" s="368"/>
      <c r="H4341" s="369"/>
      <c r="I4341" s="368"/>
      <c r="J4341" s="368"/>
      <c r="K4341" s="368"/>
      <c r="L4341" s="368"/>
      <c r="M4341" s="368"/>
      <c r="N4341" s="370"/>
      <c r="O4341" s="368"/>
      <c r="P4341" s="371" t="str">
        <f>TEXT(daily!$B4341,"mmmm")</f>
        <v>January</v>
      </c>
      <c r="Q4341" s="373"/>
      <c r="R4341" s="313" t="str">
        <f t="shared" si="107"/>
        <v>1900</v>
      </c>
    </row>
    <row r="4342" ht="27" customHeight="1" spans="1:18">
      <c r="A4342" s="366"/>
      <c r="B4342" s="367"/>
      <c r="C4342" s="368"/>
      <c r="D4342" s="368"/>
      <c r="E4342" s="368"/>
      <c r="F4342" s="368"/>
      <c r="G4342" s="368"/>
      <c r="H4342" s="369"/>
      <c r="I4342" s="368"/>
      <c r="J4342" s="368"/>
      <c r="K4342" s="368"/>
      <c r="L4342" s="368"/>
      <c r="M4342" s="368"/>
      <c r="N4342" s="372"/>
      <c r="O4342" s="368"/>
      <c r="P4342" s="371" t="str">
        <f>TEXT(daily!$B4342,"mmmm")</f>
        <v>January</v>
      </c>
      <c r="Q4342" s="373"/>
      <c r="R4342" s="313" t="str">
        <f t="shared" si="107"/>
        <v>1900</v>
      </c>
    </row>
    <row r="4343" ht="27" customHeight="1" spans="1:18">
      <c r="A4343" s="366"/>
      <c r="B4343" s="367"/>
      <c r="C4343" s="368"/>
      <c r="D4343" s="368"/>
      <c r="E4343" s="368"/>
      <c r="F4343" s="368"/>
      <c r="G4343" s="368"/>
      <c r="H4343" s="369"/>
      <c r="I4343" s="368"/>
      <c r="J4343" s="368"/>
      <c r="K4343" s="368"/>
      <c r="L4343" s="368"/>
      <c r="M4343" s="368"/>
      <c r="N4343" s="370"/>
      <c r="O4343" s="368"/>
      <c r="P4343" s="371" t="str">
        <f>TEXT(daily!$B4343,"mmmm")</f>
        <v>January</v>
      </c>
      <c r="Q4343" s="373"/>
      <c r="R4343" s="313" t="str">
        <f t="shared" si="107"/>
        <v>1900</v>
      </c>
    </row>
    <row r="4344" ht="27" customHeight="1" spans="1:18">
      <c r="A4344" s="366"/>
      <c r="B4344" s="367"/>
      <c r="C4344" s="368"/>
      <c r="D4344" s="368"/>
      <c r="E4344" s="368"/>
      <c r="F4344" s="368"/>
      <c r="G4344" s="368"/>
      <c r="H4344" s="369"/>
      <c r="I4344" s="368"/>
      <c r="J4344" s="368"/>
      <c r="K4344" s="368"/>
      <c r="L4344" s="368"/>
      <c r="M4344" s="368"/>
      <c r="N4344" s="372"/>
      <c r="O4344" s="368"/>
      <c r="P4344" s="371" t="str">
        <f>TEXT(daily!$B4344,"mmmm")</f>
        <v>January</v>
      </c>
      <c r="Q4344" s="373"/>
      <c r="R4344" s="313" t="str">
        <f t="shared" si="107"/>
        <v>1900</v>
      </c>
    </row>
    <row r="4345" ht="27" customHeight="1" spans="1:18">
      <c r="A4345" s="366"/>
      <c r="B4345" s="367"/>
      <c r="C4345" s="368"/>
      <c r="D4345" s="368"/>
      <c r="E4345" s="368"/>
      <c r="F4345" s="368"/>
      <c r="G4345" s="368"/>
      <c r="H4345" s="369"/>
      <c r="I4345" s="368"/>
      <c r="J4345" s="368"/>
      <c r="K4345" s="368"/>
      <c r="L4345" s="368"/>
      <c r="M4345" s="368"/>
      <c r="N4345" s="370"/>
      <c r="O4345" s="368"/>
      <c r="P4345" s="371" t="str">
        <f>TEXT(daily!$B4345,"mmmm")</f>
        <v>January</v>
      </c>
      <c r="Q4345" s="373"/>
      <c r="R4345" s="313" t="str">
        <f t="shared" si="107"/>
        <v>1900</v>
      </c>
    </row>
    <row r="4346" ht="27" customHeight="1" spans="1:18">
      <c r="A4346" s="366"/>
      <c r="B4346" s="367"/>
      <c r="C4346" s="368"/>
      <c r="D4346" s="368"/>
      <c r="E4346" s="368"/>
      <c r="F4346" s="368"/>
      <c r="G4346" s="368"/>
      <c r="H4346" s="369"/>
      <c r="I4346" s="368"/>
      <c r="J4346" s="368"/>
      <c r="K4346" s="368"/>
      <c r="L4346" s="368"/>
      <c r="M4346" s="368"/>
      <c r="N4346" s="372"/>
      <c r="O4346" s="368"/>
      <c r="P4346" s="371" t="str">
        <f>TEXT(daily!$B4346,"mmmm")</f>
        <v>January</v>
      </c>
      <c r="Q4346" s="373"/>
      <c r="R4346" s="313" t="str">
        <f t="shared" si="107"/>
        <v>1900</v>
      </c>
    </row>
    <row r="4347" ht="27" customHeight="1" spans="1:18">
      <c r="A4347" s="366"/>
      <c r="B4347" s="367"/>
      <c r="C4347" s="368"/>
      <c r="D4347" s="368"/>
      <c r="E4347" s="368"/>
      <c r="F4347" s="368"/>
      <c r="G4347" s="368"/>
      <c r="H4347" s="369"/>
      <c r="I4347" s="368"/>
      <c r="J4347" s="368"/>
      <c r="K4347" s="368"/>
      <c r="L4347" s="368"/>
      <c r="M4347" s="368"/>
      <c r="N4347" s="370"/>
      <c r="O4347" s="368"/>
      <c r="P4347" s="371" t="str">
        <f>TEXT(daily!$B4347,"mmmm")</f>
        <v>January</v>
      </c>
      <c r="Q4347" s="373"/>
      <c r="R4347" s="313" t="str">
        <f t="shared" si="107"/>
        <v>1900</v>
      </c>
    </row>
    <row r="4348" ht="27" customHeight="1" spans="1:18">
      <c r="A4348" s="366"/>
      <c r="B4348" s="367"/>
      <c r="C4348" s="368"/>
      <c r="D4348" s="368"/>
      <c r="E4348" s="368"/>
      <c r="F4348" s="368"/>
      <c r="G4348" s="368"/>
      <c r="H4348" s="369"/>
      <c r="I4348" s="368"/>
      <c r="J4348" s="368"/>
      <c r="K4348" s="368"/>
      <c r="L4348" s="368"/>
      <c r="M4348" s="368"/>
      <c r="N4348" s="372"/>
      <c r="O4348" s="368"/>
      <c r="P4348" s="371" t="str">
        <f>TEXT(daily!$B4348,"mmmm")</f>
        <v>January</v>
      </c>
      <c r="Q4348" s="373"/>
      <c r="R4348" s="313" t="str">
        <f t="shared" si="107"/>
        <v>1900</v>
      </c>
    </row>
    <row r="4349" ht="27" customHeight="1" spans="1:18">
      <c r="A4349" s="366"/>
      <c r="B4349" s="367"/>
      <c r="C4349" s="368"/>
      <c r="D4349" s="368"/>
      <c r="E4349" s="368"/>
      <c r="F4349" s="368"/>
      <c r="G4349" s="368"/>
      <c r="H4349" s="369"/>
      <c r="I4349" s="368"/>
      <c r="J4349" s="368"/>
      <c r="K4349" s="368"/>
      <c r="L4349" s="368"/>
      <c r="M4349" s="368"/>
      <c r="N4349" s="370"/>
      <c r="O4349" s="368"/>
      <c r="P4349" s="371" t="str">
        <f>TEXT(daily!$B4349,"mmmm")</f>
        <v>January</v>
      </c>
      <c r="Q4349" s="373"/>
      <c r="R4349" s="313" t="str">
        <f t="shared" si="107"/>
        <v>1900</v>
      </c>
    </row>
    <row r="4350" ht="27" customHeight="1" spans="1:18">
      <c r="A4350" s="366"/>
      <c r="B4350" s="367"/>
      <c r="C4350" s="368"/>
      <c r="D4350" s="368"/>
      <c r="E4350" s="368"/>
      <c r="F4350" s="368"/>
      <c r="G4350" s="368"/>
      <c r="H4350" s="369"/>
      <c r="I4350" s="368"/>
      <c r="J4350" s="368"/>
      <c r="K4350" s="368"/>
      <c r="L4350" s="368"/>
      <c r="M4350" s="368"/>
      <c r="N4350" s="372"/>
      <c r="O4350" s="368"/>
      <c r="P4350" s="371" t="str">
        <f>TEXT(daily!$B4350,"mmmm")</f>
        <v>January</v>
      </c>
      <c r="Q4350" s="373"/>
      <c r="R4350" s="313" t="str">
        <f t="shared" si="107"/>
        <v>1900</v>
      </c>
    </row>
    <row r="4351" ht="27" customHeight="1" spans="1:18">
      <c r="A4351" s="366"/>
      <c r="B4351" s="367"/>
      <c r="C4351" s="368"/>
      <c r="D4351" s="368"/>
      <c r="E4351" s="368"/>
      <c r="F4351" s="368"/>
      <c r="G4351" s="368"/>
      <c r="H4351" s="369"/>
      <c r="I4351" s="368"/>
      <c r="J4351" s="368"/>
      <c r="K4351" s="368"/>
      <c r="L4351" s="368"/>
      <c r="M4351" s="368"/>
      <c r="N4351" s="370"/>
      <c r="O4351" s="368"/>
      <c r="P4351" s="371" t="str">
        <f>TEXT(daily!$B4351,"mmmm")</f>
        <v>January</v>
      </c>
      <c r="Q4351" s="373"/>
      <c r="R4351" s="313" t="str">
        <f t="shared" si="107"/>
        <v>1900</v>
      </c>
    </row>
    <row r="4352" ht="27" customHeight="1" spans="1:18">
      <c r="A4352" s="366"/>
      <c r="B4352" s="367"/>
      <c r="C4352" s="368"/>
      <c r="D4352" s="368"/>
      <c r="E4352" s="368"/>
      <c r="F4352" s="368"/>
      <c r="G4352" s="368"/>
      <c r="H4352" s="369"/>
      <c r="I4352" s="368"/>
      <c r="J4352" s="368"/>
      <c r="K4352" s="368"/>
      <c r="L4352" s="368"/>
      <c r="M4352" s="368"/>
      <c r="N4352" s="372"/>
      <c r="O4352" s="368"/>
      <c r="P4352" s="371" t="str">
        <f>TEXT(daily!$B4352,"mmmm")</f>
        <v>January</v>
      </c>
      <c r="Q4352" s="373"/>
      <c r="R4352" s="313" t="str">
        <f t="shared" si="107"/>
        <v>1900</v>
      </c>
    </row>
    <row r="4353" ht="27" customHeight="1" spans="1:18">
      <c r="A4353" s="366"/>
      <c r="B4353" s="367"/>
      <c r="C4353" s="368"/>
      <c r="D4353" s="368"/>
      <c r="E4353" s="368"/>
      <c r="F4353" s="368"/>
      <c r="G4353" s="368"/>
      <c r="H4353" s="369"/>
      <c r="I4353" s="368"/>
      <c r="J4353" s="368"/>
      <c r="K4353" s="368"/>
      <c r="L4353" s="368"/>
      <c r="M4353" s="368"/>
      <c r="N4353" s="370"/>
      <c r="O4353" s="368"/>
      <c r="P4353" s="371" t="str">
        <f>TEXT(daily!$B4353,"mmmm")</f>
        <v>January</v>
      </c>
      <c r="Q4353" s="373"/>
      <c r="R4353" s="313" t="str">
        <f t="shared" si="107"/>
        <v>1900</v>
      </c>
    </row>
    <row r="4354" ht="27" customHeight="1" spans="1:18">
      <c r="A4354" s="366"/>
      <c r="B4354" s="367"/>
      <c r="C4354" s="368"/>
      <c r="D4354" s="368"/>
      <c r="E4354" s="368"/>
      <c r="F4354" s="368"/>
      <c r="G4354" s="368"/>
      <c r="H4354" s="369"/>
      <c r="I4354" s="368"/>
      <c r="J4354" s="368"/>
      <c r="K4354" s="368"/>
      <c r="L4354" s="368"/>
      <c r="M4354" s="368"/>
      <c r="N4354" s="372"/>
      <c r="O4354" s="368"/>
      <c r="P4354" s="371" t="str">
        <f>TEXT(daily!$B4354,"mmmm")</f>
        <v>January</v>
      </c>
      <c r="Q4354" s="373"/>
      <c r="R4354" s="313" t="str">
        <f t="shared" si="107"/>
        <v>1900</v>
      </c>
    </row>
    <row r="4355" ht="27" customHeight="1" spans="1:18">
      <c r="A4355" s="366"/>
      <c r="B4355" s="367"/>
      <c r="C4355" s="368"/>
      <c r="D4355" s="368"/>
      <c r="E4355" s="368"/>
      <c r="F4355" s="368"/>
      <c r="G4355" s="368"/>
      <c r="H4355" s="369"/>
      <c r="I4355" s="368"/>
      <c r="J4355" s="368"/>
      <c r="K4355" s="368"/>
      <c r="L4355" s="368"/>
      <c r="M4355" s="368"/>
      <c r="N4355" s="370"/>
      <c r="O4355" s="368"/>
      <c r="P4355" s="371" t="str">
        <f>TEXT(daily!$B4355,"mmmm")</f>
        <v>January</v>
      </c>
      <c r="Q4355" s="373"/>
      <c r="R4355" s="313" t="str">
        <f t="shared" si="107"/>
        <v>1900</v>
      </c>
    </row>
    <row r="4356" ht="27" customHeight="1" spans="1:18">
      <c r="A4356" s="366"/>
      <c r="B4356" s="367"/>
      <c r="C4356" s="368"/>
      <c r="D4356" s="368"/>
      <c r="E4356" s="368"/>
      <c r="F4356" s="368"/>
      <c r="G4356" s="368"/>
      <c r="H4356" s="369"/>
      <c r="I4356" s="368"/>
      <c r="J4356" s="368"/>
      <c r="K4356" s="368"/>
      <c r="L4356" s="368"/>
      <c r="M4356" s="368"/>
      <c r="N4356" s="372"/>
      <c r="O4356" s="368"/>
      <c r="P4356" s="371" t="str">
        <f>TEXT(daily!$B4356,"mmmm")</f>
        <v>January</v>
      </c>
      <c r="Q4356" s="373"/>
      <c r="R4356" s="313" t="str">
        <f t="shared" si="107"/>
        <v>1900</v>
      </c>
    </row>
    <row r="4357" ht="27" customHeight="1" spans="1:18">
      <c r="A4357" s="366"/>
      <c r="B4357" s="367"/>
      <c r="C4357" s="368"/>
      <c r="D4357" s="368"/>
      <c r="E4357" s="368"/>
      <c r="F4357" s="368"/>
      <c r="G4357" s="368"/>
      <c r="H4357" s="369"/>
      <c r="I4357" s="368"/>
      <c r="J4357" s="368"/>
      <c r="K4357" s="368"/>
      <c r="L4357" s="368"/>
      <c r="M4357" s="368"/>
      <c r="N4357" s="370"/>
      <c r="O4357" s="368"/>
      <c r="P4357" s="371" t="str">
        <f>TEXT(daily!$B4357,"mmmm")</f>
        <v>January</v>
      </c>
      <c r="Q4357" s="373"/>
      <c r="R4357" s="313" t="str">
        <f t="shared" si="107"/>
        <v>1900</v>
      </c>
    </row>
    <row r="4358" ht="27" customHeight="1" spans="1:18">
      <c r="A4358" s="366"/>
      <c r="B4358" s="367"/>
      <c r="C4358" s="368"/>
      <c r="D4358" s="368"/>
      <c r="E4358" s="368"/>
      <c r="F4358" s="368"/>
      <c r="G4358" s="368"/>
      <c r="H4358" s="369"/>
      <c r="I4358" s="368"/>
      <c r="J4358" s="368"/>
      <c r="K4358" s="368"/>
      <c r="L4358" s="368"/>
      <c r="M4358" s="368"/>
      <c r="N4358" s="372"/>
      <c r="O4358" s="368"/>
      <c r="P4358" s="371" t="str">
        <f>TEXT(daily!$B4358,"mmmm")</f>
        <v>January</v>
      </c>
      <c r="Q4358" s="373"/>
      <c r="R4358" s="313" t="str">
        <f t="shared" si="107"/>
        <v>1900</v>
      </c>
    </row>
    <row r="4359" ht="27" customHeight="1" spans="1:18">
      <c r="A4359" s="366"/>
      <c r="B4359" s="367"/>
      <c r="C4359" s="368"/>
      <c r="D4359" s="368"/>
      <c r="E4359" s="368"/>
      <c r="F4359" s="368"/>
      <c r="G4359" s="368"/>
      <c r="H4359" s="369"/>
      <c r="I4359" s="368"/>
      <c r="J4359" s="368"/>
      <c r="K4359" s="368"/>
      <c r="L4359" s="368"/>
      <c r="M4359" s="368"/>
      <c r="N4359" s="370"/>
      <c r="O4359" s="368"/>
      <c r="P4359" s="371" t="str">
        <f>TEXT(daily!$B4359,"mmmm")</f>
        <v>January</v>
      </c>
      <c r="Q4359" s="373"/>
      <c r="R4359" s="313" t="str">
        <f t="shared" si="107"/>
        <v>1900</v>
      </c>
    </row>
    <row r="4360" ht="27" customHeight="1" spans="1:18">
      <c r="A4360" s="366"/>
      <c r="B4360" s="367"/>
      <c r="C4360" s="368"/>
      <c r="D4360" s="368"/>
      <c r="E4360" s="368"/>
      <c r="F4360" s="368"/>
      <c r="G4360" s="368"/>
      <c r="H4360" s="369"/>
      <c r="I4360" s="368"/>
      <c r="J4360" s="368"/>
      <c r="K4360" s="368"/>
      <c r="L4360" s="368"/>
      <c r="M4360" s="368"/>
      <c r="N4360" s="372"/>
      <c r="O4360" s="368"/>
      <c r="P4360" s="371" t="str">
        <f>TEXT(daily!$B4360,"mmmm")</f>
        <v>January</v>
      </c>
      <c r="Q4360" s="373"/>
      <c r="R4360" s="313" t="str">
        <f t="shared" si="107"/>
        <v>1900</v>
      </c>
    </row>
    <row r="4361" ht="27" customHeight="1" spans="1:18">
      <c r="A4361" s="366"/>
      <c r="B4361" s="367"/>
      <c r="C4361" s="368"/>
      <c r="D4361" s="368"/>
      <c r="E4361" s="368"/>
      <c r="F4361" s="368"/>
      <c r="G4361" s="368"/>
      <c r="H4361" s="369"/>
      <c r="I4361" s="368"/>
      <c r="J4361" s="368"/>
      <c r="K4361" s="368"/>
      <c r="L4361" s="368"/>
      <c r="M4361" s="368"/>
      <c r="N4361" s="370"/>
      <c r="O4361" s="368"/>
      <c r="P4361" s="371" t="str">
        <f>TEXT(daily!$B4361,"mmmm")</f>
        <v>January</v>
      </c>
      <c r="Q4361" s="373"/>
      <c r="R4361" s="313" t="str">
        <f t="shared" si="107"/>
        <v>1900</v>
      </c>
    </row>
    <row r="4362" ht="27" customHeight="1" spans="1:18">
      <c r="A4362" s="366"/>
      <c r="B4362" s="367"/>
      <c r="C4362" s="368"/>
      <c r="D4362" s="368"/>
      <c r="E4362" s="368"/>
      <c r="F4362" s="368"/>
      <c r="G4362" s="368"/>
      <c r="H4362" s="369"/>
      <c r="I4362" s="368"/>
      <c r="J4362" s="368"/>
      <c r="K4362" s="368"/>
      <c r="L4362" s="368"/>
      <c r="M4362" s="368"/>
      <c r="N4362" s="372"/>
      <c r="O4362" s="368"/>
      <c r="P4362" s="371" t="str">
        <f>TEXT(daily!$B4362,"mmmm")</f>
        <v>January</v>
      </c>
      <c r="Q4362" s="373"/>
      <c r="R4362" s="313" t="str">
        <f t="shared" si="107"/>
        <v>1900</v>
      </c>
    </row>
    <row r="4363" ht="27" customHeight="1" spans="1:18">
      <c r="A4363" s="366"/>
      <c r="B4363" s="367"/>
      <c r="C4363" s="368"/>
      <c r="D4363" s="368"/>
      <c r="E4363" s="368"/>
      <c r="F4363" s="368"/>
      <c r="G4363" s="368"/>
      <c r="H4363" s="369"/>
      <c r="I4363" s="368"/>
      <c r="J4363" s="368"/>
      <c r="K4363" s="368"/>
      <c r="L4363" s="368"/>
      <c r="M4363" s="368"/>
      <c r="N4363" s="370"/>
      <c r="O4363" s="368"/>
      <c r="P4363" s="371" t="str">
        <f>TEXT(daily!$B4363,"mmmm")</f>
        <v>January</v>
      </c>
      <c r="Q4363" s="373"/>
      <c r="R4363" s="313" t="str">
        <f t="shared" si="107"/>
        <v>1900</v>
      </c>
    </row>
    <row r="4364" ht="27" customHeight="1" spans="1:18">
      <c r="A4364" s="366"/>
      <c r="B4364" s="367"/>
      <c r="C4364" s="368"/>
      <c r="D4364" s="368"/>
      <c r="E4364" s="368"/>
      <c r="F4364" s="368"/>
      <c r="G4364" s="368"/>
      <c r="H4364" s="369"/>
      <c r="I4364" s="368"/>
      <c r="J4364" s="368"/>
      <c r="K4364" s="368"/>
      <c r="L4364" s="368"/>
      <c r="M4364" s="368"/>
      <c r="N4364" s="372"/>
      <c r="O4364" s="368"/>
      <c r="P4364" s="371" t="str">
        <f>TEXT(daily!$B4364,"mmmm")</f>
        <v>January</v>
      </c>
      <c r="Q4364" s="373"/>
      <c r="R4364" s="313" t="str">
        <f t="shared" si="107"/>
        <v>1900</v>
      </c>
    </row>
    <row r="4365" ht="27" customHeight="1" spans="1:18">
      <c r="A4365" s="366"/>
      <c r="B4365" s="367"/>
      <c r="C4365" s="368"/>
      <c r="D4365" s="368"/>
      <c r="E4365" s="368"/>
      <c r="F4365" s="368"/>
      <c r="G4365" s="368"/>
      <c r="H4365" s="369"/>
      <c r="I4365" s="368"/>
      <c r="J4365" s="368"/>
      <c r="K4365" s="368"/>
      <c r="L4365" s="368"/>
      <c r="M4365" s="368"/>
      <c r="N4365" s="370"/>
      <c r="O4365" s="368"/>
      <c r="P4365" s="371" t="str">
        <f>TEXT(daily!$B4365,"mmmm")</f>
        <v>January</v>
      </c>
      <c r="Q4365" s="373"/>
      <c r="R4365" s="313" t="str">
        <f t="shared" si="107"/>
        <v>1900</v>
      </c>
    </row>
    <row r="4366" ht="27" customHeight="1" spans="1:18">
      <c r="A4366" s="366"/>
      <c r="B4366" s="367"/>
      <c r="C4366" s="368"/>
      <c r="D4366" s="368"/>
      <c r="E4366" s="368"/>
      <c r="F4366" s="368"/>
      <c r="G4366" s="368"/>
      <c r="H4366" s="369"/>
      <c r="I4366" s="368"/>
      <c r="J4366" s="368"/>
      <c r="K4366" s="368"/>
      <c r="L4366" s="368"/>
      <c r="M4366" s="368"/>
      <c r="N4366" s="372"/>
      <c r="O4366" s="368"/>
      <c r="P4366" s="371" t="str">
        <f>TEXT(daily!$B4366,"mmmm")</f>
        <v>January</v>
      </c>
      <c r="Q4366" s="373"/>
      <c r="R4366" s="313" t="str">
        <f t="shared" si="107"/>
        <v>1900</v>
      </c>
    </row>
    <row r="4367" ht="27" customHeight="1" spans="1:18">
      <c r="A4367" s="366"/>
      <c r="B4367" s="367"/>
      <c r="C4367" s="368"/>
      <c r="D4367" s="368"/>
      <c r="E4367" s="368"/>
      <c r="F4367" s="368"/>
      <c r="G4367" s="368"/>
      <c r="H4367" s="369"/>
      <c r="I4367" s="368"/>
      <c r="J4367" s="368"/>
      <c r="K4367" s="368"/>
      <c r="L4367" s="368"/>
      <c r="M4367" s="368"/>
      <c r="N4367" s="370"/>
      <c r="O4367" s="368"/>
      <c r="P4367" s="371" t="str">
        <f>TEXT(daily!$B4367,"mmmm")</f>
        <v>January</v>
      </c>
      <c r="Q4367" s="373"/>
      <c r="R4367" s="313" t="str">
        <f t="shared" ref="R4367:R4430" si="108">TEXT(B4367,"yyyy")</f>
        <v>1900</v>
      </c>
    </row>
    <row r="4368" ht="27" customHeight="1" spans="1:18">
      <c r="A4368" s="366"/>
      <c r="B4368" s="367"/>
      <c r="C4368" s="368"/>
      <c r="D4368" s="368"/>
      <c r="E4368" s="368"/>
      <c r="F4368" s="368"/>
      <c r="G4368" s="368"/>
      <c r="H4368" s="369"/>
      <c r="I4368" s="368"/>
      <c r="J4368" s="368"/>
      <c r="K4368" s="368"/>
      <c r="L4368" s="368"/>
      <c r="M4368" s="368"/>
      <c r="N4368" s="372"/>
      <c r="O4368" s="368"/>
      <c r="P4368" s="371" t="str">
        <f>TEXT(daily!$B4368,"mmmm")</f>
        <v>January</v>
      </c>
      <c r="Q4368" s="373"/>
      <c r="R4368" s="313" t="str">
        <f t="shared" si="108"/>
        <v>1900</v>
      </c>
    </row>
    <row r="4369" ht="27" customHeight="1" spans="1:18">
      <c r="A4369" s="366"/>
      <c r="B4369" s="367"/>
      <c r="C4369" s="368"/>
      <c r="D4369" s="368"/>
      <c r="E4369" s="368"/>
      <c r="F4369" s="368"/>
      <c r="G4369" s="368"/>
      <c r="H4369" s="369"/>
      <c r="I4369" s="368"/>
      <c r="J4369" s="368"/>
      <c r="K4369" s="368"/>
      <c r="L4369" s="368"/>
      <c r="M4369" s="368"/>
      <c r="N4369" s="370"/>
      <c r="O4369" s="368"/>
      <c r="P4369" s="371" t="str">
        <f>TEXT(daily!$B4369,"mmmm")</f>
        <v>January</v>
      </c>
      <c r="Q4369" s="373"/>
      <c r="R4369" s="313" t="str">
        <f t="shared" si="108"/>
        <v>1900</v>
      </c>
    </row>
    <row r="4370" ht="27" customHeight="1" spans="1:18">
      <c r="A4370" s="366"/>
      <c r="B4370" s="367"/>
      <c r="C4370" s="368"/>
      <c r="D4370" s="368"/>
      <c r="E4370" s="368"/>
      <c r="F4370" s="368"/>
      <c r="G4370" s="368"/>
      <c r="H4370" s="369"/>
      <c r="I4370" s="368"/>
      <c r="J4370" s="368"/>
      <c r="K4370" s="368"/>
      <c r="L4370" s="368"/>
      <c r="M4370" s="368"/>
      <c r="N4370" s="372"/>
      <c r="O4370" s="368"/>
      <c r="P4370" s="371" t="str">
        <f>TEXT(daily!$B4370,"mmmm")</f>
        <v>January</v>
      </c>
      <c r="Q4370" s="373"/>
      <c r="R4370" s="313" t="str">
        <f t="shared" si="108"/>
        <v>1900</v>
      </c>
    </row>
    <row r="4371" ht="27" customHeight="1" spans="1:18">
      <c r="A4371" s="366"/>
      <c r="B4371" s="367"/>
      <c r="C4371" s="368"/>
      <c r="D4371" s="368"/>
      <c r="E4371" s="368"/>
      <c r="F4371" s="368"/>
      <c r="G4371" s="368"/>
      <c r="H4371" s="369"/>
      <c r="I4371" s="368"/>
      <c r="J4371" s="368"/>
      <c r="K4371" s="368"/>
      <c r="L4371" s="368"/>
      <c r="M4371" s="368"/>
      <c r="N4371" s="370"/>
      <c r="O4371" s="368"/>
      <c r="P4371" s="371" t="str">
        <f>TEXT(daily!$B4371,"mmmm")</f>
        <v>January</v>
      </c>
      <c r="Q4371" s="373"/>
      <c r="R4371" s="313" t="str">
        <f t="shared" si="108"/>
        <v>1900</v>
      </c>
    </row>
    <row r="4372" ht="27" customHeight="1" spans="1:18">
      <c r="A4372" s="366"/>
      <c r="B4372" s="367"/>
      <c r="C4372" s="368"/>
      <c r="D4372" s="368"/>
      <c r="E4372" s="368"/>
      <c r="F4372" s="368"/>
      <c r="G4372" s="368"/>
      <c r="H4372" s="369"/>
      <c r="I4372" s="368"/>
      <c r="J4372" s="368"/>
      <c r="K4372" s="368"/>
      <c r="L4372" s="368"/>
      <c r="M4372" s="368"/>
      <c r="N4372" s="372"/>
      <c r="O4372" s="368"/>
      <c r="P4372" s="371" t="str">
        <f>TEXT(daily!$B4372,"mmmm")</f>
        <v>January</v>
      </c>
      <c r="Q4372" s="373"/>
      <c r="R4372" s="313" t="str">
        <f t="shared" si="108"/>
        <v>1900</v>
      </c>
    </row>
    <row r="4373" ht="27" customHeight="1" spans="1:18">
      <c r="A4373" s="366"/>
      <c r="B4373" s="367"/>
      <c r="C4373" s="368"/>
      <c r="D4373" s="368"/>
      <c r="E4373" s="368"/>
      <c r="F4373" s="368"/>
      <c r="G4373" s="368"/>
      <c r="H4373" s="369"/>
      <c r="I4373" s="368"/>
      <c r="J4373" s="368"/>
      <c r="K4373" s="368"/>
      <c r="L4373" s="368"/>
      <c r="M4373" s="368"/>
      <c r="N4373" s="370"/>
      <c r="O4373" s="368"/>
      <c r="P4373" s="371" t="str">
        <f>TEXT(daily!$B4373,"mmmm")</f>
        <v>January</v>
      </c>
      <c r="Q4373" s="373"/>
      <c r="R4373" s="313" t="str">
        <f t="shared" si="108"/>
        <v>1900</v>
      </c>
    </row>
    <row r="4374" ht="27" customHeight="1" spans="1:18">
      <c r="A4374" s="366"/>
      <c r="B4374" s="367"/>
      <c r="C4374" s="368"/>
      <c r="D4374" s="368"/>
      <c r="E4374" s="368"/>
      <c r="F4374" s="368"/>
      <c r="G4374" s="368"/>
      <c r="H4374" s="369"/>
      <c r="I4374" s="368"/>
      <c r="J4374" s="368"/>
      <c r="K4374" s="368"/>
      <c r="L4374" s="368"/>
      <c r="M4374" s="368"/>
      <c r="N4374" s="372"/>
      <c r="O4374" s="368"/>
      <c r="P4374" s="371" t="str">
        <f>TEXT(daily!$B4374,"mmmm")</f>
        <v>January</v>
      </c>
      <c r="Q4374" s="373"/>
      <c r="R4374" s="313" t="str">
        <f t="shared" si="108"/>
        <v>1900</v>
      </c>
    </row>
    <row r="4375" ht="27" customHeight="1" spans="1:18">
      <c r="A4375" s="366"/>
      <c r="B4375" s="367"/>
      <c r="C4375" s="368"/>
      <c r="D4375" s="368"/>
      <c r="E4375" s="368"/>
      <c r="F4375" s="368"/>
      <c r="G4375" s="368"/>
      <c r="H4375" s="369"/>
      <c r="I4375" s="368"/>
      <c r="J4375" s="368"/>
      <c r="K4375" s="368"/>
      <c r="L4375" s="368"/>
      <c r="M4375" s="368"/>
      <c r="N4375" s="370"/>
      <c r="O4375" s="368"/>
      <c r="P4375" s="371" t="str">
        <f>TEXT(daily!$B4375,"mmmm")</f>
        <v>January</v>
      </c>
      <c r="Q4375" s="373"/>
      <c r="R4375" s="313" t="str">
        <f t="shared" si="108"/>
        <v>1900</v>
      </c>
    </row>
    <row r="4376" ht="27" customHeight="1" spans="1:18">
      <c r="A4376" s="366"/>
      <c r="B4376" s="367"/>
      <c r="C4376" s="368"/>
      <c r="D4376" s="368"/>
      <c r="E4376" s="368"/>
      <c r="F4376" s="368"/>
      <c r="G4376" s="368"/>
      <c r="H4376" s="369"/>
      <c r="I4376" s="368"/>
      <c r="J4376" s="368"/>
      <c r="K4376" s="368"/>
      <c r="L4376" s="368"/>
      <c r="M4376" s="368"/>
      <c r="N4376" s="372"/>
      <c r="O4376" s="368"/>
      <c r="P4376" s="371" t="str">
        <f>TEXT(daily!$B4376,"mmmm")</f>
        <v>January</v>
      </c>
      <c r="Q4376" s="373"/>
      <c r="R4376" s="313" t="str">
        <f t="shared" si="108"/>
        <v>1900</v>
      </c>
    </row>
    <row r="4377" ht="27" customHeight="1" spans="1:18">
      <c r="A4377" s="366"/>
      <c r="B4377" s="367"/>
      <c r="C4377" s="368"/>
      <c r="D4377" s="368"/>
      <c r="E4377" s="368"/>
      <c r="F4377" s="368"/>
      <c r="G4377" s="368"/>
      <c r="H4377" s="369"/>
      <c r="I4377" s="368"/>
      <c r="J4377" s="368"/>
      <c r="K4377" s="368"/>
      <c r="L4377" s="368"/>
      <c r="M4377" s="368"/>
      <c r="N4377" s="370"/>
      <c r="O4377" s="368"/>
      <c r="P4377" s="371" t="str">
        <f>TEXT(daily!$B4377,"mmmm")</f>
        <v>January</v>
      </c>
      <c r="Q4377" s="373"/>
      <c r="R4377" s="313" t="str">
        <f t="shared" si="108"/>
        <v>1900</v>
      </c>
    </row>
    <row r="4378" ht="27" customHeight="1" spans="1:18">
      <c r="A4378" s="366"/>
      <c r="B4378" s="367"/>
      <c r="C4378" s="368"/>
      <c r="D4378" s="368"/>
      <c r="E4378" s="368"/>
      <c r="F4378" s="368"/>
      <c r="G4378" s="368"/>
      <c r="H4378" s="369"/>
      <c r="I4378" s="368"/>
      <c r="J4378" s="368"/>
      <c r="K4378" s="368"/>
      <c r="L4378" s="368"/>
      <c r="M4378" s="368"/>
      <c r="N4378" s="372"/>
      <c r="O4378" s="368"/>
      <c r="P4378" s="371" t="str">
        <f>TEXT(daily!$B4378,"mmmm")</f>
        <v>January</v>
      </c>
      <c r="Q4378" s="373"/>
      <c r="R4378" s="313" t="str">
        <f t="shared" si="108"/>
        <v>1900</v>
      </c>
    </row>
    <row r="4379" ht="27" customHeight="1" spans="1:18">
      <c r="A4379" s="366"/>
      <c r="B4379" s="367"/>
      <c r="C4379" s="368"/>
      <c r="D4379" s="368"/>
      <c r="E4379" s="368"/>
      <c r="F4379" s="368"/>
      <c r="G4379" s="368"/>
      <c r="H4379" s="369"/>
      <c r="I4379" s="368"/>
      <c r="J4379" s="368"/>
      <c r="K4379" s="368"/>
      <c r="L4379" s="368"/>
      <c r="M4379" s="368"/>
      <c r="N4379" s="370"/>
      <c r="O4379" s="368"/>
      <c r="P4379" s="371" t="str">
        <f>TEXT(daily!$B4379,"mmmm")</f>
        <v>January</v>
      </c>
      <c r="Q4379" s="373"/>
      <c r="R4379" s="313" t="str">
        <f t="shared" si="108"/>
        <v>1900</v>
      </c>
    </row>
    <row r="4380" ht="27" customHeight="1" spans="1:18">
      <c r="A4380" s="366"/>
      <c r="B4380" s="367"/>
      <c r="C4380" s="368"/>
      <c r="D4380" s="368"/>
      <c r="E4380" s="368"/>
      <c r="F4380" s="368"/>
      <c r="G4380" s="368"/>
      <c r="H4380" s="369"/>
      <c r="I4380" s="368"/>
      <c r="J4380" s="368"/>
      <c r="K4380" s="368"/>
      <c r="L4380" s="368"/>
      <c r="M4380" s="368"/>
      <c r="N4380" s="372"/>
      <c r="O4380" s="368"/>
      <c r="P4380" s="371" t="str">
        <f>TEXT(daily!$B4380,"mmmm")</f>
        <v>January</v>
      </c>
      <c r="Q4380" s="373"/>
      <c r="R4380" s="313" t="str">
        <f t="shared" si="108"/>
        <v>1900</v>
      </c>
    </row>
    <row r="4381" ht="27" customHeight="1" spans="1:18">
      <c r="A4381" s="366"/>
      <c r="B4381" s="367"/>
      <c r="C4381" s="368"/>
      <c r="D4381" s="368"/>
      <c r="E4381" s="368"/>
      <c r="F4381" s="368"/>
      <c r="G4381" s="368"/>
      <c r="H4381" s="369"/>
      <c r="I4381" s="368"/>
      <c r="J4381" s="368"/>
      <c r="K4381" s="368"/>
      <c r="L4381" s="368"/>
      <c r="M4381" s="368"/>
      <c r="N4381" s="370"/>
      <c r="O4381" s="368"/>
      <c r="P4381" s="371" t="str">
        <f>TEXT(daily!$B4381,"mmmm")</f>
        <v>January</v>
      </c>
      <c r="Q4381" s="373"/>
      <c r="R4381" s="313" t="str">
        <f t="shared" si="108"/>
        <v>1900</v>
      </c>
    </row>
    <row r="4382" ht="27" customHeight="1" spans="1:18">
      <c r="A4382" s="366"/>
      <c r="B4382" s="367"/>
      <c r="C4382" s="368"/>
      <c r="D4382" s="368"/>
      <c r="E4382" s="368"/>
      <c r="F4382" s="368"/>
      <c r="G4382" s="368"/>
      <c r="H4382" s="369"/>
      <c r="I4382" s="368"/>
      <c r="J4382" s="368"/>
      <c r="K4382" s="368"/>
      <c r="L4382" s="368"/>
      <c r="M4382" s="368"/>
      <c r="N4382" s="372"/>
      <c r="O4382" s="368"/>
      <c r="P4382" s="371" t="str">
        <f>TEXT(daily!$B4382,"mmmm")</f>
        <v>January</v>
      </c>
      <c r="Q4382" s="373"/>
      <c r="R4382" s="313" t="str">
        <f t="shared" si="108"/>
        <v>1900</v>
      </c>
    </row>
    <row r="4383" ht="27" customHeight="1" spans="1:18">
      <c r="A4383" s="366"/>
      <c r="B4383" s="367"/>
      <c r="C4383" s="368"/>
      <c r="D4383" s="368"/>
      <c r="E4383" s="368"/>
      <c r="F4383" s="368"/>
      <c r="G4383" s="368"/>
      <c r="H4383" s="369"/>
      <c r="I4383" s="368"/>
      <c r="J4383" s="368"/>
      <c r="K4383" s="368"/>
      <c r="L4383" s="368"/>
      <c r="M4383" s="368"/>
      <c r="N4383" s="370"/>
      <c r="O4383" s="368"/>
      <c r="P4383" s="371" t="str">
        <f>TEXT(daily!$B4383,"mmmm")</f>
        <v>January</v>
      </c>
      <c r="Q4383" s="373"/>
      <c r="R4383" s="313" t="str">
        <f t="shared" si="108"/>
        <v>1900</v>
      </c>
    </row>
    <row r="4384" ht="27" customHeight="1" spans="1:18">
      <c r="A4384" s="366"/>
      <c r="B4384" s="367"/>
      <c r="C4384" s="368"/>
      <c r="D4384" s="368"/>
      <c r="E4384" s="368"/>
      <c r="F4384" s="368"/>
      <c r="G4384" s="368"/>
      <c r="H4384" s="369"/>
      <c r="I4384" s="368"/>
      <c r="J4384" s="368"/>
      <c r="K4384" s="368"/>
      <c r="L4384" s="368"/>
      <c r="M4384" s="368"/>
      <c r="N4384" s="372"/>
      <c r="O4384" s="368"/>
      <c r="P4384" s="371" t="str">
        <f>TEXT(daily!$B4384,"mmmm")</f>
        <v>January</v>
      </c>
      <c r="Q4384" s="373"/>
      <c r="R4384" s="313" t="str">
        <f t="shared" si="108"/>
        <v>1900</v>
      </c>
    </row>
    <row r="4385" ht="27" customHeight="1" spans="1:18">
      <c r="A4385" s="366"/>
      <c r="B4385" s="367"/>
      <c r="C4385" s="368"/>
      <c r="D4385" s="368"/>
      <c r="E4385" s="368"/>
      <c r="F4385" s="368"/>
      <c r="G4385" s="368"/>
      <c r="H4385" s="369"/>
      <c r="I4385" s="368"/>
      <c r="J4385" s="368"/>
      <c r="K4385" s="368"/>
      <c r="L4385" s="368"/>
      <c r="M4385" s="368"/>
      <c r="N4385" s="370"/>
      <c r="O4385" s="368"/>
      <c r="P4385" s="371" t="str">
        <f>TEXT(daily!$B4385,"mmmm")</f>
        <v>January</v>
      </c>
      <c r="Q4385" s="373"/>
      <c r="R4385" s="313" t="str">
        <f t="shared" si="108"/>
        <v>1900</v>
      </c>
    </row>
    <row r="4386" ht="27" customHeight="1" spans="1:18">
      <c r="A4386" s="366"/>
      <c r="B4386" s="367"/>
      <c r="C4386" s="368"/>
      <c r="D4386" s="368"/>
      <c r="E4386" s="368"/>
      <c r="F4386" s="368"/>
      <c r="G4386" s="368"/>
      <c r="H4386" s="369"/>
      <c r="I4386" s="368"/>
      <c r="J4386" s="368"/>
      <c r="K4386" s="368"/>
      <c r="L4386" s="368"/>
      <c r="M4386" s="368"/>
      <c r="N4386" s="372"/>
      <c r="O4386" s="368"/>
      <c r="P4386" s="371" t="str">
        <f>TEXT(daily!$B4386,"mmmm")</f>
        <v>January</v>
      </c>
      <c r="Q4386" s="373"/>
      <c r="R4386" s="313" t="str">
        <f t="shared" si="108"/>
        <v>1900</v>
      </c>
    </row>
    <row r="4387" ht="27" customHeight="1" spans="1:18">
      <c r="A4387" s="366"/>
      <c r="B4387" s="367"/>
      <c r="C4387" s="368"/>
      <c r="D4387" s="368"/>
      <c r="E4387" s="368"/>
      <c r="F4387" s="368"/>
      <c r="G4387" s="368"/>
      <c r="H4387" s="369"/>
      <c r="I4387" s="368"/>
      <c r="J4387" s="368"/>
      <c r="K4387" s="368"/>
      <c r="L4387" s="368"/>
      <c r="M4387" s="368"/>
      <c r="N4387" s="370"/>
      <c r="O4387" s="368"/>
      <c r="P4387" s="371" t="str">
        <f>TEXT(daily!$B4387,"mmmm")</f>
        <v>January</v>
      </c>
      <c r="Q4387" s="373"/>
      <c r="R4387" s="313" t="str">
        <f t="shared" si="108"/>
        <v>1900</v>
      </c>
    </row>
    <row r="4388" ht="27" customHeight="1" spans="1:18">
      <c r="A4388" s="366"/>
      <c r="B4388" s="367"/>
      <c r="C4388" s="368"/>
      <c r="D4388" s="368"/>
      <c r="E4388" s="368"/>
      <c r="F4388" s="368"/>
      <c r="G4388" s="368"/>
      <c r="H4388" s="369"/>
      <c r="I4388" s="368"/>
      <c r="J4388" s="368"/>
      <c r="K4388" s="368"/>
      <c r="L4388" s="368"/>
      <c r="M4388" s="368"/>
      <c r="N4388" s="372"/>
      <c r="O4388" s="368"/>
      <c r="P4388" s="371" t="str">
        <f>TEXT(daily!$B4388,"mmmm")</f>
        <v>January</v>
      </c>
      <c r="Q4388" s="373"/>
      <c r="R4388" s="313" t="str">
        <f t="shared" si="108"/>
        <v>1900</v>
      </c>
    </row>
    <row r="4389" ht="27" customHeight="1" spans="1:18">
      <c r="A4389" s="366"/>
      <c r="B4389" s="367"/>
      <c r="C4389" s="368"/>
      <c r="D4389" s="368"/>
      <c r="E4389" s="368"/>
      <c r="F4389" s="368"/>
      <c r="G4389" s="368"/>
      <c r="H4389" s="369"/>
      <c r="I4389" s="368"/>
      <c r="J4389" s="368"/>
      <c r="K4389" s="368"/>
      <c r="L4389" s="368"/>
      <c r="M4389" s="368"/>
      <c r="N4389" s="370"/>
      <c r="O4389" s="368"/>
      <c r="P4389" s="371" t="str">
        <f>TEXT(daily!$B4389,"mmmm")</f>
        <v>January</v>
      </c>
      <c r="Q4389" s="373"/>
      <c r="R4389" s="313" t="str">
        <f t="shared" si="108"/>
        <v>1900</v>
      </c>
    </row>
    <row r="4390" ht="27" customHeight="1" spans="1:18">
      <c r="A4390" s="366"/>
      <c r="B4390" s="367"/>
      <c r="C4390" s="368"/>
      <c r="D4390" s="368"/>
      <c r="E4390" s="368"/>
      <c r="F4390" s="368"/>
      <c r="G4390" s="368"/>
      <c r="H4390" s="369"/>
      <c r="I4390" s="368"/>
      <c r="J4390" s="368"/>
      <c r="K4390" s="368"/>
      <c r="L4390" s="368"/>
      <c r="M4390" s="368"/>
      <c r="N4390" s="372"/>
      <c r="O4390" s="368"/>
      <c r="P4390" s="371" t="str">
        <f>TEXT(daily!$B4390,"mmmm")</f>
        <v>January</v>
      </c>
      <c r="Q4390" s="373"/>
      <c r="R4390" s="313" t="str">
        <f t="shared" si="108"/>
        <v>1900</v>
      </c>
    </row>
    <row r="4391" ht="27" customHeight="1" spans="1:18">
      <c r="A4391" s="366"/>
      <c r="B4391" s="367"/>
      <c r="C4391" s="368"/>
      <c r="D4391" s="368"/>
      <c r="E4391" s="368"/>
      <c r="F4391" s="368"/>
      <c r="G4391" s="368"/>
      <c r="H4391" s="369"/>
      <c r="I4391" s="368"/>
      <c r="J4391" s="368"/>
      <c r="K4391" s="368"/>
      <c r="L4391" s="368"/>
      <c r="M4391" s="368"/>
      <c r="N4391" s="370"/>
      <c r="O4391" s="368"/>
      <c r="P4391" s="371" t="str">
        <f>TEXT(daily!$B4391,"mmmm")</f>
        <v>January</v>
      </c>
      <c r="Q4391" s="373"/>
      <c r="R4391" s="313" t="str">
        <f t="shared" si="108"/>
        <v>1900</v>
      </c>
    </row>
    <row r="4392" ht="27" customHeight="1" spans="1:18">
      <c r="A4392" s="366"/>
      <c r="B4392" s="367"/>
      <c r="C4392" s="368"/>
      <c r="D4392" s="368"/>
      <c r="E4392" s="368"/>
      <c r="F4392" s="368"/>
      <c r="G4392" s="368"/>
      <c r="H4392" s="369"/>
      <c r="I4392" s="368"/>
      <c r="J4392" s="368"/>
      <c r="K4392" s="368"/>
      <c r="L4392" s="368"/>
      <c r="M4392" s="368"/>
      <c r="N4392" s="372"/>
      <c r="O4392" s="368"/>
      <c r="P4392" s="371" t="str">
        <f>TEXT(daily!$B4392,"mmmm")</f>
        <v>January</v>
      </c>
      <c r="Q4392" s="373"/>
      <c r="R4392" s="313" t="str">
        <f t="shared" si="108"/>
        <v>1900</v>
      </c>
    </row>
    <row r="4393" ht="27" customHeight="1" spans="1:18">
      <c r="A4393" s="366"/>
      <c r="B4393" s="367"/>
      <c r="C4393" s="368"/>
      <c r="D4393" s="368"/>
      <c r="E4393" s="368"/>
      <c r="F4393" s="368"/>
      <c r="G4393" s="368"/>
      <c r="H4393" s="369"/>
      <c r="I4393" s="368"/>
      <c r="J4393" s="368"/>
      <c r="K4393" s="368"/>
      <c r="L4393" s="368"/>
      <c r="M4393" s="368"/>
      <c r="N4393" s="370"/>
      <c r="O4393" s="368"/>
      <c r="P4393" s="371" t="str">
        <f>TEXT(daily!$B4393,"mmmm")</f>
        <v>January</v>
      </c>
      <c r="Q4393" s="373"/>
      <c r="R4393" s="313" t="str">
        <f t="shared" si="108"/>
        <v>1900</v>
      </c>
    </row>
    <row r="4394" ht="27" customHeight="1" spans="1:18">
      <c r="A4394" s="366"/>
      <c r="B4394" s="367"/>
      <c r="C4394" s="368"/>
      <c r="D4394" s="368"/>
      <c r="E4394" s="368"/>
      <c r="F4394" s="368"/>
      <c r="G4394" s="368"/>
      <c r="H4394" s="369"/>
      <c r="I4394" s="368"/>
      <c r="J4394" s="368"/>
      <c r="K4394" s="368"/>
      <c r="L4394" s="368"/>
      <c r="M4394" s="368"/>
      <c r="N4394" s="372"/>
      <c r="O4394" s="368"/>
      <c r="P4394" s="371" t="str">
        <f>TEXT(daily!$B4394,"mmmm")</f>
        <v>January</v>
      </c>
      <c r="Q4394" s="373"/>
      <c r="R4394" s="313" t="str">
        <f t="shared" si="108"/>
        <v>1900</v>
      </c>
    </row>
    <row r="4395" ht="27" customHeight="1" spans="1:18">
      <c r="A4395" s="366"/>
      <c r="B4395" s="367"/>
      <c r="C4395" s="368"/>
      <c r="D4395" s="368"/>
      <c r="E4395" s="368"/>
      <c r="F4395" s="368"/>
      <c r="G4395" s="368"/>
      <c r="H4395" s="369"/>
      <c r="I4395" s="368"/>
      <c r="J4395" s="368"/>
      <c r="K4395" s="368"/>
      <c r="L4395" s="368"/>
      <c r="M4395" s="368"/>
      <c r="N4395" s="370"/>
      <c r="O4395" s="368"/>
      <c r="P4395" s="371" t="str">
        <f>TEXT(daily!$B4395,"mmmm")</f>
        <v>January</v>
      </c>
      <c r="Q4395" s="373"/>
      <c r="R4395" s="313" t="str">
        <f t="shared" si="108"/>
        <v>1900</v>
      </c>
    </row>
    <row r="4396" ht="27" customHeight="1" spans="1:18">
      <c r="A4396" s="366"/>
      <c r="B4396" s="367"/>
      <c r="C4396" s="368"/>
      <c r="D4396" s="368"/>
      <c r="E4396" s="368"/>
      <c r="F4396" s="368"/>
      <c r="G4396" s="368"/>
      <c r="H4396" s="369"/>
      <c r="I4396" s="368"/>
      <c r="J4396" s="368"/>
      <c r="K4396" s="368"/>
      <c r="L4396" s="368"/>
      <c r="M4396" s="368"/>
      <c r="N4396" s="372"/>
      <c r="O4396" s="368"/>
      <c r="P4396" s="371" t="str">
        <f>TEXT(daily!$B4396,"mmmm")</f>
        <v>January</v>
      </c>
      <c r="Q4396" s="373"/>
      <c r="R4396" s="313" t="str">
        <f t="shared" si="108"/>
        <v>1900</v>
      </c>
    </row>
    <row r="4397" ht="27" customHeight="1" spans="1:18">
      <c r="A4397" s="366"/>
      <c r="B4397" s="367"/>
      <c r="C4397" s="368"/>
      <c r="D4397" s="368"/>
      <c r="E4397" s="368"/>
      <c r="F4397" s="368"/>
      <c r="G4397" s="368"/>
      <c r="H4397" s="369"/>
      <c r="I4397" s="368"/>
      <c r="J4397" s="368"/>
      <c r="K4397" s="368"/>
      <c r="L4397" s="368"/>
      <c r="M4397" s="368"/>
      <c r="N4397" s="370"/>
      <c r="O4397" s="368"/>
      <c r="P4397" s="371" t="str">
        <f>TEXT(daily!$B4397,"mmmm")</f>
        <v>January</v>
      </c>
      <c r="Q4397" s="373"/>
      <c r="R4397" s="313" t="str">
        <f t="shared" si="108"/>
        <v>1900</v>
      </c>
    </row>
    <row r="4398" ht="27" customHeight="1" spans="1:18">
      <c r="A4398" s="366"/>
      <c r="B4398" s="367"/>
      <c r="C4398" s="368"/>
      <c r="D4398" s="368"/>
      <c r="E4398" s="368"/>
      <c r="F4398" s="368"/>
      <c r="G4398" s="368"/>
      <c r="H4398" s="369"/>
      <c r="I4398" s="368"/>
      <c r="J4398" s="368"/>
      <c r="K4398" s="368"/>
      <c r="L4398" s="368"/>
      <c r="M4398" s="368"/>
      <c r="N4398" s="372"/>
      <c r="O4398" s="368"/>
      <c r="P4398" s="371" t="str">
        <f>TEXT(daily!$B4398,"mmmm")</f>
        <v>January</v>
      </c>
      <c r="Q4398" s="373"/>
      <c r="R4398" s="313" t="str">
        <f t="shared" si="108"/>
        <v>1900</v>
      </c>
    </row>
    <row r="4399" ht="27" customHeight="1" spans="1:18">
      <c r="A4399" s="366"/>
      <c r="B4399" s="367"/>
      <c r="C4399" s="368"/>
      <c r="D4399" s="368"/>
      <c r="E4399" s="368"/>
      <c r="F4399" s="368"/>
      <c r="G4399" s="368"/>
      <c r="H4399" s="369"/>
      <c r="I4399" s="368"/>
      <c r="J4399" s="368"/>
      <c r="K4399" s="368"/>
      <c r="L4399" s="368"/>
      <c r="M4399" s="368"/>
      <c r="N4399" s="370"/>
      <c r="O4399" s="368"/>
      <c r="P4399" s="371" t="str">
        <f>TEXT(daily!$B4399,"mmmm")</f>
        <v>January</v>
      </c>
      <c r="Q4399" s="373"/>
      <c r="R4399" s="313" t="str">
        <f t="shared" si="108"/>
        <v>1900</v>
      </c>
    </row>
    <row r="4400" ht="27" customHeight="1" spans="1:18">
      <c r="A4400" s="366"/>
      <c r="B4400" s="367"/>
      <c r="C4400" s="368"/>
      <c r="D4400" s="368"/>
      <c r="E4400" s="368"/>
      <c r="F4400" s="368"/>
      <c r="G4400" s="368"/>
      <c r="H4400" s="369"/>
      <c r="I4400" s="368"/>
      <c r="J4400" s="368"/>
      <c r="K4400" s="368"/>
      <c r="L4400" s="368"/>
      <c r="M4400" s="368"/>
      <c r="N4400" s="372"/>
      <c r="O4400" s="368"/>
      <c r="P4400" s="371" t="str">
        <f>TEXT(daily!$B4400,"mmmm")</f>
        <v>January</v>
      </c>
      <c r="Q4400" s="373"/>
      <c r="R4400" s="313" t="str">
        <f t="shared" si="108"/>
        <v>1900</v>
      </c>
    </row>
    <row r="4401" ht="27" customHeight="1" spans="1:18">
      <c r="A4401" s="366"/>
      <c r="B4401" s="367"/>
      <c r="C4401" s="368"/>
      <c r="D4401" s="368"/>
      <c r="E4401" s="368"/>
      <c r="F4401" s="368"/>
      <c r="G4401" s="368"/>
      <c r="H4401" s="369"/>
      <c r="I4401" s="368"/>
      <c r="J4401" s="368"/>
      <c r="K4401" s="368"/>
      <c r="L4401" s="368"/>
      <c r="M4401" s="368"/>
      <c r="N4401" s="370"/>
      <c r="O4401" s="368"/>
      <c r="P4401" s="371" t="str">
        <f>TEXT(daily!$B4401,"mmmm")</f>
        <v>January</v>
      </c>
      <c r="Q4401" s="373"/>
      <c r="R4401" s="313" t="str">
        <f t="shared" si="108"/>
        <v>1900</v>
      </c>
    </row>
    <row r="4402" ht="27" customHeight="1" spans="1:18">
      <c r="A4402" s="366"/>
      <c r="B4402" s="367"/>
      <c r="C4402" s="368"/>
      <c r="D4402" s="368"/>
      <c r="E4402" s="368"/>
      <c r="F4402" s="368"/>
      <c r="G4402" s="368"/>
      <c r="H4402" s="369"/>
      <c r="I4402" s="368"/>
      <c r="J4402" s="368"/>
      <c r="K4402" s="368"/>
      <c r="L4402" s="368"/>
      <c r="M4402" s="368"/>
      <c r="N4402" s="372"/>
      <c r="O4402" s="368"/>
      <c r="P4402" s="371" t="str">
        <f>TEXT(daily!$B4402,"mmmm")</f>
        <v>January</v>
      </c>
      <c r="Q4402" s="373"/>
      <c r="R4402" s="313" t="str">
        <f t="shared" si="108"/>
        <v>1900</v>
      </c>
    </row>
    <row r="4403" ht="27" customHeight="1" spans="1:18">
      <c r="A4403" s="366"/>
      <c r="B4403" s="367"/>
      <c r="C4403" s="368"/>
      <c r="D4403" s="368"/>
      <c r="E4403" s="368"/>
      <c r="F4403" s="368"/>
      <c r="G4403" s="368"/>
      <c r="H4403" s="369"/>
      <c r="I4403" s="368"/>
      <c r="J4403" s="368"/>
      <c r="K4403" s="368"/>
      <c r="L4403" s="368"/>
      <c r="M4403" s="368"/>
      <c r="N4403" s="370"/>
      <c r="O4403" s="368"/>
      <c r="P4403" s="371" t="str">
        <f>TEXT(daily!$B4403,"mmmm")</f>
        <v>January</v>
      </c>
      <c r="Q4403" s="373"/>
      <c r="R4403" s="313" t="str">
        <f t="shared" si="108"/>
        <v>1900</v>
      </c>
    </row>
    <row r="4404" ht="27" customHeight="1" spans="1:18">
      <c r="A4404" s="366"/>
      <c r="B4404" s="367"/>
      <c r="C4404" s="368"/>
      <c r="D4404" s="368"/>
      <c r="E4404" s="368"/>
      <c r="F4404" s="368"/>
      <c r="G4404" s="368"/>
      <c r="H4404" s="369"/>
      <c r="I4404" s="368"/>
      <c r="J4404" s="368"/>
      <c r="K4404" s="368"/>
      <c r="L4404" s="368"/>
      <c r="M4404" s="368"/>
      <c r="N4404" s="372"/>
      <c r="O4404" s="368"/>
      <c r="P4404" s="371" t="str">
        <f>TEXT(daily!$B4404,"mmmm")</f>
        <v>January</v>
      </c>
      <c r="Q4404" s="373"/>
      <c r="R4404" s="313" t="str">
        <f t="shared" si="108"/>
        <v>1900</v>
      </c>
    </row>
    <row r="4405" ht="27" customHeight="1" spans="1:18">
      <c r="A4405" s="366"/>
      <c r="B4405" s="367"/>
      <c r="C4405" s="368"/>
      <c r="D4405" s="368"/>
      <c r="E4405" s="368"/>
      <c r="F4405" s="368"/>
      <c r="G4405" s="368"/>
      <c r="H4405" s="369"/>
      <c r="I4405" s="368"/>
      <c r="J4405" s="368"/>
      <c r="K4405" s="368"/>
      <c r="L4405" s="368"/>
      <c r="M4405" s="368"/>
      <c r="N4405" s="370"/>
      <c r="O4405" s="368"/>
      <c r="P4405" s="371" t="str">
        <f>TEXT(daily!$B4405,"mmmm")</f>
        <v>January</v>
      </c>
      <c r="Q4405" s="373"/>
      <c r="R4405" s="313" t="str">
        <f t="shared" si="108"/>
        <v>1900</v>
      </c>
    </row>
    <row r="4406" ht="27" customHeight="1" spans="1:18">
      <c r="A4406" s="366"/>
      <c r="B4406" s="367"/>
      <c r="C4406" s="368"/>
      <c r="D4406" s="368"/>
      <c r="E4406" s="368"/>
      <c r="F4406" s="368"/>
      <c r="G4406" s="368"/>
      <c r="H4406" s="369"/>
      <c r="I4406" s="368"/>
      <c r="J4406" s="368"/>
      <c r="K4406" s="368"/>
      <c r="L4406" s="368"/>
      <c r="M4406" s="368"/>
      <c r="N4406" s="372"/>
      <c r="O4406" s="368"/>
      <c r="P4406" s="371" t="str">
        <f>TEXT(daily!$B4406,"mmmm")</f>
        <v>January</v>
      </c>
      <c r="Q4406" s="373"/>
      <c r="R4406" s="313" t="str">
        <f t="shared" si="108"/>
        <v>1900</v>
      </c>
    </row>
    <row r="4407" ht="27" customHeight="1" spans="1:18">
      <c r="A4407" s="366"/>
      <c r="B4407" s="367"/>
      <c r="C4407" s="368"/>
      <c r="D4407" s="368"/>
      <c r="E4407" s="368"/>
      <c r="F4407" s="368"/>
      <c r="G4407" s="368"/>
      <c r="H4407" s="369"/>
      <c r="I4407" s="368"/>
      <c r="J4407" s="368"/>
      <c r="K4407" s="368"/>
      <c r="L4407" s="368"/>
      <c r="M4407" s="368"/>
      <c r="N4407" s="370"/>
      <c r="O4407" s="368"/>
      <c r="P4407" s="371" t="str">
        <f>TEXT(daily!$B4407,"mmmm")</f>
        <v>January</v>
      </c>
      <c r="Q4407" s="373"/>
      <c r="R4407" s="313" t="str">
        <f t="shared" si="108"/>
        <v>1900</v>
      </c>
    </row>
    <row r="4408" ht="27" customHeight="1" spans="1:18">
      <c r="A4408" s="366"/>
      <c r="B4408" s="367"/>
      <c r="C4408" s="368"/>
      <c r="D4408" s="368"/>
      <c r="E4408" s="368"/>
      <c r="F4408" s="368"/>
      <c r="G4408" s="368"/>
      <c r="H4408" s="369"/>
      <c r="I4408" s="368"/>
      <c r="J4408" s="368"/>
      <c r="K4408" s="368"/>
      <c r="L4408" s="368"/>
      <c r="M4408" s="368"/>
      <c r="N4408" s="372"/>
      <c r="O4408" s="368"/>
      <c r="P4408" s="371" t="str">
        <f>TEXT(daily!$B4408,"mmmm")</f>
        <v>January</v>
      </c>
      <c r="Q4408" s="373"/>
      <c r="R4408" s="313" t="str">
        <f t="shared" si="108"/>
        <v>1900</v>
      </c>
    </row>
    <row r="4409" ht="27" customHeight="1" spans="1:18">
      <c r="A4409" s="366"/>
      <c r="B4409" s="367"/>
      <c r="C4409" s="368"/>
      <c r="D4409" s="368"/>
      <c r="E4409" s="368"/>
      <c r="F4409" s="368"/>
      <c r="G4409" s="368"/>
      <c r="H4409" s="369"/>
      <c r="I4409" s="368"/>
      <c r="J4409" s="368"/>
      <c r="K4409" s="368"/>
      <c r="L4409" s="368"/>
      <c r="M4409" s="368"/>
      <c r="N4409" s="370"/>
      <c r="O4409" s="368"/>
      <c r="P4409" s="371" t="str">
        <f>TEXT(daily!$B4409,"mmmm")</f>
        <v>January</v>
      </c>
      <c r="Q4409" s="373"/>
      <c r="R4409" s="313" t="str">
        <f t="shared" si="108"/>
        <v>1900</v>
      </c>
    </row>
    <row r="4410" ht="27" customHeight="1" spans="1:18">
      <c r="A4410" s="366"/>
      <c r="B4410" s="367"/>
      <c r="C4410" s="368"/>
      <c r="D4410" s="368"/>
      <c r="E4410" s="368"/>
      <c r="F4410" s="368"/>
      <c r="G4410" s="368"/>
      <c r="H4410" s="369"/>
      <c r="I4410" s="368"/>
      <c r="J4410" s="368"/>
      <c r="K4410" s="368"/>
      <c r="L4410" s="368"/>
      <c r="M4410" s="368"/>
      <c r="N4410" s="372"/>
      <c r="O4410" s="368"/>
      <c r="P4410" s="371" t="str">
        <f>TEXT(daily!$B4410,"mmmm")</f>
        <v>January</v>
      </c>
      <c r="Q4410" s="373"/>
      <c r="R4410" s="313" t="str">
        <f t="shared" si="108"/>
        <v>1900</v>
      </c>
    </row>
    <row r="4411" ht="27" customHeight="1" spans="1:18">
      <c r="A4411" s="366"/>
      <c r="B4411" s="367"/>
      <c r="C4411" s="368"/>
      <c r="D4411" s="368"/>
      <c r="E4411" s="368"/>
      <c r="F4411" s="368"/>
      <c r="G4411" s="368"/>
      <c r="H4411" s="369"/>
      <c r="I4411" s="368"/>
      <c r="J4411" s="368"/>
      <c r="K4411" s="368"/>
      <c r="L4411" s="368"/>
      <c r="M4411" s="368"/>
      <c r="N4411" s="370"/>
      <c r="O4411" s="368"/>
      <c r="P4411" s="371" t="str">
        <f>TEXT(daily!$B4411,"mmmm")</f>
        <v>January</v>
      </c>
      <c r="Q4411" s="373"/>
      <c r="R4411" s="313" t="str">
        <f t="shared" si="108"/>
        <v>1900</v>
      </c>
    </row>
    <row r="4412" ht="27" customHeight="1" spans="1:18">
      <c r="A4412" s="366"/>
      <c r="B4412" s="367"/>
      <c r="C4412" s="368"/>
      <c r="D4412" s="368"/>
      <c r="E4412" s="368"/>
      <c r="F4412" s="368"/>
      <c r="G4412" s="368"/>
      <c r="H4412" s="369"/>
      <c r="I4412" s="368"/>
      <c r="J4412" s="368"/>
      <c r="K4412" s="368"/>
      <c r="L4412" s="368"/>
      <c r="M4412" s="368"/>
      <c r="N4412" s="372"/>
      <c r="O4412" s="368"/>
      <c r="P4412" s="371" t="str">
        <f>TEXT(daily!$B4412,"mmmm")</f>
        <v>January</v>
      </c>
      <c r="Q4412" s="373"/>
      <c r="R4412" s="313" t="str">
        <f t="shared" si="108"/>
        <v>1900</v>
      </c>
    </row>
    <row r="4413" ht="27" customHeight="1" spans="1:18">
      <c r="A4413" s="366"/>
      <c r="B4413" s="367"/>
      <c r="C4413" s="368"/>
      <c r="D4413" s="368"/>
      <c r="E4413" s="368"/>
      <c r="F4413" s="368"/>
      <c r="G4413" s="368"/>
      <c r="H4413" s="369"/>
      <c r="I4413" s="368"/>
      <c r="J4413" s="368"/>
      <c r="K4413" s="368"/>
      <c r="L4413" s="368"/>
      <c r="M4413" s="368"/>
      <c r="N4413" s="370"/>
      <c r="O4413" s="368"/>
      <c r="P4413" s="371" t="str">
        <f>TEXT(daily!$B4413,"mmmm")</f>
        <v>January</v>
      </c>
      <c r="Q4413" s="373"/>
      <c r="R4413" s="313" t="str">
        <f t="shared" si="108"/>
        <v>1900</v>
      </c>
    </row>
    <row r="4414" ht="27" customHeight="1" spans="1:18">
      <c r="A4414" s="366"/>
      <c r="B4414" s="367"/>
      <c r="C4414" s="368"/>
      <c r="D4414" s="368"/>
      <c r="E4414" s="368"/>
      <c r="F4414" s="368"/>
      <c r="G4414" s="368"/>
      <c r="H4414" s="369"/>
      <c r="I4414" s="368"/>
      <c r="J4414" s="368"/>
      <c r="K4414" s="368"/>
      <c r="L4414" s="368"/>
      <c r="M4414" s="368"/>
      <c r="N4414" s="372"/>
      <c r="O4414" s="368"/>
      <c r="P4414" s="371" t="str">
        <f>TEXT(daily!$B4414,"mmmm")</f>
        <v>January</v>
      </c>
      <c r="Q4414" s="373"/>
      <c r="R4414" s="313" t="str">
        <f t="shared" si="108"/>
        <v>1900</v>
      </c>
    </row>
    <row r="4415" ht="27" customHeight="1" spans="1:18">
      <c r="A4415" s="366"/>
      <c r="B4415" s="367"/>
      <c r="C4415" s="368"/>
      <c r="D4415" s="368"/>
      <c r="E4415" s="368"/>
      <c r="F4415" s="368"/>
      <c r="G4415" s="368"/>
      <c r="H4415" s="369"/>
      <c r="I4415" s="368"/>
      <c r="J4415" s="368"/>
      <c r="K4415" s="368"/>
      <c r="L4415" s="368"/>
      <c r="M4415" s="368"/>
      <c r="N4415" s="370"/>
      <c r="O4415" s="368"/>
      <c r="P4415" s="371" t="str">
        <f>TEXT(daily!$B4415,"mmmm")</f>
        <v>January</v>
      </c>
      <c r="Q4415" s="373"/>
      <c r="R4415" s="313" t="str">
        <f t="shared" si="108"/>
        <v>1900</v>
      </c>
    </row>
    <row r="4416" ht="27" customHeight="1" spans="1:18">
      <c r="A4416" s="366"/>
      <c r="B4416" s="367"/>
      <c r="C4416" s="368"/>
      <c r="D4416" s="368"/>
      <c r="E4416" s="368"/>
      <c r="F4416" s="368"/>
      <c r="G4416" s="368"/>
      <c r="H4416" s="369"/>
      <c r="I4416" s="368"/>
      <c r="J4416" s="368"/>
      <c r="K4416" s="368"/>
      <c r="L4416" s="368"/>
      <c r="M4416" s="368"/>
      <c r="N4416" s="372"/>
      <c r="O4416" s="368"/>
      <c r="P4416" s="371" t="str">
        <f>TEXT(daily!$B4416,"mmmm")</f>
        <v>January</v>
      </c>
      <c r="Q4416" s="373"/>
      <c r="R4416" s="313" t="str">
        <f t="shared" si="108"/>
        <v>1900</v>
      </c>
    </row>
    <row r="4417" ht="27" customHeight="1" spans="1:18">
      <c r="A4417" s="366"/>
      <c r="B4417" s="367"/>
      <c r="C4417" s="368"/>
      <c r="D4417" s="368"/>
      <c r="E4417" s="368"/>
      <c r="F4417" s="368"/>
      <c r="G4417" s="368"/>
      <c r="H4417" s="369"/>
      <c r="I4417" s="368"/>
      <c r="J4417" s="368"/>
      <c r="K4417" s="368"/>
      <c r="L4417" s="368"/>
      <c r="M4417" s="368"/>
      <c r="N4417" s="370"/>
      <c r="O4417" s="368"/>
      <c r="P4417" s="371" t="str">
        <f>TEXT(daily!$B4417,"mmmm")</f>
        <v>January</v>
      </c>
      <c r="Q4417" s="373"/>
      <c r="R4417" s="313" t="str">
        <f t="shared" si="108"/>
        <v>1900</v>
      </c>
    </row>
    <row r="4418" ht="27" customHeight="1" spans="1:18">
      <c r="A4418" s="366"/>
      <c r="B4418" s="367"/>
      <c r="C4418" s="368"/>
      <c r="D4418" s="368"/>
      <c r="E4418" s="368"/>
      <c r="F4418" s="368"/>
      <c r="G4418" s="368"/>
      <c r="H4418" s="369"/>
      <c r="I4418" s="368"/>
      <c r="J4418" s="368"/>
      <c r="K4418" s="368"/>
      <c r="L4418" s="368"/>
      <c r="M4418" s="368"/>
      <c r="N4418" s="372"/>
      <c r="O4418" s="368"/>
      <c r="P4418" s="371" t="str">
        <f>TEXT(daily!$B4418,"mmmm")</f>
        <v>January</v>
      </c>
      <c r="Q4418" s="373"/>
      <c r="R4418" s="313" t="str">
        <f t="shared" si="108"/>
        <v>1900</v>
      </c>
    </row>
    <row r="4419" ht="27" customHeight="1" spans="1:18">
      <c r="A4419" s="366"/>
      <c r="B4419" s="367"/>
      <c r="C4419" s="368"/>
      <c r="D4419" s="368"/>
      <c r="E4419" s="368"/>
      <c r="F4419" s="368"/>
      <c r="G4419" s="368"/>
      <c r="H4419" s="369"/>
      <c r="I4419" s="368"/>
      <c r="J4419" s="368"/>
      <c r="K4419" s="368"/>
      <c r="L4419" s="368"/>
      <c r="M4419" s="368"/>
      <c r="N4419" s="370"/>
      <c r="O4419" s="368"/>
      <c r="P4419" s="371" t="str">
        <f>TEXT(daily!$B4419,"mmmm")</f>
        <v>January</v>
      </c>
      <c r="Q4419" s="373"/>
      <c r="R4419" s="313" t="str">
        <f t="shared" si="108"/>
        <v>1900</v>
      </c>
    </row>
    <row r="4420" ht="27" customHeight="1" spans="1:18">
      <c r="A4420" s="366"/>
      <c r="B4420" s="367"/>
      <c r="C4420" s="368"/>
      <c r="D4420" s="368"/>
      <c r="E4420" s="368"/>
      <c r="F4420" s="368"/>
      <c r="G4420" s="368"/>
      <c r="H4420" s="369"/>
      <c r="I4420" s="368"/>
      <c r="J4420" s="368"/>
      <c r="K4420" s="368"/>
      <c r="L4420" s="368"/>
      <c r="M4420" s="368"/>
      <c r="N4420" s="372"/>
      <c r="O4420" s="368"/>
      <c r="P4420" s="371" t="str">
        <f>TEXT(daily!$B4420,"mmmm")</f>
        <v>January</v>
      </c>
      <c r="Q4420" s="373"/>
      <c r="R4420" s="313" t="str">
        <f t="shared" si="108"/>
        <v>1900</v>
      </c>
    </row>
    <row r="4421" ht="27" customHeight="1" spans="1:18">
      <c r="A4421" s="366"/>
      <c r="B4421" s="367"/>
      <c r="C4421" s="368"/>
      <c r="D4421" s="368"/>
      <c r="E4421" s="368"/>
      <c r="F4421" s="368"/>
      <c r="G4421" s="368"/>
      <c r="H4421" s="369"/>
      <c r="I4421" s="368"/>
      <c r="J4421" s="368"/>
      <c r="K4421" s="368"/>
      <c r="L4421" s="368"/>
      <c r="M4421" s="368"/>
      <c r="N4421" s="370"/>
      <c r="O4421" s="368"/>
      <c r="P4421" s="371" t="str">
        <f>TEXT(daily!$B4421,"mmmm")</f>
        <v>January</v>
      </c>
      <c r="Q4421" s="373"/>
      <c r="R4421" s="313" t="str">
        <f t="shared" si="108"/>
        <v>1900</v>
      </c>
    </row>
    <row r="4422" ht="27" customHeight="1" spans="1:18">
      <c r="A4422" s="366"/>
      <c r="B4422" s="367"/>
      <c r="C4422" s="368"/>
      <c r="D4422" s="368"/>
      <c r="E4422" s="368"/>
      <c r="F4422" s="368"/>
      <c r="G4422" s="368"/>
      <c r="H4422" s="369"/>
      <c r="I4422" s="368"/>
      <c r="J4422" s="368"/>
      <c r="K4422" s="368"/>
      <c r="L4422" s="368"/>
      <c r="M4422" s="368"/>
      <c r="N4422" s="372"/>
      <c r="O4422" s="368"/>
      <c r="P4422" s="371" t="str">
        <f>TEXT(daily!$B4422,"mmmm")</f>
        <v>January</v>
      </c>
      <c r="Q4422" s="373"/>
      <c r="R4422" s="313" t="str">
        <f t="shared" si="108"/>
        <v>1900</v>
      </c>
    </row>
    <row r="4423" ht="27" customHeight="1" spans="1:18">
      <c r="A4423" s="366"/>
      <c r="B4423" s="367"/>
      <c r="C4423" s="368"/>
      <c r="D4423" s="368"/>
      <c r="E4423" s="368"/>
      <c r="F4423" s="368"/>
      <c r="G4423" s="368"/>
      <c r="H4423" s="369"/>
      <c r="I4423" s="368"/>
      <c r="J4423" s="368"/>
      <c r="K4423" s="368"/>
      <c r="L4423" s="368"/>
      <c r="M4423" s="368"/>
      <c r="N4423" s="370"/>
      <c r="O4423" s="368"/>
      <c r="P4423" s="371" t="str">
        <f>TEXT(daily!$B4423,"mmmm")</f>
        <v>January</v>
      </c>
      <c r="Q4423" s="373"/>
      <c r="R4423" s="313" t="str">
        <f t="shared" si="108"/>
        <v>1900</v>
      </c>
    </row>
    <row r="4424" ht="27" customHeight="1" spans="1:18">
      <c r="A4424" s="366"/>
      <c r="B4424" s="367"/>
      <c r="C4424" s="368"/>
      <c r="D4424" s="368"/>
      <c r="E4424" s="368"/>
      <c r="F4424" s="368"/>
      <c r="G4424" s="368"/>
      <c r="H4424" s="369"/>
      <c r="I4424" s="368"/>
      <c r="J4424" s="368"/>
      <c r="K4424" s="368"/>
      <c r="L4424" s="368"/>
      <c r="M4424" s="368"/>
      <c r="N4424" s="372"/>
      <c r="O4424" s="368"/>
      <c r="P4424" s="371" t="str">
        <f>TEXT(daily!$B4424,"mmmm")</f>
        <v>January</v>
      </c>
      <c r="Q4424" s="373"/>
      <c r="R4424" s="313" t="str">
        <f t="shared" si="108"/>
        <v>1900</v>
      </c>
    </row>
    <row r="4425" ht="27" customHeight="1" spans="1:18">
      <c r="A4425" s="366"/>
      <c r="B4425" s="367"/>
      <c r="C4425" s="368"/>
      <c r="D4425" s="368"/>
      <c r="E4425" s="368"/>
      <c r="F4425" s="368"/>
      <c r="G4425" s="368"/>
      <c r="H4425" s="369"/>
      <c r="I4425" s="368"/>
      <c r="J4425" s="368"/>
      <c r="K4425" s="368"/>
      <c r="L4425" s="368"/>
      <c r="M4425" s="368"/>
      <c r="N4425" s="370"/>
      <c r="O4425" s="368"/>
      <c r="P4425" s="371" t="str">
        <f>TEXT(daily!$B4425,"mmmm")</f>
        <v>January</v>
      </c>
      <c r="Q4425" s="373"/>
      <c r="R4425" s="313" t="str">
        <f t="shared" si="108"/>
        <v>1900</v>
      </c>
    </row>
    <row r="4426" ht="27" customHeight="1" spans="1:18">
      <c r="A4426" s="366"/>
      <c r="B4426" s="367"/>
      <c r="C4426" s="368"/>
      <c r="D4426" s="368"/>
      <c r="E4426" s="368"/>
      <c r="F4426" s="368"/>
      <c r="G4426" s="368"/>
      <c r="H4426" s="369"/>
      <c r="I4426" s="368"/>
      <c r="J4426" s="368"/>
      <c r="K4426" s="368"/>
      <c r="L4426" s="368"/>
      <c r="M4426" s="368"/>
      <c r="N4426" s="372"/>
      <c r="O4426" s="368"/>
      <c r="P4426" s="371" t="str">
        <f>TEXT(daily!$B4426,"mmmm")</f>
        <v>January</v>
      </c>
      <c r="Q4426" s="373"/>
      <c r="R4426" s="313" t="str">
        <f t="shared" si="108"/>
        <v>1900</v>
      </c>
    </row>
    <row r="4427" ht="27" customHeight="1" spans="1:18">
      <c r="A4427" s="366"/>
      <c r="B4427" s="367"/>
      <c r="C4427" s="368"/>
      <c r="D4427" s="368"/>
      <c r="E4427" s="368"/>
      <c r="F4427" s="368"/>
      <c r="G4427" s="368"/>
      <c r="H4427" s="369"/>
      <c r="I4427" s="368"/>
      <c r="J4427" s="368"/>
      <c r="K4427" s="368"/>
      <c r="L4427" s="368"/>
      <c r="M4427" s="368"/>
      <c r="N4427" s="370"/>
      <c r="O4427" s="368"/>
      <c r="P4427" s="371" t="str">
        <f>TEXT(daily!$B4427,"mmmm")</f>
        <v>January</v>
      </c>
      <c r="Q4427" s="373"/>
      <c r="R4427" s="313" t="str">
        <f t="shared" si="108"/>
        <v>1900</v>
      </c>
    </row>
    <row r="4428" ht="27" customHeight="1" spans="1:18">
      <c r="A4428" s="366"/>
      <c r="B4428" s="367"/>
      <c r="C4428" s="368"/>
      <c r="D4428" s="368"/>
      <c r="E4428" s="368"/>
      <c r="F4428" s="368"/>
      <c r="G4428" s="368"/>
      <c r="H4428" s="369"/>
      <c r="I4428" s="368"/>
      <c r="J4428" s="368"/>
      <c r="K4428" s="368"/>
      <c r="L4428" s="368"/>
      <c r="M4428" s="368"/>
      <c r="N4428" s="372"/>
      <c r="O4428" s="368"/>
      <c r="P4428" s="371" t="str">
        <f>TEXT(daily!$B4428,"mmmm")</f>
        <v>January</v>
      </c>
      <c r="Q4428" s="373"/>
      <c r="R4428" s="313" t="str">
        <f t="shared" si="108"/>
        <v>1900</v>
      </c>
    </row>
    <row r="4429" ht="27" customHeight="1" spans="1:18">
      <c r="A4429" s="366"/>
      <c r="B4429" s="367"/>
      <c r="C4429" s="368"/>
      <c r="D4429" s="368"/>
      <c r="E4429" s="368"/>
      <c r="F4429" s="368"/>
      <c r="G4429" s="368"/>
      <c r="H4429" s="369"/>
      <c r="I4429" s="368"/>
      <c r="J4429" s="368"/>
      <c r="K4429" s="368"/>
      <c r="L4429" s="368"/>
      <c r="M4429" s="368"/>
      <c r="N4429" s="370"/>
      <c r="O4429" s="368"/>
      <c r="P4429" s="371" t="str">
        <f>TEXT(daily!$B4429,"mmmm")</f>
        <v>January</v>
      </c>
      <c r="Q4429" s="373"/>
      <c r="R4429" s="313" t="str">
        <f t="shared" si="108"/>
        <v>1900</v>
      </c>
    </row>
    <row r="4430" ht="27" customHeight="1" spans="1:18">
      <c r="A4430" s="366"/>
      <c r="B4430" s="367"/>
      <c r="C4430" s="368"/>
      <c r="D4430" s="368"/>
      <c r="E4430" s="368"/>
      <c r="F4430" s="368"/>
      <c r="G4430" s="368"/>
      <c r="H4430" s="369"/>
      <c r="I4430" s="368"/>
      <c r="J4430" s="368"/>
      <c r="K4430" s="368"/>
      <c r="L4430" s="368"/>
      <c r="M4430" s="368"/>
      <c r="N4430" s="372"/>
      <c r="O4430" s="368"/>
      <c r="P4430" s="371" t="str">
        <f>TEXT(daily!$B4430,"mmmm")</f>
        <v>January</v>
      </c>
      <c r="Q4430" s="373"/>
      <c r="R4430" s="313" t="str">
        <f t="shared" si="108"/>
        <v>1900</v>
      </c>
    </row>
    <row r="4431" ht="27" customHeight="1" spans="1:18">
      <c r="A4431" s="366"/>
      <c r="B4431" s="367"/>
      <c r="C4431" s="368"/>
      <c r="D4431" s="368"/>
      <c r="E4431" s="368"/>
      <c r="F4431" s="368"/>
      <c r="G4431" s="368"/>
      <c r="H4431" s="369"/>
      <c r="I4431" s="368"/>
      <c r="J4431" s="368"/>
      <c r="K4431" s="368"/>
      <c r="L4431" s="368"/>
      <c r="M4431" s="368"/>
      <c r="N4431" s="370"/>
      <c r="O4431" s="368"/>
      <c r="P4431" s="371" t="str">
        <f>TEXT(daily!$B4431,"mmmm")</f>
        <v>January</v>
      </c>
      <c r="Q4431" s="373"/>
      <c r="R4431" s="313" t="str">
        <f t="shared" ref="R4431:R4494" si="109">TEXT(B4431,"yyyy")</f>
        <v>1900</v>
      </c>
    </row>
    <row r="4432" ht="27" customHeight="1" spans="1:18">
      <c r="A4432" s="366"/>
      <c r="B4432" s="367"/>
      <c r="C4432" s="368"/>
      <c r="D4432" s="368"/>
      <c r="E4432" s="368"/>
      <c r="F4432" s="368"/>
      <c r="G4432" s="368"/>
      <c r="H4432" s="369"/>
      <c r="I4432" s="368"/>
      <c r="J4432" s="368"/>
      <c r="K4432" s="368"/>
      <c r="L4432" s="368"/>
      <c r="M4432" s="368"/>
      <c r="N4432" s="372"/>
      <c r="O4432" s="368"/>
      <c r="P4432" s="371" t="str">
        <f>TEXT(daily!$B4432,"mmmm")</f>
        <v>January</v>
      </c>
      <c r="Q4432" s="373"/>
      <c r="R4432" s="313" t="str">
        <f t="shared" si="109"/>
        <v>1900</v>
      </c>
    </row>
    <row r="4433" ht="27" customHeight="1" spans="1:18">
      <c r="A4433" s="366"/>
      <c r="B4433" s="367"/>
      <c r="C4433" s="368"/>
      <c r="D4433" s="368"/>
      <c r="E4433" s="368"/>
      <c r="F4433" s="368"/>
      <c r="G4433" s="368"/>
      <c r="H4433" s="369"/>
      <c r="I4433" s="368"/>
      <c r="J4433" s="368"/>
      <c r="K4433" s="368"/>
      <c r="L4433" s="368"/>
      <c r="M4433" s="368"/>
      <c r="N4433" s="370"/>
      <c r="O4433" s="368"/>
      <c r="P4433" s="371" t="str">
        <f>TEXT(daily!$B4433,"mmmm")</f>
        <v>January</v>
      </c>
      <c r="Q4433" s="373"/>
      <c r="R4433" s="313" t="str">
        <f t="shared" si="109"/>
        <v>1900</v>
      </c>
    </row>
    <row r="4434" ht="27" customHeight="1" spans="1:18">
      <c r="A4434" s="366"/>
      <c r="B4434" s="367"/>
      <c r="C4434" s="368"/>
      <c r="D4434" s="368"/>
      <c r="E4434" s="368"/>
      <c r="F4434" s="368"/>
      <c r="G4434" s="368"/>
      <c r="H4434" s="369"/>
      <c r="I4434" s="368"/>
      <c r="J4434" s="368"/>
      <c r="K4434" s="368"/>
      <c r="L4434" s="368"/>
      <c r="M4434" s="368"/>
      <c r="N4434" s="372"/>
      <c r="O4434" s="368"/>
      <c r="P4434" s="371" t="str">
        <f>TEXT(daily!$B4434,"mmmm")</f>
        <v>January</v>
      </c>
      <c r="Q4434" s="373"/>
      <c r="R4434" s="313" t="str">
        <f t="shared" si="109"/>
        <v>1900</v>
      </c>
    </row>
    <row r="4435" ht="27" customHeight="1" spans="1:18">
      <c r="A4435" s="366"/>
      <c r="B4435" s="367"/>
      <c r="C4435" s="368"/>
      <c r="D4435" s="368"/>
      <c r="E4435" s="368"/>
      <c r="F4435" s="368"/>
      <c r="G4435" s="368"/>
      <c r="H4435" s="369"/>
      <c r="I4435" s="368"/>
      <c r="J4435" s="368"/>
      <c r="K4435" s="368"/>
      <c r="L4435" s="368"/>
      <c r="M4435" s="368"/>
      <c r="N4435" s="370"/>
      <c r="O4435" s="368"/>
      <c r="P4435" s="371" t="str">
        <f>TEXT(daily!$B4435,"mmmm")</f>
        <v>January</v>
      </c>
      <c r="Q4435" s="373"/>
      <c r="R4435" s="313" t="str">
        <f t="shared" si="109"/>
        <v>1900</v>
      </c>
    </row>
    <row r="4436" ht="27" customHeight="1" spans="1:18">
      <c r="A4436" s="366"/>
      <c r="B4436" s="367"/>
      <c r="C4436" s="368"/>
      <c r="D4436" s="368"/>
      <c r="E4436" s="368"/>
      <c r="F4436" s="368"/>
      <c r="G4436" s="368"/>
      <c r="H4436" s="369"/>
      <c r="I4436" s="368"/>
      <c r="J4436" s="368"/>
      <c r="K4436" s="368"/>
      <c r="L4436" s="368"/>
      <c r="M4436" s="368"/>
      <c r="N4436" s="372"/>
      <c r="O4436" s="368"/>
      <c r="P4436" s="371" t="str">
        <f>TEXT(daily!$B4436,"mmmm")</f>
        <v>January</v>
      </c>
      <c r="Q4436" s="373"/>
      <c r="R4436" s="313" t="str">
        <f t="shared" si="109"/>
        <v>1900</v>
      </c>
    </row>
    <row r="4437" ht="27" customHeight="1" spans="1:18">
      <c r="A4437" s="366"/>
      <c r="B4437" s="367"/>
      <c r="C4437" s="368"/>
      <c r="D4437" s="368"/>
      <c r="E4437" s="368"/>
      <c r="F4437" s="368"/>
      <c r="G4437" s="368"/>
      <c r="H4437" s="369"/>
      <c r="I4437" s="368"/>
      <c r="J4437" s="368"/>
      <c r="K4437" s="368"/>
      <c r="L4437" s="368"/>
      <c r="M4437" s="368"/>
      <c r="N4437" s="370"/>
      <c r="O4437" s="368"/>
      <c r="P4437" s="371" t="str">
        <f>TEXT(daily!$B4437,"mmmm")</f>
        <v>January</v>
      </c>
      <c r="Q4437" s="373"/>
      <c r="R4437" s="313" t="str">
        <f t="shared" si="109"/>
        <v>1900</v>
      </c>
    </row>
    <row r="4438" ht="27" customHeight="1" spans="1:18">
      <c r="A4438" s="366"/>
      <c r="B4438" s="367"/>
      <c r="C4438" s="368"/>
      <c r="D4438" s="368"/>
      <c r="E4438" s="368"/>
      <c r="F4438" s="368"/>
      <c r="G4438" s="368"/>
      <c r="H4438" s="369"/>
      <c r="I4438" s="368"/>
      <c r="J4438" s="368"/>
      <c r="K4438" s="368"/>
      <c r="L4438" s="368"/>
      <c r="M4438" s="368"/>
      <c r="N4438" s="372"/>
      <c r="O4438" s="368"/>
      <c r="P4438" s="371" t="str">
        <f>TEXT(daily!$B4438,"mmmm")</f>
        <v>January</v>
      </c>
      <c r="Q4438" s="373"/>
      <c r="R4438" s="313" t="str">
        <f t="shared" si="109"/>
        <v>1900</v>
      </c>
    </row>
    <row r="4439" ht="27" customHeight="1" spans="1:18">
      <c r="A4439" s="366"/>
      <c r="B4439" s="367"/>
      <c r="C4439" s="368"/>
      <c r="D4439" s="368"/>
      <c r="E4439" s="368"/>
      <c r="F4439" s="368"/>
      <c r="G4439" s="368"/>
      <c r="H4439" s="369"/>
      <c r="I4439" s="368"/>
      <c r="J4439" s="368"/>
      <c r="K4439" s="368"/>
      <c r="L4439" s="368"/>
      <c r="M4439" s="368"/>
      <c r="N4439" s="370"/>
      <c r="O4439" s="368"/>
      <c r="P4439" s="371" t="str">
        <f>TEXT(daily!$B4439,"mmmm")</f>
        <v>January</v>
      </c>
      <c r="Q4439" s="373"/>
      <c r="R4439" s="313" t="str">
        <f t="shared" si="109"/>
        <v>1900</v>
      </c>
    </row>
    <row r="4440" ht="27" customHeight="1" spans="1:18">
      <c r="A4440" s="375"/>
      <c r="B4440" s="376"/>
      <c r="C4440" s="377"/>
      <c r="D4440" s="378"/>
      <c r="E4440" s="379"/>
      <c r="F4440" s="380"/>
      <c r="G4440" s="381"/>
      <c r="H4440" s="382"/>
      <c r="I4440" s="380"/>
      <c r="J4440" s="381"/>
      <c r="K4440" s="377"/>
      <c r="L4440" s="377"/>
      <c r="M4440" s="377"/>
      <c r="N4440" s="391"/>
      <c r="O4440" s="377"/>
      <c r="P4440" s="392" t="str">
        <f>TEXT(daily!$B4440,"mmmm")</f>
        <v>January</v>
      </c>
      <c r="Q4440" s="395"/>
      <c r="R4440" s="313" t="str">
        <f t="shared" si="109"/>
        <v>1900</v>
      </c>
    </row>
    <row r="4441" ht="27" customHeight="1" spans="1:18">
      <c r="A4441" s="383"/>
      <c r="B4441" s="384"/>
      <c r="C4441" s="385"/>
      <c r="D4441" s="386"/>
      <c r="E4441" s="387"/>
      <c r="F4441" s="388"/>
      <c r="G4441" s="389"/>
      <c r="H4441" s="390"/>
      <c r="I4441" s="388"/>
      <c r="J4441" s="389"/>
      <c r="K4441" s="385"/>
      <c r="L4441" s="385"/>
      <c r="M4441" s="385"/>
      <c r="N4441" s="393"/>
      <c r="O4441" s="385"/>
      <c r="P4441" s="394" t="str">
        <f>TEXT(daily!$B4441,"mmmm")</f>
        <v>January</v>
      </c>
      <c r="Q4441" s="396"/>
      <c r="R4441" s="313" t="str">
        <f t="shared" si="109"/>
        <v>1900</v>
      </c>
    </row>
    <row r="4442" ht="27" customHeight="1" spans="1:18">
      <c r="A4442" s="383"/>
      <c r="B4442" s="384"/>
      <c r="C4442" s="385"/>
      <c r="D4442" s="386"/>
      <c r="E4442" s="387"/>
      <c r="F4442" s="388"/>
      <c r="G4442" s="389"/>
      <c r="H4442" s="390"/>
      <c r="I4442" s="388"/>
      <c r="J4442" s="389"/>
      <c r="K4442" s="385"/>
      <c r="L4442" s="385"/>
      <c r="M4442" s="385"/>
      <c r="N4442" s="391"/>
      <c r="O4442" s="385"/>
      <c r="P4442" s="394" t="str">
        <f>TEXT(daily!$B4442,"mmmm")</f>
        <v>January</v>
      </c>
      <c r="Q4442" s="397"/>
      <c r="R4442" s="313" t="str">
        <f t="shared" si="109"/>
        <v>1900</v>
      </c>
    </row>
    <row r="4443" ht="27" customHeight="1" spans="1:18">
      <c r="A4443" s="383"/>
      <c r="B4443" s="384"/>
      <c r="C4443" s="385"/>
      <c r="D4443" s="386"/>
      <c r="E4443" s="387"/>
      <c r="F4443" s="388"/>
      <c r="G4443" s="389"/>
      <c r="H4443" s="390"/>
      <c r="I4443" s="388"/>
      <c r="J4443" s="389"/>
      <c r="K4443" s="385"/>
      <c r="L4443" s="385"/>
      <c r="M4443" s="385"/>
      <c r="N4443" s="393"/>
      <c r="O4443" s="385"/>
      <c r="P4443" s="394" t="str">
        <f>TEXT(daily!$B4443,"mmmm")</f>
        <v>January</v>
      </c>
      <c r="Q4443" s="396"/>
      <c r="R4443" s="313" t="str">
        <f t="shared" si="109"/>
        <v>1900</v>
      </c>
    </row>
    <row r="4444" ht="27" customHeight="1" spans="1:18">
      <c r="A4444" s="383"/>
      <c r="B4444" s="384"/>
      <c r="C4444" s="385"/>
      <c r="D4444" s="386"/>
      <c r="E4444" s="387"/>
      <c r="F4444" s="388"/>
      <c r="G4444" s="389"/>
      <c r="H4444" s="390"/>
      <c r="I4444" s="388"/>
      <c r="J4444" s="389"/>
      <c r="K4444" s="385"/>
      <c r="L4444" s="385"/>
      <c r="M4444" s="385"/>
      <c r="N4444" s="391"/>
      <c r="O4444" s="385"/>
      <c r="P4444" s="394" t="str">
        <f>TEXT(daily!$B4444,"mmmm")</f>
        <v>January</v>
      </c>
      <c r="Q4444" s="397"/>
      <c r="R4444" s="313" t="str">
        <f t="shared" si="109"/>
        <v>1900</v>
      </c>
    </row>
    <row r="4445" ht="27" customHeight="1" spans="1:18">
      <c r="A4445" s="383"/>
      <c r="B4445" s="384"/>
      <c r="C4445" s="385"/>
      <c r="D4445" s="386"/>
      <c r="E4445" s="387"/>
      <c r="F4445" s="388"/>
      <c r="G4445" s="389"/>
      <c r="H4445" s="390"/>
      <c r="I4445" s="388"/>
      <c r="J4445" s="389"/>
      <c r="K4445" s="385"/>
      <c r="L4445" s="385"/>
      <c r="M4445" s="385"/>
      <c r="N4445" s="393"/>
      <c r="O4445" s="385"/>
      <c r="P4445" s="394" t="str">
        <f>TEXT(daily!$B4445,"mmmm")</f>
        <v>January</v>
      </c>
      <c r="Q4445" s="396"/>
      <c r="R4445" s="313" t="str">
        <f t="shared" si="109"/>
        <v>1900</v>
      </c>
    </row>
    <row r="4446" ht="27" customHeight="1" spans="1:18">
      <c r="A4446" s="383"/>
      <c r="B4446" s="384"/>
      <c r="C4446" s="385"/>
      <c r="D4446" s="386"/>
      <c r="E4446" s="387"/>
      <c r="F4446" s="388"/>
      <c r="G4446" s="389"/>
      <c r="H4446" s="390"/>
      <c r="I4446" s="388"/>
      <c r="J4446" s="389"/>
      <c r="K4446" s="385"/>
      <c r="L4446" s="385"/>
      <c r="M4446" s="385"/>
      <c r="N4446" s="391"/>
      <c r="O4446" s="385"/>
      <c r="P4446" s="394" t="str">
        <f>TEXT(daily!$B4446,"mmmm")</f>
        <v>January</v>
      </c>
      <c r="Q4446" s="397"/>
      <c r="R4446" s="313" t="str">
        <f t="shared" si="109"/>
        <v>1900</v>
      </c>
    </row>
    <row r="4447" ht="27" customHeight="1" spans="1:18">
      <c r="A4447" s="383"/>
      <c r="B4447" s="384"/>
      <c r="C4447" s="385"/>
      <c r="D4447" s="386"/>
      <c r="E4447" s="387"/>
      <c r="F4447" s="388"/>
      <c r="G4447" s="389"/>
      <c r="H4447" s="390"/>
      <c r="I4447" s="388"/>
      <c r="J4447" s="389"/>
      <c r="K4447" s="385"/>
      <c r="L4447" s="385"/>
      <c r="M4447" s="385"/>
      <c r="N4447" s="393"/>
      <c r="O4447" s="385"/>
      <c r="P4447" s="394" t="str">
        <f>TEXT(daily!$B4447,"mmmm")</f>
        <v>January</v>
      </c>
      <c r="Q4447" s="396"/>
      <c r="R4447" s="313" t="str">
        <f t="shared" si="109"/>
        <v>1900</v>
      </c>
    </row>
    <row r="4448" ht="27" customHeight="1" spans="1:18">
      <c r="A4448" s="383"/>
      <c r="B4448" s="384"/>
      <c r="C4448" s="385"/>
      <c r="D4448" s="386"/>
      <c r="E4448" s="387"/>
      <c r="F4448" s="388"/>
      <c r="G4448" s="389"/>
      <c r="H4448" s="390"/>
      <c r="I4448" s="388"/>
      <c r="J4448" s="389"/>
      <c r="K4448" s="385"/>
      <c r="L4448" s="385"/>
      <c r="M4448" s="385"/>
      <c r="N4448" s="391"/>
      <c r="O4448" s="385"/>
      <c r="P4448" s="394" t="str">
        <f>TEXT(daily!$B4448,"mmmm")</f>
        <v>January</v>
      </c>
      <c r="Q4448" s="397"/>
      <c r="R4448" s="313" t="str">
        <f t="shared" si="109"/>
        <v>1900</v>
      </c>
    </row>
    <row r="4449" ht="27" customHeight="1" spans="1:18">
      <c r="A4449" s="383"/>
      <c r="B4449" s="384"/>
      <c r="C4449" s="385"/>
      <c r="D4449" s="386"/>
      <c r="E4449" s="387"/>
      <c r="F4449" s="388"/>
      <c r="G4449" s="389"/>
      <c r="H4449" s="390"/>
      <c r="I4449" s="388"/>
      <c r="J4449" s="389"/>
      <c r="K4449" s="385"/>
      <c r="L4449" s="385"/>
      <c r="M4449" s="385"/>
      <c r="N4449" s="393"/>
      <c r="O4449" s="385"/>
      <c r="P4449" s="394" t="str">
        <f>TEXT(daily!$B4449,"mmmm")</f>
        <v>January</v>
      </c>
      <c r="Q4449" s="396"/>
      <c r="R4449" s="313" t="str">
        <f t="shared" si="109"/>
        <v>1900</v>
      </c>
    </row>
    <row r="4450" ht="27" customHeight="1" spans="1:18">
      <c r="A4450" s="383"/>
      <c r="B4450" s="384"/>
      <c r="C4450" s="385"/>
      <c r="D4450" s="386"/>
      <c r="E4450" s="387"/>
      <c r="F4450" s="388"/>
      <c r="G4450" s="389"/>
      <c r="H4450" s="390"/>
      <c r="I4450" s="388"/>
      <c r="J4450" s="389"/>
      <c r="K4450" s="385"/>
      <c r="L4450" s="385"/>
      <c r="M4450" s="385"/>
      <c r="N4450" s="391"/>
      <c r="O4450" s="385"/>
      <c r="P4450" s="394" t="str">
        <f>TEXT(daily!$B4450,"mmmm")</f>
        <v>January</v>
      </c>
      <c r="Q4450" s="397"/>
      <c r="R4450" s="313" t="str">
        <f t="shared" si="109"/>
        <v>1900</v>
      </c>
    </row>
    <row r="4451" ht="27" customHeight="1" spans="1:18">
      <c r="A4451" s="383"/>
      <c r="B4451" s="384"/>
      <c r="C4451" s="385"/>
      <c r="D4451" s="386"/>
      <c r="E4451" s="387"/>
      <c r="F4451" s="388"/>
      <c r="G4451" s="389"/>
      <c r="H4451" s="390"/>
      <c r="I4451" s="388"/>
      <c r="J4451" s="389"/>
      <c r="K4451" s="385"/>
      <c r="L4451" s="385"/>
      <c r="M4451" s="385"/>
      <c r="N4451" s="393"/>
      <c r="O4451" s="385"/>
      <c r="P4451" s="394" t="str">
        <f>TEXT(daily!$B4451,"mmmm")</f>
        <v>January</v>
      </c>
      <c r="Q4451" s="396"/>
      <c r="R4451" s="313" t="str">
        <f t="shared" si="109"/>
        <v>1900</v>
      </c>
    </row>
    <row r="4452" ht="27" customHeight="1" spans="1:18">
      <c r="A4452" s="383"/>
      <c r="B4452" s="384"/>
      <c r="C4452" s="385"/>
      <c r="D4452" s="386"/>
      <c r="E4452" s="387"/>
      <c r="F4452" s="388"/>
      <c r="G4452" s="389"/>
      <c r="H4452" s="390"/>
      <c r="I4452" s="388"/>
      <c r="J4452" s="389"/>
      <c r="K4452" s="385"/>
      <c r="L4452" s="385"/>
      <c r="M4452" s="385"/>
      <c r="N4452" s="391"/>
      <c r="O4452" s="385"/>
      <c r="P4452" s="394" t="str">
        <f>TEXT(daily!$B4452,"mmmm")</f>
        <v>January</v>
      </c>
      <c r="Q4452" s="397"/>
      <c r="R4452" s="313" t="str">
        <f t="shared" si="109"/>
        <v>1900</v>
      </c>
    </row>
    <row r="4453" ht="27" customHeight="1" spans="1:18">
      <c r="A4453" s="383"/>
      <c r="B4453" s="384"/>
      <c r="C4453" s="385"/>
      <c r="D4453" s="386"/>
      <c r="E4453" s="387"/>
      <c r="F4453" s="388"/>
      <c r="G4453" s="389"/>
      <c r="H4453" s="390"/>
      <c r="I4453" s="388"/>
      <c r="J4453" s="389"/>
      <c r="K4453" s="385"/>
      <c r="L4453" s="385"/>
      <c r="M4453" s="385"/>
      <c r="N4453" s="393"/>
      <c r="O4453" s="385"/>
      <c r="P4453" s="394" t="str">
        <f>TEXT(daily!$B4453,"mmmm")</f>
        <v>January</v>
      </c>
      <c r="Q4453" s="396"/>
      <c r="R4453" s="313" t="str">
        <f t="shared" si="109"/>
        <v>1900</v>
      </c>
    </row>
    <row r="4454" ht="27" customHeight="1" spans="1:18">
      <c r="A4454" s="383"/>
      <c r="B4454" s="384"/>
      <c r="C4454" s="385"/>
      <c r="D4454" s="386"/>
      <c r="E4454" s="387"/>
      <c r="F4454" s="388"/>
      <c r="G4454" s="389"/>
      <c r="H4454" s="390"/>
      <c r="I4454" s="388"/>
      <c r="J4454" s="389"/>
      <c r="K4454" s="385"/>
      <c r="L4454" s="385"/>
      <c r="M4454" s="385"/>
      <c r="N4454" s="391"/>
      <c r="O4454" s="385"/>
      <c r="P4454" s="394" t="str">
        <f>TEXT(daily!$B4454,"mmmm")</f>
        <v>January</v>
      </c>
      <c r="Q4454" s="397"/>
      <c r="R4454" s="313" t="str">
        <f t="shared" si="109"/>
        <v>1900</v>
      </c>
    </row>
    <row r="4455" ht="27" customHeight="1" spans="1:18">
      <c r="A4455" s="383"/>
      <c r="B4455" s="384"/>
      <c r="C4455" s="385"/>
      <c r="D4455" s="386"/>
      <c r="E4455" s="387"/>
      <c r="F4455" s="388"/>
      <c r="G4455" s="389"/>
      <c r="H4455" s="390"/>
      <c r="I4455" s="388"/>
      <c r="J4455" s="389"/>
      <c r="K4455" s="385"/>
      <c r="L4455" s="385"/>
      <c r="M4455" s="385"/>
      <c r="N4455" s="393"/>
      <c r="O4455" s="385"/>
      <c r="P4455" s="394" t="str">
        <f>TEXT(daily!$B4455,"mmmm")</f>
        <v>January</v>
      </c>
      <c r="Q4455" s="396"/>
      <c r="R4455" s="313" t="str">
        <f t="shared" si="109"/>
        <v>1900</v>
      </c>
    </row>
    <row r="4456" ht="27" customHeight="1" spans="1:18">
      <c r="A4456" s="383"/>
      <c r="B4456" s="384"/>
      <c r="C4456" s="385"/>
      <c r="D4456" s="386"/>
      <c r="E4456" s="387"/>
      <c r="F4456" s="388"/>
      <c r="G4456" s="389"/>
      <c r="H4456" s="390"/>
      <c r="I4456" s="388"/>
      <c r="J4456" s="389"/>
      <c r="K4456" s="385"/>
      <c r="L4456" s="385"/>
      <c r="M4456" s="385"/>
      <c r="N4456" s="391"/>
      <c r="O4456" s="385"/>
      <c r="P4456" s="394" t="str">
        <f>TEXT(daily!$B4456,"mmmm")</f>
        <v>January</v>
      </c>
      <c r="Q4456" s="397"/>
      <c r="R4456" s="313" t="str">
        <f t="shared" si="109"/>
        <v>1900</v>
      </c>
    </row>
    <row r="4457" ht="27" customHeight="1" spans="1:18">
      <c r="A4457" s="383"/>
      <c r="B4457" s="384"/>
      <c r="C4457" s="385"/>
      <c r="D4457" s="386"/>
      <c r="E4457" s="387"/>
      <c r="F4457" s="388"/>
      <c r="G4457" s="389"/>
      <c r="H4457" s="390"/>
      <c r="I4457" s="388"/>
      <c r="J4457" s="389"/>
      <c r="K4457" s="385"/>
      <c r="L4457" s="385"/>
      <c r="M4457" s="385"/>
      <c r="N4457" s="393"/>
      <c r="O4457" s="385"/>
      <c r="P4457" s="394" t="str">
        <f>TEXT(daily!$B4457,"mmmm")</f>
        <v>January</v>
      </c>
      <c r="Q4457" s="396"/>
      <c r="R4457" s="313" t="str">
        <f t="shared" si="109"/>
        <v>1900</v>
      </c>
    </row>
    <row r="4458" ht="27" customHeight="1" spans="1:18">
      <c r="A4458" s="383"/>
      <c r="B4458" s="384"/>
      <c r="C4458" s="385"/>
      <c r="D4458" s="386"/>
      <c r="E4458" s="387"/>
      <c r="F4458" s="388"/>
      <c r="G4458" s="389"/>
      <c r="H4458" s="390"/>
      <c r="I4458" s="388"/>
      <c r="J4458" s="389"/>
      <c r="K4458" s="385"/>
      <c r="L4458" s="385"/>
      <c r="M4458" s="385"/>
      <c r="N4458" s="391"/>
      <c r="O4458" s="385"/>
      <c r="P4458" s="394" t="str">
        <f>TEXT(daily!$B4458,"mmmm")</f>
        <v>January</v>
      </c>
      <c r="Q4458" s="397"/>
      <c r="R4458" s="313" t="str">
        <f t="shared" si="109"/>
        <v>1900</v>
      </c>
    </row>
    <row r="4459" ht="27" customHeight="1" spans="1:18">
      <c r="A4459" s="383"/>
      <c r="B4459" s="384"/>
      <c r="C4459" s="385"/>
      <c r="D4459" s="386"/>
      <c r="E4459" s="387"/>
      <c r="F4459" s="388"/>
      <c r="G4459" s="389"/>
      <c r="H4459" s="390"/>
      <c r="I4459" s="388"/>
      <c r="J4459" s="389"/>
      <c r="K4459" s="385"/>
      <c r="L4459" s="385"/>
      <c r="M4459" s="385"/>
      <c r="N4459" s="393"/>
      <c r="O4459" s="385"/>
      <c r="P4459" s="394" t="str">
        <f>TEXT(daily!$B4459,"mmmm")</f>
        <v>January</v>
      </c>
      <c r="Q4459" s="396"/>
      <c r="R4459" s="313" t="str">
        <f t="shared" si="109"/>
        <v>1900</v>
      </c>
    </row>
    <row r="4460" ht="27" customHeight="1" spans="1:18">
      <c r="A4460" s="383"/>
      <c r="B4460" s="384"/>
      <c r="C4460" s="385"/>
      <c r="D4460" s="386"/>
      <c r="E4460" s="387"/>
      <c r="F4460" s="388"/>
      <c r="G4460" s="389"/>
      <c r="H4460" s="390"/>
      <c r="I4460" s="388"/>
      <c r="J4460" s="389"/>
      <c r="K4460" s="385"/>
      <c r="L4460" s="385"/>
      <c r="M4460" s="385"/>
      <c r="N4460" s="391"/>
      <c r="O4460" s="385"/>
      <c r="P4460" s="394" t="str">
        <f>TEXT(daily!$B4460,"mmmm")</f>
        <v>January</v>
      </c>
      <c r="Q4460" s="397"/>
      <c r="R4460" s="313" t="str">
        <f t="shared" si="109"/>
        <v>1900</v>
      </c>
    </row>
    <row r="4461" ht="27" customHeight="1" spans="1:18">
      <c r="A4461" s="383"/>
      <c r="B4461" s="384"/>
      <c r="C4461" s="385"/>
      <c r="D4461" s="386"/>
      <c r="E4461" s="387"/>
      <c r="F4461" s="388"/>
      <c r="G4461" s="389"/>
      <c r="H4461" s="390"/>
      <c r="I4461" s="388"/>
      <c r="J4461" s="389"/>
      <c r="K4461" s="385"/>
      <c r="L4461" s="385"/>
      <c r="M4461" s="385"/>
      <c r="N4461" s="393"/>
      <c r="O4461" s="385"/>
      <c r="P4461" s="394" t="str">
        <f>TEXT(daily!$B4461,"mmmm")</f>
        <v>January</v>
      </c>
      <c r="Q4461" s="396"/>
      <c r="R4461" s="313" t="str">
        <f t="shared" si="109"/>
        <v>1900</v>
      </c>
    </row>
    <row r="4462" ht="27" customHeight="1" spans="1:18">
      <c r="A4462" s="383"/>
      <c r="B4462" s="384"/>
      <c r="C4462" s="385"/>
      <c r="D4462" s="386"/>
      <c r="E4462" s="387"/>
      <c r="F4462" s="388"/>
      <c r="G4462" s="389"/>
      <c r="H4462" s="390"/>
      <c r="I4462" s="388"/>
      <c r="J4462" s="389"/>
      <c r="K4462" s="385"/>
      <c r="L4462" s="385"/>
      <c r="M4462" s="385"/>
      <c r="N4462" s="391"/>
      <c r="O4462" s="385"/>
      <c r="P4462" s="394" t="str">
        <f>TEXT(daily!$B4462,"mmmm")</f>
        <v>January</v>
      </c>
      <c r="Q4462" s="397"/>
      <c r="R4462" s="313" t="str">
        <f t="shared" si="109"/>
        <v>1900</v>
      </c>
    </row>
    <row r="4463" ht="27" customHeight="1" spans="1:18">
      <c r="A4463" s="383"/>
      <c r="B4463" s="384"/>
      <c r="C4463" s="385"/>
      <c r="D4463" s="386"/>
      <c r="E4463" s="387"/>
      <c r="F4463" s="388"/>
      <c r="G4463" s="389"/>
      <c r="H4463" s="390"/>
      <c r="I4463" s="388"/>
      <c r="J4463" s="389"/>
      <c r="K4463" s="385"/>
      <c r="L4463" s="385"/>
      <c r="M4463" s="385"/>
      <c r="N4463" s="393"/>
      <c r="O4463" s="385"/>
      <c r="P4463" s="394" t="str">
        <f>TEXT(daily!$B4463,"mmmm")</f>
        <v>January</v>
      </c>
      <c r="Q4463" s="396"/>
      <c r="R4463" s="313" t="str">
        <f t="shared" si="109"/>
        <v>1900</v>
      </c>
    </row>
    <row r="4464" ht="27" customHeight="1" spans="1:18">
      <c r="A4464" s="383"/>
      <c r="B4464" s="384"/>
      <c r="C4464" s="385"/>
      <c r="D4464" s="386"/>
      <c r="E4464" s="387"/>
      <c r="F4464" s="388"/>
      <c r="G4464" s="389"/>
      <c r="H4464" s="390"/>
      <c r="I4464" s="388"/>
      <c r="J4464" s="389"/>
      <c r="K4464" s="385"/>
      <c r="L4464" s="385"/>
      <c r="M4464" s="385"/>
      <c r="N4464" s="391"/>
      <c r="O4464" s="385"/>
      <c r="P4464" s="394" t="str">
        <f>TEXT(daily!$B4464,"mmmm")</f>
        <v>January</v>
      </c>
      <c r="Q4464" s="397"/>
      <c r="R4464" s="313" t="str">
        <f t="shared" si="109"/>
        <v>1900</v>
      </c>
    </row>
    <row r="4465" ht="27" customHeight="1" spans="1:18">
      <c r="A4465" s="383"/>
      <c r="B4465" s="384"/>
      <c r="C4465" s="385"/>
      <c r="D4465" s="386"/>
      <c r="E4465" s="387"/>
      <c r="F4465" s="388"/>
      <c r="G4465" s="389"/>
      <c r="H4465" s="390"/>
      <c r="I4465" s="388"/>
      <c r="J4465" s="389"/>
      <c r="K4465" s="385"/>
      <c r="L4465" s="385"/>
      <c r="M4465" s="385"/>
      <c r="N4465" s="393"/>
      <c r="O4465" s="385"/>
      <c r="P4465" s="394" t="str">
        <f>TEXT(daily!$B4465,"mmmm")</f>
        <v>January</v>
      </c>
      <c r="Q4465" s="396"/>
      <c r="R4465" s="313" t="str">
        <f t="shared" si="109"/>
        <v>1900</v>
      </c>
    </row>
    <row r="4466" ht="27" customHeight="1" spans="1:18">
      <c r="A4466" s="383"/>
      <c r="B4466" s="384"/>
      <c r="C4466" s="385"/>
      <c r="D4466" s="386"/>
      <c r="E4466" s="387"/>
      <c r="F4466" s="388"/>
      <c r="G4466" s="389"/>
      <c r="H4466" s="390"/>
      <c r="I4466" s="388"/>
      <c r="J4466" s="389"/>
      <c r="K4466" s="385"/>
      <c r="L4466" s="385"/>
      <c r="M4466" s="385"/>
      <c r="N4466" s="391"/>
      <c r="O4466" s="385"/>
      <c r="P4466" s="394" t="str">
        <f>TEXT(daily!$B4466,"mmmm")</f>
        <v>January</v>
      </c>
      <c r="Q4466" s="397"/>
      <c r="R4466" s="313" t="str">
        <f t="shared" si="109"/>
        <v>1900</v>
      </c>
    </row>
    <row r="4467" ht="27" customHeight="1" spans="1:18">
      <c r="A4467" s="383"/>
      <c r="B4467" s="384"/>
      <c r="C4467" s="385"/>
      <c r="D4467" s="386"/>
      <c r="E4467" s="387"/>
      <c r="F4467" s="388"/>
      <c r="G4467" s="389"/>
      <c r="H4467" s="390"/>
      <c r="I4467" s="388"/>
      <c r="J4467" s="389"/>
      <c r="K4467" s="385"/>
      <c r="L4467" s="385"/>
      <c r="M4467" s="385"/>
      <c r="N4467" s="393"/>
      <c r="O4467" s="385"/>
      <c r="P4467" s="394" t="str">
        <f>TEXT(daily!$B4467,"mmmm")</f>
        <v>January</v>
      </c>
      <c r="Q4467" s="396"/>
      <c r="R4467" s="313" t="str">
        <f t="shared" si="109"/>
        <v>1900</v>
      </c>
    </row>
    <row r="4468" ht="27" customHeight="1" spans="1:18">
      <c r="A4468" s="383"/>
      <c r="B4468" s="384"/>
      <c r="C4468" s="385"/>
      <c r="D4468" s="386"/>
      <c r="E4468" s="387"/>
      <c r="F4468" s="388"/>
      <c r="G4468" s="389"/>
      <c r="H4468" s="390"/>
      <c r="I4468" s="388"/>
      <c r="J4468" s="389"/>
      <c r="K4468" s="385"/>
      <c r="L4468" s="385"/>
      <c r="M4468" s="385"/>
      <c r="N4468" s="391"/>
      <c r="O4468" s="385"/>
      <c r="P4468" s="394" t="str">
        <f>TEXT(daily!$B4468,"mmmm")</f>
        <v>January</v>
      </c>
      <c r="Q4468" s="397"/>
      <c r="R4468" s="313" t="str">
        <f t="shared" si="109"/>
        <v>1900</v>
      </c>
    </row>
    <row r="4469" ht="27" customHeight="1" spans="1:18">
      <c r="A4469" s="383"/>
      <c r="B4469" s="384"/>
      <c r="C4469" s="385"/>
      <c r="D4469" s="386"/>
      <c r="E4469" s="387"/>
      <c r="F4469" s="388"/>
      <c r="G4469" s="389"/>
      <c r="H4469" s="390"/>
      <c r="I4469" s="388"/>
      <c r="J4469" s="389"/>
      <c r="K4469" s="385"/>
      <c r="L4469" s="385"/>
      <c r="M4469" s="385"/>
      <c r="N4469" s="393"/>
      <c r="O4469" s="385"/>
      <c r="P4469" s="394" t="str">
        <f>TEXT(daily!$B4469,"mmmm")</f>
        <v>January</v>
      </c>
      <c r="Q4469" s="396"/>
      <c r="R4469" s="313" t="str">
        <f t="shared" si="109"/>
        <v>1900</v>
      </c>
    </row>
    <row r="4470" ht="27" customHeight="1" spans="1:18">
      <c r="A4470" s="383"/>
      <c r="B4470" s="384"/>
      <c r="C4470" s="385"/>
      <c r="D4470" s="386"/>
      <c r="E4470" s="387"/>
      <c r="F4470" s="388"/>
      <c r="G4470" s="389"/>
      <c r="H4470" s="390"/>
      <c r="I4470" s="388"/>
      <c r="J4470" s="389"/>
      <c r="K4470" s="385"/>
      <c r="L4470" s="385"/>
      <c r="M4470" s="385"/>
      <c r="N4470" s="391"/>
      <c r="O4470" s="385"/>
      <c r="P4470" s="394" t="str">
        <f>TEXT(daily!$B4470,"mmmm")</f>
        <v>January</v>
      </c>
      <c r="Q4470" s="397"/>
      <c r="R4470" s="313" t="str">
        <f t="shared" si="109"/>
        <v>1900</v>
      </c>
    </row>
    <row r="4471" ht="27" customHeight="1" spans="1:18">
      <c r="A4471" s="383"/>
      <c r="B4471" s="384"/>
      <c r="C4471" s="385"/>
      <c r="D4471" s="386"/>
      <c r="E4471" s="387"/>
      <c r="F4471" s="388"/>
      <c r="G4471" s="389"/>
      <c r="H4471" s="390"/>
      <c r="I4471" s="388"/>
      <c r="J4471" s="389"/>
      <c r="K4471" s="385"/>
      <c r="L4471" s="385"/>
      <c r="M4471" s="385"/>
      <c r="N4471" s="393"/>
      <c r="O4471" s="385"/>
      <c r="P4471" s="394" t="str">
        <f>TEXT(daily!$B4471,"mmmm")</f>
        <v>January</v>
      </c>
      <c r="Q4471" s="396"/>
      <c r="R4471" s="313" t="str">
        <f t="shared" si="109"/>
        <v>1900</v>
      </c>
    </row>
    <row r="4472" ht="27" customHeight="1" spans="1:18">
      <c r="A4472" s="383"/>
      <c r="B4472" s="384"/>
      <c r="C4472" s="385"/>
      <c r="D4472" s="386"/>
      <c r="E4472" s="387"/>
      <c r="F4472" s="388"/>
      <c r="G4472" s="389"/>
      <c r="H4472" s="390"/>
      <c r="I4472" s="388"/>
      <c r="J4472" s="389"/>
      <c r="K4472" s="385"/>
      <c r="L4472" s="385"/>
      <c r="M4472" s="385"/>
      <c r="N4472" s="391"/>
      <c r="O4472" s="385"/>
      <c r="P4472" s="394" t="str">
        <f>TEXT(daily!$B4472,"mmmm")</f>
        <v>January</v>
      </c>
      <c r="Q4472" s="397"/>
      <c r="R4472" s="313" t="str">
        <f t="shared" si="109"/>
        <v>1900</v>
      </c>
    </row>
    <row r="4473" ht="27" customHeight="1" spans="1:18">
      <c r="A4473" s="383"/>
      <c r="B4473" s="384"/>
      <c r="C4473" s="385"/>
      <c r="D4473" s="386"/>
      <c r="E4473" s="387"/>
      <c r="F4473" s="388"/>
      <c r="G4473" s="389"/>
      <c r="H4473" s="390"/>
      <c r="I4473" s="388"/>
      <c r="J4473" s="389"/>
      <c r="K4473" s="385"/>
      <c r="L4473" s="385"/>
      <c r="M4473" s="385"/>
      <c r="N4473" s="393"/>
      <c r="O4473" s="385"/>
      <c r="P4473" s="394" t="str">
        <f>TEXT(daily!$B4473,"mmmm")</f>
        <v>January</v>
      </c>
      <c r="Q4473" s="396"/>
      <c r="R4473" s="313" t="str">
        <f t="shared" si="109"/>
        <v>1900</v>
      </c>
    </row>
    <row r="4474" ht="27" customHeight="1" spans="1:18">
      <c r="A4474" s="383"/>
      <c r="B4474" s="384"/>
      <c r="C4474" s="385"/>
      <c r="D4474" s="386"/>
      <c r="E4474" s="387"/>
      <c r="F4474" s="388"/>
      <c r="G4474" s="389"/>
      <c r="H4474" s="390"/>
      <c r="I4474" s="388"/>
      <c r="J4474" s="389"/>
      <c r="K4474" s="385"/>
      <c r="L4474" s="385"/>
      <c r="M4474" s="385"/>
      <c r="N4474" s="391"/>
      <c r="O4474" s="385"/>
      <c r="P4474" s="394" t="str">
        <f>TEXT(daily!$B4474,"mmmm")</f>
        <v>January</v>
      </c>
      <c r="Q4474" s="397"/>
      <c r="R4474" s="313" t="str">
        <f t="shared" si="109"/>
        <v>1900</v>
      </c>
    </row>
    <row r="4475" ht="27" customHeight="1" spans="1:18">
      <c r="A4475" s="383"/>
      <c r="B4475" s="384"/>
      <c r="C4475" s="385"/>
      <c r="D4475" s="386"/>
      <c r="E4475" s="387"/>
      <c r="F4475" s="388"/>
      <c r="G4475" s="389"/>
      <c r="H4475" s="390"/>
      <c r="I4475" s="388"/>
      <c r="J4475" s="389"/>
      <c r="K4475" s="385"/>
      <c r="L4475" s="385"/>
      <c r="M4475" s="385"/>
      <c r="N4475" s="393"/>
      <c r="O4475" s="385"/>
      <c r="P4475" s="394" t="str">
        <f>TEXT(daily!$B4475,"mmmm")</f>
        <v>January</v>
      </c>
      <c r="Q4475" s="396"/>
      <c r="R4475" s="313" t="str">
        <f t="shared" si="109"/>
        <v>1900</v>
      </c>
    </row>
    <row r="4476" ht="27" customHeight="1" spans="1:18">
      <c r="A4476" s="383"/>
      <c r="B4476" s="384"/>
      <c r="C4476" s="385"/>
      <c r="D4476" s="386"/>
      <c r="E4476" s="387"/>
      <c r="F4476" s="388"/>
      <c r="G4476" s="389"/>
      <c r="H4476" s="390"/>
      <c r="I4476" s="388"/>
      <c r="J4476" s="389"/>
      <c r="K4476" s="385"/>
      <c r="L4476" s="385"/>
      <c r="M4476" s="385"/>
      <c r="N4476" s="391"/>
      <c r="O4476" s="385"/>
      <c r="P4476" s="394" t="str">
        <f>TEXT(daily!$B4476,"mmmm")</f>
        <v>January</v>
      </c>
      <c r="Q4476" s="397"/>
      <c r="R4476" s="313" t="str">
        <f t="shared" si="109"/>
        <v>1900</v>
      </c>
    </row>
    <row r="4477" ht="27" customHeight="1" spans="1:18">
      <c r="A4477" s="383"/>
      <c r="B4477" s="384"/>
      <c r="C4477" s="385"/>
      <c r="D4477" s="386"/>
      <c r="E4477" s="387"/>
      <c r="F4477" s="388"/>
      <c r="G4477" s="389"/>
      <c r="H4477" s="390"/>
      <c r="I4477" s="388"/>
      <c r="J4477" s="389"/>
      <c r="K4477" s="385"/>
      <c r="L4477" s="385"/>
      <c r="M4477" s="385"/>
      <c r="N4477" s="393"/>
      <c r="O4477" s="385"/>
      <c r="P4477" s="394" t="str">
        <f>TEXT(daily!$B4477,"mmmm")</f>
        <v>January</v>
      </c>
      <c r="Q4477" s="396"/>
      <c r="R4477" s="313" t="str">
        <f t="shared" si="109"/>
        <v>1900</v>
      </c>
    </row>
    <row r="4478" ht="27" customHeight="1" spans="1:18">
      <c r="A4478" s="383"/>
      <c r="B4478" s="384"/>
      <c r="C4478" s="385"/>
      <c r="D4478" s="386"/>
      <c r="E4478" s="387"/>
      <c r="F4478" s="388"/>
      <c r="G4478" s="389"/>
      <c r="H4478" s="390"/>
      <c r="I4478" s="388"/>
      <c r="J4478" s="389"/>
      <c r="K4478" s="385"/>
      <c r="L4478" s="385"/>
      <c r="M4478" s="385"/>
      <c r="N4478" s="391"/>
      <c r="O4478" s="385"/>
      <c r="P4478" s="394" t="str">
        <f>TEXT(daily!$B4478,"mmmm")</f>
        <v>January</v>
      </c>
      <c r="Q4478" s="397"/>
      <c r="R4478" s="313" t="str">
        <f t="shared" si="109"/>
        <v>1900</v>
      </c>
    </row>
    <row r="4479" ht="27" customHeight="1" spans="1:18">
      <c r="A4479" s="383"/>
      <c r="B4479" s="384"/>
      <c r="C4479" s="385"/>
      <c r="D4479" s="386"/>
      <c r="E4479" s="387"/>
      <c r="F4479" s="388"/>
      <c r="G4479" s="389"/>
      <c r="H4479" s="390"/>
      <c r="I4479" s="388"/>
      <c r="J4479" s="389"/>
      <c r="K4479" s="385"/>
      <c r="L4479" s="385"/>
      <c r="M4479" s="385"/>
      <c r="N4479" s="393"/>
      <c r="O4479" s="385"/>
      <c r="P4479" s="394" t="str">
        <f>TEXT(daily!$B4479,"mmmm")</f>
        <v>January</v>
      </c>
      <c r="Q4479" s="396"/>
      <c r="R4479" s="313" t="str">
        <f t="shared" si="109"/>
        <v>1900</v>
      </c>
    </row>
    <row r="4480" ht="27" customHeight="1" spans="1:18">
      <c r="A4480" s="383"/>
      <c r="B4480" s="384"/>
      <c r="C4480" s="385"/>
      <c r="D4480" s="386"/>
      <c r="E4480" s="387"/>
      <c r="F4480" s="388"/>
      <c r="G4480" s="389"/>
      <c r="H4480" s="390"/>
      <c r="I4480" s="388"/>
      <c r="J4480" s="389"/>
      <c r="K4480" s="385"/>
      <c r="L4480" s="385"/>
      <c r="M4480" s="385"/>
      <c r="N4480" s="391"/>
      <c r="O4480" s="385"/>
      <c r="P4480" s="394" t="str">
        <f>TEXT(daily!$B4480,"mmmm")</f>
        <v>January</v>
      </c>
      <c r="Q4480" s="397"/>
      <c r="R4480" s="313" t="str">
        <f t="shared" si="109"/>
        <v>1900</v>
      </c>
    </row>
    <row r="4481" ht="27" customHeight="1" spans="1:18">
      <c r="A4481" s="383"/>
      <c r="B4481" s="384"/>
      <c r="C4481" s="385"/>
      <c r="D4481" s="386"/>
      <c r="E4481" s="387"/>
      <c r="F4481" s="388"/>
      <c r="G4481" s="389"/>
      <c r="H4481" s="390"/>
      <c r="I4481" s="388"/>
      <c r="J4481" s="389"/>
      <c r="K4481" s="385"/>
      <c r="L4481" s="385"/>
      <c r="M4481" s="385"/>
      <c r="N4481" s="393"/>
      <c r="O4481" s="385"/>
      <c r="P4481" s="394" t="str">
        <f>TEXT(daily!$B4481,"mmmm")</f>
        <v>January</v>
      </c>
      <c r="Q4481" s="396"/>
      <c r="R4481" s="313" t="str">
        <f t="shared" si="109"/>
        <v>1900</v>
      </c>
    </row>
    <row r="4482" ht="27" customHeight="1" spans="1:18">
      <c r="A4482" s="383"/>
      <c r="B4482" s="384"/>
      <c r="C4482" s="385"/>
      <c r="D4482" s="386"/>
      <c r="E4482" s="387"/>
      <c r="F4482" s="388"/>
      <c r="G4482" s="389"/>
      <c r="H4482" s="390"/>
      <c r="I4482" s="388"/>
      <c r="J4482" s="389"/>
      <c r="K4482" s="385"/>
      <c r="L4482" s="385"/>
      <c r="M4482" s="385"/>
      <c r="N4482" s="391"/>
      <c r="O4482" s="385"/>
      <c r="P4482" s="394" t="str">
        <f>TEXT(daily!$B4482,"mmmm")</f>
        <v>January</v>
      </c>
      <c r="Q4482" s="397"/>
      <c r="R4482" s="313" t="str">
        <f t="shared" si="109"/>
        <v>1900</v>
      </c>
    </row>
    <row r="4483" ht="27" customHeight="1" spans="1:18">
      <c r="A4483" s="383"/>
      <c r="B4483" s="384"/>
      <c r="C4483" s="385"/>
      <c r="D4483" s="386"/>
      <c r="E4483" s="387"/>
      <c r="F4483" s="388"/>
      <c r="G4483" s="389"/>
      <c r="H4483" s="390"/>
      <c r="I4483" s="388"/>
      <c r="J4483" s="389"/>
      <c r="K4483" s="385"/>
      <c r="L4483" s="385"/>
      <c r="M4483" s="385"/>
      <c r="N4483" s="393"/>
      <c r="O4483" s="385"/>
      <c r="P4483" s="394" t="str">
        <f>TEXT(daily!$B4483,"mmmm")</f>
        <v>January</v>
      </c>
      <c r="Q4483" s="396"/>
      <c r="R4483" s="313" t="str">
        <f t="shared" si="109"/>
        <v>1900</v>
      </c>
    </row>
    <row r="4484" ht="27" customHeight="1" spans="1:18">
      <c r="A4484" s="383"/>
      <c r="B4484" s="384"/>
      <c r="C4484" s="385"/>
      <c r="D4484" s="386"/>
      <c r="E4484" s="387"/>
      <c r="F4484" s="388"/>
      <c r="G4484" s="389"/>
      <c r="H4484" s="390"/>
      <c r="I4484" s="388"/>
      <c r="J4484" s="389"/>
      <c r="K4484" s="385"/>
      <c r="L4484" s="385"/>
      <c r="M4484" s="385"/>
      <c r="N4484" s="391"/>
      <c r="O4484" s="385"/>
      <c r="P4484" s="394" t="str">
        <f>TEXT(daily!$B4484,"mmmm")</f>
        <v>January</v>
      </c>
      <c r="Q4484" s="397"/>
      <c r="R4484" s="313" t="str">
        <f t="shared" si="109"/>
        <v>1900</v>
      </c>
    </row>
    <row r="4485" ht="27" customHeight="1" spans="1:18">
      <c r="A4485" s="383"/>
      <c r="B4485" s="384"/>
      <c r="C4485" s="385"/>
      <c r="D4485" s="386"/>
      <c r="E4485" s="387"/>
      <c r="F4485" s="388"/>
      <c r="G4485" s="389"/>
      <c r="H4485" s="390"/>
      <c r="I4485" s="388"/>
      <c r="J4485" s="389"/>
      <c r="K4485" s="385"/>
      <c r="L4485" s="385"/>
      <c r="M4485" s="385"/>
      <c r="N4485" s="393"/>
      <c r="O4485" s="385"/>
      <c r="P4485" s="394" t="str">
        <f>TEXT(daily!$B4485,"mmmm")</f>
        <v>January</v>
      </c>
      <c r="Q4485" s="396"/>
      <c r="R4485" s="313" t="str">
        <f t="shared" si="109"/>
        <v>1900</v>
      </c>
    </row>
    <row r="4486" ht="27" customHeight="1" spans="1:18">
      <c r="A4486" s="383"/>
      <c r="B4486" s="384"/>
      <c r="C4486" s="385"/>
      <c r="D4486" s="386"/>
      <c r="E4486" s="387"/>
      <c r="F4486" s="388"/>
      <c r="G4486" s="389"/>
      <c r="H4486" s="390"/>
      <c r="I4486" s="388"/>
      <c r="J4486" s="389"/>
      <c r="K4486" s="385"/>
      <c r="L4486" s="385"/>
      <c r="M4486" s="385"/>
      <c r="N4486" s="391"/>
      <c r="O4486" s="385"/>
      <c r="P4486" s="394" t="str">
        <f>TEXT(daily!$B4486,"mmmm")</f>
        <v>January</v>
      </c>
      <c r="Q4486" s="397"/>
      <c r="R4486" s="313" t="str">
        <f t="shared" si="109"/>
        <v>1900</v>
      </c>
    </row>
    <row r="4487" ht="27" customHeight="1" spans="1:18">
      <c r="A4487" s="383"/>
      <c r="B4487" s="384"/>
      <c r="C4487" s="385"/>
      <c r="D4487" s="386"/>
      <c r="E4487" s="387"/>
      <c r="F4487" s="388"/>
      <c r="G4487" s="389"/>
      <c r="H4487" s="390"/>
      <c r="I4487" s="388"/>
      <c r="J4487" s="389"/>
      <c r="K4487" s="385"/>
      <c r="L4487" s="385"/>
      <c r="M4487" s="385"/>
      <c r="N4487" s="393"/>
      <c r="O4487" s="385"/>
      <c r="P4487" s="394" t="str">
        <f>TEXT(daily!$B4487,"mmmm")</f>
        <v>January</v>
      </c>
      <c r="Q4487" s="396"/>
      <c r="R4487" s="313" t="str">
        <f t="shared" si="109"/>
        <v>1900</v>
      </c>
    </row>
    <row r="4488" ht="27" customHeight="1" spans="1:18">
      <c r="A4488" s="383"/>
      <c r="B4488" s="384"/>
      <c r="C4488" s="385"/>
      <c r="D4488" s="386"/>
      <c r="E4488" s="387"/>
      <c r="F4488" s="388"/>
      <c r="G4488" s="389"/>
      <c r="H4488" s="390"/>
      <c r="I4488" s="388"/>
      <c r="J4488" s="389"/>
      <c r="K4488" s="385"/>
      <c r="L4488" s="385"/>
      <c r="M4488" s="385"/>
      <c r="N4488" s="391"/>
      <c r="O4488" s="385"/>
      <c r="P4488" s="394" t="str">
        <f>TEXT(daily!$B4488,"mmmm")</f>
        <v>January</v>
      </c>
      <c r="Q4488" s="397"/>
      <c r="R4488" s="313" t="str">
        <f t="shared" si="109"/>
        <v>1900</v>
      </c>
    </row>
    <row r="4489" ht="27" customHeight="1" spans="1:18">
      <c r="A4489" s="383"/>
      <c r="B4489" s="384"/>
      <c r="C4489" s="385"/>
      <c r="D4489" s="386"/>
      <c r="E4489" s="387"/>
      <c r="F4489" s="388"/>
      <c r="G4489" s="389"/>
      <c r="H4489" s="390"/>
      <c r="I4489" s="388"/>
      <c r="J4489" s="389"/>
      <c r="K4489" s="385"/>
      <c r="L4489" s="385"/>
      <c r="M4489" s="385"/>
      <c r="N4489" s="393"/>
      <c r="O4489" s="385"/>
      <c r="P4489" s="394" t="str">
        <f>TEXT(daily!$B4489,"mmmm")</f>
        <v>January</v>
      </c>
      <c r="Q4489" s="396"/>
      <c r="R4489" s="313" t="str">
        <f t="shared" si="109"/>
        <v>1900</v>
      </c>
    </row>
    <row r="4490" ht="27" customHeight="1" spans="1:18">
      <c r="A4490" s="383"/>
      <c r="B4490" s="384"/>
      <c r="C4490" s="385"/>
      <c r="D4490" s="386"/>
      <c r="E4490" s="387"/>
      <c r="F4490" s="388"/>
      <c r="G4490" s="389"/>
      <c r="H4490" s="390"/>
      <c r="I4490" s="388"/>
      <c r="J4490" s="389"/>
      <c r="K4490" s="385"/>
      <c r="L4490" s="385"/>
      <c r="M4490" s="385"/>
      <c r="N4490" s="391"/>
      <c r="O4490" s="385"/>
      <c r="P4490" s="394" t="str">
        <f>TEXT(daily!$B4490,"mmmm")</f>
        <v>January</v>
      </c>
      <c r="Q4490" s="397"/>
      <c r="R4490" s="313" t="str">
        <f t="shared" si="109"/>
        <v>1900</v>
      </c>
    </row>
    <row r="4491" ht="27" customHeight="1" spans="1:18">
      <c r="A4491" s="383"/>
      <c r="B4491" s="384"/>
      <c r="C4491" s="385"/>
      <c r="D4491" s="386"/>
      <c r="E4491" s="387"/>
      <c r="F4491" s="388"/>
      <c r="G4491" s="389"/>
      <c r="H4491" s="390"/>
      <c r="I4491" s="388"/>
      <c r="J4491" s="389"/>
      <c r="K4491" s="385"/>
      <c r="L4491" s="385"/>
      <c r="M4491" s="385"/>
      <c r="N4491" s="393"/>
      <c r="O4491" s="385"/>
      <c r="P4491" s="394" t="str">
        <f>TEXT(daily!$B4491,"mmmm")</f>
        <v>January</v>
      </c>
      <c r="Q4491" s="396"/>
      <c r="R4491" s="313" t="str">
        <f t="shared" si="109"/>
        <v>1900</v>
      </c>
    </row>
    <row r="4492" ht="27" customHeight="1" spans="1:18">
      <c r="A4492" s="383"/>
      <c r="B4492" s="384"/>
      <c r="C4492" s="385"/>
      <c r="D4492" s="386"/>
      <c r="E4492" s="387"/>
      <c r="F4492" s="388"/>
      <c r="G4492" s="389"/>
      <c r="H4492" s="390"/>
      <c r="I4492" s="388"/>
      <c r="J4492" s="389"/>
      <c r="K4492" s="385"/>
      <c r="L4492" s="385"/>
      <c r="M4492" s="385"/>
      <c r="N4492" s="391"/>
      <c r="O4492" s="385"/>
      <c r="P4492" s="394" t="str">
        <f>TEXT(daily!$B4492,"mmmm")</f>
        <v>January</v>
      </c>
      <c r="Q4492" s="397"/>
      <c r="R4492" s="313" t="str">
        <f t="shared" si="109"/>
        <v>1900</v>
      </c>
    </row>
    <row r="4493" ht="27" customHeight="1" spans="1:18">
      <c r="A4493" s="383"/>
      <c r="B4493" s="384"/>
      <c r="C4493" s="385"/>
      <c r="D4493" s="386"/>
      <c r="E4493" s="387"/>
      <c r="F4493" s="388"/>
      <c r="G4493" s="389"/>
      <c r="H4493" s="390"/>
      <c r="I4493" s="388"/>
      <c r="J4493" s="389"/>
      <c r="K4493" s="385"/>
      <c r="L4493" s="385"/>
      <c r="M4493" s="385"/>
      <c r="N4493" s="393"/>
      <c r="O4493" s="385"/>
      <c r="P4493" s="394" t="str">
        <f>TEXT(daily!$B4493,"mmmm")</f>
        <v>January</v>
      </c>
      <c r="Q4493" s="396"/>
      <c r="R4493" s="313" t="str">
        <f t="shared" si="109"/>
        <v>1900</v>
      </c>
    </row>
    <row r="4494" ht="27" customHeight="1" spans="1:18">
      <c r="A4494" s="383"/>
      <c r="B4494" s="384"/>
      <c r="C4494" s="385"/>
      <c r="D4494" s="386"/>
      <c r="E4494" s="387"/>
      <c r="F4494" s="388"/>
      <c r="G4494" s="389"/>
      <c r="H4494" s="390"/>
      <c r="I4494" s="388"/>
      <c r="J4494" s="389"/>
      <c r="K4494" s="385"/>
      <c r="L4494" s="385"/>
      <c r="M4494" s="385"/>
      <c r="N4494" s="391"/>
      <c r="O4494" s="385"/>
      <c r="P4494" s="394" t="str">
        <f>TEXT(daily!$B4494,"mmmm")</f>
        <v>January</v>
      </c>
      <c r="Q4494" s="397"/>
      <c r="R4494" s="313" t="str">
        <f t="shared" si="109"/>
        <v>1900</v>
      </c>
    </row>
    <row r="4495" ht="27" customHeight="1" spans="1:18">
      <c r="A4495" s="383"/>
      <c r="B4495" s="384"/>
      <c r="C4495" s="385"/>
      <c r="D4495" s="386"/>
      <c r="E4495" s="387"/>
      <c r="F4495" s="388"/>
      <c r="G4495" s="389"/>
      <c r="H4495" s="390"/>
      <c r="I4495" s="388"/>
      <c r="J4495" s="389"/>
      <c r="K4495" s="385"/>
      <c r="L4495" s="385"/>
      <c r="M4495" s="385"/>
      <c r="N4495" s="393"/>
      <c r="O4495" s="385"/>
      <c r="P4495" s="394" t="str">
        <f>TEXT(daily!$B4495,"mmmm")</f>
        <v>January</v>
      </c>
      <c r="Q4495" s="396"/>
      <c r="R4495" s="313" t="str">
        <f t="shared" ref="R4495:R4558" si="110">TEXT(B4495,"yyyy")</f>
        <v>1900</v>
      </c>
    </row>
    <row r="4496" ht="27" customHeight="1" spans="1:18">
      <c r="A4496" s="383"/>
      <c r="B4496" s="384"/>
      <c r="C4496" s="385"/>
      <c r="D4496" s="386"/>
      <c r="E4496" s="387"/>
      <c r="F4496" s="388"/>
      <c r="G4496" s="389"/>
      <c r="H4496" s="390"/>
      <c r="I4496" s="388"/>
      <c r="J4496" s="389"/>
      <c r="K4496" s="385"/>
      <c r="L4496" s="385"/>
      <c r="M4496" s="385"/>
      <c r="N4496" s="391"/>
      <c r="O4496" s="385"/>
      <c r="P4496" s="394" t="str">
        <f>TEXT(daily!$B4496,"mmmm")</f>
        <v>January</v>
      </c>
      <c r="Q4496" s="397"/>
      <c r="R4496" s="313" t="str">
        <f t="shared" si="110"/>
        <v>1900</v>
      </c>
    </row>
    <row r="4497" ht="27" customHeight="1" spans="1:18">
      <c r="A4497" s="383"/>
      <c r="B4497" s="384"/>
      <c r="C4497" s="385"/>
      <c r="D4497" s="386"/>
      <c r="E4497" s="387"/>
      <c r="F4497" s="388"/>
      <c r="G4497" s="389"/>
      <c r="H4497" s="390"/>
      <c r="I4497" s="388"/>
      <c r="J4497" s="389"/>
      <c r="K4497" s="385"/>
      <c r="L4497" s="385"/>
      <c r="M4497" s="385"/>
      <c r="N4497" s="393"/>
      <c r="O4497" s="385"/>
      <c r="P4497" s="394" t="str">
        <f>TEXT(daily!$B4497,"mmmm")</f>
        <v>January</v>
      </c>
      <c r="Q4497" s="396"/>
      <c r="R4497" s="313" t="str">
        <f t="shared" si="110"/>
        <v>1900</v>
      </c>
    </row>
    <row r="4498" ht="27" customHeight="1" spans="1:18">
      <c r="A4498" s="383"/>
      <c r="B4498" s="384"/>
      <c r="C4498" s="385"/>
      <c r="D4498" s="386"/>
      <c r="E4498" s="387"/>
      <c r="F4498" s="388"/>
      <c r="G4498" s="389"/>
      <c r="H4498" s="390"/>
      <c r="I4498" s="388"/>
      <c r="J4498" s="389"/>
      <c r="K4498" s="385"/>
      <c r="L4498" s="385"/>
      <c r="M4498" s="385"/>
      <c r="N4498" s="391"/>
      <c r="O4498" s="385"/>
      <c r="P4498" s="394" t="str">
        <f>TEXT(daily!$B4498,"mmmm")</f>
        <v>January</v>
      </c>
      <c r="Q4498" s="397"/>
      <c r="R4498" s="313" t="str">
        <f t="shared" si="110"/>
        <v>1900</v>
      </c>
    </row>
    <row r="4499" ht="27" customHeight="1" spans="1:18">
      <c r="A4499" s="383"/>
      <c r="B4499" s="384"/>
      <c r="C4499" s="385"/>
      <c r="D4499" s="386"/>
      <c r="E4499" s="387"/>
      <c r="F4499" s="388"/>
      <c r="G4499" s="389"/>
      <c r="H4499" s="390"/>
      <c r="I4499" s="388"/>
      <c r="J4499" s="389"/>
      <c r="K4499" s="385"/>
      <c r="L4499" s="385"/>
      <c r="M4499" s="385"/>
      <c r="N4499" s="393"/>
      <c r="O4499" s="385"/>
      <c r="P4499" s="394" t="str">
        <f>TEXT(daily!$B4499,"mmmm")</f>
        <v>January</v>
      </c>
      <c r="Q4499" s="396"/>
      <c r="R4499" s="313" t="str">
        <f t="shared" si="110"/>
        <v>1900</v>
      </c>
    </row>
    <row r="4500" ht="27" customHeight="1" spans="1:18">
      <c r="A4500" s="383"/>
      <c r="B4500" s="384"/>
      <c r="C4500" s="385"/>
      <c r="D4500" s="386"/>
      <c r="E4500" s="387"/>
      <c r="F4500" s="388"/>
      <c r="G4500" s="389"/>
      <c r="H4500" s="390"/>
      <c r="I4500" s="388"/>
      <c r="J4500" s="389"/>
      <c r="K4500" s="385"/>
      <c r="L4500" s="385"/>
      <c r="M4500" s="385"/>
      <c r="N4500" s="391"/>
      <c r="O4500" s="385"/>
      <c r="P4500" s="394" t="str">
        <f>TEXT(daily!$B4500,"mmmm")</f>
        <v>January</v>
      </c>
      <c r="Q4500" s="397"/>
      <c r="R4500" s="313" t="str">
        <f t="shared" si="110"/>
        <v>1900</v>
      </c>
    </row>
    <row r="4501" ht="27" customHeight="1" spans="1:18">
      <c r="A4501" s="383"/>
      <c r="B4501" s="384"/>
      <c r="C4501" s="385"/>
      <c r="D4501" s="386"/>
      <c r="E4501" s="387"/>
      <c r="F4501" s="388"/>
      <c r="G4501" s="389"/>
      <c r="H4501" s="390"/>
      <c r="I4501" s="388"/>
      <c r="J4501" s="389"/>
      <c r="K4501" s="385"/>
      <c r="L4501" s="385"/>
      <c r="M4501" s="385"/>
      <c r="N4501" s="393"/>
      <c r="O4501" s="385"/>
      <c r="P4501" s="394" t="str">
        <f>TEXT(daily!$B4501,"mmmm")</f>
        <v>January</v>
      </c>
      <c r="Q4501" s="396"/>
      <c r="R4501" s="313" t="str">
        <f t="shared" si="110"/>
        <v>1900</v>
      </c>
    </row>
    <row r="4502" ht="27" customHeight="1" spans="1:18">
      <c r="A4502" s="383"/>
      <c r="B4502" s="384"/>
      <c r="C4502" s="385"/>
      <c r="D4502" s="386"/>
      <c r="E4502" s="387"/>
      <c r="F4502" s="388"/>
      <c r="G4502" s="389"/>
      <c r="H4502" s="390"/>
      <c r="I4502" s="388"/>
      <c r="J4502" s="389"/>
      <c r="K4502" s="385"/>
      <c r="L4502" s="385"/>
      <c r="M4502" s="385"/>
      <c r="N4502" s="391"/>
      <c r="O4502" s="385"/>
      <c r="P4502" s="394" t="str">
        <f>TEXT(daily!$B4502,"mmmm")</f>
        <v>January</v>
      </c>
      <c r="Q4502" s="397"/>
      <c r="R4502" s="313" t="str">
        <f t="shared" si="110"/>
        <v>1900</v>
      </c>
    </row>
    <row r="4503" ht="27" customHeight="1" spans="1:18">
      <c r="A4503" s="383"/>
      <c r="B4503" s="384"/>
      <c r="C4503" s="385"/>
      <c r="D4503" s="386"/>
      <c r="E4503" s="387"/>
      <c r="F4503" s="388"/>
      <c r="G4503" s="389"/>
      <c r="H4503" s="390"/>
      <c r="I4503" s="388"/>
      <c r="J4503" s="389"/>
      <c r="K4503" s="385"/>
      <c r="L4503" s="385"/>
      <c r="M4503" s="385"/>
      <c r="N4503" s="393"/>
      <c r="O4503" s="385"/>
      <c r="P4503" s="394" t="str">
        <f>TEXT(daily!$B4503,"mmmm")</f>
        <v>January</v>
      </c>
      <c r="Q4503" s="396"/>
      <c r="R4503" s="313" t="str">
        <f t="shared" si="110"/>
        <v>1900</v>
      </c>
    </row>
    <row r="4504" ht="27" customHeight="1" spans="1:18">
      <c r="A4504" s="383"/>
      <c r="B4504" s="384"/>
      <c r="C4504" s="385"/>
      <c r="D4504" s="386"/>
      <c r="E4504" s="387"/>
      <c r="F4504" s="388"/>
      <c r="G4504" s="389"/>
      <c r="H4504" s="390"/>
      <c r="I4504" s="388"/>
      <c r="J4504" s="389"/>
      <c r="K4504" s="385"/>
      <c r="L4504" s="385"/>
      <c r="M4504" s="385"/>
      <c r="N4504" s="391"/>
      <c r="O4504" s="385"/>
      <c r="P4504" s="394" t="str">
        <f>TEXT(daily!$B4504,"mmmm")</f>
        <v>January</v>
      </c>
      <c r="Q4504" s="397"/>
      <c r="R4504" s="313" t="str">
        <f t="shared" si="110"/>
        <v>1900</v>
      </c>
    </row>
    <row r="4505" ht="27" customHeight="1" spans="1:18">
      <c r="A4505" s="383"/>
      <c r="B4505" s="384"/>
      <c r="C4505" s="385"/>
      <c r="D4505" s="386"/>
      <c r="E4505" s="387"/>
      <c r="F4505" s="388"/>
      <c r="G4505" s="389"/>
      <c r="H4505" s="390"/>
      <c r="I4505" s="388"/>
      <c r="J4505" s="389"/>
      <c r="K4505" s="385"/>
      <c r="L4505" s="385"/>
      <c r="M4505" s="385"/>
      <c r="N4505" s="393"/>
      <c r="O4505" s="385"/>
      <c r="P4505" s="394" t="str">
        <f>TEXT(daily!$B4505,"mmmm")</f>
        <v>January</v>
      </c>
      <c r="Q4505" s="396"/>
      <c r="R4505" s="313" t="str">
        <f t="shared" si="110"/>
        <v>1900</v>
      </c>
    </row>
    <row r="4506" ht="27" customHeight="1" spans="1:18">
      <c r="A4506" s="383"/>
      <c r="B4506" s="384"/>
      <c r="C4506" s="385"/>
      <c r="D4506" s="386"/>
      <c r="E4506" s="387"/>
      <c r="F4506" s="388"/>
      <c r="G4506" s="389"/>
      <c r="H4506" s="390"/>
      <c r="I4506" s="388"/>
      <c r="J4506" s="389"/>
      <c r="K4506" s="385"/>
      <c r="L4506" s="385"/>
      <c r="M4506" s="385"/>
      <c r="N4506" s="391"/>
      <c r="O4506" s="385"/>
      <c r="P4506" s="394" t="str">
        <f>TEXT(daily!$B4506,"mmmm")</f>
        <v>January</v>
      </c>
      <c r="Q4506" s="397"/>
      <c r="R4506" s="313" t="str">
        <f t="shared" si="110"/>
        <v>1900</v>
      </c>
    </row>
    <row r="4507" ht="27" customHeight="1" spans="1:18">
      <c r="A4507" s="383"/>
      <c r="B4507" s="384"/>
      <c r="C4507" s="385"/>
      <c r="D4507" s="386"/>
      <c r="E4507" s="387"/>
      <c r="F4507" s="388"/>
      <c r="G4507" s="389"/>
      <c r="H4507" s="390"/>
      <c r="I4507" s="388"/>
      <c r="J4507" s="389"/>
      <c r="K4507" s="385"/>
      <c r="L4507" s="385"/>
      <c r="M4507" s="385"/>
      <c r="N4507" s="393"/>
      <c r="O4507" s="385"/>
      <c r="P4507" s="394" t="str">
        <f>TEXT(daily!$B4507,"mmmm")</f>
        <v>January</v>
      </c>
      <c r="Q4507" s="396"/>
      <c r="R4507" s="313" t="str">
        <f t="shared" si="110"/>
        <v>1900</v>
      </c>
    </row>
    <row r="4508" ht="27" customHeight="1" spans="1:18">
      <c r="A4508" s="383"/>
      <c r="B4508" s="384"/>
      <c r="C4508" s="385"/>
      <c r="D4508" s="386"/>
      <c r="E4508" s="387"/>
      <c r="F4508" s="388"/>
      <c r="G4508" s="389"/>
      <c r="H4508" s="390"/>
      <c r="I4508" s="388"/>
      <c r="J4508" s="389"/>
      <c r="K4508" s="385"/>
      <c r="L4508" s="385"/>
      <c r="M4508" s="385"/>
      <c r="N4508" s="391"/>
      <c r="O4508" s="385"/>
      <c r="P4508" s="394" t="str">
        <f>TEXT(daily!$B4508,"mmmm")</f>
        <v>January</v>
      </c>
      <c r="Q4508" s="397"/>
      <c r="R4508" s="313" t="str">
        <f t="shared" si="110"/>
        <v>1900</v>
      </c>
    </row>
    <row r="4509" ht="27" customHeight="1" spans="1:18">
      <c r="A4509" s="383"/>
      <c r="B4509" s="384"/>
      <c r="C4509" s="385"/>
      <c r="D4509" s="386"/>
      <c r="E4509" s="387"/>
      <c r="F4509" s="388"/>
      <c r="G4509" s="389"/>
      <c r="H4509" s="390"/>
      <c r="I4509" s="388"/>
      <c r="J4509" s="389"/>
      <c r="K4509" s="385"/>
      <c r="L4509" s="385"/>
      <c r="M4509" s="385"/>
      <c r="N4509" s="393"/>
      <c r="O4509" s="385"/>
      <c r="P4509" s="394" t="str">
        <f>TEXT(daily!$B4509,"mmmm")</f>
        <v>January</v>
      </c>
      <c r="Q4509" s="396"/>
      <c r="R4509" s="313" t="str">
        <f t="shared" si="110"/>
        <v>1900</v>
      </c>
    </row>
    <row r="4510" ht="27" customHeight="1" spans="1:18">
      <c r="A4510" s="383"/>
      <c r="B4510" s="384"/>
      <c r="C4510" s="385"/>
      <c r="D4510" s="386"/>
      <c r="E4510" s="387"/>
      <c r="F4510" s="388"/>
      <c r="G4510" s="389"/>
      <c r="H4510" s="390"/>
      <c r="I4510" s="388"/>
      <c r="J4510" s="389"/>
      <c r="K4510" s="385"/>
      <c r="L4510" s="385"/>
      <c r="M4510" s="385"/>
      <c r="N4510" s="391"/>
      <c r="O4510" s="385"/>
      <c r="P4510" s="394" t="str">
        <f>TEXT(daily!$B4510,"mmmm")</f>
        <v>January</v>
      </c>
      <c r="Q4510" s="397"/>
      <c r="R4510" s="313" t="str">
        <f t="shared" si="110"/>
        <v>1900</v>
      </c>
    </row>
    <row r="4511" ht="27" customHeight="1" spans="1:18">
      <c r="A4511" s="383"/>
      <c r="B4511" s="384"/>
      <c r="C4511" s="385"/>
      <c r="D4511" s="386"/>
      <c r="E4511" s="387"/>
      <c r="F4511" s="388"/>
      <c r="G4511" s="389"/>
      <c r="H4511" s="390"/>
      <c r="I4511" s="388"/>
      <c r="J4511" s="389"/>
      <c r="K4511" s="385"/>
      <c r="L4511" s="385"/>
      <c r="M4511" s="385"/>
      <c r="N4511" s="393"/>
      <c r="O4511" s="385"/>
      <c r="P4511" s="394" t="str">
        <f>TEXT(daily!$B4511,"mmmm")</f>
        <v>January</v>
      </c>
      <c r="Q4511" s="396"/>
      <c r="R4511" s="313" t="str">
        <f t="shared" si="110"/>
        <v>1900</v>
      </c>
    </row>
    <row r="4512" ht="27" customHeight="1" spans="1:18">
      <c r="A4512" s="383"/>
      <c r="B4512" s="384"/>
      <c r="C4512" s="385"/>
      <c r="D4512" s="386"/>
      <c r="E4512" s="387"/>
      <c r="F4512" s="388"/>
      <c r="G4512" s="389"/>
      <c r="H4512" s="390"/>
      <c r="I4512" s="388"/>
      <c r="J4512" s="389"/>
      <c r="K4512" s="385"/>
      <c r="L4512" s="385"/>
      <c r="M4512" s="385"/>
      <c r="N4512" s="391"/>
      <c r="O4512" s="385"/>
      <c r="P4512" s="394" t="str">
        <f>TEXT(daily!$B4512,"mmmm")</f>
        <v>January</v>
      </c>
      <c r="Q4512" s="397"/>
      <c r="R4512" s="313" t="str">
        <f t="shared" si="110"/>
        <v>1900</v>
      </c>
    </row>
    <row r="4513" ht="27" customHeight="1" spans="1:18">
      <c r="A4513" s="383"/>
      <c r="B4513" s="384"/>
      <c r="C4513" s="385"/>
      <c r="D4513" s="386"/>
      <c r="E4513" s="387"/>
      <c r="F4513" s="388"/>
      <c r="G4513" s="389"/>
      <c r="H4513" s="390"/>
      <c r="I4513" s="388"/>
      <c r="J4513" s="389"/>
      <c r="K4513" s="385"/>
      <c r="L4513" s="385"/>
      <c r="M4513" s="385"/>
      <c r="N4513" s="393"/>
      <c r="O4513" s="385"/>
      <c r="P4513" s="394" t="str">
        <f>TEXT(daily!$B4513,"mmmm")</f>
        <v>January</v>
      </c>
      <c r="Q4513" s="396"/>
      <c r="R4513" s="313" t="str">
        <f t="shared" si="110"/>
        <v>1900</v>
      </c>
    </row>
    <row r="4514" ht="27" customHeight="1" spans="1:18">
      <c r="A4514" s="383"/>
      <c r="B4514" s="384"/>
      <c r="C4514" s="385"/>
      <c r="D4514" s="386"/>
      <c r="E4514" s="387"/>
      <c r="F4514" s="388"/>
      <c r="G4514" s="389"/>
      <c r="H4514" s="390"/>
      <c r="I4514" s="388"/>
      <c r="J4514" s="389"/>
      <c r="K4514" s="385"/>
      <c r="L4514" s="385"/>
      <c r="M4514" s="385"/>
      <c r="N4514" s="391"/>
      <c r="O4514" s="385"/>
      <c r="P4514" s="394" t="str">
        <f>TEXT(daily!$B4514,"mmmm")</f>
        <v>January</v>
      </c>
      <c r="Q4514" s="397"/>
      <c r="R4514" s="313" t="str">
        <f t="shared" si="110"/>
        <v>1900</v>
      </c>
    </row>
    <row r="4515" ht="27" customHeight="1" spans="1:18">
      <c r="A4515" s="383"/>
      <c r="B4515" s="384"/>
      <c r="C4515" s="385"/>
      <c r="D4515" s="386"/>
      <c r="E4515" s="387"/>
      <c r="F4515" s="388"/>
      <c r="G4515" s="389"/>
      <c r="H4515" s="390"/>
      <c r="I4515" s="388"/>
      <c r="J4515" s="389"/>
      <c r="K4515" s="385"/>
      <c r="L4515" s="385"/>
      <c r="M4515" s="385"/>
      <c r="N4515" s="393"/>
      <c r="O4515" s="385"/>
      <c r="P4515" s="394" t="str">
        <f>TEXT(daily!$B4515,"mmmm")</f>
        <v>January</v>
      </c>
      <c r="Q4515" s="396"/>
      <c r="R4515" s="313" t="str">
        <f t="shared" si="110"/>
        <v>1900</v>
      </c>
    </row>
    <row r="4516" ht="27" customHeight="1" spans="1:18">
      <c r="A4516" s="383"/>
      <c r="B4516" s="384"/>
      <c r="C4516" s="385"/>
      <c r="D4516" s="386"/>
      <c r="E4516" s="387"/>
      <c r="F4516" s="388"/>
      <c r="G4516" s="389"/>
      <c r="H4516" s="390"/>
      <c r="I4516" s="388"/>
      <c r="J4516" s="389"/>
      <c r="K4516" s="385"/>
      <c r="L4516" s="385"/>
      <c r="M4516" s="385"/>
      <c r="N4516" s="391"/>
      <c r="O4516" s="385"/>
      <c r="P4516" s="394" t="str">
        <f>TEXT(daily!$B4516,"mmmm")</f>
        <v>January</v>
      </c>
      <c r="Q4516" s="397"/>
      <c r="R4516" s="313" t="str">
        <f t="shared" si="110"/>
        <v>1900</v>
      </c>
    </row>
    <row r="4517" ht="27" customHeight="1" spans="1:18">
      <c r="A4517" s="383"/>
      <c r="B4517" s="384"/>
      <c r="C4517" s="385"/>
      <c r="D4517" s="386"/>
      <c r="E4517" s="387"/>
      <c r="F4517" s="388"/>
      <c r="G4517" s="389"/>
      <c r="H4517" s="390"/>
      <c r="I4517" s="388"/>
      <c r="J4517" s="389"/>
      <c r="K4517" s="385"/>
      <c r="L4517" s="385"/>
      <c r="M4517" s="385"/>
      <c r="N4517" s="393"/>
      <c r="O4517" s="385"/>
      <c r="P4517" s="394" t="str">
        <f>TEXT(daily!$B4517,"mmmm")</f>
        <v>January</v>
      </c>
      <c r="Q4517" s="396"/>
      <c r="R4517" s="313" t="str">
        <f t="shared" si="110"/>
        <v>1900</v>
      </c>
    </row>
    <row r="4518" ht="27" customHeight="1" spans="1:18">
      <c r="A4518" s="383"/>
      <c r="B4518" s="384"/>
      <c r="C4518" s="385"/>
      <c r="D4518" s="386"/>
      <c r="E4518" s="387"/>
      <c r="F4518" s="388"/>
      <c r="G4518" s="389"/>
      <c r="H4518" s="390"/>
      <c r="I4518" s="388"/>
      <c r="J4518" s="389"/>
      <c r="K4518" s="385"/>
      <c r="L4518" s="385"/>
      <c r="M4518" s="385"/>
      <c r="N4518" s="391"/>
      <c r="O4518" s="385"/>
      <c r="P4518" s="394" t="str">
        <f>TEXT(daily!$B4518,"mmmm")</f>
        <v>January</v>
      </c>
      <c r="Q4518" s="397"/>
      <c r="R4518" s="313" t="str">
        <f t="shared" si="110"/>
        <v>1900</v>
      </c>
    </row>
    <row r="4519" ht="27" customHeight="1" spans="1:18">
      <c r="A4519" s="383"/>
      <c r="B4519" s="384"/>
      <c r="C4519" s="385"/>
      <c r="D4519" s="386"/>
      <c r="E4519" s="387"/>
      <c r="F4519" s="388"/>
      <c r="G4519" s="389"/>
      <c r="H4519" s="390"/>
      <c r="I4519" s="388"/>
      <c r="J4519" s="389"/>
      <c r="K4519" s="385"/>
      <c r="L4519" s="385"/>
      <c r="M4519" s="385"/>
      <c r="N4519" s="393"/>
      <c r="O4519" s="385"/>
      <c r="P4519" s="394" t="str">
        <f>TEXT(daily!$B4519,"mmmm")</f>
        <v>January</v>
      </c>
      <c r="Q4519" s="396"/>
      <c r="R4519" s="313" t="str">
        <f t="shared" si="110"/>
        <v>1900</v>
      </c>
    </row>
    <row r="4520" ht="27" customHeight="1" spans="1:18">
      <c r="A4520" s="383"/>
      <c r="B4520" s="384"/>
      <c r="C4520" s="385"/>
      <c r="D4520" s="386"/>
      <c r="E4520" s="387"/>
      <c r="F4520" s="388"/>
      <c r="G4520" s="389"/>
      <c r="H4520" s="390"/>
      <c r="I4520" s="388"/>
      <c r="J4520" s="389"/>
      <c r="K4520" s="385"/>
      <c r="L4520" s="385"/>
      <c r="M4520" s="385"/>
      <c r="N4520" s="391"/>
      <c r="O4520" s="385"/>
      <c r="P4520" s="394" t="str">
        <f>TEXT(daily!$B4520,"mmmm")</f>
        <v>January</v>
      </c>
      <c r="Q4520" s="397"/>
      <c r="R4520" s="313" t="str">
        <f t="shared" si="110"/>
        <v>1900</v>
      </c>
    </row>
    <row r="4521" ht="27" customHeight="1" spans="1:18">
      <c r="A4521" s="383"/>
      <c r="B4521" s="384"/>
      <c r="C4521" s="385"/>
      <c r="D4521" s="386"/>
      <c r="E4521" s="387"/>
      <c r="F4521" s="388"/>
      <c r="G4521" s="389"/>
      <c r="H4521" s="390"/>
      <c r="I4521" s="388"/>
      <c r="J4521" s="389"/>
      <c r="K4521" s="385"/>
      <c r="L4521" s="385"/>
      <c r="M4521" s="385"/>
      <c r="N4521" s="393"/>
      <c r="O4521" s="385"/>
      <c r="P4521" s="394" t="str">
        <f>TEXT(daily!$B4521,"mmmm")</f>
        <v>January</v>
      </c>
      <c r="Q4521" s="396"/>
      <c r="R4521" s="313" t="str">
        <f t="shared" si="110"/>
        <v>1900</v>
      </c>
    </row>
    <row r="4522" ht="27" customHeight="1" spans="1:18">
      <c r="A4522" s="383"/>
      <c r="B4522" s="384"/>
      <c r="C4522" s="385"/>
      <c r="D4522" s="386"/>
      <c r="E4522" s="387"/>
      <c r="F4522" s="388"/>
      <c r="G4522" s="389"/>
      <c r="H4522" s="390"/>
      <c r="I4522" s="388"/>
      <c r="J4522" s="389"/>
      <c r="K4522" s="385"/>
      <c r="L4522" s="385"/>
      <c r="M4522" s="385"/>
      <c r="N4522" s="391"/>
      <c r="O4522" s="385"/>
      <c r="P4522" s="394" t="str">
        <f>TEXT(daily!$B4522,"mmmm")</f>
        <v>January</v>
      </c>
      <c r="Q4522" s="397"/>
      <c r="R4522" s="313" t="str">
        <f t="shared" si="110"/>
        <v>1900</v>
      </c>
    </row>
    <row r="4523" ht="27" customHeight="1" spans="1:18">
      <c r="A4523" s="383"/>
      <c r="B4523" s="384"/>
      <c r="C4523" s="385"/>
      <c r="D4523" s="386"/>
      <c r="E4523" s="387"/>
      <c r="F4523" s="388"/>
      <c r="G4523" s="389"/>
      <c r="H4523" s="390"/>
      <c r="I4523" s="388"/>
      <c r="J4523" s="389"/>
      <c r="K4523" s="385"/>
      <c r="L4523" s="385"/>
      <c r="M4523" s="385"/>
      <c r="N4523" s="393"/>
      <c r="O4523" s="385"/>
      <c r="P4523" s="394" t="str">
        <f>TEXT(daily!$B4523,"mmmm")</f>
        <v>January</v>
      </c>
      <c r="Q4523" s="396"/>
      <c r="R4523" s="313" t="str">
        <f t="shared" si="110"/>
        <v>1900</v>
      </c>
    </row>
    <row r="4524" ht="27" customHeight="1" spans="1:18">
      <c r="A4524" s="383"/>
      <c r="B4524" s="384"/>
      <c r="C4524" s="385"/>
      <c r="D4524" s="386"/>
      <c r="E4524" s="387"/>
      <c r="F4524" s="388"/>
      <c r="G4524" s="389"/>
      <c r="H4524" s="390"/>
      <c r="I4524" s="388"/>
      <c r="J4524" s="389"/>
      <c r="K4524" s="385"/>
      <c r="L4524" s="385"/>
      <c r="M4524" s="385"/>
      <c r="N4524" s="391"/>
      <c r="O4524" s="385"/>
      <c r="P4524" s="394" t="str">
        <f>TEXT(daily!$B4524,"mmmm")</f>
        <v>January</v>
      </c>
      <c r="Q4524" s="397"/>
      <c r="R4524" s="313" t="str">
        <f t="shared" si="110"/>
        <v>1900</v>
      </c>
    </row>
    <row r="4525" ht="27" customHeight="1" spans="1:18">
      <c r="A4525" s="383"/>
      <c r="B4525" s="384"/>
      <c r="C4525" s="385"/>
      <c r="D4525" s="386"/>
      <c r="E4525" s="387"/>
      <c r="F4525" s="388"/>
      <c r="G4525" s="389"/>
      <c r="H4525" s="390"/>
      <c r="I4525" s="388"/>
      <c r="J4525" s="389"/>
      <c r="K4525" s="385"/>
      <c r="L4525" s="385"/>
      <c r="M4525" s="385"/>
      <c r="N4525" s="393"/>
      <c r="O4525" s="385"/>
      <c r="P4525" s="394" t="str">
        <f>TEXT(daily!$B4525,"mmmm")</f>
        <v>January</v>
      </c>
      <c r="Q4525" s="396"/>
      <c r="R4525" s="313" t="str">
        <f t="shared" si="110"/>
        <v>1900</v>
      </c>
    </row>
    <row r="4526" ht="27" customHeight="1" spans="1:18">
      <c r="A4526" s="383"/>
      <c r="B4526" s="384"/>
      <c r="C4526" s="385"/>
      <c r="D4526" s="386"/>
      <c r="E4526" s="387"/>
      <c r="F4526" s="388"/>
      <c r="G4526" s="389"/>
      <c r="H4526" s="390"/>
      <c r="I4526" s="388"/>
      <c r="J4526" s="389"/>
      <c r="K4526" s="385"/>
      <c r="L4526" s="385"/>
      <c r="M4526" s="385"/>
      <c r="N4526" s="391"/>
      <c r="O4526" s="385"/>
      <c r="P4526" s="394" t="str">
        <f>TEXT(daily!$B4526,"mmmm")</f>
        <v>January</v>
      </c>
      <c r="Q4526" s="397"/>
      <c r="R4526" s="313" t="str">
        <f t="shared" si="110"/>
        <v>1900</v>
      </c>
    </row>
    <row r="4527" ht="27" customHeight="1" spans="1:18">
      <c r="A4527" s="383"/>
      <c r="B4527" s="384"/>
      <c r="C4527" s="385"/>
      <c r="D4527" s="386"/>
      <c r="E4527" s="387"/>
      <c r="F4527" s="388"/>
      <c r="G4527" s="389"/>
      <c r="H4527" s="390"/>
      <c r="I4527" s="388"/>
      <c r="J4527" s="389"/>
      <c r="K4527" s="385"/>
      <c r="L4527" s="385"/>
      <c r="M4527" s="385"/>
      <c r="N4527" s="393"/>
      <c r="O4527" s="385"/>
      <c r="P4527" s="394" t="str">
        <f>TEXT(daily!$B4527,"mmmm")</f>
        <v>January</v>
      </c>
      <c r="Q4527" s="396"/>
      <c r="R4527" s="313" t="str">
        <f t="shared" si="110"/>
        <v>1900</v>
      </c>
    </row>
    <row r="4528" ht="27" customHeight="1" spans="1:18">
      <c r="A4528" s="383"/>
      <c r="B4528" s="384"/>
      <c r="C4528" s="385"/>
      <c r="D4528" s="386"/>
      <c r="E4528" s="387"/>
      <c r="F4528" s="388"/>
      <c r="G4528" s="389"/>
      <c r="H4528" s="390"/>
      <c r="I4528" s="388"/>
      <c r="J4528" s="389"/>
      <c r="K4528" s="385"/>
      <c r="L4528" s="385"/>
      <c r="M4528" s="385"/>
      <c r="N4528" s="391"/>
      <c r="O4528" s="385"/>
      <c r="P4528" s="394" t="str">
        <f>TEXT(daily!$B4528,"mmmm")</f>
        <v>January</v>
      </c>
      <c r="Q4528" s="397"/>
      <c r="R4528" s="313" t="str">
        <f t="shared" si="110"/>
        <v>1900</v>
      </c>
    </row>
    <row r="4529" ht="27" customHeight="1" spans="1:18">
      <c r="A4529" s="383"/>
      <c r="B4529" s="384"/>
      <c r="C4529" s="385"/>
      <c r="D4529" s="386"/>
      <c r="E4529" s="387"/>
      <c r="F4529" s="388"/>
      <c r="G4529" s="389"/>
      <c r="H4529" s="390"/>
      <c r="I4529" s="388"/>
      <c r="J4529" s="389"/>
      <c r="K4529" s="385"/>
      <c r="L4529" s="385"/>
      <c r="M4529" s="385"/>
      <c r="N4529" s="393"/>
      <c r="O4529" s="385"/>
      <c r="P4529" s="394" t="str">
        <f>TEXT(daily!$B4529,"mmmm")</f>
        <v>January</v>
      </c>
      <c r="Q4529" s="396"/>
      <c r="R4529" s="313" t="str">
        <f t="shared" si="110"/>
        <v>1900</v>
      </c>
    </row>
    <row r="4530" ht="27" customHeight="1" spans="1:18">
      <c r="A4530" s="383"/>
      <c r="B4530" s="384"/>
      <c r="C4530" s="385"/>
      <c r="D4530" s="386"/>
      <c r="E4530" s="387"/>
      <c r="F4530" s="388"/>
      <c r="G4530" s="389"/>
      <c r="H4530" s="390"/>
      <c r="I4530" s="388"/>
      <c r="J4530" s="389"/>
      <c r="K4530" s="385"/>
      <c r="L4530" s="385"/>
      <c r="M4530" s="385"/>
      <c r="N4530" s="391"/>
      <c r="O4530" s="385"/>
      <c r="P4530" s="394" t="str">
        <f>TEXT(daily!$B4530,"mmmm")</f>
        <v>January</v>
      </c>
      <c r="Q4530" s="397"/>
      <c r="R4530" s="313" t="str">
        <f t="shared" si="110"/>
        <v>1900</v>
      </c>
    </row>
    <row r="4531" ht="27" customHeight="1" spans="1:18">
      <c r="A4531" s="383"/>
      <c r="B4531" s="384"/>
      <c r="C4531" s="385"/>
      <c r="D4531" s="386"/>
      <c r="E4531" s="387"/>
      <c r="F4531" s="388"/>
      <c r="G4531" s="389"/>
      <c r="H4531" s="390"/>
      <c r="I4531" s="388"/>
      <c r="J4531" s="389"/>
      <c r="K4531" s="385"/>
      <c r="L4531" s="385"/>
      <c r="M4531" s="385"/>
      <c r="N4531" s="393"/>
      <c r="O4531" s="385"/>
      <c r="P4531" s="394" t="str">
        <f>TEXT(daily!$B4531,"mmmm")</f>
        <v>January</v>
      </c>
      <c r="Q4531" s="396"/>
      <c r="R4531" s="313" t="str">
        <f t="shared" si="110"/>
        <v>1900</v>
      </c>
    </row>
    <row r="4532" ht="27" customHeight="1" spans="1:18">
      <c r="A4532" s="383"/>
      <c r="B4532" s="384"/>
      <c r="C4532" s="385"/>
      <c r="D4532" s="386"/>
      <c r="E4532" s="387"/>
      <c r="F4532" s="388"/>
      <c r="G4532" s="389"/>
      <c r="H4532" s="390"/>
      <c r="I4532" s="388"/>
      <c r="J4532" s="389"/>
      <c r="K4532" s="385"/>
      <c r="L4532" s="385"/>
      <c r="M4532" s="385"/>
      <c r="N4532" s="391"/>
      <c r="O4532" s="385"/>
      <c r="P4532" s="394" t="str">
        <f>TEXT(daily!$B4532,"mmmm")</f>
        <v>January</v>
      </c>
      <c r="Q4532" s="397"/>
      <c r="R4532" s="313" t="str">
        <f t="shared" si="110"/>
        <v>1900</v>
      </c>
    </row>
    <row r="4533" ht="27" customHeight="1" spans="1:18">
      <c r="A4533" s="383"/>
      <c r="B4533" s="384"/>
      <c r="C4533" s="385"/>
      <c r="D4533" s="386"/>
      <c r="E4533" s="387"/>
      <c r="F4533" s="388"/>
      <c r="G4533" s="389"/>
      <c r="H4533" s="390"/>
      <c r="I4533" s="388"/>
      <c r="J4533" s="389"/>
      <c r="K4533" s="385"/>
      <c r="L4533" s="385"/>
      <c r="M4533" s="385"/>
      <c r="N4533" s="393"/>
      <c r="O4533" s="385"/>
      <c r="P4533" s="394" t="str">
        <f>TEXT(daily!$B4533,"mmmm")</f>
        <v>January</v>
      </c>
      <c r="Q4533" s="396"/>
      <c r="R4533" s="313" t="str">
        <f t="shared" si="110"/>
        <v>1900</v>
      </c>
    </row>
    <row r="4534" ht="27" customHeight="1" spans="1:18">
      <c r="A4534" s="383"/>
      <c r="B4534" s="384"/>
      <c r="C4534" s="385"/>
      <c r="D4534" s="386"/>
      <c r="E4534" s="387"/>
      <c r="F4534" s="388"/>
      <c r="G4534" s="389"/>
      <c r="H4534" s="390"/>
      <c r="I4534" s="388"/>
      <c r="J4534" s="389"/>
      <c r="K4534" s="385"/>
      <c r="L4534" s="385"/>
      <c r="M4534" s="385"/>
      <c r="N4534" s="391"/>
      <c r="O4534" s="385"/>
      <c r="P4534" s="394" t="str">
        <f>TEXT(daily!$B4534,"mmmm")</f>
        <v>January</v>
      </c>
      <c r="Q4534" s="397"/>
      <c r="R4534" s="313" t="str">
        <f t="shared" si="110"/>
        <v>1900</v>
      </c>
    </row>
    <row r="4535" ht="27" customHeight="1" spans="1:18">
      <c r="A4535" s="383"/>
      <c r="B4535" s="384"/>
      <c r="C4535" s="385"/>
      <c r="D4535" s="386"/>
      <c r="E4535" s="387"/>
      <c r="F4535" s="388"/>
      <c r="G4535" s="389"/>
      <c r="H4535" s="390"/>
      <c r="I4535" s="388"/>
      <c r="J4535" s="389"/>
      <c r="K4535" s="385"/>
      <c r="L4535" s="385"/>
      <c r="M4535" s="385"/>
      <c r="N4535" s="393"/>
      <c r="O4535" s="385"/>
      <c r="P4535" s="394" t="str">
        <f>TEXT(daily!$B4535,"mmmm")</f>
        <v>January</v>
      </c>
      <c r="Q4535" s="396"/>
      <c r="R4535" s="313" t="str">
        <f t="shared" si="110"/>
        <v>1900</v>
      </c>
    </row>
    <row r="4536" ht="27" customHeight="1" spans="1:18">
      <c r="A4536" s="383"/>
      <c r="B4536" s="384"/>
      <c r="C4536" s="385"/>
      <c r="D4536" s="386"/>
      <c r="E4536" s="387"/>
      <c r="F4536" s="388"/>
      <c r="G4536" s="389"/>
      <c r="H4536" s="390"/>
      <c r="I4536" s="388"/>
      <c r="J4536" s="389"/>
      <c r="K4536" s="385"/>
      <c r="L4536" s="385"/>
      <c r="M4536" s="385"/>
      <c r="N4536" s="391"/>
      <c r="O4536" s="385"/>
      <c r="P4536" s="394" t="str">
        <f>TEXT(daily!$B4536,"mmmm")</f>
        <v>January</v>
      </c>
      <c r="Q4536" s="397"/>
      <c r="R4536" s="313" t="str">
        <f t="shared" si="110"/>
        <v>1900</v>
      </c>
    </row>
    <row r="4537" ht="27" customHeight="1" spans="1:18">
      <c r="A4537" s="383"/>
      <c r="B4537" s="384"/>
      <c r="C4537" s="385"/>
      <c r="D4537" s="386"/>
      <c r="E4537" s="387"/>
      <c r="F4537" s="388"/>
      <c r="G4537" s="389"/>
      <c r="H4537" s="390"/>
      <c r="I4537" s="388"/>
      <c r="J4537" s="389"/>
      <c r="K4537" s="385"/>
      <c r="L4537" s="385"/>
      <c r="M4537" s="385"/>
      <c r="N4537" s="393"/>
      <c r="O4537" s="385"/>
      <c r="P4537" s="394" t="str">
        <f>TEXT(daily!$B4537,"mmmm")</f>
        <v>January</v>
      </c>
      <c r="Q4537" s="396"/>
      <c r="R4537" s="313" t="str">
        <f t="shared" si="110"/>
        <v>1900</v>
      </c>
    </row>
    <row r="4538" ht="27" customHeight="1" spans="1:18">
      <c r="A4538" s="383"/>
      <c r="B4538" s="384"/>
      <c r="C4538" s="385"/>
      <c r="D4538" s="386"/>
      <c r="E4538" s="387"/>
      <c r="F4538" s="388"/>
      <c r="G4538" s="389"/>
      <c r="H4538" s="390"/>
      <c r="I4538" s="388"/>
      <c r="J4538" s="389"/>
      <c r="K4538" s="385"/>
      <c r="L4538" s="385"/>
      <c r="M4538" s="385"/>
      <c r="N4538" s="391"/>
      <c r="O4538" s="385"/>
      <c r="P4538" s="394" t="str">
        <f>TEXT(daily!$B4538,"mmmm")</f>
        <v>January</v>
      </c>
      <c r="Q4538" s="397"/>
      <c r="R4538" s="313" t="str">
        <f t="shared" si="110"/>
        <v>1900</v>
      </c>
    </row>
    <row r="4539" ht="27" customHeight="1" spans="1:18">
      <c r="A4539" s="383"/>
      <c r="B4539" s="384"/>
      <c r="C4539" s="385"/>
      <c r="D4539" s="386"/>
      <c r="E4539" s="387"/>
      <c r="F4539" s="388"/>
      <c r="G4539" s="389"/>
      <c r="H4539" s="390"/>
      <c r="I4539" s="388"/>
      <c r="J4539" s="389"/>
      <c r="K4539" s="385"/>
      <c r="L4539" s="385"/>
      <c r="M4539" s="385"/>
      <c r="N4539" s="393"/>
      <c r="O4539" s="385"/>
      <c r="P4539" s="394" t="str">
        <f>TEXT(daily!$B4539,"mmmm")</f>
        <v>January</v>
      </c>
      <c r="Q4539" s="396"/>
      <c r="R4539" s="313" t="str">
        <f t="shared" si="110"/>
        <v>1900</v>
      </c>
    </row>
    <row r="4540" ht="27" customHeight="1" spans="1:18">
      <c r="A4540" s="383"/>
      <c r="B4540" s="384"/>
      <c r="C4540" s="385"/>
      <c r="D4540" s="386"/>
      <c r="E4540" s="387"/>
      <c r="F4540" s="388"/>
      <c r="G4540" s="389"/>
      <c r="H4540" s="390"/>
      <c r="I4540" s="388"/>
      <c r="J4540" s="389"/>
      <c r="K4540" s="385"/>
      <c r="L4540" s="385"/>
      <c r="M4540" s="385"/>
      <c r="N4540" s="391"/>
      <c r="O4540" s="385"/>
      <c r="P4540" s="394" t="str">
        <f>TEXT(daily!$B4540,"mmmm")</f>
        <v>January</v>
      </c>
      <c r="Q4540" s="397"/>
      <c r="R4540" s="313" t="str">
        <f t="shared" si="110"/>
        <v>1900</v>
      </c>
    </row>
    <row r="4541" ht="27" customHeight="1" spans="1:18">
      <c r="A4541" s="383"/>
      <c r="B4541" s="384"/>
      <c r="C4541" s="385"/>
      <c r="D4541" s="386"/>
      <c r="E4541" s="387"/>
      <c r="F4541" s="388"/>
      <c r="G4541" s="389"/>
      <c r="H4541" s="390"/>
      <c r="I4541" s="388"/>
      <c r="J4541" s="389"/>
      <c r="K4541" s="385"/>
      <c r="L4541" s="385"/>
      <c r="M4541" s="385"/>
      <c r="N4541" s="393"/>
      <c r="O4541" s="385"/>
      <c r="P4541" s="394" t="str">
        <f>TEXT(daily!$B4541,"mmmm")</f>
        <v>January</v>
      </c>
      <c r="Q4541" s="396"/>
      <c r="R4541" s="313" t="str">
        <f t="shared" si="110"/>
        <v>1900</v>
      </c>
    </row>
    <row r="4542" ht="27" customHeight="1" spans="1:18">
      <c r="A4542" s="383"/>
      <c r="B4542" s="384"/>
      <c r="C4542" s="385"/>
      <c r="D4542" s="386"/>
      <c r="E4542" s="387"/>
      <c r="F4542" s="388"/>
      <c r="G4542" s="389"/>
      <c r="H4542" s="390"/>
      <c r="I4542" s="388"/>
      <c r="J4542" s="389"/>
      <c r="K4542" s="385"/>
      <c r="L4542" s="385"/>
      <c r="M4542" s="385"/>
      <c r="N4542" s="391"/>
      <c r="O4542" s="385"/>
      <c r="P4542" s="394" t="str">
        <f>TEXT(daily!$B4542,"mmmm")</f>
        <v>January</v>
      </c>
      <c r="Q4542" s="397"/>
      <c r="R4542" s="313" t="str">
        <f t="shared" si="110"/>
        <v>1900</v>
      </c>
    </row>
    <row r="4543" ht="27" customHeight="1" spans="1:18">
      <c r="A4543" s="383"/>
      <c r="B4543" s="384"/>
      <c r="C4543" s="385"/>
      <c r="D4543" s="386"/>
      <c r="E4543" s="387"/>
      <c r="F4543" s="388"/>
      <c r="G4543" s="389"/>
      <c r="H4543" s="390"/>
      <c r="I4543" s="388"/>
      <c r="J4543" s="389"/>
      <c r="K4543" s="385"/>
      <c r="L4543" s="385"/>
      <c r="M4543" s="385"/>
      <c r="N4543" s="393"/>
      <c r="O4543" s="385"/>
      <c r="P4543" s="394" t="str">
        <f>TEXT(daily!$B4543,"mmmm")</f>
        <v>January</v>
      </c>
      <c r="Q4543" s="396"/>
      <c r="R4543" s="313" t="str">
        <f t="shared" si="110"/>
        <v>1900</v>
      </c>
    </row>
    <row r="4544" ht="27" customHeight="1" spans="1:18">
      <c r="A4544" s="383"/>
      <c r="B4544" s="384"/>
      <c r="C4544" s="385"/>
      <c r="D4544" s="386"/>
      <c r="E4544" s="387"/>
      <c r="F4544" s="388"/>
      <c r="G4544" s="389"/>
      <c r="H4544" s="390"/>
      <c r="I4544" s="388"/>
      <c r="J4544" s="389"/>
      <c r="K4544" s="385"/>
      <c r="L4544" s="385"/>
      <c r="M4544" s="385"/>
      <c r="N4544" s="391"/>
      <c r="O4544" s="385"/>
      <c r="P4544" s="394" t="str">
        <f>TEXT(daily!$B4544,"mmmm")</f>
        <v>January</v>
      </c>
      <c r="Q4544" s="397"/>
      <c r="R4544" s="313" t="str">
        <f t="shared" si="110"/>
        <v>1900</v>
      </c>
    </row>
    <row r="4545" ht="27" customHeight="1" spans="1:18">
      <c r="A4545" s="383"/>
      <c r="B4545" s="384"/>
      <c r="C4545" s="385"/>
      <c r="D4545" s="386"/>
      <c r="E4545" s="387"/>
      <c r="F4545" s="388"/>
      <c r="G4545" s="389"/>
      <c r="H4545" s="390"/>
      <c r="I4545" s="388"/>
      <c r="J4545" s="389"/>
      <c r="K4545" s="385"/>
      <c r="L4545" s="385"/>
      <c r="M4545" s="385"/>
      <c r="N4545" s="393"/>
      <c r="O4545" s="385"/>
      <c r="P4545" s="394" t="str">
        <f>TEXT(daily!$B4545,"mmmm")</f>
        <v>January</v>
      </c>
      <c r="Q4545" s="396"/>
      <c r="R4545" s="313" t="str">
        <f t="shared" si="110"/>
        <v>1900</v>
      </c>
    </row>
    <row r="4546" ht="27" customHeight="1" spans="1:18">
      <c r="A4546" s="383"/>
      <c r="B4546" s="384"/>
      <c r="C4546" s="385"/>
      <c r="D4546" s="386"/>
      <c r="E4546" s="387"/>
      <c r="F4546" s="388"/>
      <c r="G4546" s="389"/>
      <c r="H4546" s="390"/>
      <c r="I4546" s="388"/>
      <c r="J4546" s="389"/>
      <c r="K4546" s="385"/>
      <c r="L4546" s="385"/>
      <c r="M4546" s="385"/>
      <c r="N4546" s="391"/>
      <c r="O4546" s="385"/>
      <c r="P4546" s="394" t="str">
        <f>TEXT(daily!$B4546,"mmmm")</f>
        <v>January</v>
      </c>
      <c r="Q4546" s="397"/>
      <c r="R4546" s="313" t="str">
        <f t="shared" si="110"/>
        <v>1900</v>
      </c>
    </row>
    <row r="4547" ht="27" customHeight="1" spans="1:18">
      <c r="A4547" s="383"/>
      <c r="B4547" s="384"/>
      <c r="C4547" s="385"/>
      <c r="D4547" s="386"/>
      <c r="E4547" s="387"/>
      <c r="F4547" s="388"/>
      <c r="G4547" s="389"/>
      <c r="H4547" s="390"/>
      <c r="I4547" s="388"/>
      <c r="J4547" s="389"/>
      <c r="K4547" s="385"/>
      <c r="L4547" s="385"/>
      <c r="M4547" s="385"/>
      <c r="N4547" s="393"/>
      <c r="O4547" s="385"/>
      <c r="P4547" s="394" t="str">
        <f>TEXT(daily!$B4547,"mmmm")</f>
        <v>January</v>
      </c>
      <c r="Q4547" s="396"/>
      <c r="R4547" s="313" t="str">
        <f t="shared" si="110"/>
        <v>1900</v>
      </c>
    </row>
    <row r="4548" ht="27" customHeight="1" spans="1:18">
      <c r="A4548" s="383"/>
      <c r="B4548" s="384"/>
      <c r="C4548" s="385"/>
      <c r="D4548" s="386"/>
      <c r="E4548" s="387"/>
      <c r="F4548" s="388"/>
      <c r="G4548" s="389"/>
      <c r="H4548" s="390"/>
      <c r="I4548" s="388"/>
      <c r="J4548" s="389"/>
      <c r="K4548" s="385"/>
      <c r="L4548" s="385"/>
      <c r="M4548" s="385"/>
      <c r="N4548" s="391"/>
      <c r="O4548" s="385"/>
      <c r="P4548" s="394" t="str">
        <f>TEXT(daily!$B4548,"mmmm")</f>
        <v>January</v>
      </c>
      <c r="Q4548" s="397"/>
      <c r="R4548" s="313" t="str">
        <f t="shared" si="110"/>
        <v>1900</v>
      </c>
    </row>
    <row r="4549" ht="27" customHeight="1" spans="1:18">
      <c r="A4549" s="383"/>
      <c r="B4549" s="384"/>
      <c r="C4549" s="385"/>
      <c r="D4549" s="386"/>
      <c r="E4549" s="387"/>
      <c r="F4549" s="388"/>
      <c r="G4549" s="389"/>
      <c r="H4549" s="390"/>
      <c r="I4549" s="388"/>
      <c r="J4549" s="389"/>
      <c r="K4549" s="385"/>
      <c r="L4549" s="385"/>
      <c r="M4549" s="385"/>
      <c r="N4549" s="393"/>
      <c r="O4549" s="385"/>
      <c r="P4549" s="394" t="str">
        <f>TEXT(daily!$B4549,"mmmm")</f>
        <v>January</v>
      </c>
      <c r="Q4549" s="396"/>
      <c r="R4549" s="313" t="str">
        <f t="shared" si="110"/>
        <v>1900</v>
      </c>
    </row>
    <row r="4550" ht="27" customHeight="1" spans="1:18">
      <c r="A4550" s="383"/>
      <c r="B4550" s="384"/>
      <c r="C4550" s="385"/>
      <c r="D4550" s="386"/>
      <c r="E4550" s="387"/>
      <c r="F4550" s="388"/>
      <c r="G4550" s="389"/>
      <c r="H4550" s="390"/>
      <c r="I4550" s="388"/>
      <c r="J4550" s="389"/>
      <c r="K4550" s="385"/>
      <c r="L4550" s="385"/>
      <c r="M4550" s="385"/>
      <c r="N4550" s="391"/>
      <c r="O4550" s="385"/>
      <c r="P4550" s="394" t="str">
        <f>TEXT(daily!$B4550,"mmmm")</f>
        <v>January</v>
      </c>
      <c r="Q4550" s="397"/>
      <c r="R4550" s="313" t="str">
        <f t="shared" si="110"/>
        <v>1900</v>
      </c>
    </row>
    <row r="4551" ht="27" customHeight="1" spans="1:18">
      <c r="A4551" s="383"/>
      <c r="B4551" s="384"/>
      <c r="C4551" s="385"/>
      <c r="D4551" s="386"/>
      <c r="E4551" s="387"/>
      <c r="F4551" s="388"/>
      <c r="G4551" s="389"/>
      <c r="H4551" s="390"/>
      <c r="I4551" s="388"/>
      <c r="J4551" s="389"/>
      <c r="K4551" s="385"/>
      <c r="L4551" s="385"/>
      <c r="M4551" s="385"/>
      <c r="N4551" s="393"/>
      <c r="O4551" s="385"/>
      <c r="P4551" s="394" t="str">
        <f>TEXT(daily!$B4551,"mmmm")</f>
        <v>January</v>
      </c>
      <c r="Q4551" s="396"/>
      <c r="R4551" s="313" t="str">
        <f t="shared" si="110"/>
        <v>1900</v>
      </c>
    </row>
    <row r="4552" ht="27" customHeight="1" spans="1:18">
      <c r="A4552" s="383"/>
      <c r="B4552" s="384"/>
      <c r="C4552" s="385"/>
      <c r="D4552" s="386"/>
      <c r="E4552" s="387"/>
      <c r="F4552" s="388"/>
      <c r="G4552" s="389"/>
      <c r="H4552" s="390"/>
      <c r="I4552" s="388"/>
      <c r="J4552" s="389"/>
      <c r="K4552" s="385"/>
      <c r="L4552" s="385"/>
      <c r="M4552" s="385"/>
      <c r="N4552" s="391"/>
      <c r="O4552" s="385"/>
      <c r="P4552" s="394" t="str">
        <f>TEXT(daily!$B4552,"mmmm")</f>
        <v>January</v>
      </c>
      <c r="Q4552" s="397"/>
      <c r="R4552" s="313" t="str">
        <f t="shared" si="110"/>
        <v>1900</v>
      </c>
    </row>
    <row r="4553" ht="27" customHeight="1" spans="1:18">
      <c r="A4553" s="383"/>
      <c r="B4553" s="384"/>
      <c r="C4553" s="385"/>
      <c r="D4553" s="386"/>
      <c r="E4553" s="387"/>
      <c r="F4553" s="388"/>
      <c r="G4553" s="389"/>
      <c r="H4553" s="390"/>
      <c r="I4553" s="388"/>
      <c r="J4553" s="389"/>
      <c r="K4553" s="385"/>
      <c r="L4553" s="385"/>
      <c r="M4553" s="385"/>
      <c r="N4553" s="393"/>
      <c r="O4553" s="385"/>
      <c r="P4553" s="394" t="str">
        <f>TEXT(daily!$B4553,"mmmm")</f>
        <v>January</v>
      </c>
      <c r="Q4553" s="396"/>
      <c r="R4553" s="313" t="str">
        <f t="shared" si="110"/>
        <v>1900</v>
      </c>
    </row>
    <row r="4554" ht="27" customHeight="1" spans="1:18">
      <c r="A4554" s="383"/>
      <c r="B4554" s="384"/>
      <c r="C4554" s="385"/>
      <c r="D4554" s="386"/>
      <c r="E4554" s="387"/>
      <c r="F4554" s="388"/>
      <c r="G4554" s="389"/>
      <c r="H4554" s="390"/>
      <c r="I4554" s="388"/>
      <c r="J4554" s="389"/>
      <c r="K4554" s="385"/>
      <c r="L4554" s="385"/>
      <c r="M4554" s="385"/>
      <c r="N4554" s="391"/>
      <c r="O4554" s="385"/>
      <c r="P4554" s="394" t="str">
        <f>TEXT(daily!$B4554,"mmmm")</f>
        <v>January</v>
      </c>
      <c r="Q4554" s="397"/>
      <c r="R4554" s="313" t="str">
        <f t="shared" si="110"/>
        <v>1900</v>
      </c>
    </row>
    <row r="4555" ht="27" customHeight="1" spans="1:18">
      <c r="A4555" s="383"/>
      <c r="B4555" s="384"/>
      <c r="C4555" s="385"/>
      <c r="D4555" s="386"/>
      <c r="E4555" s="387"/>
      <c r="F4555" s="388"/>
      <c r="G4555" s="389"/>
      <c r="H4555" s="390"/>
      <c r="I4555" s="388"/>
      <c r="J4555" s="389"/>
      <c r="K4555" s="385"/>
      <c r="L4555" s="385"/>
      <c r="M4555" s="385"/>
      <c r="N4555" s="393"/>
      <c r="O4555" s="385"/>
      <c r="P4555" s="394" t="str">
        <f>TEXT(daily!$B4555,"mmmm")</f>
        <v>January</v>
      </c>
      <c r="Q4555" s="396"/>
      <c r="R4555" s="313" t="str">
        <f t="shared" si="110"/>
        <v>1900</v>
      </c>
    </row>
    <row r="4556" ht="27" customHeight="1" spans="1:18">
      <c r="A4556" s="383"/>
      <c r="B4556" s="384"/>
      <c r="C4556" s="385"/>
      <c r="D4556" s="386"/>
      <c r="E4556" s="387"/>
      <c r="F4556" s="388"/>
      <c r="G4556" s="389"/>
      <c r="H4556" s="390"/>
      <c r="I4556" s="388"/>
      <c r="J4556" s="389"/>
      <c r="K4556" s="385"/>
      <c r="L4556" s="385"/>
      <c r="M4556" s="385"/>
      <c r="N4556" s="391"/>
      <c r="O4556" s="385"/>
      <c r="P4556" s="394" t="str">
        <f>TEXT(daily!$B4556,"mmmm")</f>
        <v>January</v>
      </c>
      <c r="Q4556" s="397"/>
      <c r="R4556" s="313" t="str">
        <f t="shared" si="110"/>
        <v>1900</v>
      </c>
    </row>
    <row r="4557" ht="27" customHeight="1" spans="1:18">
      <c r="A4557" s="383"/>
      <c r="B4557" s="384"/>
      <c r="C4557" s="385"/>
      <c r="D4557" s="386"/>
      <c r="E4557" s="387"/>
      <c r="F4557" s="388"/>
      <c r="G4557" s="389"/>
      <c r="H4557" s="390"/>
      <c r="I4557" s="388"/>
      <c r="J4557" s="389"/>
      <c r="K4557" s="385"/>
      <c r="L4557" s="385"/>
      <c r="M4557" s="385"/>
      <c r="N4557" s="393"/>
      <c r="O4557" s="385"/>
      <c r="P4557" s="394" t="str">
        <f>TEXT(daily!$B4557,"mmmm")</f>
        <v>January</v>
      </c>
      <c r="Q4557" s="396"/>
      <c r="R4557" s="313" t="str">
        <f t="shared" si="110"/>
        <v>1900</v>
      </c>
    </row>
    <row r="4558" ht="27" customHeight="1" spans="1:18">
      <c r="A4558" s="383"/>
      <c r="B4558" s="384"/>
      <c r="C4558" s="385"/>
      <c r="D4558" s="386"/>
      <c r="E4558" s="387"/>
      <c r="F4558" s="388"/>
      <c r="G4558" s="389"/>
      <c r="H4558" s="390"/>
      <c r="I4558" s="388"/>
      <c r="J4558" s="389"/>
      <c r="K4558" s="385"/>
      <c r="L4558" s="385"/>
      <c r="M4558" s="385"/>
      <c r="N4558" s="391"/>
      <c r="O4558" s="385"/>
      <c r="P4558" s="394" t="str">
        <f>TEXT(daily!$B4558,"mmmm")</f>
        <v>January</v>
      </c>
      <c r="Q4558" s="397"/>
      <c r="R4558" s="313" t="str">
        <f t="shared" si="110"/>
        <v>1900</v>
      </c>
    </row>
    <row r="4559" ht="27" customHeight="1" spans="1:18">
      <c r="A4559" s="383"/>
      <c r="B4559" s="384"/>
      <c r="C4559" s="385"/>
      <c r="D4559" s="386"/>
      <c r="E4559" s="387"/>
      <c r="F4559" s="388"/>
      <c r="G4559" s="389"/>
      <c r="H4559" s="390"/>
      <c r="I4559" s="388"/>
      <c r="J4559" s="389"/>
      <c r="K4559" s="385"/>
      <c r="L4559" s="385"/>
      <c r="M4559" s="385"/>
      <c r="N4559" s="393"/>
      <c r="O4559" s="385"/>
      <c r="P4559" s="394" t="str">
        <f>TEXT(daily!$B4559,"mmmm")</f>
        <v>January</v>
      </c>
      <c r="Q4559" s="396"/>
      <c r="R4559" s="313" t="str">
        <f t="shared" ref="R4559:R4622" si="111">TEXT(B4559,"yyyy")</f>
        <v>1900</v>
      </c>
    </row>
    <row r="4560" ht="27" customHeight="1" spans="1:18">
      <c r="A4560" s="383"/>
      <c r="B4560" s="384"/>
      <c r="C4560" s="385"/>
      <c r="D4560" s="386"/>
      <c r="E4560" s="387"/>
      <c r="F4560" s="388"/>
      <c r="G4560" s="389"/>
      <c r="H4560" s="390"/>
      <c r="I4560" s="388"/>
      <c r="J4560" s="389"/>
      <c r="K4560" s="385"/>
      <c r="L4560" s="385"/>
      <c r="M4560" s="385"/>
      <c r="N4560" s="391"/>
      <c r="O4560" s="385"/>
      <c r="P4560" s="394" t="str">
        <f>TEXT(daily!$B4560,"mmmm")</f>
        <v>January</v>
      </c>
      <c r="Q4560" s="397"/>
      <c r="R4560" s="313" t="str">
        <f t="shared" si="111"/>
        <v>1900</v>
      </c>
    </row>
    <row r="4561" ht="27" customHeight="1" spans="1:18">
      <c r="A4561" s="383"/>
      <c r="B4561" s="384"/>
      <c r="C4561" s="385"/>
      <c r="D4561" s="386"/>
      <c r="E4561" s="387"/>
      <c r="F4561" s="388"/>
      <c r="G4561" s="389"/>
      <c r="H4561" s="390"/>
      <c r="I4561" s="388"/>
      <c r="J4561" s="389"/>
      <c r="K4561" s="385"/>
      <c r="L4561" s="385"/>
      <c r="M4561" s="385"/>
      <c r="N4561" s="393"/>
      <c r="O4561" s="385"/>
      <c r="P4561" s="394" t="str">
        <f>TEXT(daily!$B4561,"mmmm")</f>
        <v>January</v>
      </c>
      <c r="Q4561" s="396"/>
      <c r="R4561" s="313" t="str">
        <f t="shared" si="111"/>
        <v>1900</v>
      </c>
    </row>
    <row r="4562" ht="27" customHeight="1" spans="1:18">
      <c r="A4562" s="383"/>
      <c r="B4562" s="384"/>
      <c r="C4562" s="385"/>
      <c r="D4562" s="386"/>
      <c r="E4562" s="387"/>
      <c r="F4562" s="388"/>
      <c r="G4562" s="389"/>
      <c r="H4562" s="390"/>
      <c r="I4562" s="388"/>
      <c r="J4562" s="389"/>
      <c r="K4562" s="385"/>
      <c r="L4562" s="385"/>
      <c r="M4562" s="385"/>
      <c r="N4562" s="391"/>
      <c r="O4562" s="385"/>
      <c r="P4562" s="394" t="str">
        <f>TEXT(daily!$B4562,"mmmm")</f>
        <v>January</v>
      </c>
      <c r="Q4562" s="397"/>
      <c r="R4562" s="313" t="str">
        <f t="shared" si="111"/>
        <v>1900</v>
      </c>
    </row>
    <row r="4563" ht="27" customHeight="1" spans="1:18">
      <c r="A4563" s="383"/>
      <c r="B4563" s="384"/>
      <c r="C4563" s="385"/>
      <c r="D4563" s="386"/>
      <c r="E4563" s="387"/>
      <c r="F4563" s="388"/>
      <c r="G4563" s="389"/>
      <c r="H4563" s="390"/>
      <c r="I4563" s="388"/>
      <c r="J4563" s="389"/>
      <c r="K4563" s="385"/>
      <c r="L4563" s="385"/>
      <c r="M4563" s="385"/>
      <c r="N4563" s="393"/>
      <c r="O4563" s="385"/>
      <c r="P4563" s="394" t="str">
        <f>TEXT(daily!$B4563,"mmmm")</f>
        <v>January</v>
      </c>
      <c r="Q4563" s="396"/>
      <c r="R4563" s="313" t="str">
        <f t="shared" si="111"/>
        <v>1900</v>
      </c>
    </row>
    <row r="4564" ht="27" customHeight="1" spans="1:18">
      <c r="A4564" s="383"/>
      <c r="B4564" s="384"/>
      <c r="C4564" s="385"/>
      <c r="D4564" s="386"/>
      <c r="E4564" s="387"/>
      <c r="F4564" s="388"/>
      <c r="G4564" s="389"/>
      <c r="H4564" s="390"/>
      <c r="I4564" s="388"/>
      <c r="J4564" s="389"/>
      <c r="K4564" s="385"/>
      <c r="L4564" s="385"/>
      <c r="M4564" s="385"/>
      <c r="N4564" s="391"/>
      <c r="O4564" s="385"/>
      <c r="P4564" s="394" t="str">
        <f>TEXT(daily!$B4564,"mmmm")</f>
        <v>January</v>
      </c>
      <c r="Q4564" s="397"/>
      <c r="R4564" s="313" t="str">
        <f t="shared" si="111"/>
        <v>1900</v>
      </c>
    </row>
    <row r="4565" ht="27" customHeight="1" spans="1:18">
      <c r="A4565" s="383"/>
      <c r="B4565" s="384"/>
      <c r="C4565" s="385"/>
      <c r="D4565" s="386"/>
      <c r="E4565" s="387"/>
      <c r="F4565" s="388"/>
      <c r="G4565" s="389"/>
      <c r="H4565" s="390"/>
      <c r="I4565" s="388"/>
      <c r="J4565" s="389"/>
      <c r="K4565" s="385"/>
      <c r="L4565" s="385"/>
      <c r="M4565" s="385"/>
      <c r="N4565" s="393"/>
      <c r="O4565" s="385"/>
      <c r="P4565" s="394" t="str">
        <f>TEXT(daily!$B4565,"mmmm")</f>
        <v>January</v>
      </c>
      <c r="Q4565" s="396"/>
      <c r="R4565" s="313" t="str">
        <f t="shared" si="111"/>
        <v>1900</v>
      </c>
    </row>
    <row r="4566" ht="27" customHeight="1" spans="1:18">
      <c r="A4566" s="383"/>
      <c r="B4566" s="384"/>
      <c r="C4566" s="385"/>
      <c r="D4566" s="386"/>
      <c r="E4566" s="387"/>
      <c r="F4566" s="388"/>
      <c r="G4566" s="389"/>
      <c r="H4566" s="390"/>
      <c r="I4566" s="388"/>
      <c r="J4566" s="389"/>
      <c r="K4566" s="385"/>
      <c r="L4566" s="385"/>
      <c r="M4566" s="385"/>
      <c r="N4566" s="391"/>
      <c r="O4566" s="385"/>
      <c r="P4566" s="394" t="str">
        <f>TEXT(daily!$B4566,"mmmm")</f>
        <v>January</v>
      </c>
      <c r="Q4566" s="397"/>
      <c r="R4566" s="313" t="str">
        <f t="shared" si="111"/>
        <v>1900</v>
      </c>
    </row>
    <row r="4567" ht="27" customHeight="1" spans="1:18">
      <c r="A4567" s="383"/>
      <c r="B4567" s="384"/>
      <c r="C4567" s="385"/>
      <c r="D4567" s="386"/>
      <c r="E4567" s="387"/>
      <c r="F4567" s="388"/>
      <c r="G4567" s="389"/>
      <c r="H4567" s="390"/>
      <c r="I4567" s="388"/>
      <c r="J4567" s="389"/>
      <c r="K4567" s="385"/>
      <c r="L4567" s="385"/>
      <c r="M4567" s="385"/>
      <c r="N4567" s="393"/>
      <c r="O4567" s="385"/>
      <c r="P4567" s="394" t="str">
        <f>TEXT(daily!$B4567,"mmmm")</f>
        <v>January</v>
      </c>
      <c r="Q4567" s="396"/>
      <c r="R4567" s="313" t="str">
        <f t="shared" si="111"/>
        <v>1900</v>
      </c>
    </row>
    <row r="4568" ht="27" customHeight="1" spans="1:18">
      <c r="A4568" s="383"/>
      <c r="B4568" s="384"/>
      <c r="C4568" s="385"/>
      <c r="D4568" s="386"/>
      <c r="E4568" s="387"/>
      <c r="F4568" s="388"/>
      <c r="G4568" s="389"/>
      <c r="H4568" s="390"/>
      <c r="I4568" s="388"/>
      <c r="J4568" s="389"/>
      <c r="K4568" s="385"/>
      <c r="L4568" s="385"/>
      <c r="M4568" s="385"/>
      <c r="N4568" s="391"/>
      <c r="O4568" s="385"/>
      <c r="P4568" s="394" t="str">
        <f>TEXT(daily!$B4568,"mmmm")</f>
        <v>January</v>
      </c>
      <c r="Q4568" s="397"/>
      <c r="R4568" s="313" t="str">
        <f t="shared" si="111"/>
        <v>1900</v>
      </c>
    </row>
    <row r="4569" ht="27" customHeight="1" spans="1:18">
      <c r="A4569" s="383"/>
      <c r="B4569" s="384"/>
      <c r="C4569" s="385"/>
      <c r="D4569" s="386"/>
      <c r="E4569" s="387"/>
      <c r="F4569" s="388"/>
      <c r="G4569" s="389"/>
      <c r="H4569" s="390"/>
      <c r="I4569" s="388"/>
      <c r="J4569" s="389"/>
      <c r="K4569" s="385"/>
      <c r="L4569" s="385"/>
      <c r="M4569" s="385"/>
      <c r="N4569" s="393"/>
      <c r="O4569" s="385"/>
      <c r="P4569" s="394" t="str">
        <f>TEXT(daily!$B4569,"mmmm")</f>
        <v>January</v>
      </c>
      <c r="Q4569" s="396"/>
      <c r="R4569" s="313" t="str">
        <f t="shared" si="111"/>
        <v>1900</v>
      </c>
    </row>
    <row r="4570" ht="27" customHeight="1" spans="1:18">
      <c r="A4570" s="383"/>
      <c r="B4570" s="384"/>
      <c r="C4570" s="385"/>
      <c r="D4570" s="386"/>
      <c r="E4570" s="387"/>
      <c r="F4570" s="388"/>
      <c r="G4570" s="389"/>
      <c r="H4570" s="390"/>
      <c r="I4570" s="388"/>
      <c r="J4570" s="389"/>
      <c r="K4570" s="385"/>
      <c r="L4570" s="385"/>
      <c r="M4570" s="385"/>
      <c r="N4570" s="391"/>
      <c r="O4570" s="385"/>
      <c r="P4570" s="394" t="str">
        <f>TEXT(daily!$B4570,"mmmm")</f>
        <v>January</v>
      </c>
      <c r="Q4570" s="397"/>
      <c r="R4570" s="313" t="str">
        <f t="shared" si="111"/>
        <v>1900</v>
      </c>
    </row>
    <row r="4571" ht="27" customHeight="1" spans="1:18">
      <c r="A4571" s="383"/>
      <c r="B4571" s="384"/>
      <c r="C4571" s="385"/>
      <c r="D4571" s="386"/>
      <c r="E4571" s="387"/>
      <c r="F4571" s="388"/>
      <c r="G4571" s="389"/>
      <c r="H4571" s="390"/>
      <c r="I4571" s="388"/>
      <c r="J4571" s="389"/>
      <c r="K4571" s="385"/>
      <c r="L4571" s="385"/>
      <c r="M4571" s="385"/>
      <c r="N4571" s="393"/>
      <c r="O4571" s="385"/>
      <c r="P4571" s="394" t="str">
        <f>TEXT(daily!$B4571,"mmmm")</f>
        <v>January</v>
      </c>
      <c r="Q4571" s="396"/>
      <c r="R4571" s="313" t="str">
        <f t="shared" si="111"/>
        <v>1900</v>
      </c>
    </row>
    <row r="4572" ht="27" customHeight="1" spans="1:18">
      <c r="A4572" s="383"/>
      <c r="B4572" s="384"/>
      <c r="C4572" s="385"/>
      <c r="D4572" s="386"/>
      <c r="E4572" s="387"/>
      <c r="F4572" s="388"/>
      <c r="G4572" s="389"/>
      <c r="H4572" s="390"/>
      <c r="I4572" s="388"/>
      <c r="J4572" s="389"/>
      <c r="K4572" s="385"/>
      <c r="L4572" s="385"/>
      <c r="M4572" s="385"/>
      <c r="N4572" s="391"/>
      <c r="O4572" s="385"/>
      <c r="P4572" s="394" t="str">
        <f>TEXT(daily!$B4572,"mmmm")</f>
        <v>January</v>
      </c>
      <c r="Q4572" s="397"/>
      <c r="R4572" s="313" t="str">
        <f t="shared" si="111"/>
        <v>1900</v>
      </c>
    </row>
    <row r="4573" ht="27" customHeight="1" spans="1:18">
      <c r="A4573" s="383"/>
      <c r="B4573" s="384"/>
      <c r="C4573" s="385"/>
      <c r="D4573" s="386"/>
      <c r="E4573" s="387"/>
      <c r="F4573" s="388"/>
      <c r="G4573" s="389"/>
      <c r="H4573" s="390"/>
      <c r="I4573" s="388"/>
      <c r="J4573" s="389"/>
      <c r="K4573" s="385"/>
      <c r="L4573" s="385"/>
      <c r="M4573" s="385"/>
      <c r="N4573" s="393"/>
      <c r="O4573" s="385"/>
      <c r="P4573" s="394" t="str">
        <f>TEXT(daily!$B4573,"mmmm")</f>
        <v>January</v>
      </c>
      <c r="Q4573" s="396"/>
      <c r="R4573" s="313" t="str">
        <f t="shared" si="111"/>
        <v>1900</v>
      </c>
    </row>
    <row r="4574" ht="27" customHeight="1" spans="1:18">
      <c r="A4574" s="383"/>
      <c r="B4574" s="384"/>
      <c r="C4574" s="385"/>
      <c r="D4574" s="386"/>
      <c r="E4574" s="387"/>
      <c r="F4574" s="388"/>
      <c r="G4574" s="389"/>
      <c r="H4574" s="390"/>
      <c r="I4574" s="388"/>
      <c r="J4574" s="389"/>
      <c r="K4574" s="385"/>
      <c r="L4574" s="385"/>
      <c r="M4574" s="385"/>
      <c r="N4574" s="391"/>
      <c r="O4574" s="385"/>
      <c r="P4574" s="394" t="str">
        <f>TEXT(daily!$B4574,"mmmm")</f>
        <v>January</v>
      </c>
      <c r="Q4574" s="397"/>
      <c r="R4574" s="313" t="str">
        <f t="shared" si="111"/>
        <v>1900</v>
      </c>
    </row>
    <row r="4575" ht="27" customHeight="1" spans="1:18">
      <c r="A4575" s="383"/>
      <c r="B4575" s="384"/>
      <c r="C4575" s="385"/>
      <c r="D4575" s="386"/>
      <c r="E4575" s="387"/>
      <c r="F4575" s="388"/>
      <c r="G4575" s="389"/>
      <c r="H4575" s="390"/>
      <c r="I4575" s="388"/>
      <c r="J4575" s="389"/>
      <c r="K4575" s="385"/>
      <c r="L4575" s="385"/>
      <c r="M4575" s="385"/>
      <c r="N4575" s="393"/>
      <c r="O4575" s="385"/>
      <c r="P4575" s="394" t="str">
        <f>TEXT(daily!$B4575,"mmmm")</f>
        <v>January</v>
      </c>
      <c r="Q4575" s="396"/>
      <c r="R4575" s="313" t="str">
        <f t="shared" si="111"/>
        <v>1900</v>
      </c>
    </row>
    <row r="4576" ht="27" customHeight="1" spans="1:18">
      <c r="A4576" s="383"/>
      <c r="B4576" s="384"/>
      <c r="C4576" s="385"/>
      <c r="D4576" s="386"/>
      <c r="E4576" s="387"/>
      <c r="F4576" s="388"/>
      <c r="G4576" s="389"/>
      <c r="H4576" s="390"/>
      <c r="I4576" s="388"/>
      <c r="J4576" s="389"/>
      <c r="K4576" s="385"/>
      <c r="L4576" s="385"/>
      <c r="M4576" s="385"/>
      <c r="N4576" s="391"/>
      <c r="O4576" s="385"/>
      <c r="P4576" s="394" t="str">
        <f>TEXT(daily!$B4576,"mmmm")</f>
        <v>January</v>
      </c>
      <c r="Q4576" s="397"/>
      <c r="R4576" s="313" t="str">
        <f t="shared" si="111"/>
        <v>1900</v>
      </c>
    </row>
    <row r="4577" ht="27" customHeight="1" spans="1:18">
      <c r="A4577" s="383"/>
      <c r="B4577" s="384"/>
      <c r="C4577" s="385"/>
      <c r="D4577" s="386"/>
      <c r="E4577" s="387"/>
      <c r="F4577" s="388"/>
      <c r="G4577" s="389"/>
      <c r="H4577" s="390"/>
      <c r="I4577" s="388"/>
      <c r="J4577" s="389"/>
      <c r="K4577" s="385"/>
      <c r="L4577" s="385"/>
      <c r="M4577" s="385"/>
      <c r="N4577" s="393"/>
      <c r="O4577" s="385"/>
      <c r="P4577" s="394" t="str">
        <f>TEXT(daily!$B4577,"mmmm")</f>
        <v>January</v>
      </c>
      <c r="Q4577" s="396"/>
      <c r="R4577" s="313" t="str">
        <f t="shared" si="111"/>
        <v>1900</v>
      </c>
    </row>
    <row r="4578" ht="27" customHeight="1" spans="1:18">
      <c r="A4578" s="383"/>
      <c r="B4578" s="384"/>
      <c r="C4578" s="385"/>
      <c r="D4578" s="386"/>
      <c r="E4578" s="387"/>
      <c r="F4578" s="388"/>
      <c r="G4578" s="389"/>
      <c r="H4578" s="390"/>
      <c r="I4578" s="388"/>
      <c r="J4578" s="389"/>
      <c r="K4578" s="385"/>
      <c r="L4578" s="385"/>
      <c r="M4578" s="385"/>
      <c r="N4578" s="391"/>
      <c r="O4578" s="385"/>
      <c r="P4578" s="394" t="str">
        <f>TEXT(daily!$B4578,"mmmm")</f>
        <v>January</v>
      </c>
      <c r="Q4578" s="397"/>
      <c r="R4578" s="313" t="str">
        <f t="shared" si="111"/>
        <v>1900</v>
      </c>
    </row>
    <row r="4579" ht="27" customHeight="1" spans="1:18">
      <c r="A4579" s="383"/>
      <c r="B4579" s="384"/>
      <c r="C4579" s="385"/>
      <c r="D4579" s="386"/>
      <c r="E4579" s="387"/>
      <c r="F4579" s="388"/>
      <c r="G4579" s="389"/>
      <c r="H4579" s="390"/>
      <c r="I4579" s="388"/>
      <c r="J4579" s="389"/>
      <c r="K4579" s="385"/>
      <c r="L4579" s="385"/>
      <c r="M4579" s="385"/>
      <c r="N4579" s="393"/>
      <c r="O4579" s="385"/>
      <c r="P4579" s="394" t="str">
        <f>TEXT(daily!$B4579,"mmmm")</f>
        <v>January</v>
      </c>
      <c r="Q4579" s="396"/>
      <c r="R4579" s="313" t="str">
        <f t="shared" si="111"/>
        <v>1900</v>
      </c>
    </row>
    <row r="4580" ht="27" customHeight="1" spans="1:18">
      <c r="A4580" s="383"/>
      <c r="B4580" s="384"/>
      <c r="C4580" s="385"/>
      <c r="D4580" s="386"/>
      <c r="E4580" s="387"/>
      <c r="F4580" s="388"/>
      <c r="G4580" s="389"/>
      <c r="H4580" s="390"/>
      <c r="I4580" s="388"/>
      <c r="J4580" s="389"/>
      <c r="K4580" s="385"/>
      <c r="L4580" s="385"/>
      <c r="M4580" s="385"/>
      <c r="N4580" s="391"/>
      <c r="O4580" s="385"/>
      <c r="P4580" s="394" t="str">
        <f>TEXT(daily!$B4580,"mmmm")</f>
        <v>January</v>
      </c>
      <c r="Q4580" s="397"/>
      <c r="R4580" s="313" t="str">
        <f t="shared" si="111"/>
        <v>1900</v>
      </c>
    </row>
    <row r="4581" ht="27" customHeight="1" spans="1:18">
      <c r="A4581" s="383"/>
      <c r="B4581" s="384"/>
      <c r="C4581" s="385"/>
      <c r="D4581" s="386"/>
      <c r="E4581" s="387"/>
      <c r="F4581" s="388"/>
      <c r="G4581" s="389"/>
      <c r="H4581" s="390"/>
      <c r="I4581" s="388"/>
      <c r="J4581" s="389"/>
      <c r="K4581" s="385"/>
      <c r="L4581" s="385"/>
      <c r="M4581" s="385"/>
      <c r="N4581" s="393"/>
      <c r="O4581" s="385"/>
      <c r="P4581" s="394" t="str">
        <f>TEXT(daily!$B4581,"mmmm")</f>
        <v>January</v>
      </c>
      <c r="Q4581" s="396"/>
      <c r="R4581" s="313" t="str">
        <f t="shared" si="111"/>
        <v>1900</v>
      </c>
    </row>
    <row r="4582" ht="27" customHeight="1" spans="1:18">
      <c r="A4582" s="383"/>
      <c r="B4582" s="384"/>
      <c r="C4582" s="385"/>
      <c r="D4582" s="386"/>
      <c r="E4582" s="387"/>
      <c r="F4582" s="388"/>
      <c r="G4582" s="389"/>
      <c r="H4582" s="390"/>
      <c r="I4582" s="388"/>
      <c r="J4582" s="389"/>
      <c r="K4582" s="385"/>
      <c r="L4582" s="385"/>
      <c r="M4582" s="385"/>
      <c r="N4582" s="391"/>
      <c r="O4582" s="385"/>
      <c r="P4582" s="394" t="str">
        <f>TEXT(daily!$B4582,"mmmm")</f>
        <v>January</v>
      </c>
      <c r="Q4582" s="397"/>
      <c r="R4582" s="313" t="str">
        <f t="shared" si="111"/>
        <v>1900</v>
      </c>
    </row>
    <row r="4583" ht="27" customHeight="1" spans="1:18">
      <c r="A4583" s="383"/>
      <c r="B4583" s="384"/>
      <c r="C4583" s="385"/>
      <c r="D4583" s="386"/>
      <c r="E4583" s="387"/>
      <c r="F4583" s="388"/>
      <c r="G4583" s="389"/>
      <c r="H4583" s="390"/>
      <c r="I4583" s="388"/>
      <c r="J4583" s="389"/>
      <c r="K4583" s="385"/>
      <c r="L4583" s="385"/>
      <c r="M4583" s="385"/>
      <c r="N4583" s="393"/>
      <c r="O4583" s="385"/>
      <c r="P4583" s="394" t="str">
        <f>TEXT(daily!$B4583,"mmmm")</f>
        <v>January</v>
      </c>
      <c r="Q4583" s="396"/>
      <c r="R4583" s="313" t="str">
        <f t="shared" si="111"/>
        <v>1900</v>
      </c>
    </row>
    <row r="4584" ht="27" customHeight="1" spans="1:18">
      <c r="A4584" s="383"/>
      <c r="B4584" s="384"/>
      <c r="C4584" s="385"/>
      <c r="D4584" s="386"/>
      <c r="E4584" s="387"/>
      <c r="F4584" s="388"/>
      <c r="G4584" s="389"/>
      <c r="H4584" s="390"/>
      <c r="I4584" s="388"/>
      <c r="J4584" s="389"/>
      <c r="K4584" s="385"/>
      <c r="L4584" s="385"/>
      <c r="M4584" s="385"/>
      <c r="N4584" s="391"/>
      <c r="O4584" s="385"/>
      <c r="P4584" s="394" t="str">
        <f>TEXT(daily!$B4584,"mmmm")</f>
        <v>January</v>
      </c>
      <c r="Q4584" s="397"/>
      <c r="R4584" s="313" t="str">
        <f t="shared" si="111"/>
        <v>1900</v>
      </c>
    </row>
    <row r="4585" ht="27" customHeight="1" spans="1:18">
      <c r="A4585" s="383"/>
      <c r="B4585" s="384"/>
      <c r="C4585" s="385"/>
      <c r="D4585" s="386"/>
      <c r="E4585" s="387"/>
      <c r="F4585" s="388"/>
      <c r="G4585" s="389"/>
      <c r="H4585" s="390"/>
      <c r="I4585" s="388"/>
      <c r="J4585" s="389"/>
      <c r="K4585" s="385"/>
      <c r="L4585" s="385"/>
      <c r="M4585" s="385"/>
      <c r="N4585" s="393"/>
      <c r="O4585" s="385"/>
      <c r="P4585" s="394" t="str">
        <f>TEXT(daily!$B4585,"mmmm")</f>
        <v>January</v>
      </c>
      <c r="Q4585" s="396"/>
      <c r="R4585" s="313" t="str">
        <f t="shared" si="111"/>
        <v>1900</v>
      </c>
    </row>
    <row r="4586" ht="27" customHeight="1" spans="1:18">
      <c r="A4586" s="383"/>
      <c r="B4586" s="384"/>
      <c r="C4586" s="385"/>
      <c r="D4586" s="386"/>
      <c r="E4586" s="387"/>
      <c r="F4586" s="388"/>
      <c r="G4586" s="389"/>
      <c r="H4586" s="390"/>
      <c r="I4586" s="388"/>
      <c r="J4586" s="389"/>
      <c r="K4586" s="385"/>
      <c r="L4586" s="385"/>
      <c r="M4586" s="385"/>
      <c r="N4586" s="391"/>
      <c r="O4586" s="385"/>
      <c r="P4586" s="394" t="str">
        <f>TEXT(daily!$B4586,"mmmm")</f>
        <v>January</v>
      </c>
      <c r="Q4586" s="397"/>
      <c r="R4586" s="313" t="str">
        <f t="shared" si="111"/>
        <v>1900</v>
      </c>
    </row>
    <row r="4587" ht="27" customHeight="1" spans="1:18">
      <c r="A4587" s="383"/>
      <c r="B4587" s="384"/>
      <c r="C4587" s="385"/>
      <c r="D4587" s="386"/>
      <c r="E4587" s="387"/>
      <c r="F4587" s="388"/>
      <c r="G4587" s="389"/>
      <c r="H4587" s="390"/>
      <c r="I4587" s="388"/>
      <c r="J4587" s="389"/>
      <c r="K4587" s="385"/>
      <c r="L4587" s="385"/>
      <c r="M4587" s="385"/>
      <c r="N4587" s="393"/>
      <c r="O4587" s="385"/>
      <c r="P4587" s="394" t="str">
        <f>TEXT(daily!$B4587,"mmmm")</f>
        <v>January</v>
      </c>
      <c r="Q4587" s="396"/>
      <c r="R4587" s="313" t="str">
        <f t="shared" si="111"/>
        <v>1900</v>
      </c>
    </row>
    <row r="4588" ht="27" customHeight="1" spans="1:18">
      <c r="A4588" s="383"/>
      <c r="B4588" s="384"/>
      <c r="C4588" s="385"/>
      <c r="D4588" s="386"/>
      <c r="E4588" s="387"/>
      <c r="F4588" s="388"/>
      <c r="G4588" s="389"/>
      <c r="H4588" s="390"/>
      <c r="I4588" s="388"/>
      <c r="J4588" s="389"/>
      <c r="K4588" s="385"/>
      <c r="L4588" s="385"/>
      <c r="M4588" s="385"/>
      <c r="N4588" s="391"/>
      <c r="O4588" s="385"/>
      <c r="P4588" s="394" t="str">
        <f>TEXT(daily!$B4588,"mmmm")</f>
        <v>January</v>
      </c>
      <c r="Q4588" s="397"/>
      <c r="R4588" s="313" t="str">
        <f t="shared" si="111"/>
        <v>1900</v>
      </c>
    </row>
    <row r="4589" ht="27" customHeight="1" spans="1:18">
      <c r="A4589" s="383"/>
      <c r="B4589" s="384"/>
      <c r="C4589" s="385"/>
      <c r="D4589" s="386"/>
      <c r="E4589" s="387"/>
      <c r="F4589" s="388"/>
      <c r="G4589" s="389"/>
      <c r="H4589" s="390"/>
      <c r="I4589" s="388"/>
      <c r="J4589" s="389"/>
      <c r="K4589" s="385"/>
      <c r="L4589" s="385"/>
      <c r="M4589" s="385"/>
      <c r="N4589" s="393"/>
      <c r="O4589" s="385"/>
      <c r="P4589" s="394" t="str">
        <f>TEXT(daily!$B4589,"mmmm")</f>
        <v>January</v>
      </c>
      <c r="Q4589" s="396"/>
      <c r="R4589" s="313" t="str">
        <f t="shared" si="111"/>
        <v>1900</v>
      </c>
    </row>
    <row r="4590" ht="27" customHeight="1" spans="1:18">
      <c r="A4590" s="383"/>
      <c r="B4590" s="384"/>
      <c r="C4590" s="385"/>
      <c r="D4590" s="386"/>
      <c r="E4590" s="387"/>
      <c r="F4590" s="388"/>
      <c r="G4590" s="389"/>
      <c r="H4590" s="390"/>
      <c r="I4590" s="388"/>
      <c r="J4590" s="389"/>
      <c r="K4590" s="385"/>
      <c r="L4590" s="385"/>
      <c r="M4590" s="385"/>
      <c r="N4590" s="391"/>
      <c r="O4590" s="385"/>
      <c r="P4590" s="394" t="str">
        <f>TEXT(daily!$B4590,"mmmm")</f>
        <v>January</v>
      </c>
      <c r="Q4590" s="397"/>
      <c r="R4590" s="313" t="str">
        <f t="shared" si="111"/>
        <v>1900</v>
      </c>
    </row>
    <row r="4591" ht="27" customHeight="1" spans="1:18">
      <c r="A4591" s="383"/>
      <c r="B4591" s="384"/>
      <c r="C4591" s="385"/>
      <c r="D4591" s="386"/>
      <c r="E4591" s="387"/>
      <c r="F4591" s="388"/>
      <c r="G4591" s="389"/>
      <c r="H4591" s="390"/>
      <c r="I4591" s="388"/>
      <c r="J4591" s="389"/>
      <c r="K4591" s="385"/>
      <c r="L4591" s="385"/>
      <c r="M4591" s="385"/>
      <c r="N4591" s="393"/>
      <c r="O4591" s="385"/>
      <c r="P4591" s="394" t="str">
        <f>TEXT(daily!$B4591,"mmmm")</f>
        <v>January</v>
      </c>
      <c r="Q4591" s="396"/>
      <c r="R4591" s="313" t="str">
        <f t="shared" si="111"/>
        <v>1900</v>
      </c>
    </row>
    <row r="4592" ht="27" customHeight="1" spans="1:18">
      <c r="A4592" s="383"/>
      <c r="B4592" s="384"/>
      <c r="C4592" s="385"/>
      <c r="D4592" s="386"/>
      <c r="E4592" s="387"/>
      <c r="F4592" s="388"/>
      <c r="G4592" s="389"/>
      <c r="H4592" s="390"/>
      <c r="I4592" s="388"/>
      <c r="J4592" s="389"/>
      <c r="K4592" s="385"/>
      <c r="L4592" s="385"/>
      <c r="M4592" s="385"/>
      <c r="N4592" s="391"/>
      <c r="O4592" s="385"/>
      <c r="P4592" s="394" t="str">
        <f>TEXT(daily!$B4592,"mmmm")</f>
        <v>January</v>
      </c>
      <c r="Q4592" s="397"/>
      <c r="R4592" s="313" t="str">
        <f t="shared" si="111"/>
        <v>1900</v>
      </c>
    </row>
    <row r="4593" ht="27" customHeight="1" spans="1:18">
      <c r="A4593" s="383"/>
      <c r="B4593" s="384"/>
      <c r="C4593" s="385"/>
      <c r="D4593" s="386"/>
      <c r="E4593" s="387"/>
      <c r="F4593" s="388"/>
      <c r="G4593" s="389"/>
      <c r="H4593" s="390"/>
      <c r="I4593" s="388"/>
      <c r="J4593" s="389"/>
      <c r="K4593" s="385"/>
      <c r="L4593" s="385"/>
      <c r="M4593" s="385"/>
      <c r="N4593" s="393"/>
      <c r="O4593" s="385"/>
      <c r="P4593" s="394" t="str">
        <f>TEXT(daily!$B4593,"mmmm")</f>
        <v>January</v>
      </c>
      <c r="Q4593" s="396"/>
      <c r="R4593" s="313" t="str">
        <f t="shared" si="111"/>
        <v>1900</v>
      </c>
    </row>
    <row r="4594" ht="27" customHeight="1" spans="1:18">
      <c r="A4594" s="383"/>
      <c r="B4594" s="384"/>
      <c r="C4594" s="385"/>
      <c r="D4594" s="386"/>
      <c r="E4594" s="387"/>
      <c r="F4594" s="388"/>
      <c r="G4594" s="389"/>
      <c r="H4594" s="390"/>
      <c r="I4594" s="388"/>
      <c r="J4594" s="389"/>
      <c r="K4594" s="385"/>
      <c r="L4594" s="385"/>
      <c r="M4594" s="385"/>
      <c r="N4594" s="391"/>
      <c r="O4594" s="385"/>
      <c r="P4594" s="394" t="str">
        <f>TEXT(daily!$B4594,"mmmm")</f>
        <v>January</v>
      </c>
      <c r="Q4594" s="397"/>
      <c r="R4594" s="313" t="str">
        <f t="shared" si="111"/>
        <v>1900</v>
      </c>
    </row>
    <row r="4595" ht="27" customHeight="1" spans="1:18">
      <c r="A4595" s="383"/>
      <c r="B4595" s="384"/>
      <c r="C4595" s="385"/>
      <c r="D4595" s="386"/>
      <c r="E4595" s="387"/>
      <c r="F4595" s="388"/>
      <c r="G4595" s="389"/>
      <c r="H4595" s="390"/>
      <c r="I4595" s="388"/>
      <c r="J4595" s="389"/>
      <c r="K4595" s="385"/>
      <c r="L4595" s="385"/>
      <c r="M4595" s="385"/>
      <c r="N4595" s="393"/>
      <c r="O4595" s="385"/>
      <c r="P4595" s="394" t="str">
        <f>TEXT(daily!$B4595,"mmmm")</f>
        <v>January</v>
      </c>
      <c r="Q4595" s="396"/>
      <c r="R4595" s="313" t="str">
        <f t="shared" si="111"/>
        <v>1900</v>
      </c>
    </row>
    <row r="4596" ht="27" customHeight="1" spans="1:18">
      <c r="A4596" s="383"/>
      <c r="B4596" s="384"/>
      <c r="C4596" s="385"/>
      <c r="D4596" s="386"/>
      <c r="E4596" s="387"/>
      <c r="F4596" s="388"/>
      <c r="G4596" s="389"/>
      <c r="H4596" s="390"/>
      <c r="I4596" s="388"/>
      <c r="J4596" s="389"/>
      <c r="K4596" s="385"/>
      <c r="L4596" s="385"/>
      <c r="M4596" s="385"/>
      <c r="N4596" s="391"/>
      <c r="O4596" s="385"/>
      <c r="P4596" s="394" t="str">
        <f>TEXT(daily!$B4596,"mmmm")</f>
        <v>January</v>
      </c>
      <c r="Q4596" s="397"/>
      <c r="R4596" s="313" t="str">
        <f t="shared" si="111"/>
        <v>1900</v>
      </c>
    </row>
    <row r="4597" ht="27" customHeight="1" spans="1:18">
      <c r="A4597" s="383"/>
      <c r="B4597" s="384"/>
      <c r="C4597" s="385"/>
      <c r="D4597" s="386"/>
      <c r="E4597" s="387"/>
      <c r="F4597" s="388"/>
      <c r="G4597" s="389"/>
      <c r="H4597" s="390"/>
      <c r="I4597" s="388"/>
      <c r="J4597" s="389"/>
      <c r="K4597" s="385"/>
      <c r="L4597" s="385"/>
      <c r="M4597" s="385"/>
      <c r="N4597" s="393"/>
      <c r="O4597" s="385"/>
      <c r="P4597" s="394" t="str">
        <f>TEXT(daily!$B4597,"mmmm")</f>
        <v>January</v>
      </c>
      <c r="Q4597" s="396"/>
      <c r="R4597" s="313" t="str">
        <f t="shared" si="111"/>
        <v>1900</v>
      </c>
    </row>
    <row r="4598" ht="27" customHeight="1" spans="1:18">
      <c r="A4598" s="383"/>
      <c r="B4598" s="384"/>
      <c r="C4598" s="385"/>
      <c r="D4598" s="386"/>
      <c r="E4598" s="387"/>
      <c r="F4598" s="388"/>
      <c r="G4598" s="389"/>
      <c r="H4598" s="390"/>
      <c r="I4598" s="388"/>
      <c r="J4598" s="389"/>
      <c r="K4598" s="385"/>
      <c r="L4598" s="385"/>
      <c r="M4598" s="385"/>
      <c r="N4598" s="391"/>
      <c r="O4598" s="385"/>
      <c r="P4598" s="394" t="str">
        <f>TEXT(daily!$B4598,"mmmm")</f>
        <v>January</v>
      </c>
      <c r="Q4598" s="397"/>
      <c r="R4598" s="313" t="str">
        <f t="shared" si="111"/>
        <v>1900</v>
      </c>
    </row>
    <row r="4599" ht="27" customHeight="1" spans="1:18">
      <c r="A4599" s="383"/>
      <c r="B4599" s="384"/>
      <c r="C4599" s="385"/>
      <c r="D4599" s="386"/>
      <c r="E4599" s="387"/>
      <c r="F4599" s="388"/>
      <c r="G4599" s="389"/>
      <c r="H4599" s="390"/>
      <c r="I4599" s="388"/>
      <c r="J4599" s="389"/>
      <c r="K4599" s="385"/>
      <c r="L4599" s="385"/>
      <c r="M4599" s="385"/>
      <c r="N4599" s="393"/>
      <c r="O4599" s="385"/>
      <c r="P4599" s="394" t="str">
        <f>TEXT(daily!$B4599,"mmmm")</f>
        <v>January</v>
      </c>
      <c r="Q4599" s="396"/>
      <c r="R4599" s="313" t="str">
        <f t="shared" si="111"/>
        <v>1900</v>
      </c>
    </row>
    <row r="4600" ht="27" customHeight="1" spans="1:18">
      <c r="A4600" s="383"/>
      <c r="B4600" s="384"/>
      <c r="C4600" s="385"/>
      <c r="D4600" s="386"/>
      <c r="E4600" s="387"/>
      <c r="F4600" s="388"/>
      <c r="G4600" s="389"/>
      <c r="H4600" s="390"/>
      <c r="I4600" s="388"/>
      <c r="J4600" s="389"/>
      <c r="K4600" s="385"/>
      <c r="L4600" s="385"/>
      <c r="M4600" s="385"/>
      <c r="N4600" s="391"/>
      <c r="O4600" s="385"/>
      <c r="P4600" s="394" t="str">
        <f>TEXT(daily!$B4600,"mmmm")</f>
        <v>January</v>
      </c>
      <c r="Q4600" s="397"/>
      <c r="R4600" s="313" t="str">
        <f t="shared" si="111"/>
        <v>1900</v>
      </c>
    </row>
    <row r="4601" ht="27" customHeight="1" spans="1:18">
      <c r="A4601" s="383"/>
      <c r="B4601" s="384"/>
      <c r="C4601" s="385"/>
      <c r="D4601" s="386"/>
      <c r="E4601" s="387"/>
      <c r="F4601" s="388"/>
      <c r="G4601" s="389"/>
      <c r="H4601" s="390"/>
      <c r="I4601" s="388"/>
      <c r="J4601" s="389"/>
      <c r="K4601" s="385"/>
      <c r="L4601" s="385"/>
      <c r="M4601" s="385"/>
      <c r="N4601" s="393"/>
      <c r="O4601" s="385"/>
      <c r="P4601" s="394" t="str">
        <f>TEXT(daily!$B4601,"mmmm")</f>
        <v>January</v>
      </c>
      <c r="Q4601" s="396"/>
      <c r="R4601" s="313" t="str">
        <f t="shared" si="111"/>
        <v>1900</v>
      </c>
    </row>
    <row r="4602" ht="27" customHeight="1" spans="1:18">
      <c r="A4602" s="383"/>
      <c r="B4602" s="384"/>
      <c r="C4602" s="385"/>
      <c r="D4602" s="386"/>
      <c r="E4602" s="387"/>
      <c r="F4602" s="388"/>
      <c r="G4602" s="389"/>
      <c r="H4602" s="390"/>
      <c r="I4602" s="388"/>
      <c r="J4602" s="389"/>
      <c r="K4602" s="385"/>
      <c r="L4602" s="385"/>
      <c r="M4602" s="385"/>
      <c r="N4602" s="391"/>
      <c r="O4602" s="385"/>
      <c r="P4602" s="394" t="str">
        <f>TEXT(daily!$B4602,"mmmm")</f>
        <v>January</v>
      </c>
      <c r="Q4602" s="397"/>
      <c r="R4602" s="313" t="str">
        <f t="shared" si="111"/>
        <v>1900</v>
      </c>
    </row>
    <row r="4603" ht="27" customHeight="1" spans="1:18">
      <c r="A4603" s="383"/>
      <c r="B4603" s="384"/>
      <c r="C4603" s="385"/>
      <c r="D4603" s="386"/>
      <c r="E4603" s="387"/>
      <c r="F4603" s="388"/>
      <c r="G4603" s="389"/>
      <c r="H4603" s="390"/>
      <c r="I4603" s="388"/>
      <c r="J4603" s="389"/>
      <c r="K4603" s="385"/>
      <c r="L4603" s="385"/>
      <c r="M4603" s="385"/>
      <c r="N4603" s="393"/>
      <c r="O4603" s="385"/>
      <c r="P4603" s="394" t="str">
        <f>TEXT(daily!$B4603,"mmmm")</f>
        <v>January</v>
      </c>
      <c r="Q4603" s="396"/>
      <c r="R4603" s="313" t="str">
        <f t="shared" si="111"/>
        <v>1900</v>
      </c>
    </row>
    <row r="4604" ht="27" customHeight="1" spans="1:18">
      <c r="A4604" s="383"/>
      <c r="B4604" s="384"/>
      <c r="C4604" s="385"/>
      <c r="D4604" s="386"/>
      <c r="E4604" s="387"/>
      <c r="F4604" s="388"/>
      <c r="G4604" s="389"/>
      <c r="H4604" s="390"/>
      <c r="I4604" s="388"/>
      <c r="J4604" s="389"/>
      <c r="K4604" s="385"/>
      <c r="L4604" s="385"/>
      <c r="M4604" s="385"/>
      <c r="N4604" s="391"/>
      <c r="O4604" s="385"/>
      <c r="P4604" s="394" t="str">
        <f>TEXT(daily!$B4604,"mmmm")</f>
        <v>January</v>
      </c>
      <c r="Q4604" s="397"/>
      <c r="R4604" s="313" t="str">
        <f t="shared" si="111"/>
        <v>1900</v>
      </c>
    </row>
    <row r="4605" ht="27" customHeight="1" spans="1:18">
      <c r="A4605" s="383"/>
      <c r="B4605" s="384"/>
      <c r="C4605" s="385"/>
      <c r="D4605" s="386"/>
      <c r="E4605" s="387"/>
      <c r="F4605" s="388"/>
      <c r="G4605" s="389"/>
      <c r="H4605" s="390"/>
      <c r="I4605" s="388"/>
      <c r="J4605" s="389"/>
      <c r="K4605" s="385"/>
      <c r="L4605" s="385"/>
      <c r="M4605" s="385"/>
      <c r="N4605" s="393"/>
      <c r="O4605" s="385"/>
      <c r="P4605" s="394" t="str">
        <f>TEXT(daily!$B4605,"mmmm")</f>
        <v>January</v>
      </c>
      <c r="Q4605" s="396"/>
      <c r="R4605" s="313" t="str">
        <f t="shared" si="111"/>
        <v>1900</v>
      </c>
    </row>
    <row r="4606" ht="27" customHeight="1" spans="1:18">
      <c r="A4606" s="383"/>
      <c r="B4606" s="384"/>
      <c r="C4606" s="385"/>
      <c r="D4606" s="386"/>
      <c r="E4606" s="387"/>
      <c r="F4606" s="388"/>
      <c r="G4606" s="389"/>
      <c r="H4606" s="390"/>
      <c r="I4606" s="388"/>
      <c r="J4606" s="389"/>
      <c r="K4606" s="385"/>
      <c r="L4606" s="385"/>
      <c r="M4606" s="385"/>
      <c r="N4606" s="391"/>
      <c r="O4606" s="385"/>
      <c r="P4606" s="394" t="str">
        <f>TEXT(daily!$B4606,"mmmm")</f>
        <v>January</v>
      </c>
      <c r="Q4606" s="397"/>
      <c r="R4606" s="313" t="str">
        <f t="shared" si="111"/>
        <v>1900</v>
      </c>
    </row>
    <row r="4607" ht="27" customHeight="1" spans="1:18">
      <c r="A4607" s="383"/>
      <c r="B4607" s="384"/>
      <c r="C4607" s="385"/>
      <c r="D4607" s="386"/>
      <c r="E4607" s="387"/>
      <c r="F4607" s="388"/>
      <c r="G4607" s="389"/>
      <c r="H4607" s="390"/>
      <c r="I4607" s="388"/>
      <c r="J4607" s="389"/>
      <c r="K4607" s="385"/>
      <c r="L4607" s="385"/>
      <c r="M4607" s="385"/>
      <c r="N4607" s="393"/>
      <c r="O4607" s="385"/>
      <c r="P4607" s="394" t="str">
        <f>TEXT(daily!$B4607,"mmmm")</f>
        <v>January</v>
      </c>
      <c r="Q4607" s="396"/>
      <c r="R4607" s="313" t="str">
        <f t="shared" si="111"/>
        <v>1900</v>
      </c>
    </row>
    <row r="4608" ht="27" customHeight="1" spans="1:18">
      <c r="A4608" s="383"/>
      <c r="B4608" s="384"/>
      <c r="C4608" s="385"/>
      <c r="D4608" s="386"/>
      <c r="E4608" s="387"/>
      <c r="F4608" s="388"/>
      <c r="G4608" s="389"/>
      <c r="H4608" s="390"/>
      <c r="I4608" s="388"/>
      <c r="J4608" s="389"/>
      <c r="K4608" s="385"/>
      <c r="L4608" s="385"/>
      <c r="M4608" s="385"/>
      <c r="N4608" s="391"/>
      <c r="O4608" s="385"/>
      <c r="P4608" s="394" t="str">
        <f>TEXT(daily!$B4608,"mmmm")</f>
        <v>January</v>
      </c>
      <c r="Q4608" s="397"/>
      <c r="R4608" s="313" t="str">
        <f t="shared" si="111"/>
        <v>1900</v>
      </c>
    </row>
    <row r="4609" ht="27" customHeight="1" spans="1:18">
      <c r="A4609" s="383"/>
      <c r="B4609" s="384"/>
      <c r="C4609" s="385"/>
      <c r="D4609" s="386"/>
      <c r="E4609" s="387"/>
      <c r="F4609" s="388"/>
      <c r="G4609" s="389"/>
      <c r="H4609" s="390"/>
      <c r="I4609" s="388"/>
      <c r="J4609" s="389"/>
      <c r="K4609" s="385"/>
      <c r="L4609" s="385"/>
      <c r="M4609" s="385"/>
      <c r="N4609" s="393"/>
      <c r="O4609" s="385"/>
      <c r="P4609" s="394" t="str">
        <f>TEXT(daily!$B4609,"mmmm")</f>
        <v>January</v>
      </c>
      <c r="Q4609" s="396"/>
      <c r="R4609" s="313" t="str">
        <f t="shared" si="111"/>
        <v>1900</v>
      </c>
    </row>
    <row r="4610" ht="27" customHeight="1" spans="1:18">
      <c r="A4610" s="383"/>
      <c r="B4610" s="384"/>
      <c r="C4610" s="385"/>
      <c r="D4610" s="386"/>
      <c r="E4610" s="387"/>
      <c r="F4610" s="388"/>
      <c r="G4610" s="389"/>
      <c r="H4610" s="390"/>
      <c r="I4610" s="388"/>
      <c r="J4610" s="389"/>
      <c r="K4610" s="385"/>
      <c r="L4610" s="385"/>
      <c r="M4610" s="385"/>
      <c r="N4610" s="391"/>
      <c r="O4610" s="385"/>
      <c r="P4610" s="394" t="str">
        <f>TEXT(daily!$B4610,"mmmm")</f>
        <v>January</v>
      </c>
      <c r="Q4610" s="397"/>
      <c r="R4610" s="313" t="str">
        <f t="shared" si="111"/>
        <v>1900</v>
      </c>
    </row>
    <row r="4611" ht="27" customHeight="1" spans="1:18">
      <c r="A4611" s="383"/>
      <c r="B4611" s="384"/>
      <c r="C4611" s="385"/>
      <c r="D4611" s="386"/>
      <c r="E4611" s="387"/>
      <c r="F4611" s="388"/>
      <c r="G4611" s="389"/>
      <c r="H4611" s="390"/>
      <c r="I4611" s="388"/>
      <c r="J4611" s="389"/>
      <c r="K4611" s="385"/>
      <c r="L4611" s="385"/>
      <c r="M4611" s="385"/>
      <c r="N4611" s="393"/>
      <c r="O4611" s="385"/>
      <c r="P4611" s="394" t="str">
        <f>TEXT(daily!$B4611,"mmmm")</f>
        <v>January</v>
      </c>
      <c r="Q4611" s="396"/>
      <c r="R4611" s="313" t="str">
        <f t="shared" si="111"/>
        <v>1900</v>
      </c>
    </row>
    <row r="4612" ht="27" customHeight="1" spans="1:18">
      <c r="A4612" s="383"/>
      <c r="B4612" s="384"/>
      <c r="C4612" s="385"/>
      <c r="D4612" s="386"/>
      <c r="E4612" s="387"/>
      <c r="F4612" s="388"/>
      <c r="G4612" s="389"/>
      <c r="H4612" s="390"/>
      <c r="I4612" s="388"/>
      <c r="J4612" s="389"/>
      <c r="K4612" s="385"/>
      <c r="L4612" s="385"/>
      <c r="M4612" s="385"/>
      <c r="N4612" s="391"/>
      <c r="O4612" s="385"/>
      <c r="P4612" s="394" t="str">
        <f>TEXT(daily!$B4612,"mmmm")</f>
        <v>January</v>
      </c>
      <c r="Q4612" s="397"/>
      <c r="R4612" s="313" t="str">
        <f t="shared" si="111"/>
        <v>1900</v>
      </c>
    </row>
    <row r="4613" ht="27" customHeight="1" spans="1:18">
      <c r="A4613" s="383"/>
      <c r="B4613" s="384"/>
      <c r="C4613" s="385"/>
      <c r="D4613" s="386"/>
      <c r="E4613" s="387"/>
      <c r="F4613" s="388"/>
      <c r="G4613" s="389"/>
      <c r="H4613" s="390"/>
      <c r="I4613" s="388"/>
      <c r="J4613" s="389"/>
      <c r="K4613" s="385"/>
      <c r="L4613" s="385"/>
      <c r="M4613" s="385"/>
      <c r="N4613" s="393"/>
      <c r="O4613" s="385"/>
      <c r="P4613" s="394" t="str">
        <f>TEXT(daily!$B4613,"mmmm")</f>
        <v>January</v>
      </c>
      <c r="Q4613" s="396"/>
      <c r="R4613" s="313" t="str">
        <f t="shared" si="111"/>
        <v>1900</v>
      </c>
    </row>
    <row r="4614" ht="27" customHeight="1" spans="1:18">
      <c r="A4614" s="383"/>
      <c r="B4614" s="384"/>
      <c r="C4614" s="385"/>
      <c r="D4614" s="386"/>
      <c r="E4614" s="387"/>
      <c r="F4614" s="388"/>
      <c r="G4614" s="389"/>
      <c r="H4614" s="390"/>
      <c r="I4614" s="388"/>
      <c r="J4614" s="389"/>
      <c r="K4614" s="385"/>
      <c r="L4614" s="385"/>
      <c r="M4614" s="385"/>
      <c r="N4614" s="391"/>
      <c r="O4614" s="385"/>
      <c r="P4614" s="394" t="str">
        <f>TEXT(daily!$B4614,"mmmm")</f>
        <v>January</v>
      </c>
      <c r="Q4614" s="397"/>
      <c r="R4614" s="313" t="str">
        <f t="shared" si="111"/>
        <v>1900</v>
      </c>
    </row>
    <row r="4615" ht="27" customHeight="1" spans="1:18">
      <c r="A4615" s="383"/>
      <c r="B4615" s="384"/>
      <c r="C4615" s="385"/>
      <c r="D4615" s="386"/>
      <c r="E4615" s="387"/>
      <c r="F4615" s="388"/>
      <c r="G4615" s="389"/>
      <c r="H4615" s="390"/>
      <c r="I4615" s="388"/>
      <c r="J4615" s="389"/>
      <c r="K4615" s="385"/>
      <c r="L4615" s="385"/>
      <c r="M4615" s="385"/>
      <c r="N4615" s="393"/>
      <c r="O4615" s="385"/>
      <c r="P4615" s="394" t="str">
        <f>TEXT(daily!$B4615,"mmmm")</f>
        <v>January</v>
      </c>
      <c r="Q4615" s="396"/>
      <c r="R4615" s="313" t="str">
        <f t="shared" si="111"/>
        <v>1900</v>
      </c>
    </row>
    <row r="4616" ht="27" customHeight="1" spans="1:18">
      <c r="A4616" s="383"/>
      <c r="B4616" s="384"/>
      <c r="C4616" s="385"/>
      <c r="D4616" s="386"/>
      <c r="E4616" s="387"/>
      <c r="F4616" s="388"/>
      <c r="G4616" s="389"/>
      <c r="H4616" s="390"/>
      <c r="I4616" s="388"/>
      <c r="J4616" s="389"/>
      <c r="K4616" s="385"/>
      <c r="L4616" s="385"/>
      <c r="M4616" s="385"/>
      <c r="N4616" s="391"/>
      <c r="O4616" s="385"/>
      <c r="P4616" s="394" t="str">
        <f>TEXT(daily!$B4616,"mmmm")</f>
        <v>January</v>
      </c>
      <c r="Q4616" s="397"/>
      <c r="R4616" s="313" t="str">
        <f t="shared" si="111"/>
        <v>1900</v>
      </c>
    </row>
    <row r="4617" ht="27" customHeight="1" spans="1:18">
      <c r="A4617" s="383"/>
      <c r="B4617" s="384"/>
      <c r="C4617" s="385"/>
      <c r="D4617" s="386"/>
      <c r="E4617" s="387"/>
      <c r="F4617" s="388"/>
      <c r="G4617" s="389"/>
      <c r="H4617" s="390"/>
      <c r="I4617" s="388"/>
      <c r="J4617" s="389"/>
      <c r="K4617" s="385"/>
      <c r="L4617" s="385"/>
      <c r="M4617" s="385"/>
      <c r="N4617" s="393"/>
      <c r="O4617" s="385"/>
      <c r="P4617" s="394" t="str">
        <f>TEXT(daily!$B4617,"mmmm")</f>
        <v>January</v>
      </c>
      <c r="Q4617" s="396"/>
      <c r="R4617" s="313" t="str">
        <f t="shared" si="111"/>
        <v>1900</v>
      </c>
    </row>
    <row r="4618" ht="27" customHeight="1" spans="1:18">
      <c r="A4618" s="383"/>
      <c r="B4618" s="384"/>
      <c r="C4618" s="385"/>
      <c r="D4618" s="386"/>
      <c r="E4618" s="387"/>
      <c r="F4618" s="388"/>
      <c r="G4618" s="389"/>
      <c r="H4618" s="390"/>
      <c r="I4618" s="388"/>
      <c r="J4618" s="389"/>
      <c r="K4618" s="385"/>
      <c r="L4618" s="385"/>
      <c r="M4618" s="385"/>
      <c r="N4618" s="391"/>
      <c r="O4618" s="385"/>
      <c r="P4618" s="394" t="str">
        <f>TEXT(daily!$B4618,"mmmm")</f>
        <v>January</v>
      </c>
      <c r="Q4618" s="397"/>
      <c r="R4618" s="313" t="str">
        <f t="shared" si="111"/>
        <v>1900</v>
      </c>
    </row>
    <row r="4619" ht="27" customHeight="1" spans="1:18">
      <c r="A4619" s="383"/>
      <c r="B4619" s="384"/>
      <c r="C4619" s="385"/>
      <c r="D4619" s="386"/>
      <c r="E4619" s="387"/>
      <c r="F4619" s="388"/>
      <c r="G4619" s="389"/>
      <c r="H4619" s="390"/>
      <c r="I4619" s="388"/>
      <c r="J4619" s="389"/>
      <c r="K4619" s="385"/>
      <c r="L4619" s="385"/>
      <c r="M4619" s="385"/>
      <c r="N4619" s="393"/>
      <c r="O4619" s="385"/>
      <c r="P4619" s="394" t="str">
        <f>TEXT(daily!$B4619,"mmmm")</f>
        <v>January</v>
      </c>
      <c r="Q4619" s="396"/>
      <c r="R4619" s="313" t="str">
        <f t="shared" si="111"/>
        <v>1900</v>
      </c>
    </row>
    <row r="4620" ht="27" customHeight="1" spans="1:18">
      <c r="A4620" s="383"/>
      <c r="B4620" s="384"/>
      <c r="C4620" s="385"/>
      <c r="D4620" s="386"/>
      <c r="E4620" s="387"/>
      <c r="F4620" s="388"/>
      <c r="G4620" s="389"/>
      <c r="H4620" s="390"/>
      <c r="I4620" s="388"/>
      <c r="J4620" s="389"/>
      <c r="K4620" s="385"/>
      <c r="L4620" s="385"/>
      <c r="M4620" s="385"/>
      <c r="N4620" s="391"/>
      <c r="O4620" s="385"/>
      <c r="P4620" s="394" t="str">
        <f>TEXT(daily!$B4620,"mmmm")</f>
        <v>January</v>
      </c>
      <c r="Q4620" s="397"/>
      <c r="R4620" s="313" t="str">
        <f t="shared" si="111"/>
        <v>1900</v>
      </c>
    </row>
    <row r="4621" ht="27" customHeight="1" spans="1:18">
      <c r="A4621" s="383"/>
      <c r="B4621" s="384"/>
      <c r="C4621" s="385"/>
      <c r="D4621" s="386"/>
      <c r="E4621" s="387"/>
      <c r="F4621" s="388"/>
      <c r="G4621" s="389"/>
      <c r="H4621" s="390"/>
      <c r="I4621" s="388"/>
      <c r="J4621" s="389"/>
      <c r="K4621" s="385"/>
      <c r="L4621" s="385"/>
      <c r="M4621" s="385"/>
      <c r="N4621" s="393"/>
      <c r="O4621" s="385"/>
      <c r="P4621" s="394" t="str">
        <f>TEXT(daily!$B4621,"mmmm")</f>
        <v>January</v>
      </c>
      <c r="Q4621" s="396"/>
      <c r="R4621" s="313" t="str">
        <f t="shared" si="111"/>
        <v>1900</v>
      </c>
    </row>
    <row r="4622" ht="27" customHeight="1" spans="1:18">
      <c r="A4622" s="383"/>
      <c r="B4622" s="384"/>
      <c r="C4622" s="385"/>
      <c r="D4622" s="386"/>
      <c r="E4622" s="387"/>
      <c r="F4622" s="388"/>
      <c r="G4622" s="389"/>
      <c r="H4622" s="390"/>
      <c r="I4622" s="388"/>
      <c r="J4622" s="389"/>
      <c r="K4622" s="385"/>
      <c r="L4622" s="385"/>
      <c r="M4622" s="385"/>
      <c r="N4622" s="391"/>
      <c r="O4622" s="385"/>
      <c r="P4622" s="394" t="str">
        <f>TEXT(daily!$B4622,"mmmm")</f>
        <v>January</v>
      </c>
      <c r="Q4622" s="397"/>
      <c r="R4622" s="313" t="str">
        <f t="shared" si="111"/>
        <v>1900</v>
      </c>
    </row>
    <row r="4623" ht="27" customHeight="1" spans="1:18">
      <c r="A4623" s="383"/>
      <c r="B4623" s="384"/>
      <c r="C4623" s="385"/>
      <c r="D4623" s="386"/>
      <c r="E4623" s="387"/>
      <c r="F4623" s="388"/>
      <c r="G4623" s="389"/>
      <c r="H4623" s="390"/>
      <c r="I4623" s="388"/>
      <c r="J4623" s="389"/>
      <c r="K4623" s="385"/>
      <c r="L4623" s="385"/>
      <c r="M4623" s="385"/>
      <c r="N4623" s="393"/>
      <c r="O4623" s="385"/>
      <c r="P4623" s="394" t="str">
        <f>TEXT(daily!$B4623,"mmmm")</f>
        <v>January</v>
      </c>
      <c r="Q4623" s="396"/>
      <c r="R4623" s="313" t="str">
        <f t="shared" ref="R4623:R4686" si="112">TEXT(B4623,"yyyy")</f>
        <v>1900</v>
      </c>
    </row>
    <row r="4624" ht="27" customHeight="1" spans="1:18">
      <c r="A4624" s="383"/>
      <c r="B4624" s="384"/>
      <c r="C4624" s="385"/>
      <c r="D4624" s="386"/>
      <c r="E4624" s="387"/>
      <c r="F4624" s="388"/>
      <c r="G4624" s="389"/>
      <c r="H4624" s="390"/>
      <c r="I4624" s="388"/>
      <c r="J4624" s="389"/>
      <c r="K4624" s="385"/>
      <c r="L4624" s="385"/>
      <c r="M4624" s="385"/>
      <c r="N4624" s="391"/>
      <c r="O4624" s="385"/>
      <c r="P4624" s="394" t="str">
        <f>TEXT(daily!$B4624,"mmmm")</f>
        <v>January</v>
      </c>
      <c r="Q4624" s="397"/>
      <c r="R4624" s="313" t="str">
        <f t="shared" si="112"/>
        <v>1900</v>
      </c>
    </row>
    <row r="4625" ht="27" customHeight="1" spans="1:18">
      <c r="A4625" s="383"/>
      <c r="B4625" s="384"/>
      <c r="C4625" s="385"/>
      <c r="D4625" s="386"/>
      <c r="E4625" s="387"/>
      <c r="F4625" s="388"/>
      <c r="G4625" s="389"/>
      <c r="H4625" s="390"/>
      <c r="I4625" s="388"/>
      <c r="J4625" s="389"/>
      <c r="K4625" s="385"/>
      <c r="L4625" s="385"/>
      <c r="M4625" s="385"/>
      <c r="N4625" s="393"/>
      <c r="O4625" s="385"/>
      <c r="P4625" s="394" t="str">
        <f>TEXT(daily!$B4625,"mmmm")</f>
        <v>January</v>
      </c>
      <c r="Q4625" s="396"/>
      <c r="R4625" s="313" t="str">
        <f t="shared" si="112"/>
        <v>1900</v>
      </c>
    </row>
    <row r="4626" ht="27" customHeight="1" spans="1:18">
      <c r="A4626" s="383"/>
      <c r="B4626" s="384"/>
      <c r="C4626" s="385"/>
      <c r="D4626" s="386"/>
      <c r="E4626" s="387"/>
      <c r="F4626" s="388"/>
      <c r="G4626" s="389"/>
      <c r="H4626" s="390"/>
      <c r="I4626" s="388"/>
      <c r="J4626" s="389"/>
      <c r="K4626" s="385"/>
      <c r="L4626" s="385"/>
      <c r="M4626" s="385"/>
      <c r="N4626" s="391"/>
      <c r="O4626" s="385"/>
      <c r="P4626" s="394" t="str">
        <f>TEXT(daily!$B4626,"mmmm")</f>
        <v>January</v>
      </c>
      <c r="Q4626" s="397"/>
      <c r="R4626" s="313" t="str">
        <f t="shared" si="112"/>
        <v>1900</v>
      </c>
    </row>
    <row r="4627" ht="27" customHeight="1" spans="1:18">
      <c r="A4627" s="383"/>
      <c r="B4627" s="384"/>
      <c r="C4627" s="385"/>
      <c r="D4627" s="386"/>
      <c r="E4627" s="387"/>
      <c r="F4627" s="388"/>
      <c r="G4627" s="389"/>
      <c r="H4627" s="390"/>
      <c r="I4627" s="388"/>
      <c r="J4627" s="389"/>
      <c r="K4627" s="385"/>
      <c r="L4627" s="385"/>
      <c r="M4627" s="385"/>
      <c r="N4627" s="393"/>
      <c r="O4627" s="385"/>
      <c r="P4627" s="394" t="str">
        <f>TEXT(daily!$B4627,"mmmm")</f>
        <v>January</v>
      </c>
      <c r="Q4627" s="396"/>
      <c r="R4627" s="313" t="str">
        <f t="shared" si="112"/>
        <v>1900</v>
      </c>
    </row>
    <row r="4628" ht="27" customHeight="1" spans="1:18">
      <c r="A4628" s="383"/>
      <c r="B4628" s="384"/>
      <c r="C4628" s="385"/>
      <c r="D4628" s="386"/>
      <c r="E4628" s="387"/>
      <c r="F4628" s="388"/>
      <c r="G4628" s="389"/>
      <c r="H4628" s="390"/>
      <c r="I4628" s="388"/>
      <c r="J4628" s="389"/>
      <c r="K4628" s="385"/>
      <c r="L4628" s="385"/>
      <c r="M4628" s="385"/>
      <c r="N4628" s="391"/>
      <c r="O4628" s="385"/>
      <c r="P4628" s="394" t="str">
        <f>TEXT(daily!$B4628,"mmmm")</f>
        <v>January</v>
      </c>
      <c r="Q4628" s="397"/>
      <c r="R4628" s="313" t="str">
        <f t="shared" si="112"/>
        <v>1900</v>
      </c>
    </row>
    <row r="4629" ht="27" customHeight="1" spans="1:18">
      <c r="A4629" s="383"/>
      <c r="B4629" s="384"/>
      <c r="C4629" s="385"/>
      <c r="D4629" s="386"/>
      <c r="E4629" s="387"/>
      <c r="F4629" s="388"/>
      <c r="G4629" s="389"/>
      <c r="H4629" s="390"/>
      <c r="I4629" s="388"/>
      <c r="J4629" s="389"/>
      <c r="K4629" s="385"/>
      <c r="L4629" s="385"/>
      <c r="M4629" s="385"/>
      <c r="N4629" s="393"/>
      <c r="O4629" s="385"/>
      <c r="P4629" s="394" t="str">
        <f>TEXT(daily!$B4629,"mmmm")</f>
        <v>January</v>
      </c>
      <c r="Q4629" s="396"/>
      <c r="R4629" s="313" t="str">
        <f t="shared" si="112"/>
        <v>1900</v>
      </c>
    </row>
    <row r="4630" ht="27" customHeight="1" spans="1:18">
      <c r="A4630" s="383"/>
      <c r="B4630" s="384"/>
      <c r="C4630" s="385"/>
      <c r="D4630" s="386"/>
      <c r="E4630" s="387"/>
      <c r="F4630" s="388"/>
      <c r="G4630" s="389"/>
      <c r="H4630" s="390"/>
      <c r="I4630" s="388"/>
      <c r="J4630" s="389"/>
      <c r="K4630" s="385"/>
      <c r="L4630" s="385"/>
      <c r="M4630" s="385"/>
      <c r="N4630" s="391"/>
      <c r="O4630" s="385"/>
      <c r="P4630" s="394" t="str">
        <f>TEXT(daily!$B4630,"mmmm")</f>
        <v>January</v>
      </c>
      <c r="Q4630" s="397"/>
      <c r="R4630" s="313" t="str">
        <f t="shared" si="112"/>
        <v>1900</v>
      </c>
    </row>
    <row r="4631" ht="27" customHeight="1" spans="1:18">
      <c r="A4631" s="383"/>
      <c r="B4631" s="384"/>
      <c r="C4631" s="385"/>
      <c r="D4631" s="386"/>
      <c r="E4631" s="387"/>
      <c r="F4631" s="388"/>
      <c r="G4631" s="389"/>
      <c r="H4631" s="390"/>
      <c r="I4631" s="388"/>
      <c r="J4631" s="389"/>
      <c r="K4631" s="385"/>
      <c r="L4631" s="385"/>
      <c r="M4631" s="385"/>
      <c r="N4631" s="393"/>
      <c r="O4631" s="385"/>
      <c r="P4631" s="394" t="str">
        <f>TEXT(daily!$B4631,"mmmm")</f>
        <v>January</v>
      </c>
      <c r="Q4631" s="396"/>
      <c r="R4631" s="313" t="str">
        <f t="shared" si="112"/>
        <v>1900</v>
      </c>
    </row>
    <row r="4632" ht="27" customHeight="1" spans="1:18">
      <c r="A4632" s="383"/>
      <c r="B4632" s="384"/>
      <c r="C4632" s="385"/>
      <c r="D4632" s="386"/>
      <c r="E4632" s="387"/>
      <c r="F4632" s="388"/>
      <c r="G4632" s="389"/>
      <c r="H4632" s="390"/>
      <c r="I4632" s="388"/>
      <c r="J4632" s="389"/>
      <c r="K4632" s="385"/>
      <c r="L4632" s="385"/>
      <c r="M4632" s="385"/>
      <c r="N4632" s="391"/>
      <c r="O4632" s="385"/>
      <c r="P4632" s="394" t="str">
        <f>TEXT(daily!$B4632,"mmmm")</f>
        <v>January</v>
      </c>
      <c r="Q4632" s="397"/>
      <c r="R4632" s="313" t="str">
        <f t="shared" si="112"/>
        <v>1900</v>
      </c>
    </row>
    <row r="4633" ht="27" customHeight="1" spans="1:18">
      <c r="A4633" s="383"/>
      <c r="B4633" s="384"/>
      <c r="C4633" s="385"/>
      <c r="D4633" s="386"/>
      <c r="E4633" s="387"/>
      <c r="F4633" s="388"/>
      <c r="G4633" s="389"/>
      <c r="H4633" s="390"/>
      <c r="I4633" s="388"/>
      <c r="J4633" s="389"/>
      <c r="K4633" s="385"/>
      <c r="L4633" s="385"/>
      <c r="M4633" s="385"/>
      <c r="N4633" s="393"/>
      <c r="O4633" s="385"/>
      <c r="P4633" s="394" t="str">
        <f>TEXT(daily!$B4633,"mmmm")</f>
        <v>January</v>
      </c>
      <c r="Q4633" s="396"/>
      <c r="R4633" s="313" t="str">
        <f t="shared" si="112"/>
        <v>1900</v>
      </c>
    </row>
    <row r="4634" ht="27" customHeight="1" spans="1:18">
      <c r="A4634" s="383"/>
      <c r="B4634" s="384"/>
      <c r="C4634" s="385"/>
      <c r="D4634" s="386"/>
      <c r="E4634" s="387"/>
      <c r="F4634" s="388"/>
      <c r="G4634" s="389"/>
      <c r="H4634" s="390"/>
      <c r="I4634" s="388"/>
      <c r="J4634" s="389"/>
      <c r="K4634" s="385"/>
      <c r="L4634" s="385"/>
      <c r="M4634" s="385"/>
      <c r="N4634" s="391"/>
      <c r="O4634" s="385"/>
      <c r="P4634" s="394" t="str">
        <f>TEXT(daily!$B4634,"mmmm")</f>
        <v>January</v>
      </c>
      <c r="Q4634" s="397"/>
      <c r="R4634" s="313" t="str">
        <f t="shared" si="112"/>
        <v>1900</v>
      </c>
    </row>
    <row r="4635" ht="27" customHeight="1" spans="1:18">
      <c r="A4635" s="383"/>
      <c r="B4635" s="384"/>
      <c r="C4635" s="385"/>
      <c r="D4635" s="386"/>
      <c r="E4635" s="387"/>
      <c r="F4635" s="388"/>
      <c r="G4635" s="389"/>
      <c r="H4635" s="390"/>
      <c r="I4635" s="388"/>
      <c r="J4635" s="389"/>
      <c r="K4635" s="385"/>
      <c r="L4635" s="385"/>
      <c r="M4635" s="385"/>
      <c r="N4635" s="393"/>
      <c r="O4635" s="385"/>
      <c r="P4635" s="394" t="str">
        <f>TEXT(daily!$B4635,"mmmm")</f>
        <v>January</v>
      </c>
      <c r="Q4635" s="396"/>
      <c r="R4635" s="313" t="str">
        <f t="shared" si="112"/>
        <v>1900</v>
      </c>
    </row>
    <row r="4636" ht="27" customHeight="1" spans="1:18">
      <c r="A4636" s="383"/>
      <c r="B4636" s="384"/>
      <c r="C4636" s="385"/>
      <c r="D4636" s="386"/>
      <c r="E4636" s="387"/>
      <c r="F4636" s="388"/>
      <c r="G4636" s="389"/>
      <c r="H4636" s="390"/>
      <c r="I4636" s="388"/>
      <c r="J4636" s="389"/>
      <c r="K4636" s="385"/>
      <c r="L4636" s="385"/>
      <c r="M4636" s="385"/>
      <c r="N4636" s="391"/>
      <c r="O4636" s="385"/>
      <c r="P4636" s="394" t="str">
        <f>TEXT(daily!$B4636,"mmmm")</f>
        <v>January</v>
      </c>
      <c r="Q4636" s="397"/>
      <c r="R4636" s="313" t="str">
        <f t="shared" si="112"/>
        <v>1900</v>
      </c>
    </row>
    <row r="4637" ht="27" customHeight="1" spans="1:18">
      <c r="A4637" s="383"/>
      <c r="B4637" s="384"/>
      <c r="C4637" s="385"/>
      <c r="D4637" s="386"/>
      <c r="E4637" s="387"/>
      <c r="F4637" s="388"/>
      <c r="G4637" s="389"/>
      <c r="H4637" s="390"/>
      <c r="I4637" s="388"/>
      <c r="J4637" s="389"/>
      <c r="K4637" s="385"/>
      <c r="L4637" s="385"/>
      <c r="M4637" s="385"/>
      <c r="N4637" s="393"/>
      <c r="O4637" s="385"/>
      <c r="P4637" s="394" t="str">
        <f>TEXT(daily!$B4637,"mmmm")</f>
        <v>January</v>
      </c>
      <c r="Q4637" s="396"/>
      <c r="R4637" s="313" t="str">
        <f t="shared" si="112"/>
        <v>1900</v>
      </c>
    </row>
    <row r="4638" ht="27" customHeight="1" spans="1:18">
      <c r="A4638" s="383"/>
      <c r="B4638" s="384"/>
      <c r="C4638" s="385"/>
      <c r="D4638" s="386"/>
      <c r="E4638" s="387"/>
      <c r="F4638" s="388"/>
      <c r="G4638" s="389"/>
      <c r="H4638" s="390"/>
      <c r="I4638" s="388"/>
      <c r="J4638" s="389"/>
      <c r="K4638" s="385"/>
      <c r="L4638" s="385"/>
      <c r="M4638" s="385"/>
      <c r="N4638" s="391"/>
      <c r="O4638" s="385"/>
      <c r="P4638" s="394" t="str">
        <f>TEXT(daily!$B4638,"mmmm")</f>
        <v>January</v>
      </c>
      <c r="Q4638" s="397"/>
      <c r="R4638" s="313" t="str">
        <f t="shared" si="112"/>
        <v>1900</v>
      </c>
    </row>
    <row r="4639" ht="27" customHeight="1" spans="1:18">
      <c r="A4639" s="383"/>
      <c r="B4639" s="384"/>
      <c r="C4639" s="385"/>
      <c r="D4639" s="386"/>
      <c r="E4639" s="387"/>
      <c r="F4639" s="388"/>
      <c r="G4639" s="389"/>
      <c r="H4639" s="390"/>
      <c r="I4639" s="388"/>
      <c r="J4639" s="389"/>
      <c r="K4639" s="385"/>
      <c r="L4639" s="385"/>
      <c r="M4639" s="385"/>
      <c r="N4639" s="393"/>
      <c r="O4639" s="385"/>
      <c r="P4639" s="394" t="str">
        <f>TEXT(daily!$B4639,"mmmm")</f>
        <v>January</v>
      </c>
      <c r="Q4639" s="396"/>
      <c r="R4639" s="313" t="str">
        <f t="shared" si="112"/>
        <v>1900</v>
      </c>
    </row>
    <row r="4640" ht="27" customHeight="1" spans="1:18">
      <c r="A4640" s="383"/>
      <c r="B4640" s="384"/>
      <c r="C4640" s="385"/>
      <c r="D4640" s="386"/>
      <c r="E4640" s="387"/>
      <c r="F4640" s="388"/>
      <c r="G4640" s="389"/>
      <c r="H4640" s="390"/>
      <c r="I4640" s="388"/>
      <c r="J4640" s="389"/>
      <c r="K4640" s="385"/>
      <c r="L4640" s="385"/>
      <c r="M4640" s="385"/>
      <c r="N4640" s="391"/>
      <c r="O4640" s="385"/>
      <c r="P4640" s="394" t="str">
        <f>TEXT(daily!$B4640,"mmmm")</f>
        <v>January</v>
      </c>
      <c r="Q4640" s="397"/>
      <c r="R4640" s="313" t="str">
        <f t="shared" si="112"/>
        <v>1900</v>
      </c>
    </row>
    <row r="4641" ht="27" customHeight="1" spans="1:18">
      <c r="A4641" s="383"/>
      <c r="B4641" s="384"/>
      <c r="C4641" s="385"/>
      <c r="D4641" s="386"/>
      <c r="E4641" s="387"/>
      <c r="F4641" s="388"/>
      <c r="G4641" s="389"/>
      <c r="H4641" s="390"/>
      <c r="I4641" s="388"/>
      <c r="J4641" s="389"/>
      <c r="K4641" s="385"/>
      <c r="L4641" s="385"/>
      <c r="M4641" s="385"/>
      <c r="N4641" s="393"/>
      <c r="O4641" s="385"/>
      <c r="P4641" s="394" t="str">
        <f>TEXT(daily!$B4641,"mmmm")</f>
        <v>January</v>
      </c>
      <c r="Q4641" s="396"/>
      <c r="R4641" s="313" t="str">
        <f t="shared" si="112"/>
        <v>1900</v>
      </c>
    </row>
    <row r="4642" ht="27" customHeight="1" spans="1:18">
      <c r="A4642" s="383"/>
      <c r="B4642" s="384"/>
      <c r="C4642" s="385"/>
      <c r="D4642" s="386"/>
      <c r="E4642" s="387"/>
      <c r="F4642" s="388"/>
      <c r="G4642" s="389"/>
      <c r="H4642" s="390"/>
      <c r="I4642" s="388"/>
      <c r="J4642" s="389"/>
      <c r="K4642" s="385"/>
      <c r="L4642" s="385"/>
      <c r="M4642" s="385"/>
      <c r="N4642" s="391"/>
      <c r="O4642" s="385"/>
      <c r="P4642" s="394" t="str">
        <f>TEXT(daily!$B4642,"mmmm")</f>
        <v>January</v>
      </c>
      <c r="Q4642" s="397"/>
      <c r="R4642" s="313" t="str">
        <f t="shared" si="112"/>
        <v>1900</v>
      </c>
    </row>
    <row r="4643" ht="27" customHeight="1" spans="1:18">
      <c r="A4643" s="383"/>
      <c r="B4643" s="384"/>
      <c r="C4643" s="385"/>
      <c r="D4643" s="386"/>
      <c r="E4643" s="387"/>
      <c r="F4643" s="388"/>
      <c r="G4643" s="389"/>
      <c r="H4643" s="390"/>
      <c r="I4643" s="388"/>
      <c r="J4643" s="389"/>
      <c r="K4643" s="385"/>
      <c r="L4643" s="385"/>
      <c r="M4643" s="385"/>
      <c r="N4643" s="393"/>
      <c r="O4643" s="385"/>
      <c r="P4643" s="394" t="str">
        <f>TEXT(daily!$B4643,"mmmm")</f>
        <v>January</v>
      </c>
      <c r="Q4643" s="396"/>
      <c r="R4643" s="313" t="str">
        <f t="shared" si="112"/>
        <v>1900</v>
      </c>
    </row>
    <row r="4644" ht="27" customHeight="1" spans="1:18">
      <c r="A4644" s="383"/>
      <c r="B4644" s="384"/>
      <c r="C4644" s="385"/>
      <c r="D4644" s="386"/>
      <c r="E4644" s="387"/>
      <c r="F4644" s="388"/>
      <c r="G4644" s="389"/>
      <c r="H4644" s="390"/>
      <c r="I4644" s="388"/>
      <c r="J4644" s="389"/>
      <c r="K4644" s="385"/>
      <c r="L4644" s="385"/>
      <c r="M4644" s="385"/>
      <c r="N4644" s="391"/>
      <c r="O4644" s="385"/>
      <c r="P4644" s="394" t="str">
        <f>TEXT(daily!$B4644,"mmmm")</f>
        <v>January</v>
      </c>
      <c r="Q4644" s="397"/>
      <c r="R4644" s="313" t="str">
        <f t="shared" si="112"/>
        <v>1900</v>
      </c>
    </row>
    <row r="4645" ht="27" customHeight="1" spans="1:18">
      <c r="A4645" s="383"/>
      <c r="B4645" s="384"/>
      <c r="C4645" s="385"/>
      <c r="D4645" s="386"/>
      <c r="E4645" s="387"/>
      <c r="F4645" s="388"/>
      <c r="G4645" s="389"/>
      <c r="H4645" s="390"/>
      <c r="I4645" s="388"/>
      <c r="J4645" s="389"/>
      <c r="K4645" s="385"/>
      <c r="L4645" s="385"/>
      <c r="M4645" s="385"/>
      <c r="N4645" s="393"/>
      <c r="O4645" s="385"/>
      <c r="P4645" s="394" t="str">
        <f>TEXT(daily!$B4645,"mmmm")</f>
        <v>January</v>
      </c>
      <c r="Q4645" s="396"/>
      <c r="R4645" s="313" t="str">
        <f t="shared" si="112"/>
        <v>1900</v>
      </c>
    </row>
    <row r="4646" ht="27" customHeight="1" spans="1:18">
      <c r="A4646" s="383"/>
      <c r="B4646" s="384"/>
      <c r="C4646" s="385"/>
      <c r="D4646" s="386"/>
      <c r="E4646" s="387"/>
      <c r="F4646" s="388"/>
      <c r="G4646" s="389"/>
      <c r="H4646" s="390"/>
      <c r="I4646" s="388"/>
      <c r="J4646" s="389"/>
      <c r="K4646" s="385"/>
      <c r="L4646" s="385"/>
      <c r="M4646" s="385"/>
      <c r="N4646" s="391"/>
      <c r="O4646" s="385"/>
      <c r="P4646" s="394" t="str">
        <f>TEXT(daily!$B4646,"mmmm")</f>
        <v>January</v>
      </c>
      <c r="Q4646" s="397"/>
      <c r="R4646" s="313" t="str">
        <f t="shared" si="112"/>
        <v>1900</v>
      </c>
    </row>
    <row r="4647" ht="27" customHeight="1" spans="1:18">
      <c r="A4647" s="383"/>
      <c r="B4647" s="384"/>
      <c r="C4647" s="385"/>
      <c r="D4647" s="386"/>
      <c r="E4647" s="387"/>
      <c r="F4647" s="388"/>
      <c r="G4647" s="389"/>
      <c r="H4647" s="390"/>
      <c r="I4647" s="388"/>
      <c r="J4647" s="389"/>
      <c r="K4647" s="385"/>
      <c r="L4647" s="385"/>
      <c r="M4647" s="385"/>
      <c r="N4647" s="393"/>
      <c r="O4647" s="385"/>
      <c r="P4647" s="394" t="str">
        <f>TEXT(daily!$B4647,"mmmm")</f>
        <v>January</v>
      </c>
      <c r="Q4647" s="396"/>
      <c r="R4647" s="313" t="str">
        <f t="shared" si="112"/>
        <v>1900</v>
      </c>
    </row>
    <row r="4648" ht="27" customHeight="1" spans="1:18">
      <c r="A4648" s="383"/>
      <c r="B4648" s="384"/>
      <c r="C4648" s="385"/>
      <c r="D4648" s="386"/>
      <c r="E4648" s="387"/>
      <c r="F4648" s="388"/>
      <c r="G4648" s="389"/>
      <c r="H4648" s="390"/>
      <c r="I4648" s="388"/>
      <c r="J4648" s="389"/>
      <c r="K4648" s="385"/>
      <c r="L4648" s="385"/>
      <c r="M4648" s="385"/>
      <c r="N4648" s="391"/>
      <c r="O4648" s="385"/>
      <c r="P4648" s="394" t="str">
        <f>TEXT(daily!$B4648,"mmmm")</f>
        <v>January</v>
      </c>
      <c r="Q4648" s="397"/>
      <c r="R4648" s="313" t="str">
        <f t="shared" si="112"/>
        <v>1900</v>
      </c>
    </row>
    <row r="4649" ht="27" customHeight="1" spans="1:18">
      <c r="A4649" s="383"/>
      <c r="B4649" s="384"/>
      <c r="C4649" s="385"/>
      <c r="D4649" s="386"/>
      <c r="E4649" s="387"/>
      <c r="F4649" s="388"/>
      <c r="G4649" s="389"/>
      <c r="H4649" s="390"/>
      <c r="I4649" s="388"/>
      <c r="J4649" s="389"/>
      <c r="K4649" s="385"/>
      <c r="L4649" s="385"/>
      <c r="M4649" s="385"/>
      <c r="N4649" s="393"/>
      <c r="O4649" s="385"/>
      <c r="P4649" s="394" t="str">
        <f>TEXT(daily!$B4649,"mmmm")</f>
        <v>January</v>
      </c>
      <c r="Q4649" s="396"/>
      <c r="R4649" s="313" t="str">
        <f t="shared" si="112"/>
        <v>1900</v>
      </c>
    </row>
    <row r="4650" ht="27" customHeight="1" spans="1:18">
      <c r="A4650" s="383"/>
      <c r="B4650" s="384"/>
      <c r="C4650" s="385"/>
      <c r="D4650" s="386"/>
      <c r="E4650" s="387"/>
      <c r="F4650" s="388"/>
      <c r="G4650" s="389"/>
      <c r="H4650" s="390"/>
      <c r="I4650" s="388"/>
      <c r="J4650" s="389"/>
      <c r="K4650" s="385"/>
      <c r="L4650" s="385"/>
      <c r="M4650" s="385"/>
      <c r="N4650" s="391"/>
      <c r="O4650" s="385"/>
      <c r="P4650" s="394" t="str">
        <f>TEXT(daily!$B4650,"mmmm")</f>
        <v>January</v>
      </c>
      <c r="Q4650" s="397"/>
      <c r="R4650" s="313" t="str">
        <f t="shared" si="112"/>
        <v>1900</v>
      </c>
    </row>
    <row r="4651" ht="27" customHeight="1" spans="1:18">
      <c r="A4651" s="383"/>
      <c r="B4651" s="384"/>
      <c r="C4651" s="385"/>
      <c r="D4651" s="386"/>
      <c r="E4651" s="387"/>
      <c r="F4651" s="388"/>
      <c r="G4651" s="389"/>
      <c r="H4651" s="390"/>
      <c r="I4651" s="388"/>
      <c r="J4651" s="389"/>
      <c r="K4651" s="385"/>
      <c r="L4651" s="385"/>
      <c r="M4651" s="385"/>
      <c r="N4651" s="393"/>
      <c r="O4651" s="385"/>
      <c r="P4651" s="394" t="str">
        <f>TEXT(daily!$B4651,"mmmm")</f>
        <v>January</v>
      </c>
      <c r="Q4651" s="396"/>
      <c r="R4651" s="313" t="str">
        <f t="shared" si="112"/>
        <v>1900</v>
      </c>
    </row>
    <row r="4652" ht="27" customHeight="1" spans="1:18">
      <c r="A4652" s="383"/>
      <c r="B4652" s="384"/>
      <c r="C4652" s="385"/>
      <c r="D4652" s="386"/>
      <c r="E4652" s="387"/>
      <c r="F4652" s="388"/>
      <c r="G4652" s="389"/>
      <c r="H4652" s="390"/>
      <c r="I4652" s="388"/>
      <c r="J4652" s="389"/>
      <c r="K4652" s="385"/>
      <c r="L4652" s="385"/>
      <c r="M4652" s="385"/>
      <c r="N4652" s="391"/>
      <c r="O4652" s="385"/>
      <c r="P4652" s="394" t="str">
        <f>TEXT(daily!$B4652,"mmmm")</f>
        <v>January</v>
      </c>
      <c r="Q4652" s="397"/>
      <c r="R4652" s="313" t="str">
        <f t="shared" si="112"/>
        <v>1900</v>
      </c>
    </row>
    <row r="4653" ht="27" customHeight="1" spans="1:18">
      <c r="A4653" s="383"/>
      <c r="B4653" s="384"/>
      <c r="C4653" s="385"/>
      <c r="D4653" s="386"/>
      <c r="E4653" s="387"/>
      <c r="F4653" s="388"/>
      <c r="G4653" s="389"/>
      <c r="H4653" s="390"/>
      <c r="I4653" s="388"/>
      <c r="J4653" s="389"/>
      <c r="K4653" s="385"/>
      <c r="L4653" s="385"/>
      <c r="M4653" s="385"/>
      <c r="N4653" s="393"/>
      <c r="O4653" s="385"/>
      <c r="P4653" s="394" t="str">
        <f>TEXT(daily!$B4653,"mmmm")</f>
        <v>January</v>
      </c>
      <c r="Q4653" s="396"/>
      <c r="R4653" s="313" t="str">
        <f t="shared" si="112"/>
        <v>1900</v>
      </c>
    </row>
    <row r="4654" ht="27" customHeight="1" spans="1:18">
      <c r="A4654" s="383"/>
      <c r="B4654" s="384"/>
      <c r="C4654" s="385"/>
      <c r="D4654" s="386"/>
      <c r="E4654" s="387"/>
      <c r="F4654" s="388"/>
      <c r="G4654" s="389"/>
      <c r="H4654" s="390"/>
      <c r="I4654" s="388"/>
      <c r="J4654" s="389"/>
      <c r="K4654" s="385"/>
      <c r="L4654" s="385"/>
      <c r="M4654" s="385"/>
      <c r="N4654" s="391"/>
      <c r="O4654" s="385"/>
      <c r="P4654" s="394" t="str">
        <f>TEXT(daily!$B4654,"mmmm")</f>
        <v>January</v>
      </c>
      <c r="Q4654" s="397"/>
      <c r="R4654" s="313" t="str">
        <f t="shared" si="112"/>
        <v>1900</v>
      </c>
    </row>
    <row r="4655" ht="27" customHeight="1" spans="1:18">
      <c r="A4655" s="383"/>
      <c r="B4655" s="384"/>
      <c r="C4655" s="385"/>
      <c r="D4655" s="386"/>
      <c r="E4655" s="387"/>
      <c r="F4655" s="388"/>
      <c r="G4655" s="389"/>
      <c r="H4655" s="390"/>
      <c r="I4655" s="388"/>
      <c r="J4655" s="389"/>
      <c r="K4655" s="385"/>
      <c r="L4655" s="385"/>
      <c r="M4655" s="385"/>
      <c r="N4655" s="393"/>
      <c r="O4655" s="385"/>
      <c r="P4655" s="394" t="str">
        <f>TEXT(daily!$B4655,"mmmm")</f>
        <v>January</v>
      </c>
      <c r="Q4655" s="396"/>
      <c r="R4655" s="313" t="str">
        <f t="shared" si="112"/>
        <v>1900</v>
      </c>
    </row>
    <row r="4656" ht="27" customHeight="1" spans="1:18">
      <c r="A4656" s="383"/>
      <c r="B4656" s="384"/>
      <c r="C4656" s="385"/>
      <c r="D4656" s="386"/>
      <c r="E4656" s="387"/>
      <c r="F4656" s="388"/>
      <c r="G4656" s="389"/>
      <c r="H4656" s="390"/>
      <c r="I4656" s="388"/>
      <c r="J4656" s="389"/>
      <c r="K4656" s="385"/>
      <c r="L4656" s="385"/>
      <c r="M4656" s="385"/>
      <c r="N4656" s="391"/>
      <c r="O4656" s="385"/>
      <c r="P4656" s="394" t="str">
        <f>TEXT(daily!$B4656,"mmmm")</f>
        <v>January</v>
      </c>
      <c r="Q4656" s="397"/>
      <c r="R4656" s="313" t="str">
        <f t="shared" si="112"/>
        <v>1900</v>
      </c>
    </row>
    <row r="4657" ht="27" customHeight="1" spans="1:18">
      <c r="A4657" s="383"/>
      <c r="B4657" s="384"/>
      <c r="C4657" s="385"/>
      <c r="D4657" s="386"/>
      <c r="E4657" s="387"/>
      <c r="F4657" s="388"/>
      <c r="G4657" s="389"/>
      <c r="H4657" s="390"/>
      <c r="I4657" s="388"/>
      <c r="J4657" s="389"/>
      <c r="K4657" s="385"/>
      <c r="L4657" s="385"/>
      <c r="M4657" s="385"/>
      <c r="N4657" s="393"/>
      <c r="O4657" s="385"/>
      <c r="P4657" s="394" t="str">
        <f>TEXT(daily!$B4657,"mmmm")</f>
        <v>January</v>
      </c>
      <c r="Q4657" s="396"/>
      <c r="R4657" s="313" t="str">
        <f t="shared" si="112"/>
        <v>1900</v>
      </c>
    </row>
    <row r="4658" ht="27" customHeight="1" spans="1:18">
      <c r="A4658" s="383"/>
      <c r="B4658" s="384"/>
      <c r="C4658" s="385"/>
      <c r="D4658" s="386"/>
      <c r="E4658" s="387"/>
      <c r="F4658" s="388"/>
      <c r="G4658" s="389"/>
      <c r="H4658" s="390"/>
      <c r="I4658" s="388"/>
      <c r="J4658" s="389"/>
      <c r="K4658" s="385"/>
      <c r="L4658" s="385"/>
      <c r="M4658" s="385"/>
      <c r="N4658" s="391"/>
      <c r="O4658" s="385"/>
      <c r="P4658" s="394" t="str">
        <f>TEXT(daily!$B4658,"mmmm")</f>
        <v>January</v>
      </c>
      <c r="Q4658" s="397"/>
      <c r="R4658" s="313" t="str">
        <f t="shared" si="112"/>
        <v>1900</v>
      </c>
    </row>
    <row r="4659" ht="27" customHeight="1" spans="1:18">
      <c r="A4659" s="383"/>
      <c r="B4659" s="384"/>
      <c r="C4659" s="385"/>
      <c r="D4659" s="386"/>
      <c r="E4659" s="387"/>
      <c r="F4659" s="388"/>
      <c r="G4659" s="389"/>
      <c r="H4659" s="390"/>
      <c r="I4659" s="388"/>
      <c r="J4659" s="389"/>
      <c r="K4659" s="385"/>
      <c r="L4659" s="385"/>
      <c r="M4659" s="385"/>
      <c r="N4659" s="393"/>
      <c r="O4659" s="385"/>
      <c r="P4659" s="394" t="str">
        <f>TEXT(daily!$B4659,"mmmm")</f>
        <v>January</v>
      </c>
      <c r="Q4659" s="396"/>
      <c r="R4659" s="313" t="str">
        <f t="shared" si="112"/>
        <v>1900</v>
      </c>
    </row>
    <row r="4660" ht="27" customHeight="1" spans="1:18">
      <c r="A4660" s="383"/>
      <c r="B4660" s="384"/>
      <c r="C4660" s="385"/>
      <c r="D4660" s="386"/>
      <c r="E4660" s="387"/>
      <c r="F4660" s="388"/>
      <c r="G4660" s="389"/>
      <c r="H4660" s="390"/>
      <c r="I4660" s="388"/>
      <c r="J4660" s="389"/>
      <c r="K4660" s="385"/>
      <c r="L4660" s="385"/>
      <c r="M4660" s="385"/>
      <c r="N4660" s="391"/>
      <c r="O4660" s="385"/>
      <c r="P4660" s="394" t="str">
        <f>TEXT(daily!$B4660,"mmmm")</f>
        <v>January</v>
      </c>
      <c r="Q4660" s="397"/>
      <c r="R4660" s="313" t="str">
        <f t="shared" si="112"/>
        <v>1900</v>
      </c>
    </row>
    <row r="4661" ht="27" customHeight="1" spans="1:18">
      <c r="A4661" s="383"/>
      <c r="B4661" s="384"/>
      <c r="C4661" s="385"/>
      <c r="D4661" s="386"/>
      <c r="E4661" s="387"/>
      <c r="F4661" s="388"/>
      <c r="G4661" s="389"/>
      <c r="H4661" s="390"/>
      <c r="I4661" s="388"/>
      <c r="J4661" s="389"/>
      <c r="K4661" s="385"/>
      <c r="L4661" s="385"/>
      <c r="M4661" s="385"/>
      <c r="N4661" s="393"/>
      <c r="O4661" s="385"/>
      <c r="P4661" s="394" t="str">
        <f>TEXT(daily!$B4661,"mmmm")</f>
        <v>January</v>
      </c>
      <c r="Q4661" s="396"/>
      <c r="R4661" s="313" t="str">
        <f t="shared" si="112"/>
        <v>1900</v>
      </c>
    </row>
    <row r="4662" ht="27" customHeight="1" spans="1:18">
      <c r="A4662" s="383"/>
      <c r="B4662" s="384"/>
      <c r="C4662" s="385"/>
      <c r="D4662" s="386"/>
      <c r="E4662" s="387"/>
      <c r="F4662" s="388"/>
      <c r="G4662" s="389"/>
      <c r="H4662" s="390"/>
      <c r="I4662" s="388"/>
      <c r="J4662" s="389"/>
      <c r="K4662" s="385"/>
      <c r="L4662" s="385"/>
      <c r="M4662" s="385"/>
      <c r="N4662" s="391"/>
      <c r="O4662" s="385"/>
      <c r="P4662" s="394" t="str">
        <f>TEXT(daily!$B4662,"mmmm")</f>
        <v>January</v>
      </c>
      <c r="Q4662" s="397"/>
      <c r="R4662" s="313" t="str">
        <f t="shared" si="112"/>
        <v>1900</v>
      </c>
    </row>
    <row r="4663" ht="27" customHeight="1" spans="1:18">
      <c r="A4663" s="383"/>
      <c r="B4663" s="384"/>
      <c r="C4663" s="385"/>
      <c r="D4663" s="386"/>
      <c r="E4663" s="387"/>
      <c r="F4663" s="388"/>
      <c r="G4663" s="389"/>
      <c r="H4663" s="390"/>
      <c r="I4663" s="388"/>
      <c r="J4663" s="389"/>
      <c r="K4663" s="385"/>
      <c r="L4663" s="385"/>
      <c r="M4663" s="385"/>
      <c r="N4663" s="393"/>
      <c r="O4663" s="385"/>
      <c r="P4663" s="394" t="str">
        <f>TEXT(daily!$B4663,"mmmm")</f>
        <v>January</v>
      </c>
      <c r="Q4663" s="396"/>
      <c r="R4663" s="313" t="str">
        <f t="shared" si="112"/>
        <v>1900</v>
      </c>
    </row>
    <row r="4664" ht="27" customHeight="1" spans="1:18">
      <c r="A4664" s="383"/>
      <c r="B4664" s="384"/>
      <c r="C4664" s="385"/>
      <c r="D4664" s="386"/>
      <c r="E4664" s="387"/>
      <c r="F4664" s="388"/>
      <c r="G4664" s="389"/>
      <c r="H4664" s="390"/>
      <c r="I4664" s="388"/>
      <c r="J4664" s="389"/>
      <c r="K4664" s="385"/>
      <c r="L4664" s="385"/>
      <c r="M4664" s="385"/>
      <c r="N4664" s="391"/>
      <c r="O4664" s="385"/>
      <c r="P4664" s="394" t="str">
        <f>TEXT(daily!$B4664,"mmmm")</f>
        <v>January</v>
      </c>
      <c r="Q4664" s="397"/>
      <c r="R4664" s="313" t="str">
        <f t="shared" si="112"/>
        <v>1900</v>
      </c>
    </row>
    <row r="4665" ht="27" customHeight="1" spans="1:18">
      <c r="A4665" s="383"/>
      <c r="B4665" s="384"/>
      <c r="C4665" s="385"/>
      <c r="D4665" s="386"/>
      <c r="E4665" s="387"/>
      <c r="F4665" s="388"/>
      <c r="G4665" s="389"/>
      <c r="H4665" s="390"/>
      <c r="I4665" s="388"/>
      <c r="J4665" s="389"/>
      <c r="K4665" s="385"/>
      <c r="L4665" s="385"/>
      <c r="M4665" s="385"/>
      <c r="N4665" s="393"/>
      <c r="O4665" s="385"/>
      <c r="P4665" s="394" t="str">
        <f>TEXT(daily!$B4665,"mmmm")</f>
        <v>January</v>
      </c>
      <c r="Q4665" s="396"/>
      <c r="R4665" s="313" t="str">
        <f t="shared" si="112"/>
        <v>1900</v>
      </c>
    </row>
    <row r="4666" ht="27" customHeight="1" spans="1:18">
      <c r="A4666" s="383"/>
      <c r="B4666" s="384"/>
      <c r="C4666" s="385"/>
      <c r="D4666" s="386"/>
      <c r="E4666" s="387"/>
      <c r="F4666" s="388"/>
      <c r="G4666" s="389"/>
      <c r="H4666" s="390"/>
      <c r="I4666" s="388"/>
      <c r="J4666" s="389"/>
      <c r="K4666" s="385"/>
      <c r="L4666" s="385"/>
      <c r="M4666" s="385"/>
      <c r="N4666" s="391"/>
      <c r="O4666" s="385"/>
      <c r="P4666" s="394" t="str">
        <f>TEXT(daily!$B4666,"mmmm")</f>
        <v>January</v>
      </c>
      <c r="Q4666" s="397"/>
      <c r="R4666" s="313" t="str">
        <f t="shared" si="112"/>
        <v>1900</v>
      </c>
    </row>
    <row r="4667" ht="27" customHeight="1" spans="1:18">
      <c r="A4667" s="383"/>
      <c r="B4667" s="384"/>
      <c r="C4667" s="385"/>
      <c r="D4667" s="386"/>
      <c r="E4667" s="387"/>
      <c r="F4667" s="388"/>
      <c r="G4667" s="389"/>
      <c r="H4667" s="390"/>
      <c r="I4667" s="388"/>
      <c r="J4667" s="389"/>
      <c r="K4667" s="385"/>
      <c r="L4667" s="385"/>
      <c r="M4667" s="385"/>
      <c r="N4667" s="393"/>
      <c r="O4667" s="385"/>
      <c r="P4667" s="394" t="str">
        <f>TEXT(daily!$B4667,"mmmm")</f>
        <v>January</v>
      </c>
      <c r="Q4667" s="396"/>
      <c r="R4667" s="313" t="str">
        <f t="shared" si="112"/>
        <v>1900</v>
      </c>
    </row>
    <row r="4668" ht="27" customHeight="1" spans="1:18">
      <c r="A4668" s="383"/>
      <c r="B4668" s="384"/>
      <c r="C4668" s="385"/>
      <c r="D4668" s="386"/>
      <c r="E4668" s="387"/>
      <c r="F4668" s="388"/>
      <c r="G4668" s="389"/>
      <c r="H4668" s="390"/>
      <c r="I4668" s="388"/>
      <c r="J4668" s="389"/>
      <c r="K4668" s="385"/>
      <c r="L4668" s="385"/>
      <c r="M4668" s="385"/>
      <c r="N4668" s="391"/>
      <c r="O4668" s="385"/>
      <c r="P4668" s="394" t="str">
        <f>TEXT(daily!$B4668,"mmmm")</f>
        <v>January</v>
      </c>
      <c r="Q4668" s="397"/>
      <c r="R4668" s="313" t="str">
        <f t="shared" si="112"/>
        <v>1900</v>
      </c>
    </row>
    <row r="4669" ht="27" customHeight="1" spans="1:18">
      <c r="A4669" s="383"/>
      <c r="B4669" s="384"/>
      <c r="C4669" s="385"/>
      <c r="D4669" s="386"/>
      <c r="E4669" s="387"/>
      <c r="F4669" s="388"/>
      <c r="G4669" s="389"/>
      <c r="H4669" s="390"/>
      <c r="I4669" s="388"/>
      <c r="J4669" s="389"/>
      <c r="K4669" s="385"/>
      <c r="L4669" s="385"/>
      <c r="M4669" s="385"/>
      <c r="N4669" s="393"/>
      <c r="O4669" s="385"/>
      <c r="P4669" s="394" t="str">
        <f>TEXT(daily!$B4669,"mmmm")</f>
        <v>January</v>
      </c>
      <c r="Q4669" s="396"/>
      <c r="R4669" s="313" t="str">
        <f t="shared" si="112"/>
        <v>1900</v>
      </c>
    </row>
    <row r="4670" ht="27" customHeight="1" spans="1:18">
      <c r="A4670" s="383"/>
      <c r="B4670" s="384"/>
      <c r="C4670" s="385"/>
      <c r="D4670" s="386"/>
      <c r="E4670" s="387"/>
      <c r="F4670" s="388"/>
      <c r="G4670" s="389"/>
      <c r="H4670" s="390"/>
      <c r="I4670" s="388"/>
      <c r="J4670" s="389"/>
      <c r="K4670" s="385"/>
      <c r="L4670" s="385"/>
      <c r="M4670" s="385"/>
      <c r="N4670" s="391"/>
      <c r="O4670" s="385"/>
      <c r="P4670" s="394" t="str">
        <f>TEXT(daily!$B4670,"mmmm")</f>
        <v>January</v>
      </c>
      <c r="Q4670" s="397"/>
      <c r="R4670" s="313" t="str">
        <f t="shared" si="112"/>
        <v>1900</v>
      </c>
    </row>
    <row r="4671" ht="27" customHeight="1" spans="1:18">
      <c r="A4671" s="383"/>
      <c r="B4671" s="384"/>
      <c r="C4671" s="385"/>
      <c r="D4671" s="386"/>
      <c r="E4671" s="387"/>
      <c r="F4671" s="388"/>
      <c r="G4671" s="389"/>
      <c r="H4671" s="390"/>
      <c r="I4671" s="388"/>
      <c r="J4671" s="389"/>
      <c r="K4671" s="385"/>
      <c r="L4671" s="385"/>
      <c r="M4671" s="385"/>
      <c r="N4671" s="393"/>
      <c r="O4671" s="385"/>
      <c r="P4671" s="394" t="str">
        <f>TEXT(daily!$B4671,"mmmm")</f>
        <v>January</v>
      </c>
      <c r="Q4671" s="396"/>
      <c r="R4671" s="313" t="str">
        <f t="shared" si="112"/>
        <v>1900</v>
      </c>
    </row>
    <row r="4672" ht="27" customHeight="1" spans="1:18">
      <c r="A4672" s="383"/>
      <c r="B4672" s="384"/>
      <c r="C4672" s="385"/>
      <c r="D4672" s="386"/>
      <c r="E4672" s="387"/>
      <c r="F4672" s="388"/>
      <c r="G4672" s="389"/>
      <c r="H4672" s="390"/>
      <c r="I4672" s="388"/>
      <c r="J4672" s="389"/>
      <c r="K4672" s="385"/>
      <c r="L4672" s="385"/>
      <c r="M4672" s="385"/>
      <c r="N4672" s="391"/>
      <c r="O4672" s="385"/>
      <c r="P4672" s="394" t="str">
        <f>TEXT(daily!$B4672,"mmmm")</f>
        <v>January</v>
      </c>
      <c r="Q4672" s="397"/>
      <c r="R4672" s="313" t="str">
        <f t="shared" si="112"/>
        <v>1900</v>
      </c>
    </row>
    <row r="4673" ht="27" customHeight="1" spans="1:18">
      <c r="A4673" s="383"/>
      <c r="B4673" s="384"/>
      <c r="C4673" s="385"/>
      <c r="D4673" s="386"/>
      <c r="E4673" s="387"/>
      <c r="F4673" s="388"/>
      <c r="G4673" s="389"/>
      <c r="H4673" s="390"/>
      <c r="I4673" s="388"/>
      <c r="J4673" s="389"/>
      <c r="K4673" s="385"/>
      <c r="L4673" s="385"/>
      <c r="M4673" s="385"/>
      <c r="N4673" s="393"/>
      <c r="O4673" s="385"/>
      <c r="P4673" s="394" t="str">
        <f>TEXT(daily!$B4673,"mmmm")</f>
        <v>January</v>
      </c>
      <c r="Q4673" s="396"/>
      <c r="R4673" s="313" t="str">
        <f t="shared" si="112"/>
        <v>1900</v>
      </c>
    </row>
    <row r="4674" ht="27" customHeight="1" spans="1:18">
      <c r="A4674" s="383"/>
      <c r="B4674" s="384"/>
      <c r="C4674" s="385"/>
      <c r="D4674" s="386"/>
      <c r="E4674" s="387"/>
      <c r="F4674" s="388"/>
      <c r="G4674" s="389"/>
      <c r="H4674" s="390"/>
      <c r="I4674" s="388"/>
      <c r="J4674" s="389"/>
      <c r="K4674" s="385"/>
      <c r="L4674" s="385"/>
      <c r="M4674" s="385"/>
      <c r="N4674" s="391"/>
      <c r="O4674" s="385"/>
      <c r="P4674" s="394" t="str">
        <f>TEXT(daily!$B4674,"mmmm")</f>
        <v>January</v>
      </c>
      <c r="Q4674" s="397"/>
      <c r="R4674" s="313" t="str">
        <f t="shared" si="112"/>
        <v>1900</v>
      </c>
    </row>
    <row r="4675" ht="27" customHeight="1" spans="1:18">
      <c r="A4675" s="383"/>
      <c r="B4675" s="384"/>
      <c r="C4675" s="385"/>
      <c r="D4675" s="386"/>
      <c r="E4675" s="387"/>
      <c r="F4675" s="388"/>
      <c r="G4675" s="389"/>
      <c r="H4675" s="390"/>
      <c r="I4675" s="388"/>
      <c r="J4675" s="389"/>
      <c r="K4675" s="385"/>
      <c r="L4675" s="385"/>
      <c r="M4675" s="385"/>
      <c r="N4675" s="393"/>
      <c r="O4675" s="385"/>
      <c r="P4675" s="394" t="str">
        <f>TEXT(daily!$B4675,"mmmm")</f>
        <v>January</v>
      </c>
      <c r="Q4675" s="396"/>
      <c r="R4675" s="313" t="str">
        <f t="shared" si="112"/>
        <v>1900</v>
      </c>
    </row>
    <row r="4676" ht="27" customHeight="1" spans="1:18">
      <c r="A4676" s="383"/>
      <c r="B4676" s="384"/>
      <c r="C4676" s="385"/>
      <c r="D4676" s="386"/>
      <c r="E4676" s="387"/>
      <c r="F4676" s="388"/>
      <c r="G4676" s="389"/>
      <c r="H4676" s="390"/>
      <c r="I4676" s="388"/>
      <c r="J4676" s="389"/>
      <c r="K4676" s="385"/>
      <c r="L4676" s="385"/>
      <c r="M4676" s="385"/>
      <c r="N4676" s="391"/>
      <c r="O4676" s="385"/>
      <c r="P4676" s="394" t="str">
        <f>TEXT(daily!$B4676,"mmmm")</f>
        <v>January</v>
      </c>
      <c r="Q4676" s="397"/>
      <c r="R4676" s="313" t="str">
        <f t="shared" si="112"/>
        <v>1900</v>
      </c>
    </row>
    <row r="4677" ht="27" customHeight="1" spans="1:18">
      <c r="A4677" s="383"/>
      <c r="B4677" s="384"/>
      <c r="C4677" s="385"/>
      <c r="D4677" s="386"/>
      <c r="E4677" s="387"/>
      <c r="F4677" s="388"/>
      <c r="G4677" s="389"/>
      <c r="H4677" s="390"/>
      <c r="I4677" s="388"/>
      <c r="J4677" s="389"/>
      <c r="K4677" s="385"/>
      <c r="L4677" s="385"/>
      <c r="M4677" s="385"/>
      <c r="N4677" s="393"/>
      <c r="O4677" s="385"/>
      <c r="P4677" s="394" t="str">
        <f>TEXT(daily!$B4677,"mmmm")</f>
        <v>January</v>
      </c>
      <c r="Q4677" s="396"/>
      <c r="R4677" s="313" t="str">
        <f t="shared" si="112"/>
        <v>1900</v>
      </c>
    </row>
    <row r="4678" ht="27" customHeight="1" spans="1:18">
      <c r="A4678" s="383"/>
      <c r="B4678" s="384"/>
      <c r="C4678" s="385"/>
      <c r="D4678" s="386"/>
      <c r="E4678" s="387"/>
      <c r="F4678" s="388"/>
      <c r="G4678" s="389"/>
      <c r="H4678" s="390"/>
      <c r="I4678" s="388"/>
      <c r="J4678" s="389"/>
      <c r="K4678" s="385"/>
      <c r="L4678" s="385"/>
      <c r="M4678" s="385"/>
      <c r="N4678" s="391"/>
      <c r="O4678" s="385"/>
      <c r="P4678" s="394" t="str">
        <f>TEXT(daily!$B4678,"mmmm")</f>
        <v>January</v>
      </c>
      <c r="Q4678" s="397"/>
      <c r="R4678" s="313" t="str">
        <f t="shared" si="112"/>
        <v>1900</v>
      </c>
    </row>
    <row r="4679" ht="27" customHeight="1" spans="1:18">
      <c r="A4679" s="383"/>
      <c r="B4679" s="384"/>
      <c r="C4679" s="385"/>
      <c r="D4679" s="386"/>
      <c r="E4679" s="387"/>
      <c r="F4679" s="388"/>
      <c r="G4679" s="389"/>
      <c r="H4679" s="390"/>
      <c r="I4679" s="388"/>
      <c r="J4679" s="389"/>
      <c r="K4679" s="385"/>
      <c r="L4679" s="385"/>
      <c r="M4679" s="385"/>
      <c r="N4679" s="393"/>
      <c r="O4679" s="385"/>
      <c r="P4679" s="394" t="str">
        <f>TEXT(daily!$B4679,"mmmm")</f>
        <v>January</v>
      </c>
      <c r="Q4679" s="396"/>
      <c r="R4679" s="313" t="str">
        <f t="shared" si="112"/>
        <v>1900</v>
      </c>
    </row>
    <row r="4680" ht="27" customHeight="1" spans="1:18">
      <c r="A4680" s="383"/>
      <c r="B4680" s="384"/>
      <c r="C4680" s="385"/>
      <c r="D4680" s="386"/>
      <c r="E4680" s="387"/>
      <c r="F4680" s="388"/>
      <c r="G4680" s="389"/>
      <c r="H4680" s="390"/>
      <c r="I4680" s="388"/>
      <c r="J4680" s="389"/>
      <c r="K4680" s="385"/>
      <c r="L4680" s="385"/>
      <c r="M4680" s="385"/>
      <c r="N4680" s="391"/>
      <c r="O4680" s="385"/>
      <c r="P4680" s="394" t="str">
        <f>TEXT(daily!$B4680,"mmmm")</f>
        <v>January</v>
      </c>
      <c r="Q4680" s="397"/>
      <c r="R4680" s="313" t="str">
        <f t="shared" si="112"/>
        <v>1900</v>
      </c>
    </row>
    <row r="4681" ht="27" customHeight="1" spans="1:18">
      <c r="A4681" s="383"/>
      <c r="B4681" s="384"/>
      <c r="C4681" s="385"/>
      <c r="D4681" s="386"/>
      <c r="E4681" s="387"/>
      <c r="F4681" s="388"/>
      <c r="G4681" s="389"/>
      <c r="H4681" s="390"/>
      <c r="I4681" s="388"/>
      <c r="J4681" s="389"/>
      <c r="K4681" s="385"/>
      <c r="L4681" s="385"/>
      <c r="M4681" s="385"/>
      <c r="N4681" s="393"/>
      <c r="O4681" s="385"/>
      <c r="P4681" s="394" t="str">
        <f>TEXT(daily!$B4681,"mmmm")</f>
        <v>January</v>
      </c>
      <c r="Q4681" s="396"/>
      <c r="R4681" s="313" t="str">
        <f t="shared" si="112"/>
        <v>1900</v>
      </c>
    </row>
    <row r="4682" ht="27" customHeight="1" spans="1:18">
      <c r="A4682" s="383"/>
      <c r="B4682" s="384"/>
      <c r="C4682" s="385"/>
      <c r="D4682" s="386"/>
      <c r="E4682" s="387"/>
      <c r="F4682" s="388"/>
      <c r="G4682" s="389"/>
      <c r="H4682" s="390"/>
      <c r="I4682" s="388"/>
      <c r="J4682" s="389"/>
      <c r="K4682" s="385"/>
      <c r="L4682" s="385"/>
      <c r="M4682" s="385"/>
      <c r="N4682" s="391"/>
      <c r="O4682" s="385"/>
      <c r="P4682" s="394" t="str">
        <f>TEXT(daily!$B4682,"mmmm")</f>
        <v>January</v>
      </c>
      <c r="Q4682" s="397"/>
      <c r="R4682" s="313" t="str">
        <f t="shared" si="112"/>
        <v>1900</v>
      </c>
    </row>
    <row r="4683" ht="27" customHeight="1" spans="1:18">
      <c r="A4683" s="383"/>
      <c r="B4683" s="384"/>
      <c r="C4683" s="385"/>
      <c r="D4683" s="386"/>
      <c r="E4683" s="387"/>
      <c r="F4683" s="388"/>
      <c r="G4683" s="389"/>
      <c r="H4683" s="390"/>
      <c r="I4683" s="388"/>
      <c r="J4683" s="389"/>
      <c r="K4683" s="385"/>
      <c r="L4683" s="385"/>
      <c r="M4683" s="385"/>
      <c r="N4683" s="393"/>
      <c r="O4683" s="385"/>
      <c r="P4683" s="394" t="str">
        <f>TEXT(daily!$B4683,"mmmm")</f>
        <v>January</v>
      </c>
      <c r="Q4683" s="396"/>
      <c r="R4683" s="313" t="str">
        <f t="shared" si="112"/>
        <v>1900</v>
      </c>
    </row>
    <row r="4684" ht="27" customHeight="1" spans="1:18">
      <c r="A4684" s="383"/>
      <c r="B4684" s="384"/>
      <c r="C4684" s="385"/>
      <c r="D4684" s="386"/>
      <c r="E4684" s="387"/>
      <c r="F4684" s="388"/>
      <c r="G4684" s="389"/>
      <c r="H4684" s="390"/>
      <c r="I4684" s="388"/>
      <c r="J4684" s="389"/>
      <c r="K4684" s="385"/>
      <c r="L4684" s="385"/>
      <c r="M4684" s="385"/>
      <c r="N4684" s="391"/>
      <c r="O4684" s="385"/>
      <c r="P4684" s="394" t="str">
        <f>TEXT(daily!$B4684,"mmmm")</f>
        <v>January</v>
      </c>
      <c r="Q4684" s="397"/>
      <c r="R4684" s="313" t="str">
        <f t="shared" si="112"/>
        <v>1900</v>
      </c>
    </row>
    <row r="4685" ht="27" customHeight="1" spans="1:18">
      <c r="A4685" s="383"/>
      <c r="B4685" s="384"/>
      <c r="C4685" s="385"/>
      <c r="D4685" s="386"/>
      <c r="E4685" s="387"/>
      <c r="F4685" s="388"/>
      <c r="G4685" s="389"/>
      <c r="H4685" s="390"/>
      <c r="I4685" s="388"/>
      <c r="J4685" s="389"/>
      <c r="K4685" s="385"/>
      <c r="L4685" s="385"/>
      <c r="M4685" s="385"/>
      <c r="N4685" s="393"/>
      <c r="O4685" s="385"/>
      <c r="P4685" s="394" t="str">
        <f>TEXT(daily!$B4685,"mmmm")</f>
        <v>January</v>
      </c>
      <c r="Q4685" s="396"/>
      <c r="R4685" s="313" t="str">
        <f t="shared" si="112"/>
        <v>1900</v>
      </c>
    </row>
    <row r="4686" ht="27" customHeight="1" spans="1:18">
      <c r="A4686" s="383"/>
      <c r="B4686" s="384"/>
      <c r="C4686" s="385"/>
      <c r="D4686" s="386"/>
      <c r="E4686" s="387"/>
      <c r="F4686" s="388"/>
      <c r="G4686" s="389"/>
      <c r="H4686" s="390"/>
      <c r="I4686" s="388"/>
      <c r="J4686" s="389"/>
      <c r="K4686" s="385"/>
      <c r="L4686" s="385"/>
      <c r="M4686" s="385"/>
      <c r="N4686" s="391"/>
      <c r="O4686" s="385"/>
      <c r="P4686" s="394" t="str">
        <f>TEXT(daily!$B4686,"mmmm")</f>
        <v>January</v>
      </c>
      <c r="Q4686" s="397"/>
      <c r="R4686" s="313" t="str">
        <f t="shared" si="112"/>
        <v>1900</v>
      </c>
    </row>
    <row r="4687" ht="27" customHeight="1" spans="1:18">
      <c r="A4687" s="383"/>
      <c r="B4687" s="384"/>
      <c r="C4687" s="385"/>
      <c r="D4687" s="386"/>
      <c r="E4687" s="387"/>
      <c r="F4687" s="388"/>
      <c r="G4687" s="389"/>
      <c r="H4687" s="390"/>
      <c r="I4687" s="388"/>
      <c r="J4687" s="389"/>
      <c r="K4687" s="385"/>
      <c r="L4687" s="385"/>
      <c r="M4687" s="385"/>
      <c r="N4687" s="393"/>
      <c r="O4687" s="385"/>
      <c r="P4687" s="394" t="str">
        <f>TEXT(daily!$B4687,"mmmm")</f>
        <v>January</v>
      </c>
      <c r="Q4687" s="396"/>
      <c r="R4687" s="313" t="str">
        <f t="shared" ref="R4687:R4750" si="113">TEXT(B4687,"yyyy")</f>
        <v>1900</v>
      </c>
    </row>
    <row r="4688" ht="27" customHeight="1" spans="1:18">
      <c r="A4688" s="383"/>
      <c r="B4688" s="384"/>
      <c r="C4688" s="385"/>
      <c r="D4688" s="386"/>
      <c r="E4688" s="387"/>
      <c r="F4688" s="388"/>
      <c r="G4688" s="389"/>
      <c r="H4688" s="390"/>
      <c r="I4688" s="388"/>
      <c r="J4688" s="389"/>
      <c r="K4688" s="385"/>
      <c r="L4688" s="385"/>
      <c r="M4688" s="385"/>
      <c r="N4688" s="391"/>
      <c r="O4688" s="385"/>
      <c r="P4688" s="394" t="str">
        <f>TEXT(daily!$B4688,"mmmm")</f>
        <v>January</v>
      </c>
      <c r="Q4688" s="397"/>
      <c r="R4688" s="313" t="str">
        <f t="shared" si="113"/>
        <v>1900</v>
      </c>
    </row>
    <row r="4689" ht="27" customHeight="1" spans="1:18">
      <c r="A4689" s="383"/>
      <c r="B4689" s="384"/>
      <c r="C4689" s="385"/>
      <c r="D4689" s="386"/>
      <c r="E4689" s="387"/>
      <c r="F4689" s="388"/>
      <c r="G4689" s="389"/>
      <c r="H4689" s="390"/>
      <c r="I4689" s="388"/>
      <c r="J4689" s="389"/>
      <c r="K4689" s="385"/>
      <c r="L4689" s="385"/>
      <c r="M4689" s="385"/>
      <c r="N4689" s="393"/>
      <c r="O4689" s="385"/>
      <c r="P4689" s="394" t="str">
        <f>TEXT(daily!$B4689,"mmmm")</f>
        <v>January</v>
      </c>
      <c r="Q4689" s="396"/>
      <c r="R4689" s="313" t="str">
        <f t="shared" si="113"/>
        <v>1900</v>
      </c>
    </row>
    <row r="4690" ht="27" customHeight="1" spans="1:18">
      <c r="A4690" s="383"/>
      <c r="B4690" s="384"/>
      <c r="C4690" s="385"/>
      <c r="D4690" s="386"/>
      <c r="E4690" s="387"/>
      <c r="F4690" s="388"/>
      <c r="G4690" s="389"/>
      <c r="H4690" s="390"/>
      <c r="I4690" s="388"/>
      <c r="J4690" s="389"/>
      <c r="K4690" s="385"/>
      <c r="L4690" s="385"/>
      <c r="M4690" s="385"/>
      <c r="N4690" s="391"/>
      <c r="O4690" s="385"/>
      <c r="P4690" s="394" t="str">
        <f>TEXT(daily!$B4690,"mmmm")</f>
        <v>January</v>
      </c>
      <c r="Q4690" s="397"/>
      <c r="R4690" s="313" t="str">
        <f t="shared" si="113"/>
        <v>1900</v>
      </c>
    </row>
    <row r="4691" ht="27" customHeight="1" spans="1:18">
      <c r="A4691" s="383"/>
      <c r="B4691" s="384"/>
      <c r="C4691" s="385"/>
      <c r="D4691" s="386"/>
      <c r="E4691" s="387"/>
      <c r="F4691" s="388"/>
      <c r="G4691" s="389"/>
      <c r="H4691" s="390"/>
      <c r="I4691" s="388"/>
      <c r="J4691" s="389"/>
      <c r="K4691" s="385"/>
      <c r="L4691" s="385"/>
      <c r="M4691" s="385"/>
      <c r="N4691" s="393"/>
      <c r="O4691" s="385"/>
      <c r="P4691" s="394" t="str">
        <f>TEXT(daily!$B4691,"mmmm")</f>
        <v>January</v>
      </c>
      <c r="Q4691" s="396"/>
      <c r="R4691" s="313" t="str">
        <f t="shared" si="113"/>
        <v>1900</v>
      </c>
    </row>
    <row r="4692" ht="27" customHeight="1" spans="1:18">
      <c r="A4692" s="383"/>
      <c r="B4692" s="384"/>
      <c r="C4692" s="385"/>
      <c r="D4692" s="386"/>
      <c r="E4692" s="387"/>
      <c r="F4692" s="388"/>
      <c r="G4692" s="389"/>
      <c r="H4692" s="390"/>
      <c r="I4692" s="388"/>
      <c r="J4692" s="389"/>
      <c r="K4692" s="385"/>
      <c r="L4692" s="385"/>
      <c r="M4692" s="385"/>
      <c r="N4692" s="391"/>
      <c r="O4692" s="385"/>
      <c r="P4692" s="394" t="str">
        <f>TEXT(daily!$B4692,"mmmm")</f>
        <v>January</v>
      </c>
      <c r="Q4692" s="397"/>
      <c r="R4692" s="313" t="str">
        <f t="shared" si="113"/>
        <v>1900</v>
      </c>
    </row>
    <row r="4693" ht="27" customHeight="1" spans="1:18">
      <c r="A4693" s="383"/>
      <c r="B4693" s="384"/>
      <c r="C4693" s="385"/>
      <c r="D4693" s="386"/>
      <c r="E4693" s="387"/>
      <c r="F4693" s="388"/>
      <c r="G4693" s="389"/>
      <c r="H4693" s="390"/>
      <c r="I4693" s="388"/>
      <c r="J4693" s="389"/>
      <c r="K4693" s="385"/>
      <c r="L4693" s="385"/>
      <c r="M4693" s="385"/>
      <c r="N4693" s="393"/>
      <c r="O4693" s="385"/>
      <c r="P4693" s="394" t="str">
        <f>TEXT(daily!$B4693,"mmmm")</f>
        <v>January</v>
      </c>
      <c r="Q4693" s="396"/>
      <c r="R4693" s="313" t="str">
        <f t="shared" si="113"/>
        <v>1900</v>
      </c>
    </row>
    <row r="4694" ht="27" customHeight="1" spans="1:18">
      <c r="A4694" s="383"/>
      <c r="B4694" s="384"/>
      <c r="C4694" s="385"/>
      <c r="D4694" s="386"/>
      <c r="E4694" s="387"/>
      <c r="F4694" s="388"/>
      <c r="G4694" s="389"/>
      <c r="H4694" s="390"/>
      <c r="I4694" s="388"/>
      <c r="J4694" s="389"/>
      <c r="K4694" s="385"/>
      <c r="L4694" s="385"/>
      <c r="M4694" s="385"/>
      <c r="N4694" s="391"/>
      <c r="O4694" s="385"/>
      <c r="P4694" s="394" t="str">
        <f>TEXT(daily!$B4694,"mmmm")</f>
        <v>January</v>
      </c>
      <c r="Q4694" s="397"/>
      <c r="R4694" s="313" t="str">
        <f t="shared" si="113"/>
        <v>1900</v>
      </c>
    </row>
    <row r="4695" ht="27" customHeight="1" spans="1:18">
      <c r="A4695" s="383"/>
      <c r="B4695" s="384"/>
      <c r="C4695" s="385"/>
      <c r="D4695" s="386"/>
      <c r="E4695" s="387"/>
      <c r="F4695" s="388"/>
      <c r="G4695" s="389"/>
      <c r="H4695" s="390"/>
      <c r="I4695" s="388"/>
      <c r="J4695" s="389"/>
      <c r="K4695" s="385"/>
      <c r="L4695" s="385"/>
      <c r="M4695" s="385"/>
      <c r="N4695" s="393"/>
      <c r="O4695" s="385"/>
      <c r="P4695" s="394" t="str">
        <f>TEXT(daily!$B4695,"mmmm")</f>
        <v>January</v>
      </c>
      <c r="Q4695" s="396"/>
      <c r="R4695" s="313" t="str">
        <f t="shared" si="113"/>
        <v>1900</v>
      </c>
    </row>
    <row r="4696" ht="27" customHeight="1" spans="1:18">
      <c r="A4696" s="383"/>
      <c r="B4696" s="384"/>
      <c r="C4696" s="385"/>
      <c r="D4696" s="386"/>
      <c r="E4696" s="387"/>
      <c r="F4696" s="388"/>
      <c r="G4696" s="389"/>
      <c r="H4696" s="390"/>
      <c r="I4696" s="388"/>
      <c r="J4696" s="389"/>
      <c r="K4696" s="385"/>
      <c r="L4696" s="385"/>
      <c r="M4696" s="385"/>
      <c r="N4696" s="391"/>
      <c r="O4696" s="385"/>
      <c r="P4696" s="394" t="str">
        <f>TEXT(daily!$B4696,"mmmm")</f>
        <v>January</v>
      </c>
      <c r="Q4696" s="397"/>
      <c r="R4696" s="313" t="str">
        <f t="shared" si="113"/>
        <v>1900</v>
      </c>
    </row>
    <row r="4697" ht="27" customHeight="1" spans="1:18">
      <c r="A4697" s="383"/>
      <c r="B4697" s="384"/>
      <c r="C4697" s="385"/>
      <c r="D4697" s="386"/>
      <c r="E4697" s="387"/>
      <c r="F4697" s="388"/>
      <c r="G4697" s="389"/>
      <c r="H4697" s="390"/>
      <c r="I4697" s="388"/>
      <c r="J4697" s="389"/>
      <c r="K4697" s="385"/>
      <c r="L4697" s="385"/>
      <c r="M4697" s="385"/>
      <c r="N4697" s="393"/>
      <c r="O4697" s="385"/>
      <c r="P4697" s="394" t="str">
        <f>TEXT(daily!$B4697,"mmmm")</f>
        <v>January</v>
      </c>
      <c r="Q4697" s="396"/>
      <c r="R4697" s="313" t="str">
        <f t="shared" si="113"/>
        <v>1900</v>
      </c>
    </row>
    <row r="4698" ht="27" customHeight="1" spans="1:18">
      <c r="A4698" s="383"/>
      <c r="B4698" s="384"/>
      <c r="C4698" s="385"/>
      <c r="D4698" s="386"/>
      <c r="E4698" s="387"/>
      <c r="F4698" s="388"/>
      <c r="G4698" s="389"/>
      <c r="H4698" s="390"/>
      <c r="I4698" s="388"/>
      <c r="J4698" s="389"/>
      <c r="K4698" s="385"/>
      <c r="L4698" s="385"/>
      <c r="M4698" s="385"/>
      <c r="N4698" s="391"/>
      <c r="O4698" s="385"/>
      <c r="P4698" s="394" t="str">
        <f>TEXT(daily!$B4698,"mmmm")</f>
        <v>January</v>
      </c>
      <c r="Q4698" s="397"/>
      <c r="R4698" s="313" t="str">
        <f t="shared" si="113"/>
        <v>1900</v>
      </c>
    </row>
    <row r="4699" ht="27" customHeight="1" spans="1:18">
      <c r="A4699" s="383"/>
      <c r="B4699" s="384"/>
      <c r="C4699" s="385"/>
      <c r="D4699" s="386"/>
      <c r="E4699" s="387"/>
      <c r="F4699" s="388"/>
      <c r="G4699" s="389"/>
      <c r="H4699" s="390"/>
      <c r="I4699" s="388"/>
      <c r="J4699" s="389"/>
      <c r="K4699" s="385"/>
      <c r="L4699" s="385"/>
      <c r="M4699" s="385"/>
      <c r="N4699" s="393"/>
      <c r="O4699" s="385"/>
      <c r="P4699" s="394" t="str">
        <f>TEXT(daily!$B4699,"mmmm")</f>
        <v>January</v>
      </c>
      <c r="Q4699" s="396"/>
      <c r="R4699" s="313" t="str">
        <f t="shared" si="113"/>
        <v>1900</v>
      </c>
    </row>
    <row r="4700" ht="27" customHeight="1" spans="1:18">
      <c r="A4700" s="383"/>
      <c r="B4700" s="384"/>
      <c r="C4700" s="385"/>
      <c r="D4700" s="386"/>
      <c r="E4700" s="387"/>
      <c r="F4700" s="388"/>
      <c r="G4700" s="389"/>
      <c r="H4700" s="390"/>
      <c r="I4700" s="388"/>
      <c r="J4700" s="389"/>
      <c r="K4700" s="385"/>
      <c r="L4700" s="385"/>
      <c r="M4700" s="385"/>
      <c r="N4700" s="391"/>
      <c r="O4700" s="385"/>
      <c r="P4700" s="394" t="str">
        <f>TEXT(daily!$B4700,"mmmm")</f>
        <v>January</v>
      </c>
      <c r="Q4700" s="397"/>
      <c r="R4700" s="313" t="str">
        <f t="shared" si="113"/>
        <v>1900</v>
      </c>
    </row>
    <row r="4701" ht="27" customHeight="1" spans="1:18">
      <c r="A4701" s="383"/>
      <c r="B4701" s="384"/>
      <c r="C4701" s="385"/>
      <c r="D4701" s="386"/>
      <c r="E4701" s="387"/>
      <c r="F4701" s="388"/>
      <c r="G4701" s="389"/>
      <c r="H4701" s="390"/>
      <c r="I4701" s="388"/>
      <c r="J4701" s="389"/>
      <c r="K4701" s="385"/>
      <c r="L4701" s="385"/>
      <c r="M4701" s="385"/>
      <c r="N4701" s="393"/>
      <c r="O4701" s="385"/>
      <c r="P4701" s="394" t="str">
        <f>TEXT(daily!$B4701,"mmmm")</f>
        <v>January</v>
      </c>
      <c r="Q4701" s="396"/>
      <c r="R4701" s="313" t="str">
        <f t="shared" si="113"/>
        <v>1900</v>
      </c>
    </row>
    <row r="4702" ht="27" customHeight="1" spans="1:18">
      <c r="A4702" s="383"/>
      <c r="B4702" s="384"/>
      <c r="C4702" s="385"/>
      <c r="D4702" s="386"/>
      <c r="E4702" s="387"/>
      <c r="F4702" s="388"/>
      <c r="G4702" s="389"/>
      <c r="H4702" s="390"/>
      <c r="I4702" s="388"/>
      <c r="J4702" s="389"/>
      <c r="K4702" s="385"/>
      <c r="L4702" s="385"/>
      <c r="M4702" s="385"/>
      <c r="N4702" s="391"/>
      <c r="O4702" s="385"/>
      <c r="P4702" s="394" t="str">
        <f>TEXT(daily!$B4702,"mmmm")</f>
        <v>January</v>
      </c>
      <c r="Q4702" s="397"/>
      <c r="R4702" s="313" t="str">
        <f t="shared" si="113"/>
        <v>1900</v>
      </c>
    </row>
    <row r="4703" ht="27" customHeight="1" spans="1:18">
      <c r="A4703" s="383"/>
      <c r="B4703" s="384"/>
      <c r="C4703" s="385"/>
      <c r="D4703" s="386"/>
      <c r="E4703" s="387"/>
      <c r="F4703" s="388"/>
      <c r="G4703" s="389"/>
      <c r="H4703" s="390"/>
      <c r="I4703" s="388"/>
      <c r="J4703" s="389"/>
      <c r="K4703" s="385"/>
      <c r="L4703" s="385"/>
      <c r="M4703" s="385"/>
      <c r="N4703" s="393"/>
      <c r="O4703" s="385"/>
      <c r="P4703" s="394" t="str">
        <f>TEXT(daily!$B4703,"mmmm")</f>
        <v>January</v>
      </c>
      <c r="Q4703" s="396"/>
      <c r="R4703" s="313" t="str">
        <f t="shared" si="113"/>
        <v>1900</v>
      </c>
    </row>
    <row r="4704" ht="27" customHeight="1" spans="1:18">
      <c r="A4704" s="383"/>
      <c r="B4704" s="384"/>
      <c r="C4704" s="385"/>
      <c r="D4704" s="386"/>
      <c r="E4704" s="387"/>
      <c r="F4704" s="388"/>
      <c r="G4704" s="389"/>
      <c r="H4704" s="390"/>
      <c r="I4704" s="388"/>
      <c r="J4704" s="389"/>
      <c r="K4704" s="385"/>
      <c r="L4704" s="385"/>
      <c r="M4704" s="385"/>
      <c r="N4704" s="391"/>
      <c r="O4704" s="385"/>
      <c r="P4704" s="394" t="str">
        <f>TEXT(daily!$B4704,"mmmm")</f>
        <v>January</v>
      </c>
      <c r="Q4704" s="397"/>
      <c r="R4704" s="313" t="str">
        <f t="shared" si="113"/>
        <v>1900</v>
      </c>
    </row>
    <row r="4705" ht="27" customHeight="1" spans="1:18">
      <c r="A4705" s="383"/>
      <c r="B4705" s="384"/>
      <c r="C4705" s="385"/>
      <c r="D4705" s="386"/>
      <c r="E4705" s="387"/>
      <c r="F4705" s="388"/>
      <c r="G4705" s="389"/>
      <c r="H4705" s="390"/>
      <c r="I4705" s="388"/>
      <c r="J4705" s="389"/>
      <c r="K4705" s="385"/>
      <c r="L4705" s="385"/>
      <c r="M4705" s="385"/>
      <c r="N4705" s="393"/>
      <c r="O4705" s="385"/>
      <c r="P4705" s="394" t="str">
        <f>TEXT(daily!$B4705,"mmmm")</f>
        <v>January</v>
      </c>
      <c r="Q4705" s="396"/>
      <c r="R4705" s="313" t="str">
        <f t="shared" si="113"/>
        <v>1900</v>
      </c>
    </row>
    <row r="4706" ht="27" customHeight="1" spans="1:18">
      <c r="A4706" s="383"/>
      <c r="B4706" s="384"/>
      <c r="C4706" s="385"/>
      <c r="D4706" s="386"/>
      <c r="E4706" s="387"/>
      <c r="F4706" s="388"/>
      <c r="G4706" s="389"/>
      <c r="H4706" s="390"/>
      <c r="I4706" s="388"/>
      <c r="J4706" s="389"/>
      <c r="K4706" s="385"/>
      <c r="L4706" s="385"/>
      <c r="M4706" s="385"/>
      <c r="N4706" s="391"/>
      <c r="O4706" s="385"/>
      <c r="P4706" s="394" t="str">
        <f>TEXT(daily!$B4706,"mmmm")</f>
        <v>January</v>
      </c>
      <c r="Q4706" s="397"/>
      <c r="R4706" s="313" t="str">
        <f t="shared" si="113"/>
        <v>1900</v>
      </c>
    </row>
    <row r="4707" ht="27" customHeight="1" spans="1:18">
      <c r="A4707" s="383"/>
      <c r="B4707" s="384"/>
      <c r="C4707" s="385"/>
      <c r="D4707" s="386"/>
      <c r="E4707" s="387"/>
      <c r="F4707" s="388"/>
      <c r="G4707" s="389"/>
      <c r="H4707" s="390"/>
      <c r="I4707" s="388"/>
      <c r="J4707" s="389"/>
      <c r="K4707" s="385"/>
      <c r="L4707" s="385"/>
      <c r="M4707" s="385"/>
      <c r="N4707" s="393"/>
      <c r="O4707" s="385"/>
      <c r="P4707" s="394" t="str">
        <f>TEXT(daily!$B4707,"mmmm")</f>
        <v>January</v>
      </c>
      <c r="Q4707" s="396"/>
      <c r="R4707" s="313" t="str">
        <f t="shared" si="113"/>
        <v>1900</v>
      </c>
    </row>
    <row r="4708" ht="27" customHeight="1" spans="1:18">
      <c r="A4708" s="383"/>
      <c r="B4708" s="384"/>
      <c r="C4708" s="385"/>
      <c r="D4708" s="386"/>
      <c r="E4708" s="387"/>
      <c r="F4708" s="388"/>
      <c r="G4708" s="389"/>
      <c r="H4708" s="390"/>
      <c r="I4708" s="388"/>
      <c r="J4708" s="389"/>
      <c r="K4708" s="385"/>
      <c r="L4708" s="385"/>
      <c r="M4708" s="385"/>
      <c r="N4708" s="391"/>
      <c r="O4708" s="385"/>
      <c r="P4708" s="394" t="str">
        <f>TEXT(daily!$B4708,"mmmm")</f>
        <v>January</v>
      </c>
      <c r="Q4708" s="397"/>
      <c r="R4708" s="313" t="str">
        <f t="shared" si="113"/>
        <v>1900</v>
      </c>
    </row>
    <row r="4709" ht="27" customHeight="1" spans="1:18">
      <c r="A4709" s="383"/>
      <c r="B4709" s="384"/>
      <c r="C4709" s="385"/>
      <c r="D4709" s="386"/>
      <c r="E4709" s="387"/>
      <c r="F4709" s="388"/>
      <c r="G4709" s="389"/>
      <c r="H4709" s="390"/>
      <c r="I4709" s="388"/>
      <c r="J4709" s="389"/>
      <c r="K4709" s="385"/>
      <c r="L4709" s="385"/>
      <c r="M4709" s="385"/>
      <c r="N4709" s="393"/>
      <c r="O4709" s="385"/>
      <c r="P4709" s="394" t="str">
        <f>TEXT(daily!$B4709,"mmmm")</f>
        <v>January</v>
      </c>
      <c r="Q4709" s="396"/>
      <c r="R4709" s="313" t="str">
        <f t="shared" si="113"/>
        <v>1900</v>
      </c>
    </row>
    <row r="4710" ht="27" customHeight="1" spans="1:18">
      <c r="A4710" s="383"/>
      <c r="B4710" s="384"/>
      <c r="C4710" s="385"/>
      <c r="D4710" s="386"/>
      <c r="E4710" s="387"/>
      <c r="F4710" s="388"/>
      <c r="G4710" s="389"/>
      <c r="H4710" s="390"/>
      <c r="I4710" s="388"/>
      <c r="J4710" s="389"/>
      <c r="K4710" s="385"/>
      <c r="L4710" s="385"/>
      <c r="M4710" s="385"/>
      <c r="N4710" s="391"/>
      <c r="O4710" s="385"/>
      <c r="P4710" s="394" t="str">
        <f>TEXT(daily!$B4710,"mmmm")</f>
        <v>January</v>
      </c>
      <c r="Q4710" s="397"/>
      <c r="R4710" s="313" t="str">
        <f t="shared" si="113"/>
        <v>1900</v>
      </c>
    </row>
    <row r="4711" ht="27" customHeight="1" spans="1:18">
      <c r="A4711" s="383"/>
      <c r="B4711" s="384"/>
      <c r="C4711" s="385"/>
      <c r="D4711" s="386"/>
      <c r="E4711" s="387"/>
      <c r="F4711" s="388"/>
      <c r="G4711" s="389"/>
      <c r="H4711" s="390"/>
      <c r="I4711" s="388"/>
      <c r="J4711" s="389"/>
      <c r="K4711" s="385"/>
      <c r="L4711" s="385"/>
      <c r="M4711" s="385"/>
      <c r="N4711" s="393"/>
      <c r="O4711" s="385"/>
      <c r="P4711" s="394" t="str">
        <f>TEXT(daily!$B4711,"mmmm")</f>
        <v>January</v>
      </c>
      <c r="Q4711" s="396"/>
      <c r="R4711" s="313" t="str">
        <f t="shared" si="113"/>
        <v>1900</v>
      </c>
    </row>
    <row r="4712" ht="27" customHeight="1" spans="1:18">
      <c r="A4712" s="383"/>
      <c r="B4712" s="384"/>
      <c r="C4712" s="385"/>
      <c r="D4712" s="386"/>
      <c r="E4712" s="387"/>
      <c r="F4712" s="388"/>
      <c r="G4712" s="389"/>
      <c r="H4712" s="390"/>
      <c r="I4712" s="388"/>
      <c r="J4712" s="389"/>
      <c r="K4712" s="385"/>
      <c r="L4712" s="385"/>
      <c r="M4712" s="385"/>
      <c r="N4712" s="391"/>
      <c r="O4712" s="385"/>
      <c r="P4712" s="394" t="str">
        <f>TEXT(daily!$B4712,"mmmm")</f>
        <v>January</v>
      </c>
      <c r="Q4712" s="397"/>
      <c r="R4712" s="313" t="str">
        <f t="shared" si="113"/>
        <v>1900</v>
      </c>
    </row>
    <row r="4713" ht="27" customHeight="1" spans="1:18">
      <c r="A4713" s="383"/>
      <c r="B4713" s="384"/>
      <c r="C4713" s="385"/>
      <c r="D4713" s="386"/>
      <c r="E4713" s="387"/>
      <c r="F4713" s="388"/>
      <c r="G4713" s="389"/>
      <c r="H4713" s="390"/>
      <c r="I4713" s="388"/>
      <c r="J4713" s="389"/>
      <c r="K4713" s="385"/>
      <c r="L4713" s="385"/>
      <c r="M4713" s="385"/>
      <c r="N4713" s="393"/>
      <c r="O4713" s="385"/>
      <c r="P4713" s="394" t="str">
        <f>TEXT(daily!$B4713,"mmmm")</f>
        <v>January</v>
      </c>
      <c r="Q4713" s="396"/>
      <c r="R4713" s="313" t="str">
        <f t="shared" si="113"/>
        <v>1900</v>
      </c>
    </row>
    <row r="4714" ht="27" customHeight="1" spans="1:18">
      <c r="A4714" s="383"/>
      <c r="B4714" s="384"/>
      <c r="C4714" s="385"/>
      <c r="D4714" s="386"/>
      <c r="E4714" s="387"/>
      <c r="F4714" s="388"/>
      <c r="G4714" s="389"/>
      <c r="H4714" s="390"/>
      <c r="I4714" s="388"/>
      <c r="J4714" s="389"/>
      <c r="K4714" s="385"/>
      <c r="L4714" s="385"/>
      <c r="M4714" s="385"/>
      <c r="N4714" s="391"/>
      <c r="O4714" s="385"/>
      <c r="P4714" s="394" t="str">
        <f>TEXT(daily!$B4714,"mmmm")</f>
        <v>January</v>
      </c>
      <c r="Q4714" s="397"/>
      <c r="R4714" s="313" t="str">
        <f t="shared" si="113"/>
        <v>1900</v>
      </c>
    </row>
    <row r="4715" ht="27" customHeight="1" spans="1:18">
      <c r="A4715" s="383"/>
      <c r="B4715" s="384"/>
      <c r="C4715" s="385"/>
      <c r="D4715" s="386"/>
      <c r="E4715" s="387"/>
      <c r="F4715" s="388"/>
      <c r="G4715" s="389"/>
      <c r="H4715" s="390"/>
      <c r="I4715" s="388"/>
      <c r="J4715" s="389"/>
      <c r="K4715" s="385"/>
      <c r="L4715" s="385"/>
      <c r="M4715" s="385"/>
      <c r="N4715" s="393"/>
      <c r="O4715" s="385"/>
      <c r="P4715" s="394" t="str">
        <f>TEXT(daily!$B4715,"mmmm")</f>
        <v>January</v>
      </c>
      <c r="Q4715" s="396"/>
      <c r="R4715" s="313" t="str">
        <f t="shared" si="113"/>
        <v>1900</v>
      </c>
    </row>
    <row r="4716" ht="27" customHeight="1" spans="1:18">
      <c r="A4716" s="383"/>
      <c r="B4716" s="384"/>
      <c r="C4716" s="385"/>
      <c r="D4716" s="386"/>
      <c r="E4716" s="387"/>
      <c r="F4716" s="388"/>
      <c r="G4716" s="389"/>
      <c r="H4716" s="390"/>
      <c r="I4716" s="388"/>
      <c r="J4716" s="389"/>
      <c r="K4716" s="385"/>
      <c r="L4716" s="385"/>
      <c r="M4716" s="385"/>
      <c r="N4716" s="391"/>
      <c r="O4716" s="385"/>
      <c r="P4716" s="394" t="str">
        <f>TEXT(daily!$B4716,"mmmm")</f>
        <v>January</v>
      </c>
      <c r="Q4716" s="397"/>
      <c r="R4716" s="313" t="str">
        <f t="shared" si="113"/>
        <v>1900</v>
      </c>
    </row>
    <row r="4717" ht="27" customHeight="1" spans="1:18">
      <c r="A4717" s="383"/>
      <c r="B4717" s="384"/>
      <c r="C4717" s="385"/>
      <c r="D4717" s="386"/>
      <c r="E4717" s="387"/>
      <c r="F4717" s="388"/>
      <c r="G4717" s="389"/>
      <c r="H4717" s="390"/>
      <c r="I4717" s="388"/>
      <c r="J4717" s="389"/>
      <c r="K4717" s="385"/>
      <c r="L4717" s="385"/>
      <c r="M4717" s="385"/>
      <c r="N4717" s="393"/>
      <c r="O4717" s="385"/>
      <c r="P4717" s="394" t="str">
        <f>TEXT(daily!$B4717,"mmmm")</f>
        <v>January</v>
      </c>
      <c r="Q4717" s="396"/>
      <c r="R4717" s="313" t="str">
        <f t="shared" si="113"/>
        <v>1900</v>
      </c>
    </row>
    <row r="4718" ht="27" customHeight="1" spans="1:18">
      <c r="A4718" s="383"/>
      <c r="B4718" s="384"/>
      <c r="C4718" s="385"/>
      <c r="D4718" s="386"/>
      <c r="E4718" s="387"/>
      <c r="F4718" s="388"/>
      <c r="G4718" s="389"/>
      <c r="H4718" s="390"/>
      <c r="I4718" s="388"/>
      <c r="J4718" s="389"/>
      <c r="K4718" s="385"/>
      <c r="L4718" s="385"/>
      <c r="M4718" s="385"/>
      <c r="N4718" s="391"/>
      <c r="O4718" s="385"/>
      <c r="P4718" s="394" t="str">
        <f>TEXT(daily!$B4718,"mmmm")</f>
        <v>January</v>
      </c>
      <c r="Q4718" s="397"/>
      <c r="R4718" s="313" t="str">
        <f t="shared" si="113"/>
        <v>1900</v>
      </c>
    </row>
    <row r="4719" ht="27" customHeight="1" spans="1:18">
      <c r="A4719" s="383"/>
      <c r="B4719" s="384"/>
      <c r="C4719" s="385"/>
      <c r="D4719" s="386"/>
      <c r="E4719" s="387"/>
      <c r="F4719" s="388"/>
      <c r="G4719" s="389"/>
      <c r="H4719" s="390"/>
      <c r="I4719" s="388"/>
      <c r="J4719" s="389"/>
      <c r="K4719" s="385"/>
      <c r="L4719" s="385"/>
      <c r="M4719" s="385"/>
      <c r="N4719" s="393"/>
      <c r="O4719" s="385"/>
      <c r="P4719" s="394" t="str">
        <f>TEXT(daily!$B4719,"mmmm")</f>
        <v>January</v>
      </c>
      <c r="Q4719" s="396"/>
      <c r="R4719" s="313" t="str">
        <f t="shared" si="113"/>
        <v>1900</v>
      </c>
    </row>
    <row r="4720" ht="27" customHeight="1" spans="1:18">
      <c r="A4720" s="383"/>
      <c r="B4720" s="384"/>
      <c r="C4720" s="385"/>
      <c r="D4720" s="386"/>
      <c r="E4720" s="387"/>
      <c r="F4720" s="388"/>
      <c r="G4720" s="389"/>
      <c r="H4720" s="390"/>
      <c r="I4720" s="388"/>
      <c r="J4720" s="389"/>
      <c r="K4720" s="385"/>
      <c r="L4720" s="385"/>
      <c r="M4720" s="385"/>
      <c r="N4720" s="391"/>
      <c r="O4720" s="385"/>
      <c r="P4720" s="394" t="str">
        <f>TEXT(daily!$B4720,"mmmm")</f>
        <v>January</v>
      </c>
      <c r="Q4720" s="397"/>
      <c r="R4720" s="313" t="str">
        <f t="shared" si="113"/>
        <v>1900</v>
      </c>
    </row>
    <row r="4721" ht="27" customHeight="1" spans="1:18">
      <c r="A4721" s="383"/>
      <c r="B4721" s="384"/>
      <c r="C4721" s="385"/>
      <c r="D4721" s="386"/>
      <c r="E4721" s="387"/>
      <c r="F4721" s="388"/>
      <c r="G4721" s="389"/>
      <c r="H4721" s="390"/>
      <c r="I4721" s="388"/>
      <c r="J4721" s="389"/>
      <c r="K4721" s="385"/>
      <c r="L4721" s="385"/>
      <c r="M4721" s="385"/>
      <c r="N4721" s="393"/>
      <c r="O4721" s="385"/>
      <c r="P4721" s="394" t="str">
        <f>TEXT(daily!$B4721,"mmmm")</f>
        <v>January</v>
      </c>
      <c r="Q4721" s="396"/>
      <c r="R4721" s="313" t="str">
        <f t="shared" si="113"/>
        <v>1900</v>
      </c>
    </row>
    <row r="4722" ht="27" customHeight="1" spans="1:18">
      <c r="A4722" s="383"/>
      <c r="B4722" s="384"/>
      <c r="C4722" s="385"/>
      <c r="D4722" s="386"/>
      <c r="E4722" s="387"/>
      <c r="F4722" s="388"/>
      <c r="G4722" s="389"/>
      <c r="H4722" s="390"/>
      <c r="I4722" s="388"/>
      <c r="J4722" s="389"/>
      <c r="K4722" s="385"/>
      <c r="L4722" s="385"/>
      <c r="M4722" s="385"/>
      <c r="N4722" s="391"/>
      <c r="O4722" s="385"/>
      <c r="P4722" s="394" t="str">
        <f>TEXT(daily!$B4722,"mmmm")</f>
        <v>January</v>
      </c>
      <c r="Q4722" s="397"/>
      <c r="R4722" s="313" t="str">
        <f t="shared" si="113"/>
        <v>1900</v>
      </c>
    </row>
    <row r="4723" ht="27" customHeight="1" spans="1:18">
      <c r="A4723" s="383"/>
      <c r="B4723" s="384"/>
      <c r="C4723" s="385"/>
      <c r="D4723" s="386"/>
      <c r="E4723" s="387"/>
      <c r="F4723" s="388"/>
      <c r="G4723" s="389"/>
      <c r="H4723" s="390"/>
      <c r="I4723" s="388"/>
      <c r="J4723" s="389"/>
      <c r="K4723" s="385"/>
      <c r="L4723" s="385"/>
      <c r="M4723" s="385"/>
      <c r="N4723" s="393"/>
      <c r="O4723" s="385"/>
      <c r="P4723" s="394" t="str">
        <f>TEXT(daily!$B4723,"mmmm")</f>
        <v>January</v>
      </c>
      <c r="Q4723" s="396"/>
      <c r="R4723" s="313" t="str">
        <f t="shared" si="113"/>
        <v>1900</v>
      </c>
    </row>
    <row r="4724" ht="27" customHeight="1" spans="1:18">
      <c r="A4724" s="383"/>
      <c r="B4724" s="384"/>
      <c r="C4724" s="385"/>
      <c r="D4724" s="386"/>
      <c r="E4724" s="387"/>
      <c r="F4724" s="388"/>
      <c r="G4724" s="389"/>
      <c r="H4724" s="390"/>
      <c r="I4724" s="388"/>
      <c r="J4724" s="389"/>
      <c r="K4724" s="385"/>
      <c r="L4724" s="385"/>
      <c r="M4724" s="385"/>
      <c r="N4724" s="391"/>
      <c r="O4724" s="385"/>
      <c r="P4724" s="394" t="str">
        <f>TEXT(daily!$B4724,"mmmm")</f>
        <v>January</v>
      </c>
      <c r="Q4724" s="397"/>
      <c r="R4724" s="313" t="str">
        <f t="shared" si="113"/>
        <v>1900</v>
      </c>
    </row>
    <row r="4725" ht="27" customHeight="1" spans="1:18">
      <c r="A4725" s="383"/>
      <c r="B4725" s="384"/>
      <c r="C4725" s="385"/>
      <c r="D4725" s="386"/>
      <c r="E4725" s="387"/>
      <c r="F4725" s="388"/>
      <c r="G4725" s="389"/>
      <c r="H4725" s="390"/>
      <c r="I4725" s="388"/>
      <c r="J4725" s="389"/>
      <c r="K4725" s="385"/>
      <c r="L4725" s="385"/>
      <c r="M4725" s="385"/>
      <c r="N4725" s="393"/>
      <c r="O4725" s="385"/>
      <c r="P4725" s="394" t="str">
        <f>TEXT(daily!$B4725,"mmmm")</f>
        <v>January</v>
      </c>
      <c r="Q4725" s="396"/>
      <c r="R4725" s="313" t="str">
        <f t="shared" si="113"/>
        <v>1900</v>
      </c>
    </row>
    <row r="4726" ht="27" customHeight="1" spans="1:18">
      <c r="A4726" s="383"/>
      <c r="B4726" s="384"/>
      <c r="C4726" s="385"/>
      <c r="D4726" s="386"/>
      <c r="E4726" s="387"/>
      <c r="F4726" s="388"/>
      <c r="G4726" s="389"/>
      <c r="H4726" s="390"/>
      <c r="I4726" s="388"/>
      <c r="J4726" s="389"/>
      <c r="K4726" s="385"/>
      <c r="L4726" s="385"/>
      <c r="M4726" s="385"/>
      <c r="N4726" s="391"/>
      <c r="O4726" s="385"/>
      <c r="P4726" s="394" t="str">
        <f>TEXT(daily!$B4726,"mmmm")</f>
        <v>January</v>
      </c>
      <c r="Q4726" s="397"/>
      <c r="R4726" s="313" t="str">
        <f t="shared" si="113"/>
        <v>1900</v>
      </c>
    </row>
    <row r="4727" ht="27" customHeight="1" spans="1:18">
      <c r="A4727" s="383"/>
      <c r="B4727" s="384"/>
      <c r="C4727" s="385"/>
      <c r="D4727" s="386"/>
      <c r="E4727" s="387"/>
      <c r="F4727" s="388"/>
      <c r="G4727" s="389"/>
      <c r="H4727" s="390"/>
      <c r="I4727" s="388"/>
      <c r="J4727" s="389"/>
      <c r="K4727" s="385"/>
      <c r="L4727" s="385"/>
      <c r="M4727" s="385"/>
      <c r="N4727" s="393"/>
      <c r="O4727" s="385"/>
      <c r="P4727" s="394" t="str">
        <f>TEXT(daily!$B4727,"mmmm")</f>
        <v>January</v>
      </c>
      <c r="Q4727" s="396"/>
      <c r="R4727" s="313" t="str">
        <f t="shared" si="113"/>
        <v>1900</v>
      </c>
    </row>
    <row r="4728" ht="27" customHeight="1" spans="1:18">
      <c r="A4728" s="383"/>
      <c r="B4728" s="384"/>
      <c r="C4728" s="385"/>
      <c r="D4728" s="386"/>
      <c r="E4728" s="387"/>
      <c r="F4728" s="388"/>
      <c r="G4728" s="389"/>
      <c r="H4728" s="390"/>
      <c r="I4728" s="388"/>
      <c r="J4728" s="389"/>
      <c r="K4728" s="385"/>
      <c r="L4728" s="385"/>
      <c r="M4728" s="385"/>
      <c r="N4728" s="391"/>
      <c r="O4728" s="385"/>
      <c r="P4728" s="394" t="str">
        <f>TEXT(daily!$B4728,"mmmm")</f>
        <v>January</v>
      </c>
      <c r="Q4728" s="397"/>
      <c r="R4728" s="313" t="str">
        <f t="shared" si="113"/>
        <v>1900</v>
      </c>
    </row>
    <row r="4729" ht="27" customHeight="1" spans="1:18">
      <c r="A4729" s="383"/>
      <c r="B4729" s="384"/>
      <c r="C4729" s="385"/>
      <c r="D4729" s="386"/>
      <c r="E4729" s="387"/>
      <c r="F4729" s="388"/>
      <c r="G4729" s="389"/>
      <c r="H4729" s="390"/>
      <c r="I4729" s="388"/>
      <c r="J4729" s="389"/>
      <c r="K4729" s="385"/>
      <c r="L4729" s="385"/>
      <c r="M4729" s="385"/>
      <c r="N4729" s="393"/>
      <c r="O4729" s="385"/>
      <c r="P4729" s="394" t="str">
        <f>TEXT(daily!$B4729,"mmmm")</f>
        <v>January</v>
      </c>
      <c r="Q4729" s="396"/>
      <c r="R4729" s="313" t="str">
        <f t="shared" si="113"/>
        <v>1900</v>
      </c>
    </row>
    <row r="4730" ht="27" customHeight="1" spans="1:18">
      <c r="A4730" s="383"/>
      <c r="B4730" s="384"/>
      <c r="C4730" s="385"/>
      <c r="D4730" s="386"/>
      <c r="E4730" s="387"/>
      <c r="F4730" s="388"/>
      <c r="G4730" s="389"/>
      <c r="H4730" s="390"/>
      <c r="I4730" s="388"/>
      <c r="J4730" s="389"/>
      <c r="K4730" s="385"/>
      <c r="L4730" s="385"/>
      <c r="M4730" s="385"/>
      <c r="N4730" s="391"/>
      <c r="O4730" s="385"/>
      <c r="P4730" s="394" t="str">
        <f>TEXT(daily!$B4730,"mmmm")</f>
        <v>January</v>
      </c>
      <c r="Q4730" s="397"/>
      <c r="R4730" s="313" t="str">
        <f t="shared" si="113"/>
        <v>1900</v>
      </c>
    </row>
    <row r="4731" ht="27" customHeight="1" spans="1:18">
      <c r="A4731" s="383"/>
      <c r="B4731" s="384"/>
      <c r="C4731" s="385"/>
      <c r="D4731" s="386"/>
      <c r="E4731" s="387"/>
      <c r="F4731" s="388"/>
      <c r="G4731" s="389"/>
      <c r="H4731" s="390"/>
      <c r="I4731" s="388"/>
      <c r="J4731" s="389"/>
      <c r="K4731" s="385"/>
      <c r="L4731" s="385"/>
      <c r="M4731" s="385"/>
      <c r="N4731" s="393"/>
      <c r="O4731" s="385"/>
      <c r="P4731" s="394" t="str">
        <f>TEXT(daily!$B4731,"mmmm")</f>
        <v>January</v>
      </c>
      <c r="Q4731" s="396"/>
      <c r="R4731" s="313" t="str">
        <f t="shared" si="113"/>
        <v>1900</v>
      </c>
    </row>
    <row r="4732" ht="27" customHeight="1" spans="1:18">
      <c r="A4732" s="383"/>
      <c r="B4732" s="384"/>
      <c r="C4732" s="385"/>
      <c r="D4732" s="386"/>
      <c r="E4732" s="387"/>
      <c r="F4732" s="388"/>
      <c r="G4732" s="389"/>
      <c r="H4732" s="390"/>
      <c r="I4732" s="388"/>
      <c r="J4732" s="389"/>
      <c r="K4732" s="385"/>
      <c r="L4732" s="385"/>
      <c r="M4732" s="385"/>
      <c r="N4732" s="391"/>
      <c r="O4732" s="385"/>
      <c r="P4732" s="394" t="str">
        <f>TEXT(daily!$B4732,"mmmm")</f>
        <v>January</v>
      </c>
      <c r="Q4732" s="397"/>
      <c r="R4732" s="313" t="str">
        <f t="shared" si="113"/>
        <v>1900</v>
      </c>
    </row>
    <row r="4733" ht="27" customHeight="1" spans="1:18">
      <c r="A4733" s="383"/>
      <c r="B4733" s="384"/>
      <c r="C4733" s="385"/>
      <c r="D4733" s="386"/>
      <c r="E4733" s="387"/>
      <c r="F4733" s="388"/>
      <c r="G4733" s="389"/>
      <c r="H4733" s="390"/>
      <c r="I4733" s="388"/>
      <c r="J4733" s="389"/>
      <c r="K4733" s="385"/>
      <c r="L4733" s="385"/>
      <c r="M4733" s="385"/>
      <c r="N4733" s="393"/>
      <c r="O4733" s="385"/>
      <c r="P4733" s="394" t="str">
        <f>TEXT(daily!$B4733,"mmmm")</f>
        <v>January</v>
      </c>
      <c r="Q4733" s="396"/>
      <c r="R4733" s="313" t="str">
        <f t="shared" si="113"/>
        <v>1900</v>
      </c>
    </row>
    <row r="4734" ht="27" customHeight="1" spans="1:18">
      <c r="A4734" s="383"/>
      <c r="B4734" s="384"/>
      <c r="C4734" s="385"/>
      <c r="D4734" s="386"/>
      <c r="E4734" s="387"/>
      <c r="F4734" s="388"/>
      <c r="G4734" s="389"/>
      <c r="H4734" s="390"/>
      <c r="I4734" s="388"/>
      <c r="J4734" s="389"/>
      <c r="K4734" s="385"/>
      <c r="L4734" s="385"/>
      <c r="M4734" s="385"/>
      <c r="N4734" s="391"/>
      <c r="O4734" s="385"/>
      <c r="P4734" s="394" t="str">
        <f>TEXT(daily!$B4734,"mmmm")</f>
        <v>January</v>
      </c>
      <c r="Q4734" s="397"/>
      <c r="R4734" s="313" t="str">
        <f t="shared" si="113"/>
        <v>1900</v>
      </c>
    </row>
    <row r="4735" ht="27" customHeight="1" spans="1:18">
      <c r="A4735" s="383"/>
      <c r="B4735" s="384"/>
      <c r="C4735" s="385"/>
      <c r="D4735" s="386"/>
      <c r="E4735" s="387"/>
      <c r="F4735" s="388"/>
      <c r="G4735" s="389"/>
      <c r="H4735" s="390"/>
      <c r="I4735" s="388"/>
      <c r="J4735" s="389"/>
      <c r="K4735" s="385"/>
      <c r="L4735" s="385"/>
      <c r="M4735" s="385"/>
      <c r="N4735" s="393"/>
      <c r="O4735" s="385"/>
      <c r="P4735" s="394" t="str">
        <f>TEXT(daily!$B4735,"mmmm")</f>
        <v>January</v>
      </c>
      <c r="Q4735" s="396"/>
      <c r="R4735" s="313" t="str">
        <f t="shared" si="113"/>
        <v>1900</v>
      </c>
    </row>
    <row r="4736" ht="27" customHeight="1" spans="1:18">
      <c r="A4736" s="383"/>
      <c r="B4736" s="384"/>
      <c r="C4736" s="385"/>
      <c r="D4736" s="386"/>
      <c r="E4736" s="387"/>
      <c r="F4736" s="388"/>
      <c r="G4736" s="389"/>
      <c r="H4736" s="390"/>
      <c r="I4736" s="388"/>
      <c r="J4736" s="389"/>
      <c r="K4736" s="385"/>
      <c r="L4736" s="385"/>
      <c r="M4736" s="385"/>
      <c r="N4736" s="391"/>
      <c r="O4736" s="385"/>
      <c r="P4736" s="394" t="str">
        <f>TEXT(daily!$B4736,"mmmm")</f>
        <v>January</v>
      </c>
      <c r="Q4736" s="397"/>
      <c r="R4736" s="313" t="str">
        <f t="shared" si="113"/>
        <v>1900</v>
      </c>
    </row>
    <row r="4737" ht="27" customHeight="1" spans="1:18">
      <c r="A4737" s="383"/>
      <c r="B4737" s="384"/>
      <c r="C4737" s="385"/>
      <c r="D4737" s="386"/>
      <c r="E4737" s="387"/>
      <c r="F4737" s="388"/>
      <c r="G4737" s="389"/>
      <c r="H4737" s="390"/>
      <c r="I4737" s="388"/>
      <c r="J4737" s="389"/>
      <c r="K4737" s="385"/>
      <c r="L4737" s="385"/>
      <c r="M4737" s="385"/>
      <c r="N4737" s="393"/>
      <c r="O4737" s="385"/>
      <c r="P4737" s="394" t="str">
        <f>TEXT(daily!$B4737,"mmmm")</f>
        <v>January</v>
      </c>
      <c r="Q4737" s="396"/>
      <c r="R4737" s="313" t="str">
        <f t="shared" si="113"/>
        <v>1900</v>
      </c>
    </row>
    <row r="4738" ht="27" customHeight="1" spans="1:18">
      <c r="A4738" s="383"/>
      <c r="B4738" s="384"/>
      <c r="C4738" s="385"/>
      <c r="D4738" s="386"/>
      <c r="E4738" s="387"/>
      <c r="F4738" s="388"/>
      <c r="G4738" s="389"/>
      <c r="H4738" s="390"/>
      <c r="I4738" s="388"/>
      <c r="J4738" s="389"/>
      <c r="K4738" s="385"/>
      <c r="L4738" s="385"/>
      <c r="M4738" s="385"/>
      <c r="N4738" s="391"/>
      <c r="O4738" s="385"/>
      <c r="P4738" s="394" t="str">
        <f>TEXT(daily!$B4738,"mmmm")</f>
        <v>January</v>
      </c>
      <c r="Q4738" s="397"/>
      <c r="R4738" s="313" t="str">
        <f t="shared" si="113"/>
        <v>1900</v>
      </c>
    </row>
    <row r="4739" ht="27" customHeight="1" spans="1:18">
      <c r="A4739" s="383"/>
      <c r="B4739" s="384"/>
      <c r="C4739" s="385"/>
      <c r="D4739" s="386"/>
      <c r="E4739" s="387"/>
      <c r="F4739" s="388"/>
      <c r="G4739" s="389"/>
      <c r="H4739" s="390"/>
      <c r="I4739" s="388"/>
      <c r="J4739" s="389"/>
      <c r="K4739" s="385"/>
      <c r="L4739" s="385"/>
      <c r="M4739" s="385"/>
      <c r="N4739" s="393"/>
      <c r="O4739" s="385"/>
      <c r="P4739" s="394" t="str">
        <f>TEXT(daily!$B4739,"mmmm")</f>
        <v>January</v>
      </c>
      <c r="Q4739" s="396"/>
      <c r="R4739" s="313" t="str">
        <f t="shared" si="113"/>
        <v>1900</v>
      </c>
    </row>
    <row r="4740" ht="27" customHeight="1" spans="1:18">
      <c r="A4740" s="383"/>
      <c r="B4740" s="384"/>
      <c r="C4740" s="385"/>
      <c r="D4740" s="386"/>
      <c r="E4740" s="387"/>
      <c r="F4740" s="388"/>
      <c r="G4740" s="389"/>
      <c r="H4740" s="390"/>
      <c r="I4740" s="388"/>
      <c r="J4740" s="389"/>
      <c r="K4740" s="385"/>
      <c r="L4740" s="385"/>
      <c r="M4740" s="385"/>
      <c r="N4740" s="391"/>
      <c r="O4740" s="385"/>
      <c r="P4740" s="394" t="str">
        <f>TEXT(daily!$B4740,"mmmm")</f>
        <v>January</v>
      </c>
      <c r="Q4740" s="397"/>
      <c r="R4740" s="313" t="str">
        <f t="shared" si="113"/>
        <v>1900</v>
      </c>
    </row>
    <row r="4741" ht="27" customHeight="1" spans="1:18">
      <c r="A4741" s="383"/>
      <c r="B4741" s="384"/>
      <c r="C4741" s="385"/>
      <c r="D4741" s="386"/>
      <c r="E4741" s="387"/>
      <c r="F4741" s="388"/>
      <c r="G4741" s="389"/>
      <c r="H4741" s="390"/>
      <c r="I4741" s="388"/>
      <c r="J4741" s="389"/>
      <c r="K4741" s="385"/>
      <c r="L4741" s="385"/>
      <c r="M4741" s="385"/>
      <c r="N4741" s="393"/>
      <c r="O4741" s="385"/>
      <c r="P4741" s="394" t="str">
        <f>TEXT(daily!$B4741,"mmmm")</f>
        <v>January</v>
      </c>
      <c r="Q4741" s="396"/>
      <c r="R4741" s="313" t="str">
        <f t="shared" si="113"/>
        <v>1900</v>
      </c>
    </row>
    <row r="4742" ht="27" customHeight="1" spans="1:18">
      <c r="A4742" s="383"/>
      <c r="B4742" s="384"/>
      <c r="C4742" s="385"/>
      <c r="D4742" s="386"/>
      <c r="E4742" s="387"/>
      <c r="F4742" s="388"/>
      <c r="G4742" s="389"/>
      <c r="H4742" s="390"/>
      <c r="I4742" s="388"/>
      <c r="J4742" s="389"/>
      <c r="K4742" s="385"/>
      <c r="L4742" s="385"/>
      <c r="M4742" s="385"/>
      <c r="N4742" s="391"/>
      <c r="O4742" s="385"/>
      <c r="P4742" s="394" t="str">
        <f>TEXT(daily!$B4742,"mmmm")</f>
        <v>January</v>
      </c>
      <c r="Q4742" s="397"/>
      <c r="R4742" s="313" t="str">
        <f t="shared" si="113"/>
        <v>1900</v>
      </c>
    </row>
    <row r="4743" ht="27" customHeight="1" spans="1:18">
      <c r="A4743" s="383"/>
      <c r="B4743" s="384"/>
      <c r="C4743" s="385"/>
      <c r="D4743" s="386"/>
      <c r="E4743" s="387"/>
      <c r="F4743" s="388"/>
      <c r="G4743" s="389"/>
      <c r="H4743" s="390"/>
      <c r="I4743" s="388"/>
      <c r="J4743" s="389"/>
      <c r="K4743" s="385"/>
      <c r="L4743" s="385"/>
      <c r="M4743" s="385"/>
      <c r="N4743" s="393"/>
      <c r="O4743" s="385"/>
      <c r="P4743" s="394" t="str">
        <f>TEXT(daily!$B4743,"mmmm")</f>
        <v>January</v>
      </c>
      <c r="Q4743" s="396"/>
      <c r="R4743" s="313" t="str">
        <f t="shared" si="113"/>
        <v>1900</v>
      </c>
    </row>
    <row r="4744" ht="27" customHeight="1" spans="1:18">
      <c r="A4744" s="383"/>
      <c r="B4744" s="384"/>
      <c r="C4744" s="385"/>
      <c r="D4744" s="386"/>
      <c r="E4744" s="387"/>
      <c r="F4744" s="388"/>
      <c r="G4744" s="389"/>
      <c r="H4744" s="390"/>
      <c r="I4744" s="388"/>
      <c r="J4744" s="389"/>
      <c r="K4744" s="385"/>
      <c r="L4744" s="385"/>
      <c r="M4744" s="385"/>
      <c r="N4744" s="391"/>
      <c r="O4744" s="385"/>
      <c r="P4744" s="394" t="str">
        <f>TEXT(daily!$B4744,"mmmm")</f>
        <v>January</v>
      </c>
      <c r="Q4744" s="397"/>
      <c r="R4744" s="313" t="str">
        <f t="shared" si="113"/>
        <v>1900</v>
      </c>
    </row>
    <row r="4745" ht="27" customHeight="1" spans="1:18">
      <c r="A4745" s="383"/>
      <c r="B4745" s="384"/>
      <c r="C4745" s="385"/>
      <c r="D4745" s="386"/>
      <c r="E4745" s="387"/>
      <c r="F4745" s="388"/>
      <c r="G4745" s="389"/>
      <c r="H4745" s="390"/>
      <c r="I4745" s="388"/>
      <c r="J4745" s="389"/>
      <c r="K4745" s="385"/>
      <c r="L4745" s="385"/>
      <c r="M4745" s="385"/>
      <c r="N4745" s="393"/>
      <c r="O4745" s="385"/>
      <c r="P4745" s="394" t="str">
        <f>TEXT(daily!$B4745,"mmmm")</f>
        <v>January</v>
      </c>
      <c r="Q4745" s="396"/>
      <c r="R4745" s="313" t="str">
        <f t="shared" si="113"/>
        <v>1900</v>
      </c>
    </row>
    <row r="4746" ht="27" customHeight="1" spans="1:18">
      <c r="A4746" s="383"/>
      <c r="B4746" s="384"/>
      <c r="C4746" s="385"/>
      <c r="D4746" s="386"/>
      <c r="E4746" s="387"/>
      <c r="F4746" s="388"/>
      <c r="G4746" s="389"/>
      <c r="H4746" s="390"/>
      <c r="I4746" s="388"/>
      <c r="J4746" s="389"/>
      <c r="K4746" s="385"/>
      <c r="L4746" s="385"/>
      <c r="M4746" s="385"/>
      <c r="N4746" s="391"/>
      <c r="O4746" s="385"/>
      <c r="P4746" s="394" t="str">
        <f>TEXT(daily!$B4746,"mmmm")</f>
        <v>January</v>
      </c>
      <c r="Q4746" s="397"/>
      <c r="R4746" s="313" t="str">
        <f t="shared" si="113"/>
        <v>1900</v>
      </c>
    </row>
    <row r="4747" ht="27" customHeight="1" spans="1:18">
      <c r="A4747" s="383"/>
      <c r="B4747" s="384"/>
      <c r="C4747" s="385"/>
      <c r="D4747" s="386"/>
      <c r="E4747" s="387"/>
      <c r="F4747" s="388"/>
      <c r="G4747" s="389"/>
      <c r="H4747" s="390"/>
      <c r="I4747" s="388"/>
      <c r="J4747" s="389"/>
      <c r="K4747" s="385"/>
      <c r="L4747" s="385"/>
      <c r="M4747" s="385"/>
      <c r="N4747" s="393"/>
      <c r="O4747" s="385"/>
      <c r="P4747" s="394" t="str">
        <f>TEXT(daily!$B4747,"mmmm")</f>
        <v>January</v>
      </c>
      <c r="Q4747" s="396"/>
      <c r="R4747" s="313" t="str">
        <f t="shared" si="113"/>
        <v>1900</v>
      </c>
    </row>
    <row r="4748" ht="27" customHeight="1" spans="1:18">
      <c r="A4748" s="383"/>
      <c r="B4748" s="384"/>
      <c r="C4748" s="385"/>
      <c r="D4748" s="386"/>
      <c r="E4748" s="387"/>
      <c r="F4748" s="388"/>
      <c r="G4748" s="389"/>
      <c r="H4748" s="390"/>
      <c r="I4748" s="388"/>
      <c r="J4748" s="389"/>
      <c r="K4748" s="385"/>
      <c r="L4748" s="385"/>
      <c r="M4748" s="385"/>
      <c r="N4748" s="391"/>
      <c r="O4748" s="385"/>
      <c r="P4748" s="394" t="str">
        <f>TEXT(daily!$B4748,"mmmm")</f>
        <v>January</v>
      </c>
      <c r="Q4748" s="397"/>
      <c r="R4748" s="313" t="str">
        <f t="shared" si="113"/>
        <v>1900</v>
      </c>
    </row>
    <row r="4749" ht="27" customHeight="1" spans="1:18">
      <c r="A4749" s="383"/>
      <c r="B4749" s="384"/>
      <c r="C4749" s="385"/>
      <c r="D4749" s="386"/>
      <c r="E4749" s="387"/>
      <c r="F4749" s="388"/>
      <c r="G4749" s="389"/>
      <c r="H4749" s="390"/>
      <c r="I4749" s="388"/>
      <c r="J4749" s="389"/>
      <c r="K4749" s="385"/>
      <c r="L4749" s="385"/>
      <c r="M4749" s="385"/>
      <c r="N4749" s="393"/>
      <c r="O4749" s="385"/>
      <c r="P4749" s="394" t="str">
        <f>TEXT(daily!$B4749,"mmmm")</f>
        <v>January</v>
      </c>
      <c r="Q4749" s="396"/>
      <c r="R4749" s="313" t="str">
        <f t="shared" si="113"/>
        <v>1900</v>
      </c>
    </row>
    <row r="4750" ht="27" customHeight="1" spans="1:18">
      <c r="A4750" s="383"/>
      <c r="B4750" s="384"/>
      <c r="C4750" s="385"/>
      <c r="D4750" s="386"/>
      <c r="E4750" s="387"/>
      <c r="F4750" s="388"/>
      <c r="G4750" s="389"/>
      <c r="H4750" s="390"/>
      <c r="I4750" s="388"/>
      <c r="J4750" s="389"/>
      <c r="K4750" s="385"/>
      <c r="L4750" s="385"/>
      <c r="M4750" s="385"/>
      <c r="N4750" s="391"/>
      <c r="O4750" s="385"/>
      <c r="P4750" s="394" t="str">
        <f>TEXT(daily!$B4750,"mmmm")</f>
        <v>January</v>
      </c>
      <c r="Q4750" s="397"/>
      <c r="R4750" s="313" t="str">
        <f t="shared" si="113"/>
        <v>1900</v>
      </c>
    </row>
    <row r="4751" ht="27" customHeight="1" spans="1:18">
      <c r="A4751" s="383"/>
      <c r="B4751" s="384"/>
      <c r="C4751" s="385"/>
      <c r="D4751" s="386"/>
      <c r="E4751" s="387"/>
      <c r="F4751" s="388"/>
      <c r="G4751" s="389"/>
      <c r="H4751" s="390"/>
      <c r="I4751" s="388"/>
      <c r="J4751" s="389"/>
      <c r="K4751" s="385"/>
      <c r="L4751" s="385"/>
      <c r="M4751" s="385"/>
      <c r="N4751" s="393"/>
      <c r="O4751" s="385"/>
      <c r="P4751" s="394" t="str">
        <f>TEXT(daily!$B4751,"mmmm")</f>
        <v>January</v>
      </c>
      <c r="Q4751" s="396"/>
      <c r="R4751" s="313" t="str">
        <f t="shared" ref="R4751:R4814" si="114">TEXT(B4751,"yyyy")</f>
        <v>1900</v>
      </c>
    </row>
    <row r="4752" ht="27" customHeight="1" spans="1:18">
      <c r="A4752" s="383"/>
      <c r="B4752" s="384"/>
      <c r="C4752" s="385"/>
      <c r="D4752" s="386"/>
      <c r="E4752" s="387"/>
      <c r="F4752" s="388"/>
      <c r="G4752" s="389"/>
      <c r="H4752" s="390"/>
      <c r="I4752" s="388"/>
      <c r="J4752" s="389"/>
      <c r="K4752" s="385"/>
      <c r="L4752" s="385"/>
      <c r="M4752" s="385"/>
      <c r="N4752" s="391"/>
      <c r="O4752" s="385"/>
      <c r="P4752" s="394" t="str">
        <f>TEXT(daily!$B4752,"mmmm")</f>
        <v>January</v>
      </c>
      <c r="Q4752" s="397"/>
      <c r="R4752" s="313" t="str">
        <f t="shared" si="114"/>
        <v>1900</v>
      </c>
    </row>
    <row r="4753" ht="27" customHeight="1" spans="1:18">
      <c r="A4753" s="383"/>
      <c r="B4753" s="384"/>
      <c r="C4753" s="385"/>
      <c r="D4753" s="386"/>
      <c r="E4753" s="387"/>
      <c r="F4753" s="388"/>
      <c r="G4753" s="389"/>
      <c r="H4753" s="390"/>
      <c r="I4753" s="388"/>
      <c r="J4753" s="389"/>
      <c r="K4753" s="385"/>
      <c r="L4753" s="385"/>
      <c r="M4753" s="385"/>
      <c r="N4753" s="393"/>
      <c r="O4753" s="385"/>
      <c r="P4753" s="394" t="str">
        <f>TEXT(daily!$B4753,"mmmm")</f>
        <v>January</v>
      </c>
      <c r="Q4753" s="396"/>
      <c r="R4753" s="313" t="str">
        <f t="shared" si="114"/>
        <v>1900</v>
      </c>
    </row>
    <row r="4754" ht="27" customHeight="1" spans="1:18">
      <c r="A4754" s="383"/>
      <c r="B4754" s="384"/>
      <c r="C4754" s="385"/>
      <c r="D4754" s="386"/>
      <c r="E4754" s="387"/>
      <c r="F4754" s="388"/>
      <c r="G4754" s="389"/>
      <c r="H4754" s="390"/>
      <c r="I4754" s="388"/>
      <c r="J4754" s="389"/>
      <c r="K4754" s="385"/>
      <c r="L4754" s="385"/>
      <c r="M4754" s="385"/>
      <c r="N4754" s="391"/>
      <c r="O4754" s="385"/>
      <c r="P4754" s="394" t="str">
        <f>TEXT(daily!$B4754,"mmmm")</f>
        <v>January</v>
      </c>
      <c r="Q4754" s="397"/>
      <c r="R4754" s="313" t="str">
        <f t="shared" si="114"/>
        <v>1900</v>
      </c>
    </row>
    <row r="4755" ht="27" customHeight="1" spans="1:18">
      <c r="A4755" s="383"/>
      <c r="B4755" s="384"/>
      <c r="C4755" s="385"/>
      <c r="D4755" s="386"/>
      <c r="E4755" s="387"/>
      <c r="F4755" s="388"/>
      <c r="G4755" s="389"/>
      <c r="H4755" s="390"/>
      <c r="I4755" s="388"/>
      <c r="J4755" s="389"/>
      <c r="K4755" s="385"/>
      <c r="L4755" s="385"/>
      <c r="M4755" s="385"/>
      <c r="N4755" s="393"/>
      <c r="O4755" s="385"/>
      <c r="P4755" s="394" t="str">
        <f>TEXT(daily!$B4755,"mmmm")</f>
        <v>January</v>
      </c>
      <c r="Q4755" s="396"/>
      <c r="R4755" s="313" t="str">
        <f t="shared" si="114"/>
        <v>1900</v>
      </c>
    </row>
    <row r="4756" ht="27" customHeight="1" spans="1:18">
      <c r="A4756" s="383"/>
      <c r="B4756" s="384"/>
      <c r="C4756" s="385"/>
      <c r="D4756" s="386"/>
      <c r="E4756" s="387"/>
      <c r="F4756" s="388"/>
      <c r="G4756" s="389"/>
      <c r="H4756" s="390"/>
      <c r="I4756" s="388"/>
      <c r="J4756" s="389"/>
      <c r="K4756" s="385"/>
      <c r="L4756" s="385"/>
      <c r="M4756" s="385"/>
      <c r="N4756" s="391"/>
      <c r="O4756" s="385"/>
      <c r="P4756" s="394" t="str">
        <f>TEXT(daily!$B4756,"mmmm")</f>
        <v>January</v>
      </c>
      <c r="Q4756" s="397"/>
      <c r="R4756" s="313" t="str">
        <f t="shared" si="114"/>
        <v>1900</v>
      </c>
    </row>
    <row r="4757" ht="27" customHeight="1" spans="1:18">
      <c r="A4757" s="383"/>
      <c r="B4757" s="384"/>
      <c r="C4757" s="385"/>
      <c r="D4757" s="386"/>
      <c r="E4757" s="387"/>
      <c r="F4757" s="388"/>
      <c r="G4757" s="389"/>
      <c r="H4757" s="390"/>
      <c r="I4757" s="388"/>
      <c r="J4757" s="389"/>
      <c r="K4757" s="385"/>
      <c r="L4757" s="385"/>
      <c r="M4757" s="385"/>
      <c r="N4757" s="393"/>
      <c r="O4757" s="385"/>
      <c r="P4757" s="394" t="str">
        <f>TEXT(daily!$B4757,"mmmm")</f>
        <v>January</v>
      </c>
      <c r="Q4757" s="396"/>
      <c r="R4757" s="313" t="str">
        <f t="shared" si="114"/>
        <v>1900</v>
      </c>
    </row>
    <row r="4758" ht="27" customHeight="1" spans="1:18">
      <c r="A4758" s="383"/>
      <c r="B4758" s="384"/>
      <c r="C4758" s="385"/>
      <c r="D4758" s="386"/>
      <c r="E4758" s="387"/>
      <c r="F4758" s="388"/>
      <c r="G4758" s="389"/>
      <c r="H4758" s="390"/>
      <c r="I4758" s="388"/>
      <c r="J4758" s="389"/>
      <c r="K4758" s="385"/>
      <c r="L4758" s="385"/>
      <c r="M4758" s="385"/>
      <c r="N4758" s="391"/>
      <c r="O4758" s="385"/>
      <c r="P4758" s="394" t="str">
        <f>TEXT(daily!$B4758,"mmmm")</f>
        <v>January</v>
      </c>
      <c r="Q4758" s="397"/>
      <c r="R4758" s="313" t="str">
        <f t="shared" si="114"/>
        <v>1900</v>
      </c>
    </row>
    <row r="4759" ht="27" customHeight="1" spans="1:18">
      <c r="A4759" s="383"/>
      <c r="B4759" s="384"/>
      <c r="C4759" s="385"/>
      <c r="D4759" s="386"/>
      <c r="E4759" s="387"/>
      <c r="F4759" s="388"/>
      <c r="G4759" s="389"/>
      <c r="H4759" s="390"/>
      <c r="I4759" s="388"/>
      <c r="J4759" s="389"/>
      <c r="K4759" s="385"/>
      <c r="L4759" s="385"/>
      <c r="M4759" s="385"/>
      <c r="N4759" s="393"/>
      <c r="O4759" s="385"/>
      <c r="P4759" s="394" t="str">
        <f>TEXT(daily!$B4759,"mmmm")</f>
        <v>January</v>
      </c>
      <c r="Q4759" s="396"/>
      <c r="R4759" s="313" t="str">
        <f t="shared" si="114"/>
        <v>1900</v>
      </c>
    </row>
    <row r="4760" ht="27" customHeight="1" spans="1:18">
      <c r="A4760" s="383"/>
      <c r="B4760" s="384"/>
      <c r="C4760" s="385"/>
      <c r="D4760" s="386"/>
      <c r="E4760" s="387"/>
      <c r="F4760" s="388"/>
      <c r="G4760" s="389"/>
      <c r="H4760" s="390"/>
      <c r="I4760" s="388"/>
      <c r="J4760" s="389"/>
      <c r="K4760" s="385"/>
      <c r="L4760" s="385"/>
      <c r="M4760" s="385"/>
      <c r="N4760" s="391"/>
      <c r="O4760" s="385"/>
      <c r="P4760" s="394" t="str">
        <f>TEXT(daily!$B4760,"mmmm")</f>
        <v>January</v>
      </c>
      <c r="Q4760" s="397"/>
      <c r="R4760" s="313" t="str">
        <f t="shared" si="114"/>
        <v>1900</v>
      </c>
    </row>
    <row r="4761" ht="27" customHeight="1" spans="1:18">
      <c r="A4761" s="383"/>
      <c r="B4761" s="384"/>
      <c r="C4761" s="385"/>
      <c r="D4761" s="386"/>
      <c r="E4761" s="387"/>
      <c r="F4761" s="388"/>
      <c r="G4761" s="389"/>
      <c r="H4761" s="390"/>
      <c r="I4761" s="388"/>
      <c r="J4761" s="389"/>
      <c r="K4761" s="385"/>
      <c r="L4761" s="385"/>
      <c r="M4761" s="385"/>
      <c r="N4761" s="393"/>
      <c r="O4761" s="385"/>
      <c r="P4761" s="394" t="str">
        <f>TEXT(daily!$B4761,"mmmm")</f>
        <v>January</v>
      </c>
      <c r="Q4761" s="396"/>
      <c r="R4761" s="313" t="str">
        <f t="shared" si="114"/>
        <v>1900</v>
      </c>
    </row>
    <row r="4762" ht="27" customHeight="1" spans="1:18">
      <c r="A4762" s="383"/>
      <c r="B4762" s="384"/>
      <c r="C4762" s="385"/>
      <c r="D4762" s="386"/>
      <c r="E4762" s="387"/>
      <c r="F4762" s="388"/>
      <c r="G4762" s="389"/>
      <c r="H4762" s="390"/>
      <c r="I4762" s="388"/>
      <c r="J4762" s="389"/>
      <c r="K4762" s="385"/>
      <c r="L4762" s="385"/>
      <c r="M4762" s="385"/>
      <c r="N4762" s="391"/>
      <c r="O4762" s="385"/>
      <c r="P4762" s="394" t="str">
        <f>TEXT(daily!$B4762,"mmmm")</f>
        <v>January</v>
      </c>
      <c r="Q4762" s="397"/>
      <c r="R4762" s="313" t="str">
        <f t="shared" si="114"/>
        <v>1900</v>
      </c>
    </row>
    <row r="4763" ht="27" customHeight="1" spans="1:18">
      <c r="A4763" s="383"/>
      <c r="B4763" s="384"/>
      <c r="C4763" s="385"/>
      <c r="D4763" s="386"/>
      <c r="E4763" s="387"/>
      <c r="F4763" s="388"/>
      <c r="G4763" s="389"/>
      <c r="H4763" s="390"/>
      <c r="I4763" s="388"/>
      <c r="J4763" s="389"/>
      <c r="K4763" s="385"/>
      <c r="L4763" s="385"/>
      <c r="M4763" s="385"/>
      <c r="N4763" s="393"/>
      <c r="O4763" s="385"/>
      <c r="P4763" s="394" t="str">
        <f>TEXT(daily!$B4763,"mmmm")</f>
        <v>January</v>
      </c>
      <c r="Q4763" s="396"/>
      <c r="R4763" s="313" t="str">
        <f t="shared" si="114"/>
        <v>1900</v>
      </c>
    </row>
    <row r="4764" ht="27" customHeight="1" spans="1:18">
      <c r="A4764" s="383"/>
      <c r="B4764" s="384"/>
      <c r="C4764" s="385"/>
      <c r="D4764" s="386"/>
      <c r="E4764" s="387"/>
      <c r="F4764" s="388"/>
      <c r="G4764" s="389"/>
      <c r="H4764" s="390"/>
      <c r="I4764" s="388"/>
      <c r="J4764" s="389"/>
      <c r="K4764" s="385"/>
      <c r="L4764" s="385"/>
      <c r="M4764" s="385"/>
      <c r="N4764" s="391"/>
      <c r="O4764" s="385"/>
      <c r="P4764" s="394" t="str">
        <f>TEXT(daily!$B4764,"mmmm")</f>
        <v>January</v>
      </c>
      <c r="Q4764" s="397"/>
      <c r="R4764" s="313" t="str">
        <f t="shared" si="114"/>
        <v>1900</v>
      </c>
    </row>
    <row r="4765" ht="27" customHeight="1" spans="1:18">
      <c r="A4765" s="383"/>
      <c r="B4765" s="384"/>
      <c r="C4765" s="385"/>
      <c r="D4765" s="386"/>
      <c r="E4765" s="387"/>
      <c r="F4765" s="388"/>
      <c r="G4765" s="389"/>
      <c r="H4765" s="390"/>
      <c r="I4765" s="388"/>
      <c r="J4765" s="389"/>
      <c r="K4765" s="385"/>
      <c r="L4765" s="385"/>
      <c r="M4765" s="385"/>
      <c r="N4765" s="393"/>
      <c r="O4765" s="385"/>
      <c r="P4765" s="394" t="str">
        <f>TEXT(daily!$B4765,"mmmm")</f>
        <v>January</v>
      </c>
      <c r="Q4765" s="396"/>
      <c r="R4765" s="313" t="str">
        <f t="shared" si="114"/>
        <v>1900</v>
      </c>
    </row>
    <row r="4766" ht="27" customHeight="1" spans="1:18">
      <c r="A4766" s="383"/>
      <c r="B4766" s="384"/>
      <c r="C4766" s="385"/>
      <c r="D4766" s="386"/>
      <c r="E4766" s="387"/>
      <c r="F4766" s="388"/>
      <c r="G4766" s="389"/>
      <c r="H4766" s="390"/>
      <c r="I4766" s="388"/>
      <c r="J4766" s="389"/>
      <c r="K4766" s="385"/>
      <c r="L4766" s="385"/>
      <c r="M4766" s="385"/>
      <c r="N4766" s="391"/>
      <c r="O4766" s="385"/>
      <c r="P4766" s="394" t="str">
        <f>TEXT(daily!$B4766,"mmmm")</f>
        <v>January</v>
      </c>
      <c r="Q4766" s="397"/>
      <c r="R4766" s="313" t="str">
        <f t="shared" si="114"/>
        <v>1900</v>
      </c>
    </row>
    <row r="4767" ht="27" customHeight="1" spans="1:18">
      <c r="A4767" s="383"/>
      <c r="B4767" s="384"/>
      <c r="C4767" s="385"/>
      <c r="D4767" s="386"/>
      <c r="E4767" s="387"/>
      <c r="F4767" s="388"/>
      <c r="G4767" s="389"/>
      <c r="H4767" s="390"/>
      <c r="I4767" s="388"/>
      <c r="J4767" s="389"/>
      <c r="K4767" s="385"/>
      <c r="L4767" s="385"/>
      <c r="M4767" s="385"/>
      <c r="N4767" s="393"/>
      <c r="O4767" s="385"/>
      <c r="P4767" s="394" t="str">
        <f>TEXT(daily!$B4767,"mmmm")</f>
        <v>January</v>
      </c>
      <c r="Q4767" s="396"/>
      <c r="R4767" s="313" t="str">
        <f t="shared" si="114"/>
        <v>1900</v>
      </c>
    </row>
    <row r="4768" ht="27" customHeight="1" spans="1:18">
      <c r="A4768" s="383"/>
      <c r="B4768" s="384"/>
      <c r="C4768" s="385"/>
      <c r="D4768" s="386"/>
      <c r="E4768" s="387"/>
      <c r="F4768" s="388"/>
      <c r="G4768" s="389"/>
      <c r="H4768" s="390"/>
      <c r="I4768" s="388"/>
      <c r="J4768" s="389"/>
      <c r="K4768" s="385"/>
      <c r="L4768" s="385"/>
      <c r="M4768" s="385"/>
      <c r="N4768" s="391"/>
      <c r="O4768" s="385"/>
      <c r="P4768" s="394" t="str">
        <f>TEXT(daily!$B4768,"mmmm")</f>
        <v>January</v>
      </c>
      <c r="Q4768" s="397"/>
      <c r="R4768" s="313" t="str">
        <f t="shared" si="114"/>
        <v>1900</v>
      </c>
    </row>
    <row r="4769" ht="27" customHeight="1" spans="1:18">
      <c r="A4769" s="383"/>
      <c r="B4769" s="384"/>
      <c r="C4769" s="385"/>
      <c r="D4769" s="386"/>
      <c r="E4769" s="387"/>
      <c r="F4769" s="388"/>
      <c r="G4769" s="389"/>
      <c r="H4769" s="390"/>
      <c r="I4769" s="388"/>
      <c r="J4769" s="389"/>
      <c r="K4769" s="385"/>
      <c r="L4769" s="385"/>
      <c r="M4769" s="385"/>
      <c r="N4769" s="393"/>
      <c r="O4769" s="385"/>
      <c r="P4769" s="394" t="str">
        <f>TEXT(daily!$B4769,"mmmm")</f>
        <v>January</v>
      </c>
      <c r="Q4769" s="396"/>
      <c r="R4769" s="313" t="str">
        <f t="shared" si="114"/>
        <v>1900</v>
      </c>
    </row>
    <row r="4770" ht="27" customHeight="1" spans="1:18">
      <c r="A4770" s="383"/>
      <c r="B4770" s="384"/>
      <c r="C4770" s="385"/>
      <c r="D4770" s="386"/>
      <c r="E4770" s="387"/>
      <c r="F4770" s="388"/>
      <c r="G4770" s="389"/>
      <c r="H4770" s="390"/>
      <c r="I4770" s="388"/>
      <c r="J4770" s="389"/>
      <c r="K4770" s="385"/>
      <c r="L4770" s="385"/>
      <c r="M4770" s="385"/>
      <c r="N4770" s="391"/>
      <c r="O4770" s="385"/>
      <c r="P4770" s="394" t="str">
        <f>TEXT(daily!$B4770,"mmmm")</f>
        <v>January</v>
      </c>
      <c r="Q4770" s="397"/>
      <c r="R4770" s="313" t="str">
        <f t="shared" si="114"/>
        <v>1900</v>
      </c>
    </row>
    <row r="4771" ht="27" customHeight="1" spans="1:18">
      <c r="A4771" s="383"/>
      <c r="B4771" s="384"/>
      <c r="C4771" s="385"/>
      <c r="D4771" s="386"/>
      <c r="E4771" s="387"/>
      <c r="F4771" s="388"/>
      <c r="G4771" s="389"/>
      <c r="H4771" s="390"/>
      <c r="I4771" s="388"/>
      <c r="J4771" s="389"/>
      <c r="K4771" s="385"/>
      <c r="L4771" s="385"/>
      <c r="M4771" s="385"/>
      <c r="N4771" s="393"/>
      <c r="O4771" s="385"/>
      <c r="P4771" s="394" t="str">
        <f>TEXT(daily!$B4771,"mmmm")</f>
        <v>January</v>
      </c>
      <c r="Q4771" s="396"/>
      <c r="R4771" s="313" t="str">
        <f t="shared" si="114"/>
        <v>1900</v>
      </c>
    </row>
    <row r="4772" ht="27" customHeight="1" spans="1:18">
      <c r="A4772" s="383"/>
      <c r="B4772" s="384"/>
      <c r="C4772" s="385"/>
      <c r="D4772" s="386"/>
      <c r="E4772" s="387"/>
      <c r="F4772" s="388"/>
      <c r="G4772" s="389"/>
      <c r="H4772" s="390"/>
      <c r="I4772" s="388"/>
      <c r="J4772" s="389"/>
      <c r="K4772" s="385"/>
      <c r="L4772" s="385"/>
      <c r="M4772" s="385"/>
      <c r="N4772" s="391"/>
      <c r="O4772" s="385"/>
      <c r="P4772" s="394" t="str">
        <f>TEXT(daily!$B4772,"mmmm")</f>
        <v>January</v>
      </c>
      <c r="Q4772" s="397"/>
      <c r="R4772" s="313" t="str">
        <f t="shared" si="114"/>
        <v>1900</v>
      </c>
    </row>
    <row r="4773" ht="27" customHeight="1" spans="1:18">
      <c r="A4773" s="383"/>
      <c r="B4773" s="384"/>
      <c r="C4773" s="385"/>
      <c r="D4773" s="386"/>
      <c r="E4773" s="387"/>
      <c r="F4773" s="388"/>
      <c r="G4773" s="389"/>
      <c r="H4773" s="390"/>
      <c r="I4773" s="388"/>
      <c r="J4773" s="389"/>
      <c r="K4773" s="385"/>
      <c r="L4773" s="385"/>
      <c r="M4773" s="385"/>
      <c r="N4773" s="393"/>
      <c r="O4773" s="385"/>
      <c r="P4773" s="394" t="str">
        <f>TEXT(daily!$B4773,"mmmm")</f>
        <v>January</v>
      </c>
      <c r="Q4773" s="396"/>
      <c r="R4773" s="313" t="str">
        <f t="shared" si="114"/>
        <v>1900</v>
      </c>
    </row>
    <row r="4774" ht="27" customHeight="1" spans="1:18">
      <c r="A4774" s="383"/>
      <c r="B4774" s="384"/>
      <c r="C4774" s="385"/>
      <c r="D4774" s="386"/>
      <c r="E4774" s="387"/>
      <c r="F4774" s="388"/>
      <c r="G4774" s="389"/>
      <c r="H4774" s="390"/>
      <c r="I4774" s="388"/>
      <c r="J4774" s="389"/>
      <c r="K4774" s="385"/>
      <c r="L4774" s="385"/>
      <c r="M4774" s="385"/>
      <c r="N4774" s="391"/>
      <c r="O4774" s="385"/>
      <c r="P4774" s="394" t="str">
        <f>TEXT(daily!$B4774,"mmmm")</f>
        <v>January</v>
      </c>
      <c r="Q4774" s="397"/>
      <c r="R4774" s="313" t="str">
        <f t="shared" si="114"/>
        <v>1900</v>
      </c>
    </row>
    <row r="4775" ht="27" customHeight="1" spans="1:18">
      <c r="A4775" s="383"/>
      <c r="B4775" s="384"/>
      <c r="C4775" s="385"/>
      <c r="D4775" s="386"/>
      <c r="E4775" s="387"/>
      <c r="F4775" s="388"/>
      <c r="G4775" s="389"/>
      <c r="H4775" s="390"/>
      <c r="I4775" s="388"/>
      <c r="J4775" s="389"/>
      <c r="K4775" s="385"/>
      <c r="L4775" s="385"/>
      <c r="M4775" s="385"/>
      <c r="N4775" s="393"/>
      <c r="O4775" s="385"/>
      <c r="P4775" s="394" t="str">
        <f>TEXT(daily!$B4775,"mmmm")</f>
        <v>January</v>
      </c>
      <c r="Q4775" s="396"/>
      <c r="R4775" s="313" t="str">
        <f t="shared" si="114"/>
        <v>1900</v>
      </c>
    </row>
    <row r="4776" ht="27" customHeight="1" spans="1:18">
      <c r="A4776" s="383"/>
      <c r="B4776" s="384"/>
      <c r="C4776" s="385"/>
      <c r="D4776" s="386"/>
      <c r="E4776" s="387"/>
      <c r="F4776" s="388"/>
      <c r="G4776" s="389"/>
      <c r="H4776" s="390"/>
      <c r="I4776" s="388"/>
      <c r="J4776" s="389"/>
      <c r="K4776" s="385"/>
      <c r="L4776" s="385"/>
      <c r="M4776" s="385"/>
      <c r="N4776" s="391"/>
      <c r="O4776" s="385"/>
      <c r="P4776" s="394" t="str">
        <f>TEXT(daily!$B4776,"mmmm")</f>
        <v>January</v>
      </c>
      <c r="Q4776" s="397"/>
      <c r="R4776" s="313" t="str">
        <f t="shared" si="114"/>
        <v>1900</v>
      </c>
    </row>
    <row r="4777" ht="27" customHeight="1" spans="1:18">
      <c r="A4777" s="383"/>
      <c r="B4777" s="384"/>
      <c r="C4777" s="385"/>
      <c r="D4777" s="386"/>
      <c r="E4777" s="387"/>
      <c r="F4777" s="388"/>
      <c r="G4777" s="389"/>
      <c r="H4777" s="390"/>
      <c r="I4777" s="388"/>
      <c r="J4777" s="389"/>
      <c r="K4777" s="385"/>
      <c r="L4777" s="385"/>
      <c r="M4777" s="385"/>
      <c r="N4777" s="393"/>
      <c r="O4777" s="385"/>
      <c r="P4777" s="394" t="str">
        <f>TEXT(daily!$B4777,"mmmm")</f>
        <v>January</v>
      </c>
      <c r="Q4777" s="396"/>
      <c r="R4777" s="313" t="str">
        <f t="shared" si="114"/>
        <v>1900</v>
      </c>
    </row>
    <row r="4778" ht="27" customHeight="1" spans="1:18">
      <c r="A4778" s="383"/>
      <c r="B4778" s="384"/>
      <c r="C4778" s="385"/>
      <c r="D4778" s="386"/>
      <c r="E4778" s="387"/>
      <c r="F4778" s="388"/>
      <c r="G4778" s="389"/>
      <c r="H4778" s="390"/>
      <c r="I4778" s="388"/>
      <c r="J4778" s="389"/>
      <c r="K4778" s="385"/>
      <c r="L4778" s="385"/>
      <c r="M4778" s="385"/>
      <c r="N4778" s="391"/>
      <c r="O4778" s="385"/>
      <c r="P4778" s="394" t="str">
        <f>TEXT(daily!$B4778,"mmmm")</f>
        <v>January</v>
      </c>
      <c r="Q4778" s="397"/>
      <c r="R4778" s="313" t="str">
        <f t="shared" si="114"/>
        <v>1900</v>
      </c>
    </row>
    <row r="4779" ht="27" customHeight="1" spans="1:18">
      <c r="A4779" s="383"/>
      <c r="B4779" s="384"/>
      <c r="C4779" s="385"/>
      <c r="D4779" s="386"/>
      <c r="E4779" s="387"/>
      <c r="F4779" s="388"/>
      <c r="G4779" s="389"/>
      <c r="H4779" s="390"/>
      <c r="I4779" s="388"/>
      <c r="J4779" s="389"/>
      <c r="K4779" s="385"/>
      <c r="L4779" s="385"/>
      <c r="M4779" s="385"/>
      <c r="N4779" s="393"/>
      <c r="O4779" s="385"/>
      <c r="P4779" s="394" t="str">
        <f>TEXT(daily!$B4779,"mmmm")</f>
        <v>January</v>
      </c>
      <c r="Q4779" s="396"/>
      <c r="R4779" s="313" t="str">
        <f t="shared" si="114"/>
        <v>1900</v>
      </c>
    </row>
    <row r="4780" ht="27" customHeight="1" spans="1:18">
      <c r="A4780" s="383"/>
      <c r="B4780" s="384"/>
      <c r="C4780" s="385"/>
      <c r="D4780" s="386"/>
      <c r="E4780" s="387"/>
      <c r="F4780" s="388"/>
      <c r="G4780" s="389"/>
      <c r="H4780" s="390"/>
      <c r="I4780" s="388"/>
      <c r="J4780" s="389"/>
      <c r="K4780" s="385"/>
      <c r="L4780" s="385"/>
      <c r="M4780" s="385"/>
      <c r="N4780" s="391"/>
      <c r="O4780" s="385"/>
      <c r="P4780" s="394" t="str">
        <f>TEXT(daily!$B4780,"mmmm")</f>
        <v>January</v>
      </c>
      <c r="Q4780" s="397"/>
      <c r="R4780" s="313" t="str">
        <f t="shared" si="114"/>
        <v>1900</v>
      </c>
    </row>
    <row r="4781" ht="27" customHeight="1" spans="1:18">
      <c r="A4781" s="383"/>
      <c r="B4781" s="384"/>
      <c r="C4781" s="385"/>
      <c r="D4781" s="386"/>
      <c r="E4781" s="387"/>
      <c r="F4781" s="388"/>
      <c r="G4781" s="389"/>
      <c r="H4781" s="390"/>
      <c r="I4781" s="388"/>
      <c r="J4781" s="389"/>
      <c r="K4781" s="385"/>
      <c r="L4781" s="385"/>
      <c r="M4781" s="385"/>
      <c r="N4781" s="393"/>
      <c r="O4781" s="385"/>
      <c r="P4781" s="394" t="str">
        <f>TEXT(daily!$B4781,"mmmm")</f>
        <v>January</v>
      </c>
      <c r="Q4781" s="396"/>
      <c r="R4781" s="313" t="str">
        <f t="shared" si="114"/>
        <v>1900</v>
      </c>
    </row>
    <row r="4782" ht="27" customHeight="1" spans="1:18">
      <c r="A4782" s="383"/>
      <c r="B4782" s="384"/>
      <c r="C4782" s="385"/>
      <c r="D4782" s="386"/>
      <c r="E4782" s="387"/>
      <c r="F4782" s="388"/>
      <c r="G4782" s="389"/>
      <c r="H4782" s="390"/>
      <c r="I4782" s="388"/>
      <c r="J4782" s="389"/>
      <c r="K4782" s="385"/>
      <c r="L4782" s="385"/>
      <c r="M4782" s="385"/>
      <c r="N4782" s="391"/>
      <c r="O4782" s="385"/>
      <c r="P4782" s="394" t="str">
        <f>TEXT(daily!$B4782,"mmmm")</f>
        <v>January</v>
      </c>
      <c r="Q4782" s="397"/>
      <c r="R4782" s="313" t="str">
        <f t="shared" si="114"/>
        <v>1900</v>
      </c>
    </row>
    <row r="4783" ht="27" customHeight="1" spans="1:18">
      <c r="A4783" s="383"/>
      <c r="B4783" s="384"/>
      <c r="C4783" s="385"/>
      <c r="D4783" s="386"/>
      <c r="E4783" s="387"/>
      <c r="F4783" s="388"/>
      <c r="G4783" s="389"/>
      <c r="H4783" s="390"/>
      <c r="I4783" s="388"/>
      <c r="J4783" s="389"/>
      <c r="K4783" s="385"/>
      <c r="L4783" s="385"/>
      <c r="M4783" s="385"/>
      <c r="N4783" s="393"/>
      <c r="O4783" s="385"/>
      <c r="P4783" s="394" t="str">
        <f>TEXT(daily!$B4783,"mmmm")</f>
        <v>January</v>
      </c>
      <c r="Q4783" s="396"/>
      <c r="R4783" s="313" t="str">
        <f t="shared" si="114"/>
        <v>1900</v>
      </c>
    </row>
    <row r="4784" ht="27" customHeight="1" spans="1:18">
      <c r="A4784" s="383"/>
      <c r="B4784" s="384"/>
      <c r="C4784" s="385"/>
      <c r="D4784" s="386"/>
      <c r="E4784" s="387"/>
      <c r="F4784" s="388"/>
      <c r="G4784" s="389"/>
      <c r="H4784" s="390"/>
      <c r="I4784" s="388"/>
      <c r="J4784" s="389"/>
      <c r="K4784" s="385"/>
      <c r="L4784" s="385"/>
      <c r="M4784" s="385"/>
      <c r="N4784" s="391"/>
      <c r="O4784" s="385"/>
      <c r="P4784" s="394" t="str">
        <f>TEXT(daily!$B4784,"mmmm")</f>
        <v>January</v>
      </c>
      <c r="Q4784" s="397"/>
      <c r="R4784" s="313" t="str">
        <f t="shared" si="114"/>
        <v>1900</v>
      </c>
    </row>
    <row r="4785" ht="27" customHeight="1" spans="1:18">
      <c r="A4785" s="383"/>
      <c r="B4785" s="384"/>
      <c r="C4785" s="385"/>
      <c r="D4785" s="386"/>
      <c r="E4785" s="387"/>
      <c r="F4785" s="388"/>
      <c r="G4785" s="389"/>
      <c r="H4785" s="390"/>
      <c r="I4785" s="388"/>
      <c r="J4785" s="389"/>
      <c r="K4785" s="385"/>
      <c r="L4785" s="385"/>
      <c r="M4785" s="385"/>
      <c r="N4785" s="393"/>
      <c r="O4785" s="385"/>
      <c r="P4785" s="394" t="str">
        <f>TEXT(daily!$B4785,"mmmm")</f>
        <v>January</v>
      </c>
      <c r="Q4785" s="396"/>
      <c r="R4785" s="313" t="str">
        <f t="shared" si="114"/>
        <v>1900</v>
      </c>
    </row>
    <row r="4786" ht="27" customHeight="1" spans="1:18">
      <c r="A4786" s="383"/>
      <c r="B4786" s="384"/>
      <c r="C4786" s="385"/>
      <c r="D4786" s="386"/>
      <c r="E4786" s="387"/>
      <c r="F4786" s="388"/>
      <c r="G4786" s="389"/>
      <c r="H4786" s="390"/>
      <c r="I4786" s="388"/>
      <c r="J4786" s="389"/>
      <c r="K4786" s="385"/>
      <c r="L4786" s="385"/>
      <c r="M4786" s="385"/>
      <c r="N4786" s="391"/>
      <c r="O4786" s="385"/>
      <c r="P4786" s="394" t="str">
        <f>TEXT(daily!$B4786,"mmmm")</f>
        <v>January</v>
      </c>
      <c r="Q4786" s="397"/>
      <c r="R4786" s="313" t="str">
        <f t="shared" si="114"/>
        <v>1900</v>
      </c>
    </row>
    <row r="4787" ht="27" customHeight="1" spans="1:18">
      <c r="A4787" s="383"/>
      <c r="B4787" s="384"/>
      <c r="C4787" s="385"/>
      <c r="D4787" s="386"/>
      <c r="E4787" s="387"/>
      <c r="F4787" s="388"/>
      <c r="G4787" s="389"/>
      <c r="H4787" s="390"/>
      <c r="I4787" s="388"/>
      <c r="J4787" s="389"/>
      <c r="K4787" s="385"/>
      <c r="L4787" s="385"/>
      <c r="M4787" s="385"/>
      <c r="N4787" s="393"/>
      <c r="O4787" s="385"/>
      <c r="P4787" s="394" t="str">
        <f>TEXT(daily!$B4787,"mmmm")</f>
        <v>January</v>
      </c>
      <c r="Q4787" s="396"/>
      <c r="R4787" s="313" t="str">
        <f t="shared" si="114"/>
        <v>1900</v>
      </c>
    </row>
    <row r="4788" ht="27" customHeight="1" spans="1:18">
      <c r="A4788" s="383"/>
      <c r="B4788" s="384"/>
      <c r="C4788" s="385"/>
      <c r="D4788" s="386"/>
      <c r="E4788" s="387"/>
      <c r="F4788" s="388"/>
      <c r="G4788" s="389"/>
      <c r="H4788" s="390"/>
      <c r="I4788" s="388"/>
      <c r="J4788" s="389"/>
      <c r="K4788" s="385"/>
      <c r="L4788" s="385"/>
      <c r="M4788" s="385"/>
      <c r="N4788" s="391"/>
      <c r="O4788" s="385"/>
      <c r="P4788" s="394" t="str">
        <f>TEXT(daily!$B4788,"mmmm")</f>
        <v>January</v>
      </c>
      <c r="Q4788" s="397"/>
      <c r="R4788" s="313" t="str">
        <f t="shared" si="114"/>
        <v>1900</v>
      </c>
    </row>
    <row r="4789" ht="27" customHeight="1" spans="1:18">
      <c r="A4789" s="383"/>
      <c r="B4789" s="384"/>
      <c r="C4789" s="385"/>
      <c r="D4789" s="386"/>
      <c r="E4789" s="387"/>
      <c r="F4789" s="388"/>
      <c r="G4789" s="389"/>
      <c r="H4789" s="390"/>
      <c r="I4789" s="388"/>
      <c r="J4789" s="389"/>
      <c r="K4789" s="385"/>
      <c r="L4789" s="385"/>
      <c r="M4789" s="385"/>
      <c r="N4789" s="393"/>
      <c r="O4789" s="385"/>
      <c r="P4789" s="394" t="str">
        <f>TEXT(daily!$B4789,"mmmm")</f>
        <v>January</v>
      </c>
      <c r="Q4789" s="396"/>
      <c r="R4789" s="313" t="str">
        <f t="shared" si="114"/>
        <v>1900</v>
      </c>
    </row>
    <row r="4790" ht="27" customHeight="1" spans="1:18">
      <c r="A4790" s="383"/>
      <c r="B4790" s="384"/>
      <c r="C4790" s="385"/>
      <c r="D4790" s="386"/>
      <c r="E4790" s="387"/>
      <c r="F4790" s="388"/>
      <c r="G4790" s="389"/>
      <c r="H4790" s="390"/>
      <c r="I4790" s="388"/>
      <c r="J4790" s="389"/>
      <c r="K4790" s="385"/>
      <c r="L4790" s="385"/>
      <c r="M4790" s="385"/>
      <c r="N4790" s="391"/>
      <c r="O4790" s="385"/>
      <c r="P4790" s="394" t="str">
        <f>TEXT(daily!$B4790,"mmmm")</f>
        <v>January</v>
      </c>
      <c r="Q4790" s="397"/>
      <c r="R4790" s="313" t="str">
        <f t="shared" si="114"/>
        <v>1900</v>
      </c>
    </row>
    <row r="4791" ht="27" customHeight="1" spans="1:18">
      <c r="A4791" s="383"/>
      <c r="B4791" s="384"/>
      <c r="C4791" s="385"/>
      <c r="D4791" s="386"/>
      <c r="E4791" s="387"/>
      <c r="F4791" s="388"/>
      <c r="G4791" s="389"/>
      <c r="H4791" s="390"/>
      <c r="I4791" s="388"/>
      <c r="J4791" s="389"/>
      <c r="K4791" s="385"/>
      <c r="L4791" s="385"/>
      <c r="M4791" s="385"/>
      <c r="N4791" s="393"/>
      <c r="O4791" s="385"/>
      <c r="P4791" s="394" t="str">
        <f>TEXT(daily!$B4791,"mmmm")</f>
        <v>January</v>
      </c>
      <c r="Q4791" s="396"/>
      <c r="R4791" s="313" t="str">
        <f t="shared" si="114"/>
        <v>1900</v>
      </c>
    </row>
    <row r="4792" ht="27" customHeight="1" spans="1:18">
      <c r="A4792" s="383"/>
      <c r="B4792" s="384"/>
      <c r="C4792" s="385"/>
      <c r="D4792" s="386"/>
      <c r="E4792" s="387"/>
      <c r="F4792" s="388"/>
      <c r="G4792" s="389"/>
      <c r="H4792" s="390"/>
      <c r="I4792" s="388"/>
      <c r="J4792" s="389"/>
      <c r="K4792" s="385"/>
      <c r="L4792" s="385"/>
      <c r="M4792" s="385"/>
      <c r="N4792" s="391"/>
      <c r="O4792" s="385"/>
      <c r="P4792" s="394" t="str">
        <f>TEXT(daily!$B4792,"mmmm")</f>
        <v>January</v>
      </c>
      <c r="Q4792" s="397"/>
      <c r="R4792" s="313" t="str">
        <f t="shared" si="114"/>
        <v>1900</v>
      </c>
    </row>
    <row r="4793" ht="27" customHeight="1" spans="1:18">
      <c r="A4793" s="383"/>
      <c r="B4793" s="384"/>
      <c r="C4793" s="385"/>
      <c r="D4793" s="386"/>
      <c r="E4793" s="387"/>
      <c r="F4793" s="388"/>
      <c r="G4793" s="389"/>
      <c r="H4793" s="390"/>
      <c r="I4793" s="388"/>
      <c r="J4793" s="389"/>
      <c r="K4793" s="385"/>
      <c r="L4793" s="385"/>
      <c r="M4793" s="385"/>
      <c r="N4793" s="393"/>
      <c r="O4793" s="385"/>
      <c r="P4793" s="394" t="str">
        <f>TEXT(daily!$B4793,"mmmm")</f>
        <v>January</v>
      </c>
      <c r="Q4793" s="396"/>
      <c r="R4793" s="313" t="str">
        <f t="shared" si="114"/>
        <v>1900</v>
      </c>
    </row>
    <row r="4794" ht="27" customHeight="1" spans="1:18">
      <c r="A4794" s="383"/>
      <c r="B4794" s="384"/>
      <c r="C4794" s="385"/>
      <c r="D4794" s="386"/>
      <c r="E4794" s="387"/>
      <c r="F4794" s="388"/>
      <c r="G4794" s="389"/>
      <c r="H4794" s="390"/>
      <c r="I4794" s="388"/>
      <c r="J4794" s="389"/>
      <c r="K4794" s="385"/>
      <c r="L4794" s="385"/>
      <c r="M4794" s="385"/>
      <c r="N4794" s="391"/>
      <c r="O4794" s="385"/>
      <c r="P4794" s="394" t="str">
        <f>TEXT(daily!$B4794,"mmmm")</f>
        <v>January</v>
      </c>
      <c r="Q4794" s="397"/>
      <c r="R4794" s="313" t="str">
        <f t="shared" si="114"/>
        <v>1900</v>
      </c>
    </row>
    <row r="4795" ht="27" customHeight="1" spans="1:18">
      <c r="A4795" s="383"/>
      <c r="B4795" s="384"/>
      <c r="C4795" s="385"/>
      <c r="D4795" s="386"/>
      <c r="E4795" s="387"/>
      <c r="F4795" s="388"/>
      <c r="G4795" s="389"/>
      <c r="H4795" s="390"/>
      <c r="I4795" s="388"/>
      <c r="J4795" s="389"/>
      <c r="K4795" s="385"/>
      <c r="L4795" s="385"/>
      <c r="M4795" s="385"/>
      <c r="N4795" s="393"/>
      <c r="O4795" s="385"/>
      <c r="P4795" s="394" t="str">
        <f>TEXT(daily!$B4795,"mmmm")</f>
        <v>January</v>
      </c>
      <c r="Q4795" s="396"/>
      <c r="R4795" s="313" t="str">
        <f t="shared" si="114"/>
        <v>1900</v>
      </c>
    </row>
    <row r="4796" ht="27" customHeight="1" spans="1:18">
      <c r="A4796" s="383"/>
      <c r="B4796" s="384"/>
      <c r="C4796" s="385"/>
      <c r="D4796" s="386"/>
      <c r="E4796" s="387"/>
      <c r="F4796" s="388"/>
      <c r="G4796" s="389"/>
      <c r="H4796" s="390"/>
      <c r="I4796" s="388"/>
      <c r="J4796" s="389"/>
      <c r="K4796" s="385"/>
      <c r="L4796" s="385"/>
      <c r="M4796" s="385"/>
      <c r="N4796" s="391"/>
      <c r="O4796" s="385"/>
      <c r="P4796" s="394" t="str">
        <f>TEXT(daily!$B4796,"mmmm")</f>
        <v>January</v>
      </c>
      <c r="Q4796" s="397"/>
      <c r="R4796" s="313" t="str">
        <f t="shared" si="114"/>
        <v>1900</v>
      </c>
    </row>
    <row r="4797" ht="27" customHeight="1" spans="1:18">
      <c r="A4797" s="383"/>
      <c r="B4797" s="384"/>
      <c r="C4797" s="385"/>
      <c r="D4797" s="386"/>
      <c r="E4797" s="387"/>
      <c r="F4797" s="388"/>
      <c r="G4797" s="389"/>
      <c r="H4797" s="390"/>
      <c r="I4797" s="388"/>
      <c r="J4797" s="389"/>
      <c r="K4797" s="385"/>
      <c r="L4797" s="385"/>
      <c r="M4797" s="385"/>
      <c r="N4797" s="393"/>
      <c r="O4797" s="385"/>
      <c r="P4797" s="394" t="str">
        <f>TEXT(daily!$B4797,"mmmm")</f>
        <v>January</v>
      </c>
      <c r="Q4797" s="396"/>
      <c r="R4797" s="313" t="str">
        <f t="shared" si="114"/>
        <v>1900</v>
      </c>
    </row>
    <row r="4798" ht="27" customHeight="1" spans="1:18">
      <c r="A4798" s="383"/>
      <c r="B4798" s="384"/>
      <c r="C4798" s="385"/>
      <c r="D4798" s="386"/>
      <c r="E4798" s="387"/>
      <c r="F4798" s="388"/>
      <c r="G4798" s="389"/>
      <c r="H4798" s="390"/>
      <c r="I4798" s="388"/>
      <c r="J4798" s="389"/>
      <c r="K4798" s="385"/>
      <c r="L4798" s="385"/>
      <c r="M4798" s="385"/>
      <c r="N4798" s="391"/>
      <c r="O4798" s="385"/>
      <c r="P4798" s="394" t="str">
        <f>TEXT(daily!$B4798,"mmmm")</f>
        <v>January</v>
      </c>
      <c r="Q4798" s="397"/>
      <c r="R4798" s="313" t="str">
        <f t="shared" si="114"/>
        <v>1900</v>
      </c>
    </row>
    <row r="4799" ht="27" customHeight="1" spans="1:18">
      <c r="A4799" s="383"/>
      <c r="B4799" s="384"/>
      <c r="C4799" s="385"/>
      <c r="D4799" s="386"/>
      <c r="E4799" s="387"/>
      <c r="F4799" s="388"/>
      <c r="G4799" s="389"/>
      <c r="H4799" s="390"/>
      <c r="I4799" s="388"/>
      <c r="J4799" s="389"/>
      <c r="K4799" s="385"/>
      <c r="L4799" s="385"/>
      <c r="M4799" s="385"/>
      <c r="N4799" s="393"/>
      <c r="O4799" s="385"/>
      <c r="P4799" s="394" t="str">
        <f>TEXT(daily!$B4799,"mmmm")</f>
        <v>January</v>
      </c>
      <c r="Q4799" s="396"/>
      <c r="R4799" s="313" t="str">
        <f t="shared" si="114"/>
        <v>1900</v>
      </c>
    </row>
    <row r="4800" ht="27" customHeight="1" spans="1:18">
      <c r="A4800" s="383"/>
      <c r="B4800" s="384"/>
      <c r="C4800" s="385"/>
      <c r="D4800" s="386"/>
      <c r="E4800" s="387"/>
      <c r="F4800" s="388"/>
      <c r="G4800" s="389"/>
      <c r="H4800" s="390"/>
      <c r="I4800" s="388"/>
      <c r="J4800" s="389"/>
      <c r="K4800" s="385"/>
      <c r="L4800" s="385"/>
      <c r="M4800" s="385"/>
      <c r="N4800" s="391"/>
      <c r="O4800" s="385"/>
      <c r="P4800" s="394" t="str">
        <f>TEXT(daily!$B4800,"mmmm")</f>
        <v>January</v>
      </c>
      <c r="Q4800" s="397"/>
      <c r="R4800" s="313" t="str">
        <f t="shared" si="114"/>
        <v>1900</v>
      </c>
    </row>
    <row r="4801" ht="27" customHeight="1" spans="1:18">
      <c r="A4801" s="383"/>
      <c r="B4801" s="384"/>
      <c r="C4801" s="385"/>
      <c r="D4801" s="386"/>
      <c r="E4801" s="387"/>
      <c r="F4801" s="388"/>
      <c r="G4801" s="389"/>
      <c r="H4801" s="390"/>
      <c r="I4801" s="388"/>
      <c r="J4801" s="389"/>
      <c r="K4801" s="385"/>
      <c r="L4801" s="385"/>
      <c r="M4801" s="385"/>
      <c r="N4801" s="393"/>
      <c r="O4801" s="385"/>
      <c r="P4801" s="394" t="str">
        <f>TEXT(daily!$B4801,"mmmm")</f>
        <v>January</v>
      </c>
      <c r="Q4801" s="396"/>
      <c r="R4801" s="313" t="str">
        <f t="shared" si="114"/>
        <v>1900</v>
      </c>
    </row>
    <row r="4802" ht="27" customHeight="1" spans="1:18">
      <c r="A4802" s="383"/>
      <c r="B4802" s="384"/>
      <c r="C4802" s="385"/>
      <c r="D4802" s="386"/>
      <c r="E4802" s="387"/>
      <c r="F4802" s="388"/>
      <c r="G4802" s="389"/>
      <c r="H4802" s="390"/>
      <c r="I4802" s="388"/>
      <c r="J4802" s="389"/>
      <c r="K4802" s="385"/>
      <c r="L4802" s="385"/>
      <c r="M4802" s="385"/>
      <c r="N4802" s="391"/>
      <c r="O4802" s="385"/>
      <c r="P4802" s="394" t="str">
        <f>TEXT(daily!$B4802,"mmmm")</f>
        <v>January</v>
      </c>
      <c r="Q4802" s="397"/>
      <c r="R4802" s="313" t="str">
        <f t="shared" si="114"/>
        <v>1900</v>
      </c>
    </row>
    <row r="4803" ht="27" customHeight="1" spans="1:18">
      <c r="A4803" s="383"/>
      <c r="B4803" s="384"/>
      <c r="C4803" s="385"/>
      <c r="D4803" s="386"/>
      <c r="E4803" s="387"/>
      <c r="F4803" s="388"/>
      <c r="G4803" s="389"/>
      <c r="H4803" s="390"/>
      <c r="I4803" s="388"/>
      <c r="J4803" s="389"/>
      <c r="K4803" s="385"/>
      <c r="L4803" s="385"/>
      <c r="M4803" s="385"/>
      <c r="N4803" s="393"/>
      <c r="O4803" s="385"/>
      <c r="P4803" s="394" t="str">
        <f>TEXT(daily!$B4803,"mmmm")</f>
        <v>January</v>
      </c>
      <c r="Q4803" s="396"/>
      <c r="R4803" s="313" t="str">
        <f t="shared" si="114"/>
        <v>1900</v>
      </c>
    </row>
    <row r="4804" ht="27" customHeight="1" spans="1:18">
      <c r="A4804" s="383"/>
      <c r="B4804" s="384"/>
      <c r="C4804" s="385"/>
      <c r="D4804" s="386"/>
      <c r="E4804" s="387"/>
      <c r="F4804" s="388"/>
      <c r="G4804" s="389"/>
      <c r="H4804" s="390"/>
      <c r="I4804" s="388"/>
      <c r="J4804" s="389"/>
      <c r="K4804" s="385"/>
      <c r="L4804" s="385"/>
      <c r="M4804" s="385"/>
      <c r="N4804" s="391"/>
      <c r="O4804" s="385"/>
      <c r="P4804" s="394" t="str">
        <f>TEXT(daily!$B4804,"mmmm")</f>
        <v>January</v>
      </c>
      <c r="Q4804" s="397"/>
      <c r="R4804" s="313" t="str">
        <f t="shared" si="114"/>
        <v>1900</v>
      </c>
    </row>
    <row r="4805" ht="27" customHeight="1" spans="1:18">
      <c r="A4805" s="383"/>
      <c r="B4805" s="384"/>
      <c r="C4805" s="385"/>
      <c r="D4805" s="386"/>
      <c r="E4805" s="387"/>
      <c r="F4805" s="388"/>
      <c r="G4805" s="389"/>
      <c r="H4805" s="390"/>
      <c r="I4805" s="388"/>
      <c r="J4805" s="389"/>
      <c r="K4805" s="385"/>
      <c r="L4805" s="385"/>
      <c r="M4805" s="385"/>
      <c r="N4805" s="393"/>
      <c r="O4805" s="385"/>
      <c r="P4805" s="394" t="str">
        <f>TEXT(daily!$B4805,"mmmm")</f>
        <v>January</v>
      </c>
      <c r="Q4805" s="396"/>
      <c r="R4805" s="313" t="str">
        <f t="shared" si="114"/>
        <v>1900</v>
      </c>
    </row>
    <row r="4806" ht="27" customHeight="1" spans="1:18">
      <c r="A4806" s="383"/>
      <c r="B4806" s="384"/>
      <c r="C4806" s="385"/>
      <c r="D4806" s="386"/>
      <c r="E4806" s="387"/>
      <c r="F4806" s="388"/>
      <c r="G4806" s="389"/>
      <c r="H4806" s="390"/>
      <c r="I4806" s="388"/>
      <c r="J4806" s="389"/>
      <c r="K4806" s="385"/>
      <c r="L4806" s="385"/>
      <c r="M4806" s="385"/>
      <c r="N4806" s="391"/>
      <c r="O4806" s="385"/>
      <c r="P4806" s="394" t="str">
        <f>TEXT(daily!$B4806,"mmmm")</f>
        <v>January</v>
      </c>
      <c r="Q4806" s="397"/>
      <c r="R4806" s="313" t="str">
        <f t="shared" si="114"/>
        <v>1900</v>
      </c>
    </row>
    <row r="4807" ht="27" customHeight="1" spans="1:18">
      <c r="A4807" s="383"/>
      <c r="B4807" s="384"/>
      <c r="C4807" s="385"/>
      <c r="D4807" s="386"/>
      <c r="E4807" s="387"/>
      <c r="F4807" s="388"/>
      <c r="G4807" s="389"/>
      <c r="H4807" s="390"/>
      <c r="I4807" s="388"/>
      <c r="J4807" s="389"/>
      <c r="K4807" s="385"/>
      <c r="L4807" s="385"/>
      <c r="M4807" s="385"/>
      <c r="N4807" s="393"/>
      <c r="O4807" s="385"/>
      <c r="P4807" s="394" t="str">
        <f>TEXT(daily!$B4807,"mmmm")</f>
        <v>January</v>
      </c>
      <c r="Q4807" s="396"/>
      <c r="R4807" s="313" t="str">
        <f t="shared" si="114"/>
        <v>1900</v>
      </c>
    </row>
    <row r="4808" ht="27" customHeight="1" spans="1:18">
      <c r="A4808" s="383"/>
      <c r="B4808" s="384"/>
      <c r="C4808" s="385"/>
      <c r="D4808" s="386"/>
      <c r="E4808" s="387"/>
      <c r="F4808" s="388"/>
      <c r="G4808" s="389"/>
      <c r="H4808" s="390"/>
      <c r="I4808" s="388"/>
      <c r="J4808" s="389"/>
      <c r="K4808" s="385"/>
      <c r="L4808" s="385"/>
      <c r="M4808" s="385"/>
      <c r="N4808" s="391"/>
      <c r="O4808" s="385"/>
      <c r="P4808" s="394" t="str">
        <f>TEXT(daily!$B4808,"mmmm")</f>
        <v>January</v>
      </c>
      <c r="Q4808" s="397"/>
      <c r="R4808" s="313" t="str">
        <f t="shared" si="114"/>
        <v>1900</v>
      </c>
    </row>
    <row r="4809" ht="27" customHeight="1" spans="1:18">
      <c r="A4809" s="383"/>
      <c r="B4809" s="384"/>
      <c r="C4809" s="385"/>
      <c r="D4809" s="386"/>
      <c r="E4809" s="387"/>
      <c r="F4809" s="388"/>
      <c r="G4809" s="389"/>
      <c r="H4809" s="390"/>
      <c r="I4809" s="388"/>
      <c r="J4809" s="389"/>
      <c r="K4809" s="385"/>
      <c r="L4809" s="385"/>
      <c r="M4809" s="385"/>
      <c r="N4809" s="393"/>
      <c r="O4809" s="385"/>
      <c r="P4809" s="394" t="str">
        <f>TEXT(daily!$B4809,"mmmm")</f>
        <v>January</v>
      </c>
      <c r="Q4809" s="396"/>
      <c r="R4809" s="313" t="str">
        <f t="shared" si="114"/>
        <v>1900</v>
      </c>
    </row>
    <row r="4810" ht="27" customHeight="1" spans="1:18">
      <c r="A4810" s="383"/>
      <c r="B4810" s="384"/>
      <c r="C4810" s="385"/>
      <c r="D4810" s="386"/>
      <c r="E4810" s="387"/>
      <c r="F4810" s="388"/>
      <c r="G4810" s="389"/>
      <c r="H4810" s="390"/>
      <c r="I4810" s="388"/>
      <c r="J4810" s="389"/>
      <c r="K4810" s="385"/>
      <c r="L4810" s="385"/>
      <c r="M4810" s="385"/>
      <c r="N4810" s="391"/>
      <c r="O4810" s="385"/>
      <c r="P4810" s="394" t="str">
        <f>TEXT(daily!$B4810,"mmmm")</f>
        <v>January</v>
      </c>
      <c r="Q4810" s="397"/>
      <c r="R4810" s="313" t="str">
        <f t="shared" si="114"/>
        <v>1900</v>
      </c>
    </row>
    <row r="4811" ht="27" customHeight="1" spans="1:18">
      <c r="A4811" s="383"/>
      <c r="B4811" s="384"/>
      <c r="C4811" s="385"/>
      <c r="D4811" s="386"/>
      <c r="E4811" s="387"/>
      <c r="F4811" s="388"/>
      <c r="G4811" s="389"/>
      <c r="H4811" s="390"/>
      <c r="I4811" s="388"/>
      <c r="J4811" s="389"/>
      <c r="K4811" s="385"/>
      <c r="L4811" s="385"/>
      <c r="M4811" s="385"/>
      <c r="N4811" s="393"/>
      <c r="O4811" s="385"/>
      <c r="P4811" s="394" t="str">
        <f>TEXT(daily!$B4811,"mmmm")</f>
        <v>January</v>
      </c>
      <c r="Q4811" s="396"/>
      <c r="R4811" s="313" t="str">
        <f t="shared" si="114"/>
        <v>1900</v>
      </c>
    </row>
    <row r="4812" ht="27" customHeight="1" spans="1:18">
      <c r="A4812" s="383"/>
      <c r="B4812" s="384"/>
      <c r="C4812" s="385"/>
      <c r="D4812" s="386"/>
      <c r="E4812" s="387"/>
      <c r="F4812" s="388"/>
      <c r="G4812" s="389"/>
      <c r="H4812" s="390"/>
      <c r="I4812" s="388"/>
      <c r="J4812" s="389"/>
      <c r="K4812" s="385"/>
      <c r="L4812" s="385"/>
      <c r="M4812" s="385"/>
      <c r="N4812" s="391"/>
      <c r="O4812" s="385"/>
      <c r="P4812" s="394" t="str">
        <f>TEXT(daily!$B4812,"mmmm")</f>
        <v>January</v>
      </c>
      <c r="Q4812" s="397"/>
      <c r="R4812" s="313" t="str">
        <f t="shared" si="114"/>
        <v>1900</v>
      </c>
    </row>
    <row r="4813" ht="27" customHeight="1" spans="1:18">
      <c r="A4813" s="383"/>
      <c r="B4813" s="384"/>
      <c r="C4813" s="385"/>
      <c r="D4813" s="386"/>
      <c r="E4813" s="387"/>
      <c r="F4813" s="388"/>
      <c r="G4813" s="389"/>
      <c r="H4813" s="390"/>
      <c r="I4813" s="388"/>
      <c r="J4813" s="389"/>
      <c r="K4813" s="385"/>
      <c r="L4813" s="385"/>
      <c r="M4813" s="385"/>
      <c r="N4813" s="393"/>
      <c r="O4813" s="385"/>
      <c r="P4813" s="394" t="str">
        <f>TEXT(daily!$B4813,"mmmm")</f>
        <v>January</v>
      </c>
      <c r="Q4813" s="396"/>
      <c r="R4813" s="313" t="str">
        <f t="shared" si="114"/>
        <v>1900</v>
      </c>
    </row>
    <row r="4814" ht="27" customHeight="1" spans="1:18">
      <c r="A4814" s="383"/>
      <c r="B4814" s="384"/>
      <c r="C4814" s="385"/>
      <c r="D4814" s="386"/>
      <c r="E4814" s="387"/>
      <c r="F4814" s="388"/>
      <c r="G4814" s="389"/>
      <c r="H4814" s="390"/>
      <c r="I4814" s="388"/>
      <c r="J4814" s="389"/>
      <c r="K4814" s="385"/>
      <c r="L4814" s="385"/>
      <c r="M4814" s="385"/>
      <c r="N4814" s="391"/>
      <c r="O4814" s="385"/>
      <c r="P4814" s="394" t="str">
        <f>TEXT(daily!$B4814,"mmmm")</f>
        <v>January</v>
      </c>
      <c r="Q4814" s="397"/>
      <c r="R4814" s="313" t="str">
        <f t="shared" si="114"/>
        <v>1900</v>
      </c>
    </row>
    <row r="4815" ht="27" customHeight="1" spans="1:18">
      <c r="A4815" s="383"/>
      <c r="B4815" s="384"/>
      <c r="C4815" s="385"/>
      <c r="D4815" s="386"/>
      <c r="E4815" s="387"/>
      <c r="F4815" s="388"/>
      <c r="G4815" s="389"/>
      <c r="H4815" s="390"/>
      <c r="I4815" s="388"/>
      <c r="J4815" s="389"/>
      <c r="K4815" s="385"/>
      <c r="L4815" s="385"/>
      <c r="M4815" s="385"/>
      <c r="N4815" s="393"/>
      <c r="O4815" s="385"/>
      <c r="P4815" s="394" t="str">
        <f>TEXT(daily!$B4815,"mmmm")</f>
        <v>January</v>
      </c>
      <c r="Q4815" s="396"/>
      <c r="R4815" s="313" t="str">
        <f t="shared" ref="R4815:R4878" si="115">TEXT(B4815,"yyyy")</f>
        <v>1900</v>
      </c>
    </row>
    <row r="4816" ht="27" customHeight="1" spans="1:18">
      <c r="A4816" s="383"/>
      <c r="B4816" s="384"/>
      <c r="C4816" s="385"/>
      <c r="D4816" s="386"/>
      <c r="E4816" s="387"/>
      <c r="F4816" s="388"/>
      <c r="G4816" s="389"/>
      <c r="H4816" s="390"/>
      <c r="I4816" s="388"/>
      <c r="J4816" s="389"/>
      <c r="K4816" s="385"/>
      <c r="L4816" s="385"/>
      <c r="M4816" s="385"/>
      <c r="N4816" s="391"/>
      <c r="O4816" s="385"/>
      <c r="P4816" s="394" t="str">
        <f>TEXT(daily!$B4816,"mmmm")</f>
        <v>January</v>
      </c>
      <c r="Q4816" s="397"/>
      <c r="R4816" s="313" t="str">
        <f t="shared" si="115"/>
        <v>1900</v>
      </c>
    </row>
    <row r="4817" ht="27" customHeight="1" spans="1:18">
      <c r="A4817" s="383"/>
      <c r="B4817" s="384"/>
      <c r="C4817" s="385"/>
      <c r="D4817" s="386"/>
      <c r="E4817" s="387"/>
      <c r="F4817" s="388"/>
      <c r="G4817" s="389"/>
      <c r="H4817" s="390"/>
      <c r="I4817" s="388"/>
      <c r="J4817" s="389"/>
      <c r="K4817" s="385"/>
      <c r="L4817" s="385"/>
      <c r="M4817" s="385"/>
      <c r="N4817" s="393"/>
      <c r="O4817" s="385"/>
      <c r="P4817" s="394" t="str">
        <f>TEXT(daily!$B4817,"mmmm")</f>
        <v>January</v>
      </c>
      <c r="Q4817" s="396"/>
      <c r="R4817" s="313" t="str">
        <f t="shared" si="115"/>
        <v>1900</v>
      </c>
    </row>
    <row r="4818" ht="27" customHeight="1" spans="1:18">
      <c r="A4818" s="383"/>
      <c r="B4818" s="384"/>
      <c r="C4818" s="385"/>
      <c r="D4818" s="386"/>
      <c r="E4818" s="387"/>
      <c r="F4818" s="388"/>
      <c r="G4818" s="389"/>
      <c r="H4818" s="390"/>
      <c r="I4818" s="388"/>
      <c r="J4818" s="389"/>
      <c r="K4818" s="385"/>
      <c r="L4818" s="385"/>
      <c r="M4818" s="385"/>
      <c r="N4818" s="391"/>
      <c r="O4818" s="385"/>
      <c r="P4818" s="394" t="str">
        <f>TEXT(daily!$B4818,"mmmm")</f>
        <v>January</v>
      </c>
      <c r="Q4818" s="397"/>
      <c r="R4818" s="313" t="str">
        <f t="shared" si="115"/>
        <v>1900</v>
      </c>
    </row>
    <row r="4819" ht="27" customHeight="1" spans="1:18">
      <c r="A4819" s="383"/>
      <c r="B4819" s="384"/>
      <c r="C4819" s="385"/>
      <c r="D4819" s="386"/>
      <c r="E4819" s="387"/>
      <c r="F4819" s="388"/>
      <c r="G4819" s="389"/>
      <c r="H4819" s="390"/>
      <c r="I4819" s="388"/>
      <c r="J4819" s="389"/>
      <c r="K4819" s="385"/>
      <c r="L4819" s="385"/>
      <c r="M4819" s="385"/>
      <c r="N4819" s="393"/>
      <c r="O4819" s="385"/>
      <c r="P4819" s="394" t="str">
        <f>TEXT(daily!$B4819,"mmmm")</f>
        <v>January</v>
      </c>
      <c r="Q4819" s="396"/>
      <c r="R4819" s="313" t="str">
        <f t="shared" si="115"/>
        <v>1900</v>
      </c>
    </row>
    <row r="4820" ht="27" customHeight="1" spans="1:18">
      <c r="A4820" s="383"/>
      <c r="B4820" s="384"/>
      <c r="C4820" s="385"/>
      <c r="D4820" s="386"/>
      <c r="E4820" s="387"/>
      <c r="F4820" s="388"/>
      <c r="G4820" s="389"/>
      <c r="H4820" s="390"/>
      <c r="I4820" s="388"/>
      <c r="J4820" s="389"/>
      <c r="K4820" s="385"/>
      <c r="L4820" s="385"/>
      <c r="M4820" s="385"/>
      <c r="N4820" s="391"/>
      <c r="O4820" s="385"/>
      <c r="P4820" s="394" t="str">
        <f>TEXT(daily!$B4820,"mmmm")</f>
        <v>January</v>
      </c>
      <c r="Q4820" s="397"/>
      <c r="R4820" s="313" t="str">
        <f t="shared" si="115"/>
        <v>1900</v>
      </c>
    </row>
    <row r="4821" ht="27" customHeight="1" spans="1:18">
      <c r="A4821" s="383"/>
      <c r="B4821" s="384"/>
      <c r="C4821" s="385"/>
      <c r="D4821" s="386"/>
      <c r="E4821" s="387"/>
      <c r="F4821" s="388"/>
      <c r="G4821" s="389"/>
      <c r="H4821" s="390"/>
      <c r="I4821" s="388"/>
      <c r="J4821" s="389"/>
      <c r="K4821" s="385"/>
      <c r="L4821" s="385"/>
      <c r="M4821" s="385"/>
      <c r="N4821" s="393"/>
      <c r="O4821" s="385"/>
      <c r="P4821" s="394" t="str">
        <f>TEXT(daily!$B4821,"mmmm")</f>
        <v>January</v>
      </c>
      <c r="Q4821" s="396"/>
      <c r="R4821" s="313" t="str">
        <f t="shared" si="115"/>
        <v>1900</v>
      </c>
    </row>
    <row r="4822" ht="27" customHeight="1" spans="1:18">
      <c r="A4822" s="383"/>
      <c r="B4822" s="384"/>
      <c r="C4822" s="385"/>
      <c r="D4822" s="386"/>
      <c r="E4822" s="387"/>
      <c r="F4822" s="388"/>
      <c r="G4822" s="389"/>
      <c r="H4822" s="390"/>
      <c r="I4822" s="388"/>
      <c r="J4822" s="389"/>
      <c r="K4822" s="385"/>
      <c r="L4822" s="385"/>
      <c r="M4822" s="385"/>
      <c r="N4822" s="391"/>
      <c r="O4822" s="385"/>
      <c r="P4822" s="394" t="str">
        <f>TEXT(daily!$B4822,"mmmm")</f>
        <v>January</v>
      </c>
      <c r="Q4822" s="397"/>
      <c r="R4822" s="313" t="str">
        <f t="shared" si="115"/>
        <v>1900</v>
      </c>
    </row>
    <row r="4823" ht="27" customHeight="1" spans="1:18">
      <c r="A4823" s="383"/>
      <c r="B4823" s="384"/>
      <c r="C4823" s="385"/>
      <c r="D4823" s="386"/>
      <c r="E4823" s="387"/>
      <c r="F4823" s="388"/>
      <c r="G4823" s="389"/>
      <c r="H4823" s="390"/>
      <c r="I4823" s="388"/>
      <c r="J4823" s="389"/>
      <c r="K4823" s="385"/>
      <c r="L4823" s="385"/>
      <c r="M4823" s="385"/>
      <c r="N4823" s="393"/>
      <c r="O4823" s="385"/>
      <c r="P4823" s="394" t="str">
        <f>TEXT(daily!$B4823,"mmmm")</f>
        <v>January</v>
      </c>
      <c r="Q4823" s="396"/>
      <c r="R4823" s="313" t="str">
        <f t="shared" si="115"/>
        <v>1900</v>
      </c>
    </row>
    <row r="4824" ht="27" customHeight="1" spans="1:18">
      <c r="A4824" s="383"/>
      <c r="B4824" s="384"/>
      <c r="C4824" s="385"/>
      <c r="D4824" s="386"/>
      <c r="E4824" s="387"/>
      <c r="F4824" s="388"/>
      <c r="G4824" s="389"/>
      <c r="H4824" s="390"/>
      <c r="I4824" s="388"/>
      <c r="J4824" s="389"/>
      <c r="K4824" s="385"/>
      <c r="L4824" s="385"/>
      <c r="M4824" s="385"/>
      <c r="N4824" s="391"/>
      <c r="O4824" s="385"/>
      <c r="P4824" s="394" t="str">
        <f>TEXT(daily!$B4824,"mmmm")</f>
        <v>January</v>
      </c>
      <c r="Q4824" s="397"/>
      <c r="R4824" s="313" t="str">
        <f t="shared" si="115"/>
        <v>1900</v>
      </c>
    </row>
    <row r="4825" ht="27" customHeight="1" spans="1:18">
      <c r="A4825" s="383"/>
      <c r="B4825" s="384"/>
      <c r="C4825" s="385"/>
      <c r="D4825" s="386"/>
      <c r="E4825" s="387"/>
      <c r="F4825" s="388"/>
      <c r="G4825" s="389"/>
      <c r="H4825" s="390"/>
      <c r="I4825" s="388"/>
      <c r="J4825" s="389"/>
      <c r="K4825" s="385"/>
      <c r="L4825" s="385"/>
      <c r="M4825" s="385"/>
      <c r="N4825" s="393"/>
      <c r="O4825" s="385"/>
      <c r="P4825" s="394" t="str">
        <f>TEXT(daily!$B4825,"mmmm")</f>
        <v>January</v>
      </c>
      <c r="Q4825" s="396"/>
      <c r="R4825" s="313" t="str">
        <f t="shared" si="115"/>
        <v>1900</v>
      </c>
    </row>
    <row r="4826" ht="27" customHeight="1" spans="1:18">
      <c r="A4826" s="383"/>
      <c r="B4826" s="384"/>
      <c r="C4826" s="385"/>
      <c r="D4826" s="386"/>
      <c r="E4826" s="387"/>
      <c r="F4826" s="388"/>
      <c r="G4826" s="389"/>
      <c r="H4826" s="390"/>
      <c r="I4826" s="388"/>
      <c r="J4826" s="389"/>
      <c r="K4826" s="385"/>
      <c r="L4826" s="385"/>
      <c r="M4826" s="385"/>
      <c r="N4826" s="391"/>
      <c r="O4826" s="385"/>
      <c r="P4826" s="394" t="str">
        <f>TEXT(daily!$B4826,"mmmm")</f>
        <v>January</v>
      </c>
      <c r="Q4826" s="397"/>
      <c r="R4826" s="313" t="str">
        <f t="shared" si="115"/>
        <v>1900</v>
      </c>
    </row>
    <row r="4827" ht="27" customHeight="1" spans="1:18">
      <c r="A4827" s="383"/>
      <c r="B4827" s="384"/>
      <c r="C4827" s="385"/>
      <c r="D4827" s="386"/>
      <c r="E4827" s="387"/>
      <c r="F4827" s="388"/>
      <c r="G4827" s="389"/>
      <c r="H4827" s="390"/>
      <c r="I4827" s="388"/>
      <c r="J4827" s="389"/>
      <c r="K4827" s="385"/>
      <c r="L4827" s="385"/>
      <c r="M4827" s="385"/>
      <c r="N4827" s="393"/>
      <c r="O4827" s="385"/>
      <c r="P4827" s="394" t="str">
        <f>TEXT(daily!$B4827,"mmmm")</f>
        <v>January</v>
      </c>
      <c r="Q4827" s="396"/>
      <c r="R4827" s="313" t="str">
        <f t="shared" si="115"/>
        <v>1900</v>
      </c>
    </row>
    <row r="4828" ht="27" customHeight="1" spans="1:18">
      <c r="A4828" s="383"/>
      <c r="B4828" s="384"/>
      <c r="C4828" s="385"/>
      <c r="D4828" s="386"/>
      <c r="E4828" s="387"/>
      <c r="F4828" s="388"/>
      <c r="G4828" s="389"/>
      <c r="H4828" s="390"/>
      <c r="I4828" s="388"/>
      <c r="J4828" s="389"/>
      <c r="K4828" s="385"/>
      <c r="L4828" s="385"/>
      <c r="M4828" s="385"/>
      <c r="N4828" s="391"/>
      <c r="O4828" s="385"/>
      <c r="P4828" s="394" t="str">
        <f>TEXT(daily!$B4828,"mmmm")</f>
        <v>January</v>
      </c>
      <c r="Q4828" s="397"/>
      <c r="R4828" s="313" t="str">
        <f t="shared" si="115"/>
        <v>1900</v>
      </c>
    </row>
    <row r="4829" ht="27" customHeight="1" spans="1:18">
      <c r="A4829" s="383"/>
      <c r="B4829" s="384"/>
      <c r="C4829" s="385"/>
      <c r="D4829" s="386"/>
      <c r="E4829" s="387"/>
      <c r="F4829" s="388"/>
      <c r="G4829" s="389"/>
      <c r="H4829" s="390"/>
      <c r="I4829" s="388"/>
      <c r="J4829" s="389"/>
      <c r="K4829" s="385"/>
      <c r="L4829" s="385"/>
      <c r="M4829" s="385"/>
      <c r="N4829" s="393"/>
      <c r="O4829" s="385"/>
      <c r="P4829" s="394" t="str">
        <f>TEXT(daily!$B4829,"mmmm")</f>
        <v>January</v>
      </c>
      <c r="Q4829" s="396"/>
      <c r="R4829" s="313" t="str">
        <f t="shared" si="115"/>
        <v>1900</v>
      </c>
    </row>
    <row r="4830" ht="27" customHeight="1" spans="1:18">
      <c r="A4830" s="383"/>
      <c r="B4830" s="384"/>
      <c r="C4830" s="385"/>
      <c r="D4830" s="386"/>
      <c r="E4830" s="387"/>
      <c r="F4830" s="388"/>
      <c r="G4830" s="389"/>
      <c r="H4830" s="390"/>
      <c r="I4830" s="388"/>
      <c r="J4830" s="389"/>
      <c r="K4830" s="385"/>
      <c r="L4830" s="385"/>
      <c r="M4830" s="385"/>
      <c r="N4830" s="391"/>
      <c r="O4830" s="385"/>
      <c r="P4830" s="394" t="str">
        <f>TEXT(daily!$B4830,"mmmm")</f>
        <v>January</v>
      </c>
      <c r="Q4830" s="397"/>
      <c r="R4830" s="313" t="str">
        <f t="shared" si="115"/>
        <v>1900</v>
      </c>
    </row>
    <row r="4831" ht="27" customHeight="1" spans="1:18">
      <c r="A4831" s="383"/>
      <c r="B4831" s="384"/>
      <c r="C4831" s="385"/>
      <c r="D4831" s="386"/>
      <c r="E4831" s="387"/>
      <c r="F4831" s="388"/>
      <c r="G4831" s="389"/>
      <c r="H4831" s="390"/>
      <c r="I4831" s="388"/>
      <c r="J4831" s="389"/>
      <c r="K4831" s="385"/>
      <c r="L4831" s="385"/>
      <c r="M4831" s="385"/>
      <c r="N4831" s="393"/>
      <c r="O4831" s="385"/>
      <c r="P4831" s="394" t="str">
        <f>TEXT(daily!$B4831,"mmmm")</f>
        <v>January</v>
      </c>
      <c r="Q4831" s="396"/>
      <c r="R4831" s="313" t="str">
        <f t="shared" si="115"/>
        <v>1900</v>
      </c>
    </row>
    <row r="4832" ht="27" customHeight="1" spans="1:18">
      <c r="A4832" s="383"/>
      <c r="B4832" s="384"/>
      <c r="C4832" s="385"/>
      <c r="D4832" s="386"/>
      <c r="E4832" s="387"/>
      <c r="F4832" s="388"/>
      <c r="G4832" s="389"/>
      <c r="H4832" s="390"/>
      <c r="I4832" s="388"/>
      <c r="J4832" s="389"/>
      <c r="K4832" s="385"/>
      <c r="L4832" s="385"/>
      <c r="M4832" s="385"/>
      <c r="N4832" s="391"/>
      <c r="O4832" s="385"/>
      <c r="P4832" s="394" t="str">
        <f>TEXT(daily!$B4832,"mmmm")</f>
        <v>January</v>
      </c>
      <c r="Q4832" s="397"/>
      <c r="R4832" s="313" t="str">
        <f t="shared" si="115"/>
        <v>1900</v>
      </c>
    </row>
    <row r="4833" ht="27" customHeight="1" spans="1:18">
      <c r="A4833" s="383"/>
      <c r="B4833" s="384"/>
      <c r="C4833" s="385"/>
      <c r="D4833" s="386"/>
      <c r="E4833" s="387"/>
      <c r="F4833" s="388"/>
      <c r="G4833" s="389"/>
      <c r="H4833" s="390"/>
      <c r="I4833" s="388"/>
      <c r="J4833" s="389"/>
      <c r="K4833" s="385"/>
      <c r="L4833" s="385"/>
      <c r="M4833" s="385"/>
      <c r="N4833" s="393"/>
      <c r="O4833" s="385"/>
      <c r="P4833" s="394" t="str">
        <f>TEXT(daily!$B4833,"mmmm")</f>
        <v>January</v>
      </c>
      <c r="Q4833" s="396"/>
      <c r="R4833" s="313" t="str">
        <f t="shared" si="115"/>
        <v>1900</v>
      </c>
    </row>
    <row r="4834" ht="27" customHeight="1" spans="1:18">
      <c r="A4834" s="383"/>
      <c r="B4834" s="384"/>
      <c r="C4834" s="385"/>
      <c r="D4834" s="386"/>
      <c r="E4834" s="387"/>
      <c r="F4834" s="388"/>
      <c r="G4834" s="389"/>
      <c r="H4834" s="390"/>
      <c r="I4834" s="388"/>
      <c r="J4834" s="389"/>
      <c r="K4834" s="385"/>
      <c r="L4834" s="385"/>
      <c r="M4834" s="385"/>
      <c r="N4834" s="391"/>
      <c r="O4834" s="385"/>
      <c r="P4834" s="394" t="str">
        <f>TEXT(daily!$B4834,"mmmm")</f>
        <v>January</v>
      </c>
      <c r="Q4834" s="397"/>
      <c r="R4834" s="313" t="str">
        <f t="shared" si="115"/>
        <v>1900</v>
      </c>
    </row>
    <row r="4835" ht="27" customHeight="1" spans="1:18">
      <c r="A4835" s="383"/>
      <c r="B4835" s="384"/>
      <c r="C4835" s="385"/>
      <c r="D4835" s="386"/>
      <c r="E4835" s="387"/>
      <c r="F4835" s="388"/>
      <c r="G4835" s="389"/>
      <c r="H4835" s="390"/>
      <c r="I4835" s="388"/>
      <c r="J4835" s="389"/>
      <c r="K4835" s="385"/>
      <c r="L4835" s="385"/>
      <c r="M4835" s="385"/>
      <c r="N4835" s="393"/>
      <c r="O4835" s="385"/>
      <c r="P4835" s="394" t="str">
        <f>TEXT(daily!$B4835,"mmmm")</f>
        <v>January</v>
      </c>
      <c r="Q4835" s="396"/>
      <c r="R4835" s="313" t="str">
        <f t="shared" si="115"/>
        <v>1900</v>
      </c>
    </row>
    <row r="4836" ht="27" customHeight="1" spans="1:18">
      <c r="A4836" s="383"/>
      <c r="B4836" s="384"/>
      <c r="C4836" s="385"/>
      <c r="D4836" s="386"/>
      <c r="E4836" s="387"/>
      <c r="F4836" s="388"/>
      <c r="G4836" s="389"/>
      <c r="H4836" s="390"/>
      <c r="I4836" s="388"/>
      <c r="J4836" s="389"/>
      <c r="K4836" s="385"/>
      <c r="L4836" s="385"/>
      <c r="M4836" s="385"/>
      <c r="N4836" s="391"/>
      <c r="O4836" s="385"/>
      <c r="P4836" s="394" t="str">
        <f>TEXT(daily!$B4836,"mmmm")</f>
        <v>January</v>
      </c>
      <c r="Q4836" s="397"/>
      <c r="R4836" s="313" t="str">
        <f t="shared" si="115"/>
        <v>1900</v>
      </c>
    </row>
    <row r="4837" ht="27" customHeight="1" spans="1:18">
      <c r="A4837" s="383"/>
      <c r="B4837" s="384"/>
      <c r="C4837" s="385"/>
      <c r="D4837" s="386"/>
      <c r="E4837" s="387"/>
      <c r="F4837" s="388"/>
      <c r="G4837" s="389"/>
      <c r="H4837" s="390"/>
      <c r="I4837" s="388"/>
      <c r="J4837" s="389"/>
      <c r="K4837" s="385"/>
      <c r="L4837" s="385"/>
      <c r="M4837" s="385"/>
      <c r="N4837" s="393"/>
      <c r="O4837" s="385"/>
      <c r="P4837" s="394" t="str">
        <f>TEXT(daily!$B4837,"mmmm")</f>
        <v>January</v>
      </c>
      <c r="Q4837" s="396"/>
      <c r="R4837" s="313" t="str">
        <f t="shared" si="115"/>
        <v>1900</v>
      </c>
    </row>
    <row r="4838" ht="27" customHeight="1" spans="1:18">
      <c r="A4838" s="383"/>
      <c r="B4838" s="384"/>
      <c r="C4838" s="385"/>
      <c r="D4838" s="386"/>
      <c r="E4838" s="387"/>
      <c r="F4838" s="388"/>
      <c r="G4838" s="389"/>
      <c r="H4838" s="390"/>
      <c r="I4838" s="388"/>
      <c r="J4838" s="389"/>
      <c r="K4838" s="385"/>
      <c r="L4838" s="385"/>
      <c r="M4838" s="385"/>
      <c r="N4838" s="391"/>
      <c r="O4838" s="385"/>
      <c r="P4838" s="394" t="str">
        <f>TEXT(daily!$B4838,"mmmm")</f>
        <v>January</v>
      </c>
      <c r="Q4838" s="397"/>
      <c r="R4838" s="313" t="str">
        <f t="shared" si="115"/>
        <v>1900</v>
      </c>
    </row>
    <row r="4839" ht="27" customHeight="1" spans="1:18">
      <c r="A4839" s="383"/>
      <c r="B4839" s="384"/>
      <c r="C4839" s="385"/>
      <c r="D4839" s="386"/>
      <c r="E4839" s="387"/>
      <c r="F4839" s="388"/>
      <c r="G4839" s="389"/>
      <c r="H4839" s="390"/>
      <c r="I4839" s="388"/>
      <c r="J4839" s="389"/>
      <c r="K4839" s="385"/>
      <c r="L4839" s="385"/>
      <c r="M4839" s="385"/>
      <c r="N4839" s="393"/>
      <c r="O4839" s="385"/>
      <c r="P4839" s="394" t="str">
        <f>TEXT(daily!$B4839,"mmmm")</f>
        <v>January</v>
      </c>
      <c r="Q4839" s="396"/>
      <c r="R4839" s="313" t="str">
        <f t="shared" si="115"/>
        <v>1900</v>
      </c>
    </row>
    <row r="4840" ht="27" customHeight="1" spans="1:18">
      <c r="A4840" s="383"/>
      <c r="B4840" s="384"/>
      <c r="C4840" s="385"/>
      <c r="D4840" s="386"/>
      <c r="E4840" s="387"/>
      <c r="F4840" s="388"/>
      <c r="G4840" s="389"/>
      <c r="H4840" s="390"/>
      <c r="I4840" s="388"/>
      <c r="J4840" s="389"/>
      <c r="K4840" s="385"/>
      <c r="L4840" s="385"/>
      <c r="M4840" s="385"/>
      <c r="N4840" s="391"/>
      <c r="O4840" s="385"/>
      <c r="P4840" s="394" t="str">
        <f>TEXT(daily!$B4840,"mmmm")</f>
        <v>January</v>
      </c>
      <c r="Q4840" s="397"/>
      <c r="R4840" s="313" t="str">
        <f t="shared" si="115"/>
        <v>1900</v>
      </c>
    </row>
    <row r="4841" ht="27" customHeight="1" spans="1:18">
      <c r="A4841" s="383"/>
      <c r="B4841" s="384"/>
      <c r="C4841" s="385"/>
      <c r="D4841" s="386"/>
      <c r="E4841" s="387"/>
      <c r="F4841" s="388"/>
      <c r="G4841" s="389"/>
      <c r="H4841" s="390"/>
      <c r="I4841" s="388"/>
      <c r="J4841" s="389"/>
      <c r="K4841" s="385"/>
      <c r="L4841" s="385"/>
      <c r="M4841" s="385"/>
      <c r="N4841" s="393"/>
      <c r="O4841" s="385"/>
      <c r="P4841" s="394" t="str">
        <f>TEXT(daily!$B4841,"mmmm")</f>
        <v>January</v>
      </c>
      <c r="Q4841" s="396"/>
      <c r="R4841" s="313" t="str">
        <f t="shared" si="115"/>
        <v>1900</v>
      </c>
    </row>
    <row r="4842" ht="27" customHeight="1" spans="1:18">
      <c r="A4842" s="383"/>
      <c r="B4842" s="384"/>
      <c r="C4842" s="385"/>
      <c r="D4842" s="386"/>
      <c r="E4842" s="387"/>
      <c r="F4842" s="388"/>
      <c r="G4842" s="389"/>
      <c r="H4842" s="390"/>
      <c r="I4842" s="388"/>
      <c r="J4842" s="389"/>
      <c r="K4842" s="385"/>
      <c r="L4842" s="385"/>
      <c r="M4842" s="385"/>
      <c r="N4842" s="391"/>
      <c r="O4842" s="385"/>
      <c r="P4842" s="394" t="str">
        <f>TEXT(daily!$B4842,"mmmm")</f>
        <v>January</v>
      </c>
      <c r="Q4842" s="397"/>
      <c r="R4842" s="313" t="str">
        <f t="shared" si="115"/>
        <v>1900</v>
      </c>
    </row>
    <row r="4843" ht="27" customHeight="1" spans="1:18">
      <c r="A4843" s="383"/>
      <c r="B4843" s="384"/>
      <c r="C4843" s="385"/>
      <c r="D4843" s="386"/>
      <c r="E4843" s="387"/>
      <c r="F4843" s="388"/>
      <c r="G4843" s="389"/>
      <c r="H4843" s="390"/>
      <c r="I4843" s="388"/>
      <c r="J4843" s="389"/>
      <c r="K4843" s="385"/>
      <c r="L4843" s="385"/>
      <c r="M4843" s="385"/>
      <c r="N4843" s="393"/>
      <c r="O4843" s="385"/>
      <c r="P4843" s="394" t="str">
        <f>TEXT(daily!$B4843,"mmmm")</f>
        <v>January</v>
      </c>
      <c r="Q4843" s="396"/>
      <c r="R4843" s="313" t="str">
        <f t="shared" si="115"/>
        <v>1900</v>
      </c>
    </row>
    <row r="4844" ht="27" customHeight="1" spans="1:18">
      <c r="A4844" s="383"/>
      <c r="B4844" s="384"/>
      <c r="C4844" s="385"/>
      <c r="D4844" s="386"/>
      <c r="E4844" s="387"/>
      <c r="F4844" s="388"/>
      <c r="G4844" s="389"/>
      <c r="H4844" s="390"/>
      <c r="I4844" s="388"/>
      <c r="J4844" s="389"/>
      <c r="K4844" s="385"/>
      <c r="L4844" s="385"/>
      <c r="M4844" s="385"/>
      <c r="N4844" s="391"/>
      <c r="O4844" s="385"/>
      <c r="P4844" s="394" t="str">
        <f>TEXT(daily!$B4844,"mmmm")</f>
        <v>January</v>
      </c>
      <c r="Q4844" s="397"/>
      <c r="R4844" s="313" t="str">
        <f t="shared" si="115"/>
        <v>1900</v>
      </c>
    </row>
    <row r="4845" ht="27" customHeight="1" spans="1:18">
      <c r="A4845" s="383"/>
      <c r="B4845" s="384"/>
      <c r="C4845" s="385"/>
      <c r="D4845" s="386"/>
      <c r="E4845" s="387"/>
      <c r="F4845" s="388"/>
      <c r="G4845" s="389"/>
      <c r="H4845" s="390"/>
      <c r="I4845" s="388"/>
      <c r="J4845" s="389"/>
      <c r="K4845" s="385"/>
      <c r="L4845" s="385"/>
      <c r="M4845" s="385"/>
      <c r="N4845" s="393"/>
      <c r="O4845" s="385"/>
      <c r="P4845" s="394" t="str">
        <f>TEXT(daily!$B4845,"mmmm")</f>
        <v>January</v>
      </c>
      <c r="Q4845" s="396"/>
      <c r="R4845" s="313" t="str">
        <f t="shared" si="115"/>
        <v>1900</v>
      </c>
    </row>
    <row r="4846" ht="27" customHeight="1" spans="1:18">
      <c r="A4846" s="383"/>
      <c r="B4846" s="384"/>
      <c r="C4846" s="385"/>
      <c r="D4846" s="386"/>
      <c r="E4846" s="387"/>
      <c r="F4846" s="388"/>
      <c r="G4846" s="389"/>
      <c r="H4846" s="390"/>
      <c r="I4846" s="388"/>
      <c r="J4846" s="389"/>
      <c r="K4846" s="385"/>
      <c r="L4846" s="385"/>
      <c r="M4846" s="385"/>
      <c r="N4846" s="391"/>
      <c r="O4846" s="385"/>
      <c r="P4846" s="394" t="str">
        <f>TEXT(daily!$B4846,"mmmm")</f>
        <v>January</v>
      </c>
      <c r="Q4846" s="397"/>
      <c r="R4846" s="313" t="str">
        <f t="shared" si="115"/>
        <v>1900</v>
      </c>
    </row>
    <row r="4847" ht="27" customHeight="1" spans="1:18">
      <c r="A4847" s="383"/>
      <c r="B4847" s="384"/>
      <c r="C4847" s="385"/>
      <c r="D4847" s="386"/>
      <c r="E4847" s="387"/>
      <c r="F4847" s="388"/>
      <c r="G4847" s="389"/>
      <c r="H4847" s="390"/>
      <c r="I4847" s="388"/>
      <c r="J4847" s="389"/>
      <c r="K4847" s="385"/>
      <c r="L4847" s="385"/>
      <c r="M4847" s="385"/>
      <c r="N4847" s="393"/>
      <c r="O4847" s="385"/>
      <c r="P4847" s="394" t="str">
        <f>TEXT(daily!$B4847,"mmmm")</f>
        <v>January</v>
      </c>
      <c r="Q4847" s="396"/>
      <c r="R4847" s="313" t="str">
        <f t="shared" si="115"/>
        <v>1900</v>
      </c>
    </row>
    <row r="4848" ht="27" customHeight="1" spans="1:18">
      <c r="A4848" s="383"/>
      <c r="B4848" s="384"/>
      <c r="C4848" s="385"/>
      <c r="D4848" s="386"/>
      <c r="E4848" s="387"/>
      <c r="F4848" s="388"/>
      <c r="G4848" s="389"/>
      <c r="H4848" s="390"/>
      <c r="I4848" s="388"/>
      <c r="J4848" s="389"/>
      <c r="K4848" s="385"/>
      <c r="L4848" s="385"/>
      <c r="M4848" s="385"/>
      <c r="N4848" s="391"/>
      <c r="O4848" s="385"/>
      <c r="P4848" s="394" t="str">
        <f>TEXT(daily!$B4848,"mmmm")</f>
        <v>January</v>
      </c>
      <c r="Q4848" s="397"/>
      <c r="R4848" s="313" t="str">
        <f t="shared" si="115"/>
        <v>1900</v>
      </c>
    </row>
    <row r="4849" ht="27" customHeight="1" spans="1:18">
      <c r="A4849" s="383"/>
      <c r="B4849" s="384"/>
      <c r="C4849" s="385"/>
      <c r="D4849" s="386"/>
      <c r="E4849" s="387"/>
      <c r="F4849" s="388"/>
      <c r="G4849" s="389"/>
      <c r="H4849" s="390"/>
      <c r="I4849" s="388"/>
      <c r="J4849" s="389"/>
      <c r="K4849" s="385"/>
      <c r="L4849" s="385"/>
      <c r="M4849" s="385"/>
      <c r="N4849" s="393"/>
      <c r="O4849" s="385"/>
      <c r="P4849" s="394" t="str">
        <f>TEXT(daily!$B4849,"mmmm")</f>
        <v>January</v>
      </c>
      <c r="Q4849" s="396"/>
      <c r="R4849" s="313" t="str">
        <f t="shared" si="115"/>
        <v>1900</v>
      </c>
    </row>
    <row r="4850" ht="27" customHeight="1" spans="1:18">
      <c r="A4850" s="383"/>
      <c r="B4850" s="384"/>
      <c r="C4850" s="385"/>
      <c r="D4850" s="386"/>
      <c r="E4850" s="387"/>
      <c r="F4850" s="388"/>
      <c r="G4850" s="389"/>
      <c r="H4850" s="390"/>
      <c r="I4850" s="388"/>
      <c r="J4850" s="389"/>
      <c r="K4850" s="385"/>
      <c r="L4850" s="385"/>
      <c r="M4850" s="385"/>
      <c r="N4850" s="391"/>
      <c r="O4850" s="385"/>
      <c r="P4850" s="394" t="str">
        <f>TEXT(daily!$B4850,"mmmm")</f>
        <v>January</v>
      </c>
      <c r="Q4850" s="397"/>
      <c r="R4850" s="313" t="str">
        <f t="shared" si="115"/>
        <v>1900</v>
      </c>
    </row>
    <row r="4851" ht="27" customHeight="1" spans="1:18">
      <c r="A4851" s="383"/>
      <c r="B4851" s="384"/>
      <c r="C4851" s="385"/>
      <c r="D4851" s="386"/>
      <c r="E4851" s="387"/>
      <c r="F4851" s="388"/>
      <c r="G4851" s="389"/>
      <c r="H4851" s="390"/>
      <c r="I4851" s="388"/>
      <c r="J4851" s="389"/>
      <c r="K4851" s="385"/>
      <c r="L4851" s="385"/>
      <c r="M4851" s="385"/>
      <c r="N4851" s="393"/>
      <c r="O4851" s="385"/>
      <c r="P4851" s="394" t="str">
        <f>TEXT(daily!$B4851,"mmmm")</f>
        <v>January</v>
      </c>
      <c r="Q4851" s="396"/>
      <c r="R4851" s="313" t="str">
        <f t="shared" si="115"/>
        <v>1900</v>
      </c>
    </row>
    <row r="4852" ht="27" customHeight="1" spans="1:18">
      <c r="A4852" s="383"/>
      <c r="B4852" s="384"/>
      <c r="C4852" s="385"/>
      <c r="D4852" s="386"/>
      <c r="E4852" s="387"/>
      <c r="F4852" s="388"/>
      <c r="G4852" s="389"/>
      <c r="H4852" s="390"/>
      <c r="I4852" s="388"/>
      <c r="J4852" s="389"/>
      <c r="K4852" s="385"/>
      <c r="L4852" s="385"/>
      <c r="M4852" s="385"/>
      <c r="N4852" s="391"/>
      <c r="O4852" s="385"/>
      <c r="P4852" s="394" t="str">
        <f>TEXT(daily!$B4852,"mmmm")</f>
        <v>January</v>
      </c>
      <c r="Q4852" s="397"/>
      <c r="R4852" s="313" t="str">
        <f t="shared" si="115"/>
        <v>1900</v>
      </c>
    </row>
    <row r="4853" ht="27" customHeight="1" spans="1:18">
      <c r="A4853" s="383"/>
      <c r="B4853" s="384"/>
      <c r="C4853" s="385"/>
      <c r="D4853" s="386"/>
      <c r="E4853" s="387"/>
      <c r="F4853" s="388"/>
      <c r="G4853" s="389"/>
      <c r="H4853" s="390"/>
      <c r="I4853" s="388"/>
      <c r="J4853" s="389"/>
      <c r="K4853" s="385"/>
      <c r="L4853" s="385"/>
      <c r="M4853" s="385"/>
      <c r="N4853" s="393"/>
      <c r="O4853" s="385"/>
      <c r="P4853" s="394" t="str">
        <f>TEXT(daily!$B4853,"mmmm")</f>
        <v>January</v>
      </c>
      <c r="Q4853" s="396"/>
      <c r="R4853" s="313" t="str">
        <f t="shared" si="115"/>
        <v>1900</v>
      </c>
    </row>
    <row r="4854" ht="27" customHeight="1" spans="1:18">
      <c r="A4854" s="383"/>
      <c r="B4854" s="384"/>
      <c r="C4854" s="385"/>
      <c r="D4854" s="386"/>
      <c r="E4854" s="387"/>
      <c r="F4854" s="388"/>
      <c r="G4854" s="389"/>
      <c r="H4854" s="390"/>
      <c r="I4854" s="388"/>
      <c r="J4854" s="389"/>
      <c r="K4854" s="385"/>
      <c r="L4854" s="385"/>
      <c r="M4854" s="385"/>
      <c r="N4854" s="391"/>
      <c r="O4854" s="385"/>
      <c r="P4854" s="394" t="str">
        <f>TEXT(daily!$B4854,"mmmm")</f>
        <v>January</v>
      </c>
      <c r="Q4854" s="397"/>
      <c r="R4854" s="313" t="str">
        <f t="shared" si="115"/>
        <v>1900</v>
      </c>
    </row>
    <row r="4855" ht="27" customHeight="1" spans="1:18">
      <c r="A4855" s="383"/>
      <c r="B4855" s="384"/>
      <c r="C4855" s="385"/>
      <c r="D4855" s="386"/>
      <c r="E4855" s="387"/>
      <c r="F4855" s="388"/>
      <c r="G4855" s="389"/>
      <c r="H4855" s="390"/>
      <c r="I4855" s="388"/>
      <c r="J4855" s="389"/>
      <c r="K4855" s="385"/>
      <c r="L4855" s="385"/>
      <c r="M4855" s="385"/>
      <c r="N4855" s="393"/>
      <c r="O4855" s="385"/>
      <c r="P4855" s="394" t="str">
        <f>TEXT(daily!$B4855,"mmmm")</f>
        <v>January</v>
      </c>
      <c r="Q4855" s="396"/>
      <c r="R4855" s="313" t="str">
        <f t="shared" si="115"/>
        <v>1900</v>
      </c>
    </row>
    <row r="4856" ht="27" customHeight="1" spans="1:18">
      <c r="A4856" s="383"/>
      <c r="B4856" s="384"/>
      <c r="C4856" s="385"/>
      <c r="D4856" s="386"/>
      <c r="E4856" s="387"/>
      <c r="F4856" s="388"/>
      <c r="G4856" s="389"/>
      <c r="H4856" s="390"/>
      <c r="I4856" s="388"/>
      <c r="J4856" s="389"/>
      <c r="K4856" s="385"/>
      <c r="L4856" s="385"/>
      <c r="M4856" s="385"/>
      <c r="N4856" s="391"/>
      <c r="O4856" s="385"/>
      <c r="P4856" s="394" t="str">
        <f>TEXT(daily!$B4856,"mmmm")</f>
        <v>January</v>
      </c>
      <c r="Q4856" s="397"/>
      <c r="R4856" s="313" t="str">
        <f t="shared" si="115"/>
        <v>1900</v>
      </c>
    </row>
    <row r="4857" ht="27" customHeight="1" spans="1:18">
      <c r="A4857" s="383"/>
      <c r="B4857" s="384"/>
      <c r="C4857" s="385"/>
      <c r="D4857" s="386"/>
      <c r="E4857" s="387"/>
      <c r="F4857" s="388"/>
      <c r="G4857" s="389"/>
      <c r="H4857" s="390"/>
      <c r="I4857" s="388"/>
      <c r="J4857" s="389"/>
      <c r="K4857" s="385"/>
      <c r="L4857" s="385"/>
      <c r="M4857" s="385"/>
      <c r="N4857" s="393"/>
      <c r="O4857" s="385"/>
      <c r="P4857" s="394" t="str">
        <f>TEXT(daily!$B4857,"mmmm")</f>
        <v>January</v>
      </c>
      <c r="Q4857" s="396"/>
      <c r="R4857" s="313" t="str">
        <f t="shared" si="115"/>
        <v>1900</v>
      </c>
    </row>
    <row r="4858" ht="27" customHeight="1" spans="1:18">
      <c r="A4858" s="383"/>
      <c r="B4858" s="384"/>
      <c r="C4858" s="385"/>
      <c r="D4858" s="386"/>
      <c r="E4858" s="387"/>
      <c r="F4858" s="388"/>
      <c r="G4858" s="389"/>
      <c r="H4858" s="390"/>
      <c r="I4858" s="388"/>
      <c r="J4858" s="389"/>
      <c r="K4858" s="385"/>
      <c r="L4858" s="385"/>
      <c r="M4858" s="385"/>
      <c r="N4858" s="391"/>
      <c r="O4858" s="385"/>
      <c r="P4858" s="394" t="str">
        <f>TEXT(daily!$B4858,"mmmm")</f>
        <v>January</v>
      </c>
      <c r="Q4858" s="397"/>
      <c r="R4858" s="313" t="str">
        <f t="shared" si="115"/>
        <v>1900</v>
      </c>
    </row>
    <row r="4859" ht="27" customHeight="1" spans="1:18">
      <c r="A4859" s="383"/>
      <c r="B4859" s="384"/>
      <c r="C4859" s="385"/>
      <c r="D4859" s="386"/>
      <c r="E4859" s="387"/>
      <c r="F4859" s="388"/>
      <c r="G4859" s="389"/>
      <c r="H4859" s="390"/>
      <c r="I4859" s="388"/>
      <c r="J4859" s="389"/>
      <c r="K4859" s="385"/>
      <c r="L4859" s="385"/>
      <c r="M4859" s="385"/>
      <c r="N4859" s="393"/>
      <c r="O4859" s="385"/>
      <c r="P4859" s="394" t="str">
        <f>TEXT(daily!$B4859,"mmmm")</f>
        <v>January</v>
      </c>
      <c r="Q4859" s="396"/>
      <c r="R4859" s="313" t="str">
        <f t="shared" si="115"/>
        <v>1900</v>
      </c>
    </row>
    <row r="4860" ht="27" customHeight="1" spans="1:18">
      <c r="A4860" s="383"/>
      <c r="B4860" s="384"/>
      <c r="C4860" s="385"/>
      <c r="D4860" s="386"/>
      <c r="E4860" s="387"/>
      <c r="F4860" s="388"/>
      <c r="G4860" s="389"/>
      <c r="H4860" s="390"/>
      <c r="I4860" s="388"/>
      <c r="J4860" s="389"/>
      <c r="K4860" s="385"/>
      <c r="L4860" s="385"/>
      <c r="M4860" s="385"/>
      <c r="N4860" s="391"/>
      <c r="O4860" s="385"/>
      <c r="P4860" s="394" t="str">
        <f>TEXT(daily!$B4860,"mmmm")</f>
        <v>January</v>
      </c>
      <c r="Q4860" s="397"/>
      <c r="R4860" s="313" t="str">
        <f t="shared" si="115"/>
        <v>1900</v>
      </c>
    </row>
    <row r="4861" ht="27" customHeight="1" spans="1:18">
      <c r="A4861" s="383"/>
      <c r="B4861" s="384"/>
      <c r="C4861" s="385"/>
      <c r="D4861" s="386"/>
      <c r="E4861" s="387"/>
      <c r="F4861" s="388"/>
      <c r="G4861" s="389"/>
      <c r="H4861" s="390"/>
      <c r="I4861" s="388"/>
      <c r="J4861" s="389"/>
      <c r="K4861" s="385"/>
      <c r="L4861" s="385"/>
      <c r="M4861" s="385"/>
      <c r="N4861" s="393"/>
      <c r="O4861" s="385"/>
      <c r="P4861" s="394" t="str">
        <f>TEXT(daily!$B4861,"mmmm")</f>
        <v>January</v>
      </c>
      <c r="Q4861" s="396"/>
      <c r="R4861" s="313" t="str">
        <f t="shared" si="115"/>
        <v>1900</v>
      </c>
    </row>
    <row r="4862" ht="27" customHeight="1" spans="1:18">
      <c r="A4862" s="383"/>
      <c r="B4862" s="384"/>
      <c r="C4862" s="385"/>
      <c r="D4862" s="386"/>
      <c r="E4862" s="387"/>
      <c r="F4862" s="388"/>
      <c r="G4862" s="389"/>
      <c r="H4862" s="390"/>
      <c r="I4862" s="388"/>
      <c r="J4862" s="389"/>
      <c r="K4862" s="385"/>
      <c r="L4862" s="385"/>
      <c r="M4862" s="385"/>
      <c r="N4862" s="391"/>
      <c r="O4862" s="385"/>
      <c r="P4862" s="394" t="str">
        <f>TEXT(daily!$B4862,"mmmm")</f>
        <v>January</v>
      </c>
      <c r="Q4862" s="397"/>
      <c r="R4862" s="313" t="str">
        <f t="shared" si="115"/>
        <v>1900</v>
      </c>
    </row>
    <row r="4863" ht="27" customHeight="1" spans="1:18">
      <c r="A4863" s="383"/>
      <c r="B4863" s="384"/>
      <c r="C4863" s="385"/>
      <c r="D4863" s="386"/>
      <c r="E4863" s="387"/>
      <c r="F4863" s="388"/>
      <c r="G4863" s="389"/>
      <c r="H4863" s="390"/>
      <c r="I4863" s="388"/>
      <c r="J4863" s="389"/>
      <c r="K4863" s="385"/>
      <c r="L4863" s="385"/>
      <c r="M4863" s="385"/>
      <c r="N4863" s="393"/>
      <c r="O4863" s="385"/>
      <c r="P4863" s="394" t="str">
        <f>TEXT(daily!$B4863,"mmmm")</f>
        <v>January</v>
      </c>
      <c r="Q4863" s="396"/>
      <c r="R4863" s="313" t="str">
        <f t="shared" si="115"/>
        <v>1900</v>
      </c>
    </row>
    <row r="4864" ht="27" customHeight="1" spans="1:18">
      <c r="A4864" s="383"/>
      <c r="B4864" s="384"/>
      <c r="C4864" s="385"/>
      <c r="D4864" s="386"/>
      <c r="E4864" s="387"/>
      <c r="F4864" s="388"/>
      <c r="G4864" s="389"/>
      <c r="H4864" s="390"/>
      <c r="I4864" s="388"/>
      <c r="J4864" s="389"/>
      <c r="K4864" s="385"/>
      <c r="L4864" s="385"/>
      <c r="M4864" s="385"/>
      <c r="N4864" s="391"/>
      <c r="O4864" s="385"/>
      <c r="P4864" s="394" t="str">
        <f>TEXT(daily!$B4864,"mmmm")</f>
        <v>January</v>
      </c>
      <c r="Q4864" s="397"/>
      <c r="R4864" s="313" t="str">
        <f t="shared" si="115"/>
        <v>1900</v>
      </c>
    </row>
    <row r="4865" ht="27" customHeight="1" spans="1:18">
      <c r="A4865" s="383"/>
      <c r="B4865" s="384"/>
      <c r="C4865" s="385"/>
      <c r="D4865" s="386"/>
      <c r="E4865" s="387"/>
      <c r="F4865" s="388"/>
      <c r="G4865" s="389"/>
      <c r="H4865" s="390"/>
      <c r="I4865" s="388"/>
      <c r="J4865" s="389"/>
      <c r="K4865" s="385"/>
      <c r="L4865" s="385"/>
      <c r="M4865" s="385"/>
      <c r="N4865" s="393"/>
      <c r="O4865" s="385"/>
      <c r="P4865" s="394" t="str">
        <f>TEXT(daily!$B4865,"mmmm")</f>
        <v>January</v>
      </c>
      <c r="Q4865" s="396"/>
      <c r="R4865" s="313" t="str">
        <f t="shared" si="115"/>
        <v>1900</v>
      </c>
    </row>
    <row r="4866" ht="27" customHeight="1" spans="1:18">
      <c r="A4866" s="383"/>
      <c r="B4866" s="384"/>
      <c r="C4866" s="385"/>
      <c r="D4866" s="386"/>
      <c r="E4866" s="387"/>
      <c r="F4866" s="388"/>
      <c r="G4866" s="389"/>
      <c r="H4866" s="390"/>
      <c r="I4866" s="388"/>
      <c r="J4866" s="389"/>
      <c r="K4866" s="385"/>
      <c r="L4866" s="385"/>
      <c r="M4866" s="385"/>
      <c r="N4866" s="391"/>
      <c r="O4866" s="385"/>
      <c r="P4866" s="394" t="str">
        <f>TEXT(daily!$B4866,"mmmm")</f>
        <v>January</v>
      </c>
      <c r="Q4866" s="397"/>
      <c r="R4866" s="313" t="str">
        <f t="shared" si="115"/>
        <v>1900</v>
      </c>
    </row>
    <row r="4867" ht="27" customHeight="1" spans="1:18">
      <c r="A4867" s="383"/>
      <c r="B4867" s="384"/>
      <c r="C4867" s="385"/>
      <c r="D4867" s="386"/>
      <c r="E4867" s="387"/>
      <c r="F4867" s="388"/>
      <c r="G4867" s="389"/>
      <c r="H4867" s="390"/>
      <c r="I4867" s="388"/>
      <c r="J4867" s="389"/>
      <c r="K4867" s="385"/>
      <c r="L4867" s="385"/>
      <c r="M4867" s="385"/>
      <c r="N4867" s="393"/>
      <c r="O4867" s="385"/>
      <c r="P4867" s="394" t="str">
        <f>TEXT(daily!$B4867,"mmmm")</f>
        <v>January</v>
      </c>
      <c r="Q4867" s="396"/>
      <c r="R4867" s="313" t="str">
        <f t="shared" si="115"/>
        <v>1900</v>
      </c>
    </row>
    <row r="4868" ht="27" customHeight="1" spans="1:18">
      <c r="A4868" s="383"/>
      <c r="B4868" s="384"/>
      <c r="C4868" s="385"/>
      <c r="D4868" s="386"/>
      <c r="E4868" s="387"/>
      <c r="F4868" s="388"/>
      <c r="G4868" s="389"/>
      <c r="H4868" s="390"/>
      <c r="I4868" s="388"/>
      <c r="J4868" s="389"/>
      <c r="K4868" s="385"/>
      <c r="L4868" s="385"/>
      <c r="M4868" s="385"/>
      <c r="N4868" s="391"/>
      <c r="O4868" s="385"/>
      <c r="P4868" s="394" t="str">
        <f>TEXT(daily!$B4868,"mmmm")</f>
        <v>January</v>
      </c>
      <c r="Q4868" s="397"/>
      <c r="R4868" s="313" t="str">
        <f t="shared" si="115"/>
        <v>1900</v>
      </c>
    </row>
    <row r="4869" ht="27" customHeight="1" spans="1:18">
      <c r="A4869" s="383"/>
      <c r="B4869" s="384"/>
      <c r="C4869" s="385"/>
      <c r="D4869" s="386"/>
      <c r="E4869" s="387"/>
      <c r="F4869" s="388"/>
      <c r="G4869" s="389"/>
      <c r="H4869" s="390"/>
      <c r="I4869" s="388"/>
      <c r="J4869" s="389"/>
      <c r="K4869" s="385"/>
      <c r="L4869" s="385"/>
      <c r="M4869" s="385"/>
      <c r="N4869" s="393"/>
      <c r="O4869" s="385"/>
      <c r="P4869" s="394" t="str">
        <f>TEXT(daily!$B4869,"mmmm")</f>
        <v>January</v>
      </c>
      <c r="Q4869" s="396"/>
      <c r="R4869" s="313" t="str">
        <f t="shared" si="115"/>
        <v>1900</v>
      </c>
    </row>
    <row r="4870" ht="27" customHeight="1" spans="1:18">
      <c r="A4870" s="383"/>
      <c r="B4870" s="384"/>
      <c r="C4870" s="385"/>
      <c r="D4870" s="386"/>
      <c r="E4870" s="387"/>
      <c r="F4870" s="388"/>
      <c r="G4870" s="389"/>
      <c r="H4870" s="390"/>
      <c r="I4870" s="388"/>
      <c r="J4870" s="389"/>
      <c r="K4870" s="385"/>
      <c r="L4870" s="385"/>
      <c r="M4870" s="385"/>
      <c r="N4870" s="391"/>
      <c r="O4870" s="385"/>
      <c r="P4870" s="394" t="str">
        <f>TEXT(daily!$B4870,"mmmm")</f>
        <v>January</v>
      </c>
      <c r="Q4870" s="397"/>
      <c r="R4870" s="313" t="str">
        <f t="shared" si="115"/>
        <v>1900</v>
      </c>
    </row>
    <row r="4871" ht="27" customHeight="1" spans="1:18">
      <c r="A4871" s="383"/>
      <c r="B4871" s="384"/>
      <c r="C4871" s="385"/>
      <c r="D4871" s="386"/>
      <c r="E4871" s="387"/>
      <c r="F4871" s="388"/>
      <c r="G4871" s="389"/>
      <c r="H4871" s="390"/>
      <c r="I4871" s="388"/>
      <c r="J4871" s="389"/>
      <c r="K4871" s="385"/>
      <c r="L4871" s="385"/>
      <c r="M4871" s="385"/>
      <c r="N4871" s="393"/>
      <c r="O4871" s="385"/>
      <c r="P4871" s="394" t="str">
        <f>TEXT(daily!$B4871,"mmmm")</f>
        <v>January</v>
      </c>
      <c r="Q4871" s="396"/>
      <c r="R4871" s="313" t="str">
        <f t="shared" si="115"/>
        <v>1900</v>
      </c>
    </row>
    <row r="4872" ht="27" customHeight="1" spans="1:18">
      <c r="A4872" s="383"/>
      <c r="B4872" s="384"/>
      <c r="C4872" s="385"/>
      <c r="D4872" s="386"/>
      <c r="E4872" s="387"/>
      <c r="F4872" s="388"/>
      <c r="G4872" s="389"/>
      <c r="H4872" s="390"/>
      <c r="I4872" s="388"/>
      <c r="J4872" s="389"/>
      <c r="K4872" s="385"/>
      <c r="L4872" s="385"/>
      <c r="M4872" s="385"/>
      <c r="N4872" s="391"/>
      <c r="O4872" s="385"/>
      <c r="P4872" s="394" t="str">
        <f>TEXT(daily!$B4872,"mmmm")</f>
        <v>January</v>
      </c>
      <c r="Q4872" s="397"/>
      <c r="R4872" s="313" t="str">
        <f t="shared" si="115"/>
        <v>1900</v>
      </c>
    </row>
    <row r="4873" ht="27" customHeight="1" spans="1:18">
      <c r="A4873" s="383"/>
      <c r="B4873" s="384"/>
      <c r="C4873" s="385"/>
      <c r="D4873" s="386"/>
      <c r="E4873" s="387"/>
      <c r="F4873" s="388"/>
      <c r="G4873" s="389"/>
      <c r="H4873" s="390"/>
      <c r="I4873" s="388"/>
      <c r="J4873" s="389"/>
      <c r="K4873" s="385"/>
      <c r="L4873" s="385"/>
      <c r="M4873" s="385"/>
      <c r="N4873" s="393"/>
      <c r="O4873" s="385"/>
      <c r="P4873" s="394" t="str">
        <f>TEXT(daily!$B4873,"mmmm")</f>
        <v>January</v>
      </c>
      <c r="Q4873" s="396"/>
      <c r="R4873" s="313" t="str">
        <f t="shared" si="115"/>
        <v>1900</v>
      </c>
    </row>
    <row r="4874" ht="27" customHeight="1" spans="1:18">
      <c r="A4874" s="383"/>
      <c r="B4874" s="384"/>
      <c r="C4874" s="385"/>
      <c r="D4874" s="386"/>
      <c r="E4874" s="387"/>
      <c r="F4874" s="388"/>
      <c r="G4874" s="389"/>
      <c r="H4874" s="390"/>
      <c r="I4874" s="388"/>
      <c r="J4874" s="389"/>
      <c r="K4874" s="385"/>
      <c r="L4874" s="385"/>
      <c r="M4874" s="385"/>
      <c r="N4874" s="391"/>
      <c r="O4874" s="385"/>
      <c r="P4874" s="394" t="str">
        <f>TEXT(daily!$B4874,"mmmm")</f>
        <v>January</v>
      </c>
      <c r="Q4874" s="397"/>
      <c r="R4874" s="313" t="str">
        <f t="shared" si="115"/>
        <v>1900</v>
      </c>
    </row>
    <row r="4875" ht="27" customHeight="1" spans="1:18">
      <c r="A4875" s="383"/>
      <c r="B4875" s="384"/>
      <c r="C4875" s="385"/>
      <c r="D4875" s="386"/>
      <c r="E4875" s="387"/>
      <c r="F4875" s="388"/>
      <c r="G4875" s="389"/>
      <c r="H4875" s="390"/>
      <c r="I4875" s="388"/>
      <c r="J4875" s="389"/>
      <c r="K4875" s="385"/>
      <c r="L4875" s="385"/>
      <c r="M4875" s="385"/>
      <c r="N4875" s="393"/>
      <c r="O4875" s="385"/>
      <c r="P4875" s="394" t="str">
        <f>TEXT(daily!$B4875,"mmmm")</f>
        <v>January</v>
      </c>
      <c r="Q4875" s="396"/>
      <c r="R4875" s="313" t="str">
        <f t="shared" si="115"/>
        <v>1900</v>
      </c>
    </row>
    <row r="4876" ht="27" customHeight="1" spans="1:18">
      <c r="A4876" s="383"/>
      <c r="B4876" s="384"/>
      <c r="C4876" s="385"/>
      <c r="D4876" s="386"/>
      <c r="E4876" s="387"/>
      <c r="F4876" s="388"/>
      <c r="G4876" s="389"/>
      <c r="H4876" s="390"/>
      <c r="I4876" s="388"/>
      <c r="J4876" s="389"/>
      <c r="K4876" s="385"/>
      <c r="L4876" s="385"/>
      <c r="M4876" s="385"/>
      <c r="N4876" s="391"/>
      <c r="O4876" s="385"/>
      <c r="P4876" s="394" t="str">
        <f>TEXT(daily!$B4876,"mmmm")</f>
        <v>January</v>
      </c>
      <c r="Q4876" s="397"/>
      <c r="R4876" s="313" t="str">
        <f t="shared" si="115"/>
        <v>1900</v>
      </c>
    </row>
    <row r="4877" ht="27" customHeight="1" spans="1:18">
      <c r="A4877" s="383"/>
      <c r="B4877" s="384"/>
      <c r="C4877" s="385"/>
      <c r="D4877" s="386"/>
      <c r="E4877" s="387"/>
      <c r="F4877" s="388"/>
      <c r="G4877" s="389"/>
      <c r="H4877" s="390"/>
      <c r="I4877" s="388"/>
      <c r="J4877" s="389"/>
      <c r="K4877" s="385"/>
      <c r="L4877" s="385"/>
      <c r="M4877" s="385"/>
      <c r="N4877" s="393"/>
      <c r="O4877" s="385"/>
      <c r="P4877" s="394" t="str">
        <f>TEXT(daily!$B4877,"mmmm")</f>
        <v>January</v>
      </c>
      <c r="Q4877" s="396"/>
      <c r="R4877" s="313" t="str">
        <f t="shared" si="115"/>
        <v>1900</v>
      </c>
    </row>
    <row r="4878" ht="27" customHeight="1" spans="1:18">
      <c r="A4878" s="383"/>
      <c r="B4878" s="384"/>
      <c r="C4878" s="385"/>
      <c r="D4878" s="386"/>
      <c r="E4878" s="387"/>
      <c r="F4878" s="388"/>
      <c r="G4878" s="389"/>
      <c r="H4878" s="390"/>
      <c r="I4878" s="388"/>
      <c r="J4878" s="389"/>
      <c r="K4878" s="385"/>
      <c r="L4878" s="385"/>
      <c r="M4878" s="385"/>
      <c r="N4878" s="391"/>
      <c r="O4878" s="385"/>
      <c r="P4878" s="394" t="str">
        <f>TEXT(daily!$B4878,"mmmm")</f>
        <v>January</v>
      </c>
      <c r="Q4878" s="397"/>
      <c r="R4878" s="313" t="str">
        <f t="shared" si="115"/>
        <v>1900</v>
      </c>
    </row>
    <row r="4879" ht="27" customHeight="1" spans="1:18">
      <c r="A4879" s="383"/>
      <c r="B4879" s="384"/>
      <c r="C4879" s="385"/>
      <c r="D4879" s="386"/>
      <c r="E4879" s="387"/>
      <c r="F4879" s="388"/>
      <c r="G4879" s="389"/>
      <c r="H4879" s="390"/>
      <c r="I4879" s="388"/>
      <c r="J4879" s="389"/>
      <c r="K4879" s="385"/>
      <c r="L4879" s="385"/>
      <c r="M4879" s="385"/>
      <c r="N4879" s="393"/>
      <c r="O4879" s="385"/>
      <c r="P4879" s="394" t="str">
        <f>TEXT(daily!$B4879,"mmmm")</f>
        <v>January</v>
      </c>
      <c r="Q4879" s="396"/>
      <c r="R4879" s="313" t="str">
        <f t="shared" ref="R4879:R4942" si="116">TEXT(B4879,"yyyy")</f>
        <v>1900</v>
      </c>
    </row>
    <row r="4880" ht="27" customHeight="1" spans="1:18">
      <c r="A4880" s="383"/>
      <c r="B4880" s="384"/>
      <c r="C4880" s="385"/>
      <c r="D4880" s="386"/>
      <c r="E4880" s="387"/>
      <c r="F4880" s="388"/>
      <c r="G4880" s="389"/>
      <c r="H4880" s="390"/>
      <c r="I4880" s="388"/>
      <c r="J4880" s="389"/>
      <c r="K4880" s="385"/>
      <c r="L4880" s="385"/>
      <c r="M4880" s="385"/>
      <c r="N4880" s="391"/>
      <c r="O4880" s="385"/>
      <c r="P4880" s="394" t="str">
        <f>TEXT(daily!$B4880,"mmmm")</f>
        <v>January</v>
      </c>
      <c r="Q4880" s="397"/>
      <c r="R4880" s="313" t="str">
        <f t="shared" si="116"/>
        <v>1900</v>
      </c>
    </row>
    <row r="4881" ht="27" customHeight="1" spans="1:18">
      <c r="A4881" s="383"/>
      <c r="B4881" s="384"/>
      <c r="C4881" s="385"/>
      <c r="D4881" s="386"/>
      <c r="E4881" s="387"/>
      <c r="F4881" s="388"/>
      <c r="G4881" s="389"/>
      <c r="H4881" s="390"/>
      <c r="I4881" s="388"/>
      <c r="J4881" s="389"/>
      <c r="K4881" s="385"/>
      <c r="L4881" s="385"/>
      <c r="M4881" s="385"/>
      <c r="N4881" s="393"/>
      <c r="O4881" s="385"/>
      <c r="P4881" s="394" t="str">
        <f>TEXT(daily!$B4881,"mmmm")</f>
        <v>January</v>
      </c>
      <c r="Q4881" s="396"/>
      <c r="R4881" s="313" t="str">
        <f t="shared" si="116"/>
        <v>1900</v>
      </c>
    </row>
    <row r="4882" ht="27" customHeight="1" spans="1:18">
      <c r="A4882" s="383"/>
      <c r="B4882" s="384"/>
      <c r="C4882" s="385"/>
      <c r="D4882" s="386"/>
      <c r="E4882" s="387"/>
      <c r="F4882" s="388"/>
      <c r="G4882" s="389"/>
      <c r="H4882" s="390"/>
      <c r="I4882" s="388"/>
      <c r="J4882" s="389"/>
      <c r="K4882" s="385"/>
      <c r="L4882" s="385"/>
      <c r="M4882" s="385"/>
      <c r="N4882" s="391"/>
      <c r="O4882" s="385"/>
      <c r="P4882" s="394" t="str">
        <f>TEXT(daily!$B4882,"mmmm")</f>
        <v>January</v>
      </c>
      <c r="Q4882" s="397"/>
      <c r="R4882" s="313" t="str">
        <f t="shared" si="116"/>
        <v>1900</v>
      </c>
    </row>
    <row r="4883" ht="27" customHeight="1" spans="1:18">
      <c r="A4883" s="383"/>
      <c r="B4883" s="384"/>
      <c r="C4883" s="385"/>
      <c r="D4883" s="386"/>
      <c r="E4883" s="387"/>
      <c r="F4883" s="388"/>
      <c r="G4883" s="389"/>
      <c r="H4883" s="390"/>
      <c r="I4883" s="388"/>
      <c r="J4883" s="389"/>
      <c r="K4883" s="385"/>
      <c r="L4883" s="385"/>
      <c r="M4883" s="385"/>
      <c r="N4883" s="393"/>
      <c r="O4883" s="385"/>
      <c r="P4883" s="394" t="str">
        <f>TEXT(daily!$B4883,"mmmm")</f>
        <v>January</v>
      </c>
      <c r="Q4883" s="396"/>
      <c r="R4883" s="313" t="str">
        <f t="shared" si="116"/>
        <v>1900</v>
      </c>
    </row>
    <row r="4884" ht="27" customHeight="1" spans="1:18">
      <c r="A4884" s="383"/>
      <c r="B4884" s="384"/>
      <c r="C4884" s="385"/>
      <c r="D4884" s="386"/>
      <c r="E4884" s="387"/>
      <c r="F4884" s="388"/>
      <c r="G4884" s="389"/>
      <c r="H4884" s="390"/>
      <c r="I4884" s="388"/>
      <c r="J4884" s="389"/>
      <c r="K4884" s="385"/>
      <c r="L4884" s="385"/>
      <c r="M4884" s="385"/>
      <c r="N4884" s="391"/>
      <c r="O4884" s="385"/>
      <c r="P4884" s="394" t="str">
        <f>TEXT(daily!$B4884,"mmmm")</f>
        <v>January</v>
      </c>
      <c r="Q4884" s="397"/>
      <c r="R4884" s="313" t="str">
        <f t="shared" si="116"/>
        <v>1900</v>
      </c>
    </row>
    <row r="4885" ht="27" customHeight="1" spans="1:18">
      <c r="A4885" s="383"/>
      <c r="B4885" s="384"/>
      <c r="C4885" s="385"/>
      <c r="D4885" s="386"/>
      <c r="E4885" s="387"/>
      <c r="F4885" s="388"/>
      <c r="G4885" s="389"/>
      <c r="H4885" s="390"/>
      <c r="I4885" s="388"/>
      <c r="J4885" s="389"/>
      <c r="K4885" s="385"/>
      <c r="L4885" s="385"/>
      <c r="M4885" s="385"/>
      <c r="N4885" s="393"/>
      <c r="O4885" s="385"/>
      <c r="P4885" s="394" t="str">
        <f>TEXT(daily!$B4885,"mmmm")</f>
        <v>January</v>
      </c>
      <c r="Q4885" s="396"/>
      <c r="R4885" s="313" t="str">
        <f t="shared" si="116"/>
        <v>1900</v>
      </c>
    </row>
    <row r="4886" ht="27" customHeight="1" spans="1:18">
      <c r="A4886" s="383"/>
      <c r="B4886" s="384"/>
      <c r="C4886" s="385"/>
      <c r="D4886" s="386"/>
      <c r="E4886" s="387"/>
      <c r="F4886" s="388"/>
      <c r="G4886" s="389"/>
      <c r="H4886" s="390"/>
      <c r="I4886" s="388"/>
      <c r="J4886" s="389"/>
      <c r="K4886" s="385"/>
      <c r="L4886" s="385"/>
      <c r="M4886" s="385"/>
      <c r="N4886" s="391"/>
      <c r="O4886" s="385"/>
      <c r="P4886" s="394" t="str">
        <f>TEXT(daily!$B4886,"mmmm")</f>
        <v>January</v>
      </c>
      <c r="Q4886" s="397"/>
      <c r="R4886" s="313" t="str">
        <f t="shared" si="116"/>
        <v>1900</v>
      </c>
    </row>
    <row r="4887" ht="27" customHeight="1" spans="1:18">
      <c r="A4887" s="383"/>
      <c r="B4887" s="384"/>
      <c r="C4887" s="385"/>
      <c r="D4887" s="386"/>
      <c r="E4887" s="387"/>
      <c r="F4887" s="388"/>
      <c r="G4887" s="389"/>
      <c r="H4887" s="390"/>
      <c r="I4887" s="388"/>
      <c r="J4887" s="389"/>
      <c r="K4887" s="385"/>
      <c r="L4887" s="385"/>
      <c r="M4887" s="385"/>
      <c r="N4887" s="393"/>
      <c r="O4887" s="385"/>
      <c r="P4887" s="394" t="str">
        <f>TEXT(daily!$B4887,"mmmm")</f>
        <v>January</v>
      </c>
      <c r="Q4887" s="396"/>
      <c r="R4887" s="313" t="str">
        <f t="shared" si="116"/>
        <v>1900</v>
      </c>
    </row>
    <row r="4888" ht="27" customHeight="1" spans="1:18">
      <c r="A4888" s="383"/>
      <c r="B4888" s="384"/>
      <c r="C4888" s="385"/>
      <c r="D4888" s="386"/>
      <c r="E4888" s="387"/>
      <c r="F4888" s="388"/>
      <c r="G4888" s="389"/>
      <c r="H4888" s="390"/>
      <c r="I4888" s="388"/>
      <c r="J4888" s="389"/>
      <c r="K4888" s="385"/>
      <c r="L4888" s="385"/>
      <c r="M4888" s="385"/>
      <c r="N4888" s="391"/>
      <c r="O4888" s="385"/>
      <c r="P4888" s="394" t="str">
        <f>TEXT(daily!$B4888,"mmmm")</f>
        <v>January</v>
      </c>
      <c r="Q4888" s="397"/>
      <c r="R4888" s="313" t="str">
        <f t="shared" si="116"/>
        <v>1900</v>
      </c>
    </row>
    <row r="4889" ht="27" customHeight="1" spans="1:18">
      <c r="A4889" s="383"/>
      <c r="B4889" s="384"/>
      <c r="C4889" s="385"/>
      <c r="D4889" s="386"/>
      <c r="E4889" s="387"/>
      <c r="F4889" s="388"/>
      <c r="G4889" s="389"/>
      <c r="H4889" s="390"/>
      <c r="I4889" s="388"/>
      <c r="J4889" s="389"/>
      <c r="K4889" s="385"/>
      <c r="L4889" s="385"/>
      <c r="M4889" s="385"/>
      <c r="N4889" s="393"/>
      <c r="O4889" s="385"/>
      <c r="P4889" s="394" t="str">
        <f>TEXT(daily!$B4889,"mmmm")</f>
        <v>January</v>
      </c>
      <c r="Q4889" s="396"/>
      <c r="R4889" s="313" t="str">
        <f t="shared" si="116"/>
        <v>1900</v>
      </c>
    </row>
    <row r="4890" ht="27" customHeight="1" spans="1:18">
      <c r="A4890" s="383"/>
      <c r="B4890" s="384"/>
      <c r="C4890" s="385"/>
      <c r="D4890" s="386"/>
      <c r="E4890" s="387"/>
      <c r="F4890" s="388"/>
      <c r="G4890" s="389"/>
      <c r="H4890" s="390"/>
      <c r="I4890" s="388"/>
      <c r="J4890" s="389"/>
      <c r="K4890" s="385"/>
      <c r="L4890" s="385"/>
      <c r="M4890" s="385"/>
      <c r="N4890" s="391"/>
      <c r="O4890" s="385"/>
      <c r="P4890" s="394" t="str">
        <f>TEXT(daily!$B4890,"mmmm")</f>
        <v>January</v>
      </c>
      <c r="Q4890" s="397"/>
      <c r="R4890" s="313" t="str">
        <f t="shared" si="116"/>
        <v>1900</v>
      </c>
    </row>
    <row r="4891" ht="27" customHeight="1" spans="1:18">
      <c r="A4891" s="383"/>
      <c r="B4891" s="384"/>
      <c r="C4891" s="385"/>
      <c r="D4891" s="386"/>
      <c r="E4891" s="387"/>
      <c r="F4891" s="388"/>
      <c r="G4891" s="389"/>
      <c r="H4891" s="390"/>
      <c r="I4891" s="388"/>
      <c r="J4891" s="389"/>
      <c r="K4891" s="385"/>
      <c r="L4891" s="385"/>
      <c r="M4891" s="385"/>
      <c r="N4891" s="393"/>
      <c r="O4891" s="385"/>
      <c r="P4891" s="394" t="str">
        <f>TEXT(daily!$B4891,"mmmm")</f>
        <v>January</v>
      </c>
      <c r="Q4891" s="396"/>
      <c r="R4891" s="313" t="str">
        <f t="shared" si="116"/>
        <v>1900</v>
      </c>
    </row>
    <row r="4892" ht="27" customHeight="1" spans="1:18">
      <c r="A4892" s="383"/>
      <c r="B4892" s="384"/>
      <c r="C4892" s="385"/>
      <c r="D4892" s="386"/>
      <c r="E4892" s="387"/>
      <c r="F4892" s="388"/>
      <c r="G4892" s="389"/>
      <c r="H4892" s="390"/>
      <c r="I4892" s="388"/>
      <c r="J4892" s="389"/>
      <c r="K4892" s="385"/>
      <c r="L4892" s="385"/>
      <c r="M4892" s="385"/>
      <c r="N4892" s="391"/>
      <c r="O4892" s="385"/>
      <c r="P4892" s="394" t="str">
        <f>TEXT(daily!$B4892,"mmmm")</f>
        <v>January</v>
      </c>
      <c r="Q4892" s="397"/>
      <c r="R4892" s="313" t="str">
        <f t="shared" si="116"/>
        <v>1900</v>
      </c>
    </row>
    <row r="4893" ht="27" customHeight="1" spans="1:18">
      <c r="A4893" s="383"/>
      <c r="B4893" s="384"/>
      <c r="C4893" s="385"/>
      <c r="D4893" s="386"/>
      <c r="E4893" s="387"/>
      <c r="F4893" s="388"/>
      <c r="G4893" s="389"/>
      <c r="H4893" s="390"/>
      <c r="I4893" s="388"/>
      <c r="J4893" s="389"/>
      <c r="K4893" s="385"/>
      <c r="L4893" s="385"/>
      <c r="M4893" s="385"/>
      <c r="N4893" s="393"/>
      <c r="O4893" s="385"/>
      <c r="P4893" s="394" t="str">
        <f>TEXT(daily!$B4893,"mmmm")</f>
        <v>January</v>
      </c>
      <c r="Q4893" s="396"/>
      <c r="R4893" s="313" t="str">
        <f t="shared" si="116"/>
        <v>1900</v>
      </c>
    </row>
    <row r="4894" ht="27" customHeight="1" spans="1:18">
      <c r="A4894" s="383"/>
      <c r="B4894" s="384"/>
      <c r="C4894" s="385"/>
      <c r="D4894" s="386"/>
      <c r="E4894" s="387"/>
      <c r="F4894" s="388"/>
      <c r="G4894" s="389"/>
      <c r="H4894" s="390"/>
      <c r="I4894" s="388"/>
      <c r="J4894" s="389"/>
      <c r="K4894" s="385"/>
      <c r="L4894" s="385"/>
      <c r="M4894" s="385"/>
      <c r="N4894" s="391"/>
      <c r="O4894" s="385"/>
      <c r="P4894" s="394" t="str">
        <f>TEXT(daily!$B4894,"mmmm")</f>
        <v>January</v>
      </c>
      <c r="Q4894" s="397"/>
      <c r="R4894" s="313" t="str">
        <f t="shared" si="116"/>
        <v>1900</v>
      </c>
    </row>
    <row r="4895" ht="27" customHeight="1" spans="1:18">
      <c r="A4895" s="383"/>
      <c r="B4895" s="384"/>
      <c r="C4895" s="385"/>
      <c r="D4895" s="386"/>
      <c r="E4895" s="387"/>
      <c r="F4895" s="388"/>
      <c r="G4895" s="389"/>
      <c r="H4895" s="390"/>
      <c r="I4895" s="388"/>
      <c r="J4895" s="389"/>
      <c r="K4895" s="385"/>
      <c r="L4895" s="385"/>
      <c r="M4895" s="385"/>
      <c r="N4895" s="393"/>
      <c r="O4895" s="385"/>
      <c r="P4895" s="394" t="str">
        <f>TEXT(daily!$B4895,"mmmm")</f>
        <v>January</v>
      </c>
      <c r="Q4895" s="396"/>
      <c r="R4895" s="313" t="str">
        <f t="shared" si="116"/>
        <v>1900</v>
      </c>
    </row>
    <row r="4896" ht="27" customHeight="1" spans="1:18">
      <c r="A4896" s="383"/>
      <c r="B4896" s="384"/>
      <c r="C4896" s="385"/>
      <c r="D4896" s="386"/>
      <c r="E4896" s="387"/>
      <c r="F4896" s="388"/>
      <c r="G4896" s="389"/>
      <c r="H4896" s="390"/>
      <c r="I4896" s="388"/>
      <c r="J4896" s="389"/>
      <c r="K4896" s="385"/>
      <c r="L4896" s="385"/>
      <c r="M4896" s="385"/>
      <c r="N4896" s="391"/>
      <c r="O4896" s="385"/>
      <c r="P4896" s="394" t="str">
        <f>TEXT(daily!$B4896,"mmmm")</f>
        <v>January</v>
      </c>
      <c r="Q4896" s="397"/>
      <c r="R4896" s="313" t="str">
        <f t="shared" si="116"/>
        <v>1900</v>
      </c>
    </row>
    <row r="4897" ht="27" customHeight="1" spans="1:18">
      <c r="A4897" s="383"/>
      <c r="B4897" s="384"/>
      <c r="C4897" s="385"/>
      <c r="D4897" s="386"/>
      <c r="E4897" s="387"/>
      <c r="F4897" s="388"/>
      <c r="G4897" s="389"/>
      <c r="H4897" s="390"/>
      <c r="I4897" s="388"/>
      <c r="J4897" s="389"/>
      <c r="K4897" s="385"/>
      <c r="L4897" s="385"/>
      <c r="M4897" s="385"/>
      <c r="N4897" s="393"/>
      <c r="O4897" s="385"/>
      <c r="P4897" s="394" t="str">
        <f>TEXT(daily!$B4897,"mmmm")</f>
        <v>January</v>
      </c>
      <c r="Q4897" s="396"/>
      <c r="R4897" s="313" t="str">
        <f t="shared" si="116"/>
        <v>1900</v>
      </c>
    </row>
    <row r="4898" ht="27" customHeight="1" spans="1:18">
      <c r="A4898" s="383"/>
      <c r="B4898" s="384"/>
      <c r="C4898" s="385"/>
      <c r="D4898" s="386"/>
      <c r="E4898" s="387"/>
      <c r="F4898" s="388"/>
      <c r="G4898" s="389"/>
      <c r="H4898" s="390"/>
      <c r="I4898" s="388"/>
      <c r="J4898" s="389"/>
      <c r="K4898" s="385"/>
      <c r="L4898" s="385"/>
      <c r="M4898" s="385"/>
      <c r="N4898" s="391"/>
      <c r="O4898" s="385"/>
      <c r="P4898" s="394" t="str">
        <f>TEXT(daily!$B4898,"mmmm")</f>
        <v>January</v>
      </c>
      <c r="Q4898" s="397"/>
      <c r="R4898" s="313" t="str">
        <f t="shared" si="116"/>
        <v>1900</v>
      </c>
    </row>
    <row r="4899" ht="27" customHeight="1" spans="1:18">
      <c r="A4899" s="383"/>
      <c r="B4899" s="384"/>
      <c r="C4899" s="385"/>
      <c r="D4899" s="386"/>
      <c r="E4899" s="387"/>
      <c r="F4899" s="388"/>
      <c r="G4899" s="389"/>
      <c r="H4899" s="390"/>
      <c r="I4899" s="388"/>
      <c r="J4899" s="389"/>
      <c r="K4899" s="385"/>
      <c r="L4899" s="385"/>
      <c r="M4899" s="385"/>
      <c r="N4899" s="393"/>
      <c r="O4899" s="385"/>
      <c r="P4899" s="394" t="str">
        <f>TEXT(daily!$B4899,"mmmm")</f>
        <v>January</v>
      </c>
      <c r="Q4899" s="396"/>
      <c r="R4899" s="313" t="str">
        <f t="shared" si="116"/>
        <v>1900</v>
      </c>
    </row>
    <row r="4900" ht="27" customHeight="1" spans="1:18">
      <c r="A4900" s="383"/>
      <c r="B4900" s="384"/>
      <c r="C4900" s="385"/>
      <c r="D4900" s="386"/>
      <c r="E4900" s="387"/>
      <c r="F4900" s="388"/>
      <c r="G4900" s="389"/>
      <c r="H4900" s="390"/>
      <c r="I4900" s="388"/>
      <c r="J4900" s="389"/>
      <c r="K4900" s="385"/>
      <c r="L4900" s="385"/>
      <c r="M4900" s="385"/>
      <c r="N4900" s="391"/>
      <c r="O4900" s="385"/>
      <c r="P4900" s="394" t="str">
        <f>TEXT(daily!$B4900,"mmmm")</f>
        <v>January</v>
      </c>
      <c r="Q4900" s="397"/>
      <c r="R4900" s="313" t="str">
        <f t="shared" si="116"/>
        <v>1900</v>
      </c>
    </row>
    <row r="4901" ht="27" customHeight="1" spans="1:18">
      <c r="A4901" s="383"/>
      <c r="B4901" s="384"/>
      <c r="C4901" s="385"/>
      <c r="D4901" s="386"/>
      <c r="E4901" s="387"/>
      <c r="F4901" s="388"/>
      <c r="G4901" s="389"/>
      <c r="H4901" s="390"/>
      <c r="I4901" s="388"/>
      <c r="J4901" s="389"/>
      <c r="K4901" s="385"/>
      <c r="L4901" s="385"/>
      <c r="M4901" s="385"/>
      <c r="N4901" s="393"/>
      <c r="O4901" s="385"/>
      <c r="P4901" s="394" t="str">
        <f>TEXT(daily!$B4901,"mmmm")</f>
        <v>January</v>
      </c>
      <c r="Q4901" s="396"/>
      <c r="R4901" s="313" t="str">
        <f t="shared" si="116"/>
        <v>1900</v>
      </c>
    </row>
    <row r="4902" ht="27" customHeight="1" spans="1:18">
      <c r="A4902" s="383"/>
      <c r="B4902" s="384"/>
      <c r="C4902" s="385"/>
      <c r="D4902" s="386"/>
      <c r="E4902" s="387"/>
      <c r="F4902" s="388"/>
      <c r="G4902" s="389"/>
      <c r="H4902" s="390"/>
      <c r="I4902" s="388"/>
      <c r="J4902" s="389"/>
      <c r="K4902" s="385"/>
      <c r="L4902" s="385"/>
      <c r="M4902" s="385"/>
      <c r="N4902" s="391"/>
      <c r="O4902" s="385"/>
      <c r="P4902" s="394" t="str">
        <f>TEXT(daily!$B4902,"mmmm")</f>
        <v>January</v>
      </c>
      <c r="Q4902" s="397"/>
      <c r="R4902" s="313" t="str">
        <f t="shared" si="116"/>
        <v>1900</v>
      </c>
    </row>
    <row r="4903" ht="27" customHeight="1" spans="1:18">
      <c r="A4903" s="383"/>
      <c r="B4903" s="384"/>
      <c r="C4903" s="385"/>
      <c r="D4903" s="386"/>
      <c r="E4903" s="387"/>
      <c r="F4903" s="388"/>
      <c r="G4903" s="389"/>
      <c r="H4903" s="390"/>
      <c r="I4903" s="388"/>
      <c r="J4903" s="389"/>
      <c r="K4903" s="385"/>
      <c r="L4903" s="385"/>
      <c r="M4903" s="385"/>
      <c r="N4903" s="393"/>
      <c r="O4903" s="385"/>
      <c r="P4903" s="394" t="str">
        <f>TEXT(daily!$B4903,"mmmm")</f>
        <v>January</v>
      </c>
      <c r="Q4903" s="396"/>
      <c r="R4903" s="313" t="str">
        <f t="shared" si="116"/>
        <v>1900</v>
      </c>
    </row>
    <row r="4904" ht="27" customHeight="1" spans="1:18">
      <c r="A4904" s="383"/>
      <c r="B4904" s="384"/>
      <c r="C4904" s="385"/>
      <c r="D4904" s="386"/>
      <c r="E4904" s="387"/>
      <c r="F4904" s="388"/>
      <c r="G4904" s="389"/>
      <c r="H4904" s="390"/>
      <c r="I4904" s="388"/>
      <c r="J4904" s="389"/>
      <c r="K4904" s="385"/>
      <c r="L4904" s="385"/>
      <c r="M4904" s="385"/>
      <c r="N4904" s="391"/>
      <c r="O4904" s="385"/>
      <c r="P4904" s="394" t="str">
        <f>TEXT(daily!$B4904,"mmmm")</f>
        <v>January</v>
      </c>
      <c r="Q4904" s="397"/>
      <c r="R4904" s="313" t="str">
        <f t="shared" si="116"/>
        <v>1900</v>
      </c>
    </row>
    <row r="4905" ht="27" customHeight="1" spans="1:18">
      <c r="A4905" s="383"/>
      <c r="B4905" s="384"/>
      <c r="C4905" s="385"/>
      <c r="D4905" s="386"/>
      <c r="E4905" s="387"/>
      <c r="F4905" s="388"/>
      <c r="G4905" s="389"/>
      <c r="H4905" s="390"/>
      <c r="I4905" s="388"/>
      <c r="J4905" s="389"/>
      <c r="K4905" s="385"/>
      <c r="L4905" s="385"/>
      <c r="M4905" s="385"/>
      <c r="N4905" s="393"/>
      <c r="O4905" s="385"/>
      <c r="P4905" s="394" t="str">
        <f>TEXT(daily!$B4905,"mmmm")</f>
        <v>January</v>
      </c>
      <c r="Q4905" s="396"/>
      <c r="R4905" s="313" t="str">
        <f t="shared" si="116"/>
        <v>1900</v>
      </c>
    </row>
    <row r="4906" ht="27" customHeight="1" spans="1:18">
      <c r="A4906" s="383"/>
      <c r="B4906" s="384"/>
      <c r="C4906" s="385"/>
      <c r="D4906" s="386"/>
      <c r="E4906" s="387"/>
      <c r="F4906" s="388"/>
      <c r="G4906" s="389"/>
      <c r="H4906" s="390"/>
      <c r="I4906" s="388"/>
      <c r="J4906" s="389"/>
      <c r="K4906" s="385"/>
      <c r="L4906" s="385"/>
      <c r="M4906" s="385"/>
      <c r="N4906" s="391"/>
      <c r="O4906" s="385"/>
      <c r="P4906" s="394" t="str">
        <f>TEXT(daily!$B4906,"mmmm")</f>
        <v>January</v>
      </c>
      <c r="Q4906" s="397"/>
      <c r="R4906" s="313" t="str">
        <f t="shared" si="116"/>
        <v>1900</v>
      </c>
    </row>
    <row r="4907" ht="27" customHeight="1" spans="1:18">
      <c r="A4907" s="383"/>
      <c r="B4907" s="384"/>
      <c r="C4907" s="385"/>
      <c r="D4907" s="386"/>
      <c r="E4907" s="387"/>
      <c r="F4907" s="388"/>
      <c r="G4907" s="389"/>
      <c r="H4907" s="390"/>
      <c r="I4907" s="388"/>
      <c r="J4907" s="389"/>
      <c r="K4907" s="385"/>
      <c r="L4907" s="385"/>
      <c r="M4907" s="385"/>
      <c r="N4907" s="393"/>
      <c r="O4907" s="385"/>
      <c r="P4907" s="394" t="str">
        <f>TEXT(daily!$B4907,"mmmm")</f>
        <v>January</v>
      </c>
      <c r="Q4907" s="396"/>
      <c r="R4907" s="313" t="str">
        <f t="shared" si="116"/>
        <v>1900</v>
      </c>
    </row>
    <row r="4908" ht="27" customHeight="1" spans="1:18">
      <c r="A4908" s="383"/>
      <c r="B4908" s="384"/>
      <c r="C4908" s="385"/>
      <c r="D4908" s="386"/>
      <c r="E4908" s="387"/>
      <c r="F4908" s="388"/>
      <c r="G4908" s="389"/>
      <c r="H4908" s="390"/>
      <c r="I4908" s="388"/>
      <c r="J4908" s="389"/>
      <c r="K4908" s="385"/>
      <c r="L4908" s="385"/>
      <c r="M4908" s="385"/>
      <c r="N4908" s="391"/>
      <c r="O4908" s="385"/>
      <c r="P4908" s="394" t="str">
        <f>TEXT(daily!$B4908,"mmmm")</f>
        <v>January</v>
      </c>
      <c r="Q4908" s="397"/>
      <c r="R4908" s="313" t="str">
        <f t="shared" si="116"/>
        <v>1900</v>
      </c>
    </row>
    <row r="4909" ht="27" customHeight="1" spans="1:18">
      <c r="A4909" s="383"/>
      <c r="B4909" s="384"/>
      <c r="C4909" s="385"/>
      <c r="D4909" s="386"/>
      <c r="E4909" s="387"/>
      <c r="F4909" s="388"/>
      <c r="G4909" s="389"/>
      <c r="H4909" s="390"/>
      <c r="I4909" s="388"/>
      <c r="J4909" s="389"/>
      <c r="K4909" s="385"/>
      <c r="L4909" s="385"/>
      <c r="M4909" s="385"/>
      <c r="N4909" s="393"/>
      <c r="O4909" s="385"/>
      <c r="P4909" s="394" t="str">
        <f>TEXT(daily!$B4909,"mmmm")</f>
        <v>January</v>
      </c>
      <c r="Q4909" s="396"/>
      <c r="R4909" s="313" t="str">
        <f t="shared" si="116"/>
        <v>1900</v>
      </c>
    </row>
    <row r="4910" ht="27" customHeight="1" spans="1:18">
      <c r="A4910" s="383"/>
      <c r="B4910" s="384"/>
      <c r="C4910" s="385"/>
      <c r="D4910" s="386"/>
      <c r="E4910" s="387"/>
      <c r="F4910" s="388"/>
      <c r="G4910" s="389"/>
      <c r="H4910" s="390"/>
      <c r="I4910" s="388"/>
      <c r="J4910" s="389"/>
      <c r="K4910" s="385"/>
      <c r="L4910" s="385"/>
      <c r="M4910" s="385"/>
      <c r="N4910" s="391"/>
      <c r="O4910" s="385"/>
      <c r="P4910" s="394" t="str">
        <f>TEXT(daily!$B4910,"mmmm")</f>
        <v>January</v>
      </c>
      <c r="Q4910" s="397"/>
      <c r="R4910" s="313" t="str">
        <f t="shared" si="116"/>
        <v>1900</v>
      </c>
    </row>
    <row r="4911" ht="27" customHeight="1" spans="1:18">
      <c r="A4911" s="383"/>
      <c r="B4911" s="384"/>
      <c r="C4911" s="385"/>
      <c r="D4911" s="386"/>
      <c r="E4911" s="387"/>
      <c r="F4911" s="388"/>
      <c r="G4911" s="389"/>
      <c r="H4911" s="390"/>
      <c r="I4911" s="388"/>
      <c r="J4911" s="389"/>
      <c r="K4911" s="385"/>
      <c r="L4911" s="385"/>
      <c r="M4911" s="385"/>
      <c r="N4911" s="393"/>
      <c r="O4911" s="385"/>
      <c r="P4911" s="394" t="str">
        <f>TEXT(daily!$B4911,"mmmm")</f>
        <v>January</v>
      </c>
      <c r="Q4911" s="396"/>
      <c r="R4911" s="313" t="str">
        <f t="shared" si="116"/>
        <v>1900</v>
      </c>
    </row>
    <row r="4912" ht="27" customHeight="1" spans="1:18">
      <c r="A4912" s="383"/>
      <c r="B4912" s="384"/>
      <c r="C4912" s="385"/>
      <c r="D4912" s="386"/>
      <c r="E4912" s="387"/>
      <c r="F4912" s="388"/>
      <c r="G4912" s="389"/>
      <c r="H4912" s="390"/>
      <c r="I4912" s="388"/>
      <c r="J4912" s="389"/>
      <c r="K4912" s="385"/>
      <c r="L4912" s="385"/>
      <c r="M4912" s="385"/>
      <c r="N4912" s="391"/>
      <c r="O4912" s="385"/>
      <c r="P4912" s="394" t="str">
        <f>TEXT(daily!$B4912,"mmmm")</f>
        <v>January</v>
      </c>
      <c r="Q4912" s="397"/>
      <c r="R4912" s="313" t="str">
        <f t="shared" si="116"/>
        <v>1900</v>
      </c>
    </row>
    <row r="4913" ht="27" customHeight="1" spans="1:18">
      <c r="A4913" s="383"/>
      <c r="B4913" s="384"/>
      <c r="C4913" s="385"/>
      <c r="D4913" s="386"/>
      <c r="E4913" s="387"/>
      <c r="F4913" s="388"/>
      <c r="G4913" s="389"/>
      <c r="H4913" s="390"/>
      <c r="I4913" s="388"/>
      <c r="J4913" s="389"/>
      <c r="K4913" s="385"/>
      <c r="L4913" s="385"/>
      <c r="M4913" s="385"/>
      <c r="N4913" s="393"/>
      <c r="O4913" s="385"/>
      <c r="P4913" s="394" t="str">
        <f>TEXT(daily!$B4913,"mmmm")</f>
        <v>January</v>
      </c>
      <c r="Q4913" s="396"/>
      <c r="R4913" s="313" t="str">
        <f t="shared" si="116"/>
        <v>1900</v>
      </c>
    </row>
    <row r="4914" ht="27" customHeight="1" spans="1:18">
      <c r="A4914" s="383"/>
      <c r="B4914" s="384"/>
      <c r="C4914" s="385"/>
      <c r="D4914" s="386"/>
      <c r="E4914" s="387"/>
      <c r="F4914" s="388"/>
      <c r="G4914" s="389"/>
      <c r="H4914" s="390"/>
      <c r="I4914" s="388"/>
      <c r="J4914" s="389"/>
      <c r="K4914" s="385"/>
      <c r="L4914" s="385"/>
      <c r="M4914" s="385"/>
      <c r="N4914" s="391"/>
      <c r="O4914" s="385"/>
      <c r="P4914" s="394" t="str">
        <f>TEXT(daily!$B4914,"mmmm")</f>
        <v>January</v>
      </c>
      <c r="Q4914" s="397"/>
      <c r="R4914" s="313" t="str">
        <f t="shared" si="116"/>
        <v>1900</v>
      </c>
    </row>
    <row r="4915" ht="27" customHeight="1" spans="1:18">
      <c r="A4915" s="383"/>
      <c r="B4915" s="384"/>
      <c r="C4915" s="385"/>
      <c r="D4915" s="386"/>
      <c r="E4915" s="387"/>
      <c r="F4915" s="388"/>
      <c r="G4915" s="389"/>
      <c r="H4915" s="390"/>
      <c r="I4915" s="388"/>
      <c r="J4915" s="389"/>
      <c r="K4915" s="385"/>
      <c r="L4915" s="385"/>
      <c r="M4915" s="385"/>
      <c r="N4915" s="393"/>
      <c r="O4915" s="385"/>
      <c r="P4915" s="394" t="str">
        <f>TEXT(daily!$B4915,"mmmm")</f>
        <v>January</v>
      </c>
      <c r="Q4915" s="396"/>
      <c r="R4915" s="313" t="str">
        <f t="shared" si="116"/>
        <v>1900</v>
      </c>
    </row>
    <row r="4916" ht="27" customHeight="1" spans="1:18">
      <c r="A4916" s="383"/>
      <c r="B4916" s="384"/>
      <c r="C4916" s="385"/>
      <c r="D4916" s="386"/>
      <c r="E4916" s="387"/>
      <c r="F4916" s="388"/>
      <c r="G4916" s="389"/>
      <c r="H4916" s="390"/>
      <c r="I4916" s="388"/>
      <c r="J4916" s="389"/>
      <c r="K4916" s="385"/>
      <c r="L4916" s="385"/>
      <c r="M4916" s="385"/>
      <c r="N4916" s="391"/>
      <c r="O4916" s="385"/>
      <c r="P4916" s="394" t="str">
        <f>TEXT(daily!$B4916,"mmmm")</f>
        <v>January</v>
      </c>
      <c r="Q4916" s="397"/>
      <c r="R4916" s="313" t="str">
        <f t="shared" si="116"/>
        <v>1900</v>
      </c>
    </row>
    <row r="4917" ht="27" customHeight="1" spans="1:18">
      <c r="A4917" s="383"/>
      <c r="B4917" s="384"/>
      <c r="C4917" s="385"/>
      <c r="D4917" s="386"/>
      <c r="E4917" s="387"/>
      <c r="F4917" s="388"/>
      <c r="G4917" s="389"/>
      <c r="H4917" s="390"/>
      <c r="I4917" s="388"/>
      <c r="J4917" s="389"/>
      <c r="K4917" s="385"/>
      <c r="L4917" s="385"/>
      <c r="M4917" s="385"/>
      <c r="N4917" s="393"/>
      <c r="O4917" s="385"/>
      <c r="P4917" s="394" t="str">
        <f>TEXT(daily!$B4917,"mmmm")</f>
        <v>January</v>
      </c>
      <c r="Q4917" s="396"/>
      <c r="R4917" s="313" t="str">
        <f t="shared" si="116"/>
        <v>1900</v>
      </c>
    </row>
    <row r="4918" ht="27" customHeight="1" spans="1:18">
      <c r="A4918" s="383"/>
      <c r="B4918" s="384"/>
      <c r="C4918" s="385"/>
      <c r="D4918" s="386"/>
      <c r="E4918" s="387"/>
      <c r="F4918" s="388"/>
      <c r="G4918" s="389"/>
      <c r="H4918" s="390"/>
      <c r="I4918" s="388"/>
      <c r="J4918" s="389"/>
      <c r="K4918" s="385"/>
      <c r="L4918" s="385"/>
      <c r="M4918" s="385"/>
      <c r="N4918" s="391"/>
      <c r="O4918" s="385"/>
      <c r="P4918" s="394" t="str">
        <f>TEXT(daily!$B4918,"mmmm")</f>
        <v>January</v>
      </c>
      <c r="Q4918" s="397"/>
      <c r="R4918" s="313" t="str">
        <f t="shared" si="116"/>
        <v>1900</v>
      </c>
    </row>
    <row r="4919" ht="27" customHeight="1" spans="1:18">
      <c r="A4919" s="383"/>
      <c r="B4919" s="384"/>
      <c r="C4919" s="385"/>
      <c r="D4919" s="386"/>
      <c r="E4919" s="387"/>
      <c r="F4919" s="388"/>
      <c r="G4919" s="389"/>
      <c r="H4919" s="390"/>
      <c r="I4919" s="388"/>
      <c r="J4919" s="389"/>
      <c r="K4919" s="385"/>
      <c r="L4919" s="385"/>
      <c r="M4919" s="385"/>
      <c r="N4919" s="393"/>
      <c r="O4919" s="385"/>
      <c r="P4919" s="394" t="str">
        <f>TEXT(daily!$B4919,"mmmm")</f>
        <v>January</v>
      </c>
      <c r="Q4919" s="396"/>
      <c r="R4919" s="313" t="str">
        <f t="shared" si="116"/>
        <v>1900</v>
      </c>
    </row>
    <row r="4920" ht="27" customHeight="1" spans="1:18">
      <c r="A4920" s="383"/>
      <c r="B4920" s="384"/>
      <c r="C4920" s="385"/>
      <c r="D4920" s="386"/>
      <c r="E4920" s="387"/>
      <c r="F4920" s="388"/>
      <c r="G4920" s="389"/>
      <c r="H4920" s="390"/>
      <c r="I4920" s="388"/>
      <c r="J4920" s="389"/>
      <c r="K4920" s="385"/>
      <c r="L4920" s="385"/>
      <c r="M4920" s="385"/>
      <c r="N4920" s="391"/>
      <c r="O4920" s="385"/>
      <c r="P4920" s="394" t="str">
        <f>TEXT(daily!$B4920,"mmmm")</f>
        <v>January</v>
      </c>
      <c r="Q4920" s="397"/>
      <c r="R4920" s="313" t="str">
        <f t="shared" si="116"/>
        <v>1900</v>
      </c>
    </row>
    <row r="4921" ht="27" customHeight="1" spans="1:18">
      <c r="A4921" s="383"/>
      <c r="B4921" s="384"/>
      <c r="C4921" s="385"/>
      <c r="D4921" s="386"/>
      <c r="E4921" s="387"/>
      <c r="F4921" s="388"/>
      <c r="G4921" s="389"/>
      <c r="H4921" s="390"/>
      <c r="I4921" s="388"/>
      <c r="J4921" s="389"/>
      <c r="K4921" s="385"/>
      <c r="L4921" s="385"/>
      <c r="M4921" s="385"/>
      <c r="N4921" s="393"/>
      <c r="O4921" s="385"/>
      <c r="P4921" s="394" t="str">
        <f>TEXT(daily!$B4921,"mmmm")</f>
        <v>January</v>
      </c>
      <c r="Q4921" s="396"/>
      <c r="R4921" s="313" t="str">
        <f t="shared" si="116"/>
        <v>1900</v>
      </c>
    </row>
    <row r="4922" ht="27" customHeight="1" spans="1:18">
      <c r="A4922" s="383"/>
      <c r="B4922" s="384"/>
      <c r="C4922" s="385"/>
      <c r="D4922" s="386"/>
      <c r="E4922" s="387"/>
      <c r="F4922" s="388"/>
      <c r="G4922" s="389"/>
      <c r="H4922" s="390"/>
      <c r="I4922" s="388"/>
      <c r="J4922" s="389"/>
      <c r="K4922" s="385"/>
      <c r="L4922" s="385"/>
      <c r="M4922" s="385"/>
      <c r="N4922" s="391"/>
      <c r="O4922" s="385"/>
      <c r="P4922" s="394" t="str">
        <f>TEXT(daily!$B4922,"mmmm")</f>
        <v>January</v>
      </c>
      <c r="Q4922" s="397"/>
      <c r="R4922" s="313" t="str">
        <f t="shared" si="116"/>
        <v>1900</v>
      </c>
    </row>
    <row r="4923" ht="27" customHeight="1" spans="1:18">
      <c r="A4923" s="383"/>
      <c r="B4923" s="384"/>
      <c r="C4923" s="385"/>
      <c r="D4923" s="386"/>
      <c r="E4923" s="387"/>
      <c r="F4923" s="388"/>
      <c r="G4923" s="389"/>
      <c r="H4923" s="390"/>
      <c r="I4923" s="388"/>
      <c r="J4923" s="389"/>
      <c r="K4923" s="385"/>
      <c r="L4923" s="385"/>
      <c r="M4923" s="385"/>
      <c r="N4923" s="393"/>
      <c r="O4923" s="385"/>
      <c r="P4923" s="394" t="str">
        <f>TEXT(daily!$B4923,"mmmm")</f>
        <v>January</v>
      </c>
      <c r="Q4923" s="396"/>
      <c r="R4923" s="313" t="str">
        <f t="shared" si="116"/>
        <v>1900</v>
      </c>
    </row>
    <row r="4924" ht="27" customHeight="1" spans="1:18">
      <c r="A4924" s="383"/>
      <c r="B4924" s="384"/>
      <c r="C4924" s="385"/>
      <c r="D4924" s="386"/>
      <c r="E4924" s="387"/>
      <c r="F4924" s="388"/>
      <c r="G4924" s="389"/>
      <c r="H4924" s="390"/>
      <c r="I4924" s="388"/>
      <c r="J4924" s="389"/>
      <c r="K4924" s="385"/>
      <c r="L4924" s="385"/>
      <c r="M4924" s="385"/>
      <c r="N4924" s="391"/>
      <c r="O4924" s="385"/>
      <c r="P4924" s="394" t="str">
        <f>TEXT(daily!$B4924,"mmmm")</f>
        <v>January</v>
      </c>
      <c r="Q4924" s="397"/>
      <c r="R4924" s="313" t="str">
        <f t="shared" si="116"/>
        <v>1900</v>
      </c>
    </row>
    <row r="4925" ht="27" customHeight="1" spans="1:18">
      <c r="A4925" s="383"/>
      <c r="B4925" s="384"/>
      <c r="C4925" s="385"/>
      <c r="D4925" s="386"/>
      <c r="E4925" s="387"/>
      <c r="F4925" s="388"/>
      <c r="G4925" s="389"/>
      <c r="H4925" s="390"/>
      <c r="I4925" s="388"/>
      <c r="J4925" s="389"/>
      <c r="K4925" s="385"/>
      <c r="L4925" s="385"/>
      <c r="M4925" s="385"/>
      <c r="N4925" s="393"/>
      <c r="O4925" s="385"/>
      <c r="P4925" s="394" t="str">
        <f>TEXT(daily!$B4925,"mmmm")</f>
        <v>January</v>
      </c>
      <c r="Q4925" s="396"/>
      <c r="R4925" s="313" t="str">
        <f t="shared" si="116"/>
        <v>1900</v>
      </c>
    </row>
    <row r="4926" ht="27" customHeight="1" spans="1:18">
      <c r="A4926" s="383"/>
      <c r="B4926" s="384"/>
      <c r="C4926" s="385"/>
      <c r="D4926" s="386"/>
      <c r="E4926" s="387"/>
      <c r="F4926" s="388"/>
      <c r="G4926" s="389"/>
      <c r="H4926" s="390"/>
      <c r="I4926" s="388"/>
      <c r="J4926" s="389"/>
      <c r="K4926" s="385"/>
      <c r="L4926" s="385"/>
      <c r="M4926" s="385"/>
      <c r="N4926" s="391"/>
      <c r="O4926" s="385"/>
      <c r="P4926" s="394" t="str">
        <f>TEXT(daily!$B4926,"mmmm")</f>
        <v>January</v>
      </c>
      <c r="Q4926" s="397"/>
      <c r="R4926" s="313" t="str">
        <f t="shared" si="116"/>
        <v>1900</v>
      </c>
    </row>
    <row r="4927" ht="27" customHeight="1" spans="1:18">
      <c r="A4927" s="383"/>
      <c r="B4927" s="384"/>
      <c r="C4927" s="385"/>
      <c r="D4927" s="386"/>
      <c r="E4927" s="387"/>
      <c r="F4927" s="388"/>
      <c r="G4927" s="389"/>
      <c r="H4927" s="390"/>
      <c r="I4927" s="388"/>
      <c r="J4927" s="389"/>
      <c r="K4927" s="385"/>
      <c r="L4927" s="385"/>
      <c r="M4927" s="385"/>
      <c r="N4927" s="393"/>
      <c r="O4927" s="385"/>
      <c r="P4927" s="394" t="str">
        <f>TEXT(daily!$B4927,"mmmm")</f>
        <v>January</v>
      </c>
      <c r="Q4927" s="396"/>
      <c r="R4927" s="313" t="str">
        <f t="shared" si="116"/>
        <v>1900</v>
      </c>
    </row>
    <row r="4928" ht="27" customHeight="1" spans="1:18">
      <c r="A4928" s="383"/>
      <c r="B4928" s="384"/>
      <c r="C4928" s="385"/>
      <c r="D4928" s="386"/>
      <c r="E4928" s="387"/>
      <c r="F4928" s="388"/>
      <c r="G4928" s="389"/>
      <c r="H4928" s="390"/>
      <c r="I4928" s="388"/>
      <c r="J4928" s="389"/>
      <c r="K4928" s="385"/>
      <c r="L4928" s="385"/>
      <c r="M4928" s="385"/>
      <c r="N4928" s="391"/>
      <c r="O4928" s="385"/>
      <c r="P4928" s="394" t="str">
        <f>TEXT(daily!$B4928,"mmmm")</f>
        <v>January</v>
      </c>
      <c r="Q4928" s="397"/>
      <c r="R4928" s="313" t="str">
        <f t="shared" si="116"/>
        <v>1900</v>
      </c>
    </row>
    <row r="4929" ht="27" customHeight="1" spans="1:18">
      <c r="A4929" s="383"/>
      <c r="B4929" s="384"/>
      <c r="C4929" s="385"/>
      <c r="D4929" s="386"/>
      <c r="E4929" s="387"/>
      <c r="F4929" s="388"/>
      <c r="G4929" s="389"/>
      <c r="H4929" s="390"/>
      <c r="I4929" s="388"/>
      <c r="J4929" s="389"/>
      <c r="K4929" s="385"/>
      <c r="L4929" s="385"/>
      <c r="M4929" s="385"/>
      <c r="N4929" s="393"/>
      <c r="O4929" s="385"/>
      <c r="P4929" s="394" t="str">
        <f>TEXT(daily!$B4929,"mmmm")</f>
        <v>January</v>
      </c>
      <c r="Q4929" s="396"/>
      <c r="R4929" s="313" t="str">
        <f t="shared" si="116"/>
        <v>1900</v>
      </c>
    </row>
    <row r="4930" ht="27" customHeight="1" spans="1:18">
      <c r="A4930" s="383"/>
      <c r="B4930" s="384"/>
      <c r="C4930" s="385"/>
      <c r="D4930" s="386"/>
      <c r="E4930" s="387"/>
      <c r="F4930" s="388"/>
      <c r="G4930" s="389"/>
      <c r="H4930" s="390"/>
      <c r="I4930" s="388"/>
      <c r="J4930" s="389"/>
      <c r="K4930" s="385"/>
      <c r="L4930" s="385"/>
      <c r="M4930" s="385"/>
      <c r="N4930" s="391"/>
      <c r="O4930" s="385"/>
      <c r="P4930" s="394" t="str">
        <f>TEXT(daily!$B4930,"mmmm")</f>
        <v>January</v>
      </c>
      <c r="Q4930" s="397"/>
      <c r="R4930" s="313" t="str">
        <f t="shared" si="116"/>
        <v>1900</v>
      </c>
    </row>
    <row r="4931" ht="27" customHeight="1" spans="1:18">
      <c r="A4931" s="383"/>
      <c r="B4931" s="384"/>
      <c r="C4931" s="385"/>
      <c r="D4931" s="386"/>
      <c r="E4931" s="387"/>
      <c r="F4931" s="388"/>
      <c r="G4931" s="389"/>
      <c r="H4931" s="390"/>
      <c r="I4931" s="388"/>
      <c r="J4931" s="389"/>
      <c r="K4931" s="385"/>
      <c r="L4931" s="385"/>
      <c r="M4931" s="385"/>
      <c r="N4931" s="393"/>
      <c r="O4931" s="385"/>
      <c r="P4931" s="394" t="str">
        <f>TEXT(daily!$B4931,"mmmm")</f>
        <v>January</v>
      </c>
      <c r="Q4931" s="396"/>
      <c r="R4931" s="313" t="str">
        <f t="shared" si="116"/>
        <v>1900</v>
      </c>
    </row>
    <row r="4932" ht="27" customHeight="1" spans="1:18">
      <c r="A4932" s="383"/>
      <c r="B4932" s="384"/>
      <c r="C4932" s="385"/>
      <c r="D4932" s="386"/>
      <c r="E4932" s="387"/>
      <c r="F4932" s="388"/>
      <c r="G4932" s="389"/>
      <c r="H4932" s="390"/>
      <c r="I4932" s="388"/>
      <c r="J4932" s="389"/>
      <c r="K4932" s="385"/>
      <c r="L4932" s="385"/>
      <c r="M4932" s="385"/>
      <c r="N4932" s="391"/>
      <c r="O4932" s="385"/>
      <c r="P4932" s="394" t="str">
        <f>TEXT(daily!$B4932,"mmmm")</f>
        <v>January</v>
      </c>
      <c r="Q4932" s="397"/>
      <c r="R4932" s="313" t="str">
        <f t="shared" si="116"/>
        <v>1900</v>
      </c>
    </row>
    <row r="4933" ht="27" customHeight="1" spans="1:18">
      <c r="A4933" s="383"/>
      <c r="B4933" s="384"/>
      <c r="C4933" s="385"/>
      <c r="D4933" s="386"/>
      <c r="E4933" s="387"/>
      <c r="F4933" s="388"/>
      <c r="G4933" s="389"/>
      <c r="H4933" s="390"/>
      <c r="I4933" s="388"/>
      <c r="J4933" s="389"/>
      <c r="K4933" s="385"/>
      <c r="L4933" s="385"/>
      <c r="M4933" s="385"/>
      <c r="N4933" s="393"/>
      <c r="O4933" s="385"/>
      <c r="P4933" s="394" t="str">
        <f>TEXT(daily!$B4933,"mmmm")</f>
        <v>January</v>
      </c>
      <c r="Q4933" s="396"/>
      <c r="R4933" s="313" t="str">
        <f t="shared" si="116"/>
        <v>1900</v>
      </c>
    </row>
    <row r="4934" ht="27" customHeight="1" spans="1:18">
      <c r="A4934" s="383"/>
      <c r="B4934" s="384"/>
      <c r="C4934" s="385"/>
      <c r="D4934" s="386"/>
      <c r="E4934" s="387"/>
      <c r="F4934" s="388"/>
      <c r="G4934" s="389"/>
      <c r="H4934" s="390"/>
      <c r="I4934" s="388"/>
      <c r="J4934" s="389"/>
      <c r="K4934" s="385"/>
      <c r="L4934" s="385"/>
      <c r="M4934" s="385"/>
      <c r="N4934" s="391"/>
      <c r="O4934" s="385"/>
      <c r="P4934" s="394" t="str">
        <f>TEXT(daily!$B4934,"mmmm")</f>
        <v>January</v>
      </c>
      <c r="Q4934" s="397"/>
      <c r="R4934" s="313" t="str">
        <f t="shared" si="116"/>
        <v>1900</v>
      </c>
    </row>
    <row r="4935" ht="27" customHeight="1" spans="1:18">
      <c r="A4935" s="383"/>
      <c r="B4935" s="384"/>
      <c r="C4935" s="385"/>
      <c r="D4935" s="386"/>
      <c r="E4935" s="387"/>
      <c r="F4935" s="388"/>
      <c r="G4935" s="389"/>
      <c r="H4935" s="390"/>
      <c r="I4935" s="388"/>
      <c r="J4935" s="389"/>
      <c r="K4935" s="385"/>
      <c r="L4935" s="385"/>
      <c r="M4935" s="385"/>
      <c r="N4935" s="393"/>
      <c r="O4935" s="385"/>
      <c r="P4935" s="394" t="str">
        <f>TEXT(daily!$B4935,"mmmm")</f>
        <v>January</v>
      </c>
      <c r="Q4935" s="396"/>
      <c r="R4935" s="313" t="str">
        <f t="shared" si="116"/>
        <v>1900</v>
      </c>
    </row>
    <row r="4936" ht="27" customHeight="1" spans="1:18">
      <c r="A4936" s="383"/>
      <c r="B4936" s="384"/>
      <c r="C4936" s="385"/>
      <c r="D4936" s="386"/>
      <c r="E4936" s="387"/>
      <c r="F4936" s="388"/>
      <c r="G4936" s="389"/>
      <c r="H4936" s="390"/>
      <c r="I4936" s="388"/>
      <c r="J4936" s="389"/>
      <c r="K4936" s="385"/>
      <c r="L4936" s="385"/>
      <c r="M4936" s="385"/>
      <c r="N4936" s="391"/>
      <c r="O4936" s="385"/>
      <c r="P4936" s="394" t="str">
        <f>TEXT(daily!$B4936,"mmmm")</f>
        <v>January</v>
      </c>
      <c r="Q4936" s="397"/>
      <c r="R4936" s="313" t="str">
        <f t="shared" si="116"/>
        <v>1900</v>
      </c>
    </row>
    <row r="4937" ht="27" customHeight="1" spans="1:18">
      <c r="A4937" s="383"/>
      <c r="B4937" s="384"/>
      <c r="C4937" s="385"/>
      <c r="D4937" s="386"/>
      <c r="E4937" s="387"/>
      <c r="F4937" s="388"/>
      <c r="G4937" s="389"/>
      <c r="H4937" s="390"/>
      <c r="I4937" s="388"/>
      <c r="J4937" s="389"/>
      <c r="K4937" s="385"/>
      <c r="L4937" s="385"/>
      <c r="M4937" s="385"/>
      <c r="N4937" s="393"/>
      <c r="O4937" s="385"/>
      <c r="P4937" s="394" t="str">
        <f>TEXT(daily!$B4937,"mmmm")</f>
        <v>January</v>
      </c>
      <c r="Q4937" s="396"/>
      <c r="R4937" s="313" t="str">
        <f t="shared" si="116"/>
        <v>1900</v>
      </c>
    </row>
    <row r="4938" ht="27" customHeight="1" spans="1:18">
      <c r="A4938" s="383"/>
      <c r="B4938" s="384"/>
      <c r="C4938" s="385"/>
      <c r="D4938" s="386"/>
      <c r="E4938" s="387"/>
      <c r="F4938" s="388"/>
      <c r="G4938" s="389"/>
      <c r="H4938" s="390"/>
      <c r="I4938" s="388"/>
      <c r="J4938" s="389"/>
      <c r="K4938" s="385"/>
      <c r="L4938" s="385"/>
      <c r="M4938" s="385"/>
      <c r="N4938" s="391"/>
      <c r="O4938" s="385"/>
      <c r="P4938" s="394" t="str">
        <f>TEXT(daily!$B4938,"mmmm")</f>
        <v>January</v>
      </c>
      <c r="Q4938" s="397"/>
      <c r="R4938" s="313" t="str">
        <f t="shared" si="116"/>
        <v>1900</v>
      </c>
    </row>
    <row r="4939" ht="27" customHeight="1" spans="1:18">
      <c r="A4939" s="383"/>
      <c r="B4939" s="384"/>
      <c r="C4939" s="385"/>
      <c r="D4939" s="386"/>
      <c r="E4939" s="387"/>
      <c r="F4939" s="388"/>
      <c r="G4939" s="389"/>
      <c r="H4939" s="390"/>
      <c r="I4939" s="388"/>
      <c r="J4939" s="389"/>
      <c r="K4939" s="385"/>
      <c r="L4939" s="385"/>
      <c r="M4939" s="385"/>
      <c r="N4939" s="393"/>
      <c r="O4939" s="385"/>
      <c r="P4939" s="394" t="str">
        <f>TEXT(daily!$B4939,"mmmm")</f>
        <v>January</v>
      </c>
      <c r="Q4939" s="396"/>
      <c r="R4939" s="313" t="str">
        <f t="shared" si="116"/>
        <v>1900</v>
      </c>
    </row>
    <row r="4940" ht="27" customHeight="1" spans="1:18">
      <c r="A4940" s="383"/>
      <c r="B4940" s="384"/>
      <c r="C4940" s="385"/>
      <c r="D4940" s="386"/>
      <c r="E4940" s="387"/>
      <c r="F4940" s="388"/>
      <c r="G4940" s="389"/>
      <c r="H4940" s="390"/>
      <c r="I4940" s="388"/>
      <c r="J4940" s="389"/>
      <c r="K4940" s="385"/>
      <c r="L4940" s="385"/>
      <c r="M4940" s="385"/>
      <c r="N4940" s="391"/>
      <c r="O4940" s="385"/>
      <c r="P4940" s="394" t="str">
        <f>TEXT(daily!$B4940,"mmmm")</f>
        <v>January</v>
      </c>
      <c r="Q4940" s="397"/>
      <c r="R4940" s="313" t="str">
        <f t="shared" si="116"/>
        <v>1900</v>
      </c>
    </row>
    <row r="4941" ht="27" customHeight="1" spans="1:18">
      <c r="A4941" s="383"/>
      <c r="B4941" s="384"/>
      <c r="C4941" s="385"/>
      <c r="D4941" s="386"/>
      <c r="E4941" s="387"/>
      <c r="F4941" s="388"/>
      <c r="G4941" s="389"/>
      <c r="H4941" s="390"/>
      <c r="I4941" s="388"/>
      <c r="J4941" s="389"/>
      <c r="K4941" s="385"/>
      <c r="L4941" s="385"/>
      <c r="M4941" s="385"/>
      <c r="N4941" s="393"/>
      <c r="O4941" s="385"/>
      <c r="P4941" s="394" t="str">
        <f>TEXT(daily!$B4941,"mmmm")</f>
        <v>January</v>
      </c>
      <c r="Q4941" s="396"/>
      <c r="R4941" s="313" t="str">
        <f t="shared" si="116"/>
        <v>1900</v>
      </c>
    </row>
    <row r="4942" ht="27" customHeight="1" spans="1:18">
      <c r="A4942" s="383"/>
      <c r="B4942" s="384"/>
      <c r="C4942" s="385"/>
      <c r="D4942" s="386"/>
      <c r="E4942" s="387"/>
      <c r="F4942" s="388"/>
      <c r="G4942" s="389"/>
      <c r="H4942" s="390"/>
      <c r="I4942" s="388"/>
      <c r="J4942" s="389"/>
      <c r="K4942" s="385"/>
      <c r="L4942" s="385"/>
      <c r="M4942" s="385"/>
      <c r="N4942" s="391"/>
      <c r="O4942" s="385"/>
      <c r="P4942" s="394" t="str">
        <f>TEXT(daily!$B4942,"mmmm")</f>
        <v>January</v>
      </c>
      <c r="Q4942" s="397"/>
      <c r="R4942" s="313" t="str">
        <f t="shared" si="116"/>
        <v>1900</v>
      </c>
    </row>
    <row r="4943" ht="27" customHeight="1" spans="1:18">
      <c r="A4943" s="383"/>
      <c r="B4943" s="384"/>
      <c r="C4943" s="385"/>
      <c r="D4943" s="386"/>
      <c r="E4943" s="387"/>
      <c r="F4943" s="388"/>
      <c r="G4943" s="389"/>
      <c r="H4943" s="390"/>
      <c r="I4943" s="388"/>
      <c r="J4943" s="389"/>
      <c r="K4943" s="385"/>
      <c r="L4943" s="385"/>
      <c r="M4943" s="385"/>
      <c r="N4943" s="393"/>
      <c r="O4943" s="385"/>
      <c r="P4943" s="394" t="str">
        <f>TEXT(daily!$B4943,"mmmm")</f>
        <v>January</v>
      </c>
      <c r="Q4943" s="396"/>
      <c r="R4943" s="313" t="str">
        <f t="shared" ref="R4943:R5006" si="117">TEXT(B4943,"yyyy")</f>
        <v>1900</v>
      </c>
    </row>
    <row r="4944" ht="27" customHeight="1" spans="1:18">
      <c r="A4944" s="383"/>
      <c r="B4944" s="384"/>
      <c r="C4944" s="385"/>
      <c r="D4944" s="386"/>
      <c r="E4944" s="387"/>
      <c r="F4944" s="388"/>
      <c r="G4944" s="389"/>
      <c r="H4944" s="390"/>
      <c r="I4944" s="388"/>
      <c r="J4944" s="389"/>
      <c r="K4944" s="385"/>
      <c r="L4944" s="385"/>
      <c r="M4944" s="385"/>
      <c r="N4944" s="391"/>
      <c r="O4944" s="385"/>
      <c r="P4944" s="394" t="str">
        <f>TEXT(daily!$B4944,"mmmm")</f>
        <v>January</v>
      </c>
      <c r="Q4944" s="397"/>
      <c r="R4944" s="313" t="str">
        <f t="shared" si="117"/>
        <v>1900</v>
      </c>
    </row>
    <row r="4945" ht="27" customHeight="1" spans="1:18">
      <c r="A4945" s="383"/>
      <c r="B4945" s="384"/>
      <c r="C4945" s="385"/>
      <c r="D4945" s="386"/>
      <c r="E4945" s="387"/>
      <c r="F4945" s="388"/>
      <c r="G4945" s="389"/>
      <c r="H4945" s="390"/>
      <c r="I4945" s="388"/>
      <c r="J4945" s="389"/>
      <c r="K4945" s="385"/>
      <c r="L4945" s="385"/>
      <c r="M4945" s="385"/>
      <c r="N4945" s="393"/>
      <c r="O4945" s="385"/>
      <c r="P4945" s="394" t="str">
        <f>TEXT(daily!$B4945,"mmmm")</f>
        <v>January</v>
      </c>
      <c r="Q4945" s="396"/>
      <c r="R4945" s="313" t="str">
        <f t="shared" si="117"/>
        <v>1900</v>
      </c>
    </row>
    <row r="4946" ht="27" customHeight="1" spans="1:18">
      <c r="A4946" s="383"/>
      <c r="B4946" s="384"/>
      <c r="C4946" s="385"/>
      <c r="D4946" s="386"/>
      <c r="E4946" s="387"/>
      <c r="F4946" s="388"/>
      <c r="G4946" s="389"/>
      <c r="H4946" s="390"/>
      <c r="I4946" s="388"/>
      <c r="J4946" s="389"/>
      <c r="K4946" s="385"/>
      <c r="L4946" s="385"/>
      <c r="M4946" s="385"/>
      <c r="N4946" s="391"/>
      <c r="O4946" s="385"/>
      <c r="P4946" s="394" t="str">
        <f>TEXT(daily!$B4946,"mmmm")</f>
        <v>January</v>
      </c>
      <c r="Q4946" s="397"/>
      <c r="R4946" s="313" t="str">
        <f t="shared" si="117"/>
        <v>1900</v>
      </c>
    </row>
    <row r="4947" ht="27" customHeight="1" spans="1:18">
      <c r="A4947" s="383"/>
      <c r="B4947" s="384"/>
      <c r="C4947" s="385"/>
      <c r="D4947" s="386"/>
      <c r="E4947" s="387"/>
      <c r="F4947" s="388"/>
      <c r="G4947" s="389"/>
      <c r="H4947" s="390"/>
      <c r="I4947" s="388"/>
      <c r="J4947" s="389"/>
      <c r="K4947" s="385"/>
      <c r="L4947" s="385"/>
      <c r="M4947" s="385"/>
      <c r="N4947" s="393"/>
      <c r="O4947" s="385"/>
      <c r="P4947" s="394" t="str">
        <f>TEXT(daily!$B4947,"mmmm")</f>
        <v>January</v>
      </c>
      <c r="Q4947" s="396"/>
      <c r="R4947" s="313" t="str">
        <f t="shared" si="117"/>
        <v>1900</v>
      </c>
    </row>
    <row r="4948" ht="27" customHeight="1" spans="1:18">
      <c r="A4948" s="383"/>
      <c r="B4948" s="384"/>
      <c r="C4948" s="385"/>
      <c r="D4948" s="386"/>
      <c r="E4948" s="387"/>
      <c r="F4948" s="388"/>
      <c r="G4948" s="389"/>
      <c r="H4948" s="390"/>
      <c r="I4948" s="388"/>
      <c r="J4948" s="389"/>
      <c r="K4948" s="385"/>
      <c r="L4948" s="385"/>
      <c r="M4948" s="385"/>
      <c r="N4948" s="391"/>
      <c r="O4948" s="385"/>
      <c r="P4948" s="394" t="str">
        <f>TEXT(daily!$B4948,"mmmm")</f>
        <v>January</v>
      </c>
      <c r="Q4948" s="397"/>
      <c r="R4948" s="313" t="str">
        <f t="shared" si="117"/>
        <v>1900</v>
      </c>
    </row>
    <row r="4949" ht="27" customHeight="1" spans="1:18">
      <c r="A4949" s="383"/>
      <c r="B4949" s="384"/>
      <c r="C4949" s="385"/>
      <c r="D4949" s="386"/>
      <c r="E4949" s="387"/>
      <c r="F4949" s="388"/>
      <c r="G4949" s="389"/>
      <c r="H4949" s="390"/>
      <c r="I4949" s="388"/>
      <c r="J4949" s="389"/>
      <c r="K4949" s="385"/>
      <c r="L4949" s="385"/>
      <c r="M4949" s="385"/>
      <c r="N4949" s="393"/>
      <c r="O4949" s="385"/>
      <c r="P4949" s="394" t="str">
        <f>TEXT(daily!$B4949,"mmmm")</f>
        <v>January</v>
      </c>
      <c r="Q4949" s="396"/>
      <c r="R4949" s="313" t="str">
        <f t="shared" si="117"/>
        <v>1900</v>
      </c>
    </row>
    <row r="4950" ht="27" customHeight="1" spans="1:18">
      <c r="A4950" s="383"/>
      <c r="B4950" s="384"/>
      <c r="C4950" s="385"/>
      <c r="D4950" s="386"/>
      <c r="E4950" s="387"/>
      <c r="F4950" s="388"/>
      <c r="G4950" s="389"/>
      <c r="H4950" s="390"/>
      <c r="I4950" s="388"/>
      <c r="J4950" s="389"/>
      <c r="K4950" s="385"/>
      <c r="L4950" s="385"/>
      <c r="M4950" s="385"/>
      <c r="N4950" s="391"/>
      <c r="O4950" s="385"/>
      <c r="P4950" s="394" t="str">
        <f>TEXT(daily!$B4950,"mmmm")</f>
        <v>January</v>
      </c>
      <c r="Q4950" s="397"/>
      <c r="R4950" s="313" t="str">
        <f t="shared" si="117"/>
        <v>1900</v>
      </c>
    </row>
    <row r="4951" ht="27" customHeight="1" spans="1:18">
      <c r="A4951" s="383"/>
      <c r="B4951" s="384"/>
      <c r="C4951" s="385"/>
      <c r="D4951" s="386"/>
      <c r="E4951" s="387"/>
      <c r="F4951" s="388"/>
      <c r="G4951" s="389"/>
      <c r="H4951" s="390"/>
      <c r="I4951" s="388"/>
      <c r="J4951" s="389"/>
      <c r="K4951" s="385"/>
      <c r="L4951" s="385"/>
      <c r="M4951" s="385"/>
      <c r="N4951" s="393"/>
      <c r="O4951" s="385"/>
      <c r="P4951" s="394" t="str">
        <f>TEXT(daily!$B4951,"mmmm")</f>
        <v>January</v>
      </c>
      <c r="Q4951" s="396"/>
      <c r="R4951" s="313" t="str">
        <f t="shared" si="117"/>
        <v>1900</v>
      </c>
    </row>
    <row r="4952" ht="27" customHeight="1" spans="1:18">
      <c r="A4952" s="383"/>
      <c r="B4952" s="384"/>
      <c r="C4952" s="385"/>
      <c r="D4952" s="386"/>
      <c r="E4952" s="387"/>
      <c r="F4952" s="388"/>
      <c r="G4952" s="389"/>
      <c r="H4952" s="390"/>
      <c r="I4952" s="388"/>
      <c r="J4952" s="389"/>
      <c r="K4952" s="385"/>
      <c r="L4952" s="385"/>
      <c r="M4952" s="385"/>
      <c r="N4952" s="391"/>
      <c r="O4952" s="385"/>
      <c r="P4952" s="394" t="str">
        <f>TEXT(daily!$B4952,"mmmm")</f>
        <v>January</v>
      </c>
      <c r="Q4952" s="397"/>
      <c r="R4952" s="313" t="str">
        <f t="shared" si="117"/>
        <v>1900</v>
      </c>
    </row>
    <row r="4953" ht="27" customHeight="1" spans="1:18">
      <c r="A4953" s="383"/>
      <c r="B4953" s="384"/>
      <c r="C4953" s="385"/>
      <c r="D4953" s="386"/>
      <c r="E4953" s="387"/>
      <c r="F4953" s="388"/>
      <c r="G4953" s="389"/>
      <c r="H4953" s="390"/>
      <c r="I4953" s="388"/>
      <c r="J4953" s="389"/>
      <c r="K4953" s="385"/>
      <c r="L4953" s="385"/>
      <c r="M4953" s="385"/>
      <c r="N4953" s="393"/>
      <c r="O4953" s="385"/>
      <c r="P4953" s="394" t="str">
        <f>TEXT(daily!$B4953,"mmmm")</f>
        <v>January</v>
      </c>
      <c r="Q4953" s="396"/>
      <c r="R4953" s="313" t="str">
        <f t="shared" si="117"/>
        <v>1900</v>
      </c>
    </row>
    <row r="4954" ht="27" customHeight="1" spans="1:18">
      <c r="A4954" s="383"/>
      <c r="B4954" s="384"/>
      <c r="C4954" s="385"/>
      <c r="D4954" s="386"/>
      <c r="E4954" s="387"/>
      <c r="F4954" s="388"/>
      <c r="G4954" s="389"/>
      <c r="H4954" s="390"/>
      <c r="I4954" s="388"/>
      <c r="J4954" s="389"/>
      <c r="K4954" s="385"/>
      <c r="L4954" s="385"/>
      <c r="M4954" s="385"/>
      <c r="N4954" s="391"/>
      <c r="O4954" s="385"/>
      <c r="P4954" s="394" t="str">
        <f>TEXT(daily!$B4954,"mmmm")</f>
        <v>January</v>
      </c>
      <c r="Q4954" s="397"/>
      <c r="R4954" s="313" t="str">
        <f t="shared" si="117"/>
        <v>1900</v>
      </c>
    </row>
    <row r="4955" ht="27" customHeight="1" spans="1:18">
      <c r="A4955" s="383"/>
      <c r="B4955" s="384"/>
      <c r="C4955" s="385"/>
      <c r="D4955" s="386"/>
      <c r="E4955" s="387"/>
      <c r="F4955" s="388"/>
      <c r="G4955" s="389"/>
      <c r="H4955" s="390"/>
      <c r="I4955" s="388"/>
      <c r="J4955" s="389"/>
      <c r="K4955" s="385"/>
      <c r="L4955" s="385"/>
      <c r="M4955" s="385"/>
      <c r="N4955" s="393"/>
      <c r="O4955" s="385"/>
      <c r="P4955" s="394" t="str">
        <f>TEXT(daily!$B4955,"mmmm")</f>
        <v>January</v>
      </c>
      <c r="Q4955" s="396"/>
      <c r="R4955" s="313" t="str">
        <f t="shared" si="117"/>
        <v>1900</v>
      </c>
    </row>
    <row r="4956" ht="27" customHeight="1" spans="1:18">
      <c r="A4956" s="383"/>
      <c r="B4956" s="384"/>
      <c r="C4956" s="385"/>
      <c r="D4956" s="386"/>
      <c r="E4956" s="387"/>
      <c r="F4956" s="388"/>
      <c r="G4956" s="389"/>
      <c r="H4956" s="390"/>
      <c r="I4956" s="388"/>
      <c r="J4956" s="389"/>
      <c r="K4956" s="385"/>
      <c r="L4956" s="385"/>
      <c r="M4956" s="385"/>
      <c r="N4956" s="391"/>
      <c r="O4956" s="385"/>
      <c r="P4956" s="394" t="str">
        <f>TEXT(daily!$B4956,"mmmm")</f>
        <v>January</v>
      </c>
      <c r="Q4956" s="397"/>
      <c r="R4956" s="313" t="str">
        <f t="shared" si="117"/>
        <v>1900</v>
      </c>
    </row>
    <row r="4957" ht="27" customHeight="1" spans="1:18">
      <c r="A4957" s="383"/>
      <c r="B4957" s="384"/>
      <c r="C4957" s="385"/>
      <c r="D4957" s="386"/>
      <c r="E4957" s="387"/>
      <c r="F4957" s="388"/>
      <c r="G4957" s="389"/>
      <c r="H4957" s="390"/>
      <c r="I4957" s="388"/>
      <c r="J4957" s="389"/>
      <c r="K4957" s="385"/>
      <c r="L4957" s="385"/>
      <c r="M4957" s="385"/>
      <c r="N4957" s="393"/>
      <c r="O4957" s="385"/>
      <c r="P4957" s="394" t="str">
        <f>TEXT(daily!$B4957,"mmmm")</f>
        <v>January</v>
      </c>
      <c r="Q4957" s="396"/>
      <c r="R4957" s="313" t="str">
        <f t="shared" si="117"/>
        <v>1900</v>
      </c>
    </row>
    <row r="4958" ht="27" customHeight="1" spans="1:18">
      <c r="A4958" s="383"/>
      <c r="B4958" s="384"/>
      <c r="C4958" s="385"/>
      <c r="D4958" s="386"/>
      <c r="E4958" s="387"/>
      <c r="F4958" s="388"/>
      <c r="G4958" s="389"/>
      <c r="H4958" s="390"/>
      <c r="I4958" s="388"/>
      <c r="J4958" s="389"/>
      <c r="K4958" s="385"/>
      <c r="L4958" s="385"/>
      <c r="M4958" s="385"/>
      <c r="N4958" s="391"/>
      <c r="O4958" s="385"/>
      <c r="P4958" s="394" t="str">
        <f>TEXT(daily!$B4958,"mmmm")</f>
        <v>January</v>
      </c>
      <c r="Q4958" s="397"/>
      <c r="R4958" s="313" t="str">
        <f t="shared" si="117"/>
        <v>1900</v>
      </c>
    </row>
    <row r="4959" ht="27" customHeight="1" spans="1:18">
      <c r="A4959" s="383"/>
      <c r="B4959" s="384"/>
      <c r="C4959" s="385"/>
      <c r="D4959" s="386"/>
      <c r="E4959" s="387"/>
      <c r="F4959" s="388"/>
      <c r="G4959" s="389"/>
      <c r="H4959" s="390"/>
      <c r="I4959" s="388"/>
      <c r="J4959" s="389"/>
      <c r="K4959" s="385"/>
      <c r="L4959" s="385"/>
      <c r="M4959" s="385"/>
      <c r="N4959" s="393"/>
      <c r="O4959" s="385"/>
      <c r="P4959" s="394" t="str">
        <f>TEXT(daily!$B4959,"mmmm")</f>
        <v>January</v>
      </c>
      <c r="Q4959" s="396"/>
      <c r="R4959" s="313" t="str">
        <f t="shared" si="117"/>
        <v>1900</v>
      </c>
    </row>
    <row r="4960" ht="27" customHeight="1" spans="1:18">
      <c r="A4960" s="383"/>
      <c r="B4960" s="384"/>
      <c r="C4960" s="385"/>
      <c r="D4960" s="386"/>
      <c r="E4960" s="387"/>
      <c r="F4960" s="388"/>
      <c r="G4960" s="389"/>
      <c r="H4960" s="390"/>
      <c r="I4960" s="388"/>
      <c r="J4960" s="389"/>
      <c r="K4960" s="385"/>
      <c r="L4960" s="385"/>
      <c r="M4960" s="385"/>
      <c r="N4960" s="391"/>
      <c r="O4960" s="385"/>
      <c r="P4960" s="394" t="str">
        <f>TEXT(daily!$B4960,"mmmm")</f>
        <v>January</v>
      </c>
      <c r="Q4960" s="397"/>
      <c r="R4960" s="313" t="str">
        <f t="shared" si="117"/>
        <v>1900</v>
      </c>
    </row>
    <row r="4961" ht="27" customHeight="1" spans="1:18">
      <c r="A4961" s="383"/>
      <c r="B4961" s="384"/>
      <c r="C4961" s="385"/>
      <c r="D4961" s="386"/>
      <c r="E4961" s="387"/>
      <c r="F4961" s="388"/>
      <c r="G4961" s="389"/>
      <c r="H4961" s="390"/>
      <c r="I4961" s="388"/>
      <c r="J4961" s="389"/>
      <c r="K4961" s="385"/>
      <c r="L4961" s="385"/>
      <c r="M4961" s="385"/>
      <c r="N4961" s="393"/>
      <c r="O4961" s="385"/>
      <c r="P4961" s="394" t="str">
        <f>TEXT(daily!$B4961,"mmmm")</f>
        <v>January</v>
      </c>
      <c r="Q4961" s="396"/>
      <c r="R4961" s="313" t="str">
        <f t="shared" si="117"/>
        <v>1900</v>
      </c>
    </row>
    <row r="4962" ht="27" customHeight="1" spans="1:18">
      <c r="A4962" s="383"/>
      <c r="B4962" s="384"/>
      <c r="C4962" s="385"/>
      <c r="D4962" s="386"/>
      <c r="E4962" s="387"/>
      <c r="F4962" s="388"/>
      <c r="G4962" s="389"/>
      <c r="H4962" s="390"/>
      <c r="I4962" s="388"/>
      <c r="J4962" s="389"/>
      <c r="K4962" s="385"/>
      <c r="L4962" s="385"/>
      <c r="M4962" s="385"/>
      <c r="N4962" s="391"/>
      <c r="O4962" s="385"/>
      <c r="P4962" s="394" t="str">
        <f>TEXT(daily!$B4962,"mmmm")</f>
        <v>January</v>
      </c>
      <c r="Q4962" s="397"/>
      <c r="R4962" s="313" t="str">
        <f t="shared" si="117"/>
        <v>1900</v>
      </c>
    </row>
    <row r="4963" ht="27" customHeight="1" spans="1:18">
      <c r="A4963" s="383"/>
      <c r="B4963" s="384"/>
      <c r="C4963" s="385"/>
      <c r="D4963" s="386"/>
      <c r="E4963" s="387"/>
      <c r="F4963" s="388"/>
      <c r="G4963" s="389"/>
      <c r="H4963" s="390"/>
      <c r="I4963" s="388"/>
      <c r="J4963" s="389"/>
      <c r="K4963" s="385"/>
      <c r="L4963" s="385"/>
      <c r="M4963" s="385"/>
      <c r="N4963" s="393"/>
      <c r="O4963" s="385"/>
      <c r="P4963" s="394" t="str">
        <f>TEXT(daily!$B4963,"mmmm")</f>
        <v>January</v>
      </c>
      <c r="Q4963" s="396"/>
      <c r="R4963" s="313" t="str">
        <f t="shared" si="117"/>
        <v>1900</v>
      </c>
    </row>
    <row r="4964" ht="27" customHeight="1" spans="1:18">
      <c r="A4964" s="383"/>
      <c r="B4964" s="384"/>
      <c r="C4964" s="385"/>
      <c r="D4964" s="386"/>
      <c r="E4964" s="387"/>
      <c r="F4964" s="388"/>
      <c r="G4964" s="389"/>
      <c r="H4964" s="390"/>
      <c r="I4964" s="388"/>
      <c r="J4964" s="389"/>
      <c r="K4964" s="385"/>
      <c r="L4964" s="385"/>
      <c r="M4964" s="385"/>
      <c r="N4964" s="391"/>
      <c r="O4964" s="385"/>
      <c r="P4964" s="394" t="str">
        <f>TEXT(daily!$B4964,"mmmm")</f>
        <v>January</v>
      </c>
      <c r="Q4964" s="397"/>
      <c r="R4964" s="313" t="str">
        <f t="shared" si="117"/>
        <v>1900</v>
      </c>
    </row>
    <row r="4965" ht="27" customHeight="1" spans="1:18">
      <c r="A4965" s="383"/>
      <c r="B4965" s="384"/>
      <c r="C4965" s="385"/>
      <c r="D4965" s="386"/>
      <c r="E4965" s="387"/>
      <c r="F4965" s="388"/>
      <c r="G4965" s="389"/>
      <c r="H4965" s="390"/>
      <c r="I4965" s="388"/>
      <c r="J4965" s="389"/>
      <c r="K4965" s="385"/>
      <c r="L4965" s="385"/>
      <c r="M4965" s="385"/>
      <c r="N4965" s="393"/>
      <c r="O4965" s="385"/>
      <c r="P4965" s="394" t="str">
        <f>TEXT(daily!$B4965,"mmmm")</f>
        <v>January</v>
      </c>
      <c r="Q4965" s="396"/>
      <c r="R4965" s="313" t="str">
        <f t="shared" si="117"/>
        <v>1900</v>
      </c>
    </row>
    <row r="4966" ht="27" customHeight="1" spans="1:18">
      <c r="A4966" s="383"/>
      <c r="B4966" s="384"/>
      <c r="C4966" s="385"/>
      <c r="D4966" s="386"/>
      <c r="E4966" s="387"/>
      <c r="F4966" s="388"/>
      <c r="G4966" s="389"/>
      <c r="H4966" s="390"/>
      <c r="I4966" s="388"/>
      <c r="J4966" s="389"/>
      <c r="K4966" s="385"/>
      <c r="L4966" s="385"/>
      <c r="M4966" s="385"/>
      <c r="N4966" s="391"/>
      <c r="O4966" s="385"/>
      <c r="P4966" s="394" t="str">
        <f>TEXT(daily!$B4966,"mmmm")</f>
        <v>January</v>
      </c>
      <c r="Q4966" s="397"/>
      <c r="R4966" s="313" t="str">
        <f t="shared" si="117"/>
        <v>1900</v>
      </c>
    </row>
    <row r="4967" ht="27" customHeight="1" spans="1:18">
      <c r="A4967" s="383"/>
      <c r="B4967" s="384"/>
      <c r="C4967" s="385"/>
      <c r="D4967" s="386"/>
      <c r="E4967" s="387"/>
      <c r="F4967" s="388"/>
      <c r="G4967" s="389"/>
      <c r="H4967" s="390"/>
      <c r="I4967" s="388"/>
      <c r="J4967" s="389"/>
      <c r="K4967" s="385"/>
      <c r="L4967" s="385"/>
      <c r="M4967" s="385"/>
      <c r="N4967" s="393"/>
      <c r="O4967" s="385"/>
      <c r="P4967" s="394" t="str">
        <f>TEXT(daily!$B4967,"mmmm")</f>
        <v>January</v>
      </c>
      <c r="Q4967" s="396"/>
      <c r="R4967" s="313" t="str">
        <f t="shared" si="117"/>
        <v>1900</v>
      </c>
    </row>
    <row r="4968" ht="27" customHeight="1" spans="1:18">
      <c r="A4968" s="383"/>
      <c r="B4968" s="384"/>
      <c r="C4968" s="385"/>
      <c r="D4968" s="386"/>
      <c r="E4968" s="387"/>
      <c r="F4968" s="388"/>
      <c r="G4968" s="389"/>
      <c r="H4968" s="390"/>
      <c r="I4968" s="388"/>
      <c r="J4968" s="389"/>
      <c r="K4968" s="385"/>
      <c r="L4968" s="385"/>
      <c r="M4968" s="385"/>
      <c r="N4968" s="391"/>
      <c r="O4968" s="385"/>
      <c r="P4968" s="394" t="str">
        <f>TEXT(daily!$B4968,"mmmm")</f>
        <v>January</v>
      </c>
      <c r="Q4968" s="397"/>
      <c r="R4968" s="313" t="str">
        <f t="shared" si="117"/>
        <v>1900</v>
      </c>
    </row>
    <row r="4969" ht="27" customHeight="1" spans="1:18">
      <c r="A4969" s="383"/>
      <c r="B4969" s="384"/>
      <c r="C4969" s="385"/>
      <c r="D4969" s="386"/>
      <c r="E4969" s="387"/>
      <c r="F4969" s="388"/>
      <c r="G4969" s="389"/>
      <c r="H4969" s="390"/>
      <c r="I4969" s="388"/>
      <c r="J4969" s="389"/>
      <c r="K4969" s="385"/>
      <c r="L4969" s="385"/>
      <c r="M4969" s="385"/>
      <c r="N4969" s="393"/>
      <c r="O4969" s="385"/>
      <c r="P4969" s="394" t="str">
        <f>TEXT(daily!$B4969,"mmmm")</f>
        <v>January</v>
      </c>
      <c r="Q4969" s="396"/>
      <c r="R4969" s="313" t="str">
        <f t="shared" si="117"/>
        <v>1900</v>
      </c>
    </row>
    <row r="4970" ht="27" customHeight="1" spans="1:18">
      <c r="A4970" s="383"/>
      <c r="B4970" s="384"/>
      <c r="C4970" s="385"/>
      <c r="D4970" s="386"/>
      <c r="E4970" s="387"/>
      <c r="F4970" s="388"/>
      <c r="G4970" s="389"/>
      <c r="H4970" s="390"/>
      <c r="I4970" s="388"/>
      <c r="J4970" s="389"/>
      <c r="K4970" s="385"/>
      <c r="L4970" s="385"/>
      <c r="M4970" s="385"/>
      <c r="N4970" s="391"/>
      <c r="O4970" s="385"/>
      <c r="P4970" s="394" t="str">
        <f>TEXT(daily!$B4970,"mmmm")</f>
        <v>January</v>
      </c>
      <c r="Q4970" s="397"/>
      <c r="R4970" s="313" t="str">
        <f t="shared" si="117"/>
        <v>1900</v>
      </c>
    </row>
    <row r="4971" ht="27" customHeight="1" spans="1:18">
      <c r="A4971" s="383"/>
      <c r="B4971" s="384"/>
      <c r="C4971" s="385"/>
      <c r="D4971" s="386"/>
      <c r="E4971" s="387"/>
      <c r="F4971" s="388"/>
      <c r="G4971" s="389"/>
      <c r="H4971" s="390"/>
      <c r="I4971" s="388"/>
      <c r="J4971" s="389"/>
      <c r="K4971" s="385"/>
      <c r="L4971" s="385"/>
      <c r="M4971" s="385"/>
      <c r="N4971" s="393"/>
      <c r="O4971" s="385"/>
      <c r="P4971" s="394" t="str">
        <f>TEXT(daily!$B4971,"mmmm")</f>
        <v>January</v>
      </c>
      <c r="Q4971" s="396"/>
      <c r="R4971" s="313" t="str">
        <f t="shared" si="117"/>
        <v>1900</v>
      </c>
    </row>
    <row r="4972" ht="27" customHeight="1" spans="1:18">
      <c r="A4972" s="383"/>
      <c r="B4972" s="384"/>
      <c r="C4972" s="385"/>
      <c r="D4972" s="386"/>
      <c r="E4972" s="387"/>
      <c r="F4972" s="388"/>
      <c r="G4972" s="389"/>
      <c r="H4972" s="390"/>
      <c r="I4972" s="388"/>
      <c r="J4972" s="389"/>
      <c r="K4972" s="385"/>
      <c r="L4972" s="385"/>
      <c r="M4972" s="385"/>
      <c r="N4972" s="391"/>
      <c r="O4972" s="385"/>
      <c r="P4972" s="394" t="str">
        <f>TEXT(daily!$B4972,"mmmm")</f>
        <v>January</v>
      </c>
      <c r="Q4972" s="397"/>
      <c r="R4972" s="313" t="str">
        <f t="shared" si="117"/>
        <v>1900</v>
      </c>
    </row>
    <row r="4973" ht="27" customHeight="1" spans="1:18">
      <c r="A4973" s="383"/>
      <c r="B4973" s="384"/>
      <c r="C4973" s="385"/>
      <c r="D4973" s="386"/>
      <c r="E4973" s="387"/>
      <c r="F4973" s="388"/>
      <c r="G4973" s="389"/>
      <c r="H4973" s="390"/>
      <c r="I4973" s="388"/>
      <c r="J4973" s="389"/>
      <c r="K4973" s="385"/>
      <c r="L4973" s="385"/>
      <c r="M4973" s="385"/>
      <c r="N4973" s="393"/>
      <c r="O4973" s="385"/>
      <c r="P4973" s="394" t="str">
        <f>TEXT(daily!$B4973,"mmmm")</f>
        <v>January</v>
      </c>
      <c r="Q4973" s="396"/>
      <c r="R4973" s="313" t="str">
        <f t="shared" si="117"/>
        <v>1900</v>
      </c>
    </row>
    <row r="4974" ht="27" customHeight="1" spans="1:18">
      <c r="A4974" s="383"/>
      <c r="B4974" s="384"/>
      <c r="C4974" s="385"/>
      <c r="D4974" s="386"/>
      <c r="E4974" s="387"/>
      <c r="F4974" s="388"/>
      <c r="G4974" s="389"/>
      <c r="H4974" s="390"/>
      <c r="I4974" s="388"/>
      <c r="J4974" s="389"/>
      <c r="K4974" s="385"/>
      <c r="L4974" s="385"/>
      <c r="M4974" s="385"/>
      <c r="N4974" s="391"/>
      <c r="O4974" s="385"/>
      <c r="P4974" s="394" t="str">
        <f>TEXT(daily!$B4974,"mmmm")</f>
        <v>January</v>
      </c>
      <c r="Q4974" s="397"/>
      <c r="R4974" s="313" t="str">
        <f t="shared" si="117"/>
        <v>1900</v>
      </c>
    </row>
    <row r="4975" ht="27" customHeight="1" spans="1:18">
      <c r="A4975" s="383"/>
      <c r="B4975" s="384"/>
      <c r="C4975" s="385"/>
      <c r="D4975" s="386"/>
      <c r="E4975" s="387"/>
      <c r="F4975" s="388"/>
      <c r="G4975" s="389"/>
      <c r="H4975" s="390"/>
      <c r="I4975" s="388"/>
      <c r="J4975" s="389"/>
      <c r="K4975" s="385"/>
      <c r="L4975" s="385"/>
      <c r="M4975" s="385"/>
      <c r="N4975" s="393"/>
      <c r="O4975" s="385"/>
      <c r="P4975" s="394" t="str">
        <f>TEXT(daily!$B4975,"mmmm")</f>
        <v>January</v>
      </c>
      <c r="Q4975" s="396"/>
      <c r="R4975" s="313" t="str">
        <f t="shared" si="117"/>
        <v>1900</v>
      </c>
    </row>
    <row r="4976" ht="27" customHeight="1" spans="1:18">
      <c r="A4976" s="383"/>
      <c r="B4976" s="384"/>
      <c r="C4976" s="385"/>
      <c r="D4976" s="386"/>
      <c r="E4976" s="387"/>
      <c r="F4976" s="388"/>
      <c r="G4976" s="389"/>
      <c r="H4976" s="390"/>
      <c r="I4976" s="388"/>
      <c r="J4976" s="389"/>
      <c r="K4976" s="385"/>
      <c r="L4976" s="385"/>
      <c r="M4976" s="385"/>
      <c r="N4976" s="391"/>
      <c r="O4976" s="385"/>
      <c r="P4976" s="394" t="str">
        <f>TEXT(daily!$B4976,"mmmm")</f>
        <v>January</v>
      </c>
      <c r="Q4976" s="397"/>
      <c r="R4976" s="313" t="str">
        <f t="shared" si="117"/>
        <v>1900</v>
      </c>
    </row>
    <row r="4977" ht="27" customHeight="1" spans="1:18">
      <c r="A4977" s="383"/>
      <c r="B4977" s="384"/>
      <c r="C4977" s="385"/>
      <c r="D4977" s="386"/>
      <c r="E4977" s="387"/>
      <c r="F4977" s="388"/>
      <c r="G4977" s="389"/>
      <c r="H4977" s="390"/>
      <c r="I4977" s="388"/>
      <c r="J4977" s="389"/>
      <c r="K4977" s="385"/>
      <c r="L4977" s="385"/>
      <c r="M4977" s="385"/>
      <c r="N4977" s="393"/>
      <c r="O4977" s="385"/>
      <c r="P4977" s="394" t="str">
        <f>TEXT(daily!$B4977,"mmmm")</f>
        <v>January</v>
      </c>
      <c r="Q4977" s="396"/>
      <c r="R4977" s="313" t="str">
        <f t="shared" si="117"/>
        <v>1900</v>
      </c>
    </row>
    <row r="4978" ht="27" customHeight="1" spans="1:18">
      <c r="A4978" s="383"/>
      <c r="B4978" s="384"/>
      <c r="C4978" s="385"/>
      <c r="D4978" s="386"/>
      <c r="E4978" s="387"/>
      <c r="F4978" s="388"/>
      <c r="G4978" s="389"/>
      <c r="H4978" s="390"/>
      <c r="I4978" s="388"/>
      <c r="J4978" s="389"/>
      <c r="K4978" s="385"/>
      <c r="L4978" s="385"/>
      <c r="M4978" s="385"/>
      <c r="N4978" s="391"/>
      <c r="O4978" s="385"/>
      <c r="P4978" s="394" t="str">
        <f>TEXT(daily!$B4978,"mmmm")</f>
        <v>January</v>
      </c>
      <c r="Q4978" s="397"/>
      <c r="R4978" s="313" t="str">
        <f t="shared" si="117"/>
        <v>1900</v>
      </c>
    </row>
    <row r="4979" ht="27" customHeight="1" spans="1:18">
      <c r="A4979" s="383"/>
      <c r="B4979" s="384"/>
      <c r="C4979" s="385"/>
      <c r="D4979" s="386"/>
      <c r="E4979" s="387"/>
      <c r="F4979" s="388"/>
      <c r="G4979" s="389"/>
      <c r="H4979" s="390"/>
      <c r="I4979" s="388"/>
      <c r="J4979" s="389"/>
      <c r="K4979" s="385"/>
      <c r="L4979" s="385"/>
      <c r="M4979" s="385"/>
      <c r="N4979" s="393"/>
      <c r="O4979" s="385"/>
      <c r="P4979" s="394" t="str">
        <f>TEXT(daily!$B4979,"mmmm")</f>
        <v>January</v>
      </c>
      <c r="Q4979" s="396"/>
      <c r="R4979" s="313" t="str">
        <f t="shared" si="117"/>
        <v>1900</v>
      </c>
    </row>
    <row r="4980" ht="27" customHeight="1" spans="1:18">
      <c r="A4980" s="383"/>
      <c r="B4980" s="384"/>
      <c r="C4980" s="385"/>
      <c r="D4980" s="386"/>
      <c r="E4980" s="387"/>
      <c r="F4980" s="388"/>
      <c r="G4980" s="389"/>
      <c r="H4980" s="390"/>
      <c r="I4980" s="388"/>
      <c r="J4980" s="389"/>
      <c r="K4980" s="385"/>
      <c r="L4980" s="385"/>
      <c r="M4980" s="385"/>
      <c r="N4980" s="391"/>
      <c r="O4980" s="385"/>
      <c r="P4980" s="394" t="str">
        <f>TEXT(daily!$B4980,"mmmm")</f>
        <v>January</v>
      </c>
      <c r="Q4980" s="397"/>
      <c r="R4980" s="313" t="str">
        <f t="shared" si="117"/>
        <v>1900</v>
      </c>
    </row>
    <row r="4981" ht="27" customHeight="1" spans="1:18">
      <c r="A4981" s="383"/>
      <c r="B4981" s="384"/>
      <c r="C4981" s="385"/>
      <c r="D4981" s="386"/>
      <c r="E4981" s="387"/>
      <c r="F4981" s="388"/>
      <c r="G4981" s="389"/>
      <c r="H4981" s="390"/>
      <c r="I4981" s="388"/>
      <c r="J4981" s="389"/>
      <c r="K4981" s="385"/>
      <c r="L4981" s="385"/>
      <c r="M4981" s="385"/>
      <c r="N4981" s="393"/>
      <c r="O4981" s="385"/>
      <c r="P4981" s="394" t="str">
        <f>TEXT(daily!$B4981,"mmmm")</f>
        <v>January</v>
      </c>
      <c r="Q4981" s="396"/>
      <c r="R4981" s="313" t="str">
        <f t="shared" si="117"/>
        <v>1900</v>
      </c>
    </row>
    <row r="4982" ht="27" customHeight="1" spans="1:18">
      <c r="A4982" s="383"/>
      <c r="B4982" s="384"/>
      <c r="C4982" s="385"/>
      <c r="D4982" s="386"/>
      <c r="E4982" s="387"/>
      <c r="F4982" s="388"/>
      <c r="G4982" s="389"/>
      <c r="H4982" s="390"/>
      <c r="I4982" s="388"/>
      <c r="J4982" s="389"/>
      <c r="K4982" s="385"/>
      <c r="L4982" s="385"/>
      <c r="M4982" s="385"/>
      <c r="N4982" s="391"/>
      <c r="O4982" s="385"/>
      <c r="P4982" s="394" t="str">
        <f>TEXT(daily!$B4982,"mmmm")</f>
        <v>January</v>
      </c>
      <c r="Q4982" s="397"/>
      <c r="R4982" s="313" t="str">
        <f t="shared" si="117"/>
        <v>1900</v>
      </c>
    </row>
    <row r="4983" ht="27" customHeight="1" spans="1:18">
      <c r="A4983" s="383"/>
      <c r="B4983" s="384"/>
      <c r="C4983" s="385"/>
      <c r="D4983" s="386"/>
      <c r="E4983" s="387"/>
      <c r="F4983" s="388"/>
      <c r="G4983" s="389"/>
      <c r="H4983" s="390"/>
      <c r="I4983" s="388"/>
      <c r="J4983" s="389"/>
      <c r="K4983" s="385"/>
      <c r="L4983" s="385"/>
      <c r="M4983" s="385"/>
      <c r="N4983" s="393"/>
      <c r="O4983" s="385"/>
      <c r="P4983" s="394" t="str">
        <f>TEXT(daily!$B4983,"mmmm")</f>
        <v>January</v>
      </c>
      <c r="Q4983" s="396"/>
      <c r="R4983" s="313" t="str">
        <f t="shared" si="117"/>
        <v>1900</v>
      </c>
    </row>
    <row r="4984" ht="27" customHeight="1" spans="1:18">
      <c r="A4984" s="383"/>
      <c r="B4984" s="384"/>
      <c r="C4984" s="385"/>
      <c r="D4984" s="386"/>
      <c r="E4984" s="387"/>
      <c r="F4984" s="388"/>
      <c r="G4984" s="389"/>
      <c r="H4984" s="390"/>
      <c r="I4984" s="388"/>
      <c r="J4984" s="389"/>
      <c r="K4984" s="385"/>
      <c r="L4984" s="385"/>
      <c r="M4984" s="385"/>
      <c r="N4984" s="391"/>
      <c r="O4984" s="385"/>
      <c r="P4984" s="394" t="str">
        <f>TEXT(daily!$B4984,"mmmm")</f>
        <v>January</v>
      </c>
      <c r="Q4984" s="397"/>
      <c r="R4984" s="313" t="str">
        <f t="shared" si="117"/>
        <v>1900</v>
      </c>
    </row>
    <row r="4985" ht="27" customHeight="1" spans="1:18">
      <c r="A4985" s="383"/>
      <c r="B4985" s="384"/>
      <c r="C4985" s="385"/>
      <c r="D4985" s="386"/>
      <c r="E4985" s="387"/>
      <c r="F4985" s="388"/>
      <c r="G4985" s="389"/>
      <c r="H4985" s="390"/>
      <c r="I4985" s="388"/>
      <c r="J4985" s="389"/>
      <c r="K4985" s="385"/>
      <c r="L4985" s="385"/>
      <c r="M4985" s="385"/>
      <c r="N4985" s="393"/>
      <c r="O4985" s="385"/>
      <c r="P4985" s="394" t="str">
        <f>TEXT(daily!$B4985,"mmmm")</f>
        <v>January</v>
      </c>
      <c r="Q4985" s="396"/>
      <c r="R4985" s="313" t="str">
        <f t="shared" si="117"/>
        <v>1900</v>
      </c>
    </row>
    <row r="4986" ht="27" customHeight="1" spans="1:18">
      <c r="A4986" s="383"/>
      <c r="B4986" s="384"/>
      <c r="C4986" s="385"/>
      <c r="D4986" s="386"/>
      <c r="E4986" s="387"/>
      <c r="F4986" s="388"/>
      <c r="G4986" s="389"/>
      <c r="H4986" s="390"/>
      <c r="I4986" s="388"/>
      <c r="J4986" s="389"/>
      <c r="K4986" s="385"/>
      <c r="L4986" s="385"/>
      <c r="M4986" s="385"/>
      <c r="N4986" s="391"/>
      <c r="O4986" s="385"/>
      <c r="P4986" s="394" t="str">
        <f>TEXT(daily!$B4986,"mmmm")</f>
        <v>January</v>
      </c>
      <c r="Q4986" s="397"/>
      <c r="R4986" s="313" t="str">
        <f t="shared" si="117"/>
        <v>1900</v>
      </c>
    </row>
    <row r="4987" ht="27" customHeight="1" spans="1:18">
      <c r="A4987" s="383"/>
      <c r="B4987" s="384"/>
      <c r="C4987" s="385"/>
      <c r="D4987" s="386"/>
      <c r="E4987" s="387"/>
      <c r="F4987" s="388"/>
      <c r="G4987" s="389"/>
      <c r="H4987" s="390"/>
      <c r="I4987" s="388"/>
      <c r="J4987" s="389"/>
      <c r="K4987" s="385"/>
      <c r="L4987" s="385"/>
      <c r="M4987" s="385"/>
      <c r="N4987" s="393"/>
      <c r="O4987" s="385"/>
      <c r="P4987" s="394" t="str">
        <f>TEXT(daily!$B4987,"mmmm")</f>
        <v>January</v>
      </c>
      <c r="Q4987" s="396"/>
      <c r="R4987" s="313" t="str">
        <f t="shared" si="117"/>
        <v>1900</v>
      </c>
    </row>
    <row r="4988" ht="27" customHeight="1" spans="1:18">
      <c r="A4988" s="383"/>
      <c r="B4988" s="384"/>
      <c r="C4988" s="385"/>
      <c r="D4988" s="386"/>
      <c r="E4988" s="387"/>
      <c r="F4988" s="388"/>
      <c r="G4988" s="389"/>
      <c r="H4988" s="390"/>
      <c r="I4988" s="388"/>
      <c r="J4988" s="389"/>
      <c r="K4988" s="385"/>
      <c r="L4988" s="385"/>
      <c r="M4988" s="385"/>
      <c r="N4988" s="391"/>
      <c r="O4988" s="385"/>
      <c r="P4988" s="394" t="str">
        <f>TEXT(daily!$B4988,"mmmm")</f>
        <v>January</v>
      </c>
      <c r="Q4988" s="397"/>
      <c r="R4988" s="313" t="str">
        <f t="shared" si="117"/>
        <v>1900</v>
      </c>
    </row>
    <row r="4989" ht="27" customHeight="1" spans="1:18">
      <c r="A4989" s="383"/>
      <c r="B4989" s="384"/>
      <c r="C4989" s="385"/>
      <c r="D4989" s="386"/>
      <c r="E4989" s="387"/>
      <c r="F4989" s="388"/>
      <c r="G4989" s="389"/>
      <c r="H4989" s="390"/>
      <c r="I4989" s="388"/>
      <c r="J4989" s="389"/>
      <c r="K4989" s="385"/>
      <c r="L4989" s="385"/>
      <c r="M4989" s="385"/>
      <c r="N4989" s="393"/>
      <c r="O4989" s="385"/>
      <c r="P4989" s="394" t="str">
        <f>TEXT(daily!$B4989,"mmmm")</f>
        <v>January</v>
      </c>
      <c r="Q4989" s="396"/>
      <c r="R4989" s="313" t="str">
        <f t="shared" si="117"/>
        <v>1900</v>
      </c>
    </row>
    <row r="4990" ht="27" customHeight="1" spans="1:18">
      <c r="A4990" s="383"/>
      <c r="B4990" s="384"/>
      <c r="C4990" s="385"/>
      <c r="D4990" s="386"/>
      <c r="E4990" s="387"/>
      <c r="F4990" s="388"/>
      <c r="G4990" s="389"/>
      <c r="H4990" s="390"/>
      <c r="I4990" s="388"/>
      <c r="J4990" s="389"/>
      <c r="K4990" s="385"/>
      <c r="L4990" s="385"/>
      <c r="M4990" s="385"/>
      <c r="N4990" s="391"/>
      <c r="O4990" s="385"/>
      <c r="P4990" s="394" t="str">
        <f>TEXT(daily!$B4990,"mmmm")</f>
        <v>January</v>
      </c>
      <c r="Q4990" s="397"/>
      <c r="R4990" s="313" t="str">
        <f t="shared" si="117"/>
        <v>1900</v>
      </c>
    </row>
    <row r="4991" ht="27" customHeight="1" spans="1:18">
      <c r="A4991" s="383"/>
      <c r="B4991" s="384"/>
      <c r="C4991" s="385"/>
      <c r="D4991" s="386"/>
      <c r="E4991" s="387"/>
      <c r="F4991" s="388"/>
      <c r="G4991" s="389"/>
      <c r="H4991" s="390"/>
      <c r="I4991" s="388"/>
      <c r="J4991" s="389"/>
      <c r="K4991" s="385"/>
      <c r="L4991" s="385"/>
      <c r="M4991" s="385"/>
      <c r="N4991" s="393"/>
      <c r="O4991" s="385"/>
      <c r="P4991" s="394" t="str">
        <f>TEXT(daily!$B4991,"mmmm")</f>
        <v>January</v>
      </c>
      <c r="Q4991" s="396"/>
      <c r="R4991" s="313" t="str">
        <f t="shared" si="117"/>
        <v>1900</v>
      </c>
    </row>
    <row r="4992" ht="27" customHeight="1" spans="1:18">
      <c r="A4992" s="383"/>
      <c r="B4992" s="384"/>
      <c r="C4992" s="385"/>
      <c r="D4992" s="386"/>
      <c r="E4992" s="387"/>
      <c r="F4992" s="388"/>
      <c r="G4992" s="389"/>
      <c r="H4992" s="390"/>
      <c r="I4992" s="388"/>
      <c r="J4992" s="389"/>
      <c r="K4992" s="385"/>
      <c r="L4992" s="385"/>
      <c r="M4992" s="385"/>
      <c r="N4992" s="391"/>
      <c r="O4992" s="385"/>
      <c r="P4992" s="394" t="str">
        <f>TEXT(daily!$B4992,"mmmm")</f>
        <v>January</v>
      </c>
      <c r="Q4992" s="397"/>
      <c r="R4992" s="313" t="str">
        <f t="shared" si="117"/>
        <v>1900</v>
      </c>
    </row>
    <row r="4993" ht="27" customHeight="1" spans="1:18">
      <c r="A4993" s="383"/>
      <c r="B4993" s="384"/>
      <c r="C4993" s="385"/>
      <c r="D4993" s="386"/>
      <c r="E4993" s="387"/>
      <c r="F4993" s="388"/>
      <c r="G4993" s="389"/>
      <c r="H4993" s="390"/>
      <c r="I4993" s="388"/>
      <c r="J4993" s="389"/>
      <c r="K4993" s="385"/>
      <c r="L4993" s="385"/>
      <c r="M4993" s="385"/>
      <c r="N4993" s="393"/>
      <c r="O4993" s="385"/>
      <c r="P4993" s="394" t="str">
        <f>TEXT(daily!$B4993,"mmmm")</f>
        <v>January</v>
      </c>
      <c r="Q4993" s="396"/>
      <c r="R4993" s="313" t="str">
        <f t="shared" si="117"/>
        <v>1900</v>
      </c>
    </row>
    <row r="4994" ht="27" customHeight="1" spans="1:18">
      <c r="A4994" s="383"/>
      <c r="B4994" s="384"/>
      <c r="C4994" s="385"/>
      <c r="D4994" s="386"/>
      <c r="E4994" s="387"/>
      <c r="F4994" s="388"/>
      <c r="G4994" s="389"/>
      <c r="H4994" s="390"/>
      <c r="I4994" s="388"/>
      <c r="J4994" s="389"/>
      <c r="K4994" s="385"/>
      <c r="L4994" s="385"/>
      <c r="M4994" s="385"/>
      <c r="N4994" s="391"/>
      <c r="O4994" s="385"/>
      <c r="P4994" s="394" t="str">
        <f>TEXT(daily!$B4994,"mmmm")</f>
        <v>January</v>
      </c>
      <c r="Q4994" s="397"/>
      <c r="R4994" s="313" t="str">
        <f t="shared" si="117"/>
        <v>1900</v>
      </c>
    </row>
    <row r="4995" ht="27" customHeight="1" spans="1:18">
      <c r="A4995" s="383"/>
      <c r="B4995" s="384"/>
      <c r="C4995" s="385"/>
      <c r="D4995" s="386"/>
      <c r="E4995" s="387"/>
      <c r="F4995" s="388"/>
      <c r="G4995" s="389"/>
      <c r="H4995" s="390"/>
      <c r="I4995" s="388"/>
      <c r="J4995" s="389"/>
      <c r="K4995" s="385"/>
      <c r="L4995" s="385"/>
      <c r="M4995" s="385"/>
      <c r="N4995" s="393"/>
      <c r="O4995" s="385"/>
      <c r="P4995" s="394" t="str">
        <f>TEXT(daily!$B4995,"mmmm")</f>
        <v>January</v>
      </c>
      <c r="Q4995" s="396"/>
      <c r="R4995" s="313" t="str">
        <f t="shared" si="117"/>
        <v>1900</v>
      </c>
    </row>
    <row r="4996" ht="27" customHeight="1" spans="1:18">
      <c r="A4996" s="383"/>
      <c r="B4996" s="384"/>
      <c r="C4996" s="385"/>
      <c r="D4996" s="386"/>
      <c r="E4996" s="387"/>
      <c r="F4996" s="388"/>
      <c r="G4996" s="389"/>
      <c r="H4996" s="390"/>
      <c r="I4996" s="388"/>
      <c r="J4996" s="389"/>
      <c r="K4996" s="385"/>
      <c r="L4996" s="385"/>
      <c r="M4996" s="385"/>
      <c r="N4996" s="391"/>
      <c r="O4996" s="385"/>
      <c r="P4996" s="394" t="str">
        <f>TEXT(daily!$B4996,"mmmm")</f>
        <v>January</v>
      </c>
      <c r="Q4996" s="397"/>
      <c r="R4996" s="313" t="str">
        <f t="shared" si="117"/>
        <v>1900</v>
      </c>
    </row>
    <row r="4997" ht="27" customHeight="1" spans="1:18">
      <c r="A4997" s="383"/>
      <c r="B4997" s="384"/>
      <c r="C4997" s="385"/>
      <c r="D4997" s="386"/>
      <c r="E4997" s="387"/>
      <c r="F4997" s="388"/>
      <c r="G4997" s="389"/>
      <c r="H4997" s="390"/>
      <c r="I4997" s="388"/>
      <c r="J4997" s="389"/>
      <c r="K4997" s="385"/>
      <c r="L4997" s="385"/>
      <c r="M4997" s="385"/>
      <c r="N4997" s="393"/>
      <c r="O4997" s="385"/>
      <c r="P4997" s="394" t="str">
        <f>TEXT(daily!$B4997,"mmmm")</f>
        <v>January</v>
      </c>
      <c r="Q4997" s="396"/>
      <c r="R4997" s="313" t="str">
        <f t="shared" si="117"/>
        <v>1900</v>
      </c>
    </row>
    <row r="4998" ht="27" customHeight="1" spans="1:18">
      <c r="A4998" s="383"/>
      <c r="B4998" s="384"/>
      <c r="C4998" s="385"/>
      <c r="D4998" s="386"/>
      <c r="E4998" s="387"/>
      <c r="F4998" s="388"/>
      <c r="G4998" s="389"/>
      <c r="H4998" s="390"/>
      <c r="I4998" s="388"/>
      <c r="J4998" s="389"/>
      <c r="K4998" s="385"/>
      <c r="L4998" s="385"/>
      <c r="M4998" s="385"/>
      <c r="N4998" s="391"/>
      <c r="O4998" s="385"/>
      <c r="P4998" s="394" t="str">
        <f>TEXT(daily!$B4998,"mmmm")</f>
        <v>January</v>
      </c>
      <c r="Q4998" s="397"/>
      <c r="R4998" s="313" t="str">
        <f t="shared" si="117"/>
        <v>1900</v>
      </c>
    </row>
    <row r="4999" ht="27" customHeight="1" spans="1:18">
      <c r="A4999" s="383"/>
      <c r="B4999" s="384"/>
      <c r="C4999" s="385"/>
      <c r="D4999" s="386"/>
      <c r="E4999" s="387"/>
      <c r="F4999" s="388"/>
      <c r="G4999" s="389"/>
      <c r="H4999" s="390"/>
      <c r="I4999" s="388"/>
      <c r="J4999" s="389"/>
      <c r="K4999" s="385"/>
      <c r="L4999" s="385"/>
      <c r="M4999" s="385"/>
      <c r="N4999" s="393"/>
      <c r="O4999" s="385"/>
      <c r="P4999" s="394" t="str">
        <f>TEXT(daily!$B4999,"mmmm")</f>
        <v>January</v>
      </c>
      <c r="Q4999" s="396"/>
      <c r="R4999" s="313" t="str">
        <f t="shared" si="117"/>
        <v>1900</v>
      </c>
    </row>
    <row r="5000" ht="27" customHeight="1" spans="1:18">
      <c r="A5000" s="383"/>
      <c r="B5000" s="384"/>
      <c r="C5000" s="385"/>
      <c r="D5000" s="386"/>
      <c r="E5000" s="387"/>
      <c r="F5000" s="388"/>
      <c r="G5000" s="389"/>
      <c r="H5000" s="390"/>
      <c r="I5000" s="388"/>
      <c r="J5000" s="389"/>
      <c r="K5000" s="385"/>
      <c r="L5000" s="385"/>
      <c r="M5000" s="385"/>
      <c r="N5000" s="391"/>
      <c r="O5000" s="385"/>
      <c r="P5000" s="394" t="str">
        <f>TEXT(daily!$B5000,"mmmm")</f>
        <v>January</v>
      </c>
      <c r="Q5000" s="397"/>
      <c r="R5000" s="313" t="str">
        <f t="shared" si="117"/>
        <v>1900</v>
      </c>
    </row>
    <row r="5001" ht="27" customHeight="1" spans="1:18">
      <c r="A5001" s="383"/>
      <c r="B5001" s="384"/>
      <c r="C5001" s="385"/>
      <c r="D5001" s="386"/>
      <c r="E5001" s="387"/>
      <c r="F5001" s="388"/>
      <c r="G5001" s="389"/>
      <c r="H5001" s="390"/>
      <c r="I5001" s="388"/>
      <c r="J5001" s="389"/>
      <c r="K5001" s="385"/>
      <c r="L5001" s="385"/>
      <c r="M5001" s="385"/>
      <c r="N5001" s="393"/>
      <c r="O5001" s="385"/>
      <c r="P5001" s="394" t="str">
        <f>TEXT(daily!$B5001,"mmmm")</f>
        <v>January</v>
      </c>
      <c r="Q5001" s="396"/>
      <c r="R5001" s="313" t="str">
        <f t="shared" si="117"/>
        <v>1900</v>
      </c>
    </row>
    <row r="5002" ht="27" customHeight="1" spans="1:18">
      <c r="A5002" s="383"/>
      <c r="B5002" s="384"/>
      <c r="C5002" s="385"/>
      <c r="D5002" s="386"/>
      <c r="E5002" s="387"/>
      <c r="F5002" s="388"/>
      <c r="G5002" s="389"/>
      <c r="H5002" s="390"/>
      <c r="I5002" s="388"/>
      <c r="J5002" s="389"/>
      <c r="K5002" s="385"/>
      <c r="L5002" s="385"/>
      <c r="M5002" s="385"/>
      <c r="N5002" s="391"/>
      <c r="O5002" s="385"/>
      <c r="P5002" s="394" t="str">
        <f>TEXT(daily!$B5002,"mmmm")</f>
        <v>January</v>
      </c>
      <c r="Q5002" s="397"/>
      <c r="R5002" s="313" t="str">
        <f t="shared" si="117"/>
        <v>1900</v>
      </c>
    </row>
    <row r="5003" ht="27" customHeight="1" spans="1:18">
      <c r="A5003" s="383"/>
      <c r="B5003" s="384"/>
      <c r="C5003" s="385"/>
      <c r="D5003" s="386"/>
      <c r="E5003" s="387"/>
      <c r="F5003" s="388"/>
      <c r="G5003" s="389"/>
      <c r="H5003" s="390"/>
      <c r="I5003" s="388"/>
      <c r="J5003" s="389"/>
      <c r="K5003" s="385"/>
      <c r="L5003" s="385"/>
      <c r="M5003" s="385"/>
      <c r="N5003" s="393"/>
      <c r="O5003" s="385"/>
      <c r="P5003" s="394" t="str">
        <f>TEXT(daily!$B5003,"mmmm")</f>
        <v>January</v>
      </c>
      <c r="Q5003" s="396"/>
      <c r="R5003" s="313" t="str">
        <f t="shared" si="117"/>
        <v>1900</v>
      </c>
    </row>
    <row r="5004" ht="27" customHeight="1" spans="1:18">
      <c r="A5004" s="383"/>
      <c r="B5004" s="384"/>
      <c r="C5004" s="385"/>
      <c r="D5004" s="386"/>
      <c r="E5004" s="387"/>
      <c r="F5004" s="388"/>
      <c r="G5004" s="389"/>
      <c r="H5004" s="390"/>
      <c r="I5004" s="388"/>
      <c r="J5004" s="389"/>
      <c r="K5004" s="385"/>
      <c r="L5004" s="385"/>
      <c r="M5004" s="385"/>
      <c r="N5004" s="391"/>
      <c r="O5004" s="385"/>
      <c r="P5004" s="394" t="str">
        <f>TEXT(daily!$B5004,"mmmm")</f>
        <v>January</v>
      </c>
      <c r="Q5004" s="397"/>
      <c r="R5004" s="313" t="str">
        <f t="shared" si="117"/>
        <v>1900</v>
      </c>
    </row>
    <row r="5005" ht="27" customHeight="1" spans="1:18">
      <c r="A5005" s="383"/>
      <c r="B5005" s="384"/>
      <c r="C5005" s="385"/>
      <c r="D5005" s="386"/>
      <c r="E5005" s="387"/>
      <c r="F5005" s="388"/>
      <c r="G5005" s="389"/>
      <c r="H5005" s="390"/>
      <c r="I5005" s="388"/>
      <c r="J5005" s="389"/>
      <c r="K5005" s="385"/>
      <c r="L5005" s="385"/>
      <c r="M5005" s="385"/>
      <c r="N5005" s="393"/>
      <c r="O5005" s="385"/>
      <c r="P5005" s="394" t="str">
        <f>TEXT(daily!$B5005,"mmmm")</f>
        <v>January</v>
      </c>
      <c r="Q5005" s="396"/>
      <c r="R5005" s="313" t="str">
        <f t="shared" si="117"/>
        <v>1900</v>
      </c>
    </row>
    <row r="5006" ht="27" customHeight="1" spans="1:18">
      <c r="A5006" s="383"/>
      <c r="B5006" s="384"/>
      <c r="C5006" s="385"/>
      <c r="D5006" s="386"/>
      <c r="E5006" s="387"/>
      <c r="F5006" s="388"/>
      <c r="G5006" s="389"/>
      <c r="H5006" s="390"/>
      <c r="I5006" s="388"/>
      <c r="J5006" s="389"/>
      <c r="K5006" s="385"/>
      <c r="L5006" s="385"/>
      <c r="M5006" s="385"/>
      <c r="N5006" s="391"/>
      <c r="O5006" s="385"/>
      <c r="P5006" s="394" t="str">
        <f>TEXT(daily!$B5006,"mmmm")</f>
        <v>January</v>
      </c>
      <c r="Q5006" s="397"/>
      <c r="R5006" s="313" t="str">
        <f t="shared" si="117"/>
        <v>1900</v>
      </c>
    </row>
    <row r="5007" ht="27" customHeight="1" spans="1:18">
      <c r="A5007" s="383"/>
      <c r="B5007" s="384"/>
      <c r="C5007" s="385"/>
      <c r="D5007" s="386"/>
      <c r="E5007" s="387"/>
      <c r="F5007" s="388"/>
      <c r="G5007" s="389"/>
      <c r="H5007" s="390"/>
      <c r="I5007" s="388"/>
      <c r="J5007" s="389"/>
      <c r="K5007" s="385"/>
      <c r="L5007" s="385"/>
      <c r="M5007" s="385"/>
      <c r="N5007" s="393"/>
      <c r="O5007" s="385"/>
      <c r="P5007" s="394" t="str">
        <f>TEXT(daily!$B5007,"mmmm")</f>
        <v>January</v>
      </c>
      <c r="Q5007" s="396"/>
      <c r="R5007" s="313" t="str">
        <f t="shared" ref="R5007:R5070" si="118">TEXT(B5007,"yyyy")</f>
        <v>1900</v>
      </c>
    </row>
    <row r="5008" ht="27" customHeight="1" spans="1:18">
      <c r="A5008" s="383"/>
      <c r="B5008" s="384"/>
      <c r="C5008" s="385"/>
      <c r="D5008" s="386"/>
      <c r="E5008" s="387"/>
      <c r="F5008" s="388"/>
      <c r="G5008" s="389"/>
      <c r="H5008" s="390"/>
      <c r="I5008" s="388"/>
      <c r="J5008" s="389"/>
      <c r="K5008" s="385"/>
      <c r="L5008" s="385"/>
      <c r="M5008" s="385"/>
      <c r="N5008" s="391"/>
      <c r="O5008" s="385"/>
      <c r="P5008" s="394" t="str">
        <f>TEXT(daily!$B5008,"mmmm")</f>
        <v>January</v>
      </c>
      <c r="Q5008" s="397"/>
      <c r="R5008" s="313" t="str">
        <f t="shared" si="118"/>
        <v>1900</v>
      </c>
    </row>
    <row r="5009" ht="27" customHeight="1" spans="1:18">
      <c r="A5009" s="383"/>
      <c r="B5009" s="384"/>
      <c r="C5009" s="385"/>
      <c r="D5009" s="386"/>
      <c r="E5009" s="387"/>
      <c r="F5009" s="388"/>
      <c r="G5009" s="389"/>
      <c r="H5009" s="390"/>
      <c r="I5009" s="388"/>
      <c r="J5009" s="389"/>
      <c r="K5009" s="385"/>
      <c r="L5009" s="385"/>
      <c r="M5009" s="385"/>
      <c r="N5009" s="393"/>
      <c r="O5009" s="385"/>
      <c r="P5009" s="394" t="str">
        <f>TEXT(daily!$B5009,"mmmm")</f>
        <v>January</v>
      </c>
      <c r="Q5009" s="396"/>
      <c r="R5009" s="313" t="str">
        <f t="shared" si="118"/>
        <v>1900</v>
      </c>
    </row>
    <row r="5010" ht="27" customHeight="1" spans="1:18">
      <c r="A5010" s="383"/>
      <c r="B5010" s="384"/>
      <c r="C5010" s="385"/>
      <c r="D5010" s="386"/>
      <c r="E5010" s="387"/>
      <c r="F5010" s="388"/>
      <c r="G5010" s="389"/>
      <c r="H5010" s="390"/>
      <c r="I5010" s="388"/>
      <c r="J5010" s="389"/>
      <c r="K5010" s="385"/>
      <c r="L5010" s="385"/>
      <c r="M5010" s="385"/>
      <c r="N5010" s="391"/>
      <c r="O5010" s="385"/>
      <c r="P5010" s="394" t="str">
        <f>TEXT(daily!$B5010,"mmmm")</f>
        <v>January</v>
      </c>
      <c r="Q5010" s="397"/>
      <c r="R5010" s="313" t="str">
        <f t="shared" si="118"/>
        <v>1900</v>
      </c>
    </row>
    <row r="5011" ht="27" customHeight="1" spans="1:18">
      <c r="A5011" s="383"/>
      <c r="B5011" s="384"/>
      <c r="C5011" s="385"/>
      <c r="D5011" s="386"/>
      <c r="E5011" s="387"/>
      <c r="F5011" s="388"/>
      <c r="G5011" s="389"/>
      <c r="H5011" s="390"/>
      <c r="I5011" s="388"/>
      <c r="J5011" s="389"/>
      <c r="K5011" s="385"/>
      <c r="L5011" s="385"/>
      <c r="M5011" s="385"/>
      <c r="N5011" s="393"/>
      <c r="O5011" s="385"/>
      <c r="P5011" s="394" t="str">
        <f>TEXT(daily!$B5011,"mmmm")</f>
        <v>January</v>
      </c>
      <c r="Q5011" s="396"/>
      <c r="R5011" s="313" t="str">
        <f t="shared" si="118"/>
        <v>1900</v>
      </c>
    </row>
    <row r="5012" ht="27" customHeight="1" spans="1:18">
      <c r="A5012" s="383"/>
      <c r="B5012" s="384"/>
      <c r="C5012" s="385"/>
      <c r="D5012" s="386"/>
      <c r="E5012" s="387"/>
      <c r="F5012" s="388"/>
      <c r="G5012" s="389"/>
      <c r="H5012" s="390"/>
      <c r="I5012" s="388"/>
      <c r="J5012" s="389"/>
      <c r="K5012" s="385"/>
      <c r="L5012" s="385"/>
      <c r="M5012" s="385"/>
      <c r="N5012" s="391"/>
      <c r="O5012" s="385"/>
      <c r="P5012" s="394" t="str">
        <f>TEXT(daily!$B5012,"mmmm")</f>
        <v>January</v>
      </c>
      <c r="Q5012" s="397"/>
      <c r="R5012" s="313" t="str">
        <f t="shared" si="118"/>
        <v>1900</v>
      </c>
    </row>
    <row r="5013" ht="27" customHeight="1" spans="1:18">
      <c r="A5013" s="383"/>
      <c r="B5013" s="384"/>
      <c r="C5013" s="385"/>
      <c r="D5013" s="386"/>
      <c r="E5013" s="387"/>
      <c r="F5013" s="388"/>
      <c r="G5013" s="389"/>
      <c r="H5013" s="390"/>
      <c r="I5013" s="388"/>
      <c r="J5013" s="389"/>
      <c r="K5013" s="385"/>
      <c r="L5013" s="385"/>
      <c r="M5013" s="385"/>
      <c r="N5013" s="393"/>
      <c r="O5013" s="385"/>
      <c r="P5013" s="394" t="str">
        <f>TEXT(daily!$B5013,"mmmm")</f>
        <v>January</v>
      </c>
      <c r="Q5013" s="396"/>
      <c r="R5013" s="313" t="str">
        <f t="shared" si="118"/>
        <v>1900</v>
      </c>
    </row>
    <row r="5014" ht="27" customHeight="1" spans="1:18">
      <c r="A5014" s="383"/>
      <c r="B5014" s="384"/>
      <c r="C5014" s="385"/>
      <c r="D5014" s="386"/>
      <c r="E5014" s="387"/>
      <c r="F5014" s="388"/>
      <c r="G5014" s="389"/>
      <c r="H5014" s="390"/>
      <c r="I5014" s="388"/>
      <c r="J5014" s="389"/>
      <c r="K5014" s="385"/>
      <c r="L5014" s="385"/>
      <c r="M5014" s="385"/>
      <c r="N5014" s="391"/>
      <c r="O5014" s="385"/>
      <c r="P5014" s="394" t="str">
        <f>TEXT(daily!$B5014,"mmmm")</f>
        <v>January</v>
      </c>
      <c r="Q5014" s="397"/>
      <c r="R5014" s="313" t="str">
        <f t="shared" si="118"/>
        <v>1900</v>
      </c>
    </row>
    <row r="5015" ht="27" customHeight="1" spans="1:18">
      <c r="A5015" s="383"/>
      <c r="B5015" s="384"/>
      <c r="C5015" s="385"/>
      <c r="D5015" s="386"/>
      <c r="E5015" s="387"/>
      <c r="F5015" s="388"/>
      <c r="G5015" s="389"/>
      <c r="H5015" s="390"/>
      <c r="I5015" s="388"/>
      <c r="J5015" s="389"/>
      <c r="K5015" s="385"/>
      <c r="L5015" s="385"/>
      <c r="M5015" s="385"/>
      <c r="N5015" s="393"/>
      <c r="O5015" s="385"/>
      <c r="P5015" s="394" t="str">
        <f>TEXT(daily!$B5015,"mmmm")</f>
        <v>January</v>
      </c>
      <c r="Q5015" s="396"/>
      <c r="R5015" s="313" t="str">
        <f t="shared" si="118"/>
        <v>1900</v>
      </c>
    </row>
    <row r="5016" ht="27" customHeight="1" spans="1:18">
      <c r="A5016" s="383"/>
      <c r="B5016" s="384"/>
      <c r="C5016" s="385"/>
      <c r="D5016" s="386"/>
      <c r="E5016" s="387"/>
      <c r="F5016" s="388"/>
      <c r="G5016" s="389"/>
      <c r="H5016" s="390"/>
      <c r="I5016" s="388"/>
      <c r="J5016" s="389"/>
      <c r="K5016" s="385"/>
      <c r="L5016" s="385"/>
      <c r="M5016" s="385"/>
      <c r="N5016" s="391"/>
      <c r="O5016" s="385"/>
      <c r="P5016" s="394" t="str">
        <f>TEXT(daily!$B5016,"mmmm")</f>
        <v>January</v>
      </c>
      <c r="Q5016" s="397"/>
      <c r="R5016" s="313" t="str">
        <f t="shared" si="118"/>
        <v>1900</v>
      </c>
    </row>
    <row r="5017" ht="27" customHeight="1" spans="1:18">
      <c r="A5017" s="383"/>
      <c r="B5017" s="384"/>
      <c r="C5017" s="385"/>
      <c r="D5017" s="386"/>
      <c r="E5017" s="387"/>
      <c r="F5017" s="388"/>
      <c r="G5017" s="389"/>
      <c r="H5017" s="390"/>
      <c r="I5017" s="388"/>
      <c r="J5017" s="389"/>
      <c r="K5017" s="385"/>
      <c r="L5017" s="385"/>
      <c r="M5017" s="385"/>
      <c r="N5017" s="393"/>
      <c r="O5017" s="385"/>
      <c r="P5017" s="394" t="str">
        <f>TEXT(daily!$B5017,"mmmm")</f>
        <v>January</v>
      </c>
      <c r="Q5017" s="396"/>
      <c r="R5017" s="313" t="str">
        <f t="shared" si="118"/>
        <v>1900</v>
      </c>
    </row>
    <row r="5018" ht="27" customHeight="1" spans="1:18">
      <c r="A5018" s="383"/>
      <c r="B5018" s="384"/>
      <c r="C5018" s="385"/>
      <c r="D5018" s="386"/>
      <c r="E5018" s="387"/>
      <c r="F5018" s="388"/>
      <c r="G5018" s="389"/>
      <c r="H5018" s="390"/>
      <c r="I5018" s="388"/>
      <c r="J5018" s="389"/>
      <c r="K5018" s="385"/>
      <c r="L5018" s="385"/>
      <c r="M5018" s="385"/>
      <c r="N5018" s="391"/>
      <c r="O5018" s="385"/>
      <c r="P5018" s="394" t="str">
        <f>TEXT(daily!$B5018,"mmmm")</f>
        <v>January</v>
      </c>
      <c r="Q5018" s="397"/>
      <c r="R5018" s="313" t="str">
        <f t="shared" si="118"/>
        <v>1900</v>
      </c>
    </row>
    <row r="5019" ht="27" customHeight="1" spans="1:18">
      <c r="A5019" s="383"/>
      <c r="B5019" s="384"/>
      <c r="C5019" s="385"/>
      <c r="D5019" s="386"/>
      <c r="E5019" s="387"/>
      <c r="F5019" s="388"/>
      <c r="G5019" s="389"/>
      <c r="H5019" s="390"/>
      <c r="I5019" s="388"/>
      <c r="J5019" s="389"/>
      <c r="K5019" s="385"/>
      <c r="L5019" s="385"/>
      <c r="M5019" s="385"/>
      <c r="N5019" s="393"/>
      <c r="O5019" s="385"/>
      <c r="P5019" s="394" t="str">
        <f>TEXT(daily!$B5019,"mmmm")</f>
        <v>January</v>
      </c>
      <c r="Q5019" s="396"/>
      <c r="R5019" s="313" t="str">
        <f t="shared" si="118"/>
        <v>1900</v>
      </c>
    </row>
    <row r="5020" ht="27" customHeight="1" spans="1:18">
      <c r="A5020" s="383"/>
      <c r="B5020" s="384"/>
      <c r="C5020" s="385"/>
      <c r="D5020" s="386"/>
      <c r="E5020" s="387"/>
      <c r="F5020" s="388"/>
      <c r="G5020" s="389"/>
      <c r="H5020" s="390"/>
      <c r="I5020" s="388"/>
      <c r="J5020" s="389"/>
      <c r="K5020" s="385"/>
      <c r="L5020" s="385"/>
      <c r="M5020" s="385"/>
      <c r="N5020" s="391"/>
      <c r="O5020" s="385"/>
      <c r="P5020" s="394" t="str">
        <f>TEXT(daily!$B5020,"mmmm")</f>
        <v>January</v>
      </c>
      <c r="Q5020" s="397"/>
      <c r="R5020" s="313" t="str">
        <f t="shared" si="118"/>
        <v>1900</v>
      </c>
    </row>
    <row r="5021" ht="27" customHeight="1" spans="1:18">
      <c r="A5021" s="383"/>
      <c r="B5021" s="384"/>
      <c r="C5021" s="385"/>
      <c r="D5021" s="386"/>
      <c r="E5021" s="387"/>
      <c r="F5021" s="388"/>
      <c r="G5021" s="389"/>
      <c r="H5021" s="390"/>
      <c r="I5021" s="388"/>
      <c r="J5021" s="389"/>
      <c r="K5021" s="385"/>
      <c r="L5021" s="385"/>
      <c r="M5021" s="385"/>
      <c r="N5021" s="393"/>
      <c r="O5021" s="385"/>
      <c r="P5021" s="394" t="str">
        <f>TEXT(daily!$B5021,"mmmm")</f>
        <v>January</v>
      </c>
      <c r="Q5021" s="396"/>
      <c r="R5021" s="313" t="str">
        <f t="shared" si="118"/>
        <v>1900</v>
      </c>
    </row>
    <row r="5022" ht="27" customHeight="1" spans="1:18">
      <c r="A5022" s="383"/>
      <c r="B5022" s="384"/>
      <c r="C5022" s="385"/>
      <c r="D5022" s="386"/>
      <c r="E5022" s="387"/>
      <c r="F5022" s="388"/>
      <c r="G5022" s="389"/>
      <c r="H5022" s="390"/>
      <c r="I5022" s="388"/>
      <c r="J5022" s="389"/>
      <c r="K5022" s="385"/>
      <c r="L5022" s="385"/>
      <c r="M5022" s="385"/>
      <c r="N5022" s="391"/>
      <c r="O5022" s="385"/>
      <c r="P5022" s="394" t="str">
        <f>TEXT(daily!$B5022,"mmmm")</f>
        <v>January</v>
      </c>
      <c r="Q5022" s="397"/>
      <c r="R5022" s="313" t="str">
        <f t="shared" si="118"/>
        <v>1900</v>
      </c>
    </row>
    <row r="5023" ht="27" customHeight="1" spans="1:18">
      <c r="A5023" s="383"/>
      <c r="B5023" s="384"/>
      <c r="C5023" s="385"/>
      <c r="D5023" s="386"/>
      <c r="E5023" s="387"/>
      <c r="F5023" s="388"/>
      <c r="G5023" s="389"/>
      <c r="H5023" s="390"/>
      <c r="I5023" s="388"/>
      <c r="J5023" s="389"/>
      <c r="K5023" s="385"/>
      <c r="L5023" s="385"/>
      <c r="M5023" s="385"/>
      <c r="N5023" s="393"/>
      <c r="O5023" s="385"/>
      <c r="P5023" s="394" t="str">
        <f>TEXT(daily!$B5023,"mmmm")</f>
        <v>January</v>
      </c>
      <c r="Q5023" s="396"/>
      <c r="R5023" s="313" t="str">
        <f t="shared" si="118"/>
        <v>1900</v>
      </c>
    </row>
    <row r="5024" ht="27" customHeight="1" spans="1:18">
      <c r="A5024" s="383"/>
      <c r="B5024" s="384"/>
      <c r="C5024" s="385"/>
      <c r="D5024" s="386"/>
      <c r="E5024" s="387"/>
      <c r="F5024" s="388"/>
      <c r="G5024" s="389"/>
      <c r="H5024" s="390"/>
      <c r="I5024" s="388"/>
      <c r="J5024" s="389"/>
      <c r="K5024" s="385"/>
      <c r="L5024" s="385"/>
      <c r="M5024" s="385"/>
      <c r="N5024" s="391"/>
      <c r="O5024" s="385"/>
      <c r="P5024" s="394" t="str">
        <f>TEXT(daily!$B5024,"mmmm")</f>
        <v>January</v>
      </c>
      <c r="Q5024" s="397"/>
      <c r="R5024" s="313" t="str">
        <f t="shared" si="118"/>
        <v>1900</v>
      </c>
    </row>
    <row r="5025" ht="27" customHeight="1" spans="1:18">
      <c r="A5025" s="383"/>
      <c r="B5025" s="384"/>
      <c r="C5025" s="385"/>
      <c r="D5025" s="386"/>
      <c r="E5025" s="387"/>
      <c r="F5025" s="388"/>
      <c r="G5025" s="389"/>
      <c r="H5025" s="390"/>
      <c r="I5025" s="388"/>
      <c r="J5025" s="389"/>
      <c r="K5025" s="385"/>
      <c r="L5025" s="385"/>
      <c r="M5025" s="385"/>
      <c r="N5025" s="393"/>
      <c r="O5025" s="385"/>
      <c r="P5025" s="394" t="str">
        <f>TEXT(daily!$B5025,"mmmm")</f>
        <v>January</v>
      </c>
      <c r="Q5025" s="396"/>
      <c r="R5025" s="313" t="str">
        <f t="shared" si="118"/>
        <v>1900</v>
      </c>
    </row>
    <row r="5026" ht="27" customHeight="1" spans="1:18">
      <c r="A5026" s="383"/>
      <c r="B5026" s="384"/>
      <c r="C5026" s="385"/>
      <c r="D5026" s="386"/>
      <c r="E5026" s="387"/>
      <c r="F5026" s="388"/>
      <c r="G5026" s="389"/>
      <c r="H5026" s="390"/>
      <c r="I5026" s="388"/>
      <c r="J5026" s="389"/>
      <c r="K5026" s="385"/>
      <c r="L5026" s="385"/>
      <c r="M5026" s="385"/>
      <c r="N5026" s="391"/>
      <c r="O5026" s="385"/>
      <c r="P5026" s="394" t="str">
        <f>TEXT(daily!$B5026,"mmmm")</f>
        <v>January</v>
      </c>
      <c r="Q5026" s="397"/>
      <c r="R5026" s="313" t="str">
        <f t="shared" si="118"/>
        <v>1900</v>
      </c>
    </row>
    <row r="5027" ht="27" customHeight="1" spans="1:18">
      <c r="A5027" s="383"/>
      <c r="B5027" s="384"/>
      <c r="C5027" s="385"/>
      <c r="D5027" s="386"/>
      <c r="E5027" s="387"/>
      <c r="F5027" s="388"/>
      <c r="G5027" s="389"/>
      <c r="H5027" s="390"/>
      <c r="I5027" s="388"/>
      <c r="J5027" s="389"/>
      <c r="K5027" s="385"/>
      <c r="L5027" s="385"/>
      <c r="M5027" s="385"/>
      <c r="N5027" s="393"/>
      <c r="O5027" s="385"/>
      <c r="P5027" s="394" t="str">
        <f>TEXT(daily!$B5027,"mmmm")</f>
        <v>January</v>
      </c>
      <c r="Q5027" s="396"/>
      <c r="R5027" s="313" t="str">
        <f t="shared" si="118"/>
        <v>1900</v>
      </c>
    </row>
    <row r="5028" ht="27" customHeight="1" spans="1:18">
      <c r="A5028" s="383"/>
      <c r="B5028" s="384"/>
      <c r="C5028" s="385"/>
      <c r="D5028" s="386"/>
      <c r="E5028" s="387"/>
      <c r="F5028" s="388"/>
      <c r="G5028" s="389"/>
      <c r="H5028" s="390"/>
      <c r="I5028" s="388"/>
      <c r="J5028" s="389"/>
      <c r="K5028" s="385"/>
      <c r="L5028" s="385"/>
      <c r="M5028" s="385"/>
      <c r="N5028" s="391"/>
      <c r="O5028" s="385"/>
      <c r="P5028" s="394" t="str">
        <f>TEXT(daily!$B5028,"mmmm")</f>
        <v>January</v>
      </c>
      <c r="Q5028" s="397"/>
      <c r="R5028" s="313" t="str">
        <f t="shared" si="118"/>
        <v>1900</v>
      </c>
    </row>
    <row r="5029" ht="27" customHeight="1" spans="1:18">
      <c r="A5029" s="383"/>
      <c r="B5029" s="384"/>
      <c r="C5029" s="385"/>
      <c r="D5029" s="386"/>
      <c r="E5029" s="387"/>
      <c r="F5029" s="388"/>
      <c r="G5029" s="389"/>
      <c r="H5029" s="390"/>
      <c r="I5029" s="388"/>
      <c r="J5029" s="389"/>
      <c r="K5029" s="385"/>
      <c r="L5029" s="385"/>
      <c r="M5029" s="385"/>
      <c r="N5029" s="393"/>
      <c r="O5029" s="385"/>
      <c r="P5029" s="394" t="str">
        <f>TEXT(daily!$B5029,"mmmm")</f>
        <v>January</v>
      </c>
      <c r="Q5029" s="396"/>
      <c r="R5029" s="313" t="str">
        <f t="shared" si="118"/>
        <v>1900</v>
      </c>
    </row>
    <row r="5030" ht="27" customHeight="1" spans="1:18">
      <c r="A5030" s="383"/>
      <c r="B5030" s="384"/>
      <c r="C5030" s="385"/>
      <c r="D5030" s="386"/>
      <c r="E5030" s="387"/>
      <c r="F5030" s="388"/>
      <c r="G5030" s="389"/>
      <c r="H5030" s="390"/>
      <c r="I5030" s="388"/>
      <c r="J5030" s="389"/>
      <c r="K5030" s="385"/>
      <c r="L5030" s="385"/>
      <c r="M5030" s="385"/>
      <c r="N5030" s="391"/>
      <c r="O5030" s="385"/>
      <c r="P5030" s="394" t="str">
        <f>TEXT(daily!$B5030,"mmmm")</f>
        <v>January</v>
      </c>
      <c r="Q5030" s="397"/>
      <c r="R5030" s="313" t="str">
        <f t="shared" si="118"/>
        <v>1900</v>
      </c>
    </row>
    <row r="5031" ht="27" customHeight="1" spans="1:18">
      <c r="A5031" s="383"/>
      <c r="B5031" s="384"/>
      <c r="C5031" s="385"/>
      <c r="D5031" s="386"/>
      <c r="E5031" s="387"/>
      <c r="F5031" s="388"/>
      <c r="G5031" s="389"/>
      <c r="H5031" s="390"/>
      <c r="I5031" s="388"/>
      <c r="J5031" s="389"/>
      <c r="K5031" s="385"/>
      <c r="L5031" s="385"/>
      <c r="M5031" s="385"/>
      <c r="N5031" s="393"/>
      <c r="O5031" s="385"/>
      <c r="P5031" s="394" t="str">
        <f>TEXT(daily!$B5031,"mmmm")</f>
        <v>January</v>
      </c>
      <c r="Q5031" s="396"/>
      <c r="R5031" s="313" t="str">
        <f t="shared" si="118"/>
        <v>1900</v>
      </c>
    </row>
    <row r="5032" ht="27" customHeight="1" spans="1:18">
      <c r="A5032" s="383"/>
      <c r="B5032" s="384"/>
      <c r="C5032" s="385"/>
      <c r="D5032" s="386"/>
      <c r="E5032" s="387"/>
      <c r="F5032" s="388"/>
      <c r="G5032" s="389"/>
      <c r="H5032" s="390"/>
      <c r="I5032" s="388"/>
      <c r="J5032" s="389"/>
      <c r="K5032" s="385"/>
      <c r="L5032" s="385"/>
      <c r="M5032" s="385"/>
      <c r="N5032" s="391"/>
      <c r="O5032" s="385"/>
      <c r="P5032" s="394" t="str">
        <f>TEXT(daily!$B5032,"mmmm")</f>
        <v>January</v>
      </c>
      <c r="Q5032" s="397"/>
      <c r="R5032" s="313" t="str">
        <f t="shared" si="118"/>
        <v>1900</v>
      </c>
    </row>
    <row r="5033" ht="27" customHeight="1" spans="1:18">
      <c r="A5033" s="383"/>
      <c r="B5033" s="384"/>
      <c r="C5033" s="385"/>
      <c r="D5033" s="386"/>
      <c r="E5033" s="387"/>
      <c r="F5033" s="388"/>
      <c r="G5033" s="389"/>
      <c r="H5033" s="390"/>
      <c r="I5033" s="388"/>
      <c r="J5033" s="389"/>
      <c r="K5033" s="385"/>
      <c r="L5033" s="385"/>
      <c r="M5033" s="385"/>
      <c r="N5033" s="393"/>
      <c r="O5033" s="385"/>
      <c r="P5033" s="394" t="str">
        <f>TEXT(daily!$B5033,"mmmm")</f>
        <v>January</v>
      </c>
      <c r="Q5033" s="396"/>
      <c r="R5033" s="313" t="str">
        <f t="shared" si="118"/>
        <v>1900</v>
      </c>
    </row>
    <row r="5034" ht="27" customHeight="1" spans="1:18">
      <c r="A5034" s="383"/>
      <c r="B5034" s="384"/>
      <c r="C5034" s="385"/>
      <c r="D5034" s="386"/>
      <c r="E5034" s="387"/>
      <c r="F5034" s="388"/>
      <c r="G5034" s="389"/>
      <c r="H5034" s="390"/>
      <c r="I5034" s="388"/>
      <c r="J5034" s="389"/>
      <c r="K5034" s="385"/>
      <c r="L5034" s="385"/>
      <c r="M5034" s="385"/>
      <c r="N5034" s="391"/>
      <c r="O5034" s="385"/>
      <c r="P5034" s="394" t="str">
        <f>TEXT(daily!$B5034,"mmmm")</f>
        <v>January</v>
      </c>
      <c r="Q5034" s="397"/>
      <c r="R5034" s="313" t="str">
        <f t="shared" si="118"/>
        <v>1900</v>
      </c>
    </row>
    <row r="5035" ht="27" customHeight="1" spans="1:18">
      <c r="A5035" s="383"/>
      <c r="B5035" s="384"/>
      <c r="C5035" s="385"/>
      <c r="D5035" s="386"/>
      <c r="E5035" s="387"/>
      <c r="F5035" s="388"/>
      <c r="G5035" s="389"/>
      <c r="H5035" s="390"/>
      <c r="I5035" s="388"/>
      <c r="J5035" s="389"/>
      <c r="K5035" s="385"/>
      <c r="L5035" s="385"/>
      <c r="M5035" s="385"/>
      <c r="N5035" s="393"/>
      <c r="O5035" s="385"/>
      <c r="P5035" s="394" t="str">
        <f>TEXT(daily!$B5035,"mmmm")</f>
        <v>January</v>
      </c>
      <c r="Q5035" s="396"/>
      <c r="R5035" s="313" t="str">
        <f t="shared" si="118"/>
        <v>1900</v>
      </c>
    </row>
    <row r="5036" ht="27" customHeight="1" spans="1:18">
      <c r="A5036" s="383"/>
      <c r="B5036" s="384"/>
      <c r="C5036" s="385"/>
      <c r="D5036" s="386"/>
      <c r="E5036" s="387"/>
      <c r="F5036" s="388"/>
      <c r="G5036" s="389"/>
      <c r="H5036" s="390"/>
      <c r="I5036" s="388"/>
      <c r="J5036" s="389"/>
      <c r="K5036" s="385"/>
      <c r="L5036" s="385"/>
      <c r="M5036" s="385"/>
      <c r="N5036" s="391"/>
      <c r="O5036" s="385"/>
      <c r="P5036" s="394" t="str">
        <f>TEXT(daily!$B5036,"mmmm")</f>
        <v>January</v>
      </c>
      <c r="Q5036" s="397"/>
      <c r="R5036" s="313" t="str">
        <f t="shared" si="118"/>
        <v>1900</v>
      </c>
    </row>
    <row r="5037" ht="27" customHeight="1" spans="1:18">
      <c r="A5037" s="383"/>
      <c r="B5037" s="384"/>
      <c r="C5037" s="385"/>
      <c r="D5037" s="386"/>
      <c r="E5037" s="387"/>
      <c r="F5037" s="388"/>
      <c r="G5037" s="389"/>
      <c r="H5037" s="390"/>
      <c r="I5037" s="388"/>
      <c r="J5037" s="389"/>
      <c r="K5037" s="385"/>
      <c r="L5037" s="385"/>
      <c r="M5037" s="385"/>
      <c r="N5037" s="393"/>
      <c r="O5037" s="385"/>
      <c r="P5037" s="394" t="str">
        <f>TEXT(daily!$B5037,"mmmm")</f>
        <v>January</v>
      </c>
      <c r="Q5037" s="396"/>
      <c r="R5037" s="313" t="str">
        <f t="shared" si="118"/>
        <v>1900</v>
      </c>
    </row>
    <row r="5038" ht="27" customHeight="1" spans="1:18">
      <c r="A5038" s="383"/>
      <c r="B5038" s="384"/>
      <c r="C5038" s="385"/>
      <c r="D5038" s="386"/>
      <c r="E5038" s="387"/>
      <c r="F5038" s="388"/>
      <c r="G5038" s="389"/>
      <c r="H5038" s="390"/>
      <c r="I5038" s="388"/>
      <c r="J5038" s="389"/>
      <c r="K5038" s="385"/>
      <c r="L5038" s="385"/>
      <c r="M5038" s="385"/>
      <c r="N5038" s="391"/>
      <c r="O5038" s="385"/>
      <c r="P5038" s="394" t="str">
        <f>TEXT(daily!$B5038,"mmmm")</f>
        <v>January</v>
      </c>
      <c r="Q5038" s="397"/>
      <c r="R5038" s="313" t="str">
        <f t="shared" si="118"/>
        <v>1900</v>
      </c>
    </row>
    <row r="5039" ht="27" customHeight="1" spans="1:18">
      <c r="A5039" s="383"/>
      <c r="B5039" s="384"/>
      <c r="C5039" s="385"/>
      <c r="D5039" s="386"/>
      <c r="E5039" s="387"/>
      <c r="F5039" s="388"/>
      <c r="G5039" s="389"/>
      <c r="H5039" s="390"/>
      <c r="I5039" s="388"/>
      <c r="J5039" s="389"/>
      <c r="K5039" s="385"/>
      <c r="L5039" s="385"/>
      <c r="M5039" s="385"/>
      <c r="N5039" s="393"/>
      <c r="O5039" s="385"/>
      <c r="P5039" s="394" t="str">
        <f>TEXT(daily!$B5039,"mmmm")</f>
        <v>January</v>
      </c>
      <c r="Q5039" s="396"/>
      <c r="R5039" s="313" t="str">
        <f t="shared" si="118"/>
        <v>1900</v>
      </c>
    </row>
    <row r="5040" ht="27" customHeight="1" spans="1:18">
      <c r="A5040" s="383"/>
      <c r="B5040" s="384"/>
      <c r="C5040" s="385"/>
      <c r="D5040" s="386"/>
      <c r="E5040" s="387"/>
      <c r="F5040" s="388"/>
      <c r="G5040" s="389"/>
      <c r="H5040" s="390"/>
      <c r="I5040" s="388"/>
      <c r="J5040" s="389"/>
      <c r="K5040" s="385"/>
      <c r="L5040" s="385"/>
      <c r="M5040" s="385"/>
      <c r="N5040" s="391"/>
      <c r="O5040" s="385"/>
      <c r="P5040" s="394" t="str">
        <f>TEXT(daily!$B5040,"mmmm")</f>
        <v>January</v>
      </c>
      <c r="Q5040" s="397"/>
      <c r="R5040" s="313" t="str">
        <f t="shared" si="118"/>
        <v>1900</v>
      </c>
    </row>
    <row r="5041" ht="27" customHeight="1" spans="1:18">
      <c r="A5041" s="383"/>
      <c r="B5041" s="384"/>
      <c r="C5041" s="385"/>
      <c r="D5041" s="386"/>
      <c r="E5041" s="387"/>
      <c r="F5041" s="388"/>
      <c r="G5041" s="389"/>
      <c r="H5041" s="390"/>
      <c r="I5041" s="388"/>
      <c r="J5041" s="389"/>
      <c r="K5041" s="385"/>
      <c r="L5041" s="385"/>
      <c r="M5041" s="385"/>
      <c r="N5041" s="393"/>
      <c r="O5041" s="385"/>
      <c r="P5041" s="394" t="str">
        <f>TEXT(daily!$B5041,"mmmm")</f>
        <v>January</v>
      </c>
      <c r="Q5041" s="396"/>
      <c r="R5041" s="313" t="str">
        <f t="shared" si="118"/>
        <v>1900</v>
      </c>
    </row>
    <row r="5042" ht="27" customHeight="1" spans="1:18">
      <c r="A5042" s="383"/>
      <c r="B5042" s="384"/>
      <c r="C5042" s="385"/>
      <c r="D5042" s="386"/>
      <c r="E5042" s="387"/>
      <c r="F5042" s="388"/>
      <c r="G5042" s="389"/>
      <c r="H5042" s="390"/>
      <c r="I5042" s="388"/>
      <c r="J5042" s="389"/>
      <c r="K5042" s="385"/>
      <c r="L5042" s="385"/>
      <c r="M5042" s="385"/>
      <c r="N5042" s="391"/>
      <c r="O5042" s="385"/>
      <c r="P5042" s="394" t="str">
        <f>TEXT(daily!$B5042,"mmmm")</f>
        <v>January</v>
      </c>
      <c r="Q5042" s="397"/>
      <c r="R5042" s="313" t="str">
        <f t="shared" si="118"/>
        <v>1900</v>
      </c>
    </row>
    <row r="5043" ht="27" customHeight="1" spans="1:18">
      <c r="A5043" s="383"/>
      <c r="B5043" s="384"/>
      <c r="C5043" s="385"/>
      <c r="D5043" s="386"/>
      <c r="E5043" s="387"/>
      <c r="F5043" s="388"/>
      <c r="G5043" s="389"/>
      <c r="H5043" s="390"/>
      <c r="I5043" s="388"/>
      <c r="J5043" s="389"/>
      <c r="K5043" s="385"/>
      <c r="L5043" s="385"/>
      <c r="M5043" s="385"/>
      <c r="N5043" s="393"/>
      <c r="O5043" s="385"/>
      <c r="P5043" s="394" t="str">
        <f>TEXT(daily!$B5043,"mmmm")</f>
        <v>January</v>
      </c>
      <c r="Q5043" s="396"/>
      <c r="R5043" s="313" t="str">
        <f t="shared" si="118"/>
        <v>1900</v>
      </c>
    </row>
    <row r="5044" ht="27" customHeight="1" spans="1:18">
      <c r="A5044" s="383"/>
      <c r="B5044" s="384"/>
      <c r="C5044" s="385"/>
      <c r="D5044" s="386"/>
      <c r="E5044" s="387"/>
      <c r="F5044" s="388"/>
      <c r="G5044" s="389"/>
      <c r="H5044" s="390"/>
      <c r="I5044" s="388"/>
      <c r="J5044" s="389"/>
      <c r="K5044" s="385"/>
      <c r="L5044" s="385"/>
      <c r="M5044" s="385"/>
      <c r="N5044" s="391"/>
      <c r="O5044" s="385"/>
      <c r="P5044" s="394" t="str">
        <f>TEXT(daily!$B5044,"mmmm")</f>
        <v>January</v>
      </c>
      <c r="Q5044" s="397"/>
      <c r="R5044" s="313" t="str">
        <f t="shared" si="118"/>
        <v>1900</v>
      </c>
    </row>
    <row r="5045" ht="27" customHeight="1" spans="1:18">
      <c r="A5045" s="383"/>
      <c r="B5045" s="384"/>
      <c r="C5045" s="385"/>
      <c r="D5045" s="386"/>
      <c r="E5045" s="387"/>
      <c r="F5045" s="388"/>
      <c r="G5045" s="389"/>
      <c r="H5045" s="390"/>
      <c r="I5045" s="388"/>
      <c r="J5045" s="389"/>
      <c r="K5045" s="385"/>
      <c r="L5045" s="385"/>
      <c r="M5045" s="385"/>
      <c r="N5045" s="393"/>
      <c r="O5045" s="385"/>
      <c r="P5045" s="394" t="str">
        <f>TEXT(daily!$B5045,"mmmm")</f>
        <v>January</v>
      </c>
      <c r="Q5045" s="396"/>
      <c r="R5045" s="313" t="str">
        <f t="shared" si="118"/>
        <v>1900</v>
      </c>
    </row>
    <row r="5046" ht="27" customHeight="1" spans="1:18">
      <c r="A5046" s="383"/>
      <c r="B5046" s="384"/>
      <c r="C5046" s="385"/>
      <c r="D5046" s="386"/>
      <c r="E5046" s="387"/>
      <c r="F5046" s="388"/>
      <c r="G5046" s="389"/>
      <c r="H5046" s="390"/>
      <c r="I5046" s="388"/>
      <c r="J5046" s="389"/>
      <c r="K5046" s="385"/>
      <c r="L5046" s="385"/>
      <c r="M5046" s="385"/>
      <c r="N5046" s="391"/>
      <c r="O5046" s="385"/>
      <c r="P5046" s="394" t="str">
        <f>TEXT(daily!$B5046,"mmmm")</f>
        <v>January</v>
      </c>
      <c r="Q5046" s="397"/>
      <c r="R5046" s="313" t="str">
        <f t="shared" si="118"/>
        <v>1900</v>
      </c>
    </row>
    <row r="5047" ht="27" customHeight="1" spans="1:18">
      <c r="A5047" s="383"/>
      <c r="B5047" s="384"/>
      <c r="C5047" s="385"/>
      <c r="D5047" s="386"/>
      <c r="E5047" s="387"/>
      <c r="F5047" s="388"/>
      <c r="G5047" s="389"/>
      <c r="H5047" s="390"/>
      <c r="I5047" s="388"/>
      <c r="J5047" s="389"/>
      <c r="K5047" s="385"/>
      <c r="L5047" s="385"/>
      <c r="M5047" s="385"/>
      <c r="N5047" s="393"/>
      <c r="O5047" s="385"/>
      <c r="P5047" s="394" t="str">
        <f>TEXT(daily!$B5047,"mmmm")</f>
        <v>January</v>
      </c>
      <c r="Q5047" s="396"/>
      <c r="R5047" s="313" t="str">
        <f t="shared" si="118"/>
        <v>1900</v>
      </c>
    </row>
    <row r="5048" ht="27" customHeight="1" spans="1:18">
      <c r="A5048" s="383"/>
      <c r="B5048" s="384"/>
      <c r="C5048" s="385"/>
      <c r="D5048" s="386"/>
      <c r="E5048" s="387"/>
      <c r="F5048" s="388"/>
      <c r="G5048" s="389"/>
      <c r="H5048" s="390"/>
      <c r="I5048" s="388"/>
      <c r="J5048" s="389"/>
      <c r="K5048" s="385"/>
      <c r="L5048" s="385"/>
      <c r="M5048" s="385"/>
      <c r="N5048" s="391"/>
      <c r="O5048" s="385"/>
      <c r="P5048" s="394" t="str">
        <f>TEXT(daily!$B5048,"mmmm")</f>
        <v>January</v>
      </c>
      <c r="Q5048" s="397"/>
      <c r="R5048" s="313" t="str">
        <f t="shared" si="118"/>
        <v>1900</v>
      </c>
    </row>
    <row r="5049" ht="27" customHeight="1" spans="1:18">
      <c r="A5049" s="383"/>
      <c r="B5049" s="384"/>
      <c r="C5049" s="385"/>
      <c r="D5049" s="386"/>
      <c r="E5049" s="387"/>
      <c r="F5049" s="388"/>
      <c r="G5049" s="389"/>
      <c r="H5049" s="390"/>
      <c r="I5049" s="388"/>
      <c r="J5049" s="389"/>
      <c r="K5049" s="385"/>
      <c r="L5049" s="385"/>
      <c r="M5049" s="385"/>
      <c r="N5049" s="393"/>
      <c r="O5049" s="385"/>
      <c r="P5049" s="394" t="str">
        <f>TEXT(daily!$B5049,"mmmm")</f>
        <v>January</v>
      </c>
      <c r="Q5049" s="396"/>
      <c r="R5049" s="313" t="str">
        <f t="shared" si="118"/>
        <v>1900</v>
      </c>
    </row>
    <row r="5050" ht="27" customHeight="1" spans="1:18">
      <c r="A5050" s="383"/>
      <c r="B5050" s="384"/>
      <c r="C5050" s="385"/>
      <c r="D5050" s="386"/>
      <c r="E5050" s="387"/>
      <c r="F5050" s="388"/>
      <c r="G5050" s="389"/>
      <c r="H5050" s="390"/>
      <c r="I5050" s="388"/>
      <c r="J5050" s="389"/>
      <c r="K5050" s="385"/>
      <c r="L5050" s="385"/>
      <c r="M5050" s="385"/>
      <c r="N5050" s="391"/>
      <c r="O5050" s="385"/>
      <c r="P5050" s="394" t="str">
        <f>TEXT(daily!$B5050,"mmmm")</f>
        <v>January</v>
      </c>
      <c r="Q5050" s="397"/>
      <c r="R5050" s="313" t="str">
        <f t="shared" si="118"/>
        <v>1900</v>
      </c>
    </row>
    <row r="5051" ht="27" customHeight="1" spans="1:18">
      <c r="A5051" s="383"/>
      <c r="B5051" s="384"/>
      <c r="C5051" s="385"/>
      <c r="D5051" s="386"/>
      <c r="E5051" s="387"/>
      <c r="F5051" s="388"/>
      <c r="G5051" s="389"/>
      <c r="H5051" s="390"/>
      <c r="I5051" s="388"/>
      <c r="J5051" s="389"/>
      <c r="K5051" s="385"/>
      <c r="L5051" s="385"/>
      <c r="M5051" s="385"/>
      <c r="N5051" s="393"/>
      <c r="O5051" s="385"/>
      <c r="P5051" s="394" t="str">
        <f>TEXT(daily!$B5051,"mmmm")</f>
        <v>January</v>
      </c>
      <c r="Q5051" s="396"/>
      <c r="R5051" s="313" t="str">
        <f t="shared" si="118"/>
        <v>1900</v>
      </c>
    </row>
    <row r="5052" ht="27" customHeight="1" spans="1:18">
      <c r="A5052" s="383"/>
      <c r="B5052" s="384"/>
      <c r="C5052" s="385"/>
      <c r="D5052" s="386"/>
      <c r="E5052" s="387"/>
      <c r="F5052" s="388"/>
      <c r="G5052" s="389"/>
      <c r="H5052" s="390"/>
      <c r="I5052" s="388"/>
      <c r="J5052" s="389"/>
      <c r="K5052" s="385"/>
      <c r="L5052" s="385"/>
      <c r="M5052" s="385"/>
      <c r="N5052" s="391"/>
      <c r="O5052" s="385"/>
      <c r="P5052" s="394" t="str">
        <f>TEXT(daily!$B5052,"mmmm")</f>
        <v>January</v>
      </c>
      <c r="Q5052" s="397"/>
      <c r="R5052" s="313" t="str">
        <f t="shared" si="118"/>
        <v>1900</v>
      </c>
    </row>
    <row r="5053" ht="27" customHeight="1" spans="1:18">
      <c r="A5053" s="383"/>
      <c r="B5053" s="384"/>
      <c r="C5053" s="385"/>
      <c r="D5053" s="386"/>
      <c r="E5053" s="387"/>
      <c r="F5053" s="388"/>
      <c r="G5053" s="389"/>
      <c r="H5053" s="390"/>
      <c r="I5053" s="388"/>
      <c r="J5053" s="389"/>
      <c r="K5053" s="385"/>
      <c r="L5053" s="385"/>
      <c r="M5053" s="385"/>
      <c r="N5053" s="393"/>
      <c r="O5053" s="385"/>
      <c r="P5053" s="394" t="str">
        <f>TEXT(daily!$B5053,"mmmm")</f>
        <v>January</v>
      </c>
      <c r="Q5053" s="396"/>
      <c r="R5053" s="313" t="str">
        <f t="shared" si="118"/>
        <v>1900</v>
      </c>
    </row>
    <row r="5054" ht="27" customHeight="1" spans="1:18">
      <c r="A5054" s="383"/>
      <c r="B5054" s="384"/>
      <c r="C5054" s="385"/>
      <c r="D5054" s="386"/>
      <c r="E5054" s="387"/>
      <c r="F5054" s="388"/>
      <c r="G5054" s="389"/>
      <c r="H5054" s="390"/>
      <c r="I5054" s="388"/>
      <c r="J5054" s="389"/>
      <c r="K5054" s="385"/>
      <c r="L5054" s="385"/>
      <c r="M5054" s="385"/>
      <c r="N5054" s="391"/>
      <c r="O5054" s="385"/>
      <c r="P5054" s="394" t="str">
        <f>TEXT(daily!$B5054,"mmmm")</f>
        <v>January</v>
      </c>
      <c r="Q5054" s="397"/>
      <c r="R5054" s="313" t="str">
        <f t="shared" si="118"/>
        <v>1900</v>
      </c>
    </row>
    <row r="5055" ht="27" customHeight="1" spans="1:18">
      <c r="A5055" s="383"/>
      <c r="B5055" s="384"/>
      <c r="C5055" s="385"/>
      <c r="D5055" s="386"/>
      <c r="E5055" s="387"/>
      <c r="F5055" s="388"/>
      <c r="G5055" s="389"/>
      <c r="H5055" s="390"/>
      <c r="I5055" s="388"/>
      <c r="J5055" s="389"/>
      <c r="K5055" s="385"/>
      <c r="L5055" s="385"/>
      <c r="M5055" s="385"/>
      <c r="N5055" s="393"/>
      <c r="O5055" s="385"/>
      <c r="P5055" s="394" t="str">
        <f>TEXT(daily!$B5055,"mmmm")</f>
        <v>January</v>
      </c>
      <c r="Q5055" s="396"/>
      <c r="R5055" s="313" t="str">
        <f t="shared" si="118"/>
        <v>1900</v>
      </c>
    </row>
    <row r="5056" ht="27" customHeight="1" spans="1:18">
      <c r="A5056" s="383"/>
      <c r="B5056" s="384"/>
      <c r="C5056" s="385"/>
      <c r="D5056" s="386"/>
      <c r="E5056" s="387"/>
      <c r="F5056" s="388"/>
      <c r="G5056" s="389"/>
      <c r="H5056" s="390"/>
      <c r="I5056" s="388"/>
      <c r="J5056" s="389"/>
      <c r="K5056" s="385"/>
      <c r="L5056" s="385"/>
      <c r="M5056" s="385"/>
      <c r="N5056" s="391"/>
      <c r="O5056" s="385"/>
      <c r="P5056" s="394" t="str">
        <f>TEXT(daily!$B5056,"mmmm")</f>
        <v>January</v>
      </c>
      <c r="Q5056" s="397"/>
      <c r="R5056" s="313" t="str">
        <f t="shared" si="118"/>
        <v>1900</v>
      </c>
    </row>
    <row r="5057" ht="27" customHeight="1" spans="1:18">
      <c r="A5057" s="383"/>
      <c r="B5057" s="384"/>
      <c r="C5057" s="385"/>
      <c r="D5057" s="386"/>
      <c r="E5057" s="387"/>
      <c r="F5057" s="388"/>
      <c r="G5057" s="389"/>
      <c r="H5057" s="390"/>
      <c r="I5057" s="388"/>
      <c r="J5057" s="389"/>
      <c r="K5057" s="385"/>
      <c r="L5057" s="385"/>
      <c r="M5057" s="385"/>
      <c r="N5057" s="393"/>
      <c r="O5057" s="385"/>
      <c r="P5057" s="394" t="str">
        <f>TEXT(daily!$B5057,"mmmm")</f>
        <v>January</v>
      </c>
      <c r="Q5057" s="396"/>
      <c r="R5057" s="313" t="str">
        <f t="shared" si="118"/>
        <v>1900</v>
      </c>
    </row>
    <row r="5058" ht="27" customHeight="1" spans="1:18">
      <c r="A5058" s="383"/>
      <c r="B5058" s="384"/>
      <c r="C5058" s="385"/>
      <c r="D5058" s="386"/>
      <c r="E5058" s="387"/>
      <c r="F5058" s="388"/>
      <c r="G5058" s="389"/>
      <c r="H5058" s="390"/>
      <c r="I5058" s="388"/>
      <c r="J5058" s="389"/>
      <c r="K5058" s="385"/>
      <c r="L5058" s="385"/>
      <c r="M5058" s="385"/>
      <c r="N5058" s="391"/>
      <c r="O5058" s="385"/>
      <c r="P5058" s="394" t="str">
        <f>TEXT(daily!$B5058,"mmmm")</f>
        <v>January</v>
      </c>
      <c r="Q5058" s="397"/>
      <c r="R5058" s="313" t="str">
        <f t="shared" si="118"/>
        <v>1900</v>
      </c>
    </row>
    <row r="5059" ht="27" customHeight="1" spans="1:18">
      <c r="A5059" s="383"/>
      <c r="B5059" s="384"/>
      <c r="C5059" s="385"/>
      <c r="D5059" s="386"/>
      <c r="E5059" s="387"/>
      <c r="F5059" s="388"/>
      <c r="G5059" s="389"/>
      <c r="H5059" s="390"/>
      <c r="I5059" s="388"/>
      <c r="J5059" s="389"/>
      <c r="K5059" s="385"/>
      <c r="L5059" s="385"/>
      <c r="M5059" s="385"/>
      <c r="N5059" s="393"/>
      <c r="O5059" s="385"/>
      <c r="P5059" s="394" t="str">
        <f>TEXT(daily!$B5059,"mmmm")</f>
        <v>January</v>
      </c>
      <c r="Q5059" s="396"/>
      <c r="R5059" s="313" t="str">
        <f t="shared" si="118"/>
        <v>1900</v>
      </c>
    </row>
    <row r="5060" ht="27" customHeight="1" spans="1:18">
      <c r="A5060" s="383"/>
      <c r="B5060" s="384"/>
      <c r="C5060" s="385"/>
      <c r="D5060" s="386"/>
      <c r="E5060" s="387"/>
      <c r="F5060" s="388"/>
      <c r="G5060" s="389"/>
      <c r="H5060" s="390"/>
      <c r="I5060" s="388"/>
      <c r="J5060" s="389"/>
      <c r="K5060" s="385"/>
      <c r="L5060" s="385"/>
      <c r="M5060" s="385"/>
      <c r="N5060" s="391"/>
      <c r="O5060" s="385"/>
      <c r="P5060" s="394" t="str">
        <f>TEXT(daily!$B5060,"mmmm")</f>
        <v>January</v>
      </c>
      <c r="Q5060" s="397"/>
      <c r="R5060" s="313" t="str">
        <f t="shared" si="118"/>
        <v>1900</v>
      </c>
    </row>
    <row r="5061" ht="27" customHeight="1" spans="1:18">
      <c r="A5061" s="383"/>
      <c r="B5061" s="384"/>
      <c r="C5061" s="385"/>
      <c r="D5061" s="386"/>
      <c r="E5061" s="387"/>
      <c r="F5061" s="388"/>
      <c r="G5061" s="389"/>
      <c r="H5061" s="390"/>
      <c r="I5061" s="388"/>
      <c r="J5061" s="389"/>
      <c r="K5061" s="385"/>
      <c r="L5061" s="385"/>
      <c r="M5061" s="385"/>
      <c r="N5061" s="393"/>
      <c r="O5061" s="385"/>
      <c r="P5061" s="394" t="str">
        <f>TEXT(daily!$B5061,"mmmm")</f>
        <v>January</v>
      </c>
      <c r="Q5061" s="396"/>
      <c r="R5061" s="313" t="str">
        <f t="shared" si="118"/>
        <v>1900</v>
      </c>
    </row>
    <row r="5062" ht="27" customHeight="1" spans="1:18">
      <c r="A5062" s="383"/>
      <c r="B5062" s="384"/>
      <c r="C5062" s="385"/>
      <c r="D5062" s="386"/>
      <c r="E5062" s="387"/>
      <c r="F5062" s="388"/>
      <c r="G5062" s="389"/>
      <c r="H5062" s="390"/>
      <c r="I5062" s="388"/>
      <c r="J5062" s="389"/>
      <c r="K5062" s="385"/>
      <c r="L5062" s="385"/>
      <c r="M5062" s="385"/>
      <c r="N5062" s="391"/>
      <c r="O5062" s="385"/>
      <c r="P5062" s="394" t="str">
        <f>TEXT(daily!$B5062,"mmmm")</f>
        <v>January</v>
      </c>
      <c r="Q5062" s="397"/>
      <c r="R5062" s="313" t="str">
        <f t="shared" si="118"/>
        <v>1900</v>
      </c>
    </row>
    <row r="5063" ht="27" customHeight="1" spans="1:18">
      <c r="A5063" s="383"/>
      <c r="B5063" s="384"/>
      <c r="C5063" s="385"/>
      <c r="D5063" s="386"/>
      <c r="E5063" s="387"/>
      <c r="F5063" s="388"/>
      <c r="G5063" s="389"/>
      <c r="H5063" s="390"/>
      <c r="I5063" s="388"/>
      <c r="J5063" s="389"/>
      <c r="K5063" s="385"/>
      <c r="L5063" s="385"/>
      <c r="M5063" s="385"/>
      <c r="N5063" s="393"/>
      <c r="O5063" s="385"/>
      <c r="P5063" s="394" t="str">
        <f>TEXT(daily!$B5063,"mmmm")</f>
        <v>January</v>
      </c>
      <c r="Q5063" s="396"/>
      <c r="R5063" s="313" t="str">
        <f t="shared" si="118"/>
        <v>1900</v>
      </c>
    </row>
    <row r="5064" ht="27" customHeight="1" spans="1:18">
      <c r="A5064" s="383"/>
      <c r="B5064" s="384"/>
      <c r="C5064" s="385"/>
      <c r="D5064" s="386"/>
      <c r="E5064" s="387"/>
      <c r="F5064" s="388"/>
      <c r="G5064" s="389"/>
      <c r="H5064" s="390"/>
      <c r="I5064" s="388"/>
      <c r="J5064" s="389"/>
      <c r="K5064" s="385"/>
      <c r="L5064" s="385"/>
      <c r="M5064" s="385"/>
      <c r="N5064" s="391"/>
      <c r="O5064" s="385"/>
      <c r="P5064" s="394" t="str">
        <f>TEXT(daily!$B5064,"mmmm")</f>
        <v>January</v>
      </c>
      <c r="Q5064" s="397"/>
      <c r="R5064" s="313" t="str">
        <f t="shared" si="118"/>
        <v>1900</v>
      </c>
    </row>
    <row r="5065" ht="27" customHeight="1" spans="1:18">
      <c r="A5065" s="383"/>
      <c r="B5065" s="384"/>
      <c r="C5065" s="385"/>
      <c r="D5065" s="386"/>
      <c r="E5065" s="387"/>
      <c r="F5065" s="388"/>
      <c r="G5065" s="389"/>
      <c r="H5065" s="390"/>
      <c r="I5065" s="388"/>
      <c r="J5065" s="389"/>
      <c r="K5065" s="385"/>
      <c r="L5065" s="385"/>
      <c r="M5065" s="385"/>
      <c r="N5065" s="393"/>
      <c r="O5065" s="385"/>
      <c r="P5065" s="394" t="str">
        <f>TEXT(daily!$B5065,"mmmm")</f>
        <v>January</v>
      </c>
      <c r="Q5065" s="396"/>
      <c r="R5065" s="313" t="str">
        <f t="shared" si="118"/>
        <v>1900</v>
      </c>
    </row>
    <row r="5066" ht="27" customHeight="1" spans="1:18">
      <c r="A5066" s="383"/>
      <c r="B5066" s="384"/>
      <c r="C5066" s="385"/>
      <c r="D5066" s="386"/>
      <c r="E5066" s="387"/>
      <c r="F5066" s="388"/>
      <c r="G5066" s="389"/>
      <c r="H5066" s="390"/>
      <c r="I5066" s="388"/>
      <c r="J5066" s="389"/>
      <c r="K5066" s="385"/>
      <c r="L5066" s="385"/>
      <c r="M5066" s="385"/>
      <c r="N5066" s="391"/>
      <c r="O5066" s="385"/>
      <c r="P5066" s="394" t="str">
        <f>TEXT(daily!$B5066,"mmmm")</f>
        <v>January</v>
      </c>
      <c r="Q5066" s="397"/>
      <c r="R5066" s="313" t="str">
        <f t="shared" si="118"/>
        <v>1900</v>
      </c>
    </row>
    <row r="5067" ht="27" customHeight="1" spans="1:18">
      <c r="A5067" s="383"/>
      <c r="B5067" s="384"/>
      <c r="C5067" s="385"/>
      <c r="D5067" s="386"/>
      <c r="E5067" s="387"/>
      <c r="F5067" s="388"/>
      <c r="G5067" s="389"/>
      <c r="H5067" s="390"/>
      <c r="I5067" s="388"/>
      <c r="J5067" s="389"/>
      <c r="K5067" s="385"/>
      <c r="L5067" s="385"/>
      <c r="M5067" s="385"/>
      <c r="N5067" s="393"/>
      <c r="O5067" s="385"/>
      <c r="P5067" s="394" t="str">
        <f>TEXT(daily!$B5067,"mmmm")</f>
        <v>January</v>
      </c>
      <c r="Q5067" s="396"/>
      <c r="R5067" s="313" t="str">
        <f t="shared" si="118"/>
        <v>1900</v>
      </c>
    </row>
    <row r="5068" ht="27" customHeight="1" spans="1:18">
      <c r="A5068" s="383"/>
      <c r="B5068" s="384"/>
      <c r="C5068" s="385"/>
      <c r="D5068" s="386"/>
      <c r="E5068" s="387"/>
      <c r="F5068" s="388"/>
      <c r="G5068" s="389"/>
      <c r="H5068" s="390"/>
      <c r="I5068" s="388"/>
      <c r="J5068" s="389"/>
      <c r="K5068" s="385"/>
      <c r="L5068" s="385"/>
      <c r="M5068" s="385"/>
      <c r="N5068" s="391"/>
      <c r="O5068" s="385"/>
      <c r="P5068" s="394" t="str">
        <f>TEXT(daily!$B5068,"mmmm")</f>
        <v>January</v>
      </c>
      <c r="Q5068" s="397"/>
      <c r="R5068" s="313" t="str">
        <f t="shared" si="118"/>
        <v>1900</v>
      </c>
    </row>
    <row r="5069" ht="27" customHeight="1" spans="1:18">
      <c r="A5069" s="383"/>
      <c r="B5069" s="384"/>
      <c r="C5069" s="385"/>
      <c r="D5069" s="386"/>
      <c r="E5069" s="387"/>
      <c r="F5069" s="388"/>
      <c r="G5069" s="389"/>
      <c r="H5069" s="390"/>
      <c r="I5069" s="388"/>
      <c r="J5069" s="389"/>
      <c r="K5069" s="385"/>
      <c r="L5069" s="385"/>
      <c r="M5069" s="385"/>
      <c r="N5069" s="393"/>
      <c r="O5069" s="385"/>
      <c r="P5069" s="394" t="str">
        <f>TEXT(daily!$B5069,"mmmm")</f>
        <v>January</v>
      </c>
      <c r="Q5069" s="396"/>
      <c r="R5069" s="313" t="str">
        <f t="shared" si="118"/>
        <v>1900</v>
      </c>
    </row>
    <row r="5070" ht="27" customHeight="1" spans="1:18">
      <c r="A5070" s="383"/>
      <c r="B5070" s="384"/>
      <c r="C5070" s="385"/>
      <c r="D5070" s="386"/>
      <c r="E5070" s="387"/>
      <c r="F5070" s="388"/>
      <c r="G5070" s="389"/>
      <c r="H5070" s="390"/>
      <c r="I5070" s="388"/>
      <c r="J5070" s="389"/>
      <c r="K5070" s="385"/>
      <c r="L5070" s="385"/>
      <c r="M5070" s="385"/>
      <c r="N5070" s="391"/>
      <c r="O5070" s="385"/>
      <c r="P5070" s="394" t="str">
        <f>TEXT(daily!$B5070,"mmmm")</f>
        <v>January</v>
      </c>
      <c r="Q5070" s="397"/>
      <c r="R5070" s="313" t="str">
        <f t="shared" si="118"/>
        <v>1900</v>
      </c>
    </row>
    <row r="5071" ht="27" customHeight="1" spans="1:18">
      <c r="A5071" s="383"/>
      <c r="B5071" s="384"/>
      <c r="C5071" s="385"/>
      <c r="D5071" s="386"/>
      <c r="E5071" s="387"/>
      <c r="F5071" s="388"/>
      <c r="G5071" s="389"/>
      <c r="H5071" s="390"/>
      <c r="I5071" s="388"/>
      <c r="J5071" s="389"/>
      <c r="K5071" s="385"/>
      <c r="L5071" s="385"/>
      <c r="M5071" s="385"/>
      <c r="N5071" s="393"/>
      <c r="O5071" s="385"/>
      <c r="P5071" s="394" t="str">
        <f>TEXT(daily!$B5071,"mmmm")</f>
        <v>January</v>
      </c>
      <c r="Q5071" s="396"/>
      <c r="R5071" s="313" t="str">
        <f t="shared" ref="R5071:R5134" si="119">TEXT(B5071,"yyyy")</f>
        <v>1900</v>
      </c>
    </row>
    <row r="5072" ht="27" customHeight="1" spans="1:18">
      <c r="A5072" s="383"/>
      <c r="B5072" s="384"/>
      <c r="C5072" s="385"/>
      <c r="D5072" s="386"/>
      <c r="E5072" s="387"/>
      <c r="F5072" s="388"/>
      <c r="G5072" s="389"/>
      <c r="H5072" s="390"/>
      <c r="I5072" s="388"/>
      <c r="J5072" s="389"/>
      <c r="K5072" s="385"/>
      <c r="L5072" s="385"/>
      <c r="M5072" s="385"/>
      <c r="N5072" s="391"/>
      <c r="O5072" s="385"/>
      <c r="P5072" s="394" t="str">
        <f>TEXT(daily!$B5072,"mmmm")</f>
        <v>January</v>
      </c>
      <c r="Q5072" s="397"/>
      <c r="R5072" s="313" t="str">
        <f t="shared" si="119"/>
        <v>1900</v>
      </c>
    </row>
    <row r="5073" ht="27" customHeight="1" spans="1:18">
      <c r="A5073" s="383"/>
      <c r="B5073" s="384"/>
      <c r="C5073" s="385"/>
      <c r="D5073" s="386"/>
      <c r="E5073" s="387"/>
      <c r="F5073" s="388"/>
      <c r="G5073" s="389"/>
      <c r="H5073" s="390"/>
      <c r="I5073" s="388"/>
      <c r="J5073" s="389"/>
      <c r="K5073" s="385"/>
      <c r="L5073" s="385"/>
      <c r="M5073" s="385"/>
      <c r="N5073" s="393"/>
      <c r="O5073" s="385"/>
      <c r="P5073" s="394" t="str">
        <f>TEXT(daily!$B5073,"mmmm")</f>
        <v>January</v>
      </c>
      <c r="Q5073" s="396"/>
      <c r="R5073" s="313" t="str">
        <f t="shared" si="119"/>
        <v>1900</v>
      </c>
    </row>
    <row r="5074" ht="27" customHeight="1" spans="1:18">
      <c r="A5074" s="383"/>
      <c r="B5074" s="384"/>
      <c r="C5074" s="385"/>
      <c r="D5074" s="386"/>
      <c r="E5074" s="387"/>
      <c r="F5074" s="388"/>
      <c r="G5074" s="389"/>
      <c r="H5074" s="390"/>
      <c r="I5074" s="388"/>
      <c r="J5074" s="389"/>
      <c r="K5074" s="385"/>
      <c r="L5074" s="385"/>
      <c r="M5074" s="385"/>
      <c r="N5074" s="391"/>
      <c r="O5074" s="385"/>
      <c r="P5074" s="394" t="str">
        <f>TEXT(daily!$B5074,"mmmm")</f>
        <v>January</v>
      </c>
      <c r="Q5074" s="397"/>
      <c r="R5074" s="313" t="str">
        <f t="shared" si="119"/>
        <v>1900</v>
      </c>
    </row>
    <row r="5075" ht="27" customHeight="1" spans="1:18">
      <c r="A5075" s="383"/>
      <c r="B5075" s="384"/>
      <c r="C5075" s="385"/>
      <c r="D5075" s="386"/>
      <c r="E5075" s="387"/>
      <c r="F5075" s="388"/>
      <c r="G5075" s="389"/>
      <c r="H5075" s="390"/>
      <c r="I5075" s="388"/>
      <c r="J5075" s="389"/>
      <c r="K5075" s="385"/>
      <c r="L5075" s="385"/>
      <c r="M5075" s="385"/>
      <c r="N5075" s="393"/>
      <c r="O5075" s="385"/>
      <c r="P5075" s="394" t="str">
        <f>TEXT(daily!$B5075,"mmmm")</f>
        <v>January</v>
      </c>
      <c r="Q5075" s="396"/>
      <c r="R5075" s="313" t="str">
        <f t="shared" si="119"/>
        <v>1900</v>
      </c>
    </row>
    <row r="5076" ht="27" customHeight="1" spans="1:18">
      <c r="A5076" s="383"/>
      <c r="B5076" s="384"/>
      <c r="C5076" s="385"/>
      <c r="D5076" s="386"/>
      <c r="E5076" s="387"/>
      <c r="F5076" s="388"/>
      <c r="G5076" s="389"/>
      <c r="H5076" s="390"/>
      <c r="I5076" s="388"/>
      <c r="J5076" s="389"/>
      <c r="K5076" s="385"/>
      <c r="L5076" s="385"/>
      <c r="M5076" s="385"/>
      <c r="N5076" s="391"/>
      <c r="O5076" s="385"/>
      <c r="P5076" s="394" t="str">
        <f>TEXT(daily!$B5076,"mmmm")</f>
        <v>January</v>
      </c>
      <c r="Q5076" s="397"/>
      <c r="R5076" s="313" t="str">
        <f t="shared" si="119"/>
        <v>1900</v>
      </c>
    </row>
    <row r="5077" ht="27" customHeight="1" spans="1:18">
      <c r="A5077" s="383"/>
      <c r="B5077" s="384"/>
      <c r="C5077" s="385"/>
      <c r="D5077" s="386"/>
      <c r="E5077" s="387"/>
      <c r="F5077" s="388"/>
      <c r="G5077" s="389"/>
      <c r="H5077" s="390"/>
      <c r="I5077" s="388"/>
      <c r="J5077" s="389"/>
      <c r="K5077" s="385"/>
      <c r="L5077" s="385"/>
      <c r="M5077" s="385"/>
      <c r="N5077" s="393"/>
      <c r="O5077" s="385"/>
      <c r="P5077" s="394" t="str">
        <f>TEXT(daily!$B5077,"mmmm")</f>
        <v>January</v>
      </c>
      <c r="Q5077" s="396"/>
      <c r="R5077" s="313" t="str">
        <f t="shared" si="119"/>
        <v>1900</v>
      </c>
    </row>
    <row r="5078" ht="27" customHeight="1" spans="1:18">
      <c r="A5078" s="383"/>
      <c r="B5078" s="384"/>
      <c r="C5078" s="385"/>
      <c r="D5078" s="386"/>
      <c r="E5078" s="387"/>
      <c r="F5078" s="388"/>
      <c r="G5078" s="389"/>
      <c r="H5078" s="390"/>
      <c r="I5078" s="388"/>
      <c r="J5078" s="389"/>
      <c r="K5078" s="385"/>
      <c r="L5078" s="385"/>
      <c r="M5078" s="385"/>
      <c r="N5078" s="391"/>
      <c r="O5078" s="385"/>
      <c r="P5078" s="394" t="str">
        <f>TEXT(daily!$B5078,"mmmm")</f>
        <v>January</v>
      </c>
      <c r="Q5078" s="397"/>
      <c r="R5078" s="313" t="str">
        <f t="shared" si="119"/>
        <v>1900</v>
      </c>
    </row>
    <row r="5079" ht="27" customHeight="1" spans="1:18">
      <c r="A5079" s="383"/>
      <c r="B5079" s="384"/>
      <c r="C5079" s="385"/>
      <c r="D5079" s="386"/>
      <c r="E5079" s="387"/>
      <c r="F5079" s="388"/>
      <c r="G5079" s="389"/>
      <c r="H5079" s="390"/>
      <c r="I5079" s="388"/>
      <c r="J5079" s="389"/>
      <c r="K5079" s="385"/>
      <c r="L5079" s="385"/>
      <c r="M5079" s="385"/>
      <c r="N5079" s="393"/>
      <c r="O5079" s="385"/>
      <c r="P5079" s="394" t="str">
        <f>TEXT(daily!$B5079,"mmmm")</f>
        <v>January</v>
      </c>
      <c r="Q5079" s="396"/>
      <c r="R5079" s="313" t="str">
        <f t="shared" si="119"/>
        <v>1900</v>
      </c>
    </row>
    <row r="5080" ht="27" customHeight="1" spans="1:18">
      <c r="A5080" s="383"/>
      <c r="B5080" s="384"/>
      <c r="C5080" s="385"/>
      <c r="D5080" s="386"/>
      <c r="E5080" s="387"/>
      <c r="F5080" s="388"/>
      <c r="G5080" s="389"/>
      <c r="H5080" s="390"/>
      <c r="I5080" s="388"/>
      <c r="J5080" s="389"/>
      <c r="K5080" s="385"/>
      <c r="L5080" s="385"/>
      <c r="M5080" s="385"/>
      <c r="N5080" s="391"/>
      <c r="O5080" s="385"/>
      <c r="P5080" s="394" t="str">
        <f>TEXT(daily!$B5080,"mmmm")</f>
        <v>January</v>
      </c>
      <c r="Q5080" s="397"/>
      <c r="R5080" s="313" t="str">
        <f t="shared" si="119"/>
        <v>1900</v>
      </c>
    </row>
    <row r="5081" ht="27" customHeight="1" spans="1:18">
      <c r="A5081" s="383"/>
      <c r="B5081" s="384"/>
      <c r="C5081" s="385"/>
      <c r="D5081" s="386"/>
      <c r="E5081" s="387"/>
      <c r="F5081" s="388"/>
      <c r="G5081" s="389"/>
      <c r="H5081" s="390"/>
      <c r="I5081" s="388"/>
      <c r="J5081" s="389"/>
      <c r="K5081" s="385"/>
      <c r="L5081" s="385"/>
      <c r="M5081" s="385"/>
      <c r="N5081" s="393"/>
      <c r="O5081" s="385"/>
      <c r="P5081" s="394" t="str">
        <f>TEXT(daily!$B5081,"mmmm")</f>
        <v>January</v>
      </c>
      <c r="Q5081" s="396"/>
      <c r="R5081" s="313" t="str">
        <f t="shared" si="119"/>
        <v>1900</v>
      </c>
    </row>
    <row r="5082" ht="27" customHeight="1" spans="1:18">
      <c r="A5082" s="383"/>
      <c r="B5082" s="384"/>
      <c r="C5082" s="385"/>
      <c r="D5082" s="386"/>
      <c r="E5082" s="387"/>
      <c r="F5082" s="388"/>
      <c r="G5082" s="389"/>
      <c r="H5082" s="390"/>
      <c r="I5082" s="388"/>
      <c r="J5082" s="389"/>
      <c r="K5082" s="385"/>
      <c r="L5082" s="385"/>
      <c r="M5082" s="385"/>
      <c r="N5082" s="391"/>
      <c r="O5082" s="385"/>
      <c r="P5082" s="394" t="str">
        <f>TEXT(daily!$B5082,"mmmm")</f>
        <v>January</v>
      </c>
      <c r="Q5082" s="397"/>
      <c r="R5082" s="313" t="str">
        <f t="shared" si="119"/>
        <v>1900</v>
      </c>
    </row>
    <row r="5083" ht="27" customHeight="1" spans="1:18">
      <c r="A5083" s="383"/>
      <c r="B5083" s="384"/>
      <c r="C5083" s="385"/>
      <c r="D5083" s="386"/>
      <c r="E5083" s="387"/>
      <c r="F5083" s="388"/>
      <c r="G5083" s="389"/>
      <c r="H5083" s="390"/>
      <c r="I5083" s="388"/>
      <c r="J5083" s="389"/>
      <c r="K5083" s="385"/>
      <c r="L5083" s="385"/>
      <c r="M5083" s="385"/>
      <c r="N5083" s="393"/>
      <c r="O5083" s="385"/>
      <c r="P5083" s="394" t="str">
        <f>TEXT(daily!$B5083,"mmmm")</f>
        <v>January</v>
      </c>
      <c r="Q5083" s="396"/>
      <c r="R5083" s="313" t="str">
        <f t="shared" si="119"/>
        <v>1900</v>
      </c>
    </row>
    <row r="5084" ht="27" customHeight="1" spans="1:18">
      <c r="A5084" s="383"/>
      <c r="B5084" s="384"/>
      <c r="C5084" s="385"/>
      <c r="D5084" s="386"/>
      <c r="E5084" s="387"/>
      <c r="F5084" s="388"/>
      <c r="G5084" s="389"/>
      <c r="H5084" s="390"/>
      <c r="I5084" s="388"/>
      <c r="J5084" s="389"/>
      <c r="K5084" s="385"/>
      <c r="L5084" s="385"/>
      <c r="M5084" s="385"/>
      <c r="N5084" s="391"/>
      <c r="O5084" s="385"/>
      <c r="P5084" s="394" t="str">
        <f>TEXT(daily!$B5084,"mmmm")</f>
        <v>January</v>
      </c>
      <c r="Q5084" s="397"/>
      <c r="R5084" s="313" t="str">
        <f t="shared" si="119"/>
        <v>1900</v>
      </c>
    </row>
    <row r="5085" ht="27" customHeight="1" spans="1:18">
      <c r="A5085" s="383"/>
      <c r="B5085" s="384"/>
      <c r="C5085" s="385"/>
      <c r="D5085" s="386"/>
      <c r="E5085" s="387"/>
      <c r="F5085" s="388"/>
      <c r="G5085" s="389"/>
      <c r="H5085" s="390"/>
      <c r="I5085" s="388"/>
      <c r="J5085" s="389"/>
      <c r="K5085" s="385"/>
      <c r="L5085" s="385"/>
      <c r="M5085" s="385"/>
      <c r="N5085" s="393"/>
      <c r="O5085" s="385"/>
      <c r="P5085" s="394" t="str">
        <f>TEXT(daily!$B5085,"mmmm")</f>
        <v>January</v>
      </c>
      <c r="Q5085" s="396"/>
      <c r="R5085" s="313" t="str">
        <f t="shared" si="119"/>
        <v>1900</v>
      </c>
    </row>
    <row r="5086" ht="27" customHeight="1" spans="1:18">
      <c r="A5086" s="383"/>
      <c r="B5086" s="384"/>
      <c r="C5086" s="385"/>
      <c r="D5086" s="386"/>
      <c r="E5086" s="387"/>
      <c r="F5086" s="388"/>
      <c r="G5086" s="389"/>
      <c r="H5086" s="390"/>
      <c r="I5086" s="388"/>
      <c r="J5086" s="389"/>
      <c r="K5086" s="385"/>
      <c r="L5086" s="385"/>
      <c r="M5086" s="385"/>
      <c r="N5086" s="391"/>
      <c r="O5086" s="385"/>
      <c r="P5086" s="394" t="str">
        <f>TEXT(daily!$B5086,"mmmm")</f>
        <v>January</v>
      </c>
      <c r="Q5086" s="397"/>
      <c r="R5086" s="313" t="str">
        <f t="shared" si="119"/>
        <v>1900</v>
      </c>
    </row>
    <row r="5087" ht="27" customHeight="1" spans="1:18">
      <c r="A5087" s="383"/>
      <c r="B5087" s="384"/>
      <c r="C5087" s="385"/>
      <c r="D5087" s="386"/>
      <c r="E5087" s="387"/>
      <c r="F5087" s="388"/>
      <c r="G5087" s="389"/>
      <c r="H5087" s="390"/>
      <c r="I5087" s="388"/>
      <c r="J5087" s="389"/>
      <c r="K5087" s="385"/>
      <c r="L5087" s="385"/>
      <c r="M5087" s="385"/>
      <c r="N5087" s="393"/>
      <c r="O5087" s="385"/>
      <c r="P5087" s="394" t="str">
        <f>TEXT(daily!$B5087,"mmmm")</f>
        <v>January</v>
      </c>
      <c r="Q5087" s="396"/>
      <c r="R5087" s="313" t="str">
        <f t="shared" si="119"/>
        <v>1900</v>
      </c>
    </row>
    <row r="5088" ht="27" customHeight="1" spans="1:18">
      <c r="A5088" s="383"/>
      <c r="B5088" s="384"/>
      <c r="C5088" s="385"/>
      <c r="D5088" s="386"/>
      <c r="E5088" s="387"/>
      <c r="F5088" s="388"/>
      <c r="G5088" s="389"/>
      <c r="H5088" s="390"/>
      <c r="I5088" s="388"/>
      <c r="J5088" s="389"/>
      <c r="K5088" s="385"/>
      <c r="L5088" s="385"/>
      <c r="M5088" s="385"/>
      <c r="N5088" s="391"/>
      <c r="O5088" s="385"/>
      <c r="P5088" s="394" t="str">
        <f>TEXT(daily!$B5088,"mmmm")</f>
        <v>January</v>
      </c>
      <c r="Q5088" s="397"/>
      <c r="R5088" s="313" t="str">
        <f t="shared" si="119"/>
        <v>1900</v>
      </c>
    </row>
    <row r="5089" ht="27" customHeight="1" spans="1:18">
      <c r="A5089" s="383"/>
      <c r="B5089" s="384"/>
      <c r="C5089" s="385"/>
      <c r="D5089" s="386"/>
      <c r="E5089" s="387"/>
      <c r="F5089" s="388"/>
      <c r="G5089" s="389"/>
      <c r="H5089" s="390"/>
      <c r="I5089" s="388"/>
      <c r="J5089" s="389"/>
      <c r="K5089" s="385"/>
      <c r="L5089" s="385"/>
      <c r="M5089" s="385"/>
      <c r="N5089" s="393"/>
      <c r="O5089" s="385"/>
      <c r="P5089" s="394" t="str">
        <f>TEXT(daily!$B5089,"mmmm")</f>
        <v>January</v>
      </c>
      <c r="Q5089" s="396"/>
      <c r="R5089" s="313" t="str">
        <f t="shared" si="119"/>
        <v>1900</v>
      </c>
    </row>
    <row r="5090" ht="27" customHeight="1" spans="1:18">
      <c r="A5090" s="383"/>
      <c r="B5090" s="384"/>
      <c r="C5090" s="385"/>
      <c r="D5090" s="386"/>
      <c r="E5090" s="387"/>
      <c r="F5090" s="388"/>
      <c r="G5090" s="389"/>
      <c r="H5090" s="390"/>
      <c r="I5090" s="388"/>
      <c r="J5090" s="389"/>
      <c r="K5090" s="385"/>
      <c r="L5090" s="385"/>
      <c r="M5090" s="385"/>
      <c r="N5090" s="391"/>
      <c r="O5090" s="385"/>
      <c r="P5090" s="394" t="str">
        <f>TEXT(daily!$B5090,"mmmm")</f>
        <v>January</v>
      </c>
      <c r="Q5090" s="397"/>
      <c r="R5090" s="313" t="str">
        <f t="shared" si="119"/>
        <v>1900</v>
      </c>
    </row>
    <row r="5091" ht="27" customHeight="1" spans="1:18">
      <c r="A5091" s="383"/>
      <c r="B5091" s="384"/>
      <c r="C5091" s="385"/>
      <c r="D5091" s="386"/>
      <c r="E5091" s="387"/>
      <c r="F5091" s="388"/>
      <c r="G5091" s="389"/>
      <c r="H5091" s="390"/>
      <c r="I5091" s="388"/>
      <c r="J5091" s="389"/>
      <c r="K5091" s="385"/>
      <c r="L5091" s="385"/>
      <c r="M5091" s="385"/>
      <c r="N5091" s="393"/>
      <c r="O5091" s="385"/>
      <c r="P5091" s="394" t="str">
        <f>TEXT(daily!$B5091,"mmmm")</f>
        <v>January</v>
      </c>
      <c r="Q5091" s="396"/>
      <c r="R5091" s="313" t="str">
        <f t="shared" si="119"/>
        <v>1900</v>
      </c>
    </row>
    <row r="5092" ht="27" customHeight="1" spans="1:18">
      <c r="A5092" s="383"/>
      <c r="B5092" s="384"/>
      <c r="C5092" s="385"/>
      <c r="D5092" s="386"/>
      <c r="E5092" s="387"/>
      <c r="F5092" s="388"/>
      <c r="G5092" s="389"/>
      <c r="H5092" s="390"/>
      <c r="I5092" s="388"/>
      <c r="J5092" s="389"/>
      <c r="K5092" s="385"/>
      <c r="L5092" s="385"/>
      <c r="M5092" s="385"/>
      <c r="N5092" s="391"/>
      <c r="O5092" s="385"/>
      <c r="P5092" s="394" t="str">
        <f>TEXT(daily!$B5092,"mmmm")</f>
        <v>January</v>
      </c>
      <c r="Q5092" s="397"/>
      <c r="R5092" s="313" t="str">
        <f t="shared" si="119"/>
        <v>1900</v>
      </c>
    </row>
    <row r="5093" ht="27" customHeight="1" spans="1:18">
      <c r="A5093" s="383"/>
      <c r="B5093" s="384"/>
      <c r="C5093" s="385"/>
      <c r="D5093" s="386"/>
      <c r="E5093" s="387"/>
      <c r="F5093" s="388"/>
      <c r="G5093" s="389"/>
      <c r="H5093" s="390"/>
      <c r="I5093" s="388"/>
      <c r="J5093" s="389"/>
      <c r="K5093" s="385"/>
      <c r="L5093" s="385"/>
      <c r="M5093" s="385"/>
      <c r="N5093" s="393"/>
      <c r="O5093" s="385"/>
      <c r="P5093" s="394" t="str">
        <f>TEXT(daily!$B5093,"mmmm")</f>
        <v>January</v>
      </c>
      <c r="Q5093" s="396"/>
      <c r="R5093" s="313" t="str">
        <f t="shared" si="119"/>
        <v>1900</v>
      </c>
    </row>
    <row r="5094" ht="27" customHeight="1" spans="1:18">
      <c r="A5094" s="383"/>
      <c r="B5094" s="384"/>
      <c r="C5094" s="385"/>
      <c r="D5094" s="386"/>
      <c r="E5094" s="387"/>
      <c r="F5094" s="388"/>
      <c r="G5094" s="389"/>
      <c r="H5094" s="390"/>
      <c r="I5094" s="388"/>
      <c r="J5094" s="389"/>
      <c r="K5094" s="385"/>
      <c r="L5094" s="385"/>
      <c r="M5094" s="385"/>
      <c r="N5094" s="391"/>
      <c r="O5094" s="385"/>
      <c r="P5094" s="394" t="str">
        <f>TEXT(daily!$B5094,"mmmm")</f>
        <v>January</v>
      </c>
      <c r="Q5094" s="397"/>
      <c r="R5094" s="313" t="str">
        <f t="shared" si="119"/>
        <v>1900</v>
      </c>
    </row>
    <row r="5095" ht="27" customHeight="1" spans="1:18">
      <c r="A5095" s="383"/>
      <c r="B5095" s="384"/>
      <c r="C5095" s="385"/>
      <c r="D5095" s="386"/>
      <c r="E5095" s="387"/>
      <c r="F5095" s="388"/>
      <c r="G5095" s="389"/>
      <c r="H5095" s="390"/>
      <c r="I5095" s="388"/>
      <c r="J5095" s="389"/>
      <c r="K5095" s="385"/>
      <c r="L5095" s="385"/>
      <c r="M5095" s="385"/>
      <c r="N5095" s="393"/>
      <c r="O5095" s="385"/>
      <c r="P5095" s="394" t="str">
        <f>TEXT(daily!$B5095,"mmmm")</f>
        <v>January</v>
      </c>
      <c r="Q5095" s="396"/>
      <c r="R5095" s="313" t="str">
        <f t="shared" si="119"/>
        <v>1900</v>
      </c>
    </row>
    <row r="5096" ht="27" customHeight="1" spans="1:18">
      <c r="A5096" s="383"/>
      <c r="B5096" s="384"/>
      <c r="C5096" s="385"/>
      <c r="D5096" s="386"/>
      <c r="E5096" s="387"/>
      <c r="F5096" s="388"/>
      <c r="G5096" s="389"/>
      <c r="H5096" s="390"/>
      <c r="I5096" s="388"/>
      <c r="J5096" s="389"/>
      <c r="K5096" s="385"/>
      <c r="L5096" s="385"/>
      <c r="M5096" s="385"/>
      <c r="N5096" s="391"/>
      <c r="O5096" s="385"/>
      <c r="P5096" s="394" t="str">
        <f>TEXT(daily!$B5096,"mmmm")</f>
        <v>January</v>
      </c>
      <c r="Q5096" s="397"/>
      <c r="R5096" s="313" t="str">
        <f t="shared" si="119"/>
        <v>1900</v>
      </c>
    </row>
    <row r="5097" ht="27" customHeight="1" spans="1:18">
      <c r="A5097" s="383"/>
      <c r="B5097" s="384"/>
      <c r="C5097" s="385"/>
      <c r="D5097" s="386"/>
      <c r="E5097" s="387"/>
      <c r="F5097" s="388"/>
      <c r="G5097" s="389"/>
      <c r="H5097" s="390"/>
      <c r="I5097" s="388"/>
      <c r="J5097" s="389"/>
      <c r="K5097" s="385"/>
      <c r="L5097" s="385"/>
      <c r="M5097" s="385"/>
      <c r="N5097" s="393"/>
      <c r="O5097" s="385"/>
      <c r="P5097" s="394" t="str">
        <f>TEXT(daily!$B5097,"mmmm")</f>
        <v>January</v>
      </c>
      <c r="Q5097" s="396"/>
      <c r="R5097" s="313" t="str">
        <f t="shared" si="119"/>
        <v>1900</v>
      </c>
    </row>
    <row r="5098" ht="27" customHeight="1" spans="1:18">
      <c r="A5098" s="383"/>
      <c r="B5098" s="384"/>
      <c r="C5098" s="385"/>
      <c r="D5098" s="386"/>
      <c r="E5098" s="387"/>
      <c r="F5098" s="388"/>
      <c r="G5098" s="389"/>
      <c r="H5098" s="390"/>
      <c r="I5098" s="388"/>
      <c r="J5098" s="389"/>
      <c r="K5098" s="385"/>
      <c r="L5098" s="385"/>
      <c r="M5098" s="385"/>
      <c r="N5098" s="391"/>
      <c r="O5098" s="385"/>
      <c r="P5098" s="394" t="str">
        <f>TEXT(daily!$B5098,"mmmm")</f>
        <v>January</v>
      </c>
      <c r="Q5098" s="397"/>
      <c r="R5098" s="313" t="str">
        <f t="shared" si="119"/>
        <v>1900</v>
      </c>
    </row>
    <row r="5099" ht="27" customHeight="1" spans="1:18">
      <c r="A5099" s="383"/>
      <c r="B5099" s="384"/>
      <c r="C5099" s="385"/>
      <c r="D5099" s="386"/>
      <c r="E5099" s="387"/>
      <c r="F5099" s="388"/>
      <c r="G5099" s="389"/>
      <c r="H5099" s="390"/>
      <c r="I5099" s="388"/>
      <c r="J5099" s="389"/>
      <c r="K5099" s="385"/>
      <c r="L5099" s="385"/>
      <c r="M5099" s="385"/>
      <c r="N5099" s="393"/>
      <c r="O5099" s="385"/>
      <c r="P5099" s="394" t="str">
        <f>TEXT(daily!$B5099,"mmmm")</f>
        <v>January</v>
      </c>
      <c r="Q5099" s="396"/>
      <c r="R5099" s="313" t="str">
        <f t="shared" si="119"/>
        <v>1900</v>
      </c>
    </row>
    <row r="5100" ht="27" customHeight="1" spans="1:18">
      <c r="A5100" s="383"/>
      <c r="B5100" s="384"/>
      <c r="C5100" s="385"/>
      <c r="D5100" s="386"/>
      <c r="E5100" s="387"/>
      <c r="F5100" s="388"/>
      <c r="G5100" s="389"/>
      <c r="H5100" s="390"/>
      <c r="I5100" s="388"/>
      <c r="J5100" s="389"/>
      <c r="K5100" s="385"/>
      <c r="L5100" s="385"/>
      <c r="M5100" s="385"/>
      <c r="N5100" s="391"/>
      <c r="O5100" s="385"/>
      <c r="P5100" s="394" t="str">
        <f>TEXT(daily!$B5100,"mmmm")</f>
        <v>January</v>
      </c>
      <c r="Q5100" s="397"/>
      <c r="R5100" s="313" t="str">
        <f t="shared" si="119"/>
        <v>1900</v>
      </c>
    </row>
    <row r="5101" ht="27" customHeight="1" spans="1:18">
      <c r="A5101" s="383"/>
      <c r="B5101" s="384"/>
      <c r="C5101" s="385"/>
      <c r="D5101" s="386"/>
      <c r="E5101" s="387"/>
      <c r="F5101" s="388"/>
      <c r="G5101" s="389"/>
      <c r="H5101" s="390"/>
      <c r="I5101" s="388"/>
      <c r="J5101" s="389"/>
      <c r="K5101" s="385"/>
      <c r="L5101" s="385"/>
      <c r="M5101" s="385"/>
      <c r="N5101" s="393"/>
      <c r="O5101" s="385"/>
      <c r="P5101" s="394" t="str">
        <f>TEXT(daily!$B5101,"mmmm")</f>
        <v>January</v>
      </c>
      <c r="Q5101" s="396"/>
      <c r="R5101" s="313" t="str">
        <f t="shared" si="119"/>
        <v>1900</v>
      </c>
    </row>
    <row r="5102" ht="27" customHeight="1" spans="1:18">
      <c r="A5102" s="383"/>
      <c r="B5102" s="384"/>
      <c r="C5102" s="385"/>
      <c r="D5102" s="386"/>
      <c r="E5102" s="387"/>
      <c r="F5102" s="388"/>
      <c r="G5102" s="389"/>
      <c r="H5102" s="390"/>
      <c r="I5102" s="388"/>
      <c r="J5102" s="389"/>
      <c r="K5102" s="385"/>
      <c r="L5102" s="385"/>
      <c r="M5102" s="385"/>
      <c r="N5102" s="391"/>
      <c r="O5102" s="385"/>
      <c r="P5102" s="394" t="str">
        <f>TEXT(daily!$B5102,"mmmm")</f>
        <v>January</v>
      </c>
      <c r="Q5102" s="397"/>
      <c r="R5102" s="313" t="str">
        <f t="shared" si="119"/>
        <v>1900</v>
      </c>
    </row>
    <row r="5103" ht="27" customHeight="1" spans="1:18">
      <c r="A5103" s="383"/>
      <c r="B5103" s="384"/>
      <c r="C5103" s="385"/>
      <c r="D5103" s="386"/>
      <c r="E5103" s="387"/>
      <c r="F5103" s="388"/>
      <c r="G5103" s="389"/>
      <c r="H5103" s="390"/>
      <c r="I5103" s="388"/>
      <c r="J5103" s="389"/>
      <c r="K5103" s="385"/>
      <c r="L5103" s="385"/>
      <c r="M5103" s="385"/>
      <c r="N5103" s="393"/>
      <c r="O5103" s="385"/>
      <c r="P5103" s="394" t="str">
        <f>TEXT(daily!$B5103,"mmmm")</f>
        <v>January</v>
      </c>
      <c r="Q5103" s="396"/>
      <c r="R5103" s="313" t="str">
        <f t="shared" si="119"/>
        <v>1900</v>
      </c>
    </row>
    <row r="5104" ht="27" customHeight="1" spans="1:18">
      <c r="A5104" s="383"/>
      <c r="B5104" s="384"/>
      <c r="C5104" s="385"/>
      <c r="D5104" s="386"/>
      <c r="E5104" s="387"/>
      <c r="F5104" s="388"/>
      <c r="G5104" s="389"/>
      <c r="H5104" s="390"/>
      <c r="I5104" s="388"/>
      <c r="J5104" s="389"/>
      <c r="K5104" s="385"/>
      <c r="L5104" s="385"/>
      <c r="M5104" s="385"/>
      <c r="N5104" s="391"/>
      <c r="O5104" s="385"/>
      <c r="P5104" s="394" t="str">
        <f>TEXT(daily!$B5104,"mmmm")</f>
        <v>January</v>
      </c>
      <c r="Q5104" s="397"/>
      <c r="R5104" s="313" t="str">
        <f t="shared" si="119"/>
        <v>1900</v>
      </c>
    </row>
    <row r="5105" ht="27" customHeight="1" spans="1:18">
      <c r="A5105" s="383"/>
      <c r="B5105" s="384"/>
      <c r="C5105" s="385"/>
      <c r="D5105" s="386"/>
      <c r="E5105" s="387"/>
      <c r="F5105" s="388"/>
      <c r="G5105" s="389"/>
      <c r="H5105" s="390"/>
      <c r="I5105" s="388"/>
      <c r="J5105" s="389"/>
      <c r="K5105" s="385"/>
      <c r="L5105" s="385"/>
      <c r="M5105" s="385"/>
      <c r="N5105" s="393"/>
      <c r="O5105" s="385"/>
      <c r="P5105" s="394" t="str">
        <f>TEXT(daily!$B5105,"mmmm")</f>
        <v>January</v>
      </c>
      <c r="Q5105" s="396"/>
      <c r="R5105" s="313" t="str">
        <f t="shared" si="119"/>
        <v>1900</v>
      </c>
    </row>
    <row r="5106" ht="27" customHeight="1" spans="1:18">
      <c r="A5106" s="383"/>
      <c r="B5106" s="384"/>
      <c r="C5106" s="385"/>
      <c r="D5106" s="386"/>
      <c r="E5106" s="387"/>
      <c r="F5106" s="388"/>
      <c r="G5106" s="389"/>
      <c r="H5106" s="390"/>
      <c r="I5106" s="388"/>
      <c r="J5106" s="389"/>
      <c r="K5106" s="385"/>
      <c r="L5106" s="385"/>
      <c r="M5106" s="385"/>
      <c r="N5106" s="391"/>
      <c r="O5106" s="385"/>
      <c r="P5106" s="394" t="str">
        <f>TEXT(daily!$B5106,"mmmm")</f>
        <v>January</v>
      </c>
      <c r="Q5106" s="397"/>
      <c r="R5106" s="313" t="str">
        <f t="shared" si="119"/>
        <v>1900</v>
      </c>
    </row>
    <row r="5107" ht="27" customHeight="1" spans="1:18">
      <c r="A5107" s="383"/>
      <c r="B5107" s="384"/>
      <c r="C5107" s="385"/>
      <c r="D5107" s="386"/>
      <c r="E5107" s="387"/>
      <c r="F5107" s="388"/>
      <c r="G5107" s="389"/>
      <c r="H5107" s="390"/>
      <c r="I5107" s="388"/>
      <c r="J5107" s="389"/>
      <c r="K5107" s="385"/>
      <c r="L5107" s="385"/>
      <c r="M5107" s="385"/>
      <c r="N5107" s="393"/>
      <c r="O5107" s="385"/>
      <c r="P5107" s="394" t="str">
        <f>TEXT(daily!$B5107,"mmmm")</f>
        <v>January</v>
      </c>
      <c r="Q5107" s="396"/>
      <c r="R5107" s="313" t="str">
        <f t="shared" si="119"/>
        <v>1900</v>
      </c>
    </row>
    <row r="5108" ht="27" customHeight="1" spans="1:18">
      <c r="A5108" s="383"/>
      <c r="B5108" s="384"/>
      <c r="C5108" s="385"/>
      <c r="D5108" s="386"/>
      <c r="E5108" s="387"/>
      <c r="F5108" s="388"/>
      <c r="G5108" s="389"/>
      <c r="H5108" s="390"/>
      <c r="I5108" s="388"/>
      <c r="J5108" s="389"/>
      <c r="K5108" s="385"/>
      <c r="L5108" s="385"/>
      <c r="M5108" s="385"/>
      <c r="N5108" s="391"/>
      <c r="O5108" s="385"/>
      <c r="P5108" s="394" t="str">
        <f>TEXT(daily!$B5108,"mmmm")</f>
        <v>January</v>
      </c>
      <c r="Q5108" s="397"/>
      <c r="R5108" s="313" t="str">
        <f t="shared" si="119"/>
        <v>1900</v>
      </c>
    </row>
    <row r="5109" ht="27" customHeight="1" spans="1:18">
      <c r="A5109" s="383"/>
      <c r="B5109" s="384"/>
      <c r="C5109" s="385"/>
      <c r="D5109" s="386"/>
      <c r="E5109" s="387"/>
      <c r="F5109" s="388"/>
      <c r="G5109" s="389"/>
      <c r="H5109" s="390"/>
      <c r="I5109" s="388"/>
      <c r="J5109" s="389"/>
      <c r="K5109" s="385"/>
      <c r="L5109" s="385"/>
      <c r="M5109" s="385"/>
      <c r="N5109" s="393"/>
      <c r="O5109" s="385"/>
      <c r="P5109" s="394" t="str">
        <f>TEXT(daily!$B5109,"mmmm")</f>
        <v>January</v>
      </c>
      <c r="Q5109" s="396"/>
      <c r="R5109" s="313" t="str">
        <f t="shared" si="119"/>
        <v>1900</v>
      </c>
    </row>
    <row r="5110" ht="27" customHeight="1" spans="1:18">
      <c r="A5110" s="383"/>
      <c r="B5110" s="384"/>
      <c r="C5110" s="385"/>
      <c r="D5110" s="386"/>
      <c r="E5110" s="387"/>
      <c r="F5110" s="388"/>
      <c r="G5110" s="389"/>
      <c r="H5110" s="390"/>
      <c r="I5110" s="388"/>
      <c r="J5110" s="389"/>
      <c r="K5110" s="385"/>
      <c r="L5110" s="385"/>
      <c r="M5110" s="385"/>
      <c r="N5110" s="391"/>
      <c r="O5110" s="385"/>
      <c r="P5110" s="394" t="str">
        <f>TEXT(daily!$B5110,"mmmm")</f>
        <v>January</v>
      </c>
      <c r="Q5110" s="397"/>
      <c r="R5110" s="313" t="str">
        <f t="shared" si="119"/>
        <v>1900</v>
      </c>
    </row>
    <row r="5111" ht="27" customHeight="1" spans="1:18">
      <c r="A5111" s="383"/>
      <c r="B5111" s="384"/>
      <c r="C5111" s="385"/>
      <c r="D5111" s="386"/>
      <c r="E5111" s="387"/>
      <c r="F5111" s="388"/>
      <c r="G5111" s="389"/>
      <c r="H5111" s="390"/>
      <c r="I5111" s="388"/>
      <c r="J5111" s="389"/>
      <c r="K5111" s="385"/>
      <c r="L5111" s="385"/>
      <c r="M5111" s="385"/>
      <c r="N5111" s="393"/>
      <c r="O5111" s="385"/>
      <c r="P5111" s="394" t="str">
        <f>TEXT(daily!$B5111,"mmmm")</f>
        <v>January</v>
      </c>
      <c r="Q5111" s="396"/>
      <c r="R5111" s="313" t="str">
        <f t="shared" si="119"/>
        <v>1900</v>
      </c>
    </row>
    <row r="5112" ht="27" customHeight="1" spans="1:18">
      <c r="A5112" s="383"/>
      <c r="B5112" s="384"/>
      <c r="C5112" s="385"/>
      <c r="D5112" s="386"/>
      <c r="E5112" s="387"/>
      <c r="F5112" s="388"/>
      <c r="G5112" s="389"/>
      <c r="H5112" s="390"/>
      <c r="I5112" s="388"/>
      <c r="J5112" s="389"/>
      <c r="K5112" s="385"/>
      <c r="L5112" s="385"/>
      <c r="M5112" s="385"/>
      <c r="N5112" s="391"/>
      <c r="O5112" s="385"/>
      <c r="P5112" s="394" t="str">
        <f>TEXT(daily!$B5112,"mmmm")</f>
        <v>January</v>
      </c>
      <c r="Q5112" s="397"/>
      <c r="R5112" s="313" t="str">
        <f t="shared" si="119"/>
        <v>1900</v>
      </c>
    </row>
    <row r="5113" ht="27" customHeight="1" spans="1:18">
      <c r="A5113" s="383"/>
      <c r="B5113" s="384"/>
      <c r="C5113" s="385"/>
      <c r="D5113" s="386"/>
      <c r="E5113" s="387"/>
      <c r="F5113" s="388"/>
      <c r="G5113" s="389"/>
      <c r="H5113" s="390"/>
      <c r="I5113" s="388"/>
      <c r="J5113" s="389"/>
      <c r="K5113" s="385"/>
      <c r="L5113" s="385"/>
      <c r="M5113" s="385"/>
      <c r="N5113" s="393"/>
      <c r="O5113" s="385"/>
      <c r="P5113" s="394" t="str">
        <f>TEXT(daily!$B5113,"mmmm")</f>
        <v>January</v>
      </c>
      <c r="Q5113" s="396"/>
      <c r="R5113" s="313" t="str">
        <f t="shared" si="119"/>
        <v>1900</v>
      </c>
    </row>
    <row r="5114" ht="27" customHeight="1" spans="1:18">
      <c r="A5114" s="383"/>
      <c r="B5114" s="384"/>
      <c r="C5114" s="385"/>
      <c r="D5114" s="386"/>
      <c r="E5114" s="387"/>
      <c r="F5114" s="388"/>
      <c r="G5114" s="389"/>
      <c r="H5114" s="390"/>
      <c r="I5114" s="388"/>
      <c r="J5114" s="389"/>
      <c r="K5114" s="385"/>
      <c r="L5114" s="385"/>
      <c r="M5114" s="385"/>
      <c r="N5114" s="391"/>
      <c r="O5114" s="385"/>
      <c r="P5114" s="394" t="str">
        <f>TEXT(daily!$B5114,"mmmm")</f>
        <v>January</v>
      </c>
      <c r="Q5114" s="397"/>
      <c r="R5114" s="313" t="str">
        <f t="shared" si="119"/>
        <v>1900</v>
      </c>
    </row>
    <row r="5115" ht="27" customHeight="1" spans="1:18">
      <c r="A5115" s="383"/>
      <c r="B5115" s="384"/>
      <c r="C5115" s="385"/>
      <c r="D5115" s="386"/>
      <c r="E5115" s="387"/>
      <c r="F5115" s="388"/>
      <c r="G5115" s="389"/>
      <c r="H5115" s="390"/>
      <c r="I5115" s="388"/>
      <c r="J5115" s="389"/>
      <c r="K5115" s="385"/>
      <c r="L5115" s="385"/>
      <c r="M5115" s="385"/>
      <c r="N5115" s="393"/>
      <c r="O5115" s="385"/>
      <c r="P5115" s="394" t="str">
        <f>TEXT(daily!$B5115,"mmmm")</f>
        <v>January</v>
      </c>
      <c r="Q5115" s="396"/>
      <c r="R5115" s="313" t="str">
        <f t="shared" si="119"/>
        <v>1900</v>
      </c>
    </row>
    <row r="5116" ht="27" customHeight="1" spans="1:18">
      <c r="A5116" s="383"/>
      <c r="B5116" s="384"/>
      <c r="C5116" s="385"/>
      <c r="D5116" s="386"/>
      <c r="E5116" s="387"/>
      <c r="F5116" s="388"/>
      <c r="G5116" s="389"/>
      <c r="H5116" s="390"/>
      <c r="I5116" s="388"/>
      <c r="J5116" s="389"/>
      <c r="K5116" s="385"/>
      <c r="L5116" s="385"/>
      <c r="M5116" s="385"/>
      <c r="N5116" s="391"/>
      <c r="O5116" s="385"/>
      <c r="P5116" s="394" t="str">
        <f>TEXT(daily!$B5116,"mmmm")</f>
        <v>January</v>
      </c>
      <c r="Q5116" s="397"/>
      <c r="R5116" s="313" t="str">
        <f t="shared" si="119"/>
        <v>1900</v>
      </c>
    </row>
    <row r="5117" ht="27" customHeight="1" spans="1:18">
      <c r="A5117" s="383"/>
      <c r="B5117" s="384"/>
      <c r="C5117" s="385"/>
      <c r="D5117" s="386"/>
      <c r="E5117" s="387"/>
      <c r="F5117" s="388"/>
      <c r="G5117" s="389"/>
      <c r="H5117" s="390"/>
      <c r="I5117" s="388"/>
      <c r="J5117" s="389"/>
      <c r="K5117" s="385"/>
      <c r="L5117" s="385"/>
      <c r="M5117" s="385"/>
      <c r="N5117" s="393"/>
      <c r="O5117" s="385"/>
      <c r="P5117" s="394" t="str">
        <f>TEXT(daily!$B5117,"mmmm")</f>
        <v>January</v>
      </c>
      <c r="Q5117" s="396"/>
      <c r="R5117" s="313" t="str">
        <f t="shared" si="119"/>
        <v>1900</v>
      </c>
    </row>
    <row r="5118" ht="27" customHeight="1" spans="1:18">
      <c r="A5118" s="383"/>
      <c r="B5118" s="384"/>
      <c r="C5118" s="385"/>
      <c r="D5118" s="386"/>
      <c r="E5118" s="387"/>
      <c r="F5118" s="388"/>
      <c r="G5118" s="389"/>
      <c r="H5118" s="390"/>
      <c r="I5118" s="388"/>
      <c r="J5118" s="389"/>
      <c r="K5118" s="385"/>
      <c r="L5118" s="385"/>
      <c r="M5118" s="385"/>
      <c r="N5118" s="391"/>
      <c r="O5118" s="385"/>
      <c r="P5118" s="394" t="str">
        <f>TEXT(daily!$B5118,"mmmm")</f>
        <v>January</v>
      </c>
      <c r="Q5118" s="397"/>
      <c r="R5118" s="313" t="str">
        <f t="shared" si="119"/>
        <v>1900</v>
      </c>
    </row>
    <row r="5119" ht="27" customHeight="1" spans="1:18">
      <c r="A5119" s="383"/>
      <c r="B5119" s="384"/>
      <c r="C5119" s="385"/>
      <c r="D5119" s="386"/>
      <c r="E5119" s="387"/>
      <c r="F5119" s="388"/>
      <c r="G5119" s="389"/>
      <c r="H5119" s="390"/>
      <c r="I5119" s="388"/>
      <c r="J5119" s="389"/>
      <c r="K5119" s="385"/>
      <c r="L5119" s="385"/>
      <c r="M5119" s="385"/>
      <c r="N5119" s="393"/>
      <c r="O5119" s="385"/>
      <c r="P5119" s="394" t="str">
        <f>TEXT(daily!$B5119,"mmmm")</f>
        <v>January</v>
      </c>
      <c r="Q5119" s="396"/>
      <c r="R5119" s="313" t="str">
        <f t="shared" si="119"/>
        <v>1900</v>
      </c>
    </row>
    <row r="5120" ht="27" customHeight="1" spans="1:18">
      <c r="A5120" s="383"/>
      <c r="B5120" s="384"/>
      <c r="C5120" s="385"/>
      <c r="D5120" s="386"/>
      <c r="E5120" s="387"/>
      <c r="F5120" s="388"/>
      <c r="G5120" s="389"/>
      <c r="H5120" s="390"/>
      <c r="I5120" s="388"/>
      <c r="J5120" s="389"/>
      <c r="K5120" s="385"/>
      <c r="L5120" s="385"/>
      <c r="M5120" s="385"/>
      <c r="N5120" s="391"/>
      <c r="O5120" s="385"/>
      <c r="P5120" s="394" t="str">
        <f>TEXT(daily!$B5120,"mmmm")</f>
        <v>January</v>
      </c>
      <c r="Q5120" s="397"/>
      <c r="R5120" s="313" t="str">
        <f t="shared" si="119"/>
        <v>1900</v>
      </c>
    </row>
    <row r="5121" ht="27" customHeight="1" spans="1:18">
      <c r="A5121" s="383"/>
      <c r="B5121" s="384"/>
      <c r="C5121" s="385"/>
      <c r="D5121" s="386"/>
      <c r="E5121" s="387"/>
      <c r="F5121" s="388"/>
      <c r="G5121" s="389"/>
      <c r="H5121" s="390"/>
      <c r="I5121" s="388"/>
      <c r="J5121" s="389"/>
      <c r="K5121" s="385"/>
      <c r="L5121" s="385"/>
      <c r="M5121" s="385"/>
      <c r="N5121" s="393"/>
      <c r="O5121" s="385"/>
      <c r="P5121" s="394" t="str">
        <f>TEXT(daily!$B5121,"mmmm")</f>
        <v>January</v>
      </c>
      <c r="Q5121" s="396"/>
      <c r="R5121" s="313" t="str">
        <f t="shared" si="119"/>
        <v>1900</v>
      </c>
    </row>
    <row r="5122" ht="27" customHeight="1" spans="1:18">
      <c r="A5122" s="383"/>
      <c r="B5122" s="384"/>
      <c r="C5122" s="385"/>
      <c r="D5122" s="386"/>
      <c r="E5122" s="387"/>
      <c r="F5122" s="388"/>
      <c r="G5122" s="389"/>
      <c r="H5122" s="390"/>
      <c r="I5122" s="388"/>
      <c r="J5122" s="389"/>
      <c r="K5122" s="385"/>
      <c r="L5122" s="385"/>
      <c r="M5122" s="385"/>
      <c r="N5122" s="391"/>
      <c r="O5122" s="385"/>
      <c r="P5122" s="394" t="str">
        <f>TEXT(daily!$B5122,"mmmm")</f>
        <v>January</v>
      </c>
      <c r="Q5122" s="397"/>
      <c r="R5122" s="313" t="str">
        <f t="shared" si="119"/>
        <v>1900</v>
      </c>
    </row>
    <row r="5123" ht="27" customHeight="1" spans="1:18">
      <c r="A5123" s="383"/>
      <c r="B5123" s="384"/>
      <c r="C5123" s="385"/>
      <c r="D5123" s="386"/>
      <c r="E5123" s="387"/>
      <c r="F5123" s="388"/>
      <c r="G5123" s="389"/>
      <c r="H5123" s="390"/>
      <c r="I5123" s="388"/>
      <c r="J5123" s="389"/>
      <c r="K5123" s="385"/>
      <c r="L5123" s="385"/>
      <c r="M5123" s="385"/>
      <c r="N5123" s="393"/>
      <c r="O5123" s="385"/>
      <c r="P5123" s="394" t="str">
        <f>TEXT(daily!$B5123,"mmmm")</f>
        <v>January</v>
      </c>
      <c r="Q5123" s="396"/>
      <c r="R5123" s="313" t="str">
        <f t="shared" si="119"/>
        <v>1900</v>
      </c>
    </row>
    <row r="5124" ht="27" customHeight="1" spans="1:18">
      <c r="A5124" s="383"/>
      <c r="B5124" s="384"/>
      <c r="C5124" s="385"/>
      <c r="D5124" s="386"/>
      <c r="E5124" s="387"/>
      <c r="F5124" s="388"/>
      <c r="G5124" s="389"/>
      <c r="H5124" s="390"/>
      <c r="I5124" s="388"/>
      <c r="J5124" s="389"/>
      <c r="K5124" s="385"/>
      <c r="L5124" s="385"/>
      <c r="M5124" s="385"/>
      <c r="N5124" s="391"/>
      <c r="O5124" s="385"/>
      <c r="P5124" s="394" t="str">
        <f>TEXT(daily!$B5124,"mmmm")</f>
        <v>January</v>
      </c>
      <c r="Q5124" s="397"/>
      <c r="R5124" s="313" t="str">
        <f t="shared" si="119"/>
        <v>1900</v>
      </c>
    </row>
    <row r="5125" ht="27" customHeight="1" spans="1:18">
      <c r="A5125" s="383"/>
      <c r="B5125" s="384"/>
      <c r="C5125" s="385"/>
      <c r="D5125" s="386"/>
      <c r="E5125" s="387"/>
      <c r="F5125" s="388"/>
      <c r="G5125" s="389"/>
      <c r="H5125" s="390"/>
      <c r="I5125" s="388"/>
      <c r="J5125" s="389"/>
      <c r="K5125" s="385"/>
      <c r="L5125" s="385"/>
      <c r="M5125" s="385"/>
      <c r="N5125" s="393"/>
      <c r="O5125" s="385"/>
      <c r="P5125" s="394" t="str">
        <f>TEXT(daily!$B5125,"mmmm")</f>
        <v>January</v>
      </c>
      <c r="Q5125" s="396"/>
      <c r="R5125" s="313" t="str">
        <f t="shared" si="119"/>
        <v>1900</v>
      </c>
    </row>
    <row r="5126" ht="27" customHeight="1" spans="1:18">
      <c r="A5126" s="383"/>
      <c r="B5126" s="384"/>
      <c r="C5126" s="385"/>
      <c r="D5126" s="386"/>
      <c r="E5126" s="387"/>
      <c r="F5126" s="388"/>
      <c r="G5126" s="389"/>
      <c r="H5126" s="390"/>
      <c r="I5126" s="388"/>
      <c r="J5126" s="389"/>
      <c r="K5126" s="385"/>
      <c r="L5126" s="385"/>
      <c r="M5126" s="385"/>
      <c r="N5126" s="391"/>
      <c r="O5126" s="385"/>
      <c r="P5126" s="394" t="str">
        <f>TEXT(daily!$B5126,"mmmm")</f>
        <v>January</v>
      </c>
      <c r="Q5126" s="397"/>
      <c r="R5126" s="313" t="str">
        <f t="shared" si="119"/>
        <v>1900</v>
      </c>
    </row>
    <row r="5127" ht="27" customHeight="1" spans="1:18">
      <c r="A5127" s="383"/>
      <c r="B5127" s="384"/>
      <c r="C5127" s="385"/>
      <c r="D5127" s="386"/>
      <c r="E5127" s="387"/>
      <c r="F5127" s="388"/>
      <c r="G5127" s="389"/>
      <c r="H5127" s="390"/>
      <c r="I5127" s="388"/>
      <c r="J5127" s="389"/>
      <c r="K5127" s="385"/>
      <c r="L5127" s="385"/>
      <c r="M5127" s="385"/>
      <c r="N5127" s="393"/>
      <c r="O5127" s="385"/>
      <c r="P5127" s="394" t="str">
        <f>TEXT(daily!$B5127,"mmmm")</f>
        <v>January</v>
      </c>
      <c r="Q5127" s="396"/>
      <c r="R5127" s="313" t="str">
        <f t="shared" si="119"/>
        <v>1900</v>
      </c>
    </row>
    <row r="5128" ht="27" customHeight="1" spans="1:18">
      <c r="A5128" s="383"/>
      <c r="B5128" s="384"/>
      <c r="C5128" s="385"/>
      <c r="D5128" s="386"/>
      <c r="E5128" s="387"/>
      <c r="F5128" s="388"/>
      <c r="G5128" s="389"/>
      <c r="H5128" s="390"/>
      <c r="I5128" s="388"/>
      <c r="J5128" s="389"/>
      <c r="K5128" s="385"/>
      <c r="L5128" s="385"/>
      <c r="M5128" s="385"/>
      <c r="N5128" s="391"/>
      <c r="O5128" s="385"/>
      <c r="P5128" s="394" t="str">
        <f>TEXT(daily!$B5128,"mmmm")</f>
        <v>January</v>
      </c>
      <c r="Q5128" s="397"/>
      <c r="R5128" s="313" t="str">
        <f t="shared" si="119"/>
        <v>1900</v>
      </c>
    </row>
    <row r="5129" ht="27" customHeight="1" spans="1:18">
      <c r="A5129" s="383"/>
      <c r="B5129" s="384"/>
      <c r="C5129" s="385"/>
      <c r="D5129" s="386"/>
      <c r="E5129" s="387"/>
      <c r="F5129" s="388"/>
      <c r="G5129" s="389"/>
      <c r="H5129" s="390"/>
      <c r="I5129" s="388"/>
      <c r="J5129" s="389"/>
      <c r="K5129" s="385"/>
      <c r="L5129" s="385"/>
      <c r="M5129" s="385"/>
      <c r="N5129" s="393"/>
      <c r="O5129" s="385"/>
      <c r="P5129" s="394" t="str">
        <f>TEXT(daily!$B5129,"mmmm")</f>
        <v>January</v>
      </c>
      <c r="Q5129" s="396"/>
      <c r="R5129" s="313" t="str">
        <f t="shared" si="119"/>
        <v>1900</v>
      </c>
    </row>
    <row r="5130" ht="27" customHeight="1" spans="1:18">
      <c r="A5130" s="383"/>
      <c r="B5130" s="384"/>
      <c r="C5130" s="385"/>
      <c r="D5130" s="386"/>
      <c r="E5130" s="387"/>
      <c r="F5130" s="388"/>
      <c r="G5130" s="389"/>
      <c r="H5130" s="390"/>
      <c r="I5130" s="388"/>
      <c r="J5130" s="389"/>
      <c r="K5130" s="385"/>
      <c r="L5130" s="385"/>
      <c r="M5130" s="385"/>
      <c r="N5130" s="391"/>
      <c r="O5130" s="385"/>
      <c r="P5130" s="394" t="str">
        <f>TEXT(daily!$B5130,"mmmm")</f>
        <v>January</v>
      </c>
      <c r="Q5130" s="397"/>
      <c r="R5130" s="313" t="str">
        <f t="shared" si="119"/>
        <v>1900</v>
      </c>
    </row>
    <row r="5131" ht="27" customHeight="1" spans="1:18">
      <c r="A5131" s="383"/>
      <c r="B5131" s="384"/>
      <c r="C5131" s="385"/>
      <c r="D5131" s="386"/>
      <c r="E5131" s="387"/>
      <c r="F5131" s="388"/>
      <c r="G5131" s="389"/>
      <c r="H5131" s="390"/>
      <c r="I5131" s="388"/>
      <c r="J5131" s="389"/>
      <c r="K5131" s="385"/>
      <c r="L5131" s="385"/>
      <c r="M5131" s="385"/>
      <c r="N5131" s="393"/>
      <c r="O5131" s="385"/>
      <c r="P5131" s="394" t="str">
        <f>TEXT(daily!$B5131,"mmmm")</f>
        <v>January</v>
      </c>
      <c r="Q5131" s="396"/>
      <c r="R5131" s="313" t="str">
        <f t="shared" si="119"/>
        <v>1900</v>
      </c>
    </row>
    <row r="5132" ht="27" customHeight="1" spans="1:18">
      <c r="A5132" s="383"/>
      <c r="B5132" s="384"/>
      <c r="C5132" s="385"/>
      <c r="D5132" s="386"/>
      <c r="E5132" s="387"/>
      <c r="F5132" s="388"/>
      <c r="G5132" s="389"/>
      <c r="H5132" s="390"/>
      <c r="I5132" s="388"/>
      <c r="J5132" s="389"/>
      <c r="K5132" s="385"/>
      <c r="L5132" s="385"/>
      <c r="M5132" s="385"/>
      <c r="N5132" s="391"/>
      <c r="O5132" s="385"/>
      <c r="P5132" s="394" t="str">
        <f>TEXT(daily!$B5132,"mmmm")</f>
        <v>January</v>
      </c>
      <c r="Q5132" s="397"/>
      <c r="R5132" s="313" t="str">
        <f t="shared" si="119"/>
        <v>1900</v>
      </c>
    </row>
    <row r="5133" ht="27" customHeight="1" spans="1:18">
      <c r="A5133" s="383"/>
      <c r="B5133" s="384"/>
      <c r="C5133" s="385"/>
      <c r="D5133" s="386"/>
      <c r="E5133" s="387"/>
      <c r="F5133" s="388"/>
      <c r="G5133" s="389"/>
      <c r="H5133" s="390"/>
      <c r="I5133" s="388"/>
      <c r="J5133" s="389"/>
      <c r="K5133" s="385"/>
      <c r="L5133" s="385"/>
      <c r="M5133" s="385"/>
      <c r="N5133" s="393"/>
      <c r="O5133" s="385"/>
      <c r="P5133" s="394" t="str">
        <f>TEXT(daily!$B5133,"mmmm")</f>
        <v>January</v>
      </c>
      <c r="Q5133" s="396"/>
      <c r="R5133" s="313" t="str">
        <f t="shared" si="119"/>
        <v>1900</v>
      </c>
    </row>
    <row r="5134" ht="27" customHeight="1" spans="1:18">
      <c r="A5134" s="383"/>
      <c r="B5134" s="384"/>
      <c r="C5134" s="385"/>
      <c r="D5134" s="386"/>
      <c r="E5134" s="387"/>
      <c r="F5134" s="388"/>
      <c r="G5134" s="389"/>
      <c r="H5134" s="390"/>
      <c r="I5134" s="388"/>
      <c r="J5134" s="389"/>
      <c r="K5134" s="385"/>
      <c r="L5134" s="385"/>
      <c r="M5134" s="385"/>
      <c r="N5134" s="391"/>
      <c r="O5134" s="385"/>
      <c r="P5134" s="394" t="str">
        <f>TEXT(daily!$B5134,"mmmm")</f>
        <v>January</v>
      </c>
      <c r="Q5134" s="397"/>
      <c r="R5134" s="313" t="str">
        <f t="shared" si="119"/>
        <v>1900</v>
      </c>
    </row>
    <row r="5135" ht="27" customHeight="1" spans="1:18">
      <c r="A5135" s="383"/>
      <c r="B5135" s="384"/>
      <c r="C5135" s="385"/>
      <c r="D5135" s="386"/>
      <c r="E5135" s="387"/>
      <c r="F5135" s="388"/>
      <c r="G5135" s="389"/>
      <c r="H5135" s="390"/>
      <c r="I5135" s="388"/>
      <c r="J5135" s="389"/>
      <c r="K5135" s="385"/>
      <c r="L5135" s="385"/>
      <c r="M5135" s="385"/>
      <c r="N5135" s="393"/>
      <c r="O5135" s="385"/>
      <c r="P5135" s="394" t="str">
        <f>TEXT(daily!$B5135,"mmmm")</f>
        <v>January</v>
      </c>
      <c r="Q5135" s="396"/>
      <c r="R5135" s="313" t="str">
        <f t="shared" ref="R5135:R5198" si="120">TEXT(B5135,"yyyy")</f>
        <v>1900</v>
      </c>
    </row>
    <row r="5136" ht="27" customHeight="1" spans="1:18">
      <c r="A5136" s="383"/>
      <c r="B5136" s="384"/>
      <c r="C5136" s="385"/>
      <c r="D5136" s="386"/>
      <c r="E5136" s="387"/>
      <c r="F5136" s="388"/>
      <c r="G5136" s="389"/>
      <c r="H5136" s="390"/>
      <c r="I5136" s="388"/>
      <c r="J5136" s="389"/>
      <c r="K5136" s="385"/>
      <c r="L5136" s="385"/>
      <c r="M5136" s="385"/>
      <c r="N5136" s="391"/>
      <c r="O5136" s="385"/>
      <c r="P5136" s="394" t="str">
        <f>TEXT(daily!$B5136,"mmmm")</f>
        <v>January</v>
      </c>
      <c r="Q5136" s="397"/>
      <c r="R5136" s="313" t="str">
        <f t="shared" si="120"/>
        <v>1900</v>
      </c>
    </row>
    <row r="5137" ht="27" customHeight="1" spans="1:18">
      <c r="A5137" s="383"/>
      <c r="B5137" s="384"/>
      <c r="C5137" s="385"/>
      <c r="D5137" s="386"/>
      <c r="E5137" s="387"/>
      <c r="F5137" s="388"/>
      <c r="G5137" s="389"/>
      <c r="H5137" s="390"/>
      <c r="I5137" s="388"/>
      <c r="J5137" s="389"/>
      <c r="K5137" s="385"/>
      <c r="L5137" s="385"/>
      <c r="M5137" s="385"/>
      <c r="N5137" s="393"/>
      <c r="O5137" s="385"/>
      <c r="P5137" s="394" t="str">
        <f>TEXT(daily!$B5137,"mmmm")</f>
        <v>January</v>
      </c>
      <c r="Q5137" s="396"/>
      <c r="R5137" s="313" t="str">
        <f t="shared" si="120"/>
        <v>1900</v>
      </c>
    </row>
    <row r="5138" ht="27" customHeight="1" spans="1:18">
      <c r="A5138" s="383"/>
      <c r="B5138" s="384"/>
      <c r="C5138" s="385"/>
      <c r="D5138" s="386"/>
      <c r="E5138" s="387"/>
      <c r="F5138" s="388"/>
      <c r="G5138" s="389"/>
      <c r="H5138" s="390"/>
      <c r="I5138" s="388"/>
      <c r="J5138" s="389"/>
      <c r="K5138" s="385"/>
      <c r="L5138" s="385"/>
      <c r="M5138" s="385"/>
      <c r="N5138" s="391"/>
      <c r="O5138" s="385"/>
      <c r="P5138" s="394" t="str">
        <f>TEXT(daily!$B5138,"mmmm")</f>
        <v>January</v>
      </c>
      <c r="Q5138" s="397"/>
      <c r="R5138" s="313" t="str">
        <f t="shared" si="120"/>
        <v>1900</v>
      </c>
    </row>
    <row r="5139" ht="27" customHeight="1" spans="1:18">
      <c r="A5139" s="383"/>
      <c r="B5139" s="384"/>
      <c r="C5139" s="385"/>
      <c r="D5139" s="386"/>
      <c r="E5139" s="387"/>
      <c r="F5139" s="388"/>
      <c r="G5139" s="389"/>
      <c r="H5139" s="390"/>
      <c r="I5139" s="388"/>
      <c r="J5139" s="389"/>
      <c r="K5139" s="385"/>
      <c r="L5139" s="385"/>
      <c r="M5139" s="385"/>
      <c r="N5139" s="393"/>
      <c r="O5139" s="385"/>
      <c r="P5139" s="394" t="str">
        <f>TEXT(daily!$B5139,"mmmm")</f>
        <v>January</v>
      </c>
      <c r="Q5139" s="396"/>
      <c r="R5139" s="313" t="str">
        <f t="shared" si="120"/>
        <v>1900</v>
      </c>
    </row>
    <row r="5140" ht="27" customHeight="1" spans="1:18">
      <c r="A5140" s="383"/>
      <c r="B5140" s="384"/>
      <c r="C5140" s="385"/>
      <c r="D5140" s="386"/>
      <c r="E5140" s="387"/>
      <c r="F5140" s="388"/>
      <c r="G5140" s="389"/>
      <c r="H5140" s="390"/>
      <c r="I5140" s="388"/>
      <c r="J5140" s="389"/>
      <c r="K5140" s="385"/>
      <c r="L5140" s="385"/>
      <c r="M5140" s="385"/>
      <c r="N5140" s="391"/>
      <c r="O5140" s="385"/>
      <c r="P5140" s="394" t="str">
        <f>TEXT(daily!$B5140,"mmmm")</f>
        <v>January</v>
      </c>
      <c r="Q5140" s="397"/>
      <c r="R5140" s="313" t="str">
        <f t="shared" si="120"/>
        <v>1900</v>
      </c>
    </row>
    <row r="5141" ht="27" customHeight="1" spans="1:18">
      <c r="A5141" s="383"/>
      <c r="B5141" s="384"/>
      <c r="C5141" s="385"/>
      <c r="D5141" s="386"/>
      <c r="E5141" s="387"/>
      <c r="F5141" s="388"/>
      <c r="G5141" s="389"/>
      <c r="H5141" s="390"/>
      <c r="I5141" s="388"/>
      <c r="J5141" s="389"/>
      <c r="K5141" s="385"/>
      <c r="L5141" s="385"/>
      <c r="M5141" s="385"/>
      <c r="N5141" s="393"/>
      <c r="O5141" s="385"/>
      <c r="P5141" s="394" t="str">
        <f>TEXT(daily!$B5141,"mmmm")</f>
        <v>January</v>
      </c>
      <c r="Q5141" s="396"/>
      <c r="R5141" s="313" t="str">
        <f t="shared" si="120"/>
        <v>1900</v>
      </c>
    </row>
    <row r="5142" ht="27" customHeight="1" spans="1:18">
      <c r="A5142" s="383"/>
      <c r="B5142" s="384"/>
      <c r="C5142" s="385"/>
      <c r="D5142" s="386"/>
      <c r="E5142" s="387"/>
      <c r="F5142" s="388"/>
      <c r="G5142" s="389"/>
      <c r="H5142" s="390"/>
      <c r="I5142" s="388"/>
      <c r="J5142" s="389"/>
      <c r="K5142" s="385"/>
      <c r="L5142" s="385"/>
      <c r="M5142" s="385"/>
      <c r="N5142" s="391"/>
      <c r="O5142" s="385"/>
      <c r="P5142" s="394" t="str">
        <f>TEXT(daily!$B5142,"mmmm")</f>
        <v>January</v>
      </c>
      <c r="Q5142" s="397"/>
      <c r="R5142" s="313" t="str">
        <f t="shared" si="120"/>
        <v>1900</v>
      </c>
    </row>
    <row r="5143" ht="27" customHeight="1" spans="1:18">
      <c r="A5143" s="383"/>
      <c r="B5143" s="384"/>
      <c r="C5143" s="385"/>
      <c r="D5143" s="386"/>
      <c r="E5143" s="387"/>
      <c r="F5143" s="388"/>
      <c r="G5143" s="389"/>
      <c r="H5143" s="390"/>
      <c r="I5143" s="388"/>
      <c r="J5143" s="389"/>
      <c r="K5143" s="385"/>
      <c r="L5143" s="385"/>
      <c r="M5143" s="385"/>
      <c r="N5143" s="393"/>
      <c r="O5143" s="385"/>
      <c r="P5143" s="394" t="str">
        <f>TEXT(daily!$B5143,"mmmm")</f>
        <v>January</v>
      </c>
      <c r="Q5143" s="396"/>
      <c r="R5143" s="313" t="str">
        <f t="shared" si="120"/>
        <v>1900</v>
      </c>
    </row>
    <row r="5144" ht="27" customHeight="1" spans="1:18">
      <c r="A5144" s="383"/>
      <c r="B5144" s="384"/>
      <c r="C5144" s="385"/>
      <c r="D5144" s="386"/>
      <c r="E5144" s="387"/>
      <c r="F5144" s="388"/>
      <c r="G5144" s="389"/>
      <c r="H5144" s="390"/>
      <c r="I5144" s="388"/>
      <c r="J5144" s="389"/>
      <c r="K5144" s="385"/>
      <c r="L5144" s="385"/>
      <c r="M5144" s="385"/>
      <c r="N5144" s="391"/>
      <c r="O5144" s="385"/>
      <c r="P5144" s="394" t="str">
        <f>TEXT(daily!$B5144,"mmmm")</f>
        <v>January</v>
      </c>
      <c r="Q5144" s="397"/>
      <c r="R5144" s="313" t="str">
        <f t="shared" si="120"/>
        <v>1900</v>
      </c>
    </row>
    <row r="5145" ht="27" customHeight="1" spans="1:18">
      <c r="A5145" s="383"/>
      <c r="B5145" s="384"/>
      <c r="C5145" s="385"/>
      <c r="D5145" s="386"/>
      <c r="E5145" s="387"/>
      <c r="F5145" s="388"/>
      <c r="G5145" s="389"/>
      <c r="H5145" s="390"/>
      <c r="I5145" s="388"/>
      <c r="J5145" s="389"/>
      <c r="K5145" s="385"/>
      <c r="L5145" s="385"/>
      <c r="M5145" s="385"/>
      <c r="N5145" s="393"/>
      <c r="O5145" s="385"/>
      <c r="P5145" s="394" t="str">
        <f>TEXT(daily!$B5145,"mmmm")</f>
        <v>January</v>
      </c>
      <c r="Q5145" s="396"/>
      <c r="R5145" s="313" t="str">
        <f t="shared" si="120"/>
        <v>1900</v>
      </c>
    </row>
    <row r="5146" ht="27" customHeight="1" spans="1:18">
      <c r="A5146" s="383"/>
      <c r="B5146" s="384"/>
      <c r="C5146" s="385"/>
      <c r="D5146" s="386"/>
      <c r="E5146" s="387"/>
      <c r="F5146" s="388"/>
      <c r="G5146" s="389"/>
      <c r="H5146" s="390"/>
      <c r="I5146" s="388"/>
      <c r="J5146" s="389"/>
      <c r="K5146" s="385"/>
      <c r="L5146" s="385"/>
      <c r="M5146" s="385"/>
      <c r="N5146" s="391"/>
      <c r="O5146" s="385"/>
      <c r="P5146" s="394" t="str">
        <f>TEXT(daily!$B5146,"mmmm")</f>
        <v>January</v>
      </c>
      <c r="Q5146" s="397"/>
      <c r="R5146" s="313" t="str">
        <f t="shared" si="120"/>
        <v>1900</v>
      </c>
    </row>
    <row r="5147" ht="27" customHeight="1" spans="1:18">
      <c r="A5147" s="383"/>
      <c r="B5147" s="384"/>
      <c r="C5147" s="385"/>
      <c r="D5147" s="386"/>
      <c r="E5147" s="387"/>
      <c r="F5147" s="388"/>
      <c r="G5147" s="389"/>
      <c r="H5147" s="390"/>
      <c r="I5147" s="388"/>
      <c r="J5147" s="389"/>
      <c r="K5147" s="385"/>
      <c r="L5147" s="385"/>
      <c r="M5147" s="385"/>
      <c r="N5147" s="393"/>
      <c r="O5147" s="385"/>
      <c r="P5147" s="394" t="str">
        <f>TEXT(daily!$B5147,"mmmm")</f>
        <v>January</v>
      </c>
      <c r="Q5147" s="396"/>
      <c r="R5147" s="313" t="str">
        <f t="shared" si="120"/>
        <v>1900</v>
      </c>
    </row>
    <row r="5148" ht="27" customHeight="1" spans="1:18">
      <c r="A5148" s="383"/>
      <c r="B5148" s="384"/>
      <c r="C5148" s="385"/>
      <c r="D5148" s="386"/>
      <c r="E5148" s="387"/>
      <c r="F5148" s="388"/>
      <c r="G5148" s="389"/>
      <c r="H5148" s="390"/>
      <c r="I5148" s="388"/>
      <c r="J5148" s="389"/>
      <c r="K5148" s="385"/>
      <c r="L5148" s="385"/>
      <c r="M5148" s="385"/>
      <c r="N5148" s="391"/>
      <c r="O5148" s="385"/>
      <c r="P5148" s="394" t="str">
        <f>TEXT(daily!$B5148,"mmmm")</f>
        <v>January</v>
      </c>
      <c r="Q5148" s="397"/>
      <c r="R5148" s="313" t="str">
        <f t="shared" si="120"/>
        <v>1900</v>
      </c>
    </row>
    <row r="5149" ht="27" customHeight="1" spans="1:18">
      <c r="A5149" s="383"/>
      <c r="B5149" s="384"/>
      <c r="C5149" s="385"/>
      <c r="D5149" s="386"/>
      <c r="E5149" s="387"/>
      <c r="F5149" s="388"/>
      <c r="G5149" s="389"/>
      <c r="H5149" s="390"/>
      <c r="I5149" s="388"/>
      <c r="J5149" s="389"/>
      <c r="K5149" s="385"/>
      <c r="L5149" s="385"/>
      <c r="M5149" s="385"/>
      <c r="N5149" s="393"/>
      <c r="O5149" s="385"/>
      <c r="P5149" s="394" t="str">
        <f>TEXT(daily!$B5149,"mmmm")</f>
        <v>January</v>
      </c>
      <c r="Q5149" s="396"/>
      <c r="R5149" s="313" t="str">
        <f t="shared" si="120"/>
        <v>1900</v>
      </c>
    </row>
    <row r="5150" ht="27" customHeight="1" spans="1:18">
      <c r="A5150" s="383"/>
      <c r="B5150" s="384"/>
      <c r="C5150" s="385"/>
      <c r="D5150" s="386"/>
      <c r="E5150" s="387"/>
      <c r="F5150" s="388"/>
      <c r="G5150" s="389"/>
      <c r="H5150" s="390"/>
      <c r="I5150" s="388"/>
      <c r="J5150" s="389"/>
      <c r="K5150" s="385"/>
      <c r="L5150" s="385"/>
      <c r="M5150" s="385"/>
      <c r="N5150" s="391"/>
      <c r="O5150" s="385"/>
      <c r="P5150" s="394" t="str">
        <f>TEXT(daily!$B5150,"mmmm")</f>
        <v>January</v>
      </c>
      <c r="Q5150" s="397"/>
      <c r="R5150" s="313" t="str">
        <f t="shared" si="120"/>
        <v>1900</v>
      </c>
    </row>
    <row r="5151" ht="27" customHeight="1" spans="1:18">
      <c r="A5151" s="383"/>
      <c r="B5151" s="384"/>
      <c r="C5151" s="385"/>
      <c r="D5151" s="386"/>
      <c r="E5151" s="387"/>
      <c r="F5151" s="388"/>
      <c r="G5151" s="389"/>
      <c r="H5151" s="390"/>
      <c r="I5151" s="388"/>
      <c r="J5151" s="389"/>
      <c r="K5151" s="385"/>
      <c r="L5151" s="385"/>
      <c r="M5151" s="385"/>
      <c r="N5151" s="393"/>
      <c r="O5151" s="385"/>
      <c r="P5151" s="394" t="str">
        <f>TEXT(daily!$B5151,"mmmm")</f>
        <v>January</v>
      </c>
      <c r="Q5151" s="396"/>
      <c r="R5151" s="313" t="str">
        <f t="shared" si="120"/>
        <v>1900</v>
      </c>
    </row>
    <row r="5152" ht="27" customHeight="1" spans="1:18">
      <c r="A5152" s="383"/>
      <c r="B5152" s="384"/>
      <c r="C5152" s="385"/>
      <c r="D5152" s="386"/>
      <c r="E5152" s="387"/>
      <c r="F5152" s="388"/>
      <c r="G5152" s="389"/>
      <c r="H5152" s="390"/>
      <c r="I5152" s="388"/>
      <c r="J5152" s="389"/>
      <c r="K5152" s="385"/>
      <c r="L5152" s="385"/>
      <c r="M5152" s="385"/>
      <c r="N5152" s="391"/>
      <c r="O5152" s="385"/>
      <c r="P5152" s="394" t="str">
        <f>TEXT(daily!$B5152,"mmmm")</f>
        <v>January</v>
      </c>
      <c r="Q5152" s="397"/>
      <c r="R5152" s="313" t="str">
        <f t="shared" si="120"/>
        <v>1900</v>
      </c>
    </row>
    <row r="5153" ht="27" customHeight="1" spans="1:18">
      <c r="A5153" s="383"/>
      <c r="B5153" s="384"/>
      <c r="C5153" s="385"/>
      <c r="D5153" s="386"/>
      <c r="E5153" s="387"/>
      <c r="F5153" s="388"/>
      <c r="G5153" s="389"/>
      <c r="H5153" s="390"/>
      <c r="I5153" s="388"/>
      <c r="J5153" s="389"/>
      <c r="K5153" s="385"/>
      <c r="L5153" s="385"/>
      <c r="M5153" s="385"/>
      <c r="N5153" s="393"/>
      <c r="O5153" s="385"/>
      <c r="P5153" s="394" t="str">
        <f>TEXT(daily!$B5153,"mmmm")</f>
        <v>January</v>
      </c>
      <c r="Q5153" s="396"/>
      <c r="R5153" s="313" t="str">
        <f t="shared" si="120"/>
        <v>1900</v>
      </c>
    </row>
    <row r="5154" ht="27" customHeight="1" spans="1:18">
      <c r="A5154" s="383"/>
      <c r="B5154" s="384"/>
      <c r="C5154" s="385"/>
      <c r="D5154" s="386"/>
      <c r="E5154" s="387"/>
      <c r="F5154" s="388"/>
      <c r="G5154" s="389"/>
      <c r="H5154" s="390"/>
      <c r="I5154" s="388"/>
      <c r="J5154" s="389"/>
      <c r="K5154" s="385"/>
      <c r="L5154" s="385"/>
      <c r="M5154" s="385"/>
      <c r="N5154" s="391"/>
      <c r="O5154" s="385"/>
      <c r="P5154" s="394" t="str">
        <f>TEXT(daily!$B5154,"mmmm")</f>
        <v>January</v>
      </c>
      <c r="Q5154" s="397"/>
      <c r="R5154" s="313" t="str">
        <f t="shared" si="120"/>
        <v>1900</v>
      </c>
    </row>
    <row r="5155" ht="27" customHeight="1" spans="1:18">
      <c r="A5155" s="383"/>
      <c r="B5155" s="384"/>
      <c r="C5155" s="385"/>
      <c r="D5155" s="386"/>
      <c r="E5155" s="387"/>
      <c r="F5155" s="388"/>
      <c r="G5155" s="389"/>
      <c r="H5155" s="390"/>
      <c r="I5155" s="388"/>
      <c r="J5155" s="389"/>
      <c r="K5155" s="385"/>
      <c r="L5155" s="385"/>
      <c r="M5155" s="385"/>
      <c r="N5155" s="393"/>
      <c r="O5155" s="385"/>
      <c r="P5155" s="394" t="str">
        <f>TEXT(daily!$B5155,"mmmm")</f>
        <v>January</v>
      </c>
      <c r="Q5155" s="396"/>
      <c r="R5155" s="313" t="str">
        <f t="shared" si="120"/>
        <v>1900</v>
      </c>
    </row>
    <row r="5156" ht="27" customHeight="1" spans="1:18">
      <c r="A5156" s="383"/>
      <c r="B5156" s="384"/>
      <c r="C5156" s="385"/>
      <c r="D5156" s="386"/>
      <c r="E5156" s="387"/>
      <c r="F5156" s="388"/>
      <c r="G5156" s="389"/>
      <c r="H5156" s="390"/>
      <c r="I5156" s="388"/>
      <c r="J5156" s="389"/>
      <c r="K5156" s="385"/>
      <c r="L5156" s="385"/>
      <c r="M5156" s="385"/>
      <c r="N5156" s="391"/>
      <c r="O5156" s="385"/>
      <c r="P5156" s="394" t="str">
        <f>TEXT(daily!$B5156,"mmmm")</f>
        <v>January</v>
      </c>
      <c r="Q5156" s="397"/>
      <c r="R5156" s="313" t="str">
        <f t="shared" si="120"/>
        <v>1900</v>
      </c>
    </row>
    <row r="5157" ht="27" customHeight="1" spans="1:18">
      <c r="A5157" s="383"/>
      <c r="B5157" s="384"/>
      <c r="C5157" s="385"/>
      <c r="D5157" s="386"/>
      <c r="E5157" s="387"/>
      <c r="F5157" s="388"/>
      <c r="G5157" s="389"/>
      <c r="H5157" s="390"/>
      <c r="I5157" s="388"/>
      <c r="J5157" s="389"/>
      <c r="K5157" s="385"/>
      <c r="L5157" s="385"/>
      <c r="M5157" s="385"/>
      <c r="N5157" s="393"/>
      <c r="O5157" s="385"/>
      <c r="P5157" s="394" t="str">
        <f>TEXT(daily!$B5157,"mmmm")</f>
        <v>January</v>
      </c>
      <c r="Q5157" s="396"/>
      <c r="R5157" s="313" t="str">
        <f t="shared" si="120"/>
        <v>1900</v>
      </c>
    </row>
    <row r="5158" ht="27" customHeight="1" spans="1:18">
      <c r="A5158" s="383"/>
      <c r="B5158" s="384"/>
      <c r="C5158" s="385"/>
      <c r="D5158" s="386"/>
      <c r="E5158" s="387"/>
      <c r="F5158" s="388"/>
      <c r="G5158" s="389"/>
      <c r="H5158" s="390"/>
      <c r="I5158" s="388"/>
      <c r="J5158" s="389"/>
      <c r="K5158" s="385"/>
      <c r="L5158" s="385"/>
      <c r="M5158" s="385"/>
      <c r="N5158" s="391"/>
      <c r="O5158" s="385"/>
      <c r="P5158" s="394" t="str">
        <f>TEXT(daily!$B5158,"mmmm")</f>
        <v>January</v>
      </c>
      <c r="Q5158" s="397"/>
      <c r="R5158" s="313" t="str">
        <f t="shared" si="120"/>
        <v>1900</v>
      </c>
    </row>
    <row r="5159" ht="27" customHeight="1" spans="1:18">
      <c r="A5159" s="383"/>
      <c r="B5159" s="384"/>
      <c r="C5159" s="385"/>
      <c r="D5159" s="386"/>
      <c r="E5159" s="387"/>
      <c r="F5159" s="388"/>
      <c r="G5159" s="389"/>
      <c r="H5159" s="390"/>
      <c r="I5159" s="388"/>
      <c r="J5159" s="389"/>
      <c r="K5159" s="385"/>
      <c r="L5159" s="385"/>
      <c r="M5159" s="385"/>
      <c r="N5159" s="393"/>
      <c r="O5159" s="385"/>
      <c r="P5159" s="394" t="str">
        <f>TEXT(daily!$B5159,"mmmm")</f>
        <v>January</v>
      </c>
      <c r="Q5159" s="396"/>
      <c r="R5159" s="313" t="str">
        <f t="shared" si="120"/>
        <v>1900</v>
      </c>
    </row>
    <row r="5160" ht="27" customHeight="1" spans="1:18">
      <c r="A5160" s="383"/>
      <c r="B5160" s="384"/>
      <c r="C5160" s="385"/>
      <c r="D5160" s="386"/>
      <c r="E5160" s="387"/>
      <c r="F5160" s="388"/>
      <c r="G5160" s="389"/>
      <c r="H5160" s="390"/>
      <c r="I5160" s="388"/>
      <c r="J5160" s="389"/>
      <c r="K5160" s="385"/>
      <c r="L5160" s="385"/>
      <c r="M5160" s="385"/>
      <c r="N5160" s="391"/>
      <c r="O5160" s="385"/>
      <c r="P5160" s="394" t="str">
        <f>TEXT(daily!$B5160,"mmmm")</f>
        <v>January</v>
      </c>
      <c r="Q5160" s="397"/>
      <c r="R5160" s="313" t="str">
        <f t="shared" si="120"/>
        <v>1900</v>
      </c>
    </row>
    <row r="5161" ht="27" customHeight="1" spans="1:18">
      <c r="A5161" s="383"/>
      <c r="B5161" s="384"/>
      <c r="C5161" s="385"/>
      <c r="D5161" s="386"/>
      <c r="E5161" s="387"/>
      <c r="F5161" s="388"/>
      <c r="G5161" s="389"/>
      <c r="H5161" s="390"/>
      <c r="I5161" s="388"/>
      <c r="J5161" s="389"/>
      <c r="K5161" s="385"/>
      <c r="L5161" s="385"/>
      <c r="M5161" s="385"/>
      <c r="N5161" s="393"/>
      <c r="O5161" s="385"/>
      <c r="P5161" s="394" t="str">
        <f>TEXT(daily!$B5161,"mmmm")</f>
        <v>January</v>
      </c>
      <c r="Q5161" s="396"/>
      <c r="R5161" s="313" t="str">
        <f t="shared" si="120"/>
        <v>1900</v>
      </c>
    </row>
    <row r="5162" ht="27" customHeight="1" spans="1:18">
      <c r="A5162" s="383"/>
      <c r="B5162" s="384"/>
      <c r="C5162" s="385"/>
      <c r="D5162" s="386"/>
      <c r="E5162" s="387"/>
      <c r="F5162" s="388"/>
      <c r="G5162" s="389"/>
      <c r="H5162" s="390"/>
      <c r="I5162" s="388"/>
      <c r="J5162" s="389"/>
      <c r="K5162" s="385"/>
      <c r="L5162" s="385"/>
      <c r="M5162" s="385"/>
      <c r="N5162" s="391"/>
      <c r="O5162" s="385"/>
      <c r="P5162" s="394" t="str">
        <f>TEXT(daily!$B5162,"mmmm")</f>
        <v>January</v>
      </c>
      <c r="Q5162" s="397"/>
      <c r="R5162" s="313" t="str">
        <f t="shared" si="120"/>
        <v>1900</v>
      </c>
    </row>
    <row r="5163" ht="27" customHeight="1" spans="1:18">
      <c r="A5163" s="383"/>
      <c r="B5163" s="384"/>
      <c r="C5163" s="385"/>
      <c r="D5163" s="386"/>
      <c r="E5163" s="387"/>
      <c r="F5163" s="388"/>
      <c r="G5163" s="389"/>
      <c r="H5163" s="390"/>
      <c r="I5163" s="388"/>
      <c r="J5163" s="389"/>
      <c r="K5163" s="385"/>
      <c r="L5163" s="385"/>
      <c r="M5163" s="385"/>
      <c r="N5163" s="393"/>
      <c r="O5163" s="385"/>
      <c r="P5163" s="394" t="str">
        <f>TEXT(daily!$B5163,"mmmm")</f>
        <v>January</v>
      </c>
      <c r="Q5163" s="396"/>
      <c r="R5163" s="313" t="str">
        <f t="shared" si="120"/>
        <v>1900</v>
      </c>
    </row>
    <row r="5164" ht="27" customHeight="1" spans="1:18">
      <c r="A5164" s="383"/>
      <c r="B5164" s="384"/>
      <c r="C5164" s="385"/>
      <c r="D5164" s="386"/>
      <c r="E5164" s="387"/>
      <c r="F5164" s="388"/>
      <c r="G5164" s="389"/>
      <c r="H5164" s="390"/>
      <c r="I5164" s="388"/>
      <c r="J5164" s="389"/>
      <c r="K5164" s="385"/>
      <c r="L5164" s="385"/>
      <c r="M5164" s="385"/>
      <c r="N5164" s="391"/>
      <c r="O5164" s="385"/>
      <c r="P5164" s="394" t="str">
        <f>TEXT(daily!$B5164,"mmmm")</f>
        <v>January</v>
      </c>
      <c r="Q5164" s="397"/>
      <c r="R5164" s="313" t="str">
        <f t="shared" si="120"/>
        <v>1900</v>
      </c>
    </row>
    <row r="5165" ht="27" customHeight="1" spans="1:18">
      <c r="A5165" s="383"/>
      <c r="B5165" s="384"/>
      <c r="C5165" s="385"/>
      <c r="D5165" s="386"/>
      <c r="E5165" s="387"/>
      <c r="F5165" s="388"/>
      <c r="G5165" s="389"/>
      <c r="H5165" s="390"/>
      <c r="I5165" s="388"/>
      <c r="J5165" s="389"/>
      <c r="K5165" s="385"/>
      <c r="L5165" s="385"/>
      <c r="M5165" s="385"/>
      <c r="N5165" s="393"/>
      <c r="O5165" s="385"/>
      <c r="P5165" s="394" t="str">
        <f>TEXT(daily!$B5165,"mmmm")</f>
        <v>January</v>
      </c>
      <c r="Q5165" s="396"/>
      <c r="R5165" s="313" t="str">
        <f t="shared" si="120"/>
        <v>1900</v>
      </c>
    </row>
    <row r="5166" ht="27" customHeight="1" spans="1:18">
      <c r="A5166" s="383"/>
      <c r="B5166" s="384"/>
      <c r="C5166" s="385"/>
      <c r="D5166" s="386"/>
      <c r="E5166" s="387"/>
      <c r="F5166" s="388"/>
      <c r="G5166" s="389"/>
      <c r="H5166" s="390"/>
      <c r="I5166" s="388"/>
      <c r="J5166" s="389"/>
      <c r="K5166" s="385"/>
      <c r="L5166" s="385"/>
      <c r="M5166" s="385"/>
      <c r="N5166" s="391"/>
      <c r="O5166" s="385"/>
      <c r="P5166" s="394" t="str">
        <f>TEXT(daily!$B5166,"mmmm")</f>
        <v>January</v>
      </c>
      <c r="Q5166" s="397"/>
      <c r="R5166" s="313" t="str">
        <f t="shared" si="120"/>
        <v>1900</v>
      </c>
    </row>
    <row r="5167" ht="27" customHeight="1" spans="1:18">
      <c r="A5167" s="383"/>
      <c r="B5167" s="384"/>
      <c r="C5167" s="385"/>
      <c r="D5167" s="386"/>
      <c r="E5167" s="387"/>
      <c r="F5167" s="388"/>
      <c r="G5167" s="389"/>
      <c r="H5167" s="390"/>
      <c r="I5167" s="388"/>
      <c r="J5167" s="389"/>
      <c r="K5167" s="385"/>
      <c r="L5167" s="385"/>
      <c r="M5167" s="385"/>
      <c r="N5167" s="393"/>
      <c r="O5167" s="385"/>
      <c r="P5167" s="394" t="str">
        <f>TEXT(daily!$B5167,"mmmm")</f>
        <v>January</v>
      </c>
      <c r="Q5167" s="396"/>
      <c r="R5167" s="313" t="str">
        <f t="shared" si="120"/>
        <v>1900</v>
      </c>
    </row>
    <row r="5168" ht="27" customHeight="1" spans="1:18">
      <c r="A5168" s="383"/>
      <c r="B5168" s="384"/>
      <c r="C5168" s="385"/>
      <c r="D5168" s="386"/>
      <c r="E5168" s="387"/>
      <c r="F5168" s="388"/>
      <c r="G5168" s="389"/>
      <c r="H5168" s="390"/>
      <c r="I5168" s="388"/>
      <c r="J5168" s="389"/>
      <c r="K5168" s="385"/>
      <c r="L5168" s="385"/>
      <c r="M5168" s="385"/>
      <c r="N5168" s="391"/>
      <c r="O5168" s="385"/>
      <c r="P5168" s="394" t="str">
        <f>TEXT(daily!$B5168,"mmmm")</f>
        <v>January</v>
      </c>
      <c r="Q5168" s="397"/>
      <c r="R5168" s="313" t="str">
        <f t="shared" si="120"/>
        <v>1900</v>
      </c>
    </row>
    <row r="5169" ht="27" customHeight="1" spans="1:18">
      <c r="A5169" s="383"/>
      <c r="B5169" s="384"/>
      <c r="C5169" s="385"/>
      <c r="D5169" s="386"/>
      <c r="E5169" s="387"/>
      <c r="F5169" s="388"/>
      <c r="G5169" s="389"/>
      <c r="H5169" s="390"/>
      <c r="I5169" s="388"/>
      <c r="J5169" s="389"/>
      <c r="K5169" s="385"/>
      <c r="L5169" s="385"/>
      <c r="M5169" s="385"/>
      <c r="N5169" s="393"/>
      <c r="O5169" s="385"/>
      <c r="P5169" s="394" t="str">
        <f>TEXT(daily!$B5169,"mmmm")</f>
        <v>January</v>
      </c>
      <c r="Q5169" s="396"/>
      <c r="R5169" s="313" t="str">
        <f t="shared" si="120"/>
        <v>1900</v>
      </c>
    </row>
    <row r="5170" ht="27" customHeight="1" spans="1:18">
      <c r="A5170" s="383"/>
      <c r="B5170" s="384"/>
      <c r="C5170" s="385"/>
      <c r="D5170" s="386"/>
      <c r="E5170" s="387"/>
      <c r="F5170" s="388"/>
      <c r="G5170" s="389"/>
      <c r="H5170" s="390"/>
      <c r="I5170" s="388"/>
      <c r="J5170" s="389"/>
      <c r="K5170" s="385"/>
      <c r="L5170" s="385"/>
      <c r="M5170" s="385"/>
      <c r="N5170" s="391"/>
      <c r="O5170" s="385"/>
      <c r="P5170" s="394" t="str">
        <f>TEXT(daily!$B5170,"mmmm")</f>
        <v>January</v>
      </c>
      <c r="Q5170" s="397"/>
      <c r="R5170" s="313" t="str">
        <f t="shared" si="120"/>
        <v>1900</v>
      </c>
    </row>
    <row r="5171" ht="27" customHeight="1" spans="1:18">
      <c r="A5171" s="383"/>
      <c r="B5171" s="384"/>
      <c r="C5171" s="385"/>
      <c r="D5171" s="386"/>
      <c r="E5171" s="387"/>
      <c r="F5171" s="388"/>
      <c r="G5171" s="389"/>
      <c r="H5171" s="390"/>
      <c r="I5171" s="388"/>
      <c r="J5171" s="389"/>
      <c r="K5171" s="385"/>
      <c r="L5171" s="385"/>
      <c r="M5171" s="385"/>
      <c r="N5171" s="393"/>
      <c r="O5171" s="385"/>
      <c r="P5171" s="394" t="str">
        <f>TEXT(daily!$B5171,"mmmm")</f>
        <v>January</v>
      </c>
      <c r="Q5171" s="396"/>
      <c r="R5171" s="313" t="str">
        <f t="shared" si="120"/>
        <v>1900</v>
      </c>
    </row>
    <row r="5172" ht="27" customHeight="1" spans="1:18">
      <c r="A5172" s="383"/>
      <c r="B5172" s="384"/>
      <c r="C5172" s="385"/>
      <c r="D5172" s="386"/>
      <c r="E5172" s="387"/>
      <c r="F5172" s="388"/>
      <c r="G5172" s="389"/>
      <c r="H5172" s="390"/>
      <c r="I5172" s="388"/>
      <c r="J5172" s="389"/>
      <c r="K5172" s="385"/>
      <c r="L5172" s="385"/>
      <c r="M5172" s="385"/>
      <c r="N5172" s="391"/>
      <c r="O5172" s="385"/>
      <c r="P5172" s="394" t="str">
        <f>TEXT(daily!$B5172,"mmmm")</f>
        <v>January</v>
      </c>
      <c r="Q5172" s="397"/>
      <c r="R5172" s="313" t="str">
        <f t="shared" si="120"/>
        <v>1900</v>
      </c>
    </row>
    <row r="5173" ht="27" customHeight="1" spans="1:18">
      <c r="A5173" s="383"/>
      <c r="B5173" s="384"/>
      <c r="C5173" s="385"/>
      <c r="D5173" s="386"/>
      <c r="E5173" s="387"/>
      <c r="F5173" s="388"/>
      <c r="G5173" s="389"/>
      <c r="H5173" s="390"/>
      <c r="I5173" s="388"/>
      <c r="J5173" s="389"/>
      <c r="K5173" s="385"/>
      <c r="L5173" s="385"/>
      <c r="M5173" s="385"/>
      <c r="N5173" s="393"/>
      <c r="O5173" s="385"/>
      <c r="P5173" s="394" t="str">
        <f>TEXT(daily!$B5173,"mmmm")</f>
        <v>January</v>
      </c>
      <c r="Q5173" s="396"/>
      <c r="R5173" s="313" t="str">
        <f t="shared" si="120"/>
        <v>1900</v>
      </c>
    </row>
    <row r="5174" ht="27" customHeight="1" spans="1:18">
      <c r="A5174" s="383"/>
      <c r="B5174" s="384"/>
      <c r="C5174" s="385"/>
      <c r="D5174" s="386"/>
      <c r="E5174" s="387"/>
      <c r="F5174" s="388"/>
      <c r="G5174" s="389"/>
      <c r="H5174" s="390"/>
      <c r="I5174" s="388"/>
      <c r="J5174" s="389"/>
      <c r="K5174" s="385"/>
      <c r="L5174" s="385"/>
      <c r="M5174" s="385"/>
      <c r="N5174" s="391"/>
      <c r="O5174" s="385"/>
      <c r="P5174" s="394" t="str">
        <f>TEXT(daily!$B5174,"mmmm")</f>
        <v>January</v>
      </c>
      <c r="Q5174" s="397"/>
      <c r="R5174" s="313" t="str">
        <f t="shared" si="120"/>
        <v>1900</v>
      </c>
    </row>
    <row r="5175" ht="27" customHeight="1" spans="1:18">
      <c r="A5175" s="383"/>
      <c r="B5175" s="384"/>
      <c r="C5175" s="385"/>
      <c r="D5175" s="386"/>
      <c r="E5175" s="387"/>
      <c r="F5175" s="388"/>
      <c r="G5175" s="389"/>
      <c r="H5175" s="390"/>
      <c r="I5175" s="388"/>
      <c r="J5175" s="389"/>
      <c r="K5175" s="385"/>
      <c r="L5175" s="385"/>
      <c r="M5175" s="385"/>
      <c r="N5175" s="393"/>
      <c r="O5175" s="385"/>
      <c r="P5175" s="394" t="str">
        <f>TEXT(daily!$B5175,"mmmm")</f>
        <v>January</v>
      </c>
      <c r="Q5175" s="396"/>
      <c r="R5175" s="313" t="str">
        <f t="shared" si="120"/>
        <v>1900</v>
      </c>
    </row>
    <row r="5176" ht="27" customHeight="1" spans="1:18">
      <c r="A5176" s="383"/>
      <c r="B5176" s="384"/>
      <c r="C5176" s="385"/>
      <c r="D5176" s="386"/>
      <c r="E5176" s="387"/>
      <c r="F5176" s="388"/>
      <c r="G5176" s="389"/>
      <c r="H5176" s="390"/>
      <c r="I5176" s="388"/>
      <c r="J5176" s="389"/>
      <c r="K5176" s="385"/>
      <c r="L5176" s="385"/>
      <c r="M5176" s="385"/>
      <c r="N5176" s="391"/>
      <c r="O5176" s="385"/>
      <c r="P5176" s="394" t="str">
        <f>TEXT(daily!$B5176,"mmmm")</f>
        <v>January</v>
      </c>
      <c r="Q5176" s="397"/>
      <c r="R5176" s="313" t="str">
        <f t="shared" si="120"/>
        <v>1900</v>
      </c>
    </row>
    <row r="5177" ht="27" customHeight="1" spans="1:18">
      <c r="A5177" s="383"/>
      <c r="B5177" s="384"/>
      <c r="C5177" s="385"/>
      <c r="D5177" s="386"/>
      <c r="E5177" s="387"/>
      <c r="F5177" s="388"/>
      <c r="G5177" s="389"/>
      <c r="H5177" s="390"/>
      <c r="I5177" s="388"/>
      <c r="J5177" s="389"/>
      <c r="K5177" s="385"/>
      <c r="L5177" s="385"/>
      <c r="M5177" s="385"/>
      <c r="N5177" s="393"/>
      <c r="O5177" s="385"/>
      <c r="P5177" s="394" t="str">
        <f>TEXT(daily!$B5177,"mmmm")</f>
        <v>January</v>
      </c>
      <c r="Q5177" s="396"/>
      <c r="R5177" s="313" t="str">
        <f t="shared" si="120"/>
        <v>1900</v>
      </c>
    </row>
    <row r="5178" ht="27" customHeight="1" spans="1:18">
      <c r="A5178" s="383"/>
      <c r="B5178" s="384"/>
      <c r="C5178" s="385"/>
      <c r="D5178" s="386"/>
      <c r="E5178" s="387"/>
      <c r="F5178" s="388"/>
      <c r="G5178" s="389"/>
      <c r="H5178" s="390"/>
      <c r="I5178" s="388"/>
      <c r="J5178" s="389"/>
      <c r="K5178" s="385"/>
      <c r="L5178" s="385"/>
      <c r="M5178" s="385"/>
      <c r="N5178" s="391"/>
      <c r="O5178" s="385"/>
      <c r="P5178" s="394" t="str">
        <f>TEXT(daily!$B5178,"mmmm")</f>
        <v>January</v>
      </c>
      <c r="Q5178" s="397"/>
      <c r="R5178" s="313" t="str">
        <f t="shared" si="120"/>
        <v>1900</v>
      </c>
    </row>
    <row r="5179" ht="27" customHeight="1" spans="1:18">
      <c r="A5179" s="383"/>
      <c r="B5179" s="384"/>
      <c r="C5179" s="385"/>
      <c r="D5179" s="386"/>
      <c r="E5179" s="387"/>
      <c r="F5179" s="388"/>
      <c r="G5179" s="389"/>
      <c r="H5179" s="390"/>
      <c r="I5179" s="388"/>
      <c r="J5179" s="389"/>
      <c r="K5179" s="385"/>
      <c r="L5179" s="385"/>
      <c r="M5179" s="385"/>
      <c r="N5179" s="393"/>
      <c r="O5179" s="385"/>
      <c r="P5179" s="394" t="str">
        <f>TEXT(daily!$B5179,"mmmm")</f>
        <v>January</v>
      </c>
      <c r="Q5179" s="396"/>
      <c r="R5179" s="313" t="str">
        <f t="shared" si="120"/>
        <v>1900</v>
      </c>
    </row>
    <row r="5180" ht="27" customHeight="1" spans="1:18">
      <c r="A5180" s="383"/>
      <c r="B5180" s="384"/>
      <c r="C5180" s="385"/>
      <c r="D5180" s="386"/>
      <c r="E5180" s="387"/>
      <c r="F5180" s="388"/>
      <c r="G5180" s="389"/>
      <c r="H5180" s="390"/>
      <c r="I5180" s="388"/>
      <c r="J5180" s="389"/>
      <c r="K5180" s="385"/>
      <c r="L5180" s="385"/>
      <c r="M5180" s="385"/>
      <c r="N5180" s="391"/>
      <c r="O5180" s="385"/>
      <c r="P5180" s="394" t="str">
        <f>TEXT(daily!$B5180,"mmmm")</f>
        <v>January</v>
      </c>
      <c r="Q5180" s="397"/>
      <c r="R5180" s="313" t="str">
        <f t="shared" si="120"/>
        <v>1900</v>
      </c>
    </row>
    <row r="5181" ht="27" customHeight="1" spans="1:18">
      <c r="A5181" s="383"/>
      <c r="B5181" s="384"/>
      <c r="C5181" s="385"/>
      <c r="D5181" s="386"/>
      <c r="E5181" s="387"/>
      <c r="F5181" s="388"/>
      <c r="G5181" s="389"/>
      <c r="H5181" s="390"/>
      <c r="I5181" s="388"/>
      <c r="J5181" s="389"/>
      <c r="K5181" s="385"/>
      <c r="L5181" s="385"/>
      <c r="M5181" s="385"/>
      <c r="N5181" s="393"/>
      <c r="O5181" s="385"/>
      <c r="P5181" s="394" t="str">
        <f>TEXT(daily!$B5181,"mmmm")</f>
        <v>January</v>
      </c>
      <c r="Q5181" s="396"/>
      <c r="R5181" s="313" t="str">
        <f t="shared" si="120"/>
        <v>1900</v>
      </c>
    </row>
    <row r="5182" ht="27" customHeight="1" spans="1:18">
      <c r="A5182" s="383"/>
      <c r="B5182" s="384"/>
      <c r="C5182" s="385"/>
      <c r="D5182" s="386"/>
      <c r="E5182" s="387"/>
      <c r="F5182" s="388"/>
      <c r="G5182" s="389"/>
      <c r="H5182" s="390"/>
      <c r="I5182" s="388"/>
      <c r="J5182" s="389"/>
      <c r="K5182" s="385"/>
      <c r="L5182" s="385"/>
      <c r="M5182" s="385"/>
      <c r="N5182" s="391"/>
      <c r="O5182" s="385"/>
      <c r="P5182" s="394" t="str">
        <f>TEXT(daily!$B5182,"mmmm")</f>
        <v>January</v>
      </c>
      <c r="Q5182" s="397"/>
      <c r="R5182" s="313" t="str">
        <f t="shared" si="120"/>
        <v>1900</v>
      </c>
    </row>
    <row r="5183" ht="27" customHeight="1" spans="1:18">
      <c r="A5183" s="383"/>
      <c r="B5183" s="384"/>
      <c r="C5183" s="385"/>
      <c r="D5183" s="386"/>
      <c r="E5183" s="387"/>
      <c r="F5183" s="388"/>
      <c r="G5183" s="389"/>
      <c r="H5183" s="390"/>
      <c r="I5183" s="388"/>
      <c r="J5183" s="389"/>
      <c r="K5183" s="385"/>
      <c r="L5183" s="385"/>
      <c r="M5183" s="385"/>
      <c r="N5183" s="393"/>
      <c r="O5183" s="385"/>
      <c r="P5183" s="394" t="str">
        <f>TEXT(daily!$B5183,"mmmm")</f>
        <v>January</v>
      </c>
      <c r="Q5183" s="396"/>
      <c r="R5183" s="313" t="str">
        <f t="shared" si="120"/>
        <v>1900</v>
      </c>
    </row>
    <row r="5184" ht="27" customHeight="1" spans="1:18">
      <c r="A5184" s="383"/>
      <c r="B5184" s="384"/>
      <c r="C5184" s="385"/>
      <c r="D5184" s="386"/>
      <c r="E5184" s="387"/>
      <c r="F5184" s="388"/>
      <c r="G5184" s="389"/>
      <c r="H5184" s="390"/>
      <c r="I5184" s="388"/>
      <c r="J5184" s="389"/>
      <c r="K5184" s="385"/>
      <c r="L5184" s="385"/>
      <c r="M5184" s="385"/>
      <c r="N5184" s="391"/>
      <c r="O5184" s="385"/>
      <c r="P5184" s="394" t="str">
        <f>TEXT(daily!$B5184,"mmmm")</f>
        <v>January</v>
      </c>
      <c r="Q5184" s="397"/>
      <c r="R5184" s="313" t="str">
        <f t="shared" si="120"/>
        <v>1900</v>
      </c>
    </row>
    <row r="5185" ht="27" customHeight="1" spans="1:18">
      <c r="A5185" s="383"/>
      <c r="B5185" s="384"/>
      <c r="C5185" s="385"/>
      <c r="D5185" s="386"/>
      <c r="E5185" s="387"/>
      <c r="F5185" s="388"/>
      <c r="G5185" s="389"/>
      <c r="H5185" s="390"/>
      <c r="I5185" s="388"/>
      <c r="J5185" s="389"/>
      <c r="K5185" s="385"/>
      <c r="L5185" s="385"/>
      <c r="M5185" s="385"/>
      <c r="N5185" s="393"/>
      <c r="O5185" s="385"/>
      <c r="P5185" s="394" t="str">
        <f>TEXT(daily!$B5185,"mmmm")</f>
        <v>January</v>
      </c>
      <c r="Q5185" s="396"/>
      <c r="R5185" s="313" t="str">
        <f t="shared" si="120"/>
        <v>1900</v>
      </c>
    </row>
    <row r="5186" ht="27" customHeight="1" spans="1:18">
      <c r="A5186" s="383"/>
      <c r="B5186" s="384"/>
      <c r="C5186" s="385"/>
      <c r="D5186" s="386"/>
      <c r="E5186" s="387"/>
      <c r="F5186" s="388"/>
      <c r="G5186" s="389"/>
      <c r="H5186" s="390"/>
      <c r="I5186" s="388"/>
      <c r="J5186" s="389"/>
      <c r="K5186" s="385"/>
      <c r="L5186" s="385"/>
      <c r="M5186" s="385"/>
      <c r="N5186" s="391"/>
      <c r="O5186" s="385"/>
      <c r="P5186" s="394" t="str">
        <f>TEXT(daily!$B5186,"mmmm")</f>
        <v>January</v>
      </c>
      <c r="Q5186" s="397"/>
      <c r="R5186" s="313" t="str">
        <f t="shared" si="120"/>
        <v>1900</v>
      </c>
    </row>
    <row r="5187" ht="27" customHeight="1" spans="1:18">
      <c r="A5187" s="383"/>
      <c r="B5187" s="384"/>
      <c r="C5187" s="385"/>
      <c r="D5187" s="386"/>
      <c r="E5187" s="387"/>
      <c r="F5187" s="388"/>
      <c r="G5187" s="389"/>
      <c r="H5187" s="390"/>
      <c r="I5187" s="388"/>
      <c r="J5187" s="389"/>
      <c r="K5187" s="385"/>
      <c r="L5187" s="385"/>
      <c r="M5187" s="385"/>
      <c r="N5187" s="393"/>
      <c r="O5187" s="385"/>
      <c r="P5187" s="394" t="str">
        <f>TEXT(daily!$B5187,"mmmm")</f>
        <v>January</v>
      </c>
      <c r="Q5187" s="396"/>
      <c r="R5187" s="313" t="str">
        <f t="shared" si="120"/>
        <v>1900</v>
      </c>
    </row>
    <row r="5188" ht="27" customHeight="1" spans="1:18">
      <c r="A5188" s="383"/>
      <c r="B5188" s="384"/>
      <c r="C5188" s="385"/>
      <c r="D5188" s="386"/>
      <c r="E5188" s="387"/>
      <c r="F5188" s="388"/>
      <c r="G5188" s="389"/>
      <c r="H5188" s="390"/>
      <c r="I5188" s="388"/>
      <c r="J5188" s="389"/>
      <c r="K5188" s="385"/>
      <c r="L5188" s="385"/>
      <c r="M5188" s="385"/>
      <c r="N5188" s="391"/>
      <c r="O5188" s="385"/>
      <c r="P5188" s="394" t="str">
        <f>TEXT(daily!$B5188,"mmmm")</f>
        <v>January</v>
      </c>
      <c r="Q5188" s="397"/>
      <c r="R5188" s="313" t="str">
        <f t="shared" si="120"/>
        <v>1900</v>
      </c>
    </row>
    <row r="5189" ht="27" customHeight="1" spans="1:18">
      <c r="A5189" s="383"/>
      <c r="B5189" s="384"/>
      <c r="C5189" s="385"/>
      <c r="D5189" s="386"/>
      <c r="E5189" s="387"/>
      <c r="F5189" s="388"/>
      <c r="G5189" s="389"/>
      <c r="H5189" s="390"/>
      <c r="I5189" s="388"/>
      <c r="J5189" s="389"/>
      <c r="K5189" s="385"/>
      <c r="L5189" s="385"/>
      <c r="M5189" s="385"/>
      <c r="N5189" s="393"/>
      <c r="O5189" s="385"/>
      <c r="P5189" s="394" t="str">
        <f>TEXT(daily!$B5189,"mmmm")</f>
        <v>January</v>
      </c>
      <c r="Q5189" s="396"/>
      <c r="R5189" s="313" t="str">
        <f t="shared" si="120"/>
        <v>1900</v>
      </c>
    </row>
    <row r="5190" ht="27" customHeight="1" spans="1:18">
      <c r="A5190" s="383"/>
      <c r="B5190" s="384"/>
      <c r="C5190" s="385"/>
      <c r="D5190" s="386"/>
      <c r="E5190" s="387"/>
      <c r="F5190" s="388"/>
      <c r="G5190" s="389"/>
      <c r="H5190" s="390"/>
      <c r="I5190" s="388"/>
      <c r="J5190" s="389"/>
      <c r="K5190" s="385"/>
      <c r="L5190" s="385"/>
      <c r="M5190" s="385"/>
      <c r="N5190" s="391"/>
      <c r="O5190" s="385"/>
      <c r="P5190" s="394" t="str">
        <f>TEXT(daily!$B5190,"mmmm")</f>
        <v>January</v>
      </c>
      <c r="Q5190" s="397"/>
      <c r="R5190" s="313" t="str">
        <f t="shared" si="120"/>
        <v>1900</v>
      </c>
    </row>
    <row r="5191" ht="27" customHeight="1" spans="1:18">
      <c r="A5191" s="383"/>
      <c r="B5191" s="384"/>
      <c r="C5191" s="385"/>
      <c r="D5191" s="386"/>
      <c r="E5191" s="387"/>
      <c r="F5191" s="388"/>
      <c r="G5191" s="389"/>
      <c r="H5191" s="390"/>
      <c r="I5191" s="388"/>
      <c r="J5191" s="389"/>
      <c r="K5191" s="385"/>
      <c r="L5191" s="385"/>
      <c r="M5191" s="385"/>
      <c r="N5191" s="393"/>
      <c r="O5191" s="385"/>
      <c r="P5191" s="394" t="str">
        <f>TEXT(daily!$B5191,"mmmm")</f>
        <v>January</v>
      </c>
      <c r="Q5191" s="396"/>
      <c r="R5191" s="313" t="str">
        <f t="shared" si="120"/>
        <v>1900</v>
      </c>
    </row>
    <row r="5192" ht="27" customHeight="1" spans="1:18">
      <c r="A5192" s="383"/>
      <c r="B5192" s="384"/>
      <c r="C5192" s="385"/>
      <c r="D5192" s="386"/>
      <c r="E5192" s="387"/>
      <c r="F5192" s="388"/>
      <c r="G5192" s="389"/>
      <c r="H5192" s="390"/>
      <c r="I5192" s="388"/>
      <c r="J5192" s="389"/>
      <c r="K5192" s="385"/>
      <c r="L5192" s="385"/>
      <c r="M5192" s="385"/>
      <c r="N5192" s="391"/>
      <c r="O5192" s="385"/>
      <c r="P5192" s="394" t="str">
        <f>TEXT(daily!$B5192,"mmmm")</f>
        <v>January</v>
      </c>
      <c r="Q5192" s="397"/>
      <c r="R5192" s="313" t="str">
        <f t="shared" si="120"/>
        <v>1900</v>
      </c>
    </row>
    <row r="5193" ht="27" customHeight="1" spans="1:18">
      <c r="A5193" s="383"/>
      <c r="B5193" s="384"/>
      <c r="C5193" s="385"/>
      <c r="D5193" s="386"/>
      <c r="E5193" s="387"/>
      <c r="F5193" s="388"/>
      <c r="G5193" s="389"/>
      <c r="H5193" s="390"/>
      <c r="I5193" s="388"/>
      <c r="J5193" s="389"/>
      <c r="K5193" s="385"/>
      <c r="L5193" s="385"/>
      <c r="M5193" s="385"/>
      <c r="N5193" s="393"/>
      <c r="O5193" s="385"/>
      <c r="P5193" s="394" t="str">
        <f>TEXT(daily!$B5193,"mmmm")</f>
        <v>January</v>
      </c>
      <c r="Q5193" s="396"/>
      <c r="R5193" s="313" t="str">
        <f t="shared" si="120"/>
        <v>1900</v>
      </c>
    </row>
    <row r="5194" ht="27" customHeight="1" spans="1:18">
      <c r="A5194" s="383"/>
      <c r="B5194" s="384"/>
      <c r="C5194" s="385"/>
      <c r="D5194" s="386"/>
      <c r="E5194" s="387"/>
      <c r="F5194" s="388"/>
      <c r="G5194" s="389"/>
      <c r="H5194" s="390"/>
      <c r="I5194" s="388"/>
      <c r="J5194" s="389"/>
      <c r="K5194" s="385"/>
      <c r="L5194" s="385"/>
      <c r="M5194" s="385"/>
      <c r="N5194" s="391"/>
      <c r="O5194" s="385"/>
      <c r="P5194" s="394" t="str">
        <f>TEXT(daily!$B5194,"mmmm")</f>
        <v>January</v>
      </c>
      <c r="Q5194" s="397"/>
      <c r="R5194" s="313" t="str">
        <f t="shared" si="120"/>
        <v>1900</v>
      </c>
    </row>
    <row r="5195" ht="27" customHeight="1" spans="1:18">
      <c r="A5195" s="383"/>
      <c r="B5195" s="384"/>
      <c r="C5195" s="385"/>
      <c r="D5195" s="386"/>
      <c r="E5195" s="387"/>
      <c r="F5195" s="388"/>
      <c r="G5195" s="389"/>
      <c r="H5195" s="390"/>
      <c r="I5195" s="388"/>
      <c r="J5195" s="389"/>
      <c r="K5195" s="385"/>
      <c r="L5195" s="385"/>
      <c r="M5195" s="385"/>
      <c r="N5195" s="393"/>
      <c r="O5195" s="385"/>
      <c r="P5195" s="394" t="str">
        <f>TEXT(daily!$B5195,"mmmm")</f>
        <v>January</v>
      </c>
      <c r="Q5195" s="396"/>
      <c r="R5195" s="313" t="str">
        <f t="shared" si="120"/>
        <v>1900</v>
      </c>
    </row>
    <row r="5196" ht="27" customHeight="1" spans="1:18">
      <c r="A5196" s="383"/>
      <c r="B5196" s="384"/>
      <c r="C5196" s="385"/>
      <c r="D5196" s="386"/>
      <c r="E5196" s="387"/>
      <c r="F5196" s="388"/>
      <c r="G5196" s="389"/>
      <c r="H5196" s="390"/>
      <c r="I5196" s="388"/>
      <c r="J5196" s="389"/>
      <c r="K5196" s="385"/>
      <c r="L5196" s="385"/>
      <c r="M5196" s="385"/>
      <c r="N5196" s="391"/>
      <c r="O5196" s="385"/>
      <c r="P5196" s="394" t="str">
        <f>TEXT(daily!$B5196,"mmmm")</f>
        <v>January</v>
      </c>
      <c r="Q5196" s="397"/>
      <c r="R5196" s="313" t="str">
        <f t="shared" si="120"/>
        <v>1900</v>
      </c>
    </row>
    <row r="5197" ht="27" customHeight="1" spans="1:18">
      <c r="A5197" s="383"/>
      <c r="B5197" s="384"/>
      <c r="C5197" s="385"/>
      <c r="D5197" s="386"/>
      <c r="E5197" s="387"/>
      <c r="F5197" s="388"/>
      <c r="G5197" s="389"/>
      <c r="H5197" s="390"/>
      <c r="I5197" s="388"/>
      <c r="J5197" s="389"/>
      <c r="K5197" s="385"/>
      <c r="L5197" s="385"/>
      <c r="M5197" s="385"/>
      <c r="N5197" s="393"/>
      <c r="O5197" s="385"/>
      <c r="P5197" s="394" t="str">
        <f>TEXT(daily!$B5197,"mmmm")</f>
        <v>January</v>
      </c>
      <c r="Q5197" s="396"/>
      <c r="R5197" s="313" t="str">
        <f t="shared" si="120"/>
        <v>1900</v>
      </c>
    </row>
    <row r="5198" ht="27" customHeight="1" spans="1:18">
      <c r="A5198" s="383"/>
      <c r="B5198" s="384"/>
      <c r="C5198" s="385"/>
      <c r="D5198" s="386"/>
      <c r="E5198" s="387"/>
      <c r="F5198" s="388"/>
      <c r="G5198" s="389"/>
      <c r="H5198" s="390"/>
      <c r="I5198" s="388"/>
      <c r="J5198" s="389"/>
      <c r="K5198" s="385"/>
      <c r="L5198" s="385"/>
      <c r="M5198" s="385"/>
      <c r="N5198" s="391"/>
      <c r="O5198" s="385"/>
      <c r="P5198" s="394" t="str">
        <f>TEXT(daily!$B5198,"mmmm")</f>
        <v>January</v>
      </c>
      <c r="Q5198" s="397"/>
      <c r="R5198" s="313" t="str">
        <f t="shared" si="120"/>
        <v>1900</v>
      </c>
    </row>
    <row r="5199" ht="27" customHeight="1" spans="1:18">
      <c r="A5199" s="383"/>
      <c r="B5199" s="384"/>
      <c r="C5199" s="385"/>
      <c r="D5199" s="386"/>
      <c r="E5199" s="387"/>
      <c r="F5199" s="388"/>
      <c r="G5199" s="389"/>
      <c r="H5199" s="390"/>
      <c r="I5199" s="388"/>
      <c r="J5199" s="389"/>
      <c r="K5199" s="385"/>
      <c r="L5199" s="385"/>
      <c r="M5199" s="385"/>
      <c r="N5199" s="393"/>
      <c r="O5199" s="385"/>
      <c r="P5199" s="394" t="str">
        <f>TEXT(daily!$B5199,"mmmm")</f>
        <v>January</v>
      </c>
      <c r="Q5199" s="396"/>
      <c r="R5199" s="313" t="str">
        <f t="shared" ref="R5199:R5262" si="121">TEXT(B5199,"yyyy")</f>
        <v>1900</v>
      </c>
    </row>
    <row r="5200" ht="27" customHeight="1" spans="1:18">
      <c r="A5200" s="383"/>
      <c r="B5200" s="384"/>
      <c r="C5200" s="385"/>
      <c r="D5200" s="386"/>
      <c r="E5200" s="387"/>
      <c r="F5200" s="388"/>
      <c r="G5200" s="389"/>
      <c r="H5200" s="390"/>
      <c r="I5200" s="388"/>
      <c r="J5200" s="389"/>
      <c r="K5200" s="385"/>
      <c r="L5200" s="385"/>
      <c r="M5200" s="385"/>
      <c r="N5200" s="391"/>
      <c r="O5200" s="385"/>
      <c r="P5200" s="394" t="str">
        <f>TEXT(daily!$B5200,"mmmm")</f>
        <v>January</v>
      </c>
      <c r="Q5200" s="397"/>
      <c r="R5200" s="313" t="str">
        <f t="shared" si="121"/>
        <v>1900</v>
      </c>
    </row>
    <row r="5201" ht="27" customHeight="1" spans="1:18">
      <c r="A5201" s="383"/>
      <c r="B5201" s="384"/>
      <c r="C5201" s="385"/>
      <c r="D5201" s="386"/>
      <c r="E5201" s="387"/>
      <c r="F5201" s="388"/>
      <c r="G5201" s="389"/>
      <c r="H5201" s="390"/>
      <c r="I5201" s="388"/>
      <c r="J5201" s="389"/>
      <c r="K5201" s="385"/>
      <c r="L5201" s="385"/>
      <c r="M5201" s="385"/>
      <c r="N5201" s="393"/>
      <c r="O5201" s="385"/>
      <c r="P5201" s="394" t="str">
        <f>TEXT(daily!$B5201,"mmmm")</f>
        <v>January</v>
      </c>
      <c r="Q5201" s="396"/>
      <c r="R5201" s="313" t="str">
        <f t="shared" si="121"/>
        <v>1900</v>
      </c>
    </row>
    <row r="5202" ht="27" customHeight="1" spans="1:18">
      <c r="A5202" s="383"/>
      <c r="B5202" s="384"/>
      <c r="C5202" s="385"/>
      <c r="D5202" s="386"/>
      <c r="E5202" s="387"/>
      <c r="F5202" s="388"/>
      <c r="G5202" s="389"/>
      <c r="H5202" s="390"/>
      <c r="I5202" s="388"/>
      <c r="J5202" s="389"/>
      <c r="K5202" s="385"/>
      <c r="L5202" s="385"/>
      <c r="M5202" s="385"/>
      <c r="N5202" s="391"/>
      <c r="O5202" s="385"/>
      <c r="P5202" s="394" t="str">
        <f>TEXT(daily!$B5202,"mmmm")</f>
        <v>January</v>
      </c>
      <c r="Q5202" s="397"/>
      <c r="R5202" s="313" t="str">
        <f t="shared" si="121"/>
        <v>1900</v>
      </c>
    </row>
    <row r="5203" ht="27" customHeight="1" spans="1:18">
      <c r="A5203" s="383"/>
      <c r="B5203" s="384"/>
      <c r="C5203" s="385"/>
      <c r="D5203" s="386"/>
      <c r="E5203" s="387"/>
      <c r="F5203" s="388"/>
      <c r="G5203" s="389"/>
      <c r="H5203" s="390"/>
      <c r="I5203" s="388"/>
      <c r="J5203" s="389"/>
      <c r="K5203" s="385"/>
      <c r="L5203" s="385"/>
      <c r="M5203" s="385"/>
      <c r="N5203" s="393"/>
      <c r="O5203" s="385"/>
      <c r="P5203" s="394" t="str">
        <f>TEXT(daily!$B5203,"mmmm")</f>
        <v>January</v>
      </c>
      <c r="Q5203" s="396"/>
      <c r="R5203" s="313" t="str">
        <f t="shared" si="121"/>
        <v>1900</v>
      </c>
    </row>
    <row r="5204" ht="27" customHeight="1" spans="1:18">
      <c r="A5204" s="383"/>
      <c r="B5204" s="384"/>
      <c r="C5204" s="385"/>
      <c r="D5204" s="386"/>
      <c r="E5204" s="387"/>
      <c r="F5204" s="388"/>
      <c r="G5204" s="389"/>
      <c r="H5204" s="390"/>
      <c r="I5204" s="388"/>
      <c r="J5204" s="389"/>
      <c r="K5204" s="385"/>
      <c r="L5204" s="385"/>
      <c r="M5204" s="385"/>
      <c r="N5204" s="391"/>
      <c r="O5204" s="385"/>
      <c r="P5204" s="394" t="str">
        <f>TEXT(daily!$B5204,"mmmm")</f>
        <v>January</v>
      </c>
      <c r="Q5204" s="397"/>
      <c r="R5204" s="313" t="str">
        <f t="shared" si="121"/>
        <v>1900</v>
      </c>
    </row>
    <row r="5205" ht="27" customHeight="1" spans="1:18">
      <c r="A5205" s="383"/>
      <c r="B5205" s="384"/>
      <c r="C5205" s="385"/>
      <c r="D5205" s="386"/>
      <c r="E5205" s="387"/>
      <c r="F5205" s="388"/>
      <c r="G5205" s="389"/>
      <c r="H5205" s="390"/>
      <c r="I5205" s="388"/>
      <c r="J5205" s="389"/>
      <c r="K5205" s="385"/>
      <c r="L5205" s="385"/>
      <c r="M5205" s="385"/>
      <c r="N5205" s="393"/>
      <c r="O5205" s="385"/>
      <c r="P5205" s="394" t="str">
        <f>TEXT(daily!$B5205,"mmmm")</f>
        <v>January</v>
      </c>
      <c r="Q5205" s="396"/>
      <c r="R5205" s="313" t="str">
        <f t="shared" si="121"/>
        <v>1900</v>
      </c>
    </row>
    <row r="5206" ht="27" customHeight="1" spans="1:18">
      <c r="A5206" s="383"/>
      <c r="B5206" s="384"/>
      <c r="C5206" s="385"/>
      <c r="D5206" s="386"/>
      <c r="E5206" s="387"/>
      <c r="F5206" s="388"/>
      <c r="G5206" s="389"/>
      <c r="H5206" s="390"/>
      <c r="I5206" s="388"/>
      <c r="J5206" s="389"/>
      <c r="K5206" s="385"/>
      <c r="L5206" s="385"/>
      <c r="M5206" s="385"/>
      <c r="N5206" s="391"/>
      <c r="O5206" s="385"/>
      <c r="P5206" s="394" t="str">
        <f>TEXT(daily!$B5206,"mmmm")</f>
        <v>January</v>
      </c>
      <c r="Q5206" s="397"/>
      <c r="R5206" s="313" t="str">
        <f t="shared" si="121"/>
        <v>1900</v>
      </c>
    </row>
    <row r="5207" ht="27" customHeight="1" spans="1:18">
      <c r="A5207" s="383"/>
      <c r="B5207" s="384"/>
      <c r="C5207" s="385"/>
      <c r="D5207" s="386"/>
      <c r="E5207" s="387"/>
      <c r="F5207" s="388"/>
      <c r="G5207" s="389"/>
      <c r="H5207" s="390"/>
      <c r="I5207" s="388"/>
      <c r="J5207" s="389"/>
      <c r="K5207" s="385"/>
      <c r="L5207" s="385"/>
      <c r="M5207" s="385"/>
      <c r="N5207" s="393"/>
      <c r="O5207" s="385"/>
      <c r="P5207" s="394" t="str">
        <f>TEXT(daily!$B5207,"mmmm")</f>
        <v>January</v>
      </c>
      <c r="Q5207" s="396"/>
      <c r="R5207" s="313" t="str">
        <f t="shared" si="121"/>
        <v>1900</v>
      </c>
    </row>
    <row r="5208" ht="27" customHeight="1" spans="1:18">
      <c r="A5208" s="383"/>
      <c r="B5208" s="384"/>
      <c r="C5208" s="385"/>
      <c r="D5208" s="386"/>
      <c r="E5208" s="387"/>
      <c r="F5208" s="388"/>
      <c r="G5208" s="389"/>
      <c r="H5208" s="390"/>
      <c r="I5208" s="388"/>
      <c r="J5208" s="389"/>
      <c r="K5208" s="385"/>
      <c r="L5208" s="385"/>
      <c r="M5208" s="385"/>
      <c r="N5208" s="391"/>
      <c r="O5208" s="385"/>
      <c r="P5208" s="394" t="str">
        <f>TEXT(daily!$B5208,"mmmm")</f>
        <v>January</v>
      </c>
      <c r="Q5208" s="397"/>
      <c r="R5208" s="313" t="str">
        <f t="shared" si="121"/>
        <v>1900</v>
      </c>
    </row>
    <row r="5209" ht="27" customHeight="1" spans="1:18">
      <c r="A5209" s="383"/>
      <c r="B5209" s="384"/>
      <c r="C5209" s="385"/>
      <c r="D5209" s="386"/>
      <c r="E5209" s="387"/>
      <c r="F5209" s="388"/>
      <c r="G5209" s="389"/>
      <c r="H5209" s="390"/>
      <c r="I5209" s="388"/>
      <c r="J5209" s="389"/>
      <c r="K5209" s="385"/>
      <c r="L5209" s="385"/>
      <c r="M5209" s="385"/>
      <c r="N5209" s="393"/>
      <c r="O5209" s="385"/>
      <c r="P5209" s="394" t="str">
        <f>TEXT(daily!$B5209,"mmmm")</f>
        <v>January</v>
      </c>
      <c r="Q5209" s="396"/>
      <c r="R5209" s="313" t="str">
        <f t="shared" si="121"/>
        <v>1900</v>
      </c>
    </row>
    <row r="5210" ht="27" customHeight="1" spans="1:18">
      <c r="A5210" s="383"/>
      <c r="B5210" s="384"/>
      <c r="C5210" s="385"/>
      <c r="D5210" s="386"/>
      <c r="E5210" s="387"/>
      <c r="F5210" s="388"/>
      <c r="G5210" s="389"/>
      <c r="H5210" s="390"/>
      <c r="I5210" s="388"/>
      <c r="J5210" s="389"/>
      <c r="K5210" s="385"/>
      <c r="L5210" s="385"/>
      <c r="M5210" s="385"/>
      <c r="N5210" s="391"/>
      <c r="O5210" s="385"/>
      <c r="P5210" s="394" t="str">
        <f>TEXT(daily!$B5210,"mmmm")</f>
        <v>January</v>
      </c>
      <c r="Q5210" s="397"/>
      <c r="R5210" s="313" t="str">
        <f t="shared" si="121"/>
        <v>1900</v>
      </c>
    </row>
    <row r="5211" ht="27" customHeight="1" spans="1:18">
      <c r="A5211" s="383"/>
      <c r="B5211" s="384"/>
      <c r="C5211" s="385"/>
      <c r="D5211" s="386"/>
      <c r="E5211" s="387"/>
      <c r="F5211" s="388"/>
      <c r="G5211" s="389"/>
      <c r="H5211" s="390"/>
      <c r="I5211" s="388"/>
      <c r="J5211" s="389"/>
      <c r="K5211" s="385"/>
      <c r="L5211" s="385"/>
      <c r="M5211" s="385"/>
      <c r="N5211" s="393"/>
      <c r="O5211" s="385"/>
      <c r="P5211" s="394" t="str">
        <f>TEXT(daily!$B5211,"mmmm")</f>
        <v>January</v>
      </c>
      <c r="Q5211" s="396"/>
      <c r="R5211" s="313" t="str">
        <f t="shared" si="121"/>
        <v>1900</v>
      </c>
    </row>
    <row r="5212" ht="27" customHeight="1" spans="1:18">
      <c r="A5212" s="383"/>
      <c r="B5212" s="384"/>
      <c r="C5212" s="385"/>
      <c r="D5212" s="386"/>
      <c r="E5212" s="387"/>
      <c r="F5212" s="388"/>
      <c r="G5212" s="389"/>
      <c r="H5212" s="390"/>
      <c r="I5212" s="388"/>
      <c r="J5212" s="389"/>
      <c r="K5212" s="385"/>
      <c r="L5212" s="385"/>
      <c r="M5212" s="385"/>
      <c r="N5212" s="391"/>
      <c r="O5212" s="385"/>
      <c r="P5212" s="394" t="str">
        <f>TEXT(daily!$B5212,"mmmm")</f>
        <v>January</v>
      </c>
      <c r="Q5212" s="397"/>
      <c r="R5212" s="313" t="str">
        <f t="shared" si="121"/>
        <v>1900</v>
      </c>
    </row>
    <row r="5213" ht="27" customHeight="1" spans="1:18">
      <c r="A5213" s="383"/>
      <c r="B5213" s="384"/>
      <c r="C5213" s="385"/>
      <c r="D5213" s="386"/>
      <c r="E5213" s="387"/>
      <c r="F5213" s="388"/>
      <c r="G5213" s="389"/>
      <c r="H5213" s="390"/>
      <c r="I5213" s="388"/>
      <c r="J5213" s="389"/>
      <c r="K5213" s="385"/>
      <c r="L5213" s="385"/>
      <c r="M5213" s="385"/>
      <c r="N5213" s="393"/>
      <c r="O5213" s="385"/>
      <c r="P5213" s="394" t="str">
        <f>TEXT(daily!$B5213,"mmmm")</f>
        <v>January</v>
      </c>
      <c r="Q5213" s="396"/>
      <c r="R5213" s="313" t="str">
        <f t="shared" si="121"/>
        <v>1900</v>
      </c>
    </row>
    <row r="5214" ht="27" customHeight="1" spans="1:18">
      <c r="A5214" s="383"/>
      <c r="B5214" s="384"/>
      <c r="C5214" s="385"/>
      <c r="D5214" s="386"/>
      <c r="E5214" s="387"/>
      <c r="F5214" s="388"/>
      <c r="G5214" s="389"/>
      <c r="H5214" s="390"/>
      <c r="I5214" s="388"/>
      <c r="J5214" s="389"/>
      <c r="K5214" s="385"/>
      <c r="L5214" s="385"/>
      <c r="M5214" s="385"/>
      <c r="N5214" s="391"/>
      <c r="O5214" s="385"/>
      <c r="P5214" s="394" t="str">
        <f>TEXT(daily!$B5214,"mmmm")</f>
        <v>January</v>
      </c>
      <c r="Q5214" s="397"/>
      <c r="R5214" s="313" t="str">
        <f t="shared" si="121"/>
        <v>1900</v>
      </c>
    </row>
    <row r="5215" ht="27" customHeight="1" spans="1:18">
      <c r="A5215" s="383"/>
      <c r="B5215" s="384"/>
      <c r="C5215" s="385"/>
      <c r="D5215" s="386"/>
      <c r="E5215" s="387"/>
      <c r="F5215" s="388"/>
      <c r="G5215" s="389"/>
      <c r="H5215" s="390"/>
      <c r="I5215" s="388"/>
      <c r="J5215" s="389"/>
      <c r="K5215" s="385"/>
      <c r="L5215" s="385"/>
      <c r="M5215" s="385"/>
      <c r="N5215" s="393"/>
      <c r="O5215" s="385"/>
      <c r="P5215" s="394" t="str">
        <f>TEXT(daily!$B5215,"mmmm")</f>
        <v>January</v>
      </c>
      <c r="Q5215" s="396"/>
      <c r="R5215" s="313" t="str">
        <f t="shared" si="121"/>
        <v>1900</v>
      </c>
    </row>
    <row r="5216" ht="27" customHeight="1" spans="1:18">
      <c r="A5216" s="383"/>
      <c r="B5216" s="384"/>
      <c r="C5216" s="385"/>
      <c r="D5216" s="386"/>
      <c r="E5216" s="387"/>
      <c r="F5216" s="388"/>
      <c r="G5216" s="389"/>
      <c r="H5216" s="390"/>
      <c r="I5216" s="388"/>
      <c r="J5216" s="389"/>
      <c r="K5216" s="385"/>
      <c r="L5216" s="385"/>
      <c r="M5216" s="385"/>
      <c r="N5216" s="391"/>
      <c r="O5216" s="385"/>
      <c r="P5216" s="394" t="str">
        <f>TEXT(daily!$B5216,"mmmm")</f>
        <v>January</v>
      </c>
      <c r="Q5216" s="397"/>
      <c r="R5216" s="313" t="str">
        <f t="shared" si="121"/>
        <v>1900</v>
      </c>
    </row>
    <row r="5217" ht="27" customHeight="1" spans="1:18">
      <c r="A5217" s="383"/>
      <c r="B5217" s="384"/>
      <c r="C5217" s="385"/>
      <c r="D5217" s="386"/>
      <c r="E5217" s="387"/>
      <c r="F5217" s="388"/>
      <c r="G5217" s="389"/>
      <c r="H5217" s="390"/>
      <c r="I5217" s="388"/>
      <c r="J5217" s="389"/>
      <c r="K5217" s="385"/>
      <c r="L5217" s="385"/>
      <c r="M5217" s="385"/>
      <c r="N5217" s="393"/>
      <c r="O5217" s="385"/>
      <c r="P5217" s="394" t="str">
        <f>TEXT(daily!$B5217,"mmmm")</f>
        <v>January</v>
      </c>
      <c r="Q5217" s="396"/>
      <c r="R5217" s="313" t="str">
        <f t="shared" si="121"/>
        <v>1900</v>
      </c>
    </row>
    <row r="5218" ht="27" customHeight="1" spans="1:18">
      <c r="A5218" s="383"/>
      <c r="B5218" s="384"/>
      <c r="C5218" s="385"/>
      <c r="D5218" s="386"/>
      <c r="E5218" s="387"/>
      <c r="F5218" s="388"/>
      <c r="G5218" s="389"/>
      <c r="H5218" s="390"/>
      <c r="I5218" s="388"/>
      <c r="J5218" s="389"/>
      <c r="K5218" s="385"/>
      <c r="L5218" s="385"/>
      <c r="M5218" s="385"/>
      <c r="N5218" s="391"/>
      <c r="O5218" s="385"/>
      <c r="P5218" s="394" t="str">
        <f>TEXT(daily!$B5218,"mmmm")</f>
        <v>January</v>
      </c>
      <c r="Q5218" s="397"/>
      <c r="R5218" s="313" t="str">
        <f t="shared" si="121"/>
        <v>1900</v>
      </c>
    </row>
    <row r="5219" ht="27" customHeight="1" spans="1:18">
      <c r="A5219" s="383"/>
      <c r="B5219" s="384"/>
      <c r="C5219" s="385"/>
      <c r="D5219" s="386"/>
      <c r="E5219" s="387"/>
      <c r="F5219" s="388"/>
      <c r="G5219" s="389"/>
      <c r="H5219" s="390"/>
      <c r="I5219" s="388"/>
      <c r="J5219" s="389"/>
      <c r="K5219" s="385"/>
      <c r="L5219" s="385"/>
      <c r="M5219" s="385"/>
      <c r="N5219" s="393"/>
      <c r="O5219" s="385"/>
      <c r="P5219" s="394" t="str">
        <f>TEXT(daily!$B5219,"mmmm")</f>
        <v>January</v>
      </c>
      <c r="Q5219" s="396"/>
      <c r="R5219" s="313" t="str">
        <f t="shared" si="121"/>
        <v>1900</v>
      </c>
    </row>
    <row r="5220" ht="27" customHeight="1" spans="1:18">
      <c r="A5220" s="383"/>
      <c r="B5220" s="384"/>
      <c r="C5220" s="385"/>
      <c r="D5220" s="386"/>
      <c r="E5220" s="387"/>
      <c r="F5220" s="388"/>
      <c r="G5220" s="389"/>
      <c r="H5220" s="390"/>
      <c r="I5220" s="388"/>
      <c r="J5220" s="389"/>
      <c r="K5220" s="385"/>
      <c r="L5220" s="385"/>
      <c r="M5220" s="385"/>
      <c r="N5220" s="391"/>
      <c r="O5220" s="385"/>
      <c r="P5220" s="394" t="str">
        <f>TEXT(daily!$B5220,"mmmm")</f>
        <v>January</v>
      </c>
      <c r="Q5220" s="397"/>
      <c r="R5220" s="313" t="str">
        <f t="shared" si="121"/>
        <v>1900</v>
      </c>
    </row>
    <row r="5221" ht="27" customHeight="1" spans="1:18">
      <c r="A5221" s="383"/>
      <c r="B5221" s="384"/>
      <c r="C5221" s="385"/>
      <c r="D5221" s="386"/>
      <c r="E5221" s="387"/>
      <c r="F5221" s="388"/>
      <c r="G5221" s="389"/>
      <c r="H5221" s="390"/>
      <c r="I5221" s="388"/>
      <c r="J5221" s="389"/>
      <c r="K5221" s="385"/>
      <c r="L5221" s="385"/>
      <c r="M5221" s="385"/>
      <c r="N5221" s="393"/>
      <c r="O5221" s="385"/>
      <c r="P5221" s="394" t="str">
        <f>TEXT(daily!$B5221,"mmmm")</f>
        <v>January</v>
      </c>
      <c r="Q5221" s="396"/>
      <c r="R5221" s="313" t="str">
        <f t="shared" si="121"/>
        <v>1900</v>
      </c>
    </row>
    <row r="5222" ht="27" customHeight="1" spans="1:18">
      <c r="A5222" s="383"/>
      <c r="B5222" s="384"/>
      <c r="C5222" s="385"/>
      <c r="D5222" s="386"/>
      <c r="E5222" s="387"/>
      <c r="F5222" s="388"/>
      <c r="G5222" s="389"/>
      <c r="H5222" s="390"/>
      <c r="I5222" s="388"/>
      <c r="J5222" s="389"/>
      <c r="K5222" s="385"/>
      <c r="L5222" s="385"/>
      <c r="M5222" s="385"/>
      <c r="N5222" s="391"/>
      <c r="O5222" s="385"/>
      <c r="P5222" s="394" t="str">
        <f>TEXT(daily!$B5222,"mmmm")</f>
        <v>January</v>
      </c>
      <c r="Q5222" s="397"/>
      <c r="R5222" s="313" t="str">
        <f t="shared" si="121"/>
        <v>1900</v>
      </c>
    </row>
    <row r="5223" ht="27" customHeight="1" spans="1:18">
      <c r="A5223" s="383"/>
      <c r="B5223" s="384"/>
      <c r="C5223" s="385"/>
      <c r="D5223" s="386"/>
      <c r="E5223" s="387"/>
      <c r="F5223" s="388"/>
      <c r="G5223" s="389"/>
      <c r="H5223" s="390"/>
      <c r="I5223" s="388"/>
      <c r="J5223" s="389"/>
      <c r="K5223" s="385"/>
      <c r="L5223" s="385"/>
      <c r="M5223" s="385"/>
      <c r="N5223" s="393"/>
      <c r="O5223" s="385"/>
      <c r="P5223" s="394" t="str">
        <f>TEXT(daily!$B5223,"mmmm")</f>
        <v>January</v>
      </c>
      <c r="Q5223" s="396"/>
      <c r="R5223" s="313" t="str">
        <f t="shared" si="121"/>
        <v>1900</v>
      </c>
    </row>
    <row r="5224" ht="27" customHeight="1" spans="1:18">
      <c r="A5224" s="383"/>
      <c r="B5224" s="384"/>
      <c r="C5224" s="385"/>
      <c r="D5224" s="386"/>
      <c r="E5224" s="387"/>
      <c r="F5224" s="388"/>
      <c r="G5224" s="389"/>
      <c r="H5224" s="390"/>
      <c r="I5224" s="388"/>
      <c r="J5224" s="389"/>
      <c r="K5224" s="385"/>
      <c r="L5224" s="385"/>
      <c r="M5224" s="385"/>
      <c r="N5224" s="391"/>
      <c r="O5224" s="385"/>
      <c r="P5224" s="394" t="str">
        <f>TEXT(daily!$B5224,"mmmm")</f>
        <v>January</v>
      </c>
      <c r="Q5224" s="397"/>
      <c r="R5224" s="313" t="str">
        <f t="shared" si="121"/>
        <v>1900</v>
      </c>
    </row>
    <row r="5225" ht="27" customHeight="1" spans="1:18">
      <c r="A5225" s="383"/>
      <c r="B5225" s="384"/>
      <c r="C5225" s="385"/>
      <c r="D5225" s="386"/>
      <c r="E5225" s="387"/>
      <c r="F5225" s="388"/>
      <c r="G5225" s="389"/>
      <c r="H5225" s="390"/>
      <c r="I5225" s="388"/>
      <c r="J5225" s="389"/>
      <c r="K5225" s="385"/>
      <c r="L5225" s="385"/>
      <c r="M5225" s="385"/>
      <c r="N5225" s="393"/>
      <c r="O5225" s="385"/>
      <c r="P5225" s="394" t="str">
        <f>TEXT(daily!$B5225,"mmmm")</f>
        <v>January</v>
      </c>
      <c r="Q5225" s="396"/>
      <c r="R5225" s="313" t="str">
        <f t="shared" si="121"/>
        <v>1900</v>
      </c>
    </row>
    <row r="5226" ht="27" customHeight="1" spans="1:18">
      <c r="A5226" s="383"/>
      <c r="B5226" s="384"/>
      <c r="C5226" s="385"/>
      <c r="D5226" s="386"/>
      <c r="E5226" s="387"/>
      <c r="F5226" s="388"/>
      <c r="G5226" s="389"/>
      <c r="H5226" s="390"/>
      <c r="I5226" s="388"/>
      <c r="J5226" s="389"/>
      <c r="K5226" s="385"/>
      <c r="L5226" s="385"/>
      <c r="M5226" s="385"/>
      <c r="N5226" s="391"/>
      <c r="O5226" s="385"/>
      <c r="P5226" s="394" t="str">
        <f>TEXT(daily!$B5226,"mmmm")</f>
        <v>January</v>
      </c>
      <c r="Q5226" s="397"/>
      <c r="R5226" s="313" t="str">
        <f t="shared" si="121"/>
        <v>1900</v>
      </c>
    </row>
    <row r="5227" ht="27" customHeight="1" spans="1:18">
      <c r="A5227" s="383"/>
      <c r="B5227" s="384"/>
      <c r="C5227" s="385"/>
      <c r="D5227" s="386"/>
      <c r="E5227" s="387"/>
      <c r="F5227" s="388"/>
      <c r="G5227" s="389"/>
      <c r="H5227" s="390"/>
      <c r="I5227" s="388"/>
      <c r="J5227" s="389"/>
      <c r="K5227" s="385"/>
      <c r="L5227" s="385"/>
      <c r="M5227" s="385"/>
      <c r="N5227" s="393"/>
      <c r="O5227" s="385"/>
      <c r="P5227" s="394" t="str">
        <f>TEXT(daily!$B5227,"mmmm")</f>
        <v>January</v>
      </c>
      <c r="Q5227" s="396"/>
      <c r="R5227" s="313" t="str">
        <f t="shared" si="121"/>
        <v>1900</v>
      </c>
    </row>
    <row r="5228" ht="27" customHeight="1" spans="1:18">
      <c r="A5228" s="383"/>
      <c r="B5228" s="384"/>
      <c r="C5228" s="385"/>
      <c r="D5228" s="386"/>
      <c r="E5228" s="387"/>
      <c r="F5228" s="388"/>
      <c r="G5228" s="389"/>
      <c r="H5228" s="390"/>
      <c r="I5228" s="388"/>
      <c r="J5228" s="389"/>
      <c r="K5228" s="385"/>
      <c r="L5228" s="385"/>
      <c r="M5228" s="385"/>
      <c r="N5228" s="391"/>
      <c r="O5228" s="385"/>
      <c r="P5228" s="394" t="str">
        <f>TEXT(daily!$B5228,"mmmm")</f>
        <v>January</v>
      </c>
      <c r="Q5228" s="397"/>
      <c r="R5228" s="313" t="str">
        <f t="shared" si="121"/>
        <v>1900</v>
      </c>
    </row>
    <row r="5229" ht="27" customHeight="1" spans="1:18">
      <c r="A5229" s="383"/>
      <c r="B5229" s="384"/>
      <c r="C5229" s="385"/>
      <c r="D5229" s="386"/>
      <c r="E5229" s="387"/>
      <c r="F5229" s="388"/>
      <c r="G5229" s="389"/>
      <c r="H5229" s="390"/>
      <c r="I5229" s="388"/>
      <c r="J5229" s="389"/>
      <c r="K5229" s="385"/>
      <c r="L5229" s="385"/>
      <c r="M5229" s="385"/>
      <c r="N5229" s="393"/>
      <c r="O5229" s="385"/>
      <c r="P5229" s="394" t="str">
        <f>TEXT(daily!$B5229,"mmmm")</f>
        <v>January</v>
      </c>
      <c r="Q5229" s="396"/>
      <c r="R5229" s="313" t="str">
        <f t="shared" si="121"/>
        <v>1900</v>
      </c>
    </row>
    <row r="5230" ht="27" customHeight="1" spans="1:18">
      <c r="A5230" s="383"/>
      <c r="B5230" s="384"/>
      <c r="C5230" s="385"/>
      <c r="D5230" s="386"/>
      <c r="E5230" s="387"/>
      <c r="F5230" s="388"/>
      <c r="G5230" s="389"/>
      <c r="H5230" s="390"/>
      <c r="I5230" s="388"/>
      <c r="J5230" s="389"/>
      <c r="K5230" s="385"/>
      <c r="L5230" s="385"/>
      <c r="M5230" s="385"/>
      <c r="N5230" s="391"/>
      <c r="O5230" s="385"/>
      <c r="P5230" s="394" t="str">
        <f>TEXT(daily!$B5230,"mmmm")</f>
        <v>January</v>
      </c>
      <c r="Q5230" s="397"/>
      <c r="R5230" s="313" t="str">
        <f t="shared" si="121"/>
        <v>1900</v>
      </c>
    </row>
    <row r="5231" ht="27" customHeight="1" spans="1:18">
      <c r="A5231" s="383"/>
      <c r="B5231" s="384"/>
      <c r="C5231" s="385"/>
      <c r="D5231" s="386"/>
      <c r="E5231" s="387"/>
      <c r="F5231" s="388"/>
      <c r="G5231" s="389"/>
      <c r="H5231" s="390"/>
      <c r="I5231" s="388"/>
      <c r="J5231" s="389"/>
      <c r="K5231" s="385"/>
      <c r="L5231" s="385"/>
      <c r="M5231" s="385"/>
      <c r="N5231" s="393"/>
      <c r="O5231" s="385"/>
      <c r="P5231" s="394" t="str">
        <f>TEXT(daily!$B5231,"mmmm")</f>
        <v>January</v>
      </c>
      <c r="Q5231" s="396"/>
      <c r="R5231" s="313" t="str">
        <f t="shared" si="121"/>
        <v>1900</v>
      </c>
    </row>
    <row r="5232" ht="27" customHeight="1" spans="1:18">
      <c r="A5232" s="383"/>
      <c r="B5232" s="384"/>
      <c r="C5232" s="385"/>
      <c r="D5232" s="386"/>
      <c r="E5232" s="387"/>
      <c r="F5232" s="388"/>
      <c r="G5232" s="389"/>
      <c r="H5232" s="390"/>
      <c r="I5232" s="388"/>
      <c r="J5232" s="389"/>
      <c r="K5232" s="385"/>
      <c r="L5232" s="385"/>
      <c r="M5232" s="385"/>
      <c r="N5232" s="391"/>
      <c r="O5232" s="385"/>
      <c r="P5232" s="394" t="str">
        <f>TEXT(daily!$B5232,"mmmm")</f>
        <v>January</v>
      </c>
      <c r="Q5232" s="397"/>
      <c r="R5232" s="313" t="str">
        <f t="shared" si="121"/>
        <v>1900</v>
      </c>
    </row>
    <row r="5233" ht="27" customHeight="1" spans="1:18">
      <c r="A5233" s="383"/>
      <c r="B5233" s="384"/>
      <c r="C5233" s="385"/>
      <c r="D5233" s="386"/>
      <c r="E5233" s="387"/>
      <c r="F5233" s="388"/>
      <c r="G5233" s="389"/>
      <c r="H5233" s="390"/>
      <c r="I5233" s="388"/>
      <c r="J5233" s="389"/>
      <c r="K5233" s="385"/>
      <c r="L5233" s="385"/>
      <c r="M5233" s="385"/>
      <c r="N5233" s="393"/>
      <c r="O5233" s="385"/>
      <c r="P5233" s="394" t="str">
        <f>TEXT(daily!$B5233,"mmmm")</f>
        <v>January</v>
      </c>
      <c r="Q5233" s="396"/>
      <c r="R5233" s="313" t="str">
        <f t="shared" si="121"/>
        <v>1900</v>
      </c>
    </row>
    <row r="5234" ht="27" customHeight="1" spans="1:18">
      <c r="A5234" s="383"/>
      <c r="B5234" s="384"/>
      <c r="C5234" s="385"/>
      <c r="D5234" s="386"/>
      <c r="E5234" s="387"/>
      <c r="F5234" s="388"/>
      <c r="G5234" s="389"/>
      <c r="H5234" s="390"/>
      <c r="I5234" s="388"/>
      <c r="J5234" s="389"/>
      <c r="K5234" s="385"/>
      <c r="L5234" s="385"/>
      <c r="M5234" s="385"/>
      <c r="N5234" s="391"/>
      <c r="O5234" s="385"/>
      <c r="P5234" s="394" t="str">
        <f>TEXT(daily!$B5234,"mmmm")</f>
        <v>January</v>
      </c>
      <c r="Q5234" s="397"/>
      <c r="R5234" s="313" t="str">
        <f t="shared" si="121"/>
        <v>1900</v>
      </c>
    </row>
    <row r="5235" ht="27" customHeight="1" spans="1:18">
      <c r="A5235" s="383"/>
      <c r="B5235" s="384"/>
      <c r="C5235" s="385"/>
      <c r="D5235" s="386"/>
      <c r="E5235" s="387"/>
      <c r="F5235" s="388"/>
      <c r="G5235" s="389"/>
      <c r="H5235" s="390"/>
      <c r="I5235" s="388"/>
      <c r="J5235" s="389"/>
      <c r="K5235" s="385"/>
      <c r="L5235" s="385"/>
      <c r="M5235" s="385"/>
      <c r="N5235" s="393"/>
      <c r="O5235" s="385"/>
      <c r="P5235" s="394" t="str">
        <f>TEXT(daily!$B5235,"mmmm")</f>
        <v>January</v>
      </c>
      <c r="Q5235" s="396"/>
      <c r="R5235" s="313" t="str">
        <f t="shared" si="121"/>
        <v>1900</v>
      </c>
    </row>
    <row r="5236" ht="27" customHeight="1" spans="1:18">
      <c r="A5236" s="383"/>
      <c r="B5236" s="384"/>
      <c r="C5236" s="385"/>
      <c r="D5236" s="386"/>
      <c r="E5236" s="387"/>
      <c r="F5236" s="388"/>
      <c r="G5236" s="389"/>
      <c r="H5236" s="390"/>
      <c r="I5236" s="388"/>
      <c r="J5236" s="389"/>
      <c r="K5236" s="385"/>
      <c r="L5236" s="385"/>
      <c r="M5236" s="385"/>
      <c r="N5236" s="391"/>
      <c r="O5236" s="385"/>
      <c r="P5236" s="394" t="str">
        <f>TEXT(daily!$B5236,"mmmm")</f>
        <v>January</v>
      </c>
      <c r="Q5236" s="397"/>
      <c r="R5236" s="313" t="str">
        <f t="shared" si="121"/>
        <v>1900</v>
      </c>
    </row>
    <row r="5237" ht="27" customHeight="1" spans="1:18">
      <c r="A5237" s="383"/>
      <c r="B5237" s="384"/>
      <c r="C5237" s="385"/>
      <c r="D5237" s="386"/>
      <c r="E5237" s="387"/>
      <c r="F5237" s="388"/>
      <c r="G5237" s="389"/>
      <c r="H5237" s="390"/>
      <c r="I5237" s="388"/>
      <c r="J5237" s="389"/>
      <c r="K5237" s="385"/>
      <c r="L5237" s="385"/>
      <c r="M5237" s="385"/>
      <c r="N5237" s="393"/>
      <c r="O5237" s="385"/>
      <c r="P5237" s="394" t="str">
        <f>TEXT(daily!$B5237,"mmmm")</f>
        <v>January</v>
      </c>
      <c r="Q5237" s="396"/>
      <c r="R5237" s="313" t="str">
        <f t="shared" si="121"/>
        <v>1900</v>
      </c>
    </row>
    <row r="5238" ht="27" customHeight="1" spans="1:18">
      <c r="A5238" s="383"/>
      <c r="B5238" s="384"/>
      <c r="C5238" s="385"/>
      <c r="D5238" s="386"/>
      <c r="E5238" s="387"/>
      <c r="F5238" s="388"/>
      <c r="G5238" s="389"/>
      <c r="H5238" s="390"/>
      <c r="I5238" s="388"/>
      <c r="J5238" s="389"/>
      <c r="K5238" s="385"/>
      <c r="L5238" s="385"/>
      <c r="M5238" s="385"/>
      <c r="N5238" s="391"/>
      <c r="O5238" s="385"/>
      <c r="P5238" s="394" t="str">
        <f>TEXT(daily!$B5238,"mmmm")</f>
        <v>January</v>
      </c>
      <c r="Q5238" s="397"/>
      <c r="R5238" s="313" t="str">
        <f t="shared" si="121"/>
        <v>1900</v>
      </c>
    </row>
    <row r="5239" ht="27" customHeight="1" spans="1:18">
      <c r="A5239" s="383"/>
      <c r="B5239" s="384"/>
      <c r="C5239" s="385"/>
      <c r="D5239" s="386"/>
      <c r="E5239" s="387"/>
      <c r="F5239" s="388"/>
      <c r="G5239" s="389"/>
      <c r="H5239" s="390"/>
      <c r="I5239" s="388"/>
      <c r="J5239" s="389"/>
      <c r="K5239" s="385"/>
      <c r="L5239" s="385"/>
      <c r="M5239" s="385"/>
      <c r="N5239" s="393"/>
      <c r="O5239" s="385"/>
      <c r="P5239" s="394" t="str">
        <f>TEXT(daily!$B5239,"mmmm")</f>
        <v>January</v>
      </c>
      <c r="Q5239" s="396"/>
      <c r="R5239" s="313" t="str">
        <f t="shared" si="121"/>
        <v>1900</v>
      </c>
    </row>
    <row r="5240" ht="27" customHeight="1" spans="1:18">
      <c r="A5240" s="383"/>
      <c r="B5240" s="384"/>
      <c r="C5240" s="385"/>
      <c r="D5240" s="386"/>
      <c r="E5240" s="387"/>
      <c r="F5240" s="388"/>
      <c r="G5240" s="389"/>
      <c r="H5240" s="390"/>
      <c r="I5240" s="388"/>
      <c r="J5240" s="389"/>
      <c r="K5240" s="385"/>
      <c r="L5240" s="385"/>
      <c r="M5240" s="385"/>
      <c r="N5240" s="391"/>
      <c r="O5240" s="385"/>
      <c r="P5240" s="394" t="str">
        <f>TEXT(daily!$B5240,"mmmm")</f>
        <v>January</v>
      </c>
      <c r="Q5240" s="397"/>
      <c r="R5240" s="313" t="str">
        <f t="shared" si="121"/>
        <v>1900</v>
      </c>
    </row>
    <row r="5241" ht="27" customHeight="1" spans="1:18">
      <c r="A5241" s="383"/>
      <c r="B5241" s="384"/>
      <c r="C5241" s="385"/>
      <c r="D5241" s="386"/>
      <c r="E5241" s="387"/>
      <c r="F5241" s="388"/>
      <c r="G5241" s="389"/>
      <c r="H5241" s="390"/>
      <c r="I5241" s="388"/>
      <c r="J5241" s="389"/>
      <c r="K5241" s="385"/>
      <c r="L5241" s="385"/>
      <c r="M5241" s="385"/>
      <c r="N5241" s="393"/>
      <c r="O5241" s="385"/>
      <c r="P5241" s="394" t="str">
        <f>TEXT(daily!$B5241,"mmmm")</f>
        <v>January</v>
      </c>
      <c r="Q5241" s="396"/>
      <c r="R5241" s="313" t="str">
        <f t="shared" si="121"/>
        <v>1900</v>
      </c>
    </row>
    <row r="5242" ht="27" customHeight="1" spans="1:18">
      <c r="A5242" s="383"/>
      <c r="B5242" s="384"/>
      <c r="C5242" s="385"/>
      <c r="D5242" s="386"/>
      <c r="E5242" s="387"/>
      <c r="F5242" s="388"/>
      <c r="G5242" s="389"/>
      <c r="H5242" s="390"/>
      <c r="I5242" s="388"/>
      <c r="J5242" s="389"/>
      <c r="K5242" s="385"/>
      <c r="L5242" s="385"/>
      <c r="M5242" s="385"/>
      <c r="N5242" s="391"/>
      <c r="O5242" s="385"/>
      <c r="P5242" s="394" t="str">
        <f>TEXT(daily!$B5242,"mmmm")</f>
        <v>January</v>
      </c>
      <c r="Q5242" s="397"/>
      <c r="R5242" s="313" t="str">
        <f t="shared" si="121"/>
        <v>1900</v>
      </c>
    </row>
    <row r="5243" ht="27" customHeight="1" spans="1:18">
      <c r="A5243" s="383"/>
      <c r="B5243" s="384"/>
      <c r="C5243" s="385"/>
      <c r="D5243" s="386"/>
      <c r="E5243" s="387"/>
      <c r="F5243" s="388"/>
      <c r="G5243" s="389"/>
      <c r="H5243" s="390"/>
      <c r="I5243" s="388"/>
      <c r="J5243" s="389"/>
      <c r="K5243" s="385"/>
      <c r="L5243" s="385"/>
      <c r="M5243" s="385"/>
      <c r="N5243" s="393"/>
      <c r="O5243" s="385"/>
      <c r="P5243" s="394" t="str">
        <f>TEXT(daily!$B5243,"mmmm")</f>
        <v>January</v>
      </c>
      <c r="Q5243" s="396"/>
      <c r="R5243" s="313" t="str">
        <f t="shared" si="121"/>
        <v>1900</v>
      </c>
    </row>
    <row r="5244" ht="27" customHeight="1" spans="1:18">
      <c r="A5244" s="383"/>
      <c r="B5244" s="384"/>
      <c r="C5244" s="385"/>
      <c r="D5244" s="386"/>
      <c r="E5244" s="387"/>
      <c r="F5244" s="388"/>
      <c r="G5244" s="389"/>
      <c r="H5244" s="390"/>
      <c r="I5244" s="388"/>
      <c r="J5244" s="389"/>
      <c r="K5244" s="385"/>
      <c r="L5244" s="385"/>
      <c r="M5244" s="385"/>
      <c r="N5244" s="391"/>
      <c r="O5244" s="385"/>
      <c r="P5244" s="394" t="str">
        <f>TEXT(daily!$B5244,"mmmm")</f>
        <v>January</v>
      </c>
      <c r="Q5244" s="397"/>
      <c r="R5244" s="313" t="str">
        <f t="shared" si="121"/>
        <v>1900</v>
      </c>
    </row>
    <row r="5245" ht="27" customHeight="1" spans="1:18">
      <c r="A5245" s="383"/>
      <c r="B5245" s="384"/>
      <c r="C5245" s="385"/>
      <c r="D5245" s="386"/>
      <c r="E5245" s="387"/>
      <c r="F5245" s="388"/>
      <c r="G5245" s="389"/>
      <c r="H5245" s="390"/>
      <c r="I5245" s="388"/>
      <c r="J5245" s="389"/>
      <c r="K5245" s="385"/>
      <c r="L5245" s="385"/>
      <c r="M5245" s="385"/>
      <c r="N5245" s="393"/>
      <c r="O5245" s="385"/>
      <c r="P5245" s="394" t="str">
        <f>TEXT(daily!$B5245,"mmmm")</f>
        <v>January</v>
      </c>
      <c r="Q5245" s="396"/>
      <c r="R5245" s="313" t="str">
        <f t="shared" si="121"/>
        <v>1900</v>
      </c>
    </row>
    <row r="5246" ht="27" customHeight="1" spans="1:18">
      <c r="A5246" s="383"/>
      <c r="B5246" s="384"/>
      <c r="C5246" s="385"/>
      <c r="D5246" s="386"/>
      <c r="E5246" s="387"/>
      <c r="F5246" s="388"/>
      <c r="G5246" s="389"/>
      <c r="H5246" s="390"/>
      <c r="I5246" s="388"/>
      <c r="J5246" s="389"/>
      <c r="K5246" s="385"/>
      <c r="L5246" s="385"/>
      <c r="M5246" s="385"/>
      <c r="N5246" s="391"/>
      <c r="O5246" s="385"/>
      <c r="P5246" s="394" t="str">
        <f>TEXT(daily!$B5246,"mmmm")</f>
        <v>January</v>
      </c>
      <c r="Q5246" s="397"/>
      <c r="R5246" s="313" t="str">
        <f t="shared" si="121"/>
        <v>1900</v>
      </c>
    </row>
    <row r="5247" ht="27" customHeight="1" spans="1:18">
      <c r="A5247" s="383"/>
      <c r="B5247" s="384"/>
      <c r="C5247" s="385"/>
      <c r="D5247" s="386"/>
      <c r="E5247" s="387"/>
      <c r="F5247" s="388"/>
      <c r="G5247" s="389"/>
      <c r="H5247" s="390"/>
      <c r="I5247" s="388"/>
      <c r="J5247" s="389"/>
      <c r="K5247" s="385"/>
      <c r="L5247" s="385"/>
      <c r="M5247" s="385"/>
      <c r="N5247" s="393"/>
      <c r="O5247" s="385"/>
      <c r="P5247" s="394" t="str">
        <f>TEXT(daily!$B5247,"mmmm")</f>
        <v>January</v>
      </c>
      <c r="Q5247" s="396"/>
      <c r="R5247" s="313" t="str">
        <f t="shared" si="121"/>
        <v>1900</v>
      </c>
    </row>
    <row r="5248" ht="27" customHeight="1" spans="1:18">
      <c r="A5248" s="383"/>
      <c r="B5248" s="384"/>
      <c r="C5248" s="385"/>
      <c r="D5248" s="386"/>
      <c r="E5248" s="387"/>
      <c r="F5248" s="388"/>
      <c r="G5248" s="389"/>
      <c r="H5248" s="390"/>
      <c r="I5248" s="388"/>
      <c r="J5248" s="389"/>
      <c r="K5248" s="385"/>
      <c r="L5248" s="385"/>
      <c r="M5248" s="385"/>
      <c r="N5248" s="391"/>
      <c r="O5248" s="385"/>
      <c r="P5248" s="394" t="str">
        <f>TEXT(daily!$B5248,"mmmm")</f>
        <v>January</v>
      </c>
      <c r="Q5248" s="397"/>
      <c r="R5248" s="313" t="str">
        <f t="shared" si="121"/>
        <v>1900</v>
      </c>
    </row>
    <row r="5249" ht="27" customHeight="1" spans="1:18">
      <c r="A5249" s="383"/>
      <c r="B5249" s="384"/>
      <c r="C5249" s="385"/>
      <c r="D5249" s="386"/>
      <c r="E5249" s="387"/>
      <c r="F5249" s="388"/>
      <c r="G5249" s="389"/>
      <c r="H5249" s="390"/>
      <c r="I5249" s="388"/>
      <c r="J5249" s="389"/>
      <c r="K5249" s="385"/>
      <c r="L5249" s="385"/>
      <c r="M5249" s="385"/>
      <c r="N5249" s="393"/>
      <c r="O5249" s="385"/>
      <c r="P5249" s="394" t="str">
        <f>TEXT(daily!$B5249,"mmmm")</f>
        <v>January</v>
      </c>
      <c r="Q5249" s="396"/>
      <c r="R5249" s="313" t="str">
        <f t="shared" si="121"/>
        <v>1900</v>
      </c>
    </row>
    <row r="5250" ht="27" customHeight="1" spans="1:18">
      <c r="A5250" s="383"/>
      <c r="B5250" s="384"/>
      <c r="C5250" s="385"/>
      <c r="D5250" s="386"/>
      <c r="E5250" s="387"/>
      <c r="F5250" s="388"/>
      <c r="G5250" s="389"/>
      <c r="H5250" s="390"/>
      <c r="I5250" s="388"/>
      <c r="J5250" s="389"/>
      <c r="K5250" s="385"/>
      <c r="L5250" s="385"/>
      <c r="M5250" s="385"/>
      <c r="N5250" s="391"/>
      <c r="O5250" s="385"/>
      <c r="P5250" s="394" t="str">
        <f>TEXT(daily!$B5250,"mmmm")</f>
        <v>January</v>
      </c>
      <c r="Q5250" s="397"/>
      <c r="R5250" s="313" t="str">
        <f t="shared" si="121"/>
        <v>1900</v>
      </c>
    </row>
    <row r="5251" ht="27" customHeight="1" spans="1:18">
      <c r="A5251" s="383"/>
      <c r="B5251" s="384"/>
      <c r="C5251" s="385"/>
      <c r="D5251" s="386"/>
      <c r="E5251" s="387"/>
      <c r="F5251" s="388"/>
      <c r="G5251" s="389"/>
      <c r="H5251" s="390"/>
      <c r="I5251" s="388"/>
      <c r="J5251" s="389"/>
      <c r="K5251" s="385"/>
      <c r="L5251" s="385"/>
      <c r="M5251" s="385"/>
      <c r="N5251" s="393"/>
      <c r="O5251" s="385"/>
      <c r="P5251" s="394" t="str">
        <f>TEXT(daily!$B5251,"mmmm")</f>
        <v>January</v>
      </c>
      <c r="Q5251" s="396"/>
      <c r="R5251" s="313" t="str">
        <f t="shared" si="121"/>
        <v>1900</v>
      </c>
    </row>
    <row r="5252" ht="27" customHeight="1" spans="1:18">
      <c r="A5252" s="383"/>
      <c r="B5252" s="384"/>
      <c r="C5252" s="385"/>
      <c r="D5252" s="386"/>
      <c r="E5252" s="387"/>
      <c r="F5252" s="388"/>
      <c r="G5252" s="389"/>
      <c r="H5252" s="390"/>
      <c r="I5252" s="388"/>
      <c r="J5252" s="389"/>
      <c r="K5252" s="385"/>
      <c r="L5252" s="385"/>
      <c r="M5252" s="385"/>
      <c r="N5252" s="391"/>
      <c r="O5252" s="385"/>
      <c r="P5252" s="394" t="str">
        <f>TEXT(daily!$B5252,"mmmm")</f>
        <v>January</v>
      </c>
      <c r="Q5252" s="397"/>
      <c r="R5252" s="313" t="str">
        <f t="shared" si="121"/>
        <v>1900</v>
      </c>
    </row>
    <row r="5253" ht="27" customHeight="1" spans="1:18">
      <c r="A5253" s="383"/>
      <c r="B5253" s="384"/>
      <c r="C5253" s="385"/>
      <c r="D5253" s="386"/>
      <c r="E5253" s="387"/>
      <c r="F5253" s="388"/>
      <c r="G5253" s="389"/>
      <c r="H5253" s="390"/>
      <c r="I5253" s="388"/>
      <c r="J5253" s="389"/>
      <c r="K5253" s="385"/>
      <c r="L5253" s="385"/>
      <c r="M5253" s="385"/>
      <c r="N5253" s="393"/>
      <c r="O5253" s="385"/>
      <c r="P5253" s="394" t="str">
        <f>TEXT(daily!$B5253,"mmmm")</f>
        <v>January</v>
      </c>
      <c r="Q5253" s="396"/>
      <c r="R5253" s="313" t="str">
        <f t="shared" si="121"/>
        <v>1900</v>
      </c>
    </row>
    <row r="5254" ht="27" customHeight="1" spans="1:18">
      <c r="A5254" s="383"/>
      <c r="B5254" s="384"/>
      <c r="C5254" s="385"/>
      <c r="D5254" s="386"/>
      <c r="E5254" s="387"/>
      <c r="F5254" s="388"/>
      <c r="G5254" s="389"/>
      <c r="H5254" s="390"/>
      <c r="I5254" s="388"/>
      <c r="J5254" s="389"/>
      <c r="K5254" s="385"/>
      <c r="L5254" s="385"/>
      <c r="M5254" s="385"/>
      <c r="N5254" s="391"/>
      <c r="O5254" s="385"/>
      <c r="P5254" s="394" t="str">
        <f>TEXT(daily!$B5254,"mmmm")</f>
        <v>January</v>
      </c>
      <c r="Q5254" s="397"/>
      <c r="R5254" s="313" t="str">
        <f t="shared" si="121"/>
        <v>1900</v>
      </c>
    </row>
    <row r="5255" ht="27" customHeight="1" spans="1:18">
      <c r="A5255" s="383"/>
      <c r="B5255" s="384"/>
      <c r="C5255" s="385"/>
      <c r="D5255" s="386"/>
      <c r="E5255" s="387"/>
      <c r="F5255" s="388"/>
      <c r="G5255" s="389"/>
      <c r="H5255" s="390"/>
      <c r="I5255" s="388"/>
      <c r="J5255" s="389"/>
      <c r="K5255" s="385"/>
      <c r="L5255" s="385"/>
      <c r="M5255" s="385"/>
      <c r="N5255" s="393"/>
      <c r="O5255" s="385"/>
      <c r="P5255" s="394" t="str">
        <f>TEXT(daily!$B5255,"mmmm")</f>
        <v>January</v>
      </c>
      <c r="Q5255" s="396"/>
      <c r="R5255" s="313" t="str">
        <f t="shared" si="121"/>
        <v>1900</v>
      </c>
    </row>
    <row r="5256" ht="27" customHeight="1" spans="1:18">
      <c r="A5256" s="383"/>
      <c r="B5256" s="384"/>
      <c r="C5256" s="385"/>
      <c r="D5256" s="386"/>
      <c r="E5256" s="387"/>
      <c r="F5256" s="388"/>
      <c r="G5256" s="389"/>
      <c r="H5256" s="390"/>
      <c r="I5256" s="388"/>
      <c r="J5256" s="389"/>
      <c r="K5256" s="385"/>
      <c r="L5256" s="385"/>
      <c r="M5256" s="385"/>
      <c r="N5256" s="391"/>
      <c r="O5256" s="385"/>
      <c r="P5256" s="394" t="str">
        <f>TEXT(daily!$B5256,"mmmm")</f>
        <v>January</v>
      </c>
      <c r="Q5256" s="397"/>
      <c r="R5256" s="313" t="str">
        <f t="shared" si="121"/>
        <v>1900</v>
      </c>
    </row>
    <row r="5257" ht="27" customHeight="1" spans="1:18">
      <c r="A5257" s="383"/>
      <c r="B5257" s="384"/>
      <c r="C5257" s="385"/>
      <c r="D5257" s="386"/>
      <c r="E5257" s="387"/>
      <c r="F5257" s="388"/>
      <c r="G5257" s="389"/>
      <c r="H5257" s="390"/>
      <c r="I5257" s="388"/>
      <c r="J5257" s="389"/>
      <c r="K5257" s="385"/>
      <c r="L5257" s="385"/>
      <c r="M5257" s="385"/>
      <c r="N5257" s="393"/>
      <c r="O5257" s="385"/>
      <c r="P5257" s="394" t="str">
        <f>TEXT(daily!$B5257,"mmmm")</f>
        <v>January</v>
      </c>
      <c r="Q5257" s="396"/>
      <c r="R5257" s="313" t="str">
        <f t="shared" si="121"/>
        <v>1900</v>
      </c>
    </row>
    <row r="5258" ht="27" customHeight="1" spans="1:18">
      <c r="A5258" s="383"/>
      <c r="B5258" s="384"/>
      <c r="C5258" s="385"/>
      <c r="D5258" s="386"/>
      <c r="E5258" s="387"/>
      <c r="F5258" s="388"/>
      <c r="G5258" s="389"/>
      <c r="H5258" s="390"/>
      <c r="I5258" s="388"/>
      <c r="J5258" s="389"/>
      <c r="K5258" s="385"/>
      <c r="L5258" s="385"/>
      <c r="M5258" s="385"/>
      <c r="N5258" s="391"/>
      <c r="O5258" s="385"/>
      <c r="P5258" s="394" t="str">
        <f>TEXT(daily!$B5258,"mmmm")</f>
        <v>January</v>
      </c>
      <c r="Q5258" s="397"/>
      <c r="R5258" s="313" t="str">
        <f t="shared" si="121"/>
        <v>1900</v>
      </c>
    </row>
    <row r="5259" ht="27" customHeight="1" spans="1:18">
      <c r="A5259" s="383"/>
      <c r="B5259" s="384"/>
      <c r="C5259" s="385"/>
      <c r="D5259" s="386"/>
      <c r="E5259" s="387"/>
      <c r="F5259" s="388"/>
      <c r="G5259" s="389"/>
      <c r="H5259" s="390"/>
      <c r="I5259" s="388"/>
      <c r="J5259" s="389"/>
      <c r="K5259" s="385"/>
      <c r="L5259" s="385"/>
      <c r="M5259" s="385"/>
      <c r="N5259" s="393"/>
      <c r="O5259" s="385"/>
      <c r="P5259" s="394" t="str">
        <f>TEXT(daily!$B5259,"mmmm")</f>
        <v>January</v>
      </c>
      <c r="Q5259" s="396"/>
      <c r="R5259" s="313" t="str">
        <f t="shared" si="121"/>
        <v>1900</v>
      </c>
    </row>
    <row r="5260" ht="27" customHeight="1" spans="1:18">
      <c r="A5260" s="383"/>
      <c r="B5260" s="384"/>
      <c r="C5260" s="385"/>
      <c r="D5260" s="386"/>
      <c r="E5260" s="387"/>
      <c r="F5260" s="388"/>
      <c r="G5260" s="389"/>
      <c r="H5260" s="390"/>
      <c r="I5260" s="388"/>
      <c r="J5260" s="389"/>
      <c r="K5260" s="385"/>
      <c r="L5260" s="385"/>
      <c r="M5260" s="385"/>
      <c r="N5260" s="391"/>
      <c r="O5260" s="385"/>
      <c r="P5260" s="394" t="str">
        <f>TEXT(daily!$B5260,"mmmm")</f>
        <v>January</v>
      </c>
      <c r="Q5260" s="397"/>
      <c r="R5260" s="313" t="str">
        <f t="shared" si="121"/>
        <v>1900</v>
      </c>
    </row>
    <row r="5261" ht="27" customHeight="1" spans="1:18">
      <c r="A5261" s="383"/>
      <c r="B5261" s="384"/>
      <c r="C5261" s="385"/>
      <c r="D5261" s="386"/>
      <c r="E5261" s="387"/>
      <c r="F5261" s="388"/>
      <c r="G5261" s="389"/>
      <c r="H5261" s="390"/>
      <c r="I5261" s="388"/>
      <c r="J5261" s="389"/>
      <c r="K5261" s="385"/>
      <c r="L5261" s="385"/>
      <c r="M5261" s="385"/>
      <c r="N5261" s="393"/>
      <c r="O5261" s="385"/>
      <c r="P5261" s="394" t="str">
        <f>TEXT(daily!$B5261,"mmmm")</f>
        <v>January</v>
      </c>
      <c r="Q5261" s="396"/>
      <c r="R5261" s="313" t="str">
        <f t="shared" si="121"/>
        <v>1900</v>
      </c>
    </row>
    <row r="5262" ht="27" customHeight="1" spans="1:18">
      <c r="A5262" s="383"/>
      <c r="B5262" s="384"/>
      <c r="C5262" s="385"/>
      <c r="D5262" s="386"/>
      <c r="E5262" s="387"/>
      <c r="F5262" s="388"/>
      <c r="G5262" s="389"/>
      <c r="H5262" s="390"/>
      <c r="I5262" s="388"/>
      <c r="J5262" s="389"/>
      <c r="K5262" s="385"/>
      <c r="L5262" s="385"/>
      <c r="M5262" s="385"/>
      <c r="N5262" s="391"/>
      <c r="O5262" s="385"/>
      <c r="P5262" s="394" t="str">
        <f>TEXT(daily!$B5262,"mmmm")</f>
        <v>January</v>
      </c>
      <c r="Q5262" s="397"/>
      <c r="R5262" s="313" t="str">
        <f t="shared" si="121"/>
        <v>1900</v>
      </c>
    </row>
    <row r="5263" ht="27" customHeight="1" spans="1:18">
      <c r="A5263" s="383"/>
      <c r="B5263" s="384"/>
      <c r="C5263" s="385"/>
      <c r="D5263" s="386"/>
      <c r="E5263" s="387"/>
      <c r="F5263" s="388"/>
      <c r="G5263" s="389"/>
      <c r="H5263" s="390"/>
      <c r="I5263" s="388"/>
      <c r="J5263" s="389"/>
      <c r="K5263" s="385"/>
      <c r="L5263" s="385"/>
      <c r="M5263" s="385"/>
      <c r="N5263" s="393"/>
      <c r="O5263" s="385"/>
      <c r="P5263" s="394" t="str">
        <f>TEXT(daily!$B5263,"mmmm")</f>
        <v>January</v>
      </c>
      <c r="Q5263" s="396"/>
      <c r="R5263" s="313" t="str">
        <f t="shared" ref="R5263:R5326" si="122">TEXT(B5263,"yyyy")</f>
        <v>1900</v>
      </c>
    </row>
    <row r="5264" ht="27" customHeight="1" spans="1:18">
      <c r="A5264" s="383"/>
      <c r="B5264" s="384"/>
      <c r="C5264" s="385"/>
      <c r="D5264" s="386"/>
      <c r="E5264" s="387"/>
      <c r="F5264" s="388"/>
      <c r="G5264" s="389"/>
      <c r="H5264" s="390"/>
      <c r="I5264" s="388"/>
      <c r="J5264" s="389"/>
      <c r="K5264" s="385"/>
      <c r="L5264" s="385"/>
      <c r="M5264" s="385"/>
      <c r="N5264" s="391"/>
      <c r="O5264" s="385"/>
      <c r="P5264" s="394" t="str">
        <f>TEXT(daily!$B5264,"mmmm")</f>
        <v>January</v>
      </c>
      <c r="Q5264" s="397"/>
      <c r="R5264" s="313" t="str">
        <f t="shared" si="122"/>
        <v>1900</v>
      </c>
    </row>
    <row r="5265" ht="27" customHeight="1" spans="1:18">
      <c r="A5265" s="383"/>
      <c r="B5265" s="384"/>
      <c r="C5265" s="385"/>
      <c r="D5265" s="386"/>
      <c r="E5265" s="387"/>
      <c r="F5265" s="388"/>
      <c r="G5265" s="389"/>
      <c r="H5265" s="390"/>
      <c r="I5265" s="388"/>
      <c r="J5265" s="389"/>
      <c r="K5265" s="385"/>
      <c r="L5265" s="385"/>
      <c r="M5265" s="385"/>
      <c r="N5265" s="393"/>
      <c r="O5265" s="385"/>
      <c r="P5265" s="394" t="str">
        <f>TEXT(daily!$B5265,"mmmm")</f>
        <v>January</v>
      </c>
      <c r="Q5265" s="396"/>
      <c r="R5265" s="313" t="str">
        <f t="shared" si="122"/>
        <v>1900</v>
      </c>
    </row>
    <row r="5266" ht="27" customHeight="1" spans="1:18">
      <c r="A5266" s="383"/>
      <c r="B5266" s="384"/>
      <c r="C5266" s="385"/>
      <c r="D5266" s="386"/>
      <c r="E5266" s="387"/>
      <c r="F5266" s="388"/>
      <c r="G5266" s="389"/>
      <c r="H5266" s="390"/>
      <c r="I5266" s="388"/>
      <c r="J5266" s="389"/>
      <c r="K5266" s="385"/>
      <c r="L5266" s="385"/>
      <c r="M5266" s="385"/>
      <c r="N5266" s="391"/>
      <c r="O5266" s="385"/>
      <c r="P5266" s="394" t="str">
        <f>TEXT(daily!$B5266,"mmmm")</f>
        <v>January</v>
      </c>
      <c r="Q5266" s="397"/>
      <c r="R5266" s="313" t="str">
        <f t="shared" si="122"/>
        <v>1900</v>
      </c>
    </row>
    <row r="5267" ht="27" customHeight="1" spans="1:18">
      <c r="A5267" s="383"/>
      <c r="B5267" s="384"/>
      <c r="C5267" s="385"/>
      <c r="D5267" s="386"/>
      <c r="E5267" s="387"/>
      <c r="F5267" s="388"/>
      <c r="G5267" s="389"/>
      <c r="H5267" s="390"/>
      <c r="I5267" s="388"/>
      <c r="J5267" s="389"/>
      <c r="K5267" s="385"/>
      <c r="L5267" s="385"/>
      <c r="M5267" s="385"/>
      <c r="N5267" s="393"/>
      <c r="O5267" s="385"/>
      <c r="P5267" s="394" t="str">
        <f>TEXT(daily!$B5267,"mmmm")</f>
        <v>January</v>
      </c>
      <c r="Q5267" s="396"/>
      <c r="R5267" s="313" t="str">
        <f t="shared" si="122"/>
        <v>1900</v>
      </c>
    </row>
    <row r="5268" ht="27" customHeight="1" spans="1:18">
      <c r="A5268" s="383"/>
      <c r="B5268" s="384"/>
      <c r="C5268" s="385"/>
      <c r="D5268" s="386"/>
      <c r="E5268" s="387"/>
      <c r="F5268" s="388"/>
      <c r="G5268" s="389"/>
      <c r="H5268" s="390"/>
      <c r="I5268" s="388"/>
      <c r="J5268" s="389"/>
      <c r="K5268" s="385"/>
      <c r="L5268" s="385"/>
      <c r="M5268" s="385"/>
      <c r="N5268" s="391"/>
      <c r="O5268" s="385"/>
      <c r="P5268" s="394" t="str">
        <f>TEXT(daily!$B5268,"mmmm")</f>
        <v>January</v>
      </c>
      <c r="Q5268" s="397"/>
      <c r="R5268" s="313" t="str">
        <f t="shared" si="122"/>
        <v>1900</v>
      </c>
    </row>
    <row r="5269" ht="27" customHeight="1" spans="1:18">
      <c r="A5269" s="383"/>
      <c r="B5269" s="384"/>
      <c r="C5269" s="385"/>
      <c r="D5269" s="386"/>
      <c r="E5269" s="387"/>
      <c r="F5269" s="388"/>
      <c r="G5269" s="389"/>
      <c r="H5269" s="390"/>
      <c r="I5269" s="388"/>
      <c r="J5269" s="389"/>
      <c r="K5269" s="385"/>
      <c r="L5269" s="385"/>
      <c r="M5269" s="385"/>
      <c r="N5269" s="393"/>
      <c r="O5269" s="385"/>
      <c r="P5269" s="394" t="str">
        <f>TEXT(daily!$B5269,"mmmm")</f>
        <v>January</v>
      </c>
      <c r="Q5269" s="396"/>
      <c r="R5269" s="313" t="str">
        <f t="shared" si="122"/>
        <v>1900</v>
      </c>
    </row>
    <row r="5270" ht="27" customHeight="1" spans="1:18">
      <c r="A5270" s="383"/>
      <c r="B5270" s="384"/>
      <c r="C5270" s="385"/>
      <c r="D5270" s="386"/>
      <c r="E5270" s="387"/>
      <c r="F5270" s="388"/>
      <c r="G5270" s="389"/>
      <c r="H5270" s="390"/>
      <c r="I5270" s="388"/>
      <c r="J5270" s="389"/>
      <c r="K5270" s="385"/>
      <c r="L5270" s="385"/>
      <c r="M5270" s="385"/>
      <c r="N5270" s="391"/>
      <c r="O5270" s="385"/>
      <c r="P5270" s="394" t="str">
        <f>TEXT(daily!$B5270,"mmmm")</f>
        <v>January</v>
      </c>
      <c r="Q5270" s="397"/>
      <c r="R5270" s="313" t="str">
        <f t="shared" si="122"/>
        <v>1900</v>
      </c>
    </row>
    <row r="5271" ht="27" customHeight="1" spans="1:18">
      <c r="A5271" s="383"/>
      <c r="B5271" s="384"/>
      <c r="C5271" s="385"/>
      <c r="D5271" s="386"/>
      <c r="E5271" s="387"/>
      <c r="F5271" s="388"/>
      <c r="G5271" s="389"/>
      <c r="H5271" s="390"/>
      <c r="I5271" s="388"/>
      <c r="J5271" s="389"/>
      <c r="K5271" s="385"/>
      <c r="L5271" s="385"/>
      <c r="M5271" s="385"/>
      <c r="N5271" s="393"/>
      <c r="O5271" s="385"/>
      <c r="P5271" s="394" t="str">
        <f>TEXT(daily!$B5271,"mmmm")</f>
        <v>January</v>
      </c>
      <c r="Q5271" s="396"/>
      <c r="R5271" s="313" t="str">
        <f t="shared" si="122"/>
        <v>1900</v>
      </c>
    </row>
    <row r="5272" ht="27" customHeight="1" spans="1:18">
      <c r="A5272" s="383"/>
      <c r="B5272" s="384"/>
      <c r="C5272" s="385"/>
      <c r="D5272" s="386"/>
      <c r="E5272" s="387"/>
      <c r="F5272" s="388"/>
      <c r="G5272" s="389"/>
      <c r="H5272" s="390"/>
      <c r="I5272" s="388"/>
      <c r="J5272" s="389"/>
      <c r="K5272" s="385"/>
      <c r="L5272" s="385"/>
      <c r="M5272" s="385"/>
      <c r="N5272" s="391"/>
      <c r="O5272" s="385"/>
      <c r="P5272" s="394" t="str">
        <f>TEXT(daily!$B5272,"mmmm")</f>
        <v>January</v>
      </c>
      <c r="Q5272" s="397"/>
      <c r="R5272" s="313" t="str">
        <f t="shared" si="122"/>
        <v>1900</v>
      </c>
    </row>
    <row r="5273" ht="27" customHeight="1" spans="1:18">
      <c r="A5273" s="383"/>
      <c r="B5273" s="384"/>
      <c r="C5273" s="385"/>
      <c r="D5273" s="386"/>
      <c r="E5273" s="387"/>
      <c r="F5273" s="388"/>
      <c r="G5273" s="389"/>
      <c r="H5273" s="390"/>
      <c r="I5273" s="388"/>
      <c r="J5273" s="389"/>
      <c r="K5273" s="385"/>
      <c r="L5273" s="385"/>
      <c r="M5273" s="385"/>
      <c r="N5273" s="393"/>
      <c r="O5273" s="385"/>
      <c r="P5273" s="394" t="str">
        <f>TEXT(daily!$B5273,"mmmm")</f>
        <v>January</v>
      </c>
      <c r="Q5273" s="396"/>
      <c r="R5273" s="313" t="str">
        <f t="shared" si="122"/>
        <v>1900</v>
      </c>
    </row>
    <row r="5274" ht="27" customHeight="1" spans="1:18">
      <c r="A5274" s="383"/>
      <c r="B5274" s="384"/>
      <c r="C5274" s="385"/>
      <c r="D5274" s="386"/>
      <c r="E5274" s="387"/>
      <c r="F5274" s="388"/>
      <c r="G5274" s="389"/>
      <c r="H5274" s="390"/>
      <c r="I5274" s="388"/>
      <c r="J5274" s="389"/>
      <c r="K5274" s="385"/>
      <c r="L5274" s="385"/>
      <c r="M5274" s="385"/>
      <c r="N5274" s="391"/>
      <c r="O5274" s="385"/>
      <c r="P5274" s="394" t="str">
        <f>TEXT(daily!$B5274,"mmmm")</f>
        <v>January</v>
      </c>
      <c r="Q5274" s="397"/>
      <c r="R5274" s="313" t="str">
        <f t="shared" si="122"/>
        <v>1900</v>
      </c>
    </row>
    <row r="5275" ht="27" customHeight="1" spans="1:18">
      <c r="A5275" s="383"/>
      <c r="B5275" s="384"/>
      <c r="C5275" s="385"/>
      <c r="D5275" s="386"/>
      <c r="E5275" s="387"/>
      <c r="F5275" s="388"/>
      <c r="G5275" s="389"/>
      <c r="H5275" s="390"/>
      <c r="I5275" s="388"/>
      <c r="J5275" s="389"/>
      <c r="K5275" s="385"/>
      <c r="L5275" s="385"/>
      <c r="M5275" s="385"/>
      <c r="N5275" s="393"/>
      <c r="O5275" s="385"/>
      <c r="P5275" s="394" t="str">
        <f>TEXT(daily!$B5275,"mmmm")</f>
        <v>January</v>
      </c>
      <c r="Q5275" s="396"/>
      <c r="R5275" s="313" t="str">
        <f t="shared" si="122"/>
        <v>1900</v>
      </c>
    </row>
    <row r="5276" ht="27" customHeight="1" spans="1:18">
      <c r="A5276" s="383"/>
      <c r="B5276" s="384"/>
      <c r="C5276" s="385"/>
      <c r="D5276" s="386"/>
      <c r="E5276" s="387"/>
      <c r="F5276" s="388"/>
      <c r="G5276" s="389"/>
      <c r="H5276" s="390"/>
      <c r="I5276" s="388"/>
      <c r="J5276" s="389"/>
      <c r="K5276" s="385"/>
      <c r="L5276" s="385"/>
      <c r="M5276" s="385"/>
      <c r="N5276" s="391"/>
      <c r="O5276" s="385"/>
      <c r="P5276" s="394" t="str">
        <f>TEXT(daily!$B5276,"mmmm")</f>
        <v>January</v>
      </c>
      <c r="Q5276" s="397"/>
      <c r="R5276" s="313" t="str">
        <f t="shared" si="122"/>
        <v>1900</v>
      </c>
    </row>
    <row r="5277" ht="27" customHeight="1" spans="1:18">
      <c r="A5277" s="383"/>
      <c r="B5277" s="384"/>
      <c r="C5277" s="385"/>
      <c r="D5277" s="386"/>
      <c r="E5277" s="387"/>
      <c r="F5277" s="388"/>
      <c r="G5277" s="389"/>
      <c r="H5277" s="390"/>
      <c r="I5277" s="388"/>
      <c r="J5277" s="389"/>
      <c r="K5277" s="385"/>
      <c r="L5277" s="385"/>
      <c r="M5277" s="385"/>
      <c r="N5277" s="393"/>
      <c r="O5277" s="385"/>
      <c r="P5277" s="394" t="str">
        <f>TEXT(daily!$B5277,"mmmm")</f>
        <v>January</v>
      </c>
      <c r="Q5277" s="396"/>
      <c r="R5277" s="313" t="str">
        <f t="shared" si="122"/>
        <v>1900</v>
      </c>
    </row>
    <row r="5278" ht="27" customHeight="1" spans="1:18">
      <c r="A5278" s="383"/>
      <c r="B5278" s="384"/>
      <c r="C5278" s="385"/>
      <c r="D5278" s="386"/>
      <c r="E5278" s="387"/>
      <c r="F5278" s="388"/>
      <c r="G5278" s="389"/>
      <c r="H5278" s="390"/>
      <c r="I5278" s="388"/>
      <c r="J5278" s="389"/>
      <c r="K5278" s="385"/>
      <c r="L5278" s="385"/>
      <c r="M5278" s="385"/>
      <c r="N5278" s="391"/>
      <c r="O5278" s="385"/>
      <c r="P5278" s="394" t="str">
        <f>TEXT(daily!$B5278,"mmmm")</f>
        <v>January</v>
      </c>
      <c r="Q5278" s="397"/>
      <c r="R5278" s="313" t="str">
        <f t="shared" si="122"/>
        <v>1900</v>
      </c>
    </row>
    <row r="5279" ht="27" customHeight="1" spans="1:18">
      <c r="A5279" s="383"/>
      <c r="B5279" s="384"/>
      <c r="C5279" s="385"/>
      <c r="D5279" s="386"/>
      <c r="E5279" s="387"/>
      <c r="F5279" s="388"/>
      <c r="G5279" s="389"/>
      <c r="H5279" s="390"/>
      <c r="I5279" s="388"/>
      <c r="J5279" s="389"/>
      <c r="K5279" s="385"/>
      <c r="L5279" s="385"/>
      <c r="M5279" s="385"/>
      <c r="N5279" s="393"/>
      <c r="O5279" s="385"/>
      <c r="P5279" s="394" t="str">
        <f>TEXT(daily!$B5279,"mmmm")</f>
        <v>January</v>
      </c>
      <c r="Q5279" s="396"/>
      <c r="R5279" s="313" t="str">
        <f t="shared" si="122"/>
        <v>1900</v>
      </c>
    </row>
    <row r="5280" ht="27" customHeight="1" spans="1:18">
      <c r="A5280" s="383"/>
      <c r="B5280" s="384"/>
      <c r="C5280" s="385"/>
      <c r="D5280" s="386"/>
      <c r="E5280" s="387"/>
      <c r="F5280" s="388"/>
      <c r="G5280" s="389"/>
      <c r="H5280" s="390"/>
      <c r="I5280" s="388"/>
      <c r="J5280" s="389"/>
      <c r="K5280" s="385"/>
      <c r="L5280" s="385"/>
      <c r="M5280" s="385"/>
      <c r="N5280" s="391"/>
      <c r="O5280" s="385"/>
      <c r="P5280" s="394" t="str">
        <f>TEXT(daily!$B5280,"mmmm")</f>
        <v>January</v>
      </c>
      <c r="Q5280" s="397"/>
      <c r="R5280" s="313" t="str">
        <f t="shared" si="122"/>
        <v>1900</v>
      </c>
    </row>
    <row r="5281" ht="27" customHeight="1" spans="1:18">
      <c r="A5281" s="383"/>
      <c r="B5281" s="384"/>
      <c r="C5281" s="385"/>
      <c r="D5281" s="386"/>
      <c r="E5281" s="387"/>
      <c r="F5281" s="388"/>
      <c r="G5281" s="389"/>
      <c r="H5281" s="390"/>
      <c r="I5281" s="388"/>
      <c r="J5281" s="389"/>
      <c r="K5281" s="385"/>
      <c r="L5281" s="385"/>
      <c r="M5281" s="385"/>
      <c r="N5281" s="393"/>
      <c r="O5281" s="385"/>
      <c r="P5281" s="394" t="str">
        <f>TEXT(daily!$B5281,"mmmm")</f>
        <v>January</v>
      </c>
      <c r="Q5281" s="396"/>
      <c r="R5281" s="313" t="str">
        <f t="shared" si="122"/>
        <v>1900</v>
      </c>
    </row>
    <row r="5282" ht="27" customHeight="1" spans="1:18">
      <c r="A5282" s="383"/>
      <c r="B5282" s="384"/>
      <c r="C5282" s="385"/>
      <c r="D5282" s="386"/>
      <c r="E5282" s="387"/>
      <c r="F5282" s="388"/>
      <c r="G5282" s="389"/>
      <c r="H5282" s="390"/>
      <c r="I5282" s="388"/>
      <c r="J5282" s="389"/>
      <c r="K5282" s="385"/>
      <c r="L5282" s="385"/>
      <c r="M5282" s="385"/>
      <c r="N5282" s="391"/>
      <c r="O5282" s="385"/>
      <c r="P5282" s="394" t="str">
        <f>TEXT(daily!$B5282,"mmmm")</f>
        <v>January</v>
      </c>
      <c r="Q5282" s="397"/>
      <c r="R5282" s="313" t="str">
        <f t="shared" si="122"/>
        <v>1900</v>
      </c>
    </row>
    <row r="5283" ht="27" customHeight="1" spans="1:18">
      <c r="A5283" s="383"/>
      <c r="B5283" s="384"/>
      <c r="C5283" s="385"/>
      <c r="D5283" s="386"/>
      <c r="E5283" s="387"/>
      <c r="F5283" s="388"/>
      <c r="G5283" s="389"/>
      <c r="H5283" s="390"/>
      <c r="I5283" s="388"/>
      <c r="J5283" s="389"/>
      <c r="K5283" s="385"/>
      <c r="L5283" s="385"/>
      <c r="M5283" s="385"/>
      <c r="N5283" s="393"/>
      <c r="O5283" s="385"/>
      <c r="P5283" s="394" t="str">
        <f>TEXT(daily!$B5283,"mmmm")</f>
        <v>January</v>
      </c>
      <c r="Q5283" s="396"/>
      <c r="R5283" s="313" t="str">
        <f t="shared" si="122"/>
        <v>1900</v>
      </c>
    </row>
    <row r="5284" ht="27" customHeight="1" spans="1:18">
      <c r="A5284" s="383"/>
      <c r="B5284" s="384"/>
      <c r="C5284" s="385"/>
      <c r="D5284" s="386"/>
      <c r="E5284" s="387"/>
      <c r="F5284" s="388"/>
      <c r="G5284" s="389"/>
      <c r="H5284" s="390"/>
      <c r="I5284" s="388"/>
      <c r="J5284" s="389"/>
      <c r="K5284" s="385"/>
      <c r="L5284" s="385"/>
      <c r="M5284" s="385"/>
      <c r="N5284" s="391"/>
      <c r="O5284" s="385"/>
      <c r="P5284" s="394" t="str">
        <f>TEXT(daily!$B5284,"mmmm")</f>
        <v>January</v>
      </c>
      <c r="Q5284" s="397"/>
      <c r="R5284" s="313" t="str">
        <f t="shared" si="122"/>
        <v>1900</v>
      </c>
    </row>
    <row r="5285" ht="27" customHeight="1" spans="1:18">
      <c r="A5285" s="383"/>
      <c r="B5285" s="384"/>
      <c r="C5285" s="385"/>
      <c r="D5285" s="386"/>
      <c r="E5285" s="387"/>
      <c r="F5285" s="388"/>
      <c r="G5285" s="389"/>
      <c r="H5285" s="390"/>
      <c r="I5285" s="388"/>
      <c r="J5285" s="389"/>
      <c r="K5285" s="385"/>
      <c r="L5285" s="385"/>
      <c r="M5285" s="385"/>
      <c r="N5285" s="393"/>
      <c r="O5285" s="385"/>
      <c r="P5285" s="394" t="str">
        <f>TEXT(daily!$B5285,"mmmm")</f>
        <v>January</v>
      </c>
      <c r="Q5285" s="396"/>
      <c r="R5285" s="313" t="str">
        <f t="shared" si="122"/>
        <v>1900</v>
      </c>
    </row>
    <row r="5286" ht="27" customHeight="1" spans="1:18">
      <c r="A5286" s="383"/>
      <c r="B5286" s="384"/>
      <c r="C5286" s="385"/>
      <c r="D5286" s="386"/>
      <c r="E5286" s="387"/>
      <c r="F5286" s="388"/>
      <c r="G5286" s="389"/>
      <c r="H5286" s="390"/>
      <c r="I5286" s="388"/>
      <c r="J5286" s="389"/>
      <c r="K5286" s="385"/>
      <c r="L5286" s="385"/>
      <c r="M5286" s="385"/>
      <c r="N5286" s="391"/>
      <c r="O5286" s="385"/>
      <c r="P5286" s="394" t="str">
        <f>TEXT(daily!$B5286,"mmmm")</f>
        <v>January</v>
      </c>
      <c r="Q5286" s="397"/>
      <c r="R5286" s="313" t="str">
        <f t="shared" si="122"/>
        <v>1900</v>
      </c>
    </row>
    <row r="5287" ht="27" customHeight="1" spans="1:18">
      <c r="A5287" s="383"/>
      <c r="B5287" s="384"/>
      <c r="C5287" s="385"/>
      <c r="D5287" s="386"/>
      <c r="E5287" s="387"/>
      <c r="F5287" s="388"/>
      <c r="G5287" s="389"/>
      <c r="H5287" s="390"/>
      <c r="I5287" s="388"/>
      <c r="J5287" s="389"/>
      <c r="K5287" s="385"/>
      <c r="L5287" s="385"/>
      <c r="M5287" s="385"/>
      <c r="N5287" s="393"/>
      <c r="O5287" s="385"/>
      <c r="P5287" s="394" t="str">
        <f>TEXT(daily!$B5287,"mmmm")</f>
        <v>January</v>
      </c>
      <c r="Q5287" s="396"/>
      <c r="R5287" s="313" t="str">
        <f t="shared" si="122"/>
        <v>1900</v>
      </c>
    </row>
    <row r="5288" ht="27" customHeight="1" spans="1:18">
      <c r="A5288" s="383"/>
      <c r="B5288" s="384"/>
      <c r="C5288" s="385"/>
      <c r="D5288" s="386"/>
      <c r="E5288" s="387"/>
      <c r="F5288" s="388"/>
      <c r="G5288" s="389"/>
      <c r="H5288" s="390"/>
      <c r="I5288" s="388"/>
      <c r="J5288" s="389"/>
      <c r="K5288" s="385"/>
      <c r="L5288" s="385"/>
      <c r="M5288" s="385"/>
      <c r="N5288" s="391"/>
      <c r="O5288" s="385"/>
      <c r="P5288" s="394" t="str">
        <f>TEXT(daily!$B5288,"mmmm")</f>
        <v>January</v>
      </c>
      <c r="Q5288" s="397"/>
      <c r="R5288" s="313" t="str">
        <f t="shared" si="122"/>
        <v>1900</v>
      </c>
    </row>
    <row r="5289" ht="27" customHeight="1" spans="1:18">
      <c r="A5289" s="383"/>
      <c r="B5289" s="384"/>
      <c r="C5289" s="385"/>
      <c r="D5289" s="386"/>
      <c r="E5289" s="387"/>
      <c r="F5289" s="388"/>
      <c r="G5289" s="389"/>
      <c r="H5289" s="390"/>
      <c r="I5289" s="388"/>
      <c r="J5289" s="389"/>
      <c r="K5289" s="385"/>
      <c r="L5289" s="385"/>
      <c r="M5289" s="385"/>
      <c r="N5289" s="393"/>
      <c r="O5289" s="385"/>
      <c r="P5289" s="394" t="str">
        <f>TEXT(daily!$B5289,"mmmm")</f>
        <v>January</v>
      </c>
      <c r="Q5289" s="396"/>
      <c r="R5289" s="313" t="str">
        <f t="shared" si="122"/>
        <v>1900</v>
      </c>
    </row>
    <row r="5290" ht="27" customHeight="1" spans="1:18">
      <c r="A5290" s="383"/>
      <c r="B5290" s="384"/>
      <c r="C5290" s="385"/>
      <c r="D5290" s="386"/>
      <c r="E5290" s="387"/>
      <c r="F5290" s="388"/>
      <c r="G5290" s="389"/>
      <c r="H5290" s="390"/>
      <c r="I5290" s="388"/>
      <c r="J5290" s="389"/>
      <c r="K5290" s="385"/>
      <c r="L5290" s="385"/>
      <c r="M5290" s="385"/>
      <c r="N5290" s="391"/>
      <c r="O5290" s="385"/>
      <c r="P5290" s="394" t="str">
        <f>TEXT(daily!$B5290,"mmmm")</f>
        <v>January</v>
      </c>
      <c r="Q5290" s="397"/>
      <c r="R5290" s="313" t="str">
        <f t="shared" si="122"/>
        <v>1900</v>
      </c>
    </row>
    <row r="5291" ht="27" customHeight="1" spans="1:18">
      <c r="A5291" s="383"/>
      <c r="B5291" s="384"/>
      <c r="C5291" s="385"/>
      <c r="D5291" s="386"/>
      <c r="E5291" s="387"/>
      <c r="F5291" s="388"/>
      <c r="G5291" s="389"/>
      <c r="H5291" s="390"/>
      <c r="I5291" s="388"/>
      <c r="J5291" s="389"/>
      <c r="K5291" s="385"/>
      <c r="L5291" s="385"/>
      <c r="M5291" s="385"/>
      <c r="N5291" s="393"/>
      <c r="O5291" s="385"/>
      <c r="P5291" s="394" t="str">
        <f>TEXT(daily!$B5291,"mmmm")</f>
        <v>January</v>
      </c>
      <c r="Q5291" s="396"/>
      <c r="R5291" s="313" t="str">
        <f t="shared" si="122"/>
        <v>1900</v>
      </c>
    </row>
    <row r="5292" ht="27" customHeight="1" spans="1:18">
      <c r="A5292" s="383"/>
      <c r="B5292" s="384"/>
      <c r="C5292" s="385"/>
      <c r="D5292" s="386"/>
      <c r="E5292" s="387"/>
      <c r="F5292" s="388"/>
      <c r="G5292" s="389"/>
      <c r="H5292" s="390"/>
      <c r="I5292" s="388"/>
      <c r="J5292" s="389"/>
      <c r="K5292" s="385"/>
      <c r="L5292" s="385"/>
      <c r="M5292" s="385"/>
      <c r="N5292" s="391"/>
      <c r="O5292" s="385"/>
      <c r="P5292" s="394" t="str">
        <f>TEXT(daily!$B5292,"mmmm")</f>
        <v>January</v>
      </c>
      <c r="Q5292" s="397"/>
      <c r="R5292" s="313" t="str">
        <f t="shared" si="122"/>
        <v>1900</v>
      </c>
    </row>
    <row r="5293" ht="27" customHeight="1" spans="1:18">
      <c r="A5293" s="383"/>
      <c r="B5293" s="384"/>
      <c r="C5293" s="385"/>
      <c r="D5293" s="386"/>
      <c r="E5293" s="387"/>
      <c r="F5293" s="388"/>
      <c r="G5293" s="389"/>
      <c r="H5293" s="390"/>
      <c r="I5293" s="388"/>
      <c r="J5293" s="389"/>
      <c r="K5293" s="385"/>
      <c r="L5293" s="385"/>
      <c r="M5293" s="385"/>
      <c r="N5293" s="393"/>
      <c r="O5293" s="385"/>
      <c r="P5293" s="394" t="str">
        <f>TEXT(daily!$B5293,"mmmm")</f>
        <v>January</v>
      </c>
      <c r="Q5293" s="396"/>
      <c r="R5293" s="313" t="str">
        <f t="shared" si="122"/>
        <v>1900</v>
      </c>
    </row>
    <row r="5294" ht="27" customHeight="1" spans="1:18">
      <c r="A5294" s="383"/>
      <c r="B5294" s="384"/>
      <c r="C5294" s="385"/>
      <c r="D5294" s="386"/>
      <c r="E5294" s="387"/>
      <c r="F5294" s="388"/>
      <c r="G5294" s="389"/>
      <c r="H5294" s="390"/>
      <c r="I5294" s="388"/>
      <c r="J5294" s="389"/>
      <c r="K5294" s="385"/>
      <c r="L5294" s="385"/>
      <c r="M5294" s="385"/>
      <c r="N5294" s="391"/>
      <c r="O5294" s="385"/>
      <c r="P5294" s="394" t="str">
        <f>TEXT(daily!$B5294,"mmmm")</f>
        <v>January</v>
      </c>
      <c r="Q5294" s="397"/>
      <c r="R5294" s="313" t="str">
        <f t="shared" si="122"/>
        <v>1900</v>
      </c>
    </row>
    <row r="5295" ht="27" customHeight="1" spans="1:18">
      <c r="A5295" s="383"/>
      <c r="B5295" s="384"/>
      <c r="C5295" s="385"/>
      <c r="D5295" s="386"/>
      <c r="E5295" s="387"/>
      <c r="F5295" s="388"/>
      <c r="G5295" s="389"/>
      <c r="H5295" s="390"/>
      <c r="I5295" s="388"/>
      <c r="J5295" s="389"/>
      <c r="K5295" s="385"/>
      <c r="L5295" s="385"/>
      <c r="M5295" s="385"/>
      <c r="N5295" s="393"/>
      <c r="O5295" s="385"/>
      <c r="P5295" s="394" t="str">
        <f>TEXT(daily!$B5295,"mmmm")</f>
        <v>January</v>
      </c>
      <c r="Q5295" s="396"/>
      <c r="R5295" s="313" t="str">
        <f t="shared" si="122"/>
        <v>1900</v>
      </c>
    </row>
    <row r="5296" ht="27" customHeight="1" spans="1:18">
      <c r="A5296" s="383"/>
      <c r="B5296" s="384"/>
      <c r="C5296" s="385"/>
      <c r="D5296" s="386"/>
      <c r="E5296" s="387"/>
      <c r="F5296" s="388"/>
      <c r="G5296" s="389"/>
      <c r="H5296" s="390"/>
      <c r="I5296" s="388"/>
      <c r="J5296" s="389"/>
      <c r="K5296" s="385"/>
      <c r="L5296" s="385"/>
      <c r="M5296" s="385"/>
      <c r="N5296" s="391"/>
      <c r="O5296" s="385"/>
      <c r="P5296" s="394" t="str">
        <f>TEXT(daily!$B5296,"mmmm")</f>
        <v>January</v>
      </c>
      <c r="Q5296" s="397"/>
      <c r="R5296" s="313" t="str">
        <f t="shared" si="122"/>
        <v>1900</v>
      </c>
    </row>
    <row r="5297" ht="27" customHeight="1" spans="1:18">
      <c r="A5297" s="383"/>
      <c r="B5297" s="384"/>
      <c r="C5297" s="385"/>
      <c r="D5297" s="386"/>
      <c r="E5297" s="387"/>
      <c r="F5297" s="388"/>
      <c r="G5297" s="389"/>
      <c r="H5297" s="390"/>
      <c r="I5297" s="388"/>
      <c r="J5297" s="389"/>
      <c r="K5297" s="385"/>
      <c r="L5297" s="385"/>
      <c r="M5297" s="385"/>
      <c r="N5297" s="393"/>
      <c r="O5297" s="385"/>
      <c r="P5297" s="394" t="str">
        <f>TEXT(daily!$B5297,"mmmm")</f>
        <v>January</v>
      </c>
      <c r="Q5297" s="396"/>
      <c r="R5297" s="313" t="str">
        <f t="shared" si="122"/>
        <v>1900</v>
      </c>
    </row>
    <row r="5298" ht="27" customHeight="1" spans="1:18">
      <c r="A5298" s="383"/>
      <c r="B5298" s="384"/>
      <c r="C5298" s="385"/>
      <c r="D5298" s="386"/>
      <c r="E5298" s="387"/>
      <c r="F5298" s="388"/>
      <c r="G5298" s="389"/>
      <c r="H5298" s="390"/>
      <c r="I5298" s="388"/>
      <c r="J5298" s="389"/>
      <c r="K5298" s="385"/>
      <c r="L5298" s="385"/>
      <c r="M5298" s="385"/>
      <c r="N5298" s="391"/>
      <c r="O5298" s="385"/>
      <c r="P5298" s="394" t="str">
        <f>TEXT(daily!$B5298,"mmmm")</f>
        <v>January</v>
      </c>
      <c r="Q5298" s="397"/>
      <c r="R5298" s="313" t="str">
        <f t="shared" si="122"/>
        <v>1900</v>
      </c>
    </row>
    <row r="5299" ht="27" customHeight="1" spans="1:18">
      <c r="A5299" s="383"/>
      <c r="B5299" s="384"/>
      <c r="C5299" s="385"/>
      <c r="D5299" s="386"/>
      <c r="E5299" s="387"/>
      <c r="F5299" s="388"/>
      <c r="G5299" s="389"/>
      <c r="H5299" s="390"/>
      <c r="I5299" s="388"/>
      <c r="J5299" s="389"/>
      <c r="K5299" s="385"/>
      <c r="L5299" s="385"/>
      <c r="M5299" s="385"/>
      <c r="N5299" s="393"/>
      <c r="O5299" s="385"/>
      <c r="P5299" s="394" t="str">
        <f>TEXT(daily!$B5299,"mmmm")</f>
        <v>January</v>
      </c>
      <c r="Q5299" s="396"/>
      <c r="R5299" s="313" t="str">
        <f t="shared" si="122"/>
        <v>1900</v>
      </c>
    </row>
    <row r="5300" ht="27" customHeight="1" spans="1:18">
      <c r="A5300" s="383"/>
      <c r="B5300" s="384"/>
      <c r="C5300" s="385"/>
      <c r="D5300" s="386"/>
      <c r="E5300" s="387"/>
      <c r="F5300" s="388"/>
      <c r="G5300" s="389"/>
      <c r="H5300" s="390"/>
      <c r="I5300" s="388"/>
      <c r="J5300" s="389"/>
      <c r="K5300" s="385"/>
      <c r="L5300" s="385"/>
      <c r="M5300" s="385"/>
      <c r="N5300" s="391"/>
      <c r="O5300" s="385"/>
      <c r="P5300" s="394" t="str">
        <f>TEXT(daily!$B5300,"mmmm")</f>
        <v>January</v>
      </c>
      <c r="Q5300" s="397"/>
      <c r="R5300" s="313" t="str">
        <f t="shared" si="122"/>
        <v>1900</v>
      </c>
    </row>
    <row r="5301" ht="27" customHeight="1" spans="1:18">
      <c r="A5301" s="383"/>
      <c r="B5301" s="384"/>
      <c r="C5301" s="385"/>
      <c r="D5301" s="386"/>
      <c r="E5301" s="387"/>
      <c r="F5301" s="388"/>
      <c r="G5301" s="389"/>
      <c r="H5301" s="390"/>
      <c r="I5301" s="388"/>
      <c r="J5301" s="389"/>
      <c r="K5301" s="385"/>
      <c r="L5301" s="385"/>
      <c r="M5301" s="385"/>
      <c r="N5301" s="393"/>
      <c r="O5301" s="385"/>
      <c r="P5301" s="394" t="str">
        <f>TEXT(daily!$B5301,"mmmm")</f>
        <v>January</v>
      </c>
      <c r="Q5301" s="396"/>
      <c r="R5301" s="313" t="str">
        <f t="shared" si="122"/>
        <v>1900</v>
      </c>
    </row>
    <row r="5302" ht="27" customHeight="1" spans="1:18">
      <c r="A5302" s="383"/>
      <c r="B5302" s="384"/>
      <c r="C5302" s="385"/>
      <c r="D5302" s="386"/>
      <c r="E5302" s="387"/>
      <c r="F5302" s="388"/>
      <c r="G5302" s="389"/>
      <c r="H5302" s="390"/>
      <c r="I5302" s="388"/>
      <c r="J5302" s="389"/>
      <c r="K5302" s="385"/>
      <c r="L5302" s="385"/>
      <c r="M5302" s="385"/>
      <c r="N5302" s="391"/>
      <c r="O5302" s="385"/>
      <c r="P5302" s="394" t="str">
        <f>TEXT(daily!$B5302,"mmmm")</f>
        <v>January</v>
      </c>
      <c r="Q5302" s="397"/>
      <c r="R5302" s="313" t="str">
        <f t="shared" si="122"/>
        <v>1900</v>
      </c>
    </row>
    <row r="5303" ht="27" customHeight="1" spans="1:18">
      <c r="A5303" s="383"/>
      <c r="B5303" s="384"/>
      <c r="C5303" s="385"/>
      <c r="D5303" s="386"/>
      <c r="E5303" s="387"/>
      <c r="F5303" s="388"/>
      <c r="G5303" s="389"/>
      <c r="H5303" s="390"/>
      <c r="I5303" s="388"/>
      <c r="J5303" s="389"/>
      <c r="K5303" s="385"/>
      <c r="L5303" s="385"/>
      <c r="M5303" s="385"/>
      <c r="N5303" s="393"/>
      <c r="O5303" s="385"/>
      <c r="P5303" s="394" t="str">
        <f>TEXT(daily!$B5303,"mmmm")</f>
        <v>January</v>
      </c>
      <c r="Q5303" s="396"/>
      <c r="R5303" s="313" t="str">
        <f t="shared" si="122"/>
        <v>1900</v>
      </c>
    </row>
    <row r="5304" ht="27" customHeight="1" spans="1:18">
      <c r="A5304" s="383"/>
      <c r="B5304" s="384"/>
      <c r="C5304" s="385"/>
      <c r="D5304" s="386"/>
      <c r="E5304" s="387"/>
      <c r="F5304" s="388"/>
      <c r="G5304" s="389"/>
      <c r="H5304" s="390"/>
      <c r="I5304" s="388"/>
      <c r="J5304" s="389"/>
      <c r="K5304" s="385"/>
      <c r="L5304" s="385"/>
      <c r="M5304" s="385"/>
      <c r="N5304" s="391"/>
      <c r="O5304" s="385"/>
      <c r="P5304" s="394" t="str">
        <f>TEXT(daily!$B5304,"mmmm")</f>
        <v>January</v>
      </c>
      <c r="Q5304" s="397"/>
      <c r="R5304" s="313" t="str">
        <f t="shared" si="122"/>
        <v>1900</v>
      </c>
    </row>
    <row r="5305" ht="27" customHeight="1" spans="1:18">
      <c r="A5305" s="383"/>
      <c r="B5305" s="384"/>
      <c r="C5305" s="385"/>
      <c r="D5305" s="386"/>
      <c r="E5305" s="387"/>
      <c r="F5305" s="388"/>
      <c r="G5305" s="389"/>
      <c r="H5305" s="390"/>
      <c r="I5305" s="388"/>
      <c r="J5305" s="389"/>
      <c r="K5305" s="385"/>
      <c r="L5305" s="385"/>
      <c r="M5305" s="385"/>
      <c r="N5305" s="393"/>
      <c r="O5305" s="385"/>
      <c r="P5305" s="394" t="str">
        <f>TEXT(daily!$B5305,"mmmm")</f>
        <v>January</v>
      </c>
      <c r="Q5305" s="396"/>
      <c r="R5305" s="313" t="str">
        <f t="shared" si="122"/>
        <v>1900</v>
      </c>
    </row>
    <row r="5306" ht="27" customHeight="1" spans="1:18">
      <c r="A5306" s="383"/>
      <c r="B5306" s="384"/>
      <c r="C5306" s="385"/>
      <c r="D5306" s="386"/>
      <c r="E5306" s="387"/>
      <c r="F5306" s="388"/>
      <c r="G5306" s="389"/>
      <c r="H5306" s="390"/>
      <c r="I5306" s="388"/>
      <c r="J5306" s="389"/>
      <c r="K5306" s="385"/>
      <c r="L5306" s="385"/>
      <c r="M5306" s="385"/>
      <c r="N5306" s="391"/>
      <c r="O5306" s="385"/>
      <c r="P5306" s="394" t="str">
        <f>TEXT(daily!$B5306,"mmmm")</f>
        <v>January</v>
      </c>
      <c r="Q5306" s="397"/>
      <c r="R5306" s="313" t="str">
        <f t="shared" si="122"/>
        <v>1900</v>
      </c>
    </row>
    <row r="5307" ht="27" customHeight="1" spans="1:18">
      <c r="A5307" s="383"/>
      <c r="B5307" s="384"/>
      <c r="C5307" s="385"/>
      <c r="D5307" s="386"/>
      <c r="E5307" s="387"/>
      <c r="F5307" s="388"/>
      <c r="G5307" s="389"/>
      <c r="H5307" s="390"/>
      <c r="I5307" s="388"/>
      <c r="J5307" s="389"/>
      <c r="K5307" s="385"/>
      <c r="L5307" s="385"/>
      <c r="M5307" s="385"/>
      <c r="N5307" s="393"/>
      <c r="O5307" s="385"/>
      <c r="P5307" s="394" t="str">
        <f>TEXT(daily!$B5307,"mmmm")</f>
        <v>January</v>
      </c>
      <c r="Q5307" s="396"/>
      <c r="R5307" s="313" t="str">
        <f t="shared" si="122"/>
        <v>1900</v>
      </c>
    </row>
    <row r="5308" ht="27" customHeight="1" spans="1:18">
      <c r="A5308" s="383"/>
      <c r="B5308" s="384"/>
      <c r="C5308" s="385"/>
      <c r="D5308" s="386"/>
      <c r="E5308" s="387"/>
      <c r="F5308" s="388"/>
      <c r="G5308" s="389"/>
      <c r="H5308" s="390"/>
      <c r="I5308" s="388"/>
      <c r="J5308" s="389"/>
      <c r="K5308" s="385"/>
      <c r="L5308" s="385"/>
      <c r="M5308" s="385"/>
      <c r="N5308" s="391"/>
      <c r="O5308" s="385"/>
      <c r="P5308" s="394" t="str">
        <f>TEXT(daily!$B5308,"mmmm")</f>
        <v>January</v>
      </c>
      <c r="Q5308" s="397"/>
      <c r="R5308" s="313" t="str">
        <f t="shared" si="122"/>
        <v>1900</v>
      </c>
    </row>
    <row r="5309" ht="27" customHeight="1" spans="1:18">
      <c r="A5309" s="383"/>
      <c r="B5309" s="384"/>
      <c r="C5309" s="385"/>
      <c r="D5309" s="386"/>
      <c r="E5309" s="387"/>
      <c r="F5309" s="388"/>
      <c r="G5309" s="389"/>
      <c r="H5309" s="390"/>
      <c r="I5309" s="388"/>
      <c r="J5309" s="389"/>
      <c r="K5309" s="385"/>
      <c r="L5309" s="385"/>
      <c r="M5309" s="385"/>
      <c r="N5309" s="393"/>
      <c r="O5309" s="385"/>
      <c r="P5309" s="394" t="str">
        <f>TEXT(daily!$B5309,"mmmm")</f>
        <v>January</v>
      </c>
      <c r="Q5309" s="396"/>
      <c r="R5309" s="313" t="str">
        <f t="shared" si="122"/>
        <v>1900</v>
      </c>
    </row>
    <row r="5310" ht="27" customHeight="1" spans="1:18">
      <c r="A5310" s="383"/>
      <c r="B5310" s="384"/>
      <c r="C5310" s="385"/>
      <c r="D5310" s="386"/>
      <c r="E5310" s="387"/>
      <c r="F5310" s="388"/>
      <c r="G5310" s="389"/>
      <c r="H5310" s="390"/>
      <c r="I5310" s="388"/>
      <c r="J5310" s="389"/>
      <c r="K5310" s="385"/>
      <c r="L5310" s="385"/>
      <c r="M5310" s="385"/>
      <c r="N5310" s="391"/>
      <c r="O5310" s="385"/>
      <c r="P5310" s="394" t="str">
        <f>TEXT(daily!$B5310,"mmmm")</f>
        <v>January</v>
      </c>
      <c r="Q5310" s="397"/>
      <c r="R5310" s="313" t="str">
        <f t="shared" si="122"/>
        <v>1900</v>
      </c>
    </row>
    <row r="5311" ht="27" customHeight="1" spans="1:18">
      <c r="A5311" s="383"/>
      <c r="B5311" s="384"/>
      <c r="C5311" s="385"/>
      <c r="D5311" s="386"/>
      <c r="E5311" s="387"/>
      <c r="F5311" s="388"/>
      <c r="G5311" s="389"/>
      <c r="H5311" s="390"/>
      <c r="I5311" s="388"/>
      <c r="J5311" s="389"/>
      <c r="K5311" s="385"/>
      <c r="L5311" s="385"/>
      <c r="M5311" s="385"/>
      <c r="N5311" s="393"/>
      <c r="O5311" s="385"/>
      <c r="P5311" s="394" t="str">
        <f>TEXT(daily!$B5311,"mmmm")</f>
        <v>January</v>
      </c>
      <c r="Q5311" s="396"/>
      <c r="R5311" s="313" t="str">
        <f t="shared" si="122"/>
        <v>1900</v>
      </c>
    </row>
    <row r="5312" ht="27" customHeight="1" spans="1:18">
      <c r="A5312" s="383"/>
      <c r="B5312" s="384"/>
      <c r="C5312" s="385"/>
      <c r="D5312" s="386"/>
      <c r="E5312" s="387"/>
      <c r="F5312" s="388"/>
      <c r="G5312" s="389"/>
      <c r="H5312" s="390"/>
      <c r="I5312" s="388"/>
      <c r="J5312" s="389"/>
      <c r="K5312" s="385"/>
      <c r="L5312" s="385"/>
      <c r="M5312" s="385"/>
      <c r="N5312" s="391"/>
      <c r="O5312" s="385"/>
      <c r="P5312" s="394" t="str">
        <f>TEXT(daily!$B5312,"mmmm")</f>
        <v>January</v>
      </c>
      <c r="Q5312" s="397"/>
      <c r="R5312" s="313" t="str">
        <f t="shared" si="122"/>
        <v>1900</v>
      </c>
    </row>
    <row r="5313" ht="27" customHeight="1" spans="1:18">
      <c r="A5313" s="383"/>
      <c r="B5313" s="384"/>
      <c r="C5313" s="385"/>
      <c r="D5313" s="386"/>
      <c r="E5313" s="387"/>
      <c r="F5313" s="388"/>
      <c r="G5313" s="389"/>
      <c r="H5313" s="390"/>
      <c r="I5313" s="388"/>
      <c r="J5313" s="389"/>
      <c r="K5313" s="385"/>
      <c r="L5313" s="385"/>
      <c r="M5313" s="385"/>
      <c r="N5313" s="393"/>
      <c r="O5313" s="385"/>
      <c r="P5313" s="394" t="str">
        <f>TEXT(daily!$B5313,"mmmm")</f>
        <v>January</v>
      </c>
      <c r="Q5313" s="396"/>
      <c r="R5313" s="313" t="str">
        <f t="shared" si="122"/>
        <v>1900</v>
      </c>
    </row>
    <row r="5314" ht="27" customHeight="1" spans="1:18">
      <c r="A5314" s="383"/>
      <c r="B5314" s="384"/>
      <c r="C5314" s="385"/>
      <c r="D5314" s="386"/>
      <c r="E5314" s="387"/>
      <c r="F5314" s="388"/>
      <c r="G5314" s="389"/>
      <c r="H5314" s="390"/>
      <c r="I5314" s="388"/>
      <c r="J5314" s="389"/>
      <c r="K5314" s="385"/>
      <c r="L5314" s="385"/>
      <c r="M5314" s="385"/>
      <c r="N5314" s="391"/>
      <c r="O5314" s="385"/>
      <c r="P5314" s="394" t="str">
        <f>TEXT(daily!$B5314,"mmmm")</f>
        <v>January</v>
      </c>
      <c r="Q5314" s="397"/>
      <c r="R5314" s="313" t="str">
        <f t="shared" si="122"/>
        <v>1900</v>
      </c>
    </row>
    <row r="5315" ht="27" customHeight="1" spans="1:18">
      <c r="A5315" s="383"/>
      <c r="B5315" s="384"/>
      <c r="C5315" s="385"/>
      <c r="D5315" s="386"/>
      <c r="E5315" s="387"/>
      <c r="F5315" s="388"/>
      <c r="G5315" s="389"/>
      <c r="H5315" s="390"/>
      <c r="I5315" s="388"/>
      <c r="J5315" s="389"/>
      <c r="K5315" s="385"/>
      <c r="L5315" s="385"/>
      <c r="M5315" s="385"/>
      <c r="N5315" s="393"/>
      <c r="O5315" s="385"/>
      <c r="P5315" s="394" t="str">
        <f>TEXT(daily!$B5315,"mmmm")</f>
        <v>January</v>
      </c>
      <c r="Q5315" s="396"/>
      <c r="R5315" s="313" t="str">
        <f t="shared" si="122"/>
        <v>1900</v>
      </c>
    </row>
    <row r="5316" ht="27" customHeight="1" spans="1:18">
      <c r="A5316" s="383"/>
      <c r="B5316" s="384"/>
      <c r="C5316" s="385"/>
      <c r="D5316" s="386"/>
      <c r="E5316" s="387"/>
      <c r="F5316" s="388"/>
      <c r="G5316" s="389"/>
      <c r="H5316" s="390"/>
      <c r="I5316" s="388"/>
      <c r="J5316" s="389"/>
      <c r="K5316" s="385"/>
      <c r="L5316" s="385"/>
      <c r="M5316" s="385"/>
      <c r="N5316" s="391"/>
      <c r="O5316" s="385"/>
      <c r="P5316" s="394" t="str">
        <f>TEXT(daily!$B5316,"mmmm")</f>
        <v>January</v>
      </c>
      <c r="Q5316" s="397"/>
      <c r="R5316" s="313" t="str">
        <f t="shared" si="122"/>
        <v>1900</v>
      </c>
    </row>
    <row r="5317" ht="27" customHeight="1" spans="1:18">
      <c r="A5317" s="383"/>
      <c r="B5317" s="384"/>
      <c r="C5317" s="385"/>
      <c r="D5317" s="386"/>
      <c r="E5317" s="387"/>
      <c r="F5317" s="388"/>
      <c r="G5317" s="389"/>
      <c r="H5317" s="390"/>
      <c r="I5317" s="388"/>
      <c r="J5317" s="389"/>
      <c r="K5317" s="385"/>
      <c r="L5317" s="385"/>
      <c r="M5317" s="385"/>
      <c r="N5317" s="393"/>
      <c r="O5317" s="385"/>
      <c r="P5317" s="394" t="str">
        <f>TEXT(daily!$B5317,"mmmm")</f>
        <v>January</v>
      </c>
      <c r="Q5317" s="396"/>
      <c r="R5317" s="313" t="str">
        <f t="shared" si="122"/>
        <v>1900</v>
      </c>
    </row>
    <row r="5318" ht="27" customHeight="1" spans="1:18">
      <c r="A5318" s="383"/>
      <c r="B5318" s="384"/>
      <c r="C5318" s="385"/>
      <c r="D5318" s="386"/>
      <c r="E5318" s="387"/>
      <c r="F5318" s="388"/>
      <c r="G5318" s="389"/>
      <c r="H5318" s="390"/>
      <c r="I5318" s="388"/>
      <c r="J5318" s="389"/>
      <c r="K5318" s="385"/>
      <c r="L5318" s="385"/>
      <c r="M5318" s="385"/>
      <c r="N5318" s="391"/>
      <c r="O5318" s="385"/>
      <c r="P5318" s="394" t="str">
        <f>TEXT(daily!$B5318,"mmmm")</f>
        <v>January</v>
      </c>
      <c r="Q5318" s="397"/>
      <c r="R5318" s="313" t="str">
        <f t="shared" si="122"/>
        <v>1900</v>
      </c>
    </row>
    <row r="5319" ht="27" customHeight="1" spans="1:18">
      <c r="A5319" s="383"/>
      <c r="B5319" s="384"/>
      <c r="C5319" s="385"/>
      <c r="D5319" s="386"/>
      <c r="E5319" s="387"/>
      <c r="F5319" s="388"/>
      <c r="G5319" s="389"/>
      <c r="H5319" s="390"/>
      <c r="I5319" s="388"/>
      <c r="J5319" s="389"/>
      <c r="K5319" s="385"/>
      <c r="L5319" s="385"/>
      <c r="M5319" s="385"/>
      <c r="N5319" s="393"/>
      <c r="O5319" s="385"/>
      <c r="P5319" s="394" t="str">
        <f>TEXT(daily!$B5319,"mmmm")</f>
        <v>January</v>
      </c>
      <c r="Q5319" s="396"/>
      <c r="R5319" s="313" t="str">
        <f t="shared" si="122"/>
        <v>1900</v>
      </c>
    </row>
    <row r="5320" ht="27" customHeight="1" spans="1:18">
      <c r="A5320" s="383"/>
      <c r="B5320" s="384"/>
      <c r="C5320" s="385"/>
      <c r="D5320" s="386"/>
      <c r="E5320" s="387"/>
      <c r="F5320" s="388"/>
      <c r="G5320" s="389"/>
      <c r="H5320" s="390"/>
      <c r="I5320" s="388"/>
      <c r="J5320" s="389"/>
      <c r="K5320" s="385"/>
      <c r="L5320" s="385"/>
      <c r="M5320" s="385"/>
      <c r="N5320" s="391"/>
      <c r="O5320" s="385"/>
      <c r="P5320" s="394" t="str">
        <f>TEXT(daily!$B5320,"mmmm")</f>
        <v>January</v>
      </c>
      <c r="Q5320" s="397"/>
      <c r="R5320" s="313" t="str">
        <f t="shared" si="122"/>
        <v>1900</v>
      </c>
    </row>
    <row r="5321" ht="27" customHeight="1" spans="1:18">
      <c r="A5321" s="383"/>
      <c r="B5321" s="384"/>
      <c r="C5321" s="385"/>
      <c r="D5321" s="386"/>
      <c r="E5321" s="387"/>
      <c r="F5321" s="388"/>
      <c r="G5321" s="389"/>
      <c r="H5321" s="390"/>
      <c r="I5321" s="388"/>
      <c r="J5321" s="389"/>
      <c r="K5321" s="385"/>
      <c r="L5321" s="385"/>
      <c r="M5321" s="385"/>
      <c r="N5321" s="393"/>
      <c r="O5321" s="385"/>
      <c r="P5321" s="394" t="str">
        <f>TEXT(daily!$B5321,"mmmm")</f>
        <v>January</v>
      </c>
      <c r="Q5321" s="396"/>
      <c r="R5321" s="313" t="str">
        <f t="shared" si="122"/>
        <v>1900</v>
      </c>
    </row>
    <row r="5322" ht="27" customHeight="1" spans="1:18">
      <c r="A5322" s="383"/>
      <c r="B5322" s="384"/>
      <c r="C5322" s="385"/>
      <c r="D5322" s="386"/>
      <c r="E5322" s="387"/>
      <c r="F5322" s="388"/>
      <c r="G5322" s="389"/>
      <c r="H5322" s="390"/>
      <c r="I5322" s="388"/>
      <c r="J5322" s="389"/>
      <c r="K5322" s="385"/>
      <c r="L5322" s="385"/>
      <c r="M5322" s="385"/>
      <c r="N5322" s="391"/>
      <c r="O5322" s="385"/>
      <c r="P5322" s="394" t="str">
        <f>TEXT(daily!$B5322,"mmmm")</f>
        <v>January</v>
      </c>
      <c r="Q5322" s="397"/>
      <c r="R5322" s="313" t="str">
        <f t="shared" si="122"/>
        <v>1900</v>
      </c>
    </row>
    <row r="5323" ht="27" customHeight="1" spans="1:18">
      <c r="A5323" s="383"/>
      <c r="B5323" s="384"/>
      <c r="C5323" s="385"/>
      <c r="D5323" s="386"/>
      <c r="E5323" s="387"/>
      <c r="F5323" s="388"/>
      <c r="G5323" s="389"/>
      <c r="H5323" s="390"/>
      <c r="I5323" s="388"/>
      <c r="J5323" s="389"/>
      <c r="K5323" s="385"/>
      <c r="L5323" s="385"/>
      <c r="M5323" s="385"/>
      <c r="N5323" s="393"/>
      <c r="O5323" s="385"/>
      <c r="P5323" s="394" t="str">
        <f>TEXT(daily!$B5323,"mmmm")</f>
        <v>January</v>
      </c>
      <c r="Q5323" s="396"/>
      <c r="R5323" s="313" t="str">
        <f t="shared" si="122"/>
        <v>1900</v>
      </c>
    </row>
    <row r="5324" ht="27" customHeight="1" spans="1:18">
      <c r="A5324" s="383"/>
      <c r="B5324" s="384"/>
      <c r="C5324" s="385"/>
      <c r="D5324" s="386"/>
      <c r="E5324" s="387"/>
      <c r="F5324" s="388"/>
      <c r="G5324" s="389"/>
      <c r="H5324" s="390"/>
      <c r="I5324" s="388"/>
      <c r="J5324" s="389"/>
      <c r="K5324" s="385"/>
      <c r="L5324" s="385"/>
      <c r="M5324" s="385"/>
      <c r="N5324" s="391"/>
      <c r="O5324" s="385"/>
      <c r="P5324" s="394" t="str">
        <f>TEXT(daily!$B5324,"mmmm")</f>
        <v>January</v>
      </c>
      <c r="Q5324" s="397"/>
      <c r="R5324" s="313" t="str">
        <f t="shared" si="122"/>
        <v>1900</v>
      </c>
    </row>
    <row r="5325" ht="27" customHeight="1" spans="1:18">
      <c r="A5325" s="383"/>
      <c r="B5325" s="384"/>
      <c r="C5325" s="385"/>
      <c r="D5325" s="386"/>
      <c r="E5325" s="387"/>
      <c r="F5325" s="388"/>
      <c r="G5325" s="389"/>
      <c r="H5325" s="390"/>
      <c r="I5325" s="388"/>
      <c r="J5325" s="389"/>
      <c r="K5325" s="385"/>
      <c r="L5325" s="385"/>
      <c r="M5325" s="385"/>
      <c r="N5325" s="393"/>
      <c r="O5325" s="385"/>
      <c r="P5325" s="394" t="str">
        <f>TEXT(daily!$B5325,"mmmm")</f>
        <v>January</v>
      </c>
      <c r="Q5325" s="396"/>
      <c r="R5325" s="313" t="str">
        <f t="shared" si="122"/>
        <v>1900</v>
      </c>
    </row>
    <row r="5326" ht="27" customHeight="1" spans="1:18">
      <c r="A5326" s="383"/>
      <c r="B5326" s="384"/>
      <c r="C5326" s="385"/>
      <c r="D5326" s="386"/>
      <c r="E5326" s="387"/>
      <c r="F5326" s="388"/>
      <c r="G5326" s="389"/>
      <c r="H5326" s="390"/>
      <c r="I5326" s="388"/>
      <c r="J5326" s="389"/>
      <c r="K5326" s="385"/>
      <c r="L5326" s="385"/>
      <c r="M5326" s="385"/>
      <c r="N5326" s="391"/>
      <c r="O5326" s="385"/>
      <c r="P5326" s="394" t="str">
        <f>TEXT(daily!$B5326,"mmmm")</f>
        <v>January</v>
      </c>
      <c r="Q5326" s="397"/>
      <c r="R5326" s="313" t="str">
        <f t="shared" si="122"/>
        <v>1900</v>
      </c>
    </row>
    <row r="5327" ht="27" customHeight="1" spans="1:18">
      <c r="A5327" s="383"/>
      <c r="B5327" s="384"/>
      <c r="C5327" s="385"/>
      <c r="D5327" s="386"/>
      <c r="E5327" s="387"/>
      <c r="F5327" s="388"/>
      <c r="G5327" s="389"/>
      <c r="H5327" s="390"/>
      <c r="I5327" s="388"/>
      <c r="J5327" s="389"/>
      <c r="K5327" s="385"/>
      <c r="L5327" s="385"/>
      <c r="M5327" s="385"/>
      <c r="N5327" s="393"/>
      <c r="O5327" s="385"/>
      <c r="P5327" s="394" t="str">
        <f>TEXT(daily!$B5327,"mmmm")</f>
        <v>January</v>
      </c>
      <c r="Q5327" s="396"/>
      <c r="R5327" s="313" t="str">
        <f t="shared" ref="R5327:R5390" si="123">TEXT(B5327,"yyyy")</f>
        <v>1900</v>
      </c>
    </row>
    <row r="5328" ht="27" customHeight="1" spans="1:18">
      <c r="A5328" s="383"/>
      <c r="B5328" s="384"/>
      <c r="C5328" s="385"/>
      <c r="D5328" s="386"/>
      <c r="E5328" s="387"/>
      <c r="F5328" s="388"/>
      <c r="G5328" s="389"/>
      <c r="H5328" s="390"/>
      <c r="I5328" s="388"/>
      <c r="J5328" s="389"/>
      <c r="K5328" s="385"/>
      <c r="L5328" s="385"/>
      <c r="M5328" s="385"/>
      <c r="N5328" s="391"/>
      <c r="O5328" s="385"/>
      <c r="P5328" s="394" t="str">
        <f>TEXT(daily!$B5328,"mmmm")</f>
        <v>January</v>
      </c>
      <c r="Q5328" s="397"/>
      <c r="R5328" s="313" t="str">
        <f t="shared" si="123"/>
        <v>1900</v>
      </c>
    </row>
    <row r="5329" ht="27" customHeight="1" spans="1:18">
      <c r="A5329" s="383"/>
      <c r="B5329" s="384"/>
      <c r="C5329" s="385"/>
      <c r="D5329" s="386"/>
      <c r="E5329" s="387"/>
      <c r="F5329" s="388"/>
      <c r="G5329" s="389"/>
      <c r="H5329" s="390"/>
      <c r="I5329" s="388"/>
      <c r="J5329" s="389"/>
      <c r="K5329" s="385"/>
      <c r="L5329" s="385"/>
      <c r="M5329" s="385"/>
      <c r="N5329" s="393"/>
      <c r="O5329" s="385"/>
      <c r="P5329" s="394" t="str">
        <f>TEXT(daily!$B5329,"mmmm")</f>
        <v>January</v>
      </c>
      <c r="Q5329" s="396"/>
      <c r="R5329" s="313" t="str">
        <f t="shared" si="123"/>
        <v>1900</v>
      </c>
    </row>
    <row r="5330" ht="27" customHeight="1" spans="1:18">
      <c r="A5330" s="383"/>
      <c r="B5330" s="384"/>
      <c r="C5330" s="385"/>
      <c r="D5330" s="386"/>
      <c r="E5330" s="387"/>
      <c r="F5330" s="388"/>
      <c r="G5330" s="389"/>
      <c r="H5330" s="390"/>
      <c r="I5330" s="388"/>
      <c r="J5330" s="389"/>
      <c r="K5330" s="385"/>
      <c r="L5330" s="385"/>
      <c r="M5330" s="385"/>
      <c r="N5330" s="391"/>
      <c r="O5330" s="385"/>
      <c r="P5330" s="394" t="str">
        <f>TEXT(daily!$B5330,"mmmm")</f>
        <v>January</v>
      </c>
      <c r="Q5330" s="397"/>
      <c r="R5330" s="313" t="str">
        <f t="shared" si="123"/>
        <v>1900</v>
      </c>
    </row>
    <row r="5331" ht="27" customHeight="1" spans="1:18">
      <c r="A5331" s="383"/>
      <c r="B5331" s="384"/>
      <c r="C5331" s="385"/>
      <c r="D5331" s="386"/>
      <c r="E5331" s="387"/>
      <c r="F5331" s="388"/>
      <c r="G5331" s="389"/>
      <c r="H5331" s="390"/>
      <c r="I5331" s="388"/>
      <c r="J5331" s="389"/>
      <c r="K5331" s="385"/>
      <c r="L5331" s="385"/>
      <c r="M5331" s="385"/>
      <c r="N5331" s="393"/>
      <c r="O5331" s="385"/>
      <c r="P5331" s="394" t="str">
        <f>TEXT(daily!$B5331,"mmmm")</f>
        <v>January</v>
      </c>
      <c r="Q5331" s="396"/>
      <c r="R5331" s="313" t="str">
        <f t="shared" si="123"/>
        <v>1900</v>
      </c>
    </row>
    <row r="5332" ht="27" customHeight="1" spans="1:18">
      <c r="A5332" s="383"/>
      <c r="B5332" s="384"/>
      <c r="C5332" s="385"/>
      <c r="D5332" s="386"/>
      <c r="E5332" s="387"/>
      <c r="F5332" s="388"/>
      <c r="G5332" s="389"/>
      <c r="H5332" s="390"/>
      <c r="I5332" s="388"/>
      <c r="J5332" s="389"/>
      <c r="K5332" s="385"/>
      <c r="L5332" s="385"/>
      <c r="M5332" s="385"/>
      <c r="N5332" s="391"/>
      <c r="O5332" s="385"/>
      <c r="P5332" s="394" t="str">
        <f>TEXT(daily!$B5332,"mmmm")</f>
        <v>January</v>
      </c>
      <c r="Q5332" s="397"/>
      <c r="R5332" s="313" t="str">
        <f t="shared" si="123"/>
        <v>1900</v>
      </c>
    </row>
    <row r="5333" ht="27" customHeight="1" spans="1:18">
      <c r="A5333" s="383"/>
      <c r="B5333" s="384"/>
      <c r="C5333" s="385"/>
      <c r="D5333" s="386"/>
      <c r="E5333" s="387"/>
      <c r="F5333" s="388"/>
      <c r="G5333" s="389"/>
      <c r="H5333" s="390"/>
      <c r="I5333" s="388"/>
      <c r="J5333" s="389"/>
      <c r="K5333" s="385"/>
      <c r="L5333" s="385"/>
      <c r="M5333" s="385"/>
      <c r="N5333" s="393"/>
      <c r="O5333" s="385"/>
      <c r="P5333" s="394" t="str">
        <f>TEXT(daily!$B5333,"mmmm")</f>
        <v>January</v>
      </c>
      <c r="Q5333" s="396"/>
      <c r="R5333" s="313" t="str">
        <f t="shared" si="123"/>
        <v>1900</v>
      </c>
    </row>
    <row r="5334" ht="27" customHeight="1" spans="1:18">
      <c r="A5334" s="383"/>
      <c r="B5334" s="384"/>
      <c r="C5334" s="385"/>
      <c r="D5334" s="386"/>
      <c r="E5334" s="387"/>
      <c r="F5334" s="388"/>
      <c r="G5334" s="389"/>
      <c r="H5334" s="390"/>
      <c r="I5334" s="388"/>
      <c r="J5334" s="389"/>
      <c r="K5334" s="385"/>
      <c r="L5334" s="385"/>
      <c r="M5334" s="385"/>
      <c r="N5334" s="391"/>
      <c r="O5334" s="385"/>
      <c r="P5334" s="394" t="str">
        <f>TEXT(daily!$B5334,"mmmm")</f>
        <v>January</v>
      </c>
      <c r="Q5334" s="397"/>
      <c r="R5334" s="313" t="str">
        <f t="shared" si="123"/>
        <v>1900</v>
      </c>
    </row>
    <row r="5335" ht="27" customHeight="1" spans="1:18">
      <c r="A5335" s="383"/>
      <c r="B5335" s="384"/>
      <c r="C5335" s="385"/>
      <c r="D5335" s="386"/>
      <c r="E5335" s="387"/>
      <c r="F5335" s="388"/>
      <c r="G5335" s="389"/>
      <c r="H5335" s="390"/>
      <c r="I5335" s="388"/>
      <c r="J5335" s="389"/>
      <c r="K5335" s="385"/>
      <c r="L5335" s="385"/>
      <c r="M5335" s="385"/>
      <c r="N5335" s="393"/>
      <c r="O5335" s="385"/>
      <c r="P5335" s="394" t="str">
        <f>TEXT(daily!$B5335,"mmmm")</f>
        <v>January</v>
      </c>
      <c r="Q5335" s="396"/>
      <c r="R5335" s="313" t="str">
        <f t="shared" si="123"/>
        <v>1900</v>
      </c>
    </row>
    <row r="5336" ht="27" customHeight="1" spans="1:18">
      <c r="A5336" s="383"/>
      <c r="B5336" s="384"/>
      <c r="C5336" s="385"/>
      <c r="D5336" s="386"/>
      <c r="E5336" s="387"/>
      <c r="F5336" s="388"/>
      <c r="G5336" s="389"/>
      <c r="H5336" s="390"/>
      <c r="I5336" s="388"/>
      <c r="J5336" s="389"/>
      <c r="K5336" s="385"/>
      <c r="L5336" s="385"/>
      <c r="M5336" s="385"/>
      <c r="N5336" s="391"/>
      <c r="O5336" s="385"/>
      <c r="P5336" s="394" t="str">
        <f>TEXT(daily!$B5336,"mmmm")</f>
        <v>January</v>
      </c>
      <c r="Q5336" s="397"/>
      <c r="R5336" s="313" t="str">
        <f t="shared" si="123"/>
        <v>1900</v>
      </c>
    </row>
    <row r="5337" ht="27" customHeight="1" spans="1:18">
      <c r="A5337" s="383"/>
      <c r="B5337" s="384"/>
      <c r="C5337" s="385"/>
      <c r="D5337" s="386"/>
      <c r="E5337" s="387"/>
      <c r="F5337" s="388"/>
      <c r="G5337" s="389"/>
      <c r="H5337" s="390"/>
      <c r="I5337" s="388"/>
      <c r="J5337" s="389"/>
      <c r="K5337" s="385"/>
      <c r="L5337" s="385"/>
      <c r="M5337" s="385"/>
      <c r="N5337" s="393"/>
      <c r="O5337" s="385"/>
      <c r="P5337" s="394" t="str">
        <f>TEXT(daily!$B5337,"mmmm")</f>
        <v>January</v>
      </c>
      <c r="Q5337" s="396"/>
      <c r="R5337" s="313" t="str">
        <f t="shared" si="123"/>
        <v>1900</v>
      </c>
    </row>
    <row r="5338" ht="27" customHeight="1" spans="1:18">
      <c r="A5338" s="383"/>
      <c r="B5338" s="384"/>
      <c r="C5338" s="385"/>
      <c r="D5338" s="386"/>
      <c r="E5338" s="387"/>
      <c r="F5338" s="388"/>
      <c r="G5338" s="389"/>
      <c r="H5338" s="390"/>
      <c r="I5338" s="388"/>
      <c r="J5338" s="389"/>
      <c r="K5338" s="385"/>
      <c r="L5338" s="385"/>
      <c r="M5338" s="385"/>
      <c r="N5338" s="391"/>
      <c r="O5338" s="385"/>
      <c r="P5338" s="394" t="str">
        <f>TEXT(daily!$B5338,"mmmm")</f>
        <v>January</v>
      </c>
      <c r="Q5338" s="397"/>
      <c r="R5338" s="313" t="str">
        <f t="shared" si="123"/>
        <v>1900</v>
      </c>
    </row>
    <row r="5339" ht="27" customHeight="1" spans="1:18">
      <c r="A5339" s="383"/>
      <c r="B5339" s="384"/>
      <c r="C5339" s="385"/>
      <c r="D5339" s="386"/>
      <c r="E5339" s="387"/>
      <c r="F5339" s="388"/>
      <c r="G5339" s="389"/>
      <c r="H5339" s="390"/>
      <c r="I5339" s="388"/>
      <c r="J5339" s="389"/>
      <c r="K5339" s="385"/>
      <c r="L5339" s="385"/>
      <c r="M5339" s="385"/>
      <c r="N5339" s="393"/>
      <c r="O5339" s="385"/>
      <c r="P5339" s="394" t="str">
        <f>TEXT(daily!$B5339,"mmmm")</f>
        <v>January</v>
      </c>
      <c r="Q5339" s="396"/>
      <c r="R5339" s="313" t="str">
        <f t="shared" si="123"/>
        <v>1900</v>
      </c>
    </row>
    <row r="5340" ht="27" customHeight="1" spans="1:18">
      <c r="A5340" s="383"/>
      <c r="B5340" s="384"/>
      <c r="C5340" s="385"/>
      <c r="D5340" s="386"/>
      <c r="E5340" s="387"/>
      <c r="F5340" s="388"/>
      <c r="G5340" s="389"/>
      <c r="H5340" s="390"/>
      <c r="I5340" s="388"/>
      <c r="J5340" s="389"/>
      <c r="K5340" s="385"/>
      <c r="L5340" s="385"/>
      <c r="M5340" s="385"/>
      <c r="N5340" s="391"/>
      <c r="O5340" s="385"/>
      <c r="P5340" s="394" t="str">
        <f>TEXT(daily!$B5340,"mmmm")</f>
        <v>January</v>
      </c>
      <c r="Q5340" s="397"/>
      <c r="R5340" s="313" t="str">
        <f t="shared" si="123"/>
        <v>1900</v>
      </c>
    </row>
    <row r="5341" ht="27" customHeight="1" spans="1:18">
      <c r="A5341" s="383"/>
      <c r="B5341" s="384"/>
      <c r="C5341" s="385"/>
      <c r="D5341" s="386"/>
      <c r="E5341" s="387"/>
      <c r="F5341" s="388"/>
      <c r="G5341" s="389"/>
      <c r="H5341" s="390"/>
      <c r="I5341" s="388"/>
      <c r="J5341" s="389"/>
      <c r="K5341" s="385"/>
      <c r="L5341" s="385"/>
      <c r="M5341" s="385"/>
      <c r="N5341" s="393"/>
      <c r="O5341" s="385"/>
      <c r="P5341" s="394" t="str">
        <f>TEXT(daily!$B5341,"mmmm")</f>
        <v>January</v>
      </c>
      <c r="Q5341" s="396"/>
      <c r="R5341" s="313" t="str">
        <f t="shared" si="123"/>
        <v>1900</v>
      </c>
    </row>
    <row r="5342" ht="27" customHeight="1" spans="1:18">
      <c r="A5342" s="383"/>
      <c r="B5342" s="384"/>
      <c r="C5342" s="385"/>
      <c r="D5342" s="386"/>
      <c r="E5342" s="387"/>
      <c r="F5342" s="388"/>
      <c r="G5342" s="389"/>
      <c r="H5342" s="390"/>
      <c r="I5342" s="388"/>
      <c r="J5342" s="389"/>
      <c r="K5342" s="385"/>
      <c r="L5342" s="385"/>
      <c r="M5342" s="385"/>
      <c r="N5342" s="391"/>
      <c r="O5342" s="385"/>
      <c r="P5342" s="394" t="str">
        <f>TEXT(daily!$B5342,"mmmm")</f>
        <v>January</v>
      </c>
      <c r="Q5342" s="397"/>
      <c r="R5342" s="313" t="str">
        <f t="shared" si="123"/>
        <v>1900</v>
      </c>
    </row>
    <row r="5343" ht="27" customHeight="1" spans="1:18">
      <c r="A5343" s="383"/>
      <c r="B5343" s="384"/>
      <c r="C5343" s="385"/>
      <c r="D5343" s="386"/>
      <c r="E5343" s="387"/>
      <c r="F5343" s="388"/>
      <c r="G5343" s="389"/>
      <c r="H5343" s="390"/>
      <c r="I5343" s="388"/>
      <c r="J5343" s="389"/>
      <c r="K5343" s="385"/>
      <c r="L5343" s="385"/>
      <c r="M5343" s="385"/>
      <c r="N5343" s="393"/>
      <c r="O5343" s="385"/>
      <c r="P5343" s="394" t="str">
        <f>TEXT(daily!$B5343,"mmmm")</f>
        <v>January</v>
      </c>
      <c r="Q5343" s="396"/>
      <c r="R5343" s="313" t="str">
        <f t="shared" si="123"/>
        <v>1900</v>
      </c>
    </row>
    <row r="5344" ht="27" customHeight="1" spans="1:18">
      <c r="A5344" s="383"/>
      <c r="B5344" s="384"/>
      <c r="C5344" s="385"/>
      <c r="D5344" s="386"/>
      <c r="E5344" s="387"/>
      <c r="F5344" s="388"/>
      <c r="G5344" s="389"/>
      <c r="H5344" s="390"/>
      <c r="I5344" s="388"/>
      <c r="J5344" s="389"/>
      <c r="K5344" s="385"/>
      <c r="L5344" s="385"/>
      <c r="M5344" s="385"/>
      <c r="N5344" s="391"/>
      <c r="O5344" s="385"/>
      <c r="P5344" s="394" t="str">
        <f>TEXT(daily!$B5344,"mmmm")</f>
        <v>January</v>
      </c>
      <c r="Q5344" s="397"/>
      <c r="R5344" s="313" t="str">
        <f t="shared" si="123"/>
        <v>1900</v>
      </c>
    </row>
    <row r="5345" ht="27" customHeight="1" spans="1:18">
      <c r="A5345" s="383"/>
      <c r="B5345" s="384"/>
      <c r="C5345" s="385"/>
      <c r="D5345" s="386"/>
      <c r="E5345" s="387"/>
      <c r="F5345" s="388"/>
      <c r="G5345" s="389"/>
      <c r="H5345" s="390"/>
      <c r="I5345" s="388"/>
      <c r="J5345" s="389"/>
      <c r="K5345" s="385"/>
      <c r="L5345" s="385"/>
      <c r="M5345" s="385"/>
      <c r="N5345" s="393"/>
      <c r="O5345" s="385"/>
      <c r="P5345" s="394" t="str">
        <f>TEXT(daily!$B5345,"mmmm")</f>
        <v>January</v>
      </c>
      <c r="Q5345" s="396"/>
      <c r="R5345" s="313" t="str">
        <f t="shared" si="123"/>
        <v>1900</v>
      </c>
    </row>
    <row r="5346" ht="27" customHeight="1" spans="1:18">
      <c r="A5346" s="383"/>
      <c r="B5346" s="384"/>
      <c r="C5346" s="385"/>
      <c r="D5346" s="386"/>
      <c r="E5346" s="387"/>
      <c r="F5346" s="388"/>
      <c r="G5346" s="389"/>
      <c r="H5346" s="390"/>
      <c r="I5346" s="388"/>
      <c r="J5346" s="389"/>
      <c r="K5346" s="385"/>
      <c r="L5346" s="385"/>
      <c r="M5346" s="385"/>
      <c r="N5346" s="391"/>
      <c r="O5346" s="385"/>
      <c r="P5346" s="394" t="str">
        <f>TEXT(daily!$B5346,"mmmm")</f>
        <v>January</v>
      </c>
      <c r="Q5346" s="397"/>
      <c r="R5346" s="313" t="str">
        <f t="shared" si="123"/>
        <v>1900</v>
      </c>
    </row>
    <row r="5347" ht="27" customHeight="1" spans="1:18">
      <c r="A5347" s="383"/>
      <c r="B5347" s="384"/>
      <c r="C5347" s="385"/>
      <c r="D5347" s="386"/>
      <c r="E5347" s="387"/>
      <c r="F5347" s="388"/>
      <c r="G5347" s="389"/>
      <c r="H5347" s="390"/>
      <c r="I5347" s="388"/>
      <c r="J5347" s="389"/>
      <c r="K5347" s="385"/>
      <c r="L5347" s="385"/>
      <c r="M5347" s="385"/>
      <c r="N5347" s="393"/>
      <c r="O5347" s="385"/>
      <c r="P5347" s="394" t="str">
        <f>TEXT(daily!$B5347,"mmmm")</f>
        <v>January</v>
      </c>
      <c r="Q5347" s="396"/>
      <c r="R5347" s="313" t="str">
        <f t="shared" si="123"/>
        <v>1900</v>
      </c>
    </row>
    <row r="5348" ht="27" customHeight="1" spans="1:18">
      <c r="A5348" s="383"/>
      <c r="B5348" s="384"/>
      <c r="C5348" s="385"/>
      <c r="D5348" s="386"/>
      <c r="E5348" s="387"/>
      <c r="F5348" s="388"/>
      <c r="G5348" s="389"/>
      <c r="H5348" s="390"/>
      <c r="I5348" s="388"/>
      <c r="J5348" s="389"/>
      <c r="K5348" s="385"/>
      <c r="L5348" s="385"/>
      <c r="M5348" s="385"/>
      <c r="N5348" s="391"/>
      <c r="O5348" s="385"/>
      <c r="P5348" s="394" t="str">
        <f>TEXT(daily!$B5348,"mmmm")</f>
        <v>January</v>
      </c>
      <c r="Q5348" s="397"/>
      <c r="R5348" s="313" t="str">
        <f t="shared" si="123"/>
        <v>1900</v>
      </c>
    </row>
    <row r="5349" ht="27" customHeight="1" spans="1:18">
      <c r="A5349" s="383"/>
      <c r="B5349" s="384"/>
      <c r="C5349" s="385"/>
      <c r="D5349" s="386"/>
      <c r="E5349" s="387"/>
      <c r="F5349" s="388"/>
      <c r="G5349" s="389"/>
      <c r="H5349" s="390"/>
      <c r="I5349" s="388"/>
      <c r="J5349" s="389"/>
      <c r="K5349" s="385"/>
      <c r="L5349" s="385"/>
      <c r="M5349" s="385"/>
      <c r="N5349" s="393"/>
      <c r="O5349" s="385"/>
      <c r="P5349" s="394" t="str">
        <f>TEXT(daily!$B5349,"mmmm")</f>
        <v>January</v>
      </c>
      <c r="Q5349" s="396"/>
      <c r="R5349" s="313" t="str">
        <f t="shared" si="123"/>
        <v>1900</v>
      </c>
    </row>
    <row r="5350" ht="27" customHeight="1" spans="1:18">
      <c r="A5350" s="383"/>
      <c r="B5350" s="384"/>
      <c r="C5350" s="385"/>
      <c r="D5350" s="386"/>
      <c r="E5350" s="387"/>
      <c r="F5350" s="388"/>
      <c r="G5350" s="389"/>
      <c r="H5350" s="390"/>
      <c r="I5350" s="388"/>
      <c r="J5350" s="389"/>
      <c r="K5350" s="385"/>
      <c r="L5350" s="385"/>
      <c r="M5350" s="385"/>
      <c r="N5350" s="391"/>
      <c r="O5350" s="385"/>
      <c r="P5350" s="394" t="str">
        <f>TEXT(daily!$B5350,"mmmm")</f>
        <v>January</v>
      </c>
      <c r="Q5350" s="397"/>
      <c r="R5350" s="313" t="str">
        <f t="shared" si="123"/>
        <v>1900</v>
      </c>
    </row>
    <row r="5351" ht="27" customHeight="1" spans="1:18">
      <c r="A5351" s="383"/>
      <c r="B5351" s="384"/>
      <c r="C5351" s="385"/>
      <c r="D5351" s="386"/>
      <c r="E5351" s="387"/>
      <c r="F5351" s="388"/>
      <c r="G5351" s="389"/>
      <c r="H5351" s="390"/>
      <c r="I5351" s="388"/>
      <c r="J5351" s="389"/>
      <c r="K5351" s="385"/>
      <c r="L5351" s="385"/>
      <c r="M5351" s="385"/>
      <c r="N5351" s="393"/>
      <c r="O5351" s="385"/>
      <c r="P5351" s="394" t="str">
        <f>TEXT(daily!$B5351,"mmmm")</f>
        <v>January</v>
      </c>
      <c r="Q5351" s="396"/>
      <c r="R5351" s="313" t="str">
        <f t="shared" si="123"/>
        <v>1900</v>
      </c>
    </row>
    <row r="5352" ht="27" customHeight="1" spans="1:18">
      <c r="A5352" s="383"/>
      <c r="B5352" s="384"/>
      <c r="C5352" s="385"/>
      <c r="D5352" s="386"/>
      <c r="E5352" s="387"/>
      <c r="F5352" s="388"/>
      <c r="G5352" s="389"/>
      <c r="H5352" s="390"/>
      <c r="I5352" s="388"/>
      <c r="J5352" s="389"/>
      <c r="K5352" s="385"/>
      <c r="L5352" s="385"/>
      <c r="M5352" s="385"/>
      <c r="N5352" s="391"/>
      <c r="O5352" s="385"/>
      <c r="P5352" s="394" t="str">
        <f>TEXT(daily!$B5352,"mmmm")</f>
        <v>January</v>
      </c>
      <c r="Q5352" s="397"/>
      <c r="R5352" s="313" t="str">
        <f t="shared" si="123"/>
        <v>1900</v>
      </c>
    </row>
    <row r="5353" ht="27" customHeight="1" spans="1:18">
      <c r="A5353" s="383"/>
      <c r="B5353" s="384"/>
      <c r="C5353" s="385"/>
      <c r="D5353" s="386"/>
      <c r="E5353" s="387"/>
      <c r="F5353" s="388"/>
      <c r="G5353" s="389"/>
      <c r="H5353" s="390"/>
      <c r="I5353" s="388"/>
      <c r="J5353" s="389"/>
      <c r="K5353" s="385"/>
      <c r="L5353" s="385"/>
      <c r="M5353" s="385"/>
      <c r="N5353" s="393"/>
      <c r="O5353" s="385"/>
      <c r="P5353" s="394" t="str">
        <f>TEXT(daily!$B5353,"mmmm")</f>
        <v>January</v>
      </c>
      <c r="Q5353" s="396"/>
      <c r="R5353" s="313" t="str">
        <f t="shared" si="123"/>
        <v>1900</v>
      </c>
    </row>
    <row r="5354" ht="27" customHeight="1" spans="1:18">
      <c r="A5354" s="383"/>
      <c r="B5354" s="384"/>
      <c r="C5354" s="385"/>
      <c r="D5354" s="386"/>
      <c r="E5354" s="387"/>
      <c r="F5354" s="388"/>
      <c r="G5354" s="389"/>
      <c r="H5354" s="390"/>
      <c r="I5354" s="388"/>
      <c r="J5354" s="389"/>
      <c r="K5354" s="385"/>
      <c r="L5354" s="385"/>
      <c r="M5354" s="385"/>
      <c r="N5354" s="391"/>
      <c r="O5354" s="385"/>
      <c r="P5354" s="394" t="str">
        <f>TEXT(daily!$B5354,"mmmm")</f>
        <v>January</v>
      </c>
      <c r="Q5354" s="397"/>
      <c r="R5354" s="313" t="str">
        <f t="shared" si="123"/>
        <v>1900</v>
      </c>
    </row>
    <row r="5355" ht="27" customHeight="1" spans="1:18">
      <c r="A5355" s="383"/>
      <c r="B5355" s="384"/>
      <c r="C5355" s="385"/>
      <c r="D5355" s="386"/>
      <c r="E5355" s="387"/>
      <c r="F5355" s="388"/>
      <c r="G5355" s="389"/>
      <c r="H5355" s="390"/>
      <c r="I5355" s="388"/>
      <c r="J5355" s="389"/>
      <c r="K5355" s="385"/>
      <c r="L5355" s="385"/>
      <c r="M5355" s="385"/>
      <c r="N5355" s="393"/>
      <c r="O5355" s="385"/>
      <c r="P5355" s="394" t="str">
        <f>TEXT(daily!$B5355,"mmmm")</f>
        <v>January</v>
      </c>
      <c r="Q5355" s="396"/>
      <c r="R5355" s="313" t="str">
        <f t="shared" si="123"/>
        <v>1900</v>
      </c>
    </row>
    <row r="5356" ht="27" customHeight="1" spans="1:18">
      <c r="A5356" s="383"/>
      <c r="B5356" s="384"/>
      <c r="C5356" s="385"/>
      <c r="D5356" s="386"/>
      <c r="E5356" s="387"/>
      <c r="F5356" s="388"/>
      <c r="G5356" s="389"/>
      <c r="H5356" s="390"/>
      <c r="I5356" s="388"/>
      <c r="J5356" s="389"/>
      <c r="K5356" s="385"/>
      <c r="L5356" s="385"/>
      <c r="M5356" s="385"/>
      <c r="N5356" s="391"/>
      <c r="O5356" s="385"/>
      <c r="P5356" s="394" t="str">
        <f>TEXT(daily!$B5356,"mmmm")</f>
        <v>January</v>
      </c>
      <c r="Q5356" s="397"/>
      <c r="R5356" s="313" t="str">
        <f t="shared" si="123"/>
        <v>1900</v>
      </c>
    </row>
    <row r="5357" ht="27" customHeight="1" spans="1:18">
      <c r="A5357" s="383"/>
      <c r="B5357" s="384"/>
      <c r="C5357" s="385"/>
      <c r="D5357" s="386"/>
      <c r="E5357" s="387"/>
      <c r="F5357" s="388"/>
      <c r="G5357" s="389"/>
      <c r="H5357" s="390"/>
      <c r="I5357" s="388"/>
      <c r="J5357" s="389"/>
      <c r="K5357" s="385"/>
      <c r="L5357" s="385"/>
      <c r="M5357" s="385"/>
      <c r="N5357" s="393"/>
      <c r="O5357" s="385"/>
      <c r="P5357" s="394" t="str">
        <f>TEXT(daily!$B5357,"mmmm")</f>
        <v>January</v>
      </c>
      <c r="Q5357" s="396"/>
      <c r="R5357" s="313" t="str">
        <f t="shared" si="123"/>
        <v>1900</v>
      </c>
    </row>
    <row r="5358" ht="27" customHeight="1" spans="1:18">
      <c r="A5358" s="383"/>
      <c r="B5358" s="384"/>
      <c r="C5358" s="385"/>
      <c r="D5358" s="386"/>
      <c r="E5358" s="387"/>
      <c r="F5358" s="388"/>
      <c r="G5358" s="389"/>
      <c r="H5358" s="390"/>
      <c r="I5358" s="388"/>
      <c r="J5358" s="389"/>
      <c r="K5358" s="385"/>
      <c r="L5358" s="385"/>
      <c r="M5358" s="385"/>
      <c r="N5358" s="391"/>
      <c r="O5358" s="385"/>
      <c r="P5358" s="394" t="str">
        <f>TEXT(daily!$B5358,"mmmm")</f>
        <v>January</v>
      </c>
      <c r="Q5358" s="397"/>
      <c r="R5358" s="313" t="str">
        <f t="shared" si="123"/>
        <v>1900</v>
      </c>
    </row>
    <row r="5359" ht="27" customHeight="1" spans="1:18">
      <c r="A5359" s="383"/>
      <c r="B5359" s="384"/>
      <c r="C5359" s="385"/>
      <c r="D5359" s="386"/>
      <c r="E5359" s="387"/>
      <c r="F5359" s="388"/>
      <c r="G5359" s="389"/>
      <c r="H5359" s="390"/>
      <c r="I5359" s="388"/>
      <c r="J5359" s="389"/>
      <c r="K5359" s="385"/>
      <c r="L5359" s="385"/>
      <c r="M5359" s="385"/>
      <c r="N5359" s="393"/>
      <c r="O5359" s="385"/>
      <c r="P5359" s="394" t="str">
        <f>TEXT(daily!$B5359,"mmmm")</f>
        <v>January</v>
      </c>
      <c r="Q5359" s="396"/>
      <c r="R5359" s="313" t="str">
        <f t="shared" si="123"/>
        <v>1900</v>
      </c>
    </row>
    <row r="5360" ht="27" customHeight="1" spans="1:18">
      <c r="A5360" s="383"/>
      <c r="B5360" s="384"/>
      <c r="C5360" s="385"/>
      <c r="D5360" s="386"/>
      <c r="E5360" s="387"/>
      <c r="F5360" s="388"/>
      <c r="G5360" s="389"/>
      <c r="H5360" s="390"/>
      <c r="I5360" s="388"/>
      <c r="J5360" s="389"/>
      <c r="K5360" s="385"/>
      <c r="L5360" s="385"/>
      <c r="M5360" s="385"/>
      <c r="N5360" s="391"/>
      <c r="O5360" s="385"/>
      <c r="P5360" s="394" t="str">
        <f>TEXT(daily!$B5360,"mmmm")</f>
        <v>January</v>
      </c>
      <c r="Q5360" s="397"/>
      <c r="R5360" s="313" t="str">
        <f t="shared" si="123"/>
        <v>1900</v>
      </c>
    </row>
    <row r="5361" ht="27" customHeight="1" spans="1:18">
      <c r="A5361" s="383"/>
      <c r="B5361" s="384"/>
      <c r="C5361" s="385"/>
      <c r="D5361" s="386"/>
      <c r="E5361" s="387"/>
      <c r="F5361" s="388"/>
      <c r="G5361" s="389"/>
      <c r="H5361" s="390"/>
      <c r="I5361" s="388"/>
      <c r="J5361" s="389"/>
      <c r="K5361" s="385"/>
      <c r="L5361" s="385"/>
      <c r="M5361" s="385"/>
      <c r="N5361" s="393"/>
      <c r="O5361" s="385"/>
      <c r="P5361" s="394" t="str">
        <f>TEXT(daily!$B5361,"mmmm")</f>
        <v>January</v>
      </c>
      <c r="Q5361" s="396"/>
      <c r="R5361" s="313" t="str">
        <f t="shared" si="123"/>
        <v>1900</v>
      </c>
    </row>
    <row r="5362" ht="27" customHeight="1" spans="1:18">
      <c r="A5362" s="383"/>
      <c r="B5362" s="384"/>
      <c r="C5362" s="385"/>
      <c r="D5362" s="386"/>
      <c r="E5362" s="387"/>
      <c r="F5362" s="388"/>
      <c r="G5362" s="389"/>
      <c r="H5362" s="390"/>
      <c r="I5362" s="388"/>
      <c r="J5362" s="389"/>
      <c r="K5362" s="385"/>
      <c r="L5362" s="385"/>
      <c r="M5362" s="385"/>
      <c r="N5362" s="391"/>
      <c r="O5362" s="385"/>
      <c r="P5362" s="394" t="str">
        <f>TEXT(daily!$B5362,"mmmm")</f>
        <v>January</v>
      </c>
      <c r="Q5362" s="397"/>
      <c r="R5362" s="313" t="str">
        <f t="shared" si="123"/>
        <v>1900</v>
      </c>
    </row>
    <row r="5363" ht="27" customHeight="1" spans="1:18">
      <c r="A5363" s="383"/>
      <c r="B5363" s="384"/>
      <c r="C5363" s="385"/>
      <c r="D5363" s="386"/>
      <c r="E5363" s="387"/>
      <c r="F5363" s="388"/>
      <c r="G5363" s="389"/>
      <c r="H5363" s="390"/>
      <c r="I5363" s="388"/>
      <c r="J5363" s="389"/>
      <c r="K5363" s="385"/>
      <c r="L5363" s="385"/>
      <c r="M5363" s="385"/>
      <c r="N5363" s="393"/>
      <c r="O5363" s="385"/>
      <c r="P5363" s="394" t="str">
        <f>TEXT(daily!$B5363,"mmmm")</f>
        <v>January</v>
      </c>
      <c r="Q5363" s="396"/>
      <c r="R5363" s="313" t="str">
        <f t="shared" si="123"/>
        <v>1900</v>
      </c>
    </row>
    <row r="5364" ht="27" customHeight="1" spans="1:18">
      <c r="A5364" s="383"/>
      <c r="B5364" s="384"/>
      <c r="C5364" s="385"/>
      <c r="D5364" s="386"/>
      <c r="E5364" s="387"/>
      <c r="F5364" s="388"/>
      <c r="G5364" s="389"/>
      <c r="H5364" s="390"/>
      <c r="I5364" s="388"/>
      <c r="J5364" s="389"/>
      <c r="K5364" s="385"/>
      <c r="L5364" s="385"/>
      <c r="M5364" s="385"/>
      <c r="N5364" s="391"/>
      <c r="O5364" s="385"/>
      <c r="P5364" s="394" t="str">
        <f>TEXT(daily!$B5364,"mmmm")</f>
        <v>January</v>
      </c>
      <c r="Q5364" s="397"/>
      <c r="R5364" s="313" t="str">
        <f t="shared" si="123"/>
        <v>1900</v>
      </c>
    </row>
    <row r="5365" ht="27" customHeight="1" spans="1:18">
      <c r="A5365" s="383"/>
      <c r="B5365" s="384"/>
      <c r="C5365" s="385"/>
      <c r="D5365" s="386"/>
      <c r="E5365" s="387"/>
      <c r="F5365" s="388"/>
      <c r="G5365" s="389"/>
      <c r="H5365" s="390"/>
      <c r="I5365" s="388"/>
      <c r="J5365" s="389"/>
      <c r="K5365" s="385"/>
      <c r="L5365" s="385"/>
      <c r="M5365" s="385"/>
      <c r="N5365" s="393"/>
      <c r="O5365" s="385"/>
      <c r="P5365" s="394" t="str">
        <f>TEXT(daily!$B5365,"mmmm")</f>
        <v>January</v>
      </c>
      <c r="Q5365" s="396"/>
      <c r="R5365" s="313" t="str">
        <f t="shared" si="123"/>
        <v>1900</v>
      </c>
    </row>
    <row r="5366" ht="27" customHeight="1" spans="1:18">
      <c r="A5366" s="383"/>
      <c r="B5366" s="384"/>
      <c r="C5366" s="385"/>
      <c r="D5366" s="386"/>
      <c r="E5366" s="387"/>
      <c r="F5366" s="388"/>
      <c r="G5366" s="389"/>
      <c r="H5366" s="390"/>
      <c r="I5366" s="388"/>
      <c r="J5366" s="389"/>
      <c r="K5366" s="385"/>
      <c r="L5366" s="385"/>
      <c r="M5366" s="385"/>
      <c r="N5366" s="391"/>
      <c r="O5366" s="385"/>
      <c r="P5366" s="394" t="str">
        <f>TEXT(daily!$B5366,"mmmm")</f>
        <v>January</v>
      </c>
      <c r="Q5366" s="397"/>
      <c r="R5366" s="313" t="str">
        <f t="shared" si="123"/>
        <v>1900</v>
      </c>
    </row>
    <row r="5367" ht="27" customHeight="1" spans="1:18">
      <c r="A5367" s="383"/>
      <c r="B5367" s="384"/>
      <c r="C5367" s="385"/>
      <c r="D5367" s="386"/>
      <c r="E5367" s="387"/>
      <c r="F5367" s="388"/>
      <c r="G5367" s="389"/>
      <c r="H5367" s="390"/>
      <c r="I5367" s="388"/>
      <c r="J5367" s="389"/>
      <c r="K5367" s="385"/>
      <c r="L5367" s="385"/>
      <c r="M5367" s="385"/>
      <c r="N5367" s="393"/>
      <c r="O5367" s="385"/>
      <c r="P5367" s="394" t="str">
        <f>TEXT(daily!$B5367,"mmmm")</f>
        <v>January</v>
      </c>
      <c r="Q5367" s="396"/>
      <c r="R5367" s="313" t="str">
        <f t="shared" si="123"/>
        <v>1900</v>
      </c>
    </row>
    <row r="5368" ht="27" customHeight="1" spans="1:18">
      <c r="A5368" s="383"/>
      <c r="B5368" s="384"/>
      <c r="C5368" s="385"/>
      <c r="D5368" s="386"/>
      <c r="E5368" s="387"/>
      <c r="F5368" s="388"/>
      <c r="G5368" s="389"/>
      <c r="H5368" s="390"/>
      <c r="I5368" s="388"/>
      <c r="J5368" s="389"/>
      <c r="K5368" s="385"/>
      <c r="L5368" s="385"/>
      <c r="M5368" s="385"/>
      <c r="N5368" s="391"/>
      <c r="O5368" s="385"/>
      <c r="P5368" s="394" t="str">
        <f>TEXT(daily!$B5368,"mmmm")</f>
        <v>January</v>
      </c>
      <c r="Q5368" s="397"/>
      <c r="R5368" s="313" t="str">
        <f t="shared" si="123"/>
        <v>1900</v>
      </c>
    </row>
    <row r="5369" ht="27" customHeight="1" spans="1:18">
      <c r="A5369" s="383"/>
      <c r="B5369" s="384"/>
      <c r="C5369" s="385"/>
      <c r="D5369" s="386"/>
      <c r="E5369" s="387"/>
      <c r="F5369" s="388"/>
      <c r="G5369" s="389"/>
      <c r="H5369" s="390"/>
      <c r="I5369" s="388"/>
      <c r="J5369" s="389"/>
      <c r="K5369" s="385"/>
      <c r="L5369" s="385"/>
      <c r="M5369" s="385"/>
      <c r="N5369" s="393"/>
      <c r="O5369" s="385"/>
      <c r="P5369" s="394" t="str">
        <f>TEXT(daily!$B5369,"mmmm")</f>
        <v>January</v>
      </c>
      <c r="Q5369" s="396"/>
      <c r="R5369" s="313" t="str">
        <f t="shared" si="123"/>
        <v>1900</v>
      </c>
    </row>
    <row r="5370" ht="27" customHeight="1" spans="1:18">
      <c r="A5370" s="383"/>
      <c r="B5370" s="384"/>
      <c r="C5370" s="385"/>
      <c r="D5370" s="386"/>
      <c r="E5370" s="387"/>
      <c r="F5370" s="388"/>
      <c r="G5370" s="389"/>
      <c r="H5370" s="390"/>
      <c r="I5370" s="388"/>
      <c r="J5370" s="389"/>
      <c r="K5370" s="385"/>
      <c r="L5370" s="385"/>
      <c r="M5370" s="385"/>
      <c r="N5370" s="391"/>
      <c r="O5370" s="385"/>
      <c r="P5370" s="394" t="str">
        <f>TEXT(daily!$B5370,"mmmm")</f>
        <v>January</v>
      </c>
      <c r="Q5370" s="397"/>
      <c r="R5370" s="313" t="str">
        <f t="shared" si="123"/>
        <v>1900</v>
      </c>
    </row>
    <row r="5371" ht="27" customHeight="1" spans="1:18">
      <c r="A5371" s="383"/>
      <c r="B5371" s="384"/>
      <c r="C5371" s="385"/>
      <c r="D5371" s="386"/>
      <c r="E5371" s="387"/>
      <c r="F5371" s="388"/>
      <c r="G5371" s="389"/>
      <c r="H5371" s="390"/>
      <c r="I5371" s="388"/>
      <c r="J5371" s="389"/>
      <c r="K5371" s="385"/>
      <c r="L5371" s="385"/>
      <c r="M5371" s="385"/>
      <c r="N5371" s="393"/>
      <c r="O5371" s="385"/>
      <c r="P5371" s="394" t="str">
        <f>TEXT(daily!$B5371,"mmmm")</f>
        <v>January</v>
      </c>
      <c r="Q5371" s="396"/>
      <c r="R5371" s="313" t="str">
        <f t="shared" si="123"/>
        <v>1900</v>
      </c>
    </row>
    <row r="5372" ht="27" customHeight="1" spans="1:18">
      <c r="A5372" s="383"/>
      <c r="B5372" s="384"/>
      <c r="C5372" s="385"/>
      <c r="D5372" s="386"/>
      <c r="E5372" s="387"/>
      <c r="F5372" s="388"/>
      <c r="G5372" s="389"/>
      <c r="H5372" s="390"/>
      <c r="I5372" s="388"/>
      <c r="J5372" s="389"/>
      <c r="K5372" s="385"/>
      <c r="L5372" s="385"/>
      <c r="M5372" s="385"/>
      <c r="N5372" s="391"/>
      <c r="O5372" s="385"/>
      <c r="P5372" s="394" t="str">
        <f>TEXT(daily!$B5372,"mmmm")</f>
        <v>January</v>
      </c>
      <c r="Q5372" s="397"/>
      <c r="R5372" s="313" t="str">
        <f t="shared" si="123"/>
        <v>1900</v>
      </c>
    </row>
    <row r="5373" ht="27" customHeight="1" spans="1:18">
      <c r="A5373" s="383"/>
      <c r="B5373" s="384"/>
      <c r="C5373" s="385"/>
      <c r="D5373" s="386"/>
      <c r="E5373" s="387"/>
      <c r="F5373" s="388"/>
      <c r="G5373" s="389"/>
      <c r="H5373" s="390"/>
      <c r="I5373" s="388"/>
      <c r="J5373" s="389"/>
      <c r="K5373" s="385"/>
      <c r="L5373" s="385"/>
      <c r="M5373" s="385"/>
      <c r="N5373" s="393"/>
      <c r="O5373" s="385"/>
      <c r="P5373" s="394" t="str">
        <f>TEXT(daily!$B5373,"mmmm")</f>
        <v>January</v>
      </c>
      <c r="Q5373" s="396"/>
      <c r="R5373" s="313" t="str">
        <f t="shared" si="123"/>
        <v>1900</v>
      </c>
    </row>
    <row r="5374" ht="27" customHeight="1" spans="1:18">
      <c r="A5374" s="383"/>
      <c r="B5374" s="384"/>
      <c r="C5374" s="385"/>
      <c r="D5374" s="386"/>
      <c r="E5374" s="387"/>
      <c r="F5374" s="388"/>
      <c r="G5374" s="389"/>
      <c r="H5374" s="390"/>
      <c r="I5374" s="388"/>
      <c r="J5374" s="389"/>
      <c r="K5374" s="385"/>
      <c r="L5374" s="385"/>
      <c r="M5374" s="385"/>
      <c r="N5374" s="391"/>
      <c r="O5374" s="385"/>
      <c r="P5374" s="394" t="str">
        <f>TEXT(daily!$B5374,"mmmm")</f>
        <v>January</v>
      </c>
      <c r="Q5374" s="397"/>
      <c r="R5374" s="313" t="str">
        <f t="shared" si="123"/>
        <v>1900</v>
      </c>
    </row>
    <row r="5375" ht="27" customHeight="1" spans="1:18">
      <c r="A5375" s="383"/>
      <c r="B5375" s="384"/>
      <c r="C5375" s="385"/>
      <c r="D5375" s="386"/>
      <c r="E5375" s="387"/>
      <c r="F5375" s="388"/>
      <c r="G5375" s="389"/>
      <c r="H5375" s="390"/>
      <c r="I5375" s="388"/>
      <c r="J5375" s="389"/>
      <c r="K5375" s="385"/>
      <c r="L5375" s="385"/>
      <c r="M5375" s="385"/>
      <c r="N5375" s="393"/>
      <c r="O5375" s="385"/>
      <c r="P5375" s="394" t="str">
        <f>TEXT(daily!$B5375,"mmmm")</f>
        <v>January</v>
      </c>
      <c r="Q5375" s="396"/>
      <c r="R5375" s="313" t="str">
        <f t="shared" si="123"/>
        <v>1900</v>
      </c>
    </row>
    <row r="5376" ht="27" customHeight="1" spans="1:18">
      <c r="A5376" s="383"/>
      <c r="B5376" s="384"/>
      <c r="C5376" s="385"/>
      <c r="D5376" s="386"/>
      <c r="E5376" s="387"/>
      <c r="F5376" s="388"/>
      <c r="G5376" s="389"/>
      <c r="H5376" s="390"/>
      <c r="I5376" s="388"/>
      <c r="J5376" s="389"/>
      <c r="K5376" s="385"/>
      <c r="L5376" s="385"/>
      <c r="M5376" s="385"/>
      <c r="N5376" s="391"/>
      <c r="O5376" s="385"/>
      <c r="P5376" s="394" t="str">
        <f>TEXT(daily!$B5376,"mmmm")</f>
        <v>January</v>
      </c>
      <c r="Q5376" s="397"/>
      <c r="R5376" s="313" t="str">
        <f t="shared" si="123"/>
        <v>1900</v>
      </c>
    </row>
    <row r="5377" ht="27" customHeight="1" spans="1:18">
      <c r="A5377" s="383"/>
      <c r="B5377" s="384"/>
      <c r="C5377" s="385"/>
      <c r="D5377" s="386"/>
      <c r="E5377" s="387"/>
      <c r="F5377" s="388"/>
      <c r="G5377" s="389"/>
      <c r="H5377" s="390"/>
      <c r="I5377" s="388"/>
      <c r="J5377" s="389"/>
      <c r="K5377" s="385"/>
      <c r="L5377" s="385"/>
      <c r="M5377" s="385"/>
      <c r="N5377" s="393"/>
      <c r="O5377" s="385"/>
      <c r="P5377" s="394" t="str">
        <f>TEXT(daily!$B5377,"mmmm")</f>
        <v>January</v>
      </c>
      <c r="Q5377" s="396"/>
      <c r="R5377" s="313" t="str">
        <f t="shared" si="123"/>
        <v>1900</v>
      </c>
    </row>
    <row r="5378" ht="27" customHeight="1" spans="1:18">
      <c r="A5378" s="383"/>
      <c r="B5378" s="384"/>
      <c r="C5378" s="385"/>
      <c r="D5378" s="386"/>
      <c r="E5378" s="387"/>
      <c r="F5378" s="388"/>
      <c r="G5378" s="389"/>
      <c r="H5378" s="390"/>
      <c r="I5378" s="388"/>
      <c r="J5378" s="389"/>
      <c r="K5378" s="385"/>
      <c r="L5378" s="385"/>
      <c r="M5378" s="385"/>
      <c r="N5378" s="391"/>
      <c r="O5378" s="385"/>
      <c r="P5378" s="394" t="str">
        <f>TEXT(daily!$B5378,"mmmm")</f>
        <v>January</v>
      </c>
      <c r="Q5378" s="397"/>
      <c r="R5378" s="313" t="str">
        <f t="shared" si="123"/>
        <v>1900</v>
      </c>
    </row>
    <row r="5379" ht="27" customHeight="1" spans="1:18">
      <c r="A5379" s="383"/>
      <c r="B5379" s="384"/>
      <c r="C5379" s="385"/>
      <c r="D5379" s="386"/>
      <c r="E5379" s="387"/>
      <c r="F5379" s="388"/>
      <c r="G5379" s="389"/>
      <c r="H5379" s="390"/>
      <c r="I5379" s="388"/>
      <c r="J5379" s="389"/>
      <c r="K5379" s="385"/>
      <c r="L5379" s="385"/>
      <c r="M5379" s="385"/>
      <c r="N5379" s="393"/>
      <c r="O5379" s="385"/>
      <c r="P5379" s="394" t="str">
        <f>TEXT(daily!$B5379,"mmmm")</f>
        <v>January</v>
      </c>
      <c r="Q5379" s="396"/>
      <c r="R5379" s="313" t="str">
        <f t="shared" si="123"/>
        <v>1900</v>
      </c>
    </row>
    <row r="5380" ht="27" customHeight="1" spans="1:18">
      <c r="A5380" s="383"/>
      <c r="B5380" s="384"/>
      <c r="C5380" s="385"/>
      <c r="D5380" s="386"/>
      <c r="E5380" s="387"/>
      <c r="F5380" s="388"/>
      <c r="G5380" s="389"/>
      <c r="H5380" s="390"/>
      <c r="I5380" s="388"/>
      <c r="J5380" s="389"/>
      <c r="K5380" s="385"/>
      <c r="L5380" s="385"/>
      <c r="M5380" s="385"/>
      <c r="N5380" s="391"/>
      <c r="O5380" s="385"/>
      <c r="P5380" s="394" t="str">
        <f>TEXT(daily!$B5380,"mmmm")</f>
        <v>January</v>
      </c>
      <c r="Q5380" s="397"/>
      <c r="R5380" s="313" t="str">
        <f t="shared" si="123"/>
        <v>1900</v>
      </c>
    </row>
    <row r="5381" ht="27" customHeight="1" spans="1:18">
      <c r="A5381" s="383"/>
      <c r="B5381" s="384"/>
      <c r="C5381" s="385"/>
      <c r="D5381" s="386"/>
      <c r="E5381" s="387"/>
      <c r="F5381" s="388"/>
      <c r="G5381" s="389"/>
      <c r="H5381" s="390"/>
      <c r="I5381" s="388"/>
      <c r="J5381" s="389"/>
      <c r="K5381" s="385"/>
      <c r="L5381" s="385"/>
      <c r="M5381" s="385"/>
      <c r="N5381" s="393"/>
      <c r="O5381" s="385"/>
      <c r="P5381" s="394" t="str">
        <f>TEXT(daily!$B5381,"mmmm")</f>
        <v>January</v>
      </c>
      <c r="Q5381" s="396"/>
      <c r="R5381" s="313" t="str">
        <f t="shared" si="123"/>
        <v>1900</v>
      </c>
    </row>
    <row r="5382" ht="27" customHeight="1" spans="1:18">
      <c r="A5382" s="383"/>
      <c r="B5382" s="384"/>
      <c r="C5382" s="385"/>
      <c r="D5382" s="386"/>
      <c r="E5382" s="387"/>
      <c r="F5382" s="388"/>
      <c r="G5382" s="389"/>
      <c r="H5382" s="390"/>
      <c r="I5382" s="388"/>
      <c r="J5382" s="389"/>
      <c r="K5382" s="385"/>
      <c r="L5382" s="385"/>
      <c r="M5382" s="385"/>
      <c r="N5382" s="391"/>
      <c r="O5382" s="385"/>
      <c r="P5382" s="394" t="str">
        <f>TEXT(daily!$B5382,"mmmm")</f>
        <v>January</v>
      </c>
      <c r="Q5382" s="397"/>
      <c r="R5382" s="313" t="str">
        <f t="shared" si="123"/>
        <v>1900</v>
      </c>
    </row>
    <row r="5383" ht="27" customHeight="1" spans="1:18">
      <c r="A5383" s="383"/>
      <c r="B5383" s="384"/>
      <c r="C5383" s="385"/>
      <c r="D5383" s="386"/>
      <c r="E5383" s="387"/>
      <c r="F5383" s="388"/>
      <c r="G5383" s="389"/>
      <c r="H5383" s="390"/>
      <c r="I5383" s="388"/>
      <c r="J5383" s="389"/>
      <c r="K5383" s="385"/>
      <c r="L5383" s="385"/>
      <c r="M5383" s="385"/>
      <c r="N5383" s="393"/>
      <c r="O5383" s="385"/>
      <c r="P5383" s="394" t="str">
        <f>TEXT(daily!$B5383,"mmmm")</f>
        <v>January</v>
      </c>
      <c r="Q5383" s="396"/>
      <c r="R5383" s="313" t="str">
        <f t="shared" si="123"/>
        <v>1900</v>
      </c>
    </row>
    <row r="5384" ht="27" customHeight="1" spans="1:18">
      <c r="A5384" s="383"/>
      <c r="B5384" s="384"/>
      <c r="C5384" s="385"/>
      <c r="D5384" s="386"/>
      <c r="E5384" s="387"/>
      <c r="F5384" s="388"/>
      <c r="G5384" s="389"/>
      <c r="H5384" s="390"/>
      <c r="I5384" s="388"/>
      <c r="J5384" s="389"/>
      <c r="K5384" s="385"/>
      <c r="L5384" s="385"/>
      <c r="M5384" s="385"/>
      <c r="N5384" s="391"/>
      <c r="O5384" s="385"/>
      <c r="P5384" s="394" t="str">
        <f>TEXT(daily!$B5384,"mmmm")</f>
        <v>January</v>
      </c>
      <c r="Q5384" s="397"/>
      <c r="R5384" s="313" t="str">
        <f t="shared" si="123"/>
        <v>1900</v>
      </c>
    </row>
    <row r="5385" ht="27" customHeight="1" spans="1:18">
      <c r="A5385" s="383"/>
      <c r="B5385" s="384"/>
      <c r="C5385" s="385"/>
      <c r="D5385" s="386"/>
      <c r="E5385" s="387"/>
      <c r="F5385" s="388"/>
      <c r="G5385" s="389"/>
      <c r="H5385" s="390"/>
      <c r="I5385" s="388"/>
      <c r="J5385" s="389"/>
      <c r="K5385" s="385"/>
      <c r="L5385" s="385"/>
      <c r="M5385" s="385"/>
      <c r="N5385" s="393"/>
      <c r="O5385" s="385"/>
      <c r="P5385" s="394" t="str">
        <f>TEXT(daily!$B5385,"mmmm")</f>
        <v>January</v>
      </c>
      <c r="Q5385" s="396"/>
      <c r="R5385" s="313" t="str">
        <f t="shared" si="123"/>
        <v>1900</v>
      </c>
    </row>
    <row r="5386" ht="27" customHeight="1" spans="1:18">
      <c r="A5386" s="383"/>
      <c r="B5386" s="384"/>
      <c r="C5386" s="385"/>
      <c r="D5386" s="386"/>
      <c r="E5386" s="387"/>
      <c r="F5386" s="388"/>
      <c r="G5386" s="389"/>
      <c r="H5386" s="390"/>
      <c r="I5386" s="388"/>
      <c r="J5386" s="389"/>
      <c r="K5386" s="385"/>
      <c r="L5386" s="385"/>
      <c r="M5386" s="385"/>
      <c r="N5386" s="391"/>
      <c r="O5386" s="385"/>
      <c r="P5386" s="394" t="str">
        <f>TEXT(daily!$B5386,"mmmm")</f>
        <v>January</v>
      </c>
      <c r="Q5386" s="397"/>
      <c r="R5386" s="313" t="str">
        <f t="shared" si="123"/>
        <v>1900</v>
      </c>
    </row>
    <row r="5387" ht="27" customHeight="1" spans="1:18">
      <c r="A5387" s="383"/>
      <c r="B5387" s="384"/>
      <c r="C5387" s="385"/>
      <c r="D5387" s="386"/>
      <c r="E5387" s="387"/>
      <c r="F5387" s="388"/>
      <c r="G5387" s="389"/>
      <c r="H5387" s="390"/>
      <c r="I5387" s="388"/>
      <c r="J5387" s="389"/>
      <c r="K5387" s="385"/>
      <c r="L5387" s="385"/>
      <c r="M5387" s="385"/>
      <c r="N5387" s="393"/>
      <c r="O5387" s="385"/>
      <c r="P5387" s="394" t="str">
        <f>TEXT(daily!$B5387,"mmmm")</f>
        <v>January</v>
      </c>
      <c r="Q5387" s="396"/>
      <c r="R5387" s="313" t="str">
        <f t="shared" si="123"/>
        <v>1900</v>
      </c>
    </row>
    <row r="5388" ht="27" customHeight="1" spans="1:18">
      <c r="A5388" s="383"/>
      <c r="B5388" s="384"/>
      <c r="C5388" s="385"/>
      <c r="D5388" s="386"/>
      <c r="E5388" s="387"/>
      <c r="F5388" s="388"/>
      <c r="G5388" s="389"/>
      <c r="H5388" s="390"/>
      <c r="I5388" s="388"/>
      <c r="J5388" s="389"/>
      <c r="K5388" s="385"/>
      <c r="L5388" s="385"/>
      <c r="M5388" s="385"/>
      <c r="N5388" s="391"/>
      <c r="O5388" s="385"/>
      <c r="P5388" s="394" t="str">
        <f>TEXT(daily!$B5388,"mmmm")</f>
        <v>January</v>
      </c>
      <c r="Q5388" s="397"/>
      <c r="R5388" s="313" t="str">
        <f t="shared" si="123"/>
        <v>1900</v>
      </c>
    </row>
    <row r="5389" ht="27" customHeight="1" spans="1:18">
      <c r="A5389" s="383"/>
      <c r="B5389" s="384"/>
      <c r="C5389" s="385"/>
      <c r="D5389" s="386"/>
      <c r="E5389" s="387"/>
      <c r="F5389" s="388"/>
      <c r="G5389" s="389"/>
      <c r="H5389" s="390"/>
      <c r="I5389" s="388"/>
      <c r="J5389" s="389"/>
      <c r="K5389" s="385"/>
      <c r="L5389" s="385"/>
      <c r="M5389" s="385"/>
      <c r="N5389" s="393"/>
      <c r="O5389" s="385"/>
      <c r="P5389" s="394" t="str">
        <f>TEXT(daily!$B5389,"mmmm")</f>
        <v>January</v>
      </c>
      <c r="Q5389" s="396"/>
      <c r="R5389" s="313" t="str">
        <f t="shared" si="123"/>
        <v>1900</v>
      </c>
    </row>
    <row r="5390" ht="27" customHeight="1" spans="1:18">
      <c r="A5390" s="383"/>
      <c r="B5390" s="384"/>
      <c r="C5390" s="385"/>
      <c r="D5390" s="386"/>
      <c r="E5390" s="387"/>
      <c r="F5390" s="388"/>
      <c r="G5390" s="389"/>
      <c r="H5390" s="390"/>
      <c r="I5390" s="388"/>
      <c r="J5390" s="389"/>
      <c r="K5390" s="385"/>
      <c r="L5390" s="385"/>
      <c r="M5390" s="385"/>
      <c r="N5390" s="391"/>
      <c r="O5390" s="385"/>
      <c r="P5390" s="394" t="str">
        <f>TEXT(daily!$B5390,"mmmm")</f>
        <v>January</v>
      </c>
      <c r="Q5390" s="397"/>
      <c r="R5390" s="313" t="str">
        <f t="shared" si="123"/>
        <v>1900</v>
      </c>
    </row>
    <row r="5391" ht="27" customHeight="1" spans="1:18">
      <c r="A5391" s="383"/>
      <c r="B5391" s="384"/>
      <c r="C5391" s="385"/>
      <c r="D5391" s="386"/>
      <c r="E5391" s="387"/>
      <c r="F5391" s="388"/>
      <c r="G5391" s="389"/>
      <c r="H5391" s="390"/>
      <c r="I5391" s="388"/>
      <c r="J5391" s="389"/>
      <c r="K5391" s="385"/>
      <c r="L5391" s="385"/>
      <c r="M5391" s="385"/>
      <c r="N5391" s="393"/>
      <c r="O5391" s="385"/>
      <c r="P5391" s="394" t="str">
        <f>TEXT(daily!$B5391,"mmmm")</f>
        <v>January</v>
      </c>
      <c r="Q5391" s="396"/>
      <c r="R5391" s="313" t="str">
        <f t="shared" ref="R5391:R5454" si="124">TEXT(B5391,"yyyy")</f>
        <v>1900</v>
      </c>
    </row>
    <row r="5392" ht="27" customHeight="1" spans="1:18">
      <c r="A5392" s="383"/>
      <c r="B5392" s="384"/>
      <c r="C5392" s="385"/>
      <c r="D5392" s="386"/>
      <c r="E5392" s="387"/>
      <c r="F5392" s="388"/>
      <c r="G5392" s="389"/>
      <c r="H5392" s="390"/>
      <c r="I5392" s="388"/>
      <c r="J5392" s="389"/>
      <c r="K5392" s="385"/>
      <c r="L5392" s="385"/>
      <c r="M5392" s="385"/>
      <c r="N5392" s="391"/>
      <c r="O5392" s="385"/>
      <c r="P5392" s="394" t="str">
        <f>TEXT(daily!$B5392,"mmmm")</f>
        <v>January</v>
      </c>
      <c r="Q5392" s="397"/>
      <c r="R5392" s="313" t="str">
        <f t="shared" si="124"/>
        <v>1900</v>
      </c>
    </row>
    <row r="5393" ht="27" customHeight="1" spans="1:18">
      <c r="A5393" s="383"/>
      <c r="B5393" s="384"/>
      <c r="C5393" s="385"/>
      <c r="D5393" s="386"/>
      <c r="E5393" s="387"/>
      <c r="F5393" s="388"/>
      <c r="G5393" s="389"/>
      <c r="H5393" s="390"/>
      <c r="I5393" s="388"/>
      <c r="J5393" s="389"/>
      <c r="K5393" s="385"/>
      <c r="L5393" s="385"/>
      <c r="M5393" s="385"/>
      <c r="N5393" s="393"/>
      <c r="O5393" s="385"/>
      <c r="P5393" s="394" t="str">
        <f>TEXT(daily!$B5393,"mmmm")</f>
        <v>January</v>
      </c>
      <c r="Q5393" s="396"/>
      <c r="R5393" s="313" t="str">
        <f t="shared" si="124"/>
        <v>1900</v>
      </c>
    </row>
    <row r="5394" ht="24" customHeight="1" spans="1:18">
      <c r="A5394" s="383"/>
      <c r="B5394" s="384"/>
      <c r="C5394" s="385"/>
      <c r="D5394" s="386"/>
      <c r="E5394" s="387"/>
      <c r="F5394" s="388"/>
      <c r="G5394" s="389"/>
      <c r="H5394" s="390"/>
      <c r="I5394" s="388"/>
      <c r="J5394" s="389"/>
      <c r="K5394" s="385"/>
      <c r="L5394" s="385"/>
      <c r="M5394" s="385"/>
      <c r="N5394" s="398"/>
      <c r="O5394" s="385"/>
      <c r="P5394" s="394" t="str">
        <f>TEXT(daily!$B5394,"mmmm")</f>
        <v>January</v>
      </c>
      <c r="Q5394" s="397"/>
      <c r="R5394" s="313" t="str">
        <f t="shared" si="124"/>
        <v>1900</v>
      </c>
    </row>
    <row r="5395" ht="24" customHeight="1" spans="1:18">
      <c r="A5395" s="383"/>
      <c r="B5395" s="384"/>
      <c r="C5395" s="385"/>
      <c r="D5395" s="386"/>
      <c r="E5395" s="387"/>
      <c r="F5395" s="388"/>
      <c r="G5395" s="389"/>
      <c r="H5395" s="390"/>
      <c r="I5395" s="388"/>
      <c r="J5395" s="389"/>
      <c r="K5395" s="385"/>
      <c r="L5395" s="385"/>
      <c r="M5395" s="385"/>
      <c r="N5395" s="385"/>
      <c r="O5395" s="385"/>
      <c r="P5395" s="394" t="str">
        <f>TEXT(daily!$B5395,"mmmm")</f>
        <v>January</v>
      </c>
      <c r="Q5395" s="396"/>
      <c r="R5395" s="313" t="str">
        <f t="shared" si="124"/>
        <v>1900</v>
      </c>
    </row>
    <row r="5396" ht="24" customHeight="1" spans="1:18">
      <c r="A5396" s="383"/>
      <c r="B5396" s="384"/>
      <c r="C5396" s="385"/>
      <c r="D5396" s="386"/>
      <c r="E5396" s="387"/>
      <c r="F5396" s="388"/>
      <c r="G5396" s="389"/>
      <c r="H5396" s="390"/>
      <c r="I5396" s="388"/>
      <c r="J5396" s="389"/>
      <c r="K5396" s="385"/>
      <c r="L5396" s="385"/>
      <c r="M5396" s="385"/>
      <c r="N5396" s="385"/>
      <c r="O5396" s="385"/>
      <c r="P5396" s="394" t="str">
        <f>TEXT(daily!$B5396,"mmmm")</f>
        <v>January</v>
      </c>
      <c r="Q5396" s="397"/>
      <c r="R5396" s="313" t="str">
        <f t="shared" si="124"/>
        <v>1900</v>
      </c>
    </row>
    <row r="5397" ht="24" customHeight="1" spans="1:18">
      <c r="A5397" s="383"/>
      <c r="B5397" s="384"/>
      <c r="C5397" s="385"/>
      <c r="D5397" s="386"/>
      <c r="E5397" s="387"/>
      <c r="F5397" s="388"/>
      <c r="G5397" s="389"/>
      <c r="H5397" s="390"/>
      <c r="I5397" s="388"/>
      <c r="J5397" s="389"/>
      <c r="K5397" s="385"/>
      <c r="L5397" s="385"/>
      <c r="M5397" s="385"/>
      <c r="N5397" s="385"/>
      <c r="O5397" s="385"/>
      <c r="P5397" s="394" t="str">
        <f>TEXT(daily!$B5397,"mmmm")</f>
        <v>January</v>
      </c>
      <c r="Q5397" s="396"/>
      <c r="R5397" s="313" t="str">
        <f t="shared" si="124"/>
        <v>1900</v>
      </c>
    </row>
    <row r="5398" ht="24" customHeight="1" spans="1:18">
      <c r="A5398" s="383"/>
      <c r="B5398" s="384"/>
      <c r="C5398" s="385"/>
      <c r="D5398" s="386"/>
      <c r="E5398" s="387"/>
      <c r="F5398" s="388"/>
      <c r="G5398" s="389"/>
      <c r="H5398" s="390"/>
      <c r="I5398" s="388"/>
      <c r="J5398" s="389"/>
      <c r="K5398" s="385"/>
      <c r="L5398" s="385"/>
      <c r="M5398" s="385"/>
      <c r="N5398" s="385"/>
      <c r="O5398" s="385"/>
      <c r="P5398" s="394" t="str">
        <f>TEXT(daily!$B5398,"mmmm")</f>
        <v>January</v>
      </c>
      <c r="Q5398" s="397"/>
      <c r="R5398" s="313" t="str">
        <f t="shared" si="124"/>
        <v>1900</v>
      </c>
    </row>
    <row r="5399" ht="24" customHeight="1" spans="1:18">
      <c r="A5399" s="383"/>
      <c r="B5399" s="384"/>
      <c r="C5399" s="385"/>
      <c r="D5399" s="386"/>
      <c r="E5399" s="387"/>
      <c r="F5399" s="388"/>
      <c r="G5399" s="389"/>
      <c r="H5399" s="390"/>
      <c r="I5399" s="388"/>
      <c r="J5399" s="389"/>
      <c r="K5399" s="385"/>
      <c r="L5399" s="385"/>
      <c r="M5399" s="385"/>
      <c r="N5399" s="385"/>
      <c r="O5399" s="385"/>
      <c r="P5399" s="394" t="str">
        <f>TEXT(daily!$B5399,"mmmm")</f>
        <v>January</v>
      </c>
      <c r="Q5399" s="396"/>
      <c r="R5399" s="313" t="str">
        <f t="shared" si="124"/>
        <v>1900</v>
      </c>
    </row>
    <row r="5400" ht="24" customHeight="1" spans="1:18">
      <c r="A5400" s="383"/>
      <c r="B5400" s="384"/>
      <c r="C5400" s="385"/>
      <c r="D5400" s="386"/>
      <c r="E5400" s="387"/>
      <c r="F5400" s="388"/>
      <c r="G5400" s="389"/>
      <c r="H5400" s="390"/>
      <c r="I5400" s="388"/>
      <c r="J5400" s="389"/>
      <c r="K5400" s="385"/>
      <c r="L5400" s="385"/>
      <c r="M5400" s="385"/>
      <c r="N5400" s="385"/>
      <c r="O5400" s="385"/>
      <c r="P5400" s="394" t="str">
        <f>TEXT(daily!$B5400,"mmmm")</f>
        <v>January</v>
      </c>
      <c r="Q5400" s="397"/>
      <c r="R5400" s="313" t="str">
        <f t="shared" si="124"/>
        <v>1900</v>
      </c>
    </row>
    <row r="5401" ht="24" customHeight="1" spans="1:18">
      <c r="A5401" s="383"/>
      <c r="B5401" s="384"/>
      <c r="C5401" s="385"/>
      <c r="D5401" s="386"/>
      <c r="E5401" s="387"/>
      <c r="F5401" s="388"/>
      <c r="G5401" s="389"/>
      <c r="H5401" s="390"/>
      <c r="I5401" s="388"/>
      <c r="J5401" s="389"/>
      <c r="K5401" s="385"/>
      <c r="L5401" s="385"/>
      <c r="M5401" s="385"/>
      <c r="N5401" s="385"/>
      <c r="O5401" s="385"/>
      <c r="P5401" s="394" t="str">
        <f>TEXT(daily!$B5401,"mmmm")</f>
        <v>January</v>
      </c>
      <c r="Q5401" s="396"/>
      <c r="R5401" s="313" t="str">
        <f t="shared" si="124"/>
        <v>1900</v>
      </c>
    </row>
    <row r="5402" ht="24" customHeight="1" spans="1:18">
      <c r="A5402" s="383"/>
      <c r="B5402" s="384"/>
      <c r="C5402" s="385"/>
      <c r="D5402" s="386"/>
      <c r="E5402" s="387"/>
      <c r="F5402" s="388"/>
      <c r="G5402" s="389"/>
      <c r="H5402" s="390"/>
      <c r="I5402" s="388"/>
      <c r="J5402" s="389"/>
      <c r="K5402" s="385"/>
      <c r="L5402" s="385"/>
      <c r="M5402" s="385"/>
      <c r="N5402" s="385"/>
      <c r="O5402" s="385"/>
      <c r="P5402" s="394" t="str">
        <f>TEXT(daily!$B5402,"mmmm")</f>
        <v>January</v>
      </c>
      <c r="Q5402" s="397"/>
      <c r="R5402" s="313" t="str">
        <f t="shared" si="124"/>
        <v>1900</v>
      </c>
    </row>
    <row r="5403" ht="24" customHeight="1" spans="1:18">
      <c r="A5403" s="383"/>
      <c r="B5403" s="384"/>
      <c r="C5403" s="385"/>
      <c r="D5403" s="386"/>
      <c r="E5403" s="387"/>
      <c r="F5403" s="388"/>
      <c r="G5403" s="389"/>
      <c r="H5403" s="390"/>
      <c r="I5403" s="388"/>
      <c r="J5403" s="389"/>
      <c r="K5403" s="385"/>
      <c r="L5403" s="385"/>
      <c r="M5403" s="385"/>
      <c r="N5403" s="385"/>
      <c r="O5403" s="385"/>
      <c r="P5403" s="394" t="str">
        <f>TEXT(daily!$B5403,"mmmm")</f>
        <v>January</v>
      </c>
      <c r="Q5403" s="396"/>
      <c r="R5403" s="313" t="str">
        <f t="shared" si="124"/>
        <v>1900</v>
      </c>
    </row>
    <row r="5404" ht="24" customHeight="1" spans="1:18">
      <c r="A5404" s="383"/>
      <c r="B5404" s="384"/>
      <c r="C5404" s="385"/>
      <c r="D5404" s="386"/>
      <c r="E5404" s="387"/>
      <c r="F5404" s="388"/>
      <c r="G5404" s="389"/>
      <c r="H5404" s="390"/>
      <c r="I5404" s="388"/>
      <c r="J5404" s="389"/>
      <c r="K5404" s="385"/>
      <c r="L5404" s="385"/>
      <c r="M5404" s="385"/>
      <c r="N5404" s="385"/>
      <c r="O5404" s="385"/>
      <c r="P5404" s="394" t="str">
        <f>TEXT(daily!$B5404,"mmmm")</f>
        <v>January</v>
      </c>
      <c r="Q5404" s="397"/>
      <c r="R5404" s="313" t="str">
        <f t="shared" si="124"/>
        <v>1900</v>
      </c>
    </row>
    <row r="5405" ht="24" customHeight="1" spans="1:18">
      <c r="A5405" s="383"/>
      <c r="B5405" s="384"/>
      <c r="C5405" s="385"/>
      <c r="D5405" s="386"/>
      <c r="E5405" s="387"/>
      <c r="F5405" s="388"/>
      <c r="G5405" s="389"/>
      <c r="H5405" s="390"/>
      <c r="I5405" s="388"/>
      <c r="J5405" s="389"/>
      <c r="K5405" s="385"/>
      <c r="L5405" s="385"/>
      <c r="M5405" s="385"/>
      <c r="N5405" s="385"/>
      <c r="O5405" s="385"/>
      <c r="P5405" s="394" t="str">
        <f>TEXT(daily!$B5405,"mmmm")</f>
        <v>January</v>
      </c>
      <c r="Q5405" s="396"/>
      <c r="R5405" s="313" t="str">
        <f t="shared" si="124"/>
        <v>1900</v>
      </c>
    </row>
    <row r="5406" ht="24" customHeight="1" spans="1:18">
      <c r="A5406" s="383"/>
      <c r="B5406" s="384"/>
      <c r="C5406" s="385"/>
      <c r="D5406" s="386"/>
      <c r="E5406" s="387"/>
      <c r="F5406" s="388"/>
      <c r="G5406" s="389"/>
      <c r="H5406" s="390"/>
      <c r="I5406" s="388"/>
      <c r="J5406" s="389"/>
      <c r="K5406" s="385"/>
      <c r="L5406" s="385"/>
      <c r="M5406" s="385"/>
      <c r="N5406" s="385"/>
      <c r="O5406" s="385"/>
      <c r="P5406" s="394" t="str">
        <f>TEXT(daily!$B5406,"mmmm")</f>
        <v>January</v>
      </c>
      <c r="Q5406" s="397"/>
      <c r="R5406" s="313" t="str">
        <f t="shared" si="124"/>
        <v>1900</v>
      </c>
    </row>
    <row r="5407" ht="24" customHeight="1" spans="1:18">
      <c r="A5407" s="383"/>
      <c r="B5407" s="384"/>
      <c r="C5407" s="385"/>
      <c r="D5407" s="386"/>
      <c r="E5407" s="387"/>
      <c r="F5407" s="388"/>
      <c r="G5407" s="389"/>
      <c r="H5407" s="390"/>
      <c r="I5407" s="388"/>
      <c r="J5407" s="389"/>
      <c r="K5407" s="385"/>
      <c r="L5407" s="385"/>
      <c r="M5407" s="385"/>
      <c r="N5407" s="385"/>
      <c r="O5407" s="385"/>
      <c r="P5407" s="394" t="str">
        <f>TEXT(daily!$B5407,"mmmm")</f>
        <v>January</v>
      </c>
      <c r="Q5407" s="396"/>
      <c r="R5407" s="313" t="str">
        <f t="shared" si="124"/>
        <v>1900</v>
      </c>
    </row>
    <row r="5408" ht="24" customHeight="1" spans="1:18">
      <c r="A5408" s="383"/>
      <c r="B5408" s="384"/>
      <c r="C5408" s="385"/>
      <c r="D5408" s="386"/>
      <c r="E5408" s="387"/>
      <c r="F5408" s="388"/>
      <c r="G5408" s="389"/>
      <c r="H5408" s="390"/>
      <c r="I5408" s="388"/>
      <c r="J5408" s="389"/>
      <c r="K5408" s="385"/>
      <c r="L5408" s="385"/>
      <c r="M5408" s="385"/>
      <c r="N5408" s="385"/>
      <c r="O5408" s="385"/>
      <c r="P5408" s="394" t="str">
        <f>TEXT(daily!$B5408,"mmmm")</f>
        <v>January</v>
      </c>
      <c r="Q5408" s="397"/>
      <c r="R5408" s="313" t="str">
        <f t="shared" si="124"/>
        <v>1900</v>
      </c>
    </row>
    <row r="5409" ht="24" customHeight="1" spans="1:18">
      <c r="A5409" s="383"/>
      <c r="B5409" s="384"/>
      <c r="C5409" s="385"/>
      <c r="D5409" s="386"/>
      <c r="E5409" s="387"/>
      <c r="F5409" s="388"/>
      <c r="G5409" s="389"/>
      <c r="H5409" s="390"/>
      <c r="I5409" s="388"/>
      <c r="J5409" s="389"/>
      <c r="K5409" s="385"/>
      <c r="L5409" s="385"/>
      <c r="M5409" s="385"/>
      <c r="N5409" s="385"/>
      <c r="O5409" s="385"/>
      <c r="P5409" s="394" t="str">
        <f>TEXT(daily!$B5409,"mmmm")</f>
        <v>January</v>
      </c>
      <c r="Q5409" s="396"/>
      <c r="R5409" s="313" t="str">
        <f t="shared" si="124"/>
        <v>1900</v>
      </c>
    </row>
    <row r="5410" ht="24" customHeight="1" spans="1:18">
      <c r="A5410" s="383"/>
      <c r="B5410" s="384"/>
      <c r="C5410" s="385"/>
      <c r="D5410" s="386"/>
      <c r="E5410" s="387"/>
      <c r="F5410" s="388"/>
      <c r="G5410" s="389"/>
      <c r="H5410" s="390"/>
      <c r="I5410" s="388"/>
      <c r="J5410" s="389"/>
      <c r="K5410" s="385"/>
      <c r="L5410" s="385"/>
      <c r="M5410" s="385"/>
      <c r="N5410" s="385"/>
      <c r="O5410" s="385"/>
      <c r="P5410" s="394" t="str">
        <f>TEXT(daily!$B5410,"mmmm")</f>
        <v>January</v>
      </c>
      <c r="Q5410" s="397"/>
      <c r="R5410" s="313" t="str">
        <f t="shared" si="124"/>
        <v>1900</v>
      </c>
    </row>
    <row r="5411" ht="24" customHeight="1" spans="1:18">
      <c r="A5411" s="383"/>
      <c r="B5411" s="384"/>
      <c r="C5411" s="385"/>
      <c r="D5411" s="386"/>
      <c r="E5411" s="387"/>
      <c r="F5411" s="388"/>
      <c r="G5411" s="389"/>
      <c r="H5411" s="390"/>
      <c r="I5411" s="388"/>
      <c r="J5411" s="389"/>
      <c r="K5411" s="385"/>
      <c r="L5411" s="385"/>
      <c r="M5411" s="385"/>
      <c r="N5411" s="385"/>
      <c r="O5411" s="385"/>
      <c r="P5411" s="394" t="str">
        <f>TEXT(daily!$B5411,"mmmm")</f>
        <v>January</v>
      </c>
      <c r="Q5411" s="396"/>
      <c r="R5411" s="313" t="str">
        <f t="shared" si="124"/>
        <v>1900</v>
      </c>
    </row>
    <row r="5412" ht="24" customHeight="1" spans="1:18">
      <c r="A5412" s="383"/>
      <c r="B5412" s="384"/>
      <c r="C5412" s="385"/>
      <c r="D5412" s="386"/>
      <c r="E5412" s="387"/>
      <c r="F5412" s="388"/>
      <c r="G5412" s="389"/>
      <c r="H5412" s="390"/>
      <c r="I5412" s="388"/>
      <c r="J5412" s="389"/>
      <c r="K5412" s="385"/>
      <c r="L5412" s="385"/>
      <c r="M5412" s="385"/>
      <c r="N5412" s="385"/>
      <c r="O5412" s="385"/>
      <c r="P5412" s="394" t="str">
        <f>TEXT(daily!$B5412,"mmmm")</f>
        <v>January</v>
      </c>
      <c r="Q5412" s="397"/>
      <c r="R5412" s="313" t="str">
        <f t="shared" si="124"/>
        <v>1900</v>
      </c>
    </row>
    <row r="5413" ht="24" customHeight="1" spans="1:18">
      <c r="A5413" s="383"/>
      <c r="B5413" s="384"/>
      <c r="C5413" s="385"/>
      <c r="D5413" s="386"/>
      <c r="E5413" s="387"/>
      <c r="F5413" s="388"/>
      <c r="G5413" s="389"/>
      <c r="H5413" s="390"/>
      <c r="I5413" s="388"/>
      <c r="J5413" s="389"/>
      <c r="K5413" s="385"/>
      <c r="L5413" s="385"/>
      <c r="M5413" s="385"/>
      <c r="N5413" s="385"/>
      <c r="O5413" s="385"/>
      <c r="P5413" s="394" t="str">
        <f>TEXT(daily!$B5413,"mmmm")</f>
        <v>January</v>
      </c>
      <c r="Q5413" s="396"/>
      <c r="R5413" s="313" t="str">
        <f t="shared" si="124"/>
        <v>1900</v>
      </c>
    </row>
    <row r="5414" ht="24" customHeight="1" spans="1:18">
      <c r="A5414" s="383"/>
      <c r="B5414" s="384"/>
      <c r="C5414" s="385"/>
      <c r="D5414" s="386"/>
      <c r="E5414" s="387"/>
      <c r="F5414" s="388"/>
      <c r="G5414" s="389"/>
      <c r="H5414" s="390"/>
      <c r="I5414" s="388"/>
      <c r="J5414" s="389"/>
      <c r="K5414" s="385"/>
      <c r="L5414" s="385"/>
      <c r="M5414" s="385"/>
      <c r="N5414" s="385"/>
      <c r="O5414" s="385"/>
      <c r="P5414" s="394" t="str">
        <f>TEXT(daily!$B5414,"mmmm")</f>
        <v>January</v>
      </c>
      <c r="Q5414" s="397"/>
      <c r="R5414" s="313" t="str">
        <f t="shared" si="124"/>
        <v>1900</v>
      </c>
    </row>
    <row r="5415" ht="24" customHeight="1" spans="1:18">
      <c r="A5415" s="383"/>
      <c r="B5415" s="384"/>
      <c r="C5415" s="385"/>
      <c r="D5415" s="386"/>
      <c r="E5415" s="387"/>
      <c r="F5415" s="388"/>
      <c r="G5415" s="389"/>
      <c r="H5415" s="390"/>
      <c r="I5415" s="388"/>
      <c r="J5415" s="389"/>
      <c r="K5415" s="385"/>
      <c r="L5415" s="385"/>
      <c r="M5415" s="385"/>
      <c r="N5415" s="385"/>
      <c r="O5415" s="385"/>
      <c r="P5415" s="394" t="str">
        <f>TEXT(daily!$B5415,"mmmm")</f>
        <v>January</v>
      </c>
      <c r="Q5415" s="396"/>
      <c r="R5415" s="313" t="str">
        <f t="shared" si="124"/>
        <v>1900</v>
      </c>
    </row>
    <row r="5416" ht="24" customHeight="1" spans="1:18">
      <c r="A5416" s="383"/>
      <c r="B5416" s="384"/>
      <c r="C5416" s="385"/>
      <c r="D5416" s="386"/>
      <c r="E5416" s="387"/>
      <c r="F5416" s="388"/>
      <c r="G5416" s="389"/>
      <c r="H5416" s="390"/>
      <c r="I5416" s="388"/>
      <c r="J5416" s="389"/>
      <c r="K5416" s="385"/>
      <c r="L5416" s="385"/>
      <c r="M5416" s="385"/>
      <c r="N5416" s="385"/>
      <c r="O5416" s="385"/>
      <c r="P5416" s="394" t="str">
        <f>TEXT(daily!$B5416,"mmmm")</f>
        <v>January</v>
      </c>
      <c r="Q5416" s="397"/>
      <c r="R5416" s="313" t="str">
        <f t="shared" si="124"/>
        <v>1900</v>
      </c>
    </row>
    <row r="5417" ht="24" customHeight="1" spans="1:18">
      <c r="A5417" s="383"/>
      <c r="B5417" s="384"/>
      <c r="C5417" s="385"/>
      <c r="D5417" s="386"/>
      <c r="E5417" s="387"/>
      <c r="F5417" s="388"/>
      <c r="G5417" s="389"/>
      <c r="H5417" s="390"/>
      <c r="I5417" s="388"/>
      <c r="J5417" s="389"/>
      <c r="K5417" s="385"/>
      <c r="L5417" s="385"/>
      <c r="M5417" s="385"/>
      <c r="N5417" s="385"/>
      <c r="O5417" s="385"/>
      <c r="P5417" s="394" t="str">
        <f>TEXT(daily!$B5417,"mmmm")</f>
        <v>January</v>
      </c>
      <c r="Q5417" s="396"/>
      <c r="R5417" s="313" t="str">
        <f t="shared" si="124"/>
        <v>1900</v>
      </c>
    </row>
    <row r="5418" ht="24" customHeight="1" spans="1:18">
      <c r="A5418" s="383"/>
      <c r="B5418" s="384"/>
      <c r="C5418" s="385"/>
      <c r="D5418" s="386"/>
      <c r="E5418" s="387"/>
      <c r="F5418" s="388"/>
      <c r="G5418" s="389"/>
      <c r="H5418" s="390"/>
      <c r="I5418" s="388"/>
      <c r="J5418" s="389"/>
      <c r="K5418" s="385"/>
      <c r="L5418" s="385"/>
      <c r="M5418" s="385"/>
      <c r="N5418" s="385"/>
      <c r="O5418" s="385"/>
      <c r="P5418" s="394" t="str">
        <f>TEXT(daily!$B5418,"mmmm")</f>
        <v>January</v>
      </c>
      <c r="Q5418" s="397"/>
      <c r="R5418" s="313" t="str">
        <f t="shared" si="124"/>
        <v>1900</v>
      </c>
    </row>
    <row r="5419" ht="24" customHeight="1" spans="1:18">
      <c r="A5419" s="383"/>
      <c r="B5419" s="384"/>
      <c r="C5419" s="385"/>
      <c r="D5419" s="386"/>
      <c r="E5419" s="387"/>
      <c r="F5419" s="388"/>
      <c r="G5419" s="389"/>
      <c r="H5419" s="390"/>
      <c r="I5419" s="388"/>
      <c r="J5419" s="389"/>
      <c r="K5419" s="385"/>
      <c r="L5419" s="385"/>
      <c r="M5419" s="385"/>
      <c r="N5419" s="385"/>
      <c r="O5419" s="385"/>
      <c r="P5419" s="394" t="str">
        <f>TEXT(daily!$B5419,"mmmm")</f>
        <v>January</v>
      </c>
      <c r="Q5419" s="396"/>
      <c r="R5419" s="313" t="str">
        <f t="shared" si="124"/>
        <v>1900</v>
      </c>
    </row>
    <row r="5420" ht="24" customHeight="1" spans="1:18">
      <c r="A5420" s="383"/>
      <c r="B5420" s="384"/>
      <c r="C5420" s="385"/>
      <c r="D5420" s="386"/>
      <c r="E5420" s="387"/>
      <c r="F5420" s="388"/>
      <c r="G5420" s="389"/>
      <c r="H5420" s="390"/>
      <c r="I5420" s="388"/>
      <c r="J5420" s="389"/>
      <c r="K5420" s="385"/>
      <c r="L5420" s="385"/>
      <c r="M5420" s="385"/>
      <c r="N5420" s="385"/>
      <c r="O5420" s="385"/>
      <c r="P5420" s="394" t="str">
        <f>TEXT(daily!$B5420,"mmmm")</f>
        <v>January</v>
      </c>
      <c r="Q5420" s="397"/>
      <c r="R5420" s="313" t="str">
        <f t="shared" si="124"/>
        <v>1900</v>
      </c>
    </row>
    <row r="5421" ht="24" customHeight="1" spans="1:18">
      <c r="A5421" s="383"/>
      <c r="B5421" s="384"/>
      <c r="C5421" s="385"/>
      <c r="D5421" s="386"/>
      <c r="E5421" s="387"/>
      <c r="F5421" s="388"/>
      <c r="G5421" s="389"/>
      <c r="H5421" s="390"/>
      <c r="I5421" s="388"/>
      <c r="J5421" s="389"/>
      <c r="K5421" s="385"/>
      <c r="L5421" s="385"/>
      <c r="M5421" s="385"/>
      <c r="N5421" s="385"/>
      <c r="O5421" s="385"/>
      <c r="P5421" s="394" t="str">
        <f>TEXT(daily!$B5421,"mmmm")</f>
        <v>January</v>
      </c>
      <c r="Q5421" s="396"/>
      <c r="R5421" s="313" t="str">
        <f t="shared" si="124"/>
        <v>1900</v>
      </c>
    </row>
    <row r="5422" ht="24" customHeight="1" spans="1:18">
      <c r="A5422" s="383"/>
      <c r="B5422" s="384"/>
      <c r="C5422" s="385"/>
      <c r="D5422" s="386"/>
      <c r="E5422" s="387"/>
      <c r="F5422" s="388"/>
      <c r="G5422" s="389"/>
      <c r="H5422" s="390"/>
      <c r="I5422" s="388"/>
      <c r="J5422" s="389"/>
      <c r="K5422" s="385"/>
      <c r="L5422" s="385"/>
      <c r="M5422" s="385"/>
      <c r="N5422" s="385"/>
      <c r="O5422" s="385"/>
      <c r="P5422" s="394" t="str">
        <f>TEXT(daily!$B5422,"mmmm")</f>
        <v>January</v>
      </c>
      <c r="Q5422" s="397"/>
      <c r="R5422" s="313" t="str">
        <f t="shared" si="124"/>
        <v>1900</v>
      </c>
    </row>
    <row r="5423" ht="24" customHeight="1" spans="1:18">
      <c r="A5423" s="383"/>
      <c r="B5423" s="384"/>
      <c r="C5423" s="385"/>
      <c r="D5423" s="386"/>
      <c r="E5423" s="387"/>
      <c r="F5423" s="388"/>
      <c r="G5423" s="389"/>
      <c r="H5423" s="390"/>
      <c r="I5423" s="388"/>
      <c r="J5423" s="389"/>
      <c r="K5423" s="385"/>
      <c r="L5423" s="385"/>
      <c r="M5423" s="385"/>
      <c r="N5423" s="385"/>
      <c r="O5423" s="385"/>
      <c r="P5423" s="394" t="str">
        <f>TEXT(daily!$B5423,"mmmm")</f>
        <v>January</v>
      </c>
      <c r="Q5423" s="396"/>
      <c r="R5423" s="313" t="str">
        <f t="shared" si="124"/>
        <v>1900</v>
      </c>
    </row>
    <row r="5424" ht="24" customHeight="1" spans="1:18">
      <c r="A5424" s="383"/>
      <c r="B5424" s="384"/>
      <c r="C5424" s="385"/>
      <c r="D5424" s="386"/>
      <c r="E5424" s="387"/>
      <c r="F5424" s="388"/>
      <c r="G5424" s="389"/>
      <c r="H5424" s="390"/>
      <c r="I5424" s="388"/>
      <c r="J5424" s="389"/>
      <c r="K5424" s="385"/>
      <c r="L5424" s="385"/>
      <c r="M5424" s="385"/>
      <c r="N5424" s="385"/>
      <c r="O5424" s="385"/>
      <c r="P5424" s="394" t="str">
        <f>TEXT(daily!$B5424,"mmmm")</f>
        <v>January</v>
      </c>
      <c r="Q5424" s="397"/>
      <c r="R5424" s="313" t="str">
        <f t="shared" si="124"/>
        <v>1900</v>
      </c>
    </row>
    <row r="5425" ht="24" customHeight="1" spans="1:18">
      <c r="A5425" s="383"/>
      <c r="B5425" s="384"/>
      <c r="C5425" s="385"/>
      <c r="D5425" s="386"/>
      <c r="E5425" s="387"/>
      <c r="F5425" s="388"/>
      <c r="G5425" s="389"/>
      <c r="H5425" s="390"/>
      <c r="I5425" s="388"/>
      <c r="J5425" s="389"/>
      <c r="K5425" s="385"/>
      <c r="L5425" s="385"/>
      <c r="M5425" s="385"/>
      <c r="N5425" s="385"/>
      <c r="O5425" s="385"/>
      <c r="P5425" s="394" t="str">
        <f>TEXT(daily!$B5425,"mmmm")</f>
        <v>January</v>
      </c>
      <c r="Q5425" s="396"/>
      <c r="R5425" s="313" t="str">
        <f t="shared" si="124"/>
        <v>1900</v>
      </c>
    </row>
    <row r="5426" ht="24" customHeight="1" spans="1:18">
      <c r="A5426" s="383"/>
      <c r="B5426" s="384"/>
      <c r="C5426" s="385"/>
      <c r="D5426" s="386"/>
      <c r="E5426" s="387"/>
      <c r="F5426" s="388"/>
      <c r="G5426" s="389"/>
      <c r="H5426" s="390"/>
      <c r="I5426" s="388"/>
      <c r="J5426" s="389"/>
      <c r="K5426" s="385"/>
      <c r="L5426" s="385"/>
      <c r="M5426" s="385"/>
      <c r="N5426" s="385"/>
      <c r="O5426" s="385"/>
      <c r="P5426" s="394" t="str">
        <f>TEXT(daily!$B5426,"mmmm")</f>
        <v>January</v>
      </c>
      <c r="Q5426" s="397"/>
      <c r="R5426" s="313" t="str">
        <f t="shared" si="124"/>
        <v>1900</v>
      </c>
    </row>
    <row r="5427" ht="24" customHeight="1" spans="1:18">
      <c r="A5427" s="383"/>
      <c r="B5427" s="384"/>
      <c r="C5427" s="385"/>
      <c r="D5427" s="386"/>
      <c r="E5427" s="387"/>
      <c r="F5427" s="388"/>
      <c r="G5427" s="389"/>
      <c r="H5427" s="390"/>
      <c r="I5427" s="388"/>
      <c r="J5427" s="389"/>
      <c r="K5427" s="385"/>
      <c r="L5427" s="385"/>
      <c r="M5427" s="385"/>
      <c r="N5427" s="385"/>
      <c r="O5427" s="385"/>
      <c r="P5427" s="394" t="str">
        <f>TEXT(daily!$B5427,"mmmm")</f>
        <v>January</v>
      </c>
      <c r="Q5427" s="396"/>
      <c r="R5427" s="313" t="str">
        <f t="shared" si="124"/>
        <v>1900</v>
      </c>
    </row>
    <row r="5428" ht="24" customHeight="1" spans="1:18">
      <c r="A5428" s="383"/>
      <c r="B5428" s="384"/>
      <c r="C5428" s="385"/>
      <c r="D5428" s="386"/>
      <c r="E5428" s="387"/>
      <c r="F5428" s="388"/>
      <c r="G5428" s="389"/>
      <c r="H5428" s="390"/>
      <c r="I5428" s="388"/>
      <c r="J5428" s="389"/>
      <c r="K5428" s="385"/>
      <c r="L5428" s="385"/>
      <c r="M5428" s="385"/>
      <c r="N5428" s="385"/>
      <c r="O5428" s="385"/>
      <c r="P5428" s="394" t="str">
        <f>TEXT(daily!$B5428,"mmmm")</f>
        <v>January</v>
      </c>
      <c r="Q5428" s="397"/>
      <c r="R5428" s="313" t="str">
        <f t="shared" si="124"/>
        <v>1900</v>
      </c>
    </row>
    <row r="5429" ht="24" customHeight="1" spans="1:18">
      <c r="A5429" s="383"/>
      <c r="B5429" s="384"/>
      <c r="C5429" s="385"/>
      <c r="D5429" s="386"/>
      <c r="E5429" s="387"/>
      <c r="F5429" s="388"/>
      <c r="G5429" s="389"/>
      <c r="H5429" s="390"/>
      <c r="I5429" s="388"/>
      <c r="J5429" s="389"/>
      <c r="K5429" s="385"/>
      <c r="L5429" s="385"/>
      <c r="M5429" s="385"/>
      <c r="N5429" s="385"/>
      <c r="O5429" s="385"/>
      <c r="P5429" s="394" t="str">
        <f>TEXT(daily!$B5429,"mmmm")</f>
        <v>January</v>
      </c>
      <c r="Q5429" s="396"/>
      <c r="R5429" s="313" t="str">
        <f t="shared" si="124"/>
        <v>1900</v>
      </c>
    </row>
    <row r="5430" ht="24" customHeight="1" spans="1:18">
      <c r="A5430" s="383"/>
      <c r="B5430" s="384"/>
      <c r="C5430" s="385"/>
      <c r="D5430" s="386"/>
      <c r="E5430" s="387"/>
      <c r="F5430" s="388"/>
      <c r="G5430" s="389"/>
      <c r="H5430" s="390"/>
      <c r="I5430" s="388"/>
      <c r="J5430" s="389"/>
      <c r="K5430" s="385"/>
      <c r="L5430" s="385"/>
      <c r="M5430" s="385"/>
      <c r="N5430" s="385"/>
      <c r="O5430" s="385"/>
      <c r="P5430" s="394" t="str">
        <f>TEXT(daily!$B5430,"mmmm")</f>
        <v>January</v>
      </c>
      <c r="Q5430" s="397"/>
      <c r="R5430" s="313" t="str">
        <f t="shared" si="124"/>
        <v>1900</v>
      </c>
    </row>
    <row r="5431" ht="24" customHeight="1" spans="1:18">
      <c r="A5431" s="383"/>
      <c r="B5431" s="384"/>
      <c r="C5431" s="385"/>
      <c r="D5431" s="386"/>
      <c r="E5431" s="387"/>
      <c r="F5431" s="388"/>
      <c r="G5431" s="389"/>
      <c r="H5431" s="390"/>
      <c r="I5431" s="388"/>
      <c r="J5431" s="389"/>
      <c r="K5431" s="385"/>
      <c r="L5431" s="385"/>
      <c r="M5431" s="385"/>
      <c r="N5431" s="385"/>
      <c r="O5431" s="385"/>
      <c r="P5431" s="394" t="str">
        <f>TEXT(daily!$B5431,"mmmm")</f>
        <v>January</v>
      </c>
      <c r="Q5431" s="396"/>
      <c r="R5431" s="313" t="str">
        <f t="shared" si="124"/>
        <v>1900</v>
      </c>
    </row>
    <row r="5432" ht="24" customHeight="1" spans="1:18">
      <c r="A5432" s="383"/>
      <c r="B5432" s="384"/>
      <c r="C5432" s="385"/>
      <c r="D5432" s="386"/>
      <c r="E5432" s="387"/>
      <c r="F5432" s="388"/>
      <c r="G5432" s="389"/>
      <c r="H5432" s="390"/>
      <c r="I5432" s="388"/>
      <c r="J5432" s="389"/>
      <c r="K5432" s="385"/>
      <c r="L5432" s="385"/>
      <c r="M5432" s="385"/>
      <c r="N5432" s="385"/>
      <c r="O5432" s="385"/>
      <c r="P5432" s="394" t="str">
        <f>TEXT(daily!$B5432,"mmmm")</f>
        <v>January</v>
      </c>
      <c r="Q5432" s="397"/>
      <c r="R5432" s="313" t="str">
        <f t="shared" si="124"/>
        <v>1900</v>
      </c>
    </row>
    <row r="5433" ht="24" customHeight="1" spans="1:18">
      <c r="A5433" s="383"/>
      <c r="B5433" s="384"/>
      <c r="C5433" s="385"/>
      <c r="D5433" s="386"/>
      <c r="E5433" s="387"/>
      <c r="F5433" s="388"/>
      <c r="G5433" s="389"/>
      <c r="H5433" s="390"/>
      <c r="I5433" s="388"/>
      <c r="J5433" s="389"/>
      <c r="K5433" s="385"/>
      <c r="L5433" s="385"/>
      <c r="M5433" s="385"/>
      <c r="N5433" s="385"/>
      <c r="O5433" s="385"/>
      <c r="P5433" s="394" t="str">
        <f>TEXT(daily!$B5433,"mmmm")</f>
        <v>January</v>
      </c>
      <c r="Q5433" s="396"/>
      <c r="R5433" s="313" t="str">
        <f t="shared" si="124"/>
        <v>1900</v>
      </c>
    </row>
    <row r="5434" ht="24" customHeight="1" spans="1:18">
      <c r="A5434" s="383"/>
      <c r="B5434" s="384"/>
      <c r="C5434" s="385"/>
      <c r="D5434" s="386"/>
      <c r="E5434" s="387"/>
      <c r="F5434" s="388"/>
      <c r="G5434" s="389"/>
      <c r="H5434" s="390"/>
      <c r="I5434" s="388"/>
      <c r="J5434" s="389"/>
      <c r="K5434" s="385"/>
      <c r="L5434" s="385"/>
      <c r="M5434" s="385"/>
      <c r="N5434" s="385"/>
      <c r="O5434" s="385"/>
      <c r="P5434" s="394" t="str">
        <f>TEXT(daily!$B5434,"mmmm")</f>
        <v>January</v>
      </c>
      <c r="Q5434" s="397"/>
      <c r="R5434" s="313" t="str">
        <f t="shared" si="124"/>
        <v>1900</v>
      </c>
    </row>
    <row r="5435" ht="24" customHeight="1" spans="1:18">
      <c r="A5435" s="383"/>
      <c r="B5435" s="384"/>
      <c r="C5435" s="385"/>
      <c r="D5435" s="386"/>
      <c r="E5435" s="387"/>
      <c r="F5435" s="388"/>
      <c r="G5435" s="389"/>
      <c r="H5435" s="390"/>
      <c r="I5435" s="388"/>
      <c r="J5435" s="389"/>
      <c r="K5435" s="385"/>
      <c r="L5435" s="385"/>
      <c r="M5435" s="385"/>
      <c r="N5435" s="385"/>
      <c r="O5435" s="385"/>
      <c r="P5435" s="394" t="str">
        <f>TEXT(daily!$B5435,"mmmm")</f>
        <v>January</v>
      </c>
      <c r="Q5435" s="396"/>
      <c r="R5435" s="313" t="str">
        <f t="shared" si="124"/>
        <v>1900</v>
      </c>
    </row>
    <row r="5436" ht="24" customHeight="1" spans="1:18">
      <c r="A5436" s="383"/>
      <c r="B5436" s="384"/>
      <c r="C5436" s="385"/>
      <c r="D5436" s="386"/>
      <c r="E5436" s="387"/>
      <c r="F5436" s="388"/>
      <c r="G5436" s="389"/>
      <c r="H5436" s="390"/>
      <c r="I5436" s="388"/>
      <c r="J5436" s="389"/>
      <c r="K5436" s="385"/>
      <c r="L5436" s="385"/>
      <c r="M5436" s="385"/>
      <c r="N5436" s="385"/>
      <c r="O5436" s="385"/>
      <c r="P5436" s="394" t="str">
        <f>TEXT(daily!$B5436,"mmmm")</f>
        <v>January</v>
      </c>
      <c r="Q5436" s="397"/>
      <c r="R5436" s="313" t="str">
        <f t="shared" si="124"/>
        <v>1900</v>
      </c>
    </row>
    <row r="5437" ht="24" customHeight="1" spans="1:18">
      <c r="A5437" s="383"/>
      <c r="B5437" s="384"/>
      <c r="C5437" s="385"/>
      <c r="D5437" s="386"/>
      <c r="E5437" s="387"/>
      <c r="F5437" s="388"/>
      <c r="G5437" s="389"/>
      <c r="H5437" s="390"/>
      <c r="I5437" s="388"/>
      <c r="J5437" s="389"/>
      <c r="K5437" s="385"/>
      <c r="L5437" s="385"/>
      <c r="M5437" s="385"/>
      <c r="N5437" s="385"/>
      <c r="O5437" s="385"/>
      <c r="P5437" s="394" t="str">
        <f>TEXT(daily!$B5437,"mmmm")</f>
        <v>January</v>
      </c>
      <c r="Q5437" s="396"/>
      <c r="R5437" s="313" t="str">
        <f t="shared" si="124"/>
        <v>1900</v>
      </c>
    </row>
    <row r="5438" ht="24" customHeight="1" spans="1:18">
      <c r="A5438" s="383"/>
      <c r="B5438" s="384"/>
      <c r="C5438" s="385"/>
      <c r="D5438" s="386"/>
      <c r="E5438" s="387"/>
      <c r="F5438" s="388"/>
      <c r="G5438" s="389"/>
      <c r="H5438" s="390"/>
      <c r="I5438" s="388"/>
      <c r="J5438" s="389"/>
      <c r="K5438" s="385"/>
      <c r="L5438" s="385"/>
      <c r="M5438" s="385"/>
      <c r="N5438" s="385"/>
      <c r="O5438" s="385"/>
      <c r="P5438" s="394" t="str">
        <f>TEXT(daily!$B5438,"mmmm")</f>
        <v>January</v>
      </c>
      <c r="Q5438" s="397"/>
      <c r="R5438" s="313" t="str">
        <f t="shared" si="124"/>
        <v>1900</v>
      </c>
    </row>
    <row r="5439" ht="24" customHeight="1" spans="1:18">
      <c r="A5439" s="383"/>
      <c r="B5439" s="384"/>
      <c r="C5439" s="385"/>
      <c r="D5439" s="386"/>
      <c r="E5439" s="387"/>
      <c r="F5439" s="388"/>
      <c r="G5439" s="389"/>
      <c r="H5439" s="390"/>
      <c r="I5439" s="388"/>
      <c r="J5439" s="389"/>
      <c r="K5439" s="385"/>
      <c r="L5439" s="385"/>
      <c r="M5439" s="385"/>
      <c r="N5439" s="385"/>
      <c r="O5439" s="385"/>
      <c r="P5439" s="394" t="str">
        <f>TEXT(daily!$B5439,"mmmm")</f>
        <v>January</v>
      </c>
      <c r="Q5439" s="396"/>
      <c r="R5439" s="313" t="str">
        <f t="shared" si="124"/>
        <v>1900</v>
      </c>
    </row>
    <row r="5440" ht="24" customHeight="1" spans="1:18">
      <c r="A5440" s="383"/>
      <c r="B5440" s="384"/>
      <c r="C5440" s="385"/>
      <c r="D5440" s="386"/>
      <c r="E5440" s="387"/>
      <c r="F5440" s="388"/>
      <c r="G5440" s="389"/>
      <c r="H5440" s="390"/>
      <c r="I5440" s="388"/>
      <c r="J5440" s="389"/>
      <c r="K5440" s="385"/>
      <c r="L5440" s="385"/>
      <c r="M5440" s="385"/>
      <c r="N5440" s="385"/>
      <c r="O5440" s="385"/>
      <c r="P5440" s="394" t="str">
        <f>TEXT(daily!$B5440,"mmmm")</f>
        <v>January</v>
      </c>
      <c r="Q5440" s="397"/>
      <c r="R5440" s="313" t="str">
        <f t="shared" si="124"/>
        <v>1900</v>
      </c>
    </row>
    <row r="5441" ht="24" customHeight="1" spans="1:18">
      <c r="A5441" s="383"/>
      <c r="B5441" s="384"/>
      <c r="C5441" s="385"/>
      <c r="D5441" s="386"/>
      <c r="E5441" s="387"/>
      <c r="F5441" s="388"/>
      <c r="G5441" s="389"/>
      <c r="H5441" s="390"/>
      <c r="I5441" s="388"/>
      <c r="J5441" s="389"/>
      <c r="K5441" s="385"/>
      <c r="L5441" s="385"/>
      <c r="M5441" s="385"/>
      <c r="N5441" s="385"/>
      <c r="O5441" s="385"/>
      <c r="P5441" s="394" t="str">
        <f>TEXT(daily!$B5441,"mmmm")</f>
        <v>January</v>
      </c>
      <c r="Q5441" s="396"/>
      <c r="R5441" s="313" t="str">
        <f t="shared" si="124"/>
        <v>1900</v>
      </c>
    </row>
    <row r="5442" ht="24" customHeight="1" spans="1:18">
      <c r="A5442" s="383"/>
      <c r="B5442" s="384"/>
      <c r="C5442" s="385"/>
      <c r="D5442" s="386"/>
      <c r="E5442" s="387"/>
      <c r="F5442" s="388"/>
      <c r="G5442" s="389"/>
      <c r="H5442" s="390"/>
      <c r="I5442" s="388"/>
      <c r="J5442" s="389"/>
      <c r="K5442" s="385"/>
      <c r="L5442" s="385"/>
      <c r="M5442" s="385"/>
      <c r="N5442" s="385"/>
      <c r="O5442" s="385"/>
      <c r="P5442" s="394" t="str">
        <f>TEXT(daily!$B5442,"mmmm")</f>
        <v>January</v>
      </c>
      <c r="Q5442" s="397"/>
      <c r="R5442" s="313" t="str">
        <f t="shared" si="124"/>
        <v>1900</v>
      </c>
    </row>
    <row r="5443" ht="24" customHeight="1" spans="1:18">
      <c r="A5443" s="383"/>
      <c r="B5443" s="384"/>
      <c r="C5443" s="385"/>
      <c r="D5443" s="386"/>
      <c r="E5443" s="387"/>
      <c r="F5443" s="388"/>
      <c r="G5443" s="389"/>
      <c r="H5443" s="390"/>
      <c r="I5443" s="388"/>
      <c r="J5443" s="389"/>
      <c r="K5443" s="385"/>
      <c r="L5443" s="385"/>
      <c r="M5443" s="385"/>
      <c r="N5443" s="385"/>
      <c r="O5443" s="385"/>
      <c r="P5443" s="394" t="str">
        <f>TEXT(daily!$B5443,"mmmm")</f>
        <v>January</v>
      </c>
      <c r="Q5443" s="396"/>
      <c r="R5443" s="313" t="str">
        <f t="shared" si="124"/>
        <v>1900</v>
      </c>
    </row>
    <row r="5444" ht="24" customHeight="1" spans="1:18">
      <c r="A5444" s="383"/>
      <c r="B5444" s="384"/>
      <c r="C5444" s="385"/>
      <c r="D5444" s="386"/>
      <c r="E5444" s="387"/>
      <c r="F5444" s="388"/>
      <c r="G5444" s="389"/>
      <c r="H5444" s="390"/>
      <c r="I5444" s="388"/>
      <c r="J5444" s="389"/>
      <c r="K5444" s="385"/>
      <c r="L5444" s="385"/>
      <c r="M5444" s="385"/>
      <c r="N5444" s="385"/>
      <c r="O5444" s="385"/>
      <c r="P5444" s="394" t="str">
        <f>TEXT(daily!$B5444,"mmmm")</f>
        <v>January</v>
      </c>
      <c r="Q5444" s="397"/>
      <c r="R5444" s="313" t="str">
        <f t="shared" si="124"/>
        <v>1900</v>
      </c>
    </row>
    <row r="5445" ht="24" customHeight="1" spans="1:18">
      <c r="A5445" s="383"/>
      <c r="B5445" s="384"/>
      <c r="C5445" s="385"/>
      <c r="D5445" s="386"/>
      <c r="E5445" s="387"/>
      <c r="F5445" s="388"/>
      <c r="G5445" s="389"/>
      <c r="H5445" s="390"/>
      <c r="I5445" s="388"/>
      <c r="J5445" s="389"/>
      <c r="K5445" s="385"/>
      <c r="L5445" s="385"/>
      <c r="M5445" s="385"/>
      <c r="N5445" s="385"/>
      <c r="O5445" s="385"/>
      <c r="P5445" s="394" t="str">
        <f>TEXT(daily!$B5445,"mmmm")</f>
        <v>January</v>
      </c>
      <c r="Q5445" s="396"/>
      <c r="R5445" s="313" t="str">
        <f t="shared" si="124"/>
        <v>1900</v>
      </c>
    </row>
    <row r="5446" ht="24" customHeight="1" spans="1:18">
      <c r="A5446" s="383"/>
      <c r="B5446" s="384"/>
      <c r="C5446" s="385"/>
      <c r="D5446" s="386"/>
      <c r="E5446" s="387"/>
      <c r="F5446" s="388"/>
      <c r="G5446" s="389"/>
      <c r="H5446" s="390"/>
      <c r="I5446" s="388"/>
      <c r="J5446" s="389"/>
      <c r="K5446" s="385"/>
      <c r="L5446" s="385"/>
      <c r="M5446" s="385"/>
      <c r="N5446" s="385"/>
      <c r="O5446" s="385"/>
      <c r="P5446" s="394" t="str">
        <f>TEXT(daily!$B5446,"mmmm")</f>
        <v>January</v>
      </c>
      <c r="Q5446" s="397"/>
      <c r="R5446" s="313" t="str">
        <f t="shared" si="124"/>
        <v>1900</v>
      </c>
    </row>
    <row r="5447" ht="24" customHeight="1" spans="1:18">
      <c r="A5447" s="383"/>
      <c r="B5447" s="384"/>
      <c r="C5447" s="385"/>
      <c r="D5447" s="386"/>
      <c r="E5447" s="387"/>
      <c r="F5447" s="388"/>
      <c r="G5447" s="389"/>
      <c r="H5447" s="390"/>
      <c r="I5447" s="388"/>
      <c r="J5447" s="389"/>
      <c r="K5447" s="385"/>
      <c r="L5447" s="385"/>
      <c r="M5447" s="385"/>
      <c r="N5447" s="385"/>
      <c r="O5447" s="385"/>
      <c r="P5447" s="394" t="str">
        <f>TEXT(daily!$B5447,"mmmm")</f>
        <v>January</v>
      </c>
      <c r="Q5447" s="396"/>
      <c r="R5447" s="313" t="str">
        <f t="shared" si="124"/>
        <v>1900</v>
      </c>
    </row>
    <row r="5448" ht="24" customHeight="1" spans="1:18">
      <c r="A5448" s="383"/>
      <c r="B5448" s="384"/>
      <c r="C5448" s="385"/>
      <c r="D5448" s="386"/>
      <c r="E5448" s="387"/>
      <c r="F5448" s="388"/>
      <c r="G5448" s="389"/>
      <c r="H5448" s="390"/>
      <c r="I5448" s="388"/>
      <c r="J5448" s="389"/>
      <c r="K5448" s="385"/>
      <c r="L5448" s="385"/>
      <c r="M5448" s="385"/>
      <c r="N5448" s="385"/>
      <c r="O5448" s="385"/>
      <c r="P5448" s="394" t="str">
        <f>TEXT(daily!$B5448,"mmmm")</f>
        <v>January</v>
      </c>
      <c r="Q5448" s="397"/>
      <c r="R5448" s="313" t="str">
        <f t="shared" si="124"/>
        <v>1900</v>
      </c>
    </row>
    <row r="5449" ht="24" customHeight="1" spans="1:18">
      <c r="A5449" s="383"/>
      <c r="B5449" s="384"/>
      <c r="C5449" s="385"/>
      <c r="D5449" s="386"/>
      <c r="E5449" s="387"/>
      <c r="F5449" s="388"/>
      <c r="G5449" s="389"/>
      <c r="H5449" s="390"/>
      <c r="I5449" s="388"/>
      <c r="J5449" s="389"/>
      <c r="K5449" s="385"/>
      <c r="L5449" s="385"/>
      <c r="M5449" s="385"/>
      <c r="N5449" s="385"/>
      <c r="O5449" s="385"/>
      <c r="P5449" s="394" t="str">
        <f>TEXT(daily!$B5449,"mmmm")</f>
        <v>January</v>
      </c>
      <c r="Q5449" s="396"/>
      <c r="R5449" s="313" t="str">
        <f t="shared" si="124"/>
        <v>1900</v>
      </c>
    </row>
    <row r="5450" ht="24" customHeight="1" spans="1:18">
      <c r="A5450" s="383"/>
      <c r="B5450" s="384"/>
      <c r="C5450" s="385"/>
      <c r="D5450" s="386"/>
      <c r="E5450" s="387"/>
      <c r="F5450" s="388"/>
      <c r="G5450" s="389"/>
      <c r="H5450" s="390"/>
      <c r="I5450" s="388"/>
      <c r="J5450" s="389"/>
      <c r="K5450" s="385"/>
      <c r="L5450" s="385"/>
      <c r="M5450" s="385"/>
      <c r="N5450" s="385"/>
      <c r="O5450" s="385"/>
      <c r="P5450" s="394" t="str">
        <f>TEXT(daily!$B5450,"mmmm")</f>
        <v>January</v>
      </c>
      <c r="Q5450" s="397"/>
      <c r="R5450" s="313" t="str">
        <f t="shared" si="124"/>
        <v>1900</v>
      </c>
    </row>
    <row r="5451" ht="24" customHeight="1" spans="1:18">
      <c r="A5451" s="383"/>
      <c r="B5451" s="384"/>
      <c r="C5451" s="385"/>
      <c r="D5451" s="386"/>
      <c r="E5451" s="387"/>
      <c r="F5451" s="388"/>
      <c r="G5451" s="389"/>
      <c r="H5451" s="390"/>
      <c r="I5451" s="388"/>
      <c r="J5451" s="389"/>
      <c r="K5451" s="385"/>
      <c r="L5451" s="385"/>
      <c r="M5451" s="385"/>
      <c r="N5451" s="385"/>
      <c r="O5451" s="385"/>
      <c r="P5451" s="394" t="str">
        <f>TEXT(daily!$B5451,"mmmm")</f>
        <v>January</v>
      </c>
      <c r="Q5451" s="396"/>
      <c r="R5451" s="313" t="str">
        <f t="shared" si="124"/>
        <v>1900</v>
      </c>
    </row>
    <row r="5452" ht="24" customHeight="1" spans="1:18">
      <c r="A5452" s="383"/>
      <c r="B5452" s="384"/>
      <c r="C5452" s="385"/>
      <c r="D5452" s="386"/>
      <c r="E5452" s="387"/>
      <c r="F5452" s="388"/>
      <c r="G5452" s="389"/>
      <c r="H5452" s="390"/>
      <c r="I5452" s="388"/>
      <c r="J5452" s="389"/>
      <c r="K5452" s="385"/>
      <c r="L5452" s="385"/>
      <c r="M5452" s="385"/>
      <c r="N5452" s="385"/>
      <c r="O5452" s="385"/>
      <c r="P5452" s="394" t="str">
        <f>TEXT(daily!$B5452,"mmmm")</f>
        <v>January</v>
      </c>
      <c r="Q5452" s="397"/>
      <c r="R5452" s="313" t="str">
        <f t="shared" si="124"/>
        <v>1900</v>
      </c>
    </row>
    <row r="5453" ht="24" customHeight="1" spans="1:18">
      <c r="A5453" s="383"/>
      <c r="B5453" s="384"/>
      <c r="C5453" s="385"/>
      <c r="D5453" s="386"/>
      <c r="E5453" s="387"/>
      <c r="F5453" s="388"/>
      <c r="G5453" s="389"/>
      <c r="H5453" s="390"/>
      <c r="I5453" s="388"/>
      <c r="J5453" s="389"/>
      <c r="K5453" s="385"/>
      <c r="L5453" s="385"/>
      <c r="M5453" s="385"/>
      <c r="N5453" s="385"/>
      <c r="O5453" s="385"/>
      <c r="P5453" s="394" t="str">
        <f>TEXT(daily!$B5453,"mmmm")</f>
        <v>January</v>
      </c>
      <c r="Q5453" s="396"/>
      <c r="R5453" s="313" t="str">
        <f t="shared" si="124"/>
        <v>1900</v>
      </c>
    </row>
    <row r="5454" ht="24" customHeight="1" spans="1:18">
      <c r="A5454" s="383"/>
      <c r="B5454" s="384"/>
      <c r="C5454" s="385"/>
      <c r="D5454" s="386"/>
      <c r="E5454" s="387"/>
      <c r="F5454" s="388"/>
      <c r="G5454" s="389"/>
      <c r="H5454" s="390"/>
      <c r="I5454" s="388"/>
      <c r="J5454" s="389"/>
      <c r="K5454" s="385"/>
      <c r="L5454" s="385"/>
      <c r="M5454" s="385"/>
      <c r="N5454" s="385"/>
      <c r="O5454" s="385"/>
      <c r="P5454" s="394" t="str">
        <f>TEXT(daily!$B5454,"mmmm")</f>
        <v>January</v>
      </c>
      <c r="Q5454" s="397"/>
      <c r="R5454" s="313" t="str">
        <f t="shared" si="124"/>
        <v>1900</v>
      </c>
    </row>
    <row r="5455" ht="24" customHeight="1" spans="1:18">
      <c r="A5455" s="383"/>
      <c r="B5455" s="384"/>
      <c r="C5455" s="385"/>
      <c r="D5455" s="386"/>
      <c r="E5455" s="387"/>
      <c r="F5455" s="388"/>
      <c r="G5455" s="389"/>
      <c r="H5455" s="390"/>
      <c r="I5455" s="388"/>
      <c r="J5455" s="389"/>
      <c r="K5455" s="385"/>
      <c r="L5455" s="385"/>
      <c r="M5455" s="385"/>
      <c r="N5455" s="385"/>
      <c r="O5455" s="385"/>
      <c r="P5455" s="394" t="str">
        <f>TEXT(daily!$B5455,"mmmm")</f>
        <v>January</v>
      </c>
      <c r="Q5455" s="396"/>
      <c r="R5455" s="313" t="str">
        <f t="shared" ref="R5455:R5518" si="125">TEXT(B5455,"yyyy")</f>
        <v>1900</v>
      </c>
    </row>
    <row r="5456" ht="24" customHeight="1" spans="1:18">
      <c r="A5456" s="383"/>
      <c r="B5456" s="384"/>
      <c r="C5456" s="385"/>
      <c r="D5456" s="386"/>
      <c r="E5456" s="387"/>
      <c r="F5456" s="388"/>
      <c r="G5456" s="389"/>
      <c r="H5456" s="390"/>
      <c r="I5456" s="388"/>
      <c r="J5456" s="389"/>
      <c r="K5456" s="385"/>
      <c r="L5456" s="385"/>
      <c r="M5456" s="385"/>
      <c r="N5456" s="385"/>
      <c r="O5456" s="385"/>
      <c r="P5456" s="394" t="str">
        <f>TEXT(daily!$B5456,"mmmm")</f>
        <v>January</v>
      </c>
      <c r="Q5456" s="397"/>
      <c r="R5456" s="313" t="str">
        <f t="shared" si="125"/>
        <v>1900</v>
      </c>
    </row>
    <row r="5457" ht="24" customHeight="1" spans="1:18">
      <c r="A5457" s="383"/>
      <c r="B5457" s="384"/>
      <c r="C5457" s="385"/>
      <c r="D5457" s="386"/>
      <c r="E5457" s="387"/>
      <c r="F5457" s="388"/>
      <c r="G5457" s="389"/>
      <c r="H5457" s="390"/>
      <c r="I5457" s="388"/>
      <c r="J5457" s="389"/>
      <c r="K5457" s="385"/>
      <c r="L5457" s="385"/>
      <c r="M5457" s="385"/>
      <c r="N5457" s="385"/>
      <c r="O5457" s="385"/>
      <c r="P5457" s="394" t="str">
        <f>TEXT(daily!$B5457,"mmmm")</f>
        <v>January</v>
      </c>
      <c r="Q5457" s="396"/>
      <c r="R5457" s="313" t="str">
        <f t="shared" si="125"/>
        <v>1900</v>
      </c>
    </row>
    <row r="5458" ht="24" customHeight="1" spans="1:18">
      <c r="A5458" s="383"/>
      <c r="B5458" s="384"/>
      <c r="C5458" s="385"/>
      <c r="D5458" s="386"/>
      <c r="E5458" s="387"/>
      <c r="F5458" s="388"/>
      <c r="G5458" s="389"/>
      <c r="H5458" s="390"/>
      <c r="I5458" s="388"/>
      <c r="J5458" s="389"/>
      <c r="K5458" s="385"/>
      <c r="L5458" s="385"/>
      <c r="M5458" s="385"/>
      <c r="N5458" s="385"/>
      <c r="O5458" s="385"/>
      <c r="P5458" s="394" t="str">
        <f>TEXT(daily!$B5458,"mmmm")</f>
        <v>January</v>
      </c>
      <c r="Q5458" s="397"/>
      <c r="R5458" s="313" t="str">
        <f t="shared" si="125"/>
        <v>1900</v>
      </c>
    </row>
    <row r="5459" ht="24" customHeight="1" spans="1:18">
      <c r="A5459" s="383"/>
      <c r="B5459" s="384"/>
      <c r="C5459" s="385"/>
      <c r="D5459" s="386"/>
      <c r="E5459" s="387"/>
      <c r="F5459" s="388"/>
      <c r="G5459" s="389"/>
      <c r="H5459" s="390"/>
      <c r="I5459" s="388"/>
      <c r="J5459" s="389"/>
      <c r="K5459" s="385"/>
      <c r="L5459" s="385"/>
      <c r="M5459" s="385"/>
      <c r="N5459" s="385"/>
      <c r="O5459" s="385"/>
      <c r="P5459" s="394" t="str">
        <f>TEXT(daily!$B5459,"mmmm")</f>
        <v>January</v>
      </c>
      <c r="Q5459" s="396"/>
      <c r="R5459" s="313" t="str">
        <f t="shared" si="125"/>
        <v>1900</v>
      </c>
    </row>
    <row r="5460" ht="24" customHeight="1" spans="1:18">
      <c r="A5460" s="383"/>
      <c r="B5460" s="384"/>
      <c r="C5460" s="385"/>
      <c r="D5460" s="386"/>
      <c r="E5460" s="387"/>
      <c r="F5460" s="388"/>
      <c r="G5460" s="389"/>
      <c r="H5460" s="390"/>
      <c r="I5460" s="388"/>
      <c r="J5460" s="389"/>
      <c r="K5460" s="385"/>
      <c r="L5460" s="385"/>
      <c r="M5460" s="385"/>
      <c r="N5460" s="385"/>
      <c r="O5460" s="385"/>
      <c r="P5460" s="394" t="str">
        <f>TEXT(daily!$B5460,"mmmm")</f>
        <v>January</v>
      </c>
      <c r="Q5460" s="397"/>
      <c r="R5460" s="313" t="str">
        <f t="shared" si="125"/>
        <v>1900</v>
      </c>
    </row>
    <row r="5461" ht="24" customHeight="1" spans="1:18">
      <c r="A5461" s="383"/>
      <c r="B5461" s="384"/>
      <c r="C5461" s="385"/>
      <c r="D5461" s="386"/>
      <c r="E5461" s="387"/>
      <c r="F5461" s="388"/>
      <c r="G5461" s="389"/>
      <c r="H5461" s="390"/>
      <c r="I5461" s="388"/>
      <c r="J5461" s="389"/>
      <c r="K5461" s="385"/>
      <c r="L5461" s="385"/>
      <c r="M5461" s="385"/>
      <c r="N5461" s="385"/>
      <c r="O5461" s="385"/>
      <c r="P5461" s="394" t="str">
        <f>TEXT(daily!$B5461,"mmmm")</f>
        <v>January</v>
      </c>
      <c r="Q5461" s="396"/>
      <c r="R5461" s="313" t="str">
        <f t="shared" si="125"/>
        <v>1900</v>
      </c>
    </row>
    <row r="5462" ht="24" customHeight="1" spans="1:18">
      <c r="A5462" s="383"/>
      <c r="B5462" s="384"/>
      <c r="C5462" s="385"/>
      <c r="D5462" s="386"/>
      <c r="E5462" s="387"/>
      <c r="F5462" s="388"/>
      <c r="G5462" s="389"/>
      <c r="H5462" s="390"/>
      <c r="I5462" s="388"/>
      <c r="J5462" s="389"/>
      <c r="K5462" s="385"/>
      <c r="L5462" s="385"/>
      <c r="M5462" s="385"/>
      <c r="N5462" s="385"/>
      <c r="O5462" s="385"/>
      <c r="P5462" s="394" t="str">
        <f>TEXT(daily!$B5462,"mmmm")</f>
        <v>January</v>
      </c>
      <c r="Q5462" s="397"/>
      <c r="R5462" s="313" t="str">
        <f t="shared" si="125"/>
        <v>1900</v>
      </c>
    </row>
    <row r="5463" ht="24" customHeight="1" spans="1:18">
      <c r="A5463" s="383"/>
      <c r="B5463" s="384"/>
      <c r="C5463" s="385"/>
      <c r="D5463" s="386"/>
      <c r="E5463" s="387"/>
      <c r="F5463" s="388"/>
      <c r="G5463" s="389"/>
      <c r="H5463" s="390"/>
      <c r="I5463" s="388"/>
      <c r="J5463" s="389"/>
      <c r="K5463" s="385"/>
      <c r="L5463" s="385"/>
      <c r="M5463" s="385"/>
      <c r="N5463" s="385"/>
      <c r="O5463" s="385"/>
      <c r="P5463" s="394" t="str">
        <f>TEXT(daily!$B5463,"mmmm")</f>
        <v>January</v>
      </c>
      <c r="Q5463" s="396"/>
      <c r="R5463" s="313" t="str">
        <f t="shared" si="125"/>
        <v>1900</v>
      </c>
    </row>
    <row r="5464" ht="24" customHeight="1" spans="1:18">
      <c r="A5464" s="383"/>
      <c r="B5464" s="384"/>
      <c r="C5464" s="385"/>
      <c r="D5464" s="386"/>
      <c r="E5464" s="387"/>
      <c r="F5464" s="388"/>
      <c r="G5464" s="389"/>
      <c r="H5464" s="390"/>
      <c r="I5464" s="388"/>
      <c r="J5464" s="389"/>
      <c r="K5464" s="385"/>
      <c r="L5464" s="385"/>
      <c r="M5464" s="385"/>
      <c r="N5464" s="385"/>
      <c r="O5464" s="385"/>
      <c r="P5464" s="394" t="str">
        <f>TEXT(daily!$B5464,"mmmm")</f>
        <v>January</v>
      </c>
      <c r="Q5464" s="397"/>
      <c r="R5464" s="313" t="str">
        <f t="shared" si="125"/>
        <v>1900</v>
      </c>
    </row>
    <row r="5465" ht="24" customHeight="1" spans="1:18">
      <c r="A5465" s="383"/>
      <c r="B5465" s="384"/>
      <c r="C5465" s="385"/>
      <c r="D5465" s="386"/>
      <c r="E5465" s="387"/>
      <c r="F5465" s="388"/>
      <c r="G5465" s="389"/>
      <c r="H5465" s="390"/>
      <c r="I5465" s="388"/>
      <c r="J5465" s="389"/>
      <c r="K5465" s="385"/>
      <c r="L5465" s="385"/>
      <c r="M5465" s="385"/>
      <c r="N5465" s="385"/>
      <c r="O5465" s="385"/>
      <c r="P5465" s="394" t="str">
        <f>TEXT(daily!$B5465,"mmmm")</f>
        <v>January</v>
      </c>
      <c r="Q5465" s="396"/>
      <c r="R5465" s="313" t="str">
        <f t="shared" si="125"/>
        <v>1900</v>
      </c>
    </row>
    <row r="5466" ht="24" customHeight="1" spans="1:18">
      <c r="A5466" s="383"/>
      <c r="B5466" s="384"/>
      <c r="C5466" s="385"/>
      <c r="D5466" s="386"/>
      <c r="E5466" s="387"/>
      <c r="F5466" s="388"/>
      <c r="G5466" s="389"/>
      <c r="H5466" s="390"/>
      <c r="I5466" s="388"/>
      <c r="J5466" s="389"/>
      <c r="K5466" s="385"/>
      <c r="L5466" s="385"/>
      <c r="M5466" s="385"/>
      <c r="N5466" s="385"/>
      <c r="O5466" s="385"/>
      <c r="P5466" s="394" t="str">
        <f>TEXT(daily!$B5466,"mmmm")</f>
        <v>January</v>
      </c>
      <c r="Q5466" s="397"/>
      <c r="R5466" s="313" t="str">
        <f t="shared" si="125"/>
        <v>1900</v>
      </c>
    </row>
    <row r="5467" ht="24" customHeight="1" spans="1:18">
      <c r="A5467" s="383"/>
      <c r="B5467" s="384"/>
      <c r="C5467" s="385"/>
      <c r="D5467" s="386"/>
      <c r="E5467" s="387"/>
      <c r="F5467" s="388"/>
      <c r="G5467" s="389"/>
      <c r="H5467" s="390"/>
      <c r="I5467" s="388"/>
      <c r="J5467" s="389"/>
      <c r="K5467" s="385"/>
      <c r="L5467" s="385"/>
      <c r="M5467" s="385"/>
      <c r="N5467" s="385"/>
      <c r="O5467" s="385"/>
      <c r="P5467" s="394" t="str">
        <f>TEXT(daily!$B5467,"mmmm")</f>
        <v>January</v>
      </c>
      <c r="Q5467" s="396"/>
      <c r="R5467" s="313" t="str">
        <f t="shared" si="125"/>
        <v>1900</v>
      </c>
    </row>
    <row r="5468" ht="24" customHeight="1" spans="1:18">
      <c r="A5468" s="383"/>
      <c r="B5468" s="384"/>
      <c r="C5468" s="385"/>
      <c r="D5468" s="386"/>
      <c r="E5468" s="387"/>
      <c r="F5468" s="388"/>
      <c r="G5468" s="389"/>
      <c r="H5468" s="390"/>
      <c r="I5468" s="388"/>
      <c r="J5468" s="389"/>
      <c r="K5468" s="385"/>
      <c r="L5468" s="385"/>
      <c r="M5468" s="385"/>
      <c r="N5468" s="385"/>
      <c r="O5468" s="385"/>
      <c r="P5468" s="394" t="str">
        <f>TEXT(daily!$B5468,"mmmm")</f>
        <v>January</v>
      </c>
      <c r="Q5468" s="397"/>
      <c r="R5468" s="313" t="str">
        <f t="shared" si="125"/>
        <v>1900</v>
      </c>
    </row>
    <row r="5469" ht="24" customHeight="1" spans="1:18">
      <c r="A5469" s="383"/>
      <c r="B5469" s="384"/>
      <c r="C5469" s="385"/>
      <c r="D5469" s="386"/>
      <c r="E5469" s="387"/>
      <c r="F5469" s="388"/>
      <c r="G5469" s="389"/>
      <c r="H5469" s="390"/>
      <c r="I5469" s="388"/>
      <c r="J5469" s="389"/>
      <c r="K5469" s="385"/>
      <c r="L5469" s="385"/>
      <c r="M5469" s="385"/>
      <c r="N5469" s="385"/>
      <c r="O5469" s="385"/>
      <c r="P5469" s="394" t="str">
        <f>TEXT(daily!$B5469,"mmmm")</f>
        <v>January</v>
      </c>
      <c r="Q5469" s="396"/>
      <c r="R5469" s="313" t="str">
        <f t="shared" si="125"/>
        <v>1900</v>
      </c>
    </row>
    <row r="5470" ht="24" customHeight="1" spans="1:18">
      <c r="A5470" s="383"/>
      <c r="B5470" s="384"/>
      <c r="C5470" s="385"/>
      <c r="D5470" s="386"/>
      <c r="E5470" s="387"/>
      <c r="F5470" s="388"/>
      <c r="G5470" s="389"/>
      <c r="H5470" s="390"/>
      <c r="I5470" s="388"/>
      <c r="J5470" s="389"/>
      <c r="K5470" s="385"/>
      <c r="L5470" s="385"/>
      <c r="M5470" s="385"/>
      <c r="N5470" s="385"/>
      <c r="O5470" s="385"/>
      <c r="P5470" s="394" t="str">
        <f>TEXT(daily!$B5470,"mmmm")</f>
        <v>January</v>
      </c>
      <c r="Q5470" s="397"/>
      <c r="R5470" s="313" t="str">
        <f t="shared" si="125"/>
        <v>1900</v>
      </c>
    </row>
    <row r="5471" ht="24" customHeight="1" spans="1:18">
      <c r="A5471" s="383"/>
      <c r="B5471" s="384"/>
      <c r="C5471" s="385"/>
      <c r="D5471" s="386"/>
      <c r="E5471" s="387"/>
      <c r="F5471" s="388"/>
      <c r="G5471" s="389"/>
      <c r="H5471" s="390"/>
      <c r="I5471" s="388"/>
      <c r="J5471" s="389"/>
      <c r="K5471" s="385"/>
      <c r="L5471" s="385"/>
      <c r="M5471" s="385"/>
      <c r="N5471" s="385"/>
      <c r="O5471" s="385"/>
      <c r="P5471" s="394" t="str">
        <f>TEXT(daily!$B5471,"mmmm")</f>
        <v>January</v>
      </c>
      <c r="Q5471" s="396"/>
      <c r="R5471" s="313" t="str">
        <f t="shared" si="125"/>
        <v>1900</v>
      </c>
    </row>
    <row r="5472" ht="24" customHeight="1" spans="1:18">
      <c r="A5472" s="383"/>
      <c r="B5472" s="384"/>
      <c r="C5472" s="385"/>
      <c r="D5472" s="386"/>
      <c r="E5472" s="387"/>
      <c r="F5472" s="388"/>
      <c r="G5472" s="389"/>
      <c r="H5472" s="390"/>
      <c r="I5472" s="388"/>
      <c r="J5472" s="389"/>
      <c r="K5472" s="385"/>
      <c r="L5472" s="385"/>
      <c r="M5472" s="385"/>
      <c r="N5472" s="385"/>
      <c r="O5472" s="385"/>
      <c r="P5472" s="394" t="str">
        <f>TEXT(daily!$B5472,"mmmm")</f>
        <v>January</v>
      </c>
      <c r="Q5472" s="397"/>
      <c r="R5472" s="313" t="str">
        <f t="shared" si="125"/>
        <v>1900</v>
      </c>
    </row>
    <row r="5473" ht="24" customHeight="1" spans="1:18">
      <c r="A5473" s="383"/>
      <c r="B5473" s="384"/>
      <c r="C5473" s="385"/>
      <c r="D5473" s="386"/>
      <c r="E5473" s="387"/>
      <c r="F5473" s="388"/>
      <c r="G5473" s="389"/>
      <c r="H5473" s="390"/>
      <c r="I5473" s="388"/>
      <c r="J5473" s="389"/>
      <c r="K5473" s="385"/>
      <c r="L5473" s="385"/>
      <c r="M5473" s="385"/>
      <c r="N5473" s="385"/>
      <c r="O5473" s="385"/>
      <c r="P5473" s="394" t="str">
        <f>TEXT(daily!$B5473,"mmmm")</f>
        <v>January</v>
      </c>
      <c r="Q5473" s="396"/>
      <c r="R5473" s="313" t="str">
        <f t="shared" si="125"/>
        <v>1900</v>
      </c>
    </row>
    <row r="5474" ht="24" customHeight="1" spans="1:18">
      <c r="A5474" s="383"/>
      <c r="B5474" s="384"/>
      <c r="C5474" s="385"/>
      <c r="D5474" s="386"/>
      <c r="E5474" s="387"/>
      <c r="F5474" s="388"/>
      <c r="G5474" s="389"/>
      <c r="H5474" s="390"/>
      <c r="I5474" s="388"/>
      <c r="J5474" s="389"/>
      <c r="K5474" s="385"/>
      <c r="L5474" s="385"/>
      <c r="M5474" s="385"/>
      <c r="N5474" s="385"/>
      <c r="O5474" s="385"/>
      <c r="P5474" s="394" t="str">
        <f>TEXT(daily!$B5474,"mmmm")</f>
        <v>January</v>
      </c>
      <c r="Q5474" s="397"/>
      <c r="R5474" s="313" t="str">
        <f t="shared" si="125"/>
        <v>1900</v>
      </c>
    </row>
    <row r="5475" ht="24" customHeight="1" spans="1:18">
      <c r="A5475" s="383"/>
      <c r="B5475" s="384"/>
      <c r="C5475" s="385"/>
      <c r="D5475" s="386"/>
      <c r="E5475" s="387"/>
      <c r="F5475" s="388"/>
      <c r="G5475" s="389"/>
      <c r="H5475" s="390"/>
      <c r="I5475" s="388"/>
      <c r="J5475" s="389"/>
      <c r="K5475" s="385"/>
      <c r="L5475" s="385"/>
      <c r="M5475" s="385"/>
      <c r="N5475" s="385"/>
      <c r="O5475" s="385"/>
      <c r="P5475" s="394" t="str">
        <f>TEXT(daily!$B5475,"mmmm")</f>
        <v>January</v>
      </c>
      <c r="Q5475" s="396"/>
      <c r="R5475" s="313" t="str">
        <f t="shared" si="125"/>
        <v>1900</v>
      </c>
    </row>
    <row r="5476" ht="24" customHeight="1" spans="1:18">
      <c r="A5476" s="383"/>
      <c r="B5476" s="384"/>
      <c r="C5476" s="385"/>
      <c r="D5476" s="386"/>
      <c r="E5476" s="387"/>
      <c r="F5476" s="388"/>
      <c r="G5476" s="389"/>
      <c r="H5476" s="390"/>
      <c r="I5476" s="388"/>
      <c r="J5476" s="389"/>
      <c r="K5476" s="385"/>
      <c r="L5476" s="385"/>
      <c r="M5476" s="385"/>
      <c r="N5476" s="385"/>
      <c r="O5476" s="385"/>
      <c r="P5476" s="394" t="str">
        <f>TEXT(daily!$B5476,"mmmm")</f>
        <v>January</v>
      </c>
      <c r="Q5476" s="397"/>
      <c r="R5476" s="313" t="str">
        <f t="shared" si="125"/>
        <v>1900</v>
      </c>
    </row>
    <row r="5477" ht="24" customHeight="1" spans="1:18">
      <c r="A5477" s="383"/>
      <c r="B5477" s="384"/>
      <c r="C5477" s="385"/>
      <c r="D5477" s="386"/>
      <c r="E5477" s="387"/>
      <c r="F5477" s="388"/>
      <c r="G5477" s="389"/>
      <c r="H5477" s="390"/>
      <c r="I5477" s="388"/>
      <c r="J5477" s="389"/>
      <c r="K5477" s="385"/>
      <c r="L5477" s="385"/>
      <c r="M5477" s="385"/>
      <c r="N5477" s="385"/>
      <c r="O5477" s="385"/>
      <c r="P5477" s="394" t="str">
        <f>TEXT(daily!$B5477,"mmmm")</f>
        <v>January</v>
      </c>
      <c r="Q5477" s="396"/>
      <c r="R5477" s="313" t="str">
        <f t="shared" si="125"/>
        <v>1900</v>
      </c>
    </row>
    <row r="5478" ht="24" customHeight="1" spans="1:18">
      <c r="A5478" s="383"/>
      <c r="B5478" s="384"/>
      <c r="C5478" s="385"/>
      <c r="D5478" s="386"/>
      <c r="E5478" s="387"/>
      <c r="F5478" s="388"/>
      <c r="G5478" s="389"/>
      <c r="H5478" s="390"/>
      <c r="I5478" s="388"/>
      <c r="J5478" s="389"/>
      <c r="K5478" s="385"/>
      <c r="L5478" s="385"/>
      <c r="M5478" s="385"/>
      <c r="N5478" s="385"/>
      <c r="O5478" s="385"/>
      <c r="P5478" s="394" t="str">
        <f>TEXT(daily!$B5478,"mmmm")</f>
        <v>January</v>
      </c>
      <c r="Q5478" s="397"/>
      <c r="R5478" s="313" t="str">
        <f t="shared" si="125"/>
        <v>1900</v>
      </c>
    </row>
    <row r="5479" ht="24" customHeight="1" spans="1:18">
      <c r="A5479" s="383"/>
      <c r="B5479" s="384"/>
      <c r="C5479" s="385"/>
      <c r="D5479" s="386"/>
      <c r="E5479" s="387"/>
      <c r="F5479" s="388"/>
      <c r="G5479" s="389"/>
      <c r="H5479" s="390"/>
      <c r="I5479" s="388"/>
      <c r="J5479" s="389"/>
      <c r="K5479" s="385"/>
      <c r="L5479" s="385"/>
      <c r="M5479" s="385"/>
      <c r="N5479" s="385"/>
      <c r="O5479" s="385"/>
      <c r="P5479" s="394" t="str">
        <f>TEXT(daily!$B5479,"mmmm")</f>
        <v>January</v>
      </c>
      <c r="Q5479" s="396"/>
      <c r="R5479" s="313" t="str">
        <f t="shared" si="125"/>
        <v>1900</v>
      </c>
    </row>
    <row r="5480" ht="24" customHeight="1" spans="1:18">
      <c r="A5480" s="383"/>
      <c r="B5480" s="384"/>
      <c r="C5480" s="385"/>
      <c r="D5480" s="386"/>
      <c r="E5480" s="387"/>
      <c r="F5480" s="388"/>
      <c r="G5480" s="389"/>
      <c r="H5480" s="390"/>
      <c r="I5480" s="388"/>
      <c r="J5480" s="389"/>
      <c r="K5480" s="385"/>
      <c r="L5480" s="385"/>
      <c r="M5480" s="385"/>
      <c r="N5480" s="385"/>
      <c r="O5480" s="385"/>
      <c r="P5480" s="394" t="str">
        <f>TEXT(daily!$B5480,"mmmm")</f>
        <v>January</v>
      </c>
      <c r="Q5480" s="397"/>
      <c r="R5480" s="313" t="str">
        <f t="shared" si="125"/>
        <v>1900</v>
      </c>
    </row>
    <row r="5481" ht="24" customHeight="1" spans="1:18">
      <c r="A5481" s="383"/>
      <c r="B5481" s="384"/>
      <c r="C5481" s="385"/>
      <c r="D5481" s="386"/>
      <c r="E5481" s="387"/>
      <c r="F5481" s="388"/>
      <c r="G5481" s="389"/>
      <c r="H5481" s="390"/>
      <c r="I5481" s="388"/>
      <c r="J5481" s="389"/>
      <c r="K5481" s="385"/>
      <c r="L5481" s="385"/>
      <c r="M5481" s="385"/>
      <c r="N5481" s="385"/>
      <c r="O5481" s="385"/>
      <c r="P5481" s="394" t="str">
        <f>TEXT(daily!$B5481,"mmmm")</f>
        <v>January</v>
      </c>
      <c r="Q5481" s="396"/>
      <c r="R5481" s="313" t="str">
        <f t="shared" si="125"/>
        <v>1900</v>
      </c>
    </row>
    <row r="5482" ht="24" customHeight="1" spans="1:18">
      <c r="A5482" s="383"/>
      <c r="B5482" s="384"/>
      <c r="C5482" s="385"/>
      <c r="D5482" s="386"/>
      <c r="E5482" s="387"/>
      <c r="F5482" s="388"/>
      <c r="G5482" s="389"/>
      <c r="H5482" s="390"/>
      <c r="I5482" s="388"/>
      <c r="J5482" s="389"/>
      <c r="K5482" s="385"/>
      <c r="L5482" s="385"/>
      <c r="M5482" s="385"/>
      <c r="N5482" s="385"/>
      <c r="O5482" s="385"/>
      <c r="P5482" s="394" t="str">
        <f>TEXT(daily!$B5482,"mmmm")</f>
        <v>January</v>
      </c>
      <c r="Q5482" s="397"/>
      <c r="R5482" s="313" t="str">
        <f t="shared" si="125"/>
        <v>1900</v>
      </c>
    </row>
    <row r="5483" ht="24" customHeight="1" spans="1:18">
      <c r="A5483" s="383"/>
      <c r="B5483" s="384"/>
      <c r="C5483" s="385"/>
      <c r="D5483" s="386"/>
      <c r="E5483" s="387"/>
      <c r="F5483" s="388"/>
      <c r="G5483" s="389"/>
      <c r="H5483" s="390"/>
      <c r="I5483" s="388"/>
      <c r="J5483" s="389"/>
      <c r="K5483" s="385"/>
      <c r="L5483" s="385"/>
      <c r="M5483" s="385"/>
      <c r="N5483" s="385"/>
      <c r="O5483" s="385"/>
      <c r="P5483" s="394" t="str">
        <f>TEXT(daily!$B5483,"mmmm")</f>
        <v>January</v>
      </c>
      <c r="Q5483" s="396"/>
      <c r="R5483" s="313" t="str">
        <f t="shared" si="125"/>
        <v>1900</v>
      </c>
    </row>
    <row r="5484" ht="24" customHeight="1" spans="1:18">
      <c r="A5484" s="383"/>
      <c r="B5484" s="384"/>
      <c r="C5484" s="385"/>
      <c r="D5484" s="386"/>
      <c r="E5484" s="387"/>
      <c r="F5484" s="388"/>
      <c r="G5484" s="389"/>
      <c r="H5484" s="390"/>
      <c r="I5484" s="388"/>
      <c r="J5484" s="389"/>
      <c r="K5484" s="385"/>
      <c r="L5484" s="385"/>
      <c r="M5484" s="385"/>
      <c r="N5484" s="385"/>
      <c r="O5484" s="385"/>
      <c r="P5484" s="394" t="str">
        <f>TEXT(daily!$B5484,"mmmm")</f>
        <v>January</v>
      </c>
      <c r="Q5484" s="397"/>
      <c r="R5484" s="313" t="str">
        <f t="shared" si="125"/>
        <v>1900</v>
      </c>
    </row>
    <row r="5485" ht="24" customHeight="1" spans="1:18">
      <c r="A5485" s="383"/>
      <c r="B5485" s="384"/>
      <c r="C5485" s="385"/>
      <c r="D5485" s="386"/>
      <c r="E5485" s="387"/>
      <c r="F5485" s="388"/>
      <c r="G5485" s="389"/>
      <c r="H5485" s="390"/>
      <c r="I5485" s="388"/>
      <c r="J5485" s="389"/>
      <c r="K5485" s="385"/>
      <c r="L5485" s="385"/>
      <c r="M5485" s="385"/>
      <c r="N5485" s="385"/>
      <c r="O5485" s="385"/>
      <c r="P5485" s="394" t="str">
        <f>TEXT(daily!$B5485,"mmmm")</f>
        <v>January</v>
      </c>
      <c r="Q5485" s="396"/>
      <c r="R5485" s="313" t="str">
        <f t="shared" si="125"/>
        <v>1900</v>
      </c>
    </row>
    <row r="5486" ht="24" customHeight="1" spans="1:18">
      <c r="A5486" s="383"/>
      <c r="B5486" s="384"/>
      <c r="C5486" s="385"/>
      <c r="D5486" s="386"/>
      <c r="E5486" s="387"/>
      <c r="F5486" s="388"/>
      <c r="G5486" s="389"/>
      <c r="H5486" s="390"/>
      <c r="I5486" s="388"/>
      <c r="J5486" s="389"/>
      <c r="K5486" s="385"/>
      <c r="L5486" s="385"/>
      <c r="M5486" s="385"/>
      <c r="N5486" s="385"/>
      <c r="O5486" s="385"/>
      <c r="P5486" s="394" t="str">
        <f>TEXT(daily!$B5486,"mmmm")</f>
        <v>January</v>
      </c>
      <c r="Q5486" s="397"/>
      <c r="R5486" s="313" t="str">
        <f t="shared" si="125"/>
        <v>1900</v>
      </c>
    </row>
    <row r="5487" ht="24" customHeight="1" spans="1:18">
      <c r="A5487" s="383"/>
      <c r="B5487" s="384"/>
      <c r="C5487" s="385"/>
      <c r="D5487" s="386"/>
      <c r="E5487" s="387"/>
      <c r="F5487" s="388"/>
      <c r="G5487" s="389"/>
      <c r="H5487" s="390"/>
      <c r="I5487" s="388"/>
      <c r="J5487" s="389"/>
      <c r="K5487" s="385"/>
      <c r="L5487" s="385"/>
      <c r="M5487" s="385"/>
      <c r="N5487" s="385"/>
      <c r="O5487" s="385"/>
      <c r="P5487" s="394" t="str">
        <f>TEXT(daily!$B5487,"mmmm")</f>
        <v>January</v>
      </c>
      <c r="Q5487" s="396"/>
      <c r="R5487" s="313" t="str">
        <f t="shared" si="125"/>
        <v>1900</v>
      </c>
    </row>
    <row r="5488" ht="24" customHeight="1" spans="1:18">
      <c r="A5488" s="383"/>
      <c r="B5488" s="384"/>
      <c r="C5488" s="385"/>
      <c r="D5488" s="386"/>
      <c r="E5488" s="387"/>
      <c r="F5488" s="388"/>
      <c r="G5488" s="389"/>
      <c r="H5488" s="390"/>
      <c r="I5488" s="388"/>
      <c r="J5488" s="389"/>
      <c r="K5488" s="385"/>
      <c r="L5488" s="385"/>
      <c r="M5488" s="385"/>
      <c r="N5488" s="385"/>
      <c r="O5488" s="385"/>
      <c r="P5488" s="394" t="str">
        <f>TEXT(daily!$B5488,"mmmm")</f>
        <v>January</v>
      </c>
      <c r="Q5488" s="397"/>
      <c r="R5488" s="313" t="str">
        <f t="shared" si="125"/>
        <v>1900</v>
      </c>
    </row>
    <row r="5489" ht="24" customHeight="1" spans="1:18">
      <c r="A5489" s="383"/>
      <c r="B5489" s="384"/>
      <c r="C5489" s="385"/>
      <c r="D5489" s="386"/>
      <c r="E5489" s="387"/>
      <c r="F5489" s="388"/>
      <c r="G5489" s="389"/>
      <c r="H5489" s="390"/>
      <c r="I5489" s="388"/>
      <c r="J5489" s="389"/>
      <c r="K5489" s="385"/>
      <c r="L5489" s="385"/>
      <c r="M5489" s="385"/>
      <c r="N5489" s="385"/>
      <c r="O5489" s="385"/>
      <c r="P5489" s="394" t="str">
        <f>TEXT(daily!$B5489,"mmmm")</f>
        <v>January</v>
      </c>
      <c r="Q5489" s="396"/>
      <c r="R5489" s="313" t="str">
        <f t="shared" si="125"/>
        <v>1900</v>
      </c>
    </row>
    <row r="5490" ht="24" customHeight="1" spans="1:18">
      <c r="A5490" s="383"/>
      <c r="B5490" s="384"/>
      <c r="C5490" s="385"/>
      <c r="D5490" s="386"/>
      <c r="E5490" s="387"/>
      <c r="F5490" s="388"/>
      <c r="G5490" s="389"/>
      <c r="H5490" s="390"/>
      <c r="I5490" s="388"/>
      <c r="J5490" s="389"/>
      <c r="K5490" s="385"/>
      <c r="L5490" s="385"/>
      <c r="M5490" s="385"/>
      <c r="N5490" s="385"/>
      <c r="O5490" s="385"/>
      <c r="P5490" s="394" t="str">
        <f>TEXT(daily!$B5490,"mmmm")</f>
        <v>January</v>
      </c>
      <c r="Q5490" s="397"/>
      <c r="R5490" s="313" t="str">
        <f t="shared" si="125"/>
        <v>1900</v>
      </c>
    </row>
    <row r="5491" ht="24" customHeight="1" spans="1:18">
      <c r="A5491" s="383"/>
      <c r="B5491" s="384"/>
      <c r="C5491" s="385"/>
      <c r="D5491" s="386"/>
      <c r="E5491" s="387"/>
      <c r="F5491" s="388"/>
      <c r="G5491" s="389"/>
      <c r="H5491" s="390"/>
      <c r="I5491" s="388"/>
      <c r="J5491" s="389"/>
      <c r="K5491" s="385"/>
      <c r="L5491" s="385"/>
      <c r="M5491" s="385"/>
      <c r="N5491" s="385"/>
      <c r="O5491" s="385"/>
      <c r="P5491" s="394" t="str">
        <f>TEXT(daily!$B5491,"mmmm")</f>
        <v>January</v>
      </c>
      <c r="Q5491" s="396"/>
      <c r="R5491" s="313" t="str">
        <f t="shared" si="125"/>
        <v>1900</v>
      </c>
    </row>
    <row r="5492" ht="24" customHeight="1" spans="1:18">
      <c r="A5492" s="383"/>
      <c r="B5492" s="384"/>
      <c r="C5492" s="385"/>
      <c r="D5492" s="386"/>
      <c r="E5492" s="387"/>
      <c r="F5492" s="388"/>
      <c r="G5492" s="389"/>
      <c r="H5492" s="390"/>
      <c r="I5492" s="388"/>
      <c r="J5492" s="389"/>
      <c r="K5492" s="385"/>
      <c r="L5492" s="385"/>
      <c r="M5492" s="385"/>
      <c r="N5492" s="385"/>
      <c r="O5492" s="385"/>
      <c r="P5492" s="394" t="str">
        <f>TEXT(daily!$B5492,"mmmm")</f>
        <v>January</v>
      </c>
      <c r="Q5492" s="397"/>
      <c r="R5492" s="313" t="str">
        <f t="shared" si="125"/>
        <v>1900</v>
      </c>
    </row>
    <row r="5493" ht="24" customHeight="1" spans="1:18">
      <c r="A5493" s="383"/>
      <c r="B5493" s="384"/>
      <c r="C5493" s="385"/>
      <c r="D5493" s="386"/>
      <c r="E5493" s="387"/>
      <c r="F5493" s="388"/>
      <c r="G5493" s="389"/>
      <c r="H5493" s="390"/>
      <c r="I5493" s="388"/>
      <c r="J5493" s="389"/>
      <c r="K5493" s="385"/>
      <c r="L5493" s="385"/>
      <c r="M5493" s="385"/>
      <c r="N5493" s="385"/>
      <c r="O5493" s="385"/>
      <c r="P5493" s="394" t="str">
        <f>TEXT(daily!$B5493,"mmmm")</f>
        <v>January</v>
      </c>
      <c r="Q5493" s="396"/>
      <c r="R5493" s="313" t="str">
        <f t="shared" si="125"/>
        <v>1900</v>
      </c>
    </row>
    <row r="5494" ht="24" customHeight="1" spans="1:18">
      <c r="A5494" s="383"/>
      <c r="B5494" s="384"/>
      <c r="C5494" s="385"/>
      <c r="D5494" s="386"/>
      <c r="E5494" s="387"/>
      <c r="F5494" s="388"/>
      <c r="G5494" s="389"/>
      <c r="H5494" s="390"/>
      <c r="I5494" s="388"/>
      <c r="J5494" s="389"/>
      <c r="K5494" s="385"/>
      <c r="L5494" s="385"/>
      <c r="M5494" s="385"/>
      <c r="N5494" s="385"/>
      <c r="O5494" s="385"/>
      <c r="P5494" s="394" t="str">
        <f>TEXT(daily!$B5494,"mmmm")</f>
        <v>January</v>
      </c>
      <c r="Q5494" s="397"/>
      <c r="R5494" s="313" t="str">
        <f t="shared" si="125"/>
        <v>1900</v>
      </c>
    </row>
    <row r="5495" ht="24" customHeight="1" spans="1:18">
      <c r="A5495" s="383"/>
      <c r="B5495" s="384"/>
      <c r="C5495" s="385"/>
      <c r="D5495" s="386"/>
      <c r="E5495" s="387"/>
      <c r="F5495" s="388"/>
      <c r="G5495" s="389"/>
      <c r="H5495" s="390"/>
      <c r="I5495" s="388"/>
      <c r="J5495" s="389"/>
      <c r="K5495" s="385"/>
      <c r="L5495" s="385"/>
      <c r="M5495" s="385"/>
      <c r="N5495" s="385"/>
      <c r="O5495" s="385"/>
      <c r="P5495" s="394" t="str">
        <f>TEXT(daily!$B5495,"mmmm")</f>
        <v>January</v>
      </c>
      <c r="Q5495" s="396"/>
      <c r="R5495" s="313" t="str">
        <f t="shared" si="125"/>
        <v>1900</v>
      </c>
    </row>
    <row r="5496" ht="24" customHeight="1" spans="1:18">
      <c r="A5496" s="383"/>
      <c r="B5496" s="384"/>
      <c r="C5496" s="385"/>
      <c r="D5496" s="386"/>
      <c r="E5496" s="387"/>
      <c r="F5496" s="388"/>
      <c r="G5496" s="389"/>
      <c r="H5496" s="390"/>
      <c r="I5496" s="388"/>
      <c r="J5496" s="389"/>
      <c r="K5496" s="385"/>
      <c r="L5496" s="385"/>
      <c r="M5496" s="385"/>
      <c r="N5496" s="385"/>
      <c r="O5496" s="385"/>
      <c r="P5496" s="394" t="str">
        <f>TEXT(daily!$B5496,"mmmm")</f>
        <v>January</v>
      </c>
      <c r="Q5496" s="397"/>
      <c r="R5496" s="313" t="str">
        <f t="shared" si="125"/>
        <v>1900</v>
      </c>
    </row>
    <row r="5497" ht="24" customHeight="1" spans="1:18">
      <c r="A5497" s="383"/>
      <c r="B5497" s="384"/>
      <c r="C5497" s="385"/>
      <c r="D5497" s="386"/>
      <c r="E5497" s="387"/>
      <c r="F5497" s="388"/>
      <c r="G5497" s="389"/>
      <c r="H5497" s="390"/>
      <c r="I5497" s="388"/>
      <c r="J5497" s="389"/>
      <c r="K5497" s="385"/>
      <c r="L5497" s="385"/>
      <c r="M5497" s="385"/>
      <c r="N5497" s="385"/>
      <c r="O5497" s="385"/>
      <c r="P5497" s="394" t="str">
        <f>TEXT(daily!$B5497,"mmmm")</f>
        <v>January</v>
      </c>
      <c r="Q5497" s="396"/>
      <c r="R5497" s="313" t="str">
        <f t="shared" si="125"/>
        <v>1900</v>
      </c>
    </row>
    <row r="5498" ht="24" customHeight="1" spans="1:18">
      <c r="A5498" s="383"/>
      <c r="B5498" s="384"/>
      <c r="C5498" s="385"/>
      <c r="D5498" s="386"/>
      <c r="E5498" s="387"/>
      <c r="F5498" s="388"/>
      <c r="G5498" s="389"/>
      <c r="H5498" s="390"/>
      <c r="I5498" s="388"/>
      <c r="J5498" s="389"/>
      <c r="K5498" s="385"/>
      <c r="L5498" s="385"/>
      <c r="M5498" s="385"/>
      <c r="N5498" s="385"/>
      <c r="O5498" s="385"/>
      <c r="P5498" s="394" t="str">
        <f>TEXT(daily!$B5498,"mmmm")</f>
        <v>January</v>
      </c>
      <c r="Q5498" s="397"/>
      <c r="R5498" s="313" t="str">
        <f t="shared" si="125"/>
        <v>1900</v>
      </c>
    </row>
    <row r="5499" ht="24" customHeight="1" spans="1:18">
      <c r="A5499" s="383"/>
      <c r="B5499" s="384"/>
      <c r="C5499" s="385"/>
      <c r="D5499" s="386"/>
      <c r="E5499" s="387"/>
      <c r="F5499" s="388"/>
      <c r="G5499" s="389"/>
      <c r="H5499" s="390"/>
      <c r="I5499" s="388"/>
      <c r="J5499" s="389"/>
      <c r="K5499" s="385"/>
      <c r="L5499" s="385"/>
      <c r="M5499" s="385"/>
      <c r="N5499" s="385"/>
      <c r="O5499" s="385"/>
      <c r="P5499" s="394" t="str">
        <f>TEXT(daily!$B5499,"mmmm")</f>
        <v>January</v>
      </c>
      <c r="Q5499" s="396"/>
      <c r="R5499" s="313" t="str">
        <f t="shared" si="125"/>
        <v>1900</v>
      </c>
    </row>
    <row r="5500" ht="24" customHeight="1" spans="1:18">
      <c r="A5500" s="383"/>
      <c r="B5500" s="384"/>
      <c r="C5500" s="385"/>
      <c r="D5500" s="386"/>
      <c r="E5500" s="387"/>
      <c r="F5500" s="388"/>
      <c r="G5500" s="389"/>
      <c r="H5500" s="390"/>
      <c r="I5500" s="388"/>
      <c r="J5500" s="389"/>
      <c r="K5500" s="385"/>
      <c r="L5500" s="385"/>
      <c r="M5500" s="385"/>
      <c r="N5500" s="385"/>
      <c r="O5500" s="385"/>
      <c r="P5500" s="394" t="str">
        <f>TEXT(daily!$B5500,"mmmm")</f>
        <v>January</v>
      </c>
      <c r="Q5500" s="397"/>
      <c r="R5500" s="313" t="str">
        <f t="shared" si="125"/>
        <v>1900</v>
      </c>
    </row>
    <row r="5501" ht="24" customHeight="1" spans="1:18">
      <c r="A5501" s="383"/>
      <c r="B5501" s="384"/>
      <c r="C5501" s="385"/>
      <c r="D5501" s="386"/>
      <c r="E5501" s="387"/>
      <c r="F5501" s="388"/>
      <c r="G5501" s="389"/>
      <c r="H5501" s="390"/>
      <c r="I5501" s="388"/>
      <c r="J5501" s="389"/>
      <c r="K5501" s="385"/>
      <c r="L5501" s="385"/>
      <c r="M5501" s="385"/>
      <c r="N5501" s="385"/>
      <c r="O5501" s="385"/>
      <c r="P5501" s="394" t="str">
        <f>TEXT(daily!$B5501,"mmmm")</f>
        <v>January</v>
      </c>
      <c r="Q5501" s="396"/>
      <c r="R5501" s="313" t="str">
        <f t="shared" si="125"/>
        <v>1900</v>
      </c>
    </row>
    <row r="5502" ht="24" customHeight="1" spans="1:18">
      <c r="A5502" s="383"/>
      <c r="B5502" s="384"/>
      <c r="C5502" s="385"/>
      <c r="D5502" s="386"/>
      <c r="E5502" s="387"/>
      <c r="F5502" s="388"/>
      <c r="G5502" s="389"/>
      <c r="H5502" s="390"/>
      <c r="I5502" s="388"/>
      <c r="J5502" s="389"/>
      <c r="K5502" s="385"/>
      <c r="L5502" s="385"/>
      <c r="M5502" s="385"/>
      <c r="N5502" s="385"/>
      <c r="O5502" s="385"/>
      <c r="P5502" s="394" t="str">
        <f>TEXT(daily!$B5502,"mmmm")</f>
        <v>January</v>
      </c>
      <c r="Q5502" s="397"/>
      <c r="R5502" s="313" t="str">
        <f t="shared" si="125"/>
        <v>1900</v>
      </c>
    </row>
    <row r="5503" ht="24" customHeight="1" spans="1:18">
      <c r="A5503" s="383"/>
      <c r="B5503" s="384"/>
      <c r="C5503" s="385"/>
      <c r="D5503" s="386"/>
      <c r="E5503" s="387"/>
      <c r="F5503" s="388"/>
      <c r="G5503" s="389"/>
      <c r="H5503" s="390"/>
      <c r="I5503" s="388"/>
      <c r="J5503" s="389"/>
      <c r="K5503" s="385"/>
      <c r="L5503" s="385"/>
      <c r="M5503" s="385"/>
      <c r="N5503" s="385"/>
      <c r="O5503" s="385"/>
      <c r="P5503" s="394" t="str">
        <f>TEXT(daily!$B5503,"mmmm")</f>
        <v>January</v>
      </c>
      <c r="Q5503" s="396"/>
      <c r="R5503" s="313" t="str">
        <f t="shared" si="125"/>
        <v>1900</v>
      </c>
    </row>
    <row r="5504" ht="24" customHeight="1" spans="1:18">
      <c r="A5504" s="383"/>
      <c r="B5504" s="384"/>
      <c r="C5504" s="385"/>
      <c r="D5504" s="386"/>
      <c r="E5504" s="387"/>
      <c r="F5504" s="388"/>
      <c r="G5504" s="389"/>
      <c r="H5504" s="390"/>
      <c r="I5504" s="388"/>
      <c r="J5504" s="389"/>
      <c r="K5504" s="385"/>
      <c r="L5504" s="385"/>
      <c r="M5504" s="385"/>
      <c r="N5504" s="385"/>
      <c r="O5504" s="385"/>
      <c r="P5504" s="394" t="str">
        <f>TEXT(daily!$B5504,"mmmm")</f>
        <v>January</v>
      </c>
      <c r="Q5504" s="397"/>
      <c r="R5504" s="313" t="str">
        <f t="shared" si="125"/>
        <v>1900</v>
      </c>
    </row>
    <row r="5505" ht="24" customHeight="1" spans="1:18">
      <c r="A5505" s="383"/>
      <c r="B5505" s="384"/>
      <c r="C5505" s="385"/>
      <c r="D5505" s="386"/>
      <c r="E5505" s="387"/>
      <c r="F5505" s="388"/>
      <c r="G5505" s="389"/>
      <c r="H5505" s="390"/>
      <c r="I5505" s="388"/>
      <c r="J5505" s="389"/>
      <c r="K5505" s="385"/>
      <c r="L5505" s="385"/>
      <c r="M5505" s="385"/>
      <c r="N5505" s="385"/>
      <c r="O5505" s="385"/>
      <c r="P5505" s="394" t="str">
        <f>TEXT(daily!$B5505,"mmmm")</f>
        <v>January</v>
      </c>
      <c r="Q5505" s="396"/>
      <c r="R5505" s="313" t="str">
        <f t="shared" si="125"/>
        <v>1900</v>
      </c>
    </row>
    <row r="5506" ht="24" customHeight="1" spans="1:18">
      <c r="A5506" s="383"/>
      <c r="B5506" s="384"/>
      <c r="C5506" s="385"/>
      <c r="D5506" s="386"/>
      <c r="E5506" s="387"/>
      <c r="F5506" s="388"/>
      <c r="G5506" s="389"/>
      <c r="H5506" s="390"/>
      <c r="I5506" s="388"/>
      <c r="J5506" s="389"/>
      <c r="K5506" s="385"/>
      <c r="L5506" s="385"/>
      <c r="M5506" s="385"/>
      <c r="N5506" s="385"/>
      <c r="O5506" s="385"/>
      <c r="P5506" s="394" t="str">
        <f>TEXT(daily!$B5506,"mmmm")</f>
        <v>January</v>
      </c>
      <c r="Q5506" s="397"/>
      <c r="R5506" s="313" t="str">
        <f t="shared" si="125"/>
        <v>1900</v>
      </c>
    </row>
    <row r="5507" ht="24" customHeight="1" spans="1:18">
      <c r="A5507" s="383"/>
      <c r="B5507" s="384"/>
      <c r="C5507" s="385"/>
      <c r="D5507" s="386"/>
      <c r="E5507" s="387"/>
      <c r="F5507" s="388"/>
      <c r="G5507" s="389"/>
      <c r="H5507" s="390"/>
      <c r="I5507" s="388"/>
      <c r="J5507" s="389"/>
      <c r="K5507" s="385"/>
      <c r="L5507" s="385"/>
      <c r="M5507" s="385"/>
      <c r="N5507" s="385"/>
      <c r="O5507" s="385"/>
      <c r="P5507" s="394" t="str">
        <f>TEXT(daily!$B5507,"mmmm")</f>
        <v>January</v>
      </c>
      <c r="Q5507" s="396"/>
      <c r="R5507" s="313" t="str">
        <f t="shared" si="125"/>
        <v>1900</v>
      </c>
    </row>
    <row r="5508" ht="24" customHeight="1" spans="1:18">
      <c r="A5508" s="383"/>
      <c r="B5508" s="384"/>
      <c r="C5508" s="385"/>
      <c r="D5508" s="386"/>
      <c r="E5508" s="387"/>
      <c r="F5508" s="388"/>
      <c r="G5508" s="389"/>
      <c r="H5508" s="390"/>
      <c r="I5508" s="388"/>
      <c r="J5508" s="389"/>
      <c r="K5508" s="385"/>
      <c r="L5508" s="385"/>
      <c r="M5508" s="385"/>
      <c r="N5508" s="385"/>
      <c r="O5508" s="385"/>
      <c r="P5508" s="394" t="str">
        <f>TEXT(daily!$B5508,"mmmm")</f>
        <v>January</v>
      </c>
      <c r="Q5508" s="397"/>
      <c r="R5508" s="313" t="str">
        <f t="shared" si="125"/>
        <v>1900</v>
      </c>
    </row>
    <row r="5509" ht="24" customHeight="1" spans="1:18">
      <c r="A5509" s="383"/>
      <c r="B5509" s="384"/>
      <c r="C5509" s="385"/>
      <c r="D5509" s="386"/>
      <c r="E5509" s="387"/>
      <c r="F5509" s="388"/>
      <c r="G5509" s="389"/>
      <c r="H5509" s="390"/>
      <c r="I5509" s="388"/>
      <c r="J5509" s="389"/>
      <c r="K5509" s="385"/>
      <c r="L5509" s="385"/>
      <c r="M5509" s="385"/>
      <c r="N5509" s="385"/>
      <c r="O5509" s="385"/>
      <c r="P5509" s="394" t="str">
        <f>TEXT(daily!$B5509,"mmmm")</f>
        <v>January</v>
      </c>
      <c r="Q5509" s="396"/>
      <c r="R5509" s="313" t="str">
        <f t="shared" si="125"/>
        <v>1900</v>
      </c>
    </row>
    <row r="5510" ht="24" customHeight="1" spans="1:18">
      <c r="A5510" s="383"/>
      <c r="B5510" s="384"/>
      <c r="C5510" s="385"/>
      <c r="D5510" s="386"/>
      <c r="E5510" s="387"/>
      <c r="F5510" s="388"/>
      <c r="G5510" s="389"/>
      <c r="H5510" s="390"/>
      <c r="I5510" s="388"/>
      <c r="J5510" s="389"/>
      <c r="K5510" s="385"/>
      <c r="L5510" s="385"/>
      <c r="M5510" s="385"/>
      <c r="N5510" s="385"/>
      <c r="O5510" s="385"/>
      <c r="P5510" s="394" t="str">
        <f>TEXT(daily!$B5510,"mmmm")</f>
        <v>January</v>
      </c>
      <c r="Q5510" s="397"/>
      <c r="R5510" s="313" t="str">
        <f t="shared" si="125"/>
        <v>1900</v>
      </c>
    </row>
    <row r="5511" ht="24" customHeight="1" spans="1:18">
      <c r="A5511" s="383"/>
      <c r="B5511" s="384"/>
      <c r="C5511" s="385"/>
      <c r="D5511" s="386"/>
      <c r="E5511" s="387"/>
      <c r="F5511" s="388"/>
      <c r="G5511" s="389"/>
      <c r="H5511" s="390"/>
      <c r="I5511" s="388"/>
      <c r="J5511" s="389"/>
      <c r="K5511" s="385"/>
      <c r="L5511" s="385"/>
      <c r="M5511" s="385"/>
      <c r="N5511" s="385"/>
      <c r="O5511" s="385"/>
      <c r="P5511" s="394" t="str">
        <f>TEXT(daily!$B5511,"mmmm")</f>
        <v>January</v>
      </c>
      <c r="Q5511" s="396"/>
      <c r="R5511" s="313" t="str">
        <f t="shared" si="125"/>
        <v>1900</v>
      </c>
    </row>
    <row r="5512" ht="24" customHeight="1" spans="1:18">
      <c r="A5512" s="383"/>
      <c r="B5512" s="384"/>
      <c r="C5512" s="385"/>
      <c r="D5512" s="386"/>
      <c r="E5512" s="387"/>
      <c r="F5512" s="388"/>
      <c r="G5512" s="389"/>
      <c r="H5512" s="390"/>
      <c r="I5512" s="388"/>
      <c r="J5512" s="389"/>
      <c r="K5512" s="385"/>
      <c r="L5512" s="385"/>
      <c r="M5512" s="385"/>
      <c r="N5512" s="385"/>
      <c r="O5512" s="385"/>
      <c r="P5512" s="394" t="str">
        <f>TEXT(daily!$B5512,"mmmm")</f>
        <v>January</v>
      </c>
      <c r="Q5512" s="397"/>
      <c r="R5512" s="313" t="str">
        <f t="shared" si="125"/>
        <v>1900</v>
      </c>
    </row>
    <row r="5513" ht="24" customHeight="1" spans="1:18">
      <c r="A5513" s="383"/>
      <c r="B5513" s="384"/>
      <c r="C5513" s="385"/>
      <c r="D5513" s="386"/>
      <c r="E5513" s="387"/>
      <c r="F5513" s="388"/>
      <c r="G5513" s="389"/>
      <c r="H5513" s="390"/>
      <c r="I5513" s="388"/>
      <c r="J5513" s="389"/>
      <c r="K5513" s="385"/>
      <c r="L5513" s="385"/>
      <c r="M5513" s="385"/>
      <c r="N5513" s="385"/>
      <c r="O5513" s="385"/>
      <c r="P5513" s="394" t="str">
        <f>TEXT(daily!$B5513,"mmmm")</f>
        <v>January</v>
      </c>
      <c r="Q5513" s="396"/>
      <c r="R5513" s="313" t="str">
        <f t="shared" si="125"/>
        <v>1900</v>
      </c>
    </row>
    <row r="5514" ht="24" customHeight="1" spans="1:18">
      <c r="A5514" s="383"/>
      <c r="B5514" s="384"/>
      <c r="C5514" s="385"/>
      <c r="D5514" s="386"/>
      <c r="E5514" s="387"/>
      <c r="F5514" s="388"/>
      <c r="G5514" s="389"/>
      <c r="H5514" s="390"/>
      <c r="I5514" s="388"/>
      <c r="J5514" s="389"/>
      <c r="K5514" s="385"/>
      <c r="L5514" s="385"/>
      <c r="M5514" s="385"/>
      <c r="N5514" s="385"/>
      <c r="O5514" s="385"/>
      <c r="P5514" s="394" t="str">
        <f>TEXT(daily!$B5514,"mmmm")</f>
        <v>January</v>
      </c>
      <c r="Q5514" s="397"/>
      <c r="R5514" s="313" t="str">
        <f t="shared" si="125"/>
        <v>1900</v>
      </c>
    </row>
    <row r="5515" ht="24" customHeight="1" spans="1:18">
      <c r="A5515" s="383"/>
      <c r="B5515" s="384"/>
      <c r="C5515" s="385"/>
      <c r="D5515" s="386"/>
      <c r="E5515" s="387"/>
      <c r="F5515" s="388"/>
      <c r="G5515" s="389"/>
      <c r="H5515" s="390"/>
      <c r="I5515" s="388"/>
      <c r="J5515" s="389"/>
      <c r="K5515" s="385"/>
      <c r="L5515" s="385"/>
      <c r="M5515" s="385"/>
      <c r="N5515" s="385"/>
      <c r="O5515" s="385"/>
      <c r="P5515" s="394" t="str">
        <f>TEXT(daily!$B5515,"mmmm")</f>
        <v>January</v>
      </c>
      <c r="Q5515" s="396"/>
      <c r="R5515" s="313" t="str">
        <f t="shared" si="125"/>
        <v>1900</v>
      </c>
    </row>
    <row r="5516" ht="24" customHeight="1" spans="1:18">
      <c r="A5516" s="383"/>
      <c r="B5516" s="384"/>
      <c r="C5516" s="385"/>
      <c r="D5516" s="386"/>
      <c r="E5516" s="387"/>
      <c r="F5516" s="388"/>
      <c r="G5516" s="389"/>
      <c r="H5516" s="390"/>
      <c r="I5516" s="388"/>
      <c r="J5516" s="389"/>
      <c r="K5516" s="385"/>
      <c r="L5516" s="385"/>
      <c r="M5516" s="385"/>
      <c r="N5516" s="385"/>
      <c r="O5516" s="385"/>
      <c r="P5516" s="394" t="str">
        <f>TEXT(daily!$B5516,"mmmm")</f>
        <v>January</v>
      </c>
      <c r="Q5516" s="397"/>
      <c r="R5516" s="313" t="str">
        <f t="shared" si="125"/>
        <v>1900</v>
      </c>
    </row>
    <row r="5517" ht="24" customHeight="1" spans="1:18">
      <c r="A5517" s="383"/>
      <c r="B5517" s="384"/>
      <c r="C5517" s="385"/>
      <c r="D5517" s="386"/>
      <c r="E5517" s="387"/>
      <c r="F5517" s="388"/>
      <c r="G5517" s="389"/>
      <c r="H5517" s="390"/>
      <c r="I5517" s="388"/>
      <c r="J5517" s="389"/>
      <c r="K5517" s="385"/>
      <c r="L5517" s="385"/>
      <c r="M5517" s="385"/>
      <c r="N5517" s="385"/>
      <c r="O5517" s="385"/>
      <c r="P5517" s="394" t="str">
        <f>TEXT(daily!$B5517,"mmmm")</f>
        <v>January</v>
      </c>
      <c r="Q5517" s="396"/>
      <c r="R5517" s="313" t="str">
        <f t="shared" si="125"/>
        <v>1900</v>
      </c>
    </row>
    <row r="5518" ht="24" customHeight="1" spans="1:18">
      <c r="A5518" s="383"/>
      <c r="B5518" s="384"/>
      <c r="C5518" s="385"/>
      <c r="D5518" s="386"/>
      <c r="E5518" s="387"/>
      <c r="F5518" s="388"/>
      <c r="G5518" s="389"/>
      <c r="H5518" s="390"/>
      <c r="I5518" s="388"/>
      <c r="J5518" s="389"/>
      <c r="K5518" s="385"/>
      <c r="L5518" s="385"/>
      <c r="M5518" s="385"/>
      <c r="N5518" s="385"/>
      <c r="O5518" s="385"/>
      <c r="P5518" s="394" t="str">
        <f>TEXT(daily!$B5518,"mmmm")</f>
        <v>January</v>
      </c>
      <c r="Q5518" s="397"/>
      <c r="R5518" s="313" t="str">
        <f t="shared" si="125"/>
        <v>1900</v>
      </c>
    </row>
    <row r="5519" ht="24" customHeight="1" spans="1:18">
      <c r="A5519" s="383"/>
      <c r="B5519" s="384"/>
      <c r="C5519" s="385"/>
      <c r="D5519" s="386"/>
      <c r="E5519" s="387"/>
      <c r="F5519" s="388"/>
      <c r="G5519" s="389"/>
      <c r="H5519" s="390"/>
      <c r="I5519" s="388"/>
      <c r="J5519" s="389"/>
      <c r="K5519" s="385"/>
      <c r="L5519" s="385"/>
      <c r="M5519" s="385"/>
      <c r="N5519" s="385"/>
      <c r="O5519" s="385"/>
      <c r="P5519" s="394" t="str">
        <f>TEXT(daily!$B5519,"mmmm")</f>
        <v>January</v>
      </c>
      <c r="Q5519" s="396"/>
      <c r="R5519" s="313" t="str">
        <f t="shared" ref="R5519:R5582" si="126">TEXT(B5519,"yyyy")</f>
        <v>1900</v>
      </c>
    </row>
    <row r="5520" ht="24" customHeight="1" spans="1:18">
      <c r="A5520" s="383"/>
      <c r="B5520" s="384"/>
      <c r="C5520" s="385"/>
      <c r="D5520" s="386"/>
      <c r="E5520" s="387"/>
      <c r="F5520" s="388"/>
      <c r="G5520" s="389"/>
      <c r="H5520" s="390"/>
      <c r="I5520" s="388"/>
      <c r="J5520" s="389"/>
      <c r="K5520" s="385"/>
      <c r="L5520" s="385"/>
      <c r="M5520" s="385"/>
      <c r="N5520" s="385"/>
      <c r="O5520" s="385"/>
      <c r="P5520" s="394" t="str">
        <f>TEXT(daily!$B5520,"mmmm")</f>
        <v>January</v>
      </c>
      <c r="Q5520" s="397"/>
      <c r="R5520" s="313" t="str">
        <f t="shared" si="126"/>
        <v>1900</v>
      </c>
    </row>
    <row r="5521" ht="24" customHeight="1" spans="1:18">
      <c r="A5521" s="383"/>
      <c r="B5521" s="384"/>
      <c r="C5521" s="385"/>
      <c r="D5521" s="386"/>
      <c r="E5521" s="387"/>
      <c r="F5521" s="388"/>
      <c r="G5521" s="389"/>
      <c r="H5521" s="390"/>
      <c r="I5521" s="388"/>
      <c r="J5521" s="389"/>
      <c r="K5521" s="385"/>
      <c r="L5521" s="385"/>
      <c r="M5521" s="385"/>
      <c r="N5521" s="385"/>
      <c r="O5521" s="385"/>
      <c r="P5521" s="394" t="str">
        <f>TEXT(daily!$B5521,"mmmm")</f>
        <v>January</v>
      </c>
      <c r="Q5521" s="396"/>
      <c r="R5521" s="313" t="str">
        <f t="shared" si="126"/>
        <v>1900</v>
      </c>
    </row>
    <row r="5522" ht="24" customHeight="1" spans="1:18">
      <c r="A5522" s="383"/>
      <c r="B5522" s="384"/>
      <c r="C5522" s="385"/>
      <c r="D5522" s="386"/>
      <c r="E5522" s="387"/>
      <c r="F5522" s="388"/>
      <c r="G5522" s="389"/>
      <c r="H5522" s="390"/>
      <c r="I5522" s="388"/>
      <c r="J5522" s="389"/>
      <c r="K5522" s="385"/>
      <c r="L5522" s="385"/>
      <c r="M5522" s="385"/>
      <c r="N5522" s="385"/>
      <c r="O5522" s="385"/>
      <c r="P5522" s="394" t="str">
        <f>TEXT(daily!$B5522,"mmmm")</f>
        <v>January</v>
      </c>
      <c r="Q5522" s="397"/>
      <c r="R5522" s="313" t="str">
        <f t="shared" si="126"/>
        <v>1900</v>
      </c>
    </row>
    <row r="5523" ht="24" customHeight="1" spans="1:18">
      <c r="A5523" s="383"/>
      <c r="B5523" s="384"/>
      <c r="C5523" s="385"/>
      <c r="D5523" s="386"/>
      <c r="E5523" s="387"/>
      <c r="F5523" s="388"/>
      <c r="G5523" s="389"/>
      <c r="H5523" s="390"/>
      <c r="I5523" s="388"/>
      <c r="J5523" s="389"/>
      <c r="K5523" s="385"/>
      <c r="L5523" s="385"/>
      <c r="M5523" s="385"/>
      <c r="N5523" s="385"/>
      <c r="O5523" s="385"/>
      <c r="P5523" s="394" t="str">
        <f>TEXT(daily!$B5523,"mmmm")</f>
        <v>January</v>
      </c>
      <c r="Q5523" s="396"/>
      <c r="R5523" s="313" t="str">
        <f t="shared" si="126"/>
        <v>1900</v>
      </c>
    </row>
    <row r="5524" ht="24" customHeight="1" spans="1:18">
      <c r="A5524" s="383"/>
      <c r="B5524" s="384"/>
      <c r="C5524" s="385"/>
      <c r="D5524" s="386"/>
      <c r="E5524" s="387"/>
      <c r="F5524" s="388"/>
      <c r="G5524" s="389"/>
      <c r="H5524" s="390"/>
      <c r="I5524" s="388"/>
      <c r="J5524" s="389"/>
      <c r="K5524" s="385"/>
      <c r="L5524" s="385"/>
      <c r="M5524" s="385"/>
      <c r="N5524" s="385"/>
      <c r="O5524" s="385"/>
      <c r="P5524" s="394" t="str">
        <f>TEXT(daily!$B5524,"mmmm")</f>
        <v>January</v>
      </c>
      <c r="Q5524" s="397"/>
      <c r="R5524" s="313" t="str">
        <f t="shared" si="126"/>
        <v>1900</v>
      </c>
    </row>
    <row r="5525" ht="24" customHeight="1" spans="1:18">
      <c r="A5525" s="383"/>
      <c r="B5525" s="384"/>
      <c r="C5525" s="385"/>
      <c r="D5525" s="386"/>
      <c r="E5525" s="387"/>
      <c r="F5525" s="388"/>
      <c r="G5525" s="389"/>
      <c r="H5525" s="390"/>
      <c r="I5525" s="388"/>
      <c r="J5525" s="389"/>
      <c r="K5525" s="385"/>
      <c r="L5525" s="385"/>
      <c r="M5525" s="385"/>
      <c r="N5525" s="385"/>
      <c r="O5525" s="385"/>
      <c r="P5525" s="394" t="str">
        <f>TEXT(daily!$B5525,"mmmm")</f>
        <v>January</v>
      </c>
      <c r="Q5525" s="396"/>
      <c r="R5525" s="313" t="str">
        <f t="shared" si="126"/>
        <v>1900</v>
      </c>
    </row>
    <row r="5526" ht="24" customHeight="1" spans="1:18">
      <c r="A5526" s="383"/>
      <c r="B5526" s="384"/>
      <c r="C5526" s="385"/>
      <c r="D5526" s="386"/>
      <c r="E5526" s="387"/>
      <c r="F5526" s="388"/>
      <c r="G5526" s="389"/>
      <c r="H5526" s="390"/>
      <c r="I5526" s="388"/>
      <c r="J5526" s="389"/>
      <c r="K5526" s="385"/>
      <c r="L5526" s="385"/>
      <c r="M5526" s="385"/>
      <c r="N5526" s="385"/>
      <c r="O5526" s="385"/>
      <c r="P5526" s="394" t="str">
        <f>TEXT(daily!$B5526,"mmmm")</f>
        <v>January</v>
      </c>
      <c r="Q5526" s="397"/>
      <c r="R5526" s="313" t="str">
        <f t="shared" si="126"/>
        <v>1900</v>
      </c>
    </row>
    <row r="5527" ht="24" customHeight="1" spans="1:18">
      <c r="A5527" s="383"/>
      <c r="B5527" s="384"/>
      <c r="C5527" s="385"/>
      <c r="D5527" s="386"/>
      <c r="E5527" s="387"/>
      <c r="F5527" s="388"/>
      <c r="G5527" s="389"/>
      <c r="H5527" s="390"/>
      <c r="I5527" s="388"/>
      <c r="J5527" s="389"/>
      <c r="K5527" s="385"/>
      <c r="L5527" s="385"/>
      <c r="M5527" s="385"/>
      <c r="N5527" s="385"/>
      <c r="O5527" s="385"/>
      <c r="P5527" s="394" t="str">
        <f>TEXT(daily!$B5527,"mmmm")</f>
        <v>January</v>
      </c>
      <c r="Q5527" s="396"/>
      <c r="R5527" s="313" t="str">
        <f t="shared" si="126"/>
        <v>1900</v>
      </c>
    </row>
    <row r="5528" ht="24" customHeight="1" spans="1:18">
      <c r="A5528" s="383"/>
      <c r="B5528" s="384"/>
      <c r="C5528" s="385"/>
      <c r="D5528" s="386"/>
      <c r="E5528" s="387"/>
      <c r="F5528" s="388"/>
      <c r="G5528" s="389"/>
      <c r="H5528" s="390"/>
      <c r="I5528" s="388"/>
      <c r="J5528" s="389"/>
      <c r="K5528" s="385"/>
      <c r="L5528" s="385"/>
      <c r="M5528" s="385"/>
      <c r="N5528" s="385"/>
      <c r="O5528" s="385"/>
      <c r="P5528" s="394" t="str">
        <f>TEXT(daily!$B5528,"mmmm")</f>
        <v>January</v>
      </c>
      <c r="Q5528" s="397"/>
      <c r="R5528" s="313" t="str">
        <f t="shared" si="126"/>
        <v>1900</v>
      </c>
    </row>
    <row r="5529" ht="24" customHeight="1" spans="1:18">
      <c r="A5529" s="383"/>
      <c r="B5529" s="384"/>
      <c r="C5529" s="385"/>
      <c r="D5529" s="386"/>
      <c r="E5529" s="387"/>
      <c r="F5529" s="388"/>
      <c r="G5529" s="389"/>
      <c r="H5529" s="390"/>
      <c r="I5529" s="388"/>
      <c r="J5529" s="389"/>
      <c r="K5529" s="385"/>
      <c r="L5529" s="385"/>
      <c r="M5529" s="385"/>
      <c r="N5529" s="385"/>
      <c r="O5529" s="385"/>
      <c r="P5529" s="394" t="str">
        <f>TEXT(daily!$B5529,"mmmm")</f>
        <v>January</v>
      </c>
      <c r="Q5529" s="396"/>
      <c r="R5529" s="313" t="str">
        <f t="shared" si="126"/>
        <v>1900</v>
      </c>
    </row>
    <row r="5530" ht="24" customHeight="1" spans="1:18">
      <c r="A5530" s="383"/>
      <c r="B5530" s="384"/>
      <c r="C5530" s="385"/>
      <c r="D5530" s="386"/>
      <c r="E5530" s="387"/>
      <c r="F5530" s="388"/>
      <c r="G5530" s="389"/>
      <c r="H5530" s="390"/>
      <c r="I5530" s="388"/>
      <c r="J5530" s="389"/>
      <c r="K5530" s="385"/>
      <c r="L5530" s="385"/>
      <c r="M5530" s="385"/>
      <c r="N5530" s="385"/>
      <c r="O5530" s="385"/>
      <c r="P5530" s="394" t="str">
        <f>TEXT(daily!$B5530,"mmmm")</f>
        <v>January</v>
      </c>
      <c r="Q5530" s="397"/>
      <c r="R5530" s="313" t="str">
        <f t="shared" si="126"/>
        <v>1900</v>
      </c>
    </row>
    <row r="5531" ht="24" customHeight="1" spans="1:18">
      <c r="A5531" s="383"/>
      <c r="B5531" s="384"/>
      <c r="C5531" s="385"/>
      <c r="D5531" s="386"/>
      <c r="E5531" s="387"/>
      <c r="F5531" s="388"/>
      <c r="G5531" s="389"/>
      <c r="H5531" s="390"/>
      <c r="I5531" s="388"/>
      <c r="J5531" s="389"/>
      <c r="K5531" s="385"/>
      <c r="L5531" s="385"/>
      <c r="M5531" s="385"/>
      <c r="N5531" s="385"/>
      <c r="O5531" s="385"/>
      <c r="P5531" s="394" t="str">
        <f>TEXT(daily!$B5531,"mmmm")</f>
        <v>January</v>
      </c>
      <c r="Q5531" s="396"/>
      <c r="R5531" s="313" t="str">
        <f t="shared" si="126"/>
        <v>1900</v>
      </c>
    </row>
    <row r="5532" ht="24" customHeight="1" spans="1:18">
      <c r="A5532" s="383"/>
      <c r="B5532" s="384"/>
      <c r="C5532" s="385"/>
      <c r="D5532" s="386"/>
      <c r="E5532" s="387"/>
      <c r="F5532" s="388"/>
      <c r="G5532" s="389"/>
      <c r="H5532" s="390"/>
      <c r="I5532" s="388"/>
      <c r="J5532" s="389"/>
      <c r="K5532" s="385"/>
      <c r="L5532" s="385"/>
      <c r="M5532" s="385"/>
      <c r="N5532" s="385"/>
      <c r="O5532" s="385"/>
      <c r="P5532" s="394" t="str">
        <f>TEXT(daily!$B5532,"mmmm")</f>
        <v>January</v>
      </c>
      <c r="Q5532" s="397"/>
      <c r="R5532" s="313" t="str">
        <f t="shared" si="126"/>
        <v>1900</v>
      </c>
    </row>
    <row r="5533" ht="24" customHeight="1" spans="1:18">
      <c r="A5533" s="383"/>
      <c r="B5533" s="384"/>
      <c r="C5533" s="385"/>
      <c r="D5533" s="386"/>
      <c r="E5533" s="387"/>
      <c r="F5533" s="388"/>
      <c r="G5533" s="389"/>
      <c r="H5533" s="390"/>
      <c r="I5533" s="388"/>
      <c r="J5533" s="389"/>
      <c r="K5533" s="385"/>
      <c r="L5533" s="385"/>
      <c r="M5533" s="385"/>
      <c r="N5533" s="385"/>
      <c r="O5533" s="385"/>
      <c r="P5533" s="394" t="str">
        <f>TEXT(daily!$B5533,"mmmm")</f>
        <v>January</v>
      </c>
      <c r="Q5533" s="396"/>
      <c r="R5533" s="313" t="str">
        <f t="shared" si="126"/>
        <v>1900</v>
      </c>
    </row>
    <row r="5534" ht="24" customHeight="1" spans="1:18">
      <c r="A5534" s="383"/>
      <c r="B5534" s="384"/>
      <c r="C5534" s="385"/>
      <c r="D5534" s="386"/>
      <c r="E5534" s="387"/>
      <c r="F5534" s="388"/>
      <c r="G5534" s="389"/>
      <c r="H5534" s="390"/>
      <c r="I5534" s="388"/>
      <c r="J5534" s="389"/>
      <c r="K5534" s="385"/>
      <c r="L5534" s="385"/>
      <c r="M5534" s="385"/>
      <c r="N5534" s="385"/>
      <c r="O5534" s="385"/>
      <c r="P5534" s="394" t="str">
        <f>TEXT(daily!$B5534,"mmmm")</f>
        <v>January</v>
      </c>
      <c r="Q5534" s="397"/>
      <c r="R5534" s="313" t="str">
        <f t="shared" si="126"/>
        <v>1900</v>
      </c>
    </row>
    <row r="5535" ht="24" customHeight="1" spans="1:18">
      <c r="A5535" s="383"/>
      <c r="B5535" s="384"/>
      <c r="C5535" s="385"/>
      <c r="D5535" s="386"/>
      <c r="E5535" s="387"/>
      <c r="F5535" s="388"/>
      <c r="G5535" s="389"/>
      <c r="H5535" s="390"/>
      <c r="I5535" s="388"/>
      <c r="J5535" s="389"/>
      <c r="K5535" s="385"/>
      <c r="L5535" s="385"/>
      <c r="M5535" s="385"/>
      <c r="N5535" s="385"/>
      <c r="O5535" s="385"/>
      <c r="P5535" s="394" t="str">
        <f>TEXT(daily!$B5535,"mmmm")</f>
        <v>January</v>
      </c>
      <c r="Q5535" s="396"/>
      <c r="R5535" s="313" t="str">
        <f t="shared" si="126"/>
        <v>1900</v>
      </c>
    </row>
    <row r="5536" ht="24" customHeight="1" spans="1:18">
      <c r="A5536" s="383"/>
      <c r="B5536" s="384"/>
      <c r="C5536" s="385"/>
      <c r="D5536" s="386"/>
      <c r="E5536" s="387"/>
      <c r="F5536" s="388"/>
      <c r="G5536" s="389"/>
      <c r="H5536" s="390"/>
      <c r="I5536" s="388"/>
      <c r="J5536" s="389"/>
      <c r="K5536" s="385"/>
      <c r="L5536" s="385"/>
      <c r="M5536" s="385"/>
      <c r="N5536" s="385"/>
      <c r="O5536" s="385"/>
      <c r="P5536" s="394" t="str">
        <f>TEXT(daily!$B5536,"mmmm")</f>
        <v>January</v>
      </c>
      <c r="Q5536" s="397"/>
      <c r="R5536" s="313" t="str">
        <f t="shared" si="126"/>
        <v>1900</v>
      </c>
    </row>
    <row r="5537" ht="24" customHeight="1" spans="1:18">
      <c r="A5537" s="383"/>
      <c r="B5537" s="384"/>
      <c r="C5537" s="385"/>
      <c r="D5537" s="386"/>
      <c r="E5537" s="387"/>
      <c r="F5537" s="388"/>
      <c r="G5537" s="389"/>
      <c r="H5537" s="390"/>
      <c r="I5537" s="388"/>
      <c r="J5537" s="389"/>
      <c r="K5537" s="385"/>
      <c r="L5537" s="385"/>
      <c r="M5537" s="385"/>
      <c r="N5537" s="385"/>
      <c r="O5537" s="385"/>
      <c r="P5537" s="394" t="str">
        <f>TEXT(daily!$B5537,"mmmm")</f>
        <v>January</v>
      </c>
      <c r="Q5537" s="396"/>
      <c r="R5537" s="313" t="str">
        <f t="shared" si="126"/>
        <v>1900</v>
      </c>
    </row>
    <row r="5538" ht="24" customHeight="1" spans="1:18">
      <c r="A5538" s="383"/>
      <c r="B5538" s="384"/>
      <c r="C5538" s="385"/>
      <c r="D5538" s="386"/>
      <c r="E5538" s="387"/>
      <c r="F5538" s="388"/>
      <c r="G5538" s="389"/>
      <c r="H5538" s="390"/>
      <c r="I5538" s="388"/>
      <c r="J5538" s="389"/>
      <c r="K5538" s="385"/>
      <c r="L5538" s="385"/>
      <c r="M5538" s="385"/>
      <c r="N5538" s="385"/>
      <c r="O5538" s="385"/>
      <c r="P5538" s="394" t="str">
        <f>TEXT(daily!$B5538,"mmmm")</f>
        <v>January</v>
      </c>
      <c r="Q5538" s="397"/>
      <c r="R5538" s="313" t="str">
        <f t="shared" si="126"/>
        <v>1900</v>
      </c>
    </row>
    <row r="5539" ht="24" customHeight="1" spans="1:18">
      <c r="A5539" s="383"/>
      <c r="B5539" s="384"/>
      <c r="C5539" s="385"/>
      <c r="D5539" s="386"/>
      <c r="E5539" s="387"/>
      <c r="F5539" s="388"/>
      <c r="G5539" s="389"/>
      <c r="H5539" s="390"/>
      <c r="I5539" s="388"/>
      <c r="J5539" s="389"/>
      <c r="K5539" s="385"/>
      <c r="L5539" s="385"/>
      <c r="M5539" s="385"/>
      <c r="N5539" s="385"/>
      <c r="O5539" s="385"/>
      <c r="P5539" s="394" t="str">
        <f>TEXT(daily!$B5539,"mmmm")</f>
        <v>January</v>
      </c>
      <c r="Q5539" s="396"/>
      <c r="R5539" s="313" t="str">
        <f t="shared" si="126"/>
        <v>1900</v>
      </c>
    </row>
    <row r="5540" ht="24" customHeight="1" spans="1:18">
      <c r="A5540" s="383"/>
      <c r="B5540" s="384"/>
      <c r="C5540" s="385"/>
      <c r="D5540" s="386"/>
      <c r="E5540" s="387"/>
      <c r="F5540" s="388"/>
      <c r="G5540" s="389"/>
      <c r="H5540" s="390"/>
      <c r="I5540" s="388"/>
      <c r="J5540" s="389"/>
      <c r="K5540" s="385"/>
      <c r="L5540" s="385"/>
      <c r="M5540" s="385"/>
      <c r="N5540" s="385"/>
      <c r="O5540" s="385"/>
      <c r="P5540" s="394" t="str">
        <f>TEXT(daily!$B5540,"mmmm")</f>
        <v>January</v>
      </c>
      <c r="Q5540" s="397"/>
      <c r="R5540" s="313" t="str">
        <f t="shared" si="126"/>
        <v>1900</v>
      </c>
    </row>
    <row r="5541" ht="24" customHeight="1" spans="1:18">
      <c r="A5541" s="383"/>
      <c r="B5541" s="384"/>
      <c r="C5541" s="385"/>
      <c r="D5541" s="386"/>
      <c r="E5541" s="387"/>
      <c r="F5541" s="388"/>
      <c r="G5541" s="389"/>
      <c r="H5541" s="390"/>
      <c r="I5541" s="388"/>
      <c r="J5541" s="389"/>
      <c r="K5541" s="385"/>
      <c r="L5541" s="385"/>
      <c r="M5541" s="385"/>
      <c r="N5541" s="385"/>
      <c r="O5541" s="385"/>
      <c r="P5541" s="394" t="str">
        <f>TEXT(daily!$B5541,"mmmm")</f>
        <v>January</v>
      </c>
      <c r="Q5541" s="396"/>
      <c r="R5541" s="313" t="str">
        <f t="shared" si="126"/>
        <v>1900</v>
      </c>
    </row>
    <row r="5542" ht="24" customHeight="1" spans="1:18">
      <c r="A5542" s="383"/>
      <c r="B5542" s="384"/>
      <c r="C5542" s="385"/>
      <c r="D5542" s="386"/>
      <c r="E5542" s="387"/>
      <c r="F5542" s="388"/>
      <c r="G5542" s="389"/>
      <c r="H5542" s="390"/>
      <c r="I5542" s="388"/>
      <c r="J5542" s="389"/>
      <c r="K5542" s="385"/>
      <c r="L5542" s="385"/>
      <c r="M5542" s="385"/>
      <c r="N5542" s="385"/>
      <c r="O5542" s="385"/>
      <c r="P5542" s="394" t="str">
        <f>TEXT(daily!$B5542,"mmmm")</f>
        <v>January</v>
      </c>
      <c r="Q5542" s="397"/>
      <c r="R5542" s="313" t="str">
        <f t="shared" si="126"/>
        <v>1900</v>
      </c>
    </row>
    <row r="5543" ht="24" customHeight="1" spans="1:18">
      <c r="A5543" s="383"/>
      <c r="B5543" s="384"/>
      <c r="C5543" s="385"/>
      <c r="D5543" s="386"/>
      <c r="E5543" s="387"/>
      <c r="F5543" s="388"/>
      <c r="G5543" s="389"/>
      <c r="H5543" s="390"/>
      <c r="I5543" s="388"/>
      <c r="J5543" s="389"/>
      <c r="K5543" s="385"/>
      <c r="L5543" s="385"/>
      <c r="M5543" s="385"/>
      <c r="N5543" s="385"/>
      <c r="O5543" s="385"/>
      <c r="P5543" s="394" t="str">
        <f>TEXT(daily!$B5543,"mmmm")</f>
        <v>January</v>
      </c>
      <c r="Q5543" s="396"/>
      <c r="R5543" s="313" t="str">
        <f t="shared" si="126"/>
        <v>1900</v>
      </c>
    </row>
    <row r="5544" ht="24" customHeight="1" spans="1:18">
      <c r="A5544" s="383"/>
      <c r="B5544" s="384"/>
      <c r="C5544" s="385"/>
      <c r="D5544" s="386"/>
      <c r="E5544" s="387"/>
      <c r="F5544" s="388"/>
      <c r="G5544" s="389"/>
      <c r="H5544" s="390"/>
      <c r="I5544" s="388"/>
      <c r="J5544" s="389"/>
      <c r="K5544" s="385"/>
      <c r="L5544" s="385"/>
      <c r="M5544" s="385"/>
      <c r="N5544" s="385"/>
      <c r="O5544" s="385"/>
      <c r="P5544" s="394" t="str">
        <f>TEXT(daily!$B5544,"mmmm")</f>
        <v>January</v>
      </c>
      <c r="Q5544" s="397"/>
      <c r="R5544" s="313" t="str">
        <f t="shared" si="126"/>
        <v>1900</v>
      </c>
    </row>
    <row r="5545" ht="24" customHeight="1" spans="1:18">
      <c r="A5545" s="383"/>
      <c r="B5545" s="384"/>
      <c r="C5545" s="385"/>
      <c r="D5545" s="386"/>
      <c r="E5545" s="387"/>
      <c r="F5545" s="388"/>
      <c r="G5545" s="389"/>
      <c r="H5545" s="390"/>
      <c r="I5545" s="388"/>
      <c r="J5545" s="389"/>
      <c r="K5545" s="385"/>
      <c r="L5545" s="385"/>
      <c r="M5545" s="385"/>
      <c r="N5545" s="385"/>
      <c r="O5545" s="385"/>
      <c r="P5545" s="394" t="str">
        <f>TEXT(daily!$B5545,"mmmm")</f>
        <v>January</v>
      </c>
      <c r="Q5545" s="396"/>
      <c r="R5545" s="313" t="str">
        <f t="shared" si="126"/>
        <v>1900</v>
      </c>
    </row>
    <row r="5546" ht="24" customHeight="1" spans="1:18">
      <c r="A5546" s="383"/>
      <c r="B5546" s="384"/>
      <c r="C5546" s="385"/>
      <c r="D5546" s="386"/>
      <c r="E5546" s="387"/>
      <c r="F5546" s="388"/>
      <c r="G5546" s="389"/>
      <c r="H5546" s="390"/>
      <c r="I5546" s="388"/>
      <c r="J5546" s="389"/>
      <c r="K5546" s="385"/>
      <c r="L5546" s="385"/>
      <c r="M5546" s="385"/>
      <c r="N5546" s="385"/>
      <c r="O5546" s="385"/>
      <c r="P5546" s="394" t="str">
        <f>TEXT(daily!$B5546,"mmmm")</f>
        <v>January</v>
      </c>
      <c r="Q5546" s="397"/>
      <c r="R5546" s="313" t="str">
        <f t="shared" si="126"/>
        <v>1900</v>
      </c>
    </row>
    <row r="5547" ht="24" customHeight="1" spans="1:18">
      <c r="A5547" s="383"/>
      <c r="B5547" s="384"/>
      <c r="C5547" s="385"/>
      <c r="D5547" s="386"/>
      <c r="E5547" s="387"/>
      <c r="F5547" s="388"/>
      <c r="G5547" s="389"/>
      <c r="H5547" s="390"/>
      <c r="I5547" s="388"/>
      <c r="J5547" s="389"/>
      <c r="K5547" s="385"/>
      <c r="L5547" s="385"/>
      <c r="M5547" s="385"/>
      <c r="N5547" s="385"/>
      <c r="O5547" s="385"/>
      <c r="P5547" s="394" t="str">
        <f>TEXT(daily!$B5547,"mmmm")</f>
        <v>January</v>
      </c>
      <c r="Q5547" s="396"/>
      <c r="R5547" s="313" t="str">
        <f t="shared" si="126"/>
        <v>1900</v>
      </c>
    </row>
    <row r="5548" ht="24" customHeight="1" spans="1:18">
      <c r="A5548" s="383"/>
      <c r="B5548" s="384"/>
      <c r="C5548" s="385"/>
      <c r="D5548" s="386"/>
      <c r="E5548" s="387"/>
      <c r="F5548" s="388"/>
      <c r="G5548" s="389"/>
      <c r="H5548" s="390"/>
      <c r="I5548" s="388"/>
      <c r="J5548" s="389"/>
      <c r="K5548" s="385"/>
      <c r="L5548" s="385"/>
      <c r="M5548" s="385"/>
      <c r="N5548" s="385"/>
      <c r="O5548" s="385"/>
      <c r="P5548" s="394" t="str">
        <f>TEXT(daily!$B5548,"mmmm")</f>
        <v>January</v>
      </c>
      <c r="Q5548" s="397"/>
      <c r="R5548" s="313" t="str">
        <f t="shared" si="126"/>
        <v>1900</v>
      </c>
    </row>
    <row r="5549" ht="24" customHeight="1" spans="1:18">
      <c r="A5549" s="383"/>
      <c r="B5549" s="384"/>
      <c r="C5549" s="385"/>
      <c r="D5549" s="386"/>
      <c r="E5549" s="387"/>
      <c r="F5549" s="388"/>
      <c r="G5549" s="389"/>
      <c r="H5549" s="390"/>
      <c r="I5549" s="388"/>
      <c r="J5549" s="389"/>
      <c r="K5549" s="385"/>
      <c r="L5549" s="385"/>
      <c r="M5549" s="385"/>
      <c r="N5549" s="385"/>
      <c r="O5549" s="385"/>
      <c r="P5549" s="394" t="str">
        <f>TEXT(daily!$B5549,"mmmm")</f>
        <v>January</v>
      </c>
      <c r="Q5549" s="396"/>
      <c r="R5549" s="313" t="str">
        <f t="shared" si="126"/>
        <v>1900</v>
      </c>
    </row>
    <row r="5550" ht="24" customHeight="1" spans="1:18">
      <c r="A5550" s="383"/>
      <c r="B5550" s="384"/>
      <c r="C5550" s="385"/>
      <c r="D5550" s="386"/>
      <c r="E5550" s="387"/>
      <c r="F5550" s="388"/>
      <c r="G5550" s="389"/>
      <c r="H5550" s="390"/>
      <c r="I5550" s="388"/>
      <c r="J5550" s="389"/>
      <c r="K5550" s="385"/>
      <c r="L5550" s="385"/>
      <c r="M5550" s="385"/>
      <c r="N5550" s="385"/>
      <c r="O5550" s="385"/>
      <c r="P5550" s="394" t="str">
        <f>TEXT(daily!$B5550,"mmmm")</f>
        <v>January</v>
      </c>
      <c r="Q5550" s="397"/>
      <c r="R5550" s="313" t="str">
        <f t="shared" si="126"/>
        <v>1900</v>
      </c>
    </row>
    <row r="5551" ht="24" customHeight="1" spans="1:18">
      <c r="A5551" s="383"/>
      <c r="B5551" s="384"/>
      <c r="C5551" s="385"/>
      <c r="D5551" s="386"/>
      <c r="E5551" s="387"/>
      <c r="F5551" s="388"/>
      <c r="G5551" s="389"/>
      <c r="H5551" s="390"/>
      <c r="I5551" s="388"/>
      <c r="J5551" s="389"/>
      <c r="K5551" s="385"/>
      <c r="L5551" s="385"/>
      <c r="M5551" s="385"/>
      <c r="N5551" s="385"/>
      <c r="O5551" s="385"/>
      <c r="P5551" s="394" t="str">
        <f>TEXT(daily!$B5551,"mmmm")</f>
        <v>January</v>
      </c>
      <c r="Q5551" s="396"/>
      <c r="R5551" s="313" t="str">
        <f t="shared" si="126"/>
        <v>1900</v>
      </c>
    </row>
    <row r="5552" ht="24" customHeight="1" spans="1:18">
      <c r="A5552" s="383"/>
      <c r="B5552" s="384"/>
      <c r="C5552" s="385"/>
      <c r="D5552" s="386"/>
      <c r="E5552" s="387"/>
      <c r="F5552" s="388"/>
      <c r="G5552" s="389"/>
      <c r="H5552" s="390"/>
      <c r="I5552" s="388"/>
      <c r="J5552" s="389"/>
      <c r="K5552" s="385"/>
      <c r="L5552" s="385"/>
      <c r="M5552" s="385"/>
      <c r="N5552" s="385"/>
      <c r="O5552" s="385"/>
      <c r="P5552" s="394" t="str">
        <f>TEXT(daily!$B5552,"mmmm")</f>
        <v>January</v>
      </c>
      <c r="Q5552" s="397"/>
      <c r="R5552" s="313" t="str">
        <f t="shared" si="126"/>
        <v>1900</v>
      </c>
    </row>
    <row r="5553" ht="24" customHeight="1" spans="1:18">
      <c r="A5553" s="383"/>
      <c r="B5553" s="384"/>
      <c r="C5553" s="385"/>
      <c r="D5553" s="386"/>
      <c r="E5553" s="387"/>
      <c r="F5553" s="388"/>
      <c r="G5553" s="389"/>
      <c r="H5553" s="390"/>
      <c r="I5553" s="388"/>
      <c r="J5553" s="389"/>
      <c r="K5553" s="385"/>
      <c r="L5553" s="385"/>
      <c r="M5553" s="385"/>
      <c r="N5553" s="385"/>
      <c r="O5553" s="385"/>
      <c r="P5553" s="394" t="str">
        <f>TEXT(daily!$B5553,"mmmm")</f>
        <v>January</v>
      </c>
      <c r="Q5553" s="396"/>
      <c r="R5553" s="313" t="str">
        <f t="shared" si="126"/>
        <v>1900</v>
      </c>
    </row>
    <row r="5554" ht="24" customHeight="1" spans="1:18">
      <c r="A5554" s="383"/>
      <c r="B5554" s="384"/>
      <c r="C5554" s="385"/>
      <c r="D5554" s="386"/>
      <c r="E5554" s="387"/>
      <c r="F5554" s="388"/>
      <c r="G5554" s="389"/>
      <c r="H5554" s="390"/>
      <c r="I5554" s="388"/>
      <c r="J5554" s="389"/>
      <c r="K5554" s="385"/>
      <c r="L5554" s="385"/>
      <c r="M5554" s="385"/>
      <c r="N5554" s="385"/>
      <c r="O5554" s="385"/>
      <c r="P5554" s="394" t="str">
        <f>TEXT(daily!$B5554,"mmmm")</f>
        <v>January</v>
      </c>
      <c r="Q5554" s="397"/>
      <c r="R5554" s="313" t="str">
        <f t="shared" si="126"/>
        <v>1900</v>
      </c>
    </row>
    <row r="5555" ht="24" customHeight="1" spans="1:18">
      <c r="A5555" s="383"/>
      <c r="B5555" s="384"/>
      <c r="C5555" s="385"/>
      <c r="D5555" s="386"/>
      <c r="E5555" s="387"/>
      <c r="F5555" s="388"/>
      <c r="G5555" s="389"/>
      <c r="H5555" s="390"/>
      <c r="I5555" s="388"/>
      <c r="J5555" s="389"/>
      <c r="K5555" s="385"/>
      <c r="L5555" s="385"/>
      <c r="M5555" s="385"/>
      <c r="N5555" s="385"/>
      <c r="O5555" s="385"/>
      <c r="P5555" s="394" t="str">
        <f>TEXT(daily!$B5555,"mmmm")</f>
        <v>January</v>
      </c>
      <c r="Q5555" s="396"/>
      <c r="R5555" s="313" t="str">
        <f t="shared" si="126"/>
        <v>1900</v>
      </c>
    </row>
    <row r="5556" ht="24" customHeight="1" spans="1:18">
      <c r="A5556" s="383"/>
      <c r="B5556" s="384"/>
      <c r="C5556" s="385"/>
      <c r="D5556" s="386"/>
      <c r="E5556" s="387"/>
      <c r="F5556" s="388"/>
      <c r="G5556" s="389"/>
      <c r="H5556" s="390"/>
      <c r="I5556" s="388"/>
      <c r="J5556" s="389"/>
      <c r="K5556" s="385"/>
      <c r="L5556" s="385"/>
      <c r="M5556" s="385"/>
      <c r="N5556" s="385"/>
      <c r="O5556" s="385"/>
      <c r="P5556" s="394" t="str">
        <f>TEXT(daily!$B5556,"mmmm")</f>
        <v>January</v>
      </c>
      <c r="Q5556" s="397"/>
      <c r="R5556" s="313" t="str">
        <f t="shared" si="126"/>
        <v>1900</v>
      </c>
    </row>
    <row r="5557" ht="24" customHeight="1" spans="1:18">
      <c r="A5557" s="383"/>
      <c r="B5557" s="384"/>
      <c r="C5557" s="385"/>
      <c r="D5557" s="386"/>
      <c r="E5557" s="387"/>
      <c r="F5557" s="388"/>
      <c r="G5557" s="389"/>
      <c r="H5557" s="390"/>
      <c r="I5557" s="388"/>
      <c r="J5557" s="389"/>
      <c r="K5557" s="385"/>
      <c r="L5557" s="385"/>
      <c r="M5557" s="385"/>
      <c r="N5557" s="385"/>
      <c r="O5557" s="385"/>
      <c r="P5557" s="394" t="str">
        <f>TEXT(daily!$B5557,"mmmm")</f>
        <v>January</v>
      </c>
      <c r="Q5557" s="396"/>
      <c r="R5557" s="313" t="str">
        <f t="shared" si="126"/>
        <v>1900</v>
      </c>
    </row>
    <row r="5558" ht="24" customHeight="1" spans="1:18">
      <c r="A5558" s="383"/>
      <c r="B5558" s="384"/>
      <c r="C5558" s="385"/>
      <c r="D5558" s="386"/>
      <c r="E5558" s="387"/>
      <c r="F5558" s="388"/>
      <c r="G5558" s="389"/>
      <c r="H5558" s="390"/>
      <c r="I5558" s="388"/>
      <c r="J5558" s="389"/>
      <c r="K5558" s="385"/>
      <c r="L5558" s="385"/>
      <c r="M5558" s="385"/>
      <c r="N5558" s="385"/>
      <c r="O5558" s="385"/>
      <c r="P5558" s="394" t="str">
        <f>TEXT(daily!$B5558,"mmmm")</f>
        <v>January</v>
      </c>
      <c r="Q5558" s="397"/>
      <c r="R5558" s="313" t="str">
        <f t="shared" si="126"/>
        <v>1900</v>
      </c>
    </row>
    <row r="5559" ht="24" customHeight="1" spans="1:18">
      <c r="A5559" s="383"/>
      <c r="B5559" s="384"/>
      <c r="C5559" s="385"/>
      <c r="D5559" s="386"/>
      <c r="E5559" s="387"/>
      <c r="F5559" s="388"/>
      <c r="G5559" s="389"/>
      <c r="H5559" s="390"/>
      <c r="I5559" s="388"/>
      <c r="J5559" s="389"/>
      <c r="K5559" s="385"/>
      <c r="L5559" s="385"/>
      <c r="M5559" s="385"/>
      <c r="N5559" s="385"/>
      <c r="O5559" s="385"/>
      <c r="P5559" s="394" t="str">
        <f>TEXT(daily!$B5559,"mmmm")</f>
        <v>January</v>
      </c>
      <c r="Q5559" s="396"/>
      <c r="R5559" s="313" t="str">
        <f t="shared" si="126"/>
        <v>1900</v>
      </c>
    </row>
    <row r="5560" ht="24" customHeight="1" spans="1:18">
      <c r="A5560" s="383"/>
      <c r="B5560" s="384"/>
      <c r="C5560" s="385"/>
      <c r="D5560" s="386"/>
      <c r="E5560" s="387"/>
      <c r="F5560" s="388"/>
      <c r="G5560" s="389"/>
      <c r="H5560" s="390"/>
      <c r="I5560" s="388"/>
      <c r="J5560" s="389"/>
      <c r="K5560" s="385"/>
      <c r="L5560" s="385"/>
      <c r="M5560" s="385"/>
      <c r="N5560" s="385"/>
      <c r="O5560" s="385"/>
      <c r="P5560" s="394" t="str">
        <f>TEXT(daily!$B5560,"mmmm")</f>
        <v>January</v>
      </c>
      <c r="Q5560" s="397"/>
      <c r="R5560" s="313" t="str">
        <f t="shared" si="126"/>
        <v>1900</v>
      </c>
    </row>
    <row r="5561" ht="24" customHeight="1" spans="1:18">
      <c r="A5561" s="383"/>
      <c r="B5561" s="384"/>
      <c r="C5561" s="385"/>
      <c r="D5561" s="386"/>
      <c r="E5561" s="387"/>
      <c r="F5561" s="388"/>
      <c r="G5561" s="389"/>
      <c r="H5561" s="390"/>
      <c r="I5561" s="388"/>
      <c r="J5561" s="389"/>
      <c r="K5561" s="385"/>
      <c r="L5561" s="385"/>
      <c r="M5561" s="385"/>
      <c r="N5561" s="385"/>
      <c r="O5561" s="385"/>
      <c r="P5561" s="394" t="str">
        <f>TEXT(daily!$B5561,"mmmm")</f>
        <v>January</v>
      </c>
      <c r="Q5561" s="396"/>
      <c r="R5561" s="313" t="str">
        <f t="shared" si="126"/>
        <v>1900</v>
      </c>
    </row>
    <row r="5562" ht="24" customHeight="1" spans="1:18">
      <c r="A5562" s="383"/>
      <c r="B5562" s="384"/>
      <c r="C5562" s="385"/>
      <c r="D5562" s="386"/>
      <c r="E5562" s="387"/>
      <c r="F5562" s="388"/>
      <c r="G5562" s="389"/>
      <c r="H5562" s="390"/>
      <c r="I5562" s="388"/>
      <c r="J5562" s="389"/>
      <c r="K5562" s="385"/>
      <c r="L5562" s="385"/>
      <c r="M5562" s="385"/>
      <c r="N5562" s="385"/>
      <c r="O5562" s="385"/>
      <c r="P5562" s="394" t="str">
        <f>TEXT(daily!$B5562,"mmmm")</f>
        <v>January</v>
      </c>
      <c r="Q5562" s="397"/>
      <c r="R5562" s="313" t="str">
        <f t="shared" si="126"/>
        <v>1900</v>
      </c>
    </row>
    <row r="5563" ht="24" customHeight="1" spans="1:18">
      <c r="A5563" s="383"/>
      <c r="B5563" s="384"/>
      <c r="C5563" s="385"/>
      <c r="D5563" s="386"/>
      <c r="E5563" s="387"/>
      <c r="F5563" s="388"/>
      <c r="G5563" s="389"/>
      <c r="H5563" s="390"/>
      <c r="I5563" s="388"/>
      <c r="J5563" s="389"/>
      <c r="K5563" s="385"/>
      <c r="L5563" s="385"/>
      <c r="M5563" s="385"/>
      <c r="N5563" s="385"/>
      <c r="O5563" s="385"/>
      <c r="P5563" s="394" t="str">
        <f>TEXT(daily!$B5563,"mmmm")</f>
        <v>January</v>
      </c>
      <c r="Q5563" s="396"/>
      <c r="R5563" s="313" t="str">
        <f t="shared" si="126"/>
        <v>1900</v>
      </c>
    </row>
    <row r="5564" ht="24" customHeight="1" spans="1:18">
      <c r="A5564" s="383"/>
      <c r="B5564" s="384"/>
      <c r="C5564" s="385"/>
      <c r="D5564" s="386"/>
      <c r="E5564" s="387"/>
      <c r="F5564" s="388"/>
      <c r="G5564" s="389"/>
      <c r="H5564" s="390"/>
      <c r="I5564" s="388"/>
      <c r="J5564" s="389"/>
      <c r="K5564" s="385"/>
      <c r="L5564" s="385"/>
      <c r="M5564" s="385"/>
      <c r="N5564" s="385"/>
      <c r="O5564" s="385"/>
      <c r="P5564" s="394" t="str">
        <f>TEXT(daily!$B5564,"mmmm")</f>
        <v>January</v>
      </c>
      <c r="Q5564" s="397"/>
      <c r="R5564" s="313" t="str">
        <f t="shared" si="126"/>
        <v>1900</v>
      </c>
    </row>
    <row r="5565" ht="24" customHeight="1" spans="1:18">
      <c r="A5565" s="383"/>
      <c r="B5565" s="384"/>
      <c r="C5565" s="385"/>
      <c r="D5565" s="386"/>
      <c r="E5565" s="387"/>
      <c r="F5565" s="388"/>
      <c r="G5565" s="389"/>
      <c r="H5565" s="390"/>
      <c r="I5565" s="388"/>
      <c r="J5565" s="389"/>
      <c r="K5565" s="385"/>
      <c r="L5565" s="385"/>
      <c r="M5565" s="385"/>
      <c r="N5565" s="385"/>
      <c r="O5565" s="385"/>
      <c r="P5565" s="394" t="str">
        <f>TEXT(daily!$B5565,"mmmm")</f>
        <v>January</v>
      </c>
      <c r="Q5565" s="396"/>
      <c r="R5565" s="313" t="str">
        <f t="shared" si="126"/>
        <v>1900</v>
      </c>
    </row>
    <row r="5566" ht="24" customHeight="1" spans="1:18">
      <c r="A5566" s="383"/>
      <c r="B5566" s="384"/>
      <c r="C5566" s="385"/>
      <c r="D5566" s="386"/>
      <c r="E5566" s="387"/>
      <c r="F5566" s="388"/>
      <c r="G5566" s="389"/>
      <c r="H5566" s="390"/>
      <c r="I5566" s="388"/>
      <c r="J5566" s="389"/>
      <c r="K5566" s="385"/>
      <c r="L5566" s="385"/>
      <c r="M5566" s="385"/>
      <c r="N5566" s="385"/>
      <c r="O5566" s="385"/>
      <c r="P5566" s="394" t="str">
        <f>TEXT(daily!$B5566,"mmmm")</f>
        <v>January</v>
      </c>
      <c r="Q5566" s="397"/>
      <c r="R5566" s="313" t="str">
        <f t="shared" si="126"/>
        <v>1900</v>
      </c>
    </row>
    <row r="5567" ht="24" customHeight="1" spans="1:18">
      <c r="A5567" s="383"/>
      <c r="B5567" s="384"/>
      <c r="C5567" s="385"/>
      <c r="D5567" s="386"/>
      <c r="E5567" s="387"/>
      <c r="F5567" s="388"/>
      <c r="G5567" s="389"/>
      <c r="H5567" s="390"/>
      <c r="I5567" s="388"/>
      <c r="J5567" s="389"/>
      <c r="K5567" s="385"/>
      <c r="L5567" s="385"/>
      <c r="M5567" s="385"/>
      <c r="N5567" s="385"/>
      <c r="O5567" s="385"/>
      <c r="P5567" s="394" t="str">
        <f>TEXT(daily!$B5567,"mmmm")</f>
        <v>January</v>
      </c>
      <c r="Q5567" s="396"/>
      <c r="R5567" s="313" t="str">
        <f t="shared" si="126"/>
        <v>1900</v>
      </c>
    </row>
    <row r="5568" ht="24" customHeight="1" spans="1:18">
      <c r="A5568" s="383"/>
      <c r="B5568" s="384"/>
      <c r="C5568" s="385"/>
      <c r="D5568" s="386"/>
      <c r="E5568" s="387"/>
      <c r="F5568" s="388"/>
      <c r="G5568" s="389"/>
      <c r="H5568" s="390"/>
      <c r="I5568" s="388"/>
      <c r="J5568" s="389"/>
      <c r="K5568" s="385"/>
      <c r="L5568" s="385"/>
      <c r="M5568" s="385"/>
      <c r="N5568" s="385"/>
      <c r="O5568" s="385"/>
      <c r="P5568" s="394" t="str">
        <f>TEXT(daily!$B5568,"mmmm")</f>
        <v>January</v>
      </c>
      <c r="Q5568" s="397"/>
      <c r="R5568" s="313" t="str">
        <f t="shared" si="126"/>
        <v>1900</v>
      </c>
    </row>
    <row r="5569" ht="24" customHeight="1" spans="1:18">
      <c r="A5569" s="383"/>
      <c r="B5569" s="384"/>
      <c r="C5569" s="385"/>
      <c r="D5569" s="386"/>
      <c r="E5569" s="387"/>
      <c r="F5569" s="388"/>
      <c r="G5569" s="389"/>
      <c r="H5569" s="390"/>
      <c r="I5569" s="388"/>
      <c r="J5569" s="389"/>
      <c r="K5569" s="385"/>
      <c r="L5569" s="385"/>
      <c r="M5569" s="385"/>
      <c r="N5569" s="385"/>
      <c r="O5569" s="385"/>
      <c r="P5569" s="394" t="str">
        <f>TEXT(daily!$B5569,"mmmm")</f>
        <v>January</v>
      </c>
      <c r="Q5569" s="396"/>
      <c r="R5569" s="313" t="str">
        <f t="shared" si="126"/>
        <v>1900</v>
      </c>
    </row>
    <row r="5570" ht="24" customHeight="1" spans="1:18">
      <c r="A5570" s="383"/>
      <c r="B5570" s="384"/>
      <c r="C5570" s="385"/>
      <c r="D5570" s="386"/>
      <c r="E5570" s="387"/>
      <c r="F5570" s="388"/>
      <c r="G5570" s="389"/>
      <c r="H5570" s="390"/>
      <c r="I5570" s="388"/>
      <c r="J5570" s="389"/>
      <c r="K5570" s="385"/>
      <c r="L5570" s="385"/>
      <c r="M5570" s="385"/>
      <c r="N5570" s="385"/>
      <c r="O5570" s="385"/>
      <c r="P5570" s="394" t="str">
        <f>TEXT(daily!$B5570,"mmmm")</f>
        <v>January</v>
      </c>
      <c r="Q5570" s="397"/>
      <c r="R5570" s="313" t="str">
        <f t="shared" si="126"/>
        <v>1900</v>
      </c>
    </row>
    <row r="5571" ht="24" customHeight="1" spans="1:18">
      <c r="A5571" s="383"/>
      <c r="B5571" s="384"/>
      <c r="C5571" s="385"/>
      <c r="D5571" s="386"/>
      <c r="E5571" s="387"/>
      <c r="F5571" s="388"/>
      <c r="G5571" s="389"/>
      <c r="H5571" s="390"/>
      <c r="I5571" s="388"/>
      <c r="J5571" s="389"/>
      <c r="K5571" s="385"/>
      <c r="L5571" s="385"/>
      <c r="M5571" s="385"/>
      <c r="N5571" s="385"/>
      <c r="O5571" s="385"/>
      <c r="P5571" s="394" t="str">
        <f>TEXT(daily!$B5571,"mmmm")</f>
        <v>January</v>
      </c>
      <c r="Q5571" s="396"/>
      <c r="R5571" s="313" t="str">
        <f t="shared" si="126"/>
        <v>1900</v>
      </c>
    </row>
    <row r="5572" ht="24" customHeight="1" spans="1:18">
      <c r="A5572" s="383"/>
      <c r="B5572" s="384"/>
      <c r="C5572" s="385"/>
      <c r="D5572" s="386"/>
      <c r="E5572" s="387"/>
      <c r="F5572" s="388"/>
      <c r="G5572" s="389"/>
      <c r="H5572" s="390"/>
      <c r="I5572" s="388"/>
      <c r="J5572" s="389"/>
      <c r="K5572" s="385"/>
      <c r="L5572" s="385"/>
      <c r="M5572" s="385"/>
      <c r="N5572" s="385"/>
      <c r="O5572" s="385"/>
      <c r="P5572" s="394" t="str">
        <f>TEXT(daily!$B5572,"mmmm")</f>
        <v>January</v>
      </c>
      <c r="Q5572" s="397"/>
      <c r="R5572" s="313" t="str">
        <f t="shared" si="126"/>
        <v>1900</v>
      </c>
    </row>
    <row r="5573" ht="24" customHeight="1" spans="1:18">
      <c r="A5573" s="383"/>
      <c r="B5573" s="384"/>
      <c r="C5573" s="385"/>
      <c r="D5573" s="386"/>
      <c r="E5573" s="387"/>
      <c r="F5573" s="388"/>
      <c r="G5573" s="389"/>
      <c r="H5573" s="390"/>
      <c r="I5573" s="388"/>
      <c r="J5573" s="389"/>
      <c r="K5573" s="385"/>
      <c r="L5573" s="385"/>
      <c r="M5573" s="385"/>
      <c r="N5573" s="385"/>
      <c r="O5573" s="385"/>
      <c r="P5573" s="394" t="str">
        <f>TEXT(daily!$B5573,"mmmm")</f>
        <v>January</v>
      </c>
      <c r="Q5573" s="396"/>
      <c r="R5573" s="313" t="str">
        <f t="shared" si="126"/>
        <v>1900</v>
      </c>
    </row>
    <row r="5574" ht="24" customHeight="1" spans="1:18">
      <c r="A5574" s="383"/>
      <c r="B5574" s="384"/>
      <c r="C5574" s="385"/>
      <c r="D5574" s="386"/>
      <c r="E5574" s="387"/>
      <c r="F5574" s="388"/>
      <c r="G5574" s="389"/>
      <c r="H5574" s="390"/>
      <c r="I5574" s="388"/>
      <c r="J5574" s="389"/>
      <c r="K5574" s="385"/>
      <c r="L5574" s="385"/>
      <c r="M5574" s="385"/>
      <c r="N5574" s="385"/>
      <c r="O5574" s="385"/>
      <c r="P5574" s="394" t="str">
        <f>TEXT(daily!$B5574,"mmmm")</f>
        <v>January</v>
      </c>
      <c r="Q5574" s="397"/>
      <c r="R5574" s="313" t="str">
        <f t="shared" si="126"/>
        <v>1900</v>
      </c>
    </row>
    <row r="5575" ht="24" customHeight="1" spans="1:18">
      <c r="A5575" s="383"/>
      <c r="B5575" s="384"/>
      <c r="C5575" s="385"/>
      <c r="D5575" s="386"/>
      <c r="E5575" s="387"/>
      <c r="F5575" s="388"/>
      <c r="G5575" s="389"/>
      <c r="H5575" s="390"/>
      <c r="I5575" s="388"/>
      <c r="J5575" s="389"/>
      <c r="K5575" s="385"/>
      <c r="L5575" s="385"/>
      <c r="M5575" s="385"/>
      <c r="N5575" s="385"/>
      <c r="O5575" s="385"/>
      <c r="P5575" s="394" t="str">
        <f>TEXT(daily!$B5575,"mmmm")</f>
        <v>January</v>
      </c>
      <c r="Q5575" s="396"/>
      <c r="R5575" s="313" t="str">
        <f t="shared" si="126"/>
        <v>1900</v>
      </c>
    </row>
    <row r="5576" ht="24" customHeight="1" spans="1:18">
      <c r="A5576" s="383"/>
      <c r="B5576" s="384"/>
      <c r="C5576" s="385"/>
      <c r="D5576" s="386"/>
      <c r="E5576" s="387"/>
      <c r="F5576" s="388"/>
      <c r="G5576" s="389"/>
      <c r="H5576" s="390"/>
      <c r="I5576" s="388"/>
      <c r="J5576" s="389"/>
      <c r="K5576" s="385"/>
      <c r="L5576" s="385"/>
      <c r="M5576" s="385"/>
      <c r="N5576" s="385"/>
      <c r="O5576" s="385"/>
      <c r="P5576" s="394" t="str">
        <f>TEXT(daily!$B5576,"mmmm")</f>
        <v>January</v>
      </c>
      <c r="Q5576" s="397"/>
      <c r="R5576" s="313" t="str">
        <f t="shared" si="126"/>
        <v>1900</v>
      </c>
    </row>
    <row r="5577" ht="24" customHeight="1" spans="1:18">
      <c r="A5577" s="383"/>
      <c r="B5577" s="384"/>
      <c r="C5577" s="385"/>
      <c r="D5577" s="386"/>
      <c r="E5577" s="387"/>
      <c r="F5577" s="388"/>
      <c r="G5577" s="389"/>
      <c r="H5577" s="390"/>
      <c r="I5577" s="388"/>
      <c r="J5577" s="389"/>
      <c r="K5577" s="385"/>
      <c r="L5577" s="385"/>
      <c r="M5577" s="385"/>
      <c r="N5577" s="385"/>
      <c r="O5577" s="385"/>
      <c r="P5577" s="394" t="str">
        <f>TEXT(daily!$B5577,"mmmm")</f>
        <v>January</v>
      </c>
      <c r="Q5577" s="396"/>
      <c r="R5577" s="313" t="str">
        <f t="shared" si="126"/>
        <v>1900</v>
      </c>
    </row>
    <row r="5578" ht="24" customHeight="1" spans="1:18">
      <c r="A5578" s="383"/>
      <c r="B5578" s="384"/>
      <c r="C5578" s="385"/>
      <c r="D5578" s="386"/>
      <c r="E5578" s="387"/>
      <c r="F5578" s="388"/>
      <c r="G5578" s="389"/>
      <c r="H5578" s="390"/>
      <c r="I5578" s="388"/>
      <c r="J5578" s="389"/>
      <c r="K5578" s="385"/>
      <c r="L5578" s="385"/>
      <c r="M5578" s="385"/>
      <c r="N5578" s="385"/>
      <c r="O5578" s="385"/>
      <c r="P5578" s="394" t="str">
        <f>TEXT(daily!$B5578,"mmmm")</f>
        <v>January</v>
      </c>
      <c r="Q5578" s="397"/>
      <c r="R5578" s="313" t="str">
        <f t="shared" si="126"/>
        <v>1900</v>
      </c>
    </row>
    <row r="5579" ht="24" customHeight="1" spans="1:18">
      <c r="A5579" s="383"/>
      <c r="B5579" s="384"/>
      <c r="C5579" s="385"/>
      <c r="D5579" s="386"/>
      <c r="E5579" s="387"/>
      <c r="F5579" s="388"/>
      <c r="G5579" s="389"/>
      <c r="H5579" s="390"/>
      <c r="I5579" s="388"/>
      <c r="J5579" s="389"/>
      <c r="K5579" s="385"/>
      <c r="L5579" s="385"/>
      <c r="M5579" s="385"/>
      <c r="N5579" s="385"/>
      <c r="O5579" s="385"/>
      <c r="P5579" s="394" t="str">
        <f>TEXT(daily!$B5579,"mmmm")</f>
        <v>January</v>
      </c>
      <c r="Q5579" s="396"/>
      <c r="R5579" s="313" t="str">
        <f t="shared" si="126"/>
        <v>1900</v>
      </c>
    </row>
    <row r="5580" ht="24" customHeight="1" spans="1:18">
      <c r="A5580" s="383"/>
      <c r="B5580" s="384"/>
      <c r="C5580" s="385"/>
      <c r="D5580" s="386"/>
      <c r="E5580" s="387"/>
      <c r="F5580" s="388"/>
      <c r="G5580" s="389"/>
      <c r="H5580" s="390"/>
      <c r="I5580" s="388"/>
      <c r="J5580" s="389"/>
      <c r="K5580" s="385"/>
      <c r="L5580" s="385"/>
      <c r="M5580" s="385"/>
      <c r="N5580" s="385"/>
      <c r="O5580" s="385"/>
      <c r="P5580" s="394" t="str">
        <f>TEXT(daily!$B5580,"mmmm")</f>
        <v>January</v>
      </c>
      <c r="Q5580" s="397"/>
      <c r="R5580" s="313" t="str">
        <f t="shared" si="126"/>
        <v>1900</v>
      </c>
    </row>
    <row r="5581" ht="24" customHeight="1" spans="1:18">
      <c r="A5581" s="383"/>
      <c r="B5581" s="384"/>
      <c r="C5581" s="385"/>
      <c r="D5581" s="386"/>
      <c r="E5581" s="387"/>
      <c r="F5581" s="388"/>
      <c r="G5581" s="389"/>
      <c r="H5581" s="390"/>
      <c r="I5581" s="388"/>
      <c r="J5581" s="389"/>
      <c r="K5581" s="385"/>
      <c r="L5581" s="385"/>
      <c r="M5581" s="385"/>
      <c r="N5581" s="385"/>
      <c r="O5581" s="385"/>
      <c r="P5581" s="394" t="str">
        <f>TEXT(daily!$B5581,"mmmm")</f>
        <v>January</v>
      </c>
      <c r="Q5581" s="396"/>
      <c r="R5581" s="313" t="str">
        <f t="shared" si="126"/>
        <v>1900</v>
      </c>
    </row>
    <row r="5582" ht="24" customHeight="1" spans="1:18">
      <c r="A5582" s="383"/>
      <c r="B5582" s="384"/>
      <c r="C5582" s="385"/>
      <c r="D5582" s="386"/>
      <c r="E5582" s="387"/>
      <c r="F5582" s="388"/>
      <c r="G5582" s="389"/>
      <c r="H5582" s="390"/>
      <c r="I5582" s="388"/>
      <c r="J5582" s="389"/>
      <c r="K5582" s="385"/>
      <c r="L5582" s="385"/>
      <c r="M5582" s="385"/>
      <c r="N5582" s="385"/>
      <c r="O5582" s="385"/>
      <c r="P5582" s="394" t="str">
        <f>TEXT(daily!$B5582,"mmmm")</f>
        <v>January</v>
      </c>
      <c r="Q5582" s="397"/>
      <c r="R5582" s="313" t="str">
        <f t="shared" si="126"/>
        <v>1900</v>
      </c>
    </row>
    <row r="5583" ht="24" customHeight="1" spans="1:18">
      <c r="A5583" s="383"/>
      <c r="B5583" s="384"/>
      <c r="C5583" s="385"/>
      <c r="D5583" s="386"/>
      <c r="E5583" s="387"/>
      <c r="F5583" s="388"/>
      <c r="G5583" s="389"/>
      <c r="H5583" s="390"/>
      <c r="I5583" s="388"/>
      <c r="J5583" s="389"/>
      <c r="K5583" s="385"/>
      <c r="L5583" s="385"/>
      <c r="M5583" s="385"/>
      <c r="N5583" s="385"/>
      <c r="O5583" s="385"/>
      <c r="P5583" s="394" t="str">
        <f>TEXT(daily!$B5583,"mmmm")</f>
        <v>January</v>
      </c>
      <c r="Q5583" s="396"/>
      <c r="R5583" s="313" t="str">
        <f t="shared" ref="R5583:R5646" si="127">TEXT(B5583,"yyyy")</f>
        <v>1900</v>
      </c>
    </row>
    <row r="5584" ht="24" customHeight="1" spans="1:18">
      <c r="A5584" s="383"/>
      <c r="B5584" s="384"/>
      <c r="C5584" s="385"/>
      <c r="D5584" s="386"/>
      <c r="E5584" s="387"/>
      <c r="F5584" s="388"/>
      <c r="G5584" s="389"/>
      <c r="H5584" s="390"/>
      <c r="I5584" s="388"/>
      <c r="J5584" s="389"/>
      <c r="K5584" s="385"/>
      <c r="L5584" s="385"/>
      <c r="M5584" s="385"/>
      <c r="N5584" s="385"/>
      <c r="O5584" s="385"/>
      <c r="P5584" s="394" t="str">
        <f>TEXT(daily!$B5584,"mmmm")</f>
        <v>January</v>
      </c>
      <c r="Q5584" s="397"/>
      <c r="R5584" s="313" t="str">
        <f t="shared" si="127"/>
        <v>1900</v>
      </c>
    </row>
    <row r="5585" ht="24" customHeight="1" spans="1:18">
      <c r="A5585" s="383"/>
      <c r="B5585" s="384"/>
      <c r="C5585" s="385"/>
      <c r="D5585" s="386"/>
      <c r="E5585" s="387"/>
      <c r="F5585" s="388"/>
      <c r="G5585" s="389"/>
      <c r="H5585" s="390"/>
      <c r="I5585" s="388"/>
      <c r="J5585" s="389"/>
      <c r="K5585" s="385"/>
      <c r="L5585" s="385"/>
      <c r="M5585" s="385"/>
      <c r="N5585" s="385"/>
      <c r="O5585" s="385"/>
      <c r="P5585" s="394" t="str">
        <f>TEXT(daily!$B5585,"mmmm")</f>
        <v>January</v>
      </c>
      <c r="Q5585" s="396"/>
      <c r="R5585" s="313" t="str">
        <f t="shared" si="127"/>
        <v>1900</v>
      </c>
    </row>
    <row r="5586" ht="24" customHeight="1" spans="1:18">
      <c r="A5586" s="383"/>
      <c r="B5586" s="384"/>
      <c r="C5586" s="385"/>
      <c r="D5586" s="386"/>
      <c r="E5586" s="387"/>
      <c r="F5586" s="388"/>
      <c r="G5586" s="389"/>
      <c r="H5586" s="390"/>
      <c r="I5586" s="388"/>
      <c r="J5586" s="389"/>
      <c r="K5586" s="385"/>
      <c r="L5586" s="385"/>
      <c r="M5586" s="385"/>
      <c r="N5586" s="385"/>
      <c r="O5586" s="385"/>
      <c r="P5586" s="394" t="str">
        <f>TEXT(daily!$B5586,"mmmm")</f>
        <v>January</v>
      </c>
      <c r="Q5586" s="397"/>
      <c r="R5586" s="313" t="str">
        <f t="shared" si="127"/>
        <v>1900</v>
      </c>
    </row>
    <row r="5587" ht="24" customHeight="1" spans="1:18">
      <c r="A5587" s="383"/>
      <c r="B5587" s="384"/>
      <c r="C5587" s="385"/>
      <c r="D5587" s="386"/>
      <c r="E5587" s="387"/>
      <c r="F5587" s="388"/>
      <c r="G5587" s="389"/>
      <c r="H5587" s="390"/>
      <c r="I5587" s="388"/>
      <c r="J5587" s="389"/>
      <c r="K5587" s="385"/>
      <c r="L5587" s="385"/>
      <c r="M5587" s="385"/>
      <c r="N5587" s="385"/>
      <c r="O5587" s="385"/>
      <c r="P5587" s="394" t="str">
        <f>TEXT(daily!$B5587,"mmmm")</f>
        <v>January</v>
      </c>
      <c r="Q5587" s="396"/>
      <c r="R5587" s="313" t="str">
        <f t="shared" si="127"/>
        <v>1900</v>
      </c>
    </row>
    <row r="5588" ht="24" customHeight="1" spans="1:18">
      <c r="A5588" s="383"/>
      <c r="B5588" s="384"/>
      <c r="C5588" s="385"/>
      <c r="D5588" s="386"/>
      <c r="E5588" s="387"/>
      <c r="F5588" s="388"/>
      <c r="G5588" s="389"/>
      <c r="H5588" s="390"/>
      <c r="I5588" s="388"/>
      <c r="J5588" s="389"/>
      <c r="K5588" s="385"/>
      <c r="L5588" s="385"/>
      <c r="M5588" s="385"/>
      <c r="N5588" s="385"/>
      <c r="O5588" s="385"/>
      <c r="P5588" s="394" t="str">
        <f>TEXT(daily!$B5588,"mmmm")</f>
        <v>January</v>
      </c>
      <c r="Q5588" s="397"/>
      <c r="R5588" s="313" t="str">
        <f t="shared" si="127"/>
        <v>1900</v>
      </c>
    </row>
    <row r="5589" ht="24" customHeight="1" spans="1:18">
      <c r="A5589" s="383"/>
      <c r="B5589" s="384"/>
      <c r="C5589" s="385"/>
      <c r="D5589" s="386"/>
      <c r="E5589" s="387"/>
      <c r="F5589" s="388"/>
      <c r="G5589" s="389"/>
      <c r="H5589" s="390"/>
      <c r="I5589" s="388"/>
      <c r="J5589" s="389"/>
      <c r="K5589" s="385"/>
      <c r="L5589" s="385"/>
      <c r="M5589" s="385"/>
      <c r="N5589" s="385"/>
      <c r="O5589" s="385"/>
      <c r="P5589" s="394" t="str">
        <f>TEXT(daily!$B5589,"mmmm")</f>
        <v>January</v>
      </c>
      <c r="Q5589" s="396"/>
      <c r="R5589" s="313" t="str">
        <f t="shared" si="127"/>
        <v>1900</v>
      </c>
    </row>
    <row r="5590" ht="24" customHeight="1" spans="1:18">
      <c r="A5590" s="383"/>
      <c r="B5590" s="384"/>
      <c r="C5590" s="385"/>
      <c r="D5590" s="386"/>
      <c r="E5590" s="387"/>
      <c r="F5590" s="388"/>
      <c r="G5590" s="389"/>
      <c r="H5590" s="390"/>
      <c r="I5590" s="388"/>
      <c r="J5590" s="389"/>
      <c r="K5590" s="385"/>
      <c r="L5590" s="385"/>
      <c r="M5590" s="385"/>
      <c r="N5590" s="385"/>
      <c r="O5590" s="385"/>
      <c r="P5590" s="394" t="str">
        <f>TEXT(daily!$B5590,"mmmm")</f>
        <v>January</v>
      </c>
      <c r="Q5590" s="397"/>
      <c r="R5590" s="313" t="str">
        <f t="shared" si="127"/>
        <v>1900</v>
      </c>
    </row>
    <row r="5591" ht="24" customHeight="1" spans="1:18">
      <c r="A5591" s="383"/>
      <c r="B5591" s="384"/>
      <c r="C5591" s="385"/>
      <c r="D5591" s="386"/>
      <c r="E5591" s="387"/>
      <c r="F5591" s="388"/>
      <c r="G5591" s="389"/>
      <c r="H5591" s="390"/>
      <c r="I5591" s="388"/>
      <c r="J5591" s="389"/>
      <c r="K5591" s="385"/>
      <c r="L5591" s="385"/>
      <c r="M5591" s="385"/>
      <c r="N5591" s="385"/>
      <c r="O5591" s="385"/>
      <c r="P5591" s="394" t="str">
        <f>TEXT(daily!$B5591,"mmmm")</f>
        <v>January</v>
      </c>
      <c r="Q5591" s="396"/>
      <c r="R5591" s="313" t="str">
        <f t="shared" si="127"/>
        <v>1900</v>
      </c>
    </row>
    <row r="5592" ht="24" customHeight="1" spans="1:18">
      <c r="A5592" s="383"/>
      <c r="B5592" s="384"/>
      <c r="C5592" s="385"/>
      <c r="D5592" s="386"/>
      <c r="E5592" s="387"/>
      <c r="F5592" s="388"/>
      <c r="G5592" s="389"/>
      <c r="H5592" s="390"/>
      <c r="I5592" s="388"/>
      <c r="J5592" s="389"/>
      <c r="K5592" s="385"/>
      <c r="L5592" s="385"/>
      <c r="M5592" s="385"/>
      <c r="N5592" s="385"/>
      <c r="O5592" s="385"/>
      <c r="P5592" s="394" t="str">
        <f>TEXT(daily!$B5592,"mmmm")</f>
        <v>January</v>
      </c>
      <c r="Q5592" s="397"/>
      <c r="R5592" s="313" t="str">
        <f t="shared" si="127"/>
        <v>1900</v>
      </c>
    </row>
    <row r="5593" ht="24" customHeight="1" spans="1:18">
      <c r="A5593" s="383"/>
      <c r="B5593" s="384"/>
      <c r="C5593" s="385"/>
      <c r="D5593" s="386"/>
      <c r="E5593" s="387"/>
      <c r="F5593" s="388"/>
      <c r="G5593" s="389"/>
      <c r="H5593" s="390"/>
      <c r="I5593" s="388"/>
      <c r="J5593" s="389"/>
      <c r="K5593" s="385"/>
      <c r="L5593" s="385"/>
      <c r="M5593" s="385"/>
      <c r="N5593" s="385"/>
      <c r="O5593" s="385"/>
      <c r="P5593" s="394" t="str">
        <f>TEXT(daily!$B5593,"mmmm")</f>
        <v>January</v>
      </c>
      <c r="Q5593" s="396"/>
      <c r="R5593" s="313" t="str">
        <f t="shared" si="127"/>
        <v>1900</v>
      </c>
    </row>
    <row r="5594" ht="24" customHeight="1" spans="1:18">
      <c r="A5594" s="383"/>
      <c r="B5594" s="384"/>
      <c r="C5594" s="385"/>
      <c r="D5594" s="386"/>
      <c r="E5594" s="387"/>
      <c r="F5594" s="388"/>
      <c r="G5594" s="389"/>
      <c r="H5594" s="390"/>
      <c r="I5594" s="388"/>
      <c r="J5594" s="389"/>
      <c r="K5594" s="385"/>
      <c r="L5594" s="385"/>
      <c r="M5594" s="385"/>
      <c r="N5594" s="385"/>
      <c r="O5594" s="385"/>
      <c r="P5594" s="394" t="str">
        <f>TEXT(daily!$B5594,"mmmm")</f>
        <v>January</v>
      </c>
      <c r="Q5594" s="397"/>
      <c r="R5594" s="313" t="str">
        <f t="shared" si="127"/>
        <v>1900</v>
      </c>
    </row>
    <row r="5595" ht="24" customHeight="1" spans="1:18">
      <c r="A5595" s="383"/>
      <c r="B5595" s="384"/>
      <c r="C5595" s="385"/>
      <c r="D5595" s="386"/>
      <c r="E5595" s="387"/>
      <c r="F5595" s="388"/>
      <c r="G5595" s="389"/>
      <c r="H5595" s="390"/>
      <c r="I5595" s="388"/>
      <c r="J5595" s="389"/>
      <c r="K5595" s="385"/>
      <c r="L5595" s="385"/>
      <c r="M5595" s="385"/>
      <c r="N5595" s="385"/>
      <c r="O5595" s="385"/>
      <c r="P5595" s="394" t="str">
        <f>TEXT(daily!$B5595,"mmmm")</f>
        <v>January</v>
      </c>
      <c r="Q5595" s="396"/>
      <c r="R5595" s="313" t="str">
        <f t="shared" si="127"/>
        <v>1900</v>
      </c>
    </row>
    <row r="5596" ht="24" customHeight="1" spans="1:18">
      <c r="A5596" s="383"/>
      <c r="B5596" s="384"/>
      <c r="C5596" s="385"/>
      <c r="D5596" s="386"/>
      <c r="E5596" s="387"/>
      <c r="F5596" s="388"/>
      <c r="G5596" s="389"/>
      <c r="H5596" s="390"/>
      <c r="I5596" s="388"/>
      <c r="J5596" s="389"/>
      <c r="K5596" s="385"/>
      <c r="L5596" s="385"/>
      <c r="M5596" s="385"/>
      <c r="N5596" s="385"/>
      <c r="O5596" s="385"/>
      <c r="P5596" s="394" t="str">
        <f>TEXT(daily!$B5596,"mmmm")</f>
        <v>January</v>
      </c>
      <c r="Q5596" s="397"/>
      <c r="R5596" s="313" t="str">
        <f t="shared" si="127"/>
        <v>1900</v>
      </c>
    </row>
    <row r="5597" ht="24" customHeight="1" spans="1:18">
      <c r="A5597" s="383"/>
      <c r="B5597" s="384"/>
      <c r="C5597" s="385"/>
      <c r="D5597" s="386"/>
      <c r="E5597" s="387"/>
      <c r="F5597" s="388"/>
      <c r="G5597" s="389"/>
      <c r="H5597" s="390"/>
      <c r="I5597" s="388"/>
      <c r="J5597" s="389"/>
      <c r="K5597" s="385"/>
      <c r="L5597" s="385"/>
      <c r="M5597" s="385"/>
      <c r="N5597" s="385"/>
      <c r="O5597" s="385"/>
      <c r="P5597" s="394" t="str">
        <f>TEXT(daily!$B5597,"mmmm")</f>
        <v>January</v>
      </c>
      <c r="Q5597" s="396"/>
      <c r="R5597" s="313" t="str">
        <f t="shared" si="127"/>
        <v>1900</v>
      </c>
    </row>
    <row r="5598" ht="24" customHeight="1" spans="1:18">
      <c r="A5598" s="383"/>
      <c r="B5598" s="384"/>
      <c r="C5598" s="385"/>
      <c r="D5598" s="386"/>
      <c r="E5598" s="387"/>
      <c r="F5598" s="388"/>
      <c r="G5598" s="389"/>
      <c r="H5598" s="390"/>
      <c r="I5598" s="388"/>
      <c r="J5598" s="389"/>
      <c r="K5598" s="385"/>
      <c r="L5598" s="385"/>
      <c r="M5598" s="385"/>
      <c r="N5598" s="385"/>
      <c r="O5598" s="385"/>
      <c r="P5598" s="394" t="str">
        <f>TEXT(daily!$B5598,"mmmm")</f>
        <v>January</v>
      </c>
      <c r="Q5598" s="397"/>
      <c r="R5598" s="313" t="str">
        <f t="shared" si="127"/>
        <v>1900</v>
      </c>
    </row>
    <row r="5599" ht="24" customHeight="1" spans="1:18">
      <c r="A5599" s="383"/>
      <c r="B5599" s="384"/>
      <c r="C5599" s="385"/>
      <c r="D5599" s="386"/>
      <c r="E5599" s="387"/>
      <c r="F5599" s="388"/>
      <c r="G5599" s="389"/>
      <c r="H5599" s="390"/>
      <c r="I5599" s="388"/>
      <c r="J5599" s="389"/>
      <c r="K5599" s="385"/>
      <c r="L5599" s="385"/>
      <c r="M5599" s="385"/>
      <c r="N5599" s="385"/>
      <c r="O5599" s="385"/>
      <c r="P5599" s="394" t="str">
        <f>TEXT(daily!$B5599,"mmmm")</f>
        <v>January</v>
      </c>
      <c r="Q5599" s="396"/>
      <c r="R5599" s="313" t="str">
        <f t="shared" si="127"/>
        <v>1900</v>
      </c>
    </row>
    <row r="5600" ht="24" customHeight="1" spans="1:18">
      <c r="A5600" s="383"/>
      <c r="B5600" s="384"/>
      <c r="C5600" s="385"/>
      <c r="D5600" s="386"/>
      <c r="E5600" s="387"/>
      <c r="F5600" s="388"/>
      <c r="G5600" s="389"/>
      <c r="H5600" s="390"/>
      <c r="I5600" s="388"/>
      <c r="J5600" s="389"/>
      <c r="K5600" s="385"/>
      <c r="L5600" s="385"/>
      <c r="M5600" s="385"/>
      <c r="N5600" s="385"/>
      <c r="O5600" s="385"/>
      <c r="P5600" s="394" t="str">
        <f>TEXT(daily!$B5600,"mmmm")</f>
        <v>January</v>
      </c>
      <c r="Q5600" s="397"/>
      <c r="R5600" s="313" t="str">
        <f t="shared" si="127"/>
        <v>1900</v>
      </c>
    </row>
    <row r="5601" ht="24" customHeight="1" spans="1:18">
      <c r="A5601" s="383"/>
      <c r="B5601" s="384"/>
      <c r="C5601" s="385"/>
      <c r="D5601" s="386"/>
      <c r="E5601" s="387"/>
      <c r="F5601" s="388"/>
      <c r="G5601" s="389"/>
      <c r="H5601" s="390"/>
      <c r="I5601" s="388"/>
      <c r="J5601" s="389"/>
      <c r="K5601" s="385"/>
      <c r="L5601" s="385"/>
      <c r="M5601" s="385"/>
      <c r="N5601" s="385"/>
      <c r="O5601" s="385"/>
      <c r="P5601" s="394" t="str">
        <f>TEXT(daily!$B5601,"mmmm")</f>
        <v>January</v>
      </c>
      <c r="Q5601" s="396"/>
      <c r="R5601" s="313" t="str">
        <f t="shared" si="127"/>
        <v>1900</v>
      </c>
    </row>
    <row r="5602" ht="24" customHeight="1" spans="1:18">
      <c r="A5602" s="383"/>
      <c r="B5602" s="384"/>
      <c r="C5602" s="385"/>
      <c r="D5602" s="386"/>
      <c r="E5602" s="387"/>
      <c r="F5602" s="388"/>
      <c r="G5602" s="389"/>
      <c r="H5602" s="390"/>
      <c r="I5602" s="388"/>
      <c r="J5602" s="389"/>
      <c r="K5602" s="385"/>
      <c r="L5602" s="385"/>
      <c r="M5602" s="385"/>
      <c r="N5602" s="385"/>
      <c r="O5602" s="385"/>
      <c r="P5602" s="394" t="str">
        <f>TEXT(daily!$B5602,"mmmm")</f>
        <v>January</v>
      </c>
      <c r="Q5602" s="397"/>
      <c r="R5602" s="313" t="str">
        <f t="shared" si="127"/>
        <v>1900</v>
      </c>
    </row>
    <row r="5603" ht="24" customHeight="1" spans="1:18">
      <c r="A5603" s="383"/>
      <c r="B5603" s="384"/>
      <c r="C5603" s="385"/>
      <c r="D5603" s="386"/>
      <c r="E5603" s="387"/>
      <c r="F5603" s="388"/>
      <c r="G5603" s="389"/>
      <c r="H5603" s="390"/>
      <c r="I5603" s="388"/>
      <c r="J5603" s="389"/>
      <c r="K5603" s="385"/>
      <c r="L5603" s="385"/>
      <c r="M5603" s="385"/>
      <c r="N5603" s="385"/>
      <c r="O5603" s="385"/>
      <c r="P5603" s="394" t="str">
        <f>TEXT(daily!$B5603,"mmmm")</f>
        <v>January</v>
      </c>
      <c r="Q5603" s="396"/>
      <c r="R5603" s="313" t="str">
        <f t="shared" si="127"/>
        <v>1900</v>
      </c>
    </row>
    <row r="5604" ht="24" customHeight="1" spans="1:18">
      <c r="A5604" s="383"/>
      <c r="B5604" s="384"/>
      <c r="C5604" s="385"/>
      <c r="D5604" s="386"/>
      <c r="E5604" s="387"/>
      <c r="F5604" s="388"/>
      <c r="G5604" s="389"/>
      <c r="H5604" s="390"/>
      <c r="I5604" s="388"/>
      <c r="J5604" s="389"/>
      <c r="K5604" s="385"/>
      <c r="L5604" s="385"/>
      <c r="M5604" s="385"/>
      <c r="N5604" s="385"/>
      <c r="O5604" s="385"/>
      <c r="P5604" s="394" t="str">
        <f>TEXT(daily!$B5604,"mmmm")</f>
        <v>January</v>
      </c>
      <c r="Q5604" s="397"/>
      <c r="R5604" s="313" t="str">
        <f t="shared" si="127"/>
        <v>1900</v>
      </c>
    </row>
    <row r="5605" ht="24" customHeight="1" spans="1:18">
      <c r="A5605" s="383"/>
      <c r="B5605" s="384"/>
      <c r="C5605" s="385"/>
      <c r="D5605" s="386"/>
      <c r="E5605" s="387"/>
      <c r="F5605" s="388"/>
      <c r="G5605" s="389"/>
      <c r="H5605" s="390"/>
      <c r="I5605" s="388"/>
      <c r="J5605" s="389"/>
      <c r="K5605" s="385"/>
      <c r="L5605" s="385"/>
      <c r="M5605" s="385"/>
      <c r="N5605" s="385"/>
      <c r="O5605" s="385"/>
      <c r="P5605" s="394" t="str">
        <f>TEXT(daily!$B5605,"mmmm")</f>
        <v>January</v>
      </c>
      <c r="Q5605" s="396"/>
      <c r="R5605" s="313" t="str">
        <f t="shared" si="127"/>
        <v>1900</v>
      </c>
    </row>
    <row r="5606" ht="24" customHeight="1" spans="1:18">
      <c r="A5606" s="383"/>
      <c r="B5606" s="384"/>
      <c r="C5606" s="385"/>
      <c r="D5606" s="386"/>
      <c r="E5606" s="387"/>
      <c r="F5606" s="388"/>
      <c r="G5606" s="389"/>
      <c r="H5606" s="390"/>
      <c r="I5606" s="388"/>
      <c r="J5606" s="389"/>
      <c r="K5606" s="385"/>
      <c r="L5606" s="385"/>
      <c r="M5606" s="385"/>
      <c r="N5606" s="385"/>
      <c r="O5606" s="385"/>
      <c r="P5606" s="394" t="str">
        <f>TEXT(daily!$B5606,"mmmm")</f>
        <v>January</v>
      </c>
      <c r="Q5606" s="397"/>
      <c r="R5606" s="313" t="str">
        <f t="shared" si="127"/>
        <v>1900</v>
      </c>
    </row>
    <row r="5607" ht="24" customHeight="1" spans="1:18">
      <c r="A5607" s="383"/>
      <c r="B5607" s="384"/>
      <c r="C5607" s="385"/>
      <c r="D5607" s="386"/>
      <c r="E5607" s="387"/>
      <c r="F5607" s="388"/>
      <c r="G5607" s="389"/>
      <c r="H5607" s="390"/>
      <c r="I5607" s="388"/>
      <c r="J5607" s="389"/>
      <c r="K5607" s="385"/>
      <c r="L5607" s="385"/>
      <c r="M5607" s="385"/>
      <c r="N5607" s="385"/>
      <c r="O5607" s="385"/>
      <c r="P5607" s="394" t="str">
        <f>TEXT(daily!$B5607,"mmmm")</f>
        <v>January</v>
      </c>
      <c r="Q5607" s="396"/>
      <c r="R5607" s="313" t="str">
        <f t="shared" si="127"/>
        <v>1900</v>
      </c>
    </row>
    <row r="5608" ht="24" customHeight="1" spans="1:18">
      <c r="A5608" s="383"/>
      <c r="B5608" s="384"/>
      <c r="C5608" s="385"/>
      <c r="D5608" s="386"/>
      <c r="E5608" s="387"/>
      <c r="F5608" s="388"/>
      <c r="G5608" s="389"/>
      <c r="H5608" s="390"/>
      <c r="I5608" s="388"/>
      <c r="J5608" s="389"/>
      <c r="K5608" s="385"/>
      <c r="L5608" s="385"/>
      <c r="M5608" s="385"/>
      <c r="N5608" s="385"/>
      <c r="O5608" s="385"/>
      <c r="P5608" s="394" t="str">
        <f>TEXT(daily!$B5608,"mmmm")</f>
        <v>January</v>
      </c>
      <c r="Q5608" s="397"/>
      <c r="R5608" s="313" t="str">
        <f t="shared" si="127"/>
        <v>1900</v>
      </c>
    </row>
    <row r="5609" ht="24" customHeight="1" spans="1:18">
      <c r="A5609" s="383"/>
      <c r="B5609" s="384"/>
      <c r="C5609" s="385"/>
      <c r="D5609" s="386"/>
      <c r="E5609" s="387"/>
      <c r="F5609" s="388"/>
      <c r="G5609" s="389"/>
      <c r="H5609" s="390"/>
      <c r="I5609" s="388"/>
      <c r="J5609" s="389"/>
      <c r="K5609" s="385"/>
      <c r="L5609" s="385"/>
      <c r="M5609" s="385"/>
      <c r="N5609" s="385"/>
      <c r="O5609" s="385"/>
      <c r="P5609" s="394" t="str">
        <f>TEXT(daily!$B5609,"mmmm")</f>
        <v>January</v>
      </c>
      <c r="Q5609" s="396"/>
      <c r="R5609" s="313" t="str">
        <f t="shared" si="127"/>
        <v>1900</v>
      </c>
    </row>
    <row r="5610" ht="24" customHeight="1" spans="1:18">
      <c r="A5610" s="383"/>
      <c r="B5610" s="384"/>
      <c r="C5610" s="385"/>
      <c r="D5610" s="386"/>
      <c r="E5610" s="387"/>
      <c r="F5610" s="388"/>
      <c r="G5610" s="389"/>
      <c r="H5610" s="390"/>
      <c r="I5610" s="388"/>
      <c r="J5610" s="389"/>
      <c r="K5610" s="385"/>
      <c r="L5610" s="385"/>
      <c r="M5610" s="385"/>
      <c r="N5610" s="385"/>
      <c r="O5610" s="385"/>
      <c r="P5610" s="394" t="str">
        <f>TEXT(daily!$B5610,"mmmm")</f>
        <v>January</v>
      </c>
      <c r="Q5610" s="397"/>
      <c r="R5610" s="313" t="str">
        <f t="shared" si="127"/>
        <v>1900</v>
      </c>
    </row>
    <row r="5611" ht="24" customHeight="1" spans="1:18">
      <c r="A5611" s="383"/>
      <c r="B5611" s="384"/>
      <c r="C5611" s="385"/>
      <c r="D5611" s="386"/>
      <c r="E5611" s="387"/>
      <c r="F5611" s="388"/>
      <c r="G5611" s="389"/>
      <c r="H5611" s="390"/>
      <c r="I5611" s="388"/>
      <c r="J5611" s="389"/>
      <c r="K5611" s="385"/>
      <c r="L5611" s="385"/>
      <c r="M5611" s="385"/>
      <c r="N5611" s="385"/>
      <c r="O5611" s="385"/>
      <c r="P5611" s="394" t="str">
        <f>TEXT(daily!$B5611,"mmmm")</f>
        <v>January</v>
      </c>
      <c r="Q5611" s="396"/>
      <c r="R5611" s="313" t="str">
        <f t="shared" si="127"/>
        <v>1900</v>
      </c>
    </row>
    <row r="5612" ht="24" customHeight="1" spans="1:18">
      <c r="A5612" s="383"/>
      <c r="B5612" s="384"/>
      <c r="C5612" s="385"/>
      <c r="D5612" s="386"/>
      <c r="E5612" s="387"/>
      <c r="F5612" s="388"/>
      <c r="G5612" s="389"/>
      <c r="H5612" s="390"/>
      <c r="I5612" s="388"/>
      <c r="J5612" s="389"/>
      <c r="K5612" s="385"/>
      <c r="L5612" s="385"/>
      <c r="M5612" s="385"/>
      <c r="N5612" s="385"/>
      <c r="O5612" s="385"/>
      <c r="P5612" s="394" t="str">
        <f>TEXT(daily!$B5612,"mmmm")</f>
        <v>January</v>
      </c>
      <c r="Q5612" s="397"/>
      <c r="R5612" s="313" t="str">
        <f t="shared" si="127"/>
        <v>1900</v>
      </c>
    </row>
    <row r="5613" ht="24" customHeight="1" spans="1:18">
      <c r="A5613" s="383"/>
      <c r="B5613" s="384"/>
      <c r="C5613" s="385"/>
      <c r="D5613" s="386"/>
      <c r="E5613" s="387"/>
      <c r="F5613" s="388"/>
      <c r="G5613" s="389"/>
      <c r="H5613" s="390"/>
      <c r="I5613" s="388"/>
      <c r="J5613" s="389"/>
      <c r="K5613" s="385"/>
      <c r="L5613" s="385"/>
      <c r="M5613" s="385"/>
      <c r="N5613" s="385"/>
      <c r="O5613" s="385"/>
      <c r="P5613" s="394" t="str">
        <f>TEXT(daily!$B5613,"mmmm")</f>
        <v>January</v>
      </c>
      <c r="Q5613" s="396"/>
      <c r="R5613" s="313" t="str">
        <f t="shared" si="127"/>
        <v>1900</v>
      </c>
    </row>
    <row r="5614" ht="24" customHeight="1" spans="1:18">
      <c r="A5614" s="383"/>
      <c r="B5614" s="384"/>
      <c r="C5614" s="385"/>
      <c r="D5614" s="386"/>
      <c r="E5614" s="387"/>
      <c r="F5614" s="388"/>
      <c r="G5614" s="389"/>
      <c r="H5614" s="390"/>
      <c r="I5614" s="388"/>
      <c r="J5614" s="389"/>
      <c r="K5614" s="385"/>
      <c r="L5614" s="385"/>
      <c r="M5614" s="385"/>
      <c r="N5614" s="385"/>
      <c r="O5614" s="385"/>
      <c r="P5614" s="394" t="str">
        <f>TEXT(daily!$B5614,"mmmm")</f>
        <v>January</v>
      </c>
      <c r="Q5614" s="397"/>
      <c r="R5614" s="313" t="str">
        <f t="shared" si="127"/>
        <v>1900</v>
      </c>
    </row>
    <row r="5615" ht="24" customHeight="1" spans="1:18">
      <c r="A5615" s="383"/>
      <c r="B5615" s="384"/>
      <c r="C5615" s="385"/>
      <c r="D5615" s="386"/>
      <c r="E5615" s="387"/>
      <c r="F5615" s="388"/>
      <c r="G5615" s="389"/>
      <c r="H5615" s="390"/>
      <c r="I5615" s="388"/>
      <c r="J5615" s="389"/>
      <c r="K5615" s="385"/>
      <c r="L5615" s="385"/>
      <c r="M5615" s="385"/>
      <c r="N5615" s="385"/>
      <c r="O5615" s="385"/>
      <c r="P5615" s="394" t="str">
        <f>TEXT(daily!$B5615,"mmmm")</f>
        <v>January</v>
      </c>
      <c r="Q5615" s="396"/>
      <c r="R5615" s="313" t="str">
        <f t="shared" si="127"/>
        <v>1900</v>
      </c>
    </row>
    <row r="5616" ht="24" customHeight="1" spans="1:18">
      <c r="A5616" s="383"/>
      <c r="B5616" s="384"/>
      <c r="C5616" s="385"/>
      <c r="D5616" s="386"/>
      <c r="E5616" s="387"/>
      <c r="F5616" s="388"/>
      <c r="G5616" s="389"/>
      <c r="H5616" s="390"/>
      <c r="I5616" s="388"/>
      <c r="J5616" s="389"/>
      <c r="K5616" s="385"/>
      <c r="L5616" s="385"/>
      <c r="M5616" s="385"/>
      <c r="N5616" s="385"/>
      <c r="O5616" s="385"/>
      <c r="P5616" s="394" t="str">
        <f>TEXT(daily!$B5616,"mmmm")</f>
        <v>January</v>
      </c>
      <c r="Q5616" s="397"/>
      <c r="R5616" s="313" t="str">
        <f t="shared" si="127"/>
        <v>1900</v>
      </c>
    </row>
    <row r="5617" ht="24" customHeight="1" spans="1:18">
      <c r="A5617" s="383"/>
      <c r="B5617" s="384"/>
      <c r="C5617" s="385"/>
      <c r="D5617" s="386"/>
      <c r="E5617" s="387"/>
      <c r="F5617" s="388"/>
      <c r="G5617" s="389"/>
      <c r="H5617" s="390"/>
      <c r="I5617" s="388"/>
      <c r="J5617" s="389"/>
      <c r="K5617" s="385"/>
      <c r="L5617" s="385"/>
      <c r="M5617" s="385"/>
      <c r="N5617" s="385"/>
      <c r="O5617" s="385"/>
      <c r="P5617" s="394" t="str">
        <f>TEXT(daily!$B5617,"mmmm")</f>
        <v>January</v>
      </c>
      <c r="Q5617" s="396"/>
      <c r="R5617" s="313" t="str">
        <f t="shared" si="127"/>
        <v>1900</v>
      </c>
    </row>
    <row r="5618" ht="24" customHeight="1" spans="1:18">
      <c r="A5618" s="383"/>
      <c r="B5618" s="384"/>
      <c r="C5618" s="385"/>
      <c r="D5618" s="386"/>
      <c r="E5618" s="387"/>
      <c r="F5618" s="388"/>
      <c r="G5618" s="389"/>
      <c r="H5618" s="390"/>
      <c r="I5618" s="388"/>
      <c r="J5618" s="389"/>
      <c r="K5618" s="385"/>
      <c r="L5618" s="385"/>
      <c r="M5618" s="385"/>
      <c r="N5618" s="385"/>
      <c r="O5618" s="385"/>
      <c r="P5618" s="394" t="str">
        <f>TEXT(daily!$B5618,"mmmm")</f>
        <v>January</v>
      </c>
      <c r="Q5618" s="397"/>
      <c r="R5618" s="313" t="str">
        <f t="shared" si="127"/>
        <v>1900</v>
      </c>
    </row>
    <row r="5619" ht="24" customHeight="1" spans="1:18">
      <c r="A5619" s="383"/>
      <c r="B5619" s="384"/>
      <c r="C5619" s="385"/>
      <c r="D5619" s="386"/>
      <c r="E5619" s="387"/>
      <c r="F5619" s="388"/>
      <c r="G5619" s="389"/>
      <c r="H5619" s="390"/>
      <c r="I5619" s="388"/>
      <c r="J5619" s="389"/>
      <c r="K5619" s="385"/>
      <c r="L5619" s="385"/>
      <c r="M5619" s="385"/>
      <c r="N5619" s="385"/>
      <c r="O5619" s="385"/>
      <c r="P5619" s="394" t="str">
        <f>TEXT(daily!$B5619,"mmmm")</f>
        <v>January</v>
      </c>
      <c r="Q5619" s="396"/>
      <c r="R5619" s="313" t="str">
        <f t="shared" si="127"/>
        <v>1900</v>
      </c>
    </row>
    <row r="5620" ht="24" customHeight="1" spans="1:18">
      <c r="A5620" s="383"/>
      <c r="B5620" s="384"/>
      <c r="C5620" s="385"/>
      <c r="D5620" s="386"/>
      <c r="E5620" s="387"/>
      <c r="F5620" s="388"/>
      <c r="G5620" s="389"/>
      <c r="H5620" s="390"/>
      <c r="I5620" s="388"/>
      <c r="J5620" s="389"/>
      <c r="K5620" s="385"/>
      <c r="L5620" s="385"/>
      <c r="M5620" s="385"/>
      <c r="N5620" s="385"/>
      <c r="O5620" s="385"/>
      <c r="P5620" s="394" t="str">
        <f>TEXT(daily!$B5620,"mmmm")</f>
        <v>January</v>
      </c>
      <c r="Q5620" s="397"/>
      <c r="R5620" s="313" t="str">
        <f t="shared" si="127"/>
        <v>1900</v>
      </c>
    </row>
    <row r="5621" ht="24" customHeight="1" spans="1:18">
      <c r="A5621" s="383"/>
      <c r="B5621" s="384"/>
      <c r="C5621" s="385"/>
      <c r="D5621" s="386"/>
      <c r="E5621" s="387"/>
      <c r="F5621" s="388"/>
      <c r="G5621" s="389"/>
      <c r="H5621" s="390"/>
      <c r="I5621" s="388"/>
      <c r="J5621" s="389"/>
      <c r="K5621" s="385"/>
      <c r="L5621" s="385"/>
      <c r="M5621" s="385"/>
      <c r="N5621" s="385"/>
      <c r="O5621" s="385"/>
      <c r="P5621" s="394" t="str">
        <f>TEXT(daily!$B5621,"mmmm")</f>
        <v>January</v>
      </c>
      <c r="Q5621" s="396"/>
      <c r="R5621" s="313" t="str">
        <f t="shared" si="127"/>
        <v>1900</v>
      </c>
    </row>
    <row r="5622" ht="24" customHeight="1" spans="1:18">
      <c r="A5622" s="383"/>
      <c r="B5622" s="384"/>
      <c r="C5622" s="385"/>
      <c r="D5622" s="386"/>
      <c r="E5622" s="387"/>
      <c r="F5622" s="388"/>
      <c r="G5622" s="389"/>
      <c r="H5622" s="390"/>
      <c r="I5622" s="388"/>
      <c r="J5622" s="389"/>
      <c r="K5622" s="385"/>
      <c r="L5622" s="385"/>
      <c r="M5622" s="385"/>
      <c r="N5622" s="385"/>
      <c r="O5622" s="385"/>
      <c r="P5622" s="394" t="str">
        <f>TEXT(daily!$B5622,"mmmm")</f>
        <v>January</v>
      </c>
      <c r="Q5622" s="397"/>
      <c r="R5622" s="313" t="str">
        <f t="shared" si="127"/>
        <v>1900</v>
      </c>
    </row>
    <row r="5623" ht="24" customHeight="1" spans="1:18">
      <c r="A5623" s="383"/>
      <c r="B5623" s="384"/>
      <c r="C5623" s="385"/>
      <c r="D5623" s="386"/>
      <c r="E5623" s="387"/>
      <c r="F5623" s="388"/>
      <c r="G5623" s="389"/>
      <c r="H5623" s="390"/>
      <c r="I5623" s="388"/>
      <c r="J5623" s="389"/>
      <c r="K5623" s="385"/>
      <c r="L5623" s="385"/>
      <c r="M5623" s="385"/>
      <c r="N5623" s="385"/>
      <c r="O5623" s="385"/>
      <c r="P5623" s="394" t="str">
        <f>TEXT(daily!$B5623,"mmmm")</f>
        <v>January</v>
      </c>
      <c r="Q5623" s="396"/>
      <c r="R5623" s="313" t="str">
        <f t="shared" si="127"/>
        <v>1900</v>
      </c>
    </row>
    <row r="5624" ht="24" customHeight="1" spans="1:18">
      <c r="A5624" s="383"/>
      <c r="B5624" s="384"/>
      <c r="C5624" s="385"/>
      <c r="D5624" s="386"/>
      <c r="E5624" s="387"/>
      <c r="F5624" s="388"/>
      <c r="G5624" s="389"/>
      <c r="H5624" s="390"/>
      <c r="I5624" s="388"/>
      <c r="J5624" s="389"/>
      <c r="K5624" s="385"/>
      <c r="L5624" s="385"/>
      <c r="M5624" s="385"/>
      <c r="N5624" s="385"/>
      <c r="O5624" s="385"/>
      <c r="P5624" s="394" t="str">
        <f>TEXT(daily!$B5624,"mmmm")</f>
        <v>January</v>
      </c>
      <c r="Q5624" s="397"/>
      <c r="R5624" s="313" t="str">
        <f t="shared" si="127"/>
        <v>1900</v>
      </c>
    </row>
    <row r="5625" ht="24" customHeight="1" spans="1:18">
      <c r="A5625" s="383"/>
      <c r="B5625" s="384"/>
      <c r="C5625" s="385"/>
      <c r="D5625" s="386"/>
      <c r="E5625" s="387"/>
      <c r="F5625" s="388"/>
      <c r="G5625" s="389"/>
      <c r="H5625" s="390"/>
      <c r="I5625" s="388"/>
      <c r="J5625" s="389"/>
      <c r="K5625" s="385"/>
      <c r="L5625" s="385"/>
      <c r="M5625" s="385"/>
      <c r="N5625" s="385"/>
      <c r="O5625" s="385"/>
      <c r="P5625" s="394" t="str">
        <f>TEXT(daily!$B5625,"mmmm")</f>
        <v>January</v>
      </c>
      <c r="Q5625" s="396"/>
      <c r="R5625" s="313" t="str">
        <f t="shared" si="127"/>
        <v>1900</v>
      </c>
    </row>
    <row r="5626" ht="24" customHeight="1" spans="1:18">
      <c r="A5626" s="383"/>
      <c r="B5626" s="384"/>
      <c r="C5626" s="385"/>
      <c r="D5626" s="386"/>
      <c r="E5626" s="387"/>
      <c r="F5626" s="388"/>
      <c r="G5626" s="389"/>
      <c r="H5626" s="390"/>
      <c r="I5626" s="388"/>
      <c r="J5626" s="389"/>
      <c r="K5626" s="385"/>
      <c r="L5626" s="385"/>
      <c r="M5626" s="385"/>
      <c r="N5626" s="385"/>
      <c r="O5626" s="385"/>
      <c r="P5626" s="394" t="str">
        <f>TEXT(daily!$B5626,"mmmm")</f>
        <v>January</v>
      </c>
      <c r="Q5626" s="397"/>
      <c r="R5626" s="313" t="str">
        <f t="shared" si="127"/>
        <v>1900</v>
      </c>
    </row>
    <row r="5627" ht="24" customHeight="1" spans="1:18">
      <c r="A5627" s="383"/>
      <c r="B5627" s="384"/>
      <c r="C5627" s="385"/>
      <c r="D5627" s="386"/>
      <c r="E5627" s="387"/>
      <c r="F5627" s="388"/>
      <c r="G5627" s="389"/>
      <c r="H5627" s="390"/>
      <c r="I5627" s="388"/>
      <c r="J5627" s="389"/>
      <c r="K5627" s="385"/>
      <c r="L5627" s="385"/>
      <c r="M5627" s="385"/>
      <c r="N5627" s="385"/>
      <c r="O5627" s="385"/>
      <c r="P5627" s="394" t="str">
        <f>TEXT(daily!$B5627,"mmmm")</f>
        <v>January</v>
      </c>
      <c r="Q5627" s="396"/>
      <c r="R5627" s="313" t="str">
        <f t="shared" si="127"/>
        <v>1900</v>
      </c>
    </row>
    <row r="5628" ht="24" customHeight="1" spans="1:18">
      <c r="A5628" s="383"/>
      <c r="B5628" s="384"/>
      <c r="C5628" s="385"/>
      <c r="D5628" s="386"/>
      <c r="E5628" s="387"/>
      <c r="F5628" s="388"/>
      <c r="G5628" s="389"/>
      <c r="H5628" s="390"/>
      <c r="I5628" s="388"/>
      <c r="J5628" s="389"/>
      <c r="K5628" s="385"/>
      <c r="L5628" s="385"/>
      <c r="M5628" s="385"/>
      <c r="N5628" s="385"/>
      <c r="O5628" s="385"/>
      <c r="P5628" s="394" t="str">
        <f>TEXT(daily!$B5628,"mmmm")</f>
        <v>January</v>
      </c>
      <c r="Q5628" s="397"/>
      <c r="R5628" s="313" t="str">
        <f t="shared" si="127"/>
        <v>1900</v>
      </c>
    </row>
    <row r="5629" ht="24" customHeight="1" spans="1:18">
      <c r="A5629" s="383"/>
      <c r="B5629" s="384"/>
      <c r="C5629" s="385"/>
      <c r="D5629" s="386"/>
      <c r="E5629" s="387"/>
      <c r="F5629" s="388"/>
      <c r="G5629" s="389"/>
      <c r="H5629" s="390"/>
      <c r="I5629" s="388"/>
      <c r="J5629" s="389"/>
      <c r="K5629" s="385"/>
      <c r="L5629" s="385"/>
      <c r="M5629" s="385"/>
      <c r="N5629" s="385"/>
      <c r="O5629" s="385"/>
      <c r="P5629" s="394" t="str">
        <f>TEXT(daily!$B5629,"mmmm")</f>
        <v>January</v>
      </c>
      <c r="Q5629" s="396"/>
      <c r="R5629" s="313" t="str">
        <f t="shared" si="127"/>
        <v>1900</v>
      </c>
    </row>
    <row r="5630" ht="24" customHeight="1" spans="1:18">
      <c r="A5630" s="383"/>
      <c r="B5630" s="384"/>
      <c r="C5630" s="385"/>
      <c r="D5630" s="386"/>
      <c r="E5630" s="387"/>
      <c r="F5630" s="388"/>
      <c r="G5630" s="389"/>
      <c r="H5630" s="390"/>
      <c r="I5630" s="388"/>
      <c r="J5630" s="389"/>
      <c r="K5630" s="385"/>
      <c r="L5630" s="385"/>
      <c r="M5630" s="385"/>
      <c r="N5630" s="385"/>
      <c r="O5630" s="385"/>
      <c r="P5630" s="394" t="str">
        <f>TEXT(daily!$B5630,"mmmm")</f>
        <v>January</v>
      </c>
      <c r="Q5630" s="397"/>
      <c r="R5630" s="313" t="str">
        <f t="shared" si="127"/>
        <v>1900</v>
      </c>
    </row>
    <row r="5631" ht="24" customHeight="1" spans="1:18">
      <c r="A5631" s="383"/>
      <c r="B5631" s="384"/>
      <c r="C5631" s="385"/>
      <c r="D5631" s="386"/>
      <c r="E5631" s="387"/>
      <c r="F5631" s="388"/>
      <c r="G5631" s="389"/>
      <c r="H5631" s="390"/>
      <c r="I5631" s="388"/>
      <c r="J5631" s="389"/>
      <c r="K5631" s="385"/>
      <c r="L5631" s="385"/>
      <c r="M5631" s="385"/>
      <c r="N5631" s="385"/>
      <c r="O5631" s="385"/>
      <c r="P5631" s="394" t="str">
        <f>TEXT(daily!$B5631,"mmmm")</f>
        <v>January</v>
      </c>
      <c r="Q5631" s="396"/>
      <c r="R5631" s="313" t="str">
        <f t="shared" si="127"/>
        <v>1900</v>
      </c>
    </row>
    <row r="5632" ht="24" customHeight="1" spans="1:18">
      <c r="A5632" s="383"/>
      <c r="B5632" s="384"/>
      <c r="C5632" s="385"/>
      <c r="D5632" s="386"/>
      <c r="E5632" s="387"/>
      <c r="F5632" s="388"/>
      <c r="G5632" s="389"/>
      <c r="H5632" s="390"/>
      <c r="I5632" s="388"/>
      <c r="J5632" s="389"/>
      <c r="K5632" s="385"/>
      <c r="L5632" s="385"/>
      <c r="M5632" s="385"/>
      <c r="N5632" s="385"/>
      <c r="O5632" s="385"/>
      <c r="P5632" s="394" t="str">
        <f>TEXT(daily!$B5632,"mmmm")</f>
        <v>January</v>
      </c>
      <c r="Q5632" s="397"/>
      <c r="R5632" s="313" t="str">
        <f t="shared" si="127"/>
        <v>1900</v>
      </c>
    </row>
    <row r="5633" ht="24" customHeight="1" spans="1:18">
      <c r="A5633" s="383"/>
      <c r="B5633" s="384"/>
      <c r="C5633" s="385"/>
      <c r="D5633" s="386"/>
      <c r="E5633" s="387"/>
      <c r="F5633" s="388"/>
      <c r="G5633" s="389"/>
      <c r="H5633" s="390"/>
      <c r="I5633" s="388"/>
      <c r="J5633" s="389"/>
      <c r="K5633" s="385"/>
      <c r="L5633" s="385"/>
      <c r="M5633" s="385"/>
      <c r="N5633" s="385"/>
      <c r="O5633" s="385"/>
      <c r="P5633" s="394" t="str">
        <f>TEXT(daily!$B5633,"mmmm")</f>
        <v>January</v>
      </c>
      <c r="Q5633" s="396"/>
      <c r="R5633" s="313" t="str">
        <f t="shared" si="127"/>
        <v>1900</v>
      </c>
    </row>
    <row r="5634" ht="24" customHeight="1" spans="1:18">
      <c r="A5634" s="383"/>
      <c r="B5634" s="384"/>
      <c r="C5634" s="385"/>
      <c r="D5634" s="386"/>
      <c r="E5634" s="387"/>
      <c r="F5634" s="388"/>
      <c r="G5634" s="389"/>
      <c r="H5634" s="390"/>
      <c r="I5634" s="388"/>
      <c r="J5634" s="389"/>
      <c r="K5634" s="385"/>
      <c r="L5634" s="385"/>
      <c r="M5634" s="385"/>
      <c r="N5634" s="385"/>
      <c r="O5634" s="385"/>
      <c r="P5634" s="394" t="str">
        <f>TEXT(daily!$B5634,"mmmm")</f>
        <v>January</v>
      </c>
      <c r="Q5634" s="397"/>
      <c r="R5634" s="313" t="str">
        <f t="shared" si="127"/>
        <v>1900</v>
      </c>
    </row>
    <row r="5635" ht="24" customHeight="1" spans="1:18">
      <c r="A5635" s="383"/>
      <c r="B5635" s="384"/>
      <c r="C5635" s="385"/>
      <c r="D5635" s="386"/>
      <c r="E5635" s="387"/>
      <c r="F5635" s="388"/>
      <c r="G5635" s="389"/>
      <c r="H5635" s="390"/>
      <c r="I5635" s="388"/>
      <c r="J5635" s="389"/>
      <c r="K5635" s="385"/>
      <c r="L5635" s="385"/>
      <c r="M5635" s="385"/>
      <c r="N5635" s="385"/>
      <c r="O5635" s="385"/>
      <c r="P5635" s="394" t="str">
        <f>TEXT(daily!$B5635,"mmmm")</f>
        <v>January</v>
      </c>
      <c r="Q5635" s="396"/>
      <c r="R5635" s="313" t="str">
        <f t="shared" si="127"/>
        <v>1900</v>
      </c>
    </row>
    <row r="5636" ht="24" customHeight="1" spans="1:18">
      <c r="A5636" s="383"/>
      <c r="B5636" s="384"/>
      <c r="C5636" s="385"/>
      <c r="D5636" s="386"/>
      <c r="E5636" s="387"/>
      <c r="F5636" s="388"/>
      <c r="G5636" s="389"/>
      <c r="H5636" s="390"/>
      <c r="I5636" s="388"/>
      <c r="J5636" s="389"/>
      <c r="K5636" s="385"/>
      <c r="L5636" s="385"/>
      <c r="M5636" s="385"/>
      <c r="N5636" s="385"/>
      <c r="O5636" s="385"/>
      <c r="P5636" s="394" t="str">
        <f>TEXT(daily!$B5636,"mmmm")</f>
        <v>January</v>
      </c>
      <c r="Q5636" s="397"/>
      <c r="R5636" s="313" t="str">
        <f t="shared" si="127"/>
        <v>1900</v>
      </c>
    </row>
    <row r="5637" ht="24" customHeight="1" spans="1:18">
      <c r="A5637" s="383"/>
      <c r="B5637" s="384"/>
      <c r="C5637" s="385"/>
      <c r="D5637" s="386"/>
      <c r="E5637" s="387"/>
      <c r="F5637" s="388"/>
      <c r="G5637" s="389"/>
      <c r="H5637" s="390"/>
      <c r="I5637" s="388"/>
      <c r="J5637" s="389"/>
      <c r="K5637" s="385"/>
      <c r="L5637" s="385"/>
      <c r="M5637" s="385"/>
      <c r="N5637" s="385"/>
      <c r="O5637" s="385"/>
      <c r="P5637" s="394" t="str">
        <f>TEXT(daily!$B5637,"mmmm")</f>
        <v>January</v>
      </c>
      <c r="Q5637" s="396"/>
      <c r="R5637" s="313" t="str">
        <f t="shared" si="127"/>
        <v>1900</v>
      </c>
    </row>
    <row r="5638" ht="24" customHeight="1" spans="1:18">
      <c r="A5638" s="383"/>
      <c r="B5638" s="384"/>
      <c r="C5638" s="385"/>
      <c r="D5638" s="386"/>
      <c r="E5638" s="387"/>
      <c r="F5638" s="388"/>
      <c r="G5638" s="389"/>
      <c r="H5638" s="390"/>
      <c r="I5638" s="388"/>
      <c r="J5638" s="389"/>
      <c r="K5638" s="385"/>
      <c r="L5638" s="385"/>
      <c r="M5638" s="385"/>
      <c r="N5638" s="385"/>
      <c r="O5638" s="385"/>
      <c r="P5638" s="394" t="str">
        <f>TEXT(daily!$B5638,"mmmm")</f>
        <v>January</v>
      </c>
      <c r="Q5638" s="397"/>
      <c r="R5638" s="313" t="str">
        <f t="shared" si="127"/>
        <v>1900</v>
      </c>
    </row>
    <row r="5639" ht="24" customHeight="1" spans="1:18">
      <c r="A5639" s="383"/>
      <c r="B5639" s="384"/>
      <c r="C5639" s="385"/>
      <c r="D5639" s="386"/>
      <c r="E5639" s="387"/>
      <c r="F5639" s="388"/>
      <c r="G5639" s="389"/>
      <c r="H5639" s="390"/>
      <c r="I5639" s="388"/>
      <c r="J5639" s="389"/>
      <c r="K5639" s="385"/>
      <c r="L5639" s="385"/>
      <c r="M5639" s="385"/>
      <c r="N5639" s="385"/>
      <c r="O5639" s="385"/>
      <c r="P5639" s="394" t="str">
        <f>TEXT(daily!$B5639,"mmmm")</f>
        <v>January</v>
      </c>
      <c r="Q5639" s="396"/>
      <c r="R5639" s="313" t="str">
        <f t="shared" si="127"/>
        <v>1900</v>
      </c>
    </row>
    <row r="5640" ht="24" customHeight="1" spans="1:18">
      <c r="A5640" s="383"/>
      <c r="B5640" s="384"/>
      <c r="C5640" s="385"/>
      <c r="D5640" s="386"/>
      <c r="E5640" s="387"/>
      <c r="F5640" s="388"/>
      <c r="G5640" s="389"/>
      <c r="H5640" s="390"/>
      <c r="I5640" s="388"/>
      <c r="J5640" s="389"/>
      <c r="K5640" s="385"/>
      <c r="L5640" s="385"/>
      <c r="M5640" s="385"/>
      <c r="N5640" s="385"/>
      <c r="O5640" s="385"/>
      <c r="P5640" s="394" t="str">
        <f>TEXT(daily!$B5640,"mmmm")</f>
        <v>January</v>
      </c>
      <c r="Q5640" s="397"/>
      <c r="R5640" s="313" t="str">
        <f t="shared" si="127"/>
        <v>1900</v>
      </c>
    </row>
    <row r="5641" ht="24" customHeight="1" spans="1:18">
      <c r="A5641" s="383"/>
      <c r="B5641" s="384"/>
      <c r="C5641" s="385"/>
      <c r="D5641" s="386"/>
      <c r="E5641" s="387"/>
      <c r="F5641" s="388"/>
      <c r="G5641" s="389"/>
      <c r="H5641" s="390"/>
      <c r="I5641" s="388"/>
      <c r="J5641" s="389"/>
      <c r="K5641" s="385"/>
      <c r="L5641" s="385"/>
      <c r="M5641" s="385"/>
      <c r="N5641" s="385"/>
      <c r="O5641" s="385"/>
      <c r="P5641" s="394" t="str">
        <f>TEXT(daily!$B5641,"mmmm")</f>
        <v>January</v>
      </c>
      <c r="Q5641" s="396"/>
      <c r="R5641" s="313" t="str">
        <f t="shared" si="127"/>
        <v>1900</v>
      </c>
    </row>
    <row r="5642" ht="24" customHeight="1" spans="1:18">
      <c r="A5642" s="383"/>
      <c r="B5642" s="384"/>
      <c r="C5642" s="385"/>
      <c r="D5642" s="386"/>
      <c r="E5642" s="387"/>
      <c r="F5642" s="388"/>
      <c r="G5642" s="389"/>
      <c r="H5642" s="390"/>
      <c r="I5642" s="388"/>
      <c r="J5642" s="389"/>
      <c r="K5642" s="385"/>
      <c r="L5642" s="385"/>
      <c r="M5642" s="385"/>
      <c r="N5642" s="385"/>
      <c r="O5642" s="385"/>
      <c r="P5642" s="394" t="str">
        <f>TEXT(daily!$B5642,"mmmm")</f>
        <v>January</v>
      </c>
      <c r="Q5642" s="397"/>
      <c r="R5642" s="313" t="str">
        <f t="shared" si="127"/>
        <v>1900</v>
      </c>
    </row>
    <row r="5643" ht="24" customHeight="1" spans="1:18">
      <c r="A5643" s="383"/>
      <c r="B5643" s="384"/>
      <c r="C5643" s="385"/>
      <c r="D5643" s="386"/>
      <c r="E5643" s="387"/>
      <c r="F5643" s="388"/>
      <c r="G5643" s="389"/>
      <c r="H5643" s="390"/>
      <c r="I5643" s="388"/>
      <c r="J5643" s="389"/>
      <c r="K5643" s="385"/>
      <c r="L5643" s="385"/>
      <c r="M5643" s="385"/>
      <c r="N5643" s="385"/>
      <c r="O5643" s="385"/>
      <c r="P5643" s="394" t="str">
        <f>TEXT(daily!$B5643,"mmmm")</f>
        <v>January</v>
      </c>
      <c r="Q5643" s="396"/>
      <c r="R5643" s="313" t="str">
        <f t="shared" si="127"/>
        <v>1900</v>
      </c>
    </row>
    <row r="5644" ht="24" customHeight="1" spans="1:18">
      <c r="A5644" s="383"/>
      <c r="B5644" s="384"/>
      <c r="C5644" s="385"/>
      <c r="D5644" s="386"/>
      <c r="E5644" s="387"/>
      <c r="F5644" s="388"/>
      <c r="G5644" s="389"/>
      <c r="H5644" s="390"/>
      <c r="I5644" s="388"/>
      <c r="J5644" s="389"/>
      <c r="K5644" s="385"/>
      <c r="L5644" s="385"/>
      <c r="M5644" s="385"/>
      <c r="N5644" s="385"/>
      <c r="O5644" s="385"/>
      <c r="P5644" s="394" t="str">
        <f>TEXT(daily!$B5644,"mmmm")</f>
        <v>January</v>
      </c>
      <c r="Q5644" s="397"/>
      <c r="R5644" s="313" t="str">
        <f t="shared" si="127"/>
        <v>1900</v>
      </c>
    </row>
    <row r="5645" ht="24" customHeight="1" spans="1:18">
      <c r="A5645" s="383"/>
      <c r="B5645" s="384"/>
      <c r="C5645" s="385"/>
      <c r="D5645" s="386"/>
      <c r="E5645" s="387"/>
      <c r="F5645" s="388"/>
      <c r="G5645" s="389"/>
      <c r="H5645" s="390"/>
      <c r="I5645" s="388"/>
      <c r="J5645" s="389"/>
      <c r="K5645" s="385"/>
      <c r="L5645" s="385"/>
      <c r="M5645" s="385"/>
      <c r="N5645" s="385"/>
      <c r="O5645" s="385"/>
      <c r="P5645" s="394" t="str">
        <f>TEXT(daily!$B5645,"mmmm")</f>
        <v>January</v>
      </c>
      <c r="Q5645" s="396"/>
      <c r="R5645" s="313" t="str">
        <f t="shared" si="127"/>
        <v>1900</v>
      </c>
    </row>
    <row r="5646" ht="24" customHeight="1" spans="1:18">
      <c r="A5646" s="383"/>
      <c r="B5646" s="384"/>
      <c r="C5646" s="385"/>
      <c r="D5646" s="386"/>
      <c r="E5646" s="387"/>
      <c r="F5646" s="388"/>
      <c r="G5646" s="389"/>
      <c r="H5646" s="390"/>
      <c r="I5646" s="388"/>
      <c r="J5646" s="389"/>
      <c r="K5646" s="385"/>
      <c r="L5646" s="385"/>
      <c r="M5646" s="385"/>
      <c r="N5646" s="385"/>
      <c r="O5646" s="385"/>
      <c r="P5646" s="394" t="str">
        <f>TEXT(daily!$B5646,"mmmm")</f>
        <v>January</v>
      </c>
      <c r="Q5646" s="397"/>
      <c r="R5646" s="313" t="str">
        <f t="shared" si="127"/>
        <v>1900</v>
      </c>
    </row>
    <row r="5647" ht="24" customHeight="1" spans="1:18">
      <c r="A5647" s="383"/>
      <c r="B5647" s="384"/>
      <c r="C5647" s="385"/>
      <c r="D5647" s="386"/>
      <c r="E5647" s="387"/>
      <c r="F5647" s="388"/>
      <c r="G5647" s="389"/>
      <c r="H5647" s="390"/>
      <c r="I5647" s="388"/>
      <c r="J5647" s="389"/>
      <c r="K5647" s="385"/>
      <c r="L5647" s="385"/>
      <c r="M5647" s="385"/>
      <c r="N5647" s="385"/>
      <c r="O5647" s="385"/>
      <c r="P5647" s="394" t="str">
        <f>TEXT(daily!$B5647,"mmmm")</f>
        <v>January</v>
      </c>
      <c r="Q5647" s="396"/>
      <c r="R5647" s="313" t="str">
        <f t="shared" ref="R5647:R5710" si="128">TEXT(B5647,"yyyy")</f>
        <v>1900</v>
      </c>
    </row>
    <row r="5648" ht="24" customHeight="1" spans="1:18">
      <c r="A5648" s="383"/>
      <c r="B5648" s="384"/>
      <c r="C5648" s="385"/>
      <c r="D5648" s="386"/>
      <c r="E5648" s="387"/>
      <c r="F5648" s="388"/>
      <c r="G5648" s="389"/>
      <c r="H5648" s="390"/>
      <c r="I5648" s="388"/>
      <c r="J5648" s="389"/>
      <c r="K5648" s="385"/>
      <c r="L5648" s="385"/>
      <c r="M5648" s="385"/>
      <c r="N5648" s="385"/>
      <c r="O5648" s="385"/>
      <c r="P5648" s="394" t="str">
        <f>TEXT(daily!$B5648,"mmmm")</f>
        <v>January</v>
      </c>
      <c r="Q5648" s="397"/>
      <c r="R5648" s="313" t="str">
        <f t="shared" si="128"/>
        <v>1900</v>
      </c>
    </row>
    <row r="5649" ht="24" customHeight="1" spans="1:18">
      <c r="A5649" s="383"/>
      <c r="B5649" s="384"/>
      <c r="C5649" s="385"/>
      <c r="D5649" s="386"/>
      <c r="E5649" s="387"/>
      <c r="F5649" s="388"/>
      <c r="G5649" s="389"/>
      <c r="H5649" s="390"/>
      <c r="I5649" s="388"/>
      <c r="J5649" s="389"/>
      <c r="K5649" s="385"/>
      <c r="L5649" s="385"/>
      <c r="M5649" s="385"/>
      <c r="N5649" s="385"/>
      <c r="O5649" s="385"/>
      <c r="P5649" s="394" t="str">
        <f>TEXT(daily!$B5649,"mmmm")</f>
        <v>January</v>
      </c>
      <c r="Q5649" s="396"/>
      <c r="R5649" s="313" t="str">
        <f t="shared" si="128"/>
        <v>1900</v>
      </c>
    </row>
    <row r="5650" ht="24" customHeight="1" spans="1:18">
      <c r="A5650" s="383"/>
      <c r="B5650" s="384"/>
      <c r="C5650" s="385"/>
      <c r="D5650" s="386"/>
      <c r="E5650" s="387"/>
      <c r="F5650" s="388"/>
      <c r="G5650" s="389"/>
      <c r="H5650" s="390"/>
      <c r="I5650" s="388"/>
      <c r="J5650" s="389"/>
      <c r="K5650" s="385"/>
      <c r="L5650" s="385"/>
      <c r="M5650" s="385"/>
      <c r="N5650" s="385"/>
      <c r="O5650" s="385"/>
      <c r="P5650" s="394" t="str">
        <f>TEXT(daily!$B5650,"mmmm")</f>
        <v>January</v>
      </c>
      <c r="Q5650" s="397"/>
      <c r="R5650" s="313" t="str">
        <f t="shared" si="128"/>
        <v>1900</v>
      </c>
    </row>
    <row r="5651" ht="24" customHeight="1" spans="1:18">
      <c r="A5651" s="383"/>
      <c r="B5651" s="384"/>
      <c r="C5651" s="385"/>
      <c r="D5651" s="386"/>
      <c r="E5651" s="387"/>
      <c r="F5651" s="388"/>
      <c r="G5651" s="389"/>
      <c r="H5651" s="390"/>
      <c r="I5651" s="388"/>
      <c r="J5651" s="389"/>
      <c r="K5651" s="385"/>
      <c r="L5651" s="385"/>
      <c r="M5651" s="385"/>
      <c r="N5651" s="385"/>
      <c r="O5651" s="385"/>
      <c r="P5651" s="394" t="str">
        <f>TEXT(daily!$B5651,"mmmm")</f>
        <v>January</v>
      </c>
      <c r="Q5651" s="396"/>
      <c r="R5651" s="313" t="str">
        <f t="shared" si="128"/>
        <v>1900</v>
      </c>
    </row>
    <row r="5652" ht="24" customHeight="1" spans="1:18">
      <c r="A5652" s="383"/>
      <c r="B5652" s="384"/>
      <c r="C5652" s="385"/>
      <c r="D5652" s="386"/>
      <c r="E5652" s="387"/>
      <c r="F5652" s="388"/>
      <c r="G5652" s="389"/>
      <c r="H5652" s="390"/>
      <c r="I5652" s="388"/>
      <c r="J5652" s="389"/>
      <c r="K5652" s="385"/>
      <c r="L5652" s="385"/>
      <c r="M5652" s="385"/>
      <c r="N5652" s="385"/>
      <c r="O5652" s="385"/>
      <c r="P5652" s="394" t="str">
        <f>TEXT(daily!$B5652,"mmmm")</f>
        <v>January</v>
      </c>
      <c r="Q5652" s="397"/>
      <c r="R5652" s="313" t="str">
        <f t="shared" si="128"/>
        <v>1900</v>
      </c>
    </row>
    <row r="5653" ht="24" customHeight="1" spans="1:18">
      <c r="A5653" s="383"/>
      <c r="B5653" s="384"/>
      <c r="C5653" s="385"/>
      <c r="D5653" s="386"/>
      <c r="E5653" s="387"/>
      <c r="F5653" s="388"/>
      <c r="G5653" s="389"/>
      <c r="H5653" s="390"/>
      <c r="I5653" s="388"/>
      <c r="J5653" s="389"/>
      <c r="K5653" s="385"/>
      <c r="L5653" s="385"/>
      <c r="M5653" s="385"/>
      <c r="N5653" s="385"/>
      <c r="O5653" s="385"/>
      <c r="P5653" s="394" t="str">
        <f>TEXT(daily!$B5653,"mmmm")</f>
        <v>January</v>
      </c>
      <c r="Q5653" s="396"/>
      <c r="R5653" s="313" t="str">
        <f t="shared" si="128"/>
        <v>1900</v>
      </c>
    </row>
    <row r="5654" ht="24" customHeight="1" spans="1:18">
      <c r="A5654" s="383"/>
      <c r="B5654" s="384"/>
      <c r="C5654" s="385"/>
      <c r="D5654" s="386"/>
      <c r="E5654" s="387"/>
      <c r="F5654" s="388"/>
      <c r="G5654" s="389"/>
      <c r="H5654" s="390"/>
      <c r="I5654" s="388"/>
      <c r="J5654" s="389"/>
      <c r="K5654" s="385"/>
      <c r="L5654" s="385"/>
      <c r="M5654" s="385"/>
      <c r="N5654" s="385"/>
      <c r="O5654" s="385"/>
      <c r="P5654" s="394" t="str">
        <f>TEXT(daily!$B5654,"mmmm")</f>
        <v>January</v>
      </c>
      <c r="Q5654" s="397"/>
      <c r="R5654" s="313" t="str">
        <f t="shared" si="128"/>
        <v>1900</v>
      </c>
    </row>
    <row r="5655" ht="24" customHeight="1" spans="1:18">
      <c r="A5655" s="383"/>
      <c r="B5655" s="384"/>
      <c r="C5655" s="385"/>
      <c r="D5655" s="386"/>
      <c r="E5655" s="387"/>
      <c r="F5655" s="388"/>
      <c r="G5655" s="389"/>
      <c r="H5655" s="390"/>
      <c r="I5655" s="388"/>
      <c r="J5655" s="389"/>
      <c r="K5655" s="385"/>
      <c r="L5655" s="385"/>
      <c r="M5655" s="385"/>
      <c r="N5655" s="385"/>
      <c r="O5655" s="385"/>
      <c r="P5655" s="394" t="str">
        <f>TEXT(daily!$B5655,"mmmm")</f>
        <v>January</v>
      </c>
      <c r="Q5655" s="396"/>
      <c r="R5655" s="313" t="str">
        <f t="shared" si="128"/>
        <v>1900</v>
      </c>
    </row>
    <row r="5656" ht="24" customHeight="1" spans="1:18">
      <c r="A5656" s="383"/>
      <c r="B5656" s="384"/>
      <c r="C5656" s="385"/>
      <c r="D5656" s="386"/>
      <c r="E5656" s="387"/>
      <c r="F5656" s="388"/>
      <c r="G5656" s="389"/>
      <c r="H5656" s="390"/>
      <c r="I5656" s="388"/>
      <c r="J5656" s="389"/>
      <c r="K5656" s="385"/>
      <c r="L5656" s="385"/>
      <c r="M5656" s="385"/>
      <c r="N5656" s="385"/>
      <c r="O5656" s="385"/>
      <c r="P5656" s="394" t="str">
        <f>TEXT(daily!$B5656,"mmmm")</f>
        <v>January</v>
      </c>
      <c r="Q5656" s="397"/>
      <c r="R5656" s="313" t="str">
        <f t="shared" si="128"/>
        <v>1900</v>
      </c>
    </row>
    <row r="5657" ht="24" customHeight="1" spans="1:18">
      <c r="A5657" s="383"/>
      <c r="B5657" s="384"/>
      <c r="C5657" s="385"/>
      <c r="D5657" s="386"/>
      <c r="E5657" s="387"/>
      <c r="F5657" s="388"/>
      <c r="G5657" s="389"/>
      <c r="H5657" s="390"/>
      <c r="I5657" s="388"/>
      <c r="J5657" s="389"/>
      <c r="K5657" s="385"/>
      <c r="L5657" s="385"/>
      <c r="M5657" s="385"/>
      <c r="N5657" s="385"/>
      <c r="O5657" s="385"/>
      <c r="P5657" s="394" t="str">
        <f>TEXT(daily!$B5657,"mmmm")</f>
        <v>January</v>
      </c>
      <c r="Q5657" s="396"/>
      <c r="R5657" s="313" t="str">
        <f t="shared" si="128"/>
        <v>1900</v>
      </c>
    </row>
    <row r="5658" ht="24" customHeight="1" spans="1:18">
      <c r="A5658" s="383"/>
      <c r="B5658" s="384"/>
      <c r="C5658" s="385"/>
      <c r="D5658" s="386"/>
      <c r="E5658" s="387"/>
      <c r="F5658" s="388"/>
      <c r="G5658" s="389"/>
      <c r="H5658" s="390"/>
      <c r="I5658" s="388"/>
      <c r="J5658" s="389"/>
      <c r="K5658" s="385"/>
      <c r="L5658" s="385"/>
      <c r="M5658" s="385"/>
      <c r="N5658" s="385"/>
      <c r="O5658" s="385"/>
      <c r="P5658" s="394" t="str">
        <f>TEXT(daily!$B5658,"mmmm")</f>
        <v>January</v>
      </c>
      <c r="Q5658" s="397"/>
      <c r="R5658" s="313" t="str">
        <f t="shared" si="128"/>
        <v>1900</v>
      </c>
    </row>
    <row r="5659" ht="24" customHeight="1" spans="1:18">
      <c r="A5659" s="383"/>
      <c r="B5659" s="384"/>
      <c r="C5659" s="385"/>
      <c r="D5659" s="386"/>
      <c r="E5659" s="387"/>
      <c r="F5659" s="388"/>
      <c r="G5659" s="389"/>
      <c r="H5659" s="390"/>
      <c r="I5659" s="388"/>
      <c r="J5659" s="389"/>
      <c r="K5659" s="385"/>
      <c r="L5659" s="385"/>
      <c r="M5659" s="385"/>
      <c r="N5659" s="385"/>
      <c r="O5659" s="385"/>
      <c r="P5659" s="394" t="str">
        <f>TEXT(daily!$B5659,"mmmm")</f>
        <v>January</v>
      </c>
      <c r="Q5659" s="396"/>
      <c r="R5659" s="313" t="str">
        <f t="shared" si="128"/>
        <v>1900</v>
      </c>
    </row>
    <row r="5660" ht="24" customHeight="1" spans="1:18">
      <c r="A5660" s="383"/>
      <c r="B5660" s="384"/>
      <c r="C5660" s="385"/>
      <c r="D5660" s="386"/>
      <c r="E5660" s="387"/>
      <c r="F5660" s="388"/>
      <c r="G5660" s="389"/>
      <c r="H5660" s="390"/>
      <c r="I5660" s="388"/>
      <c r="J5660" s="389"/>
      <c r="K5660" s="385"/>
      <c r="L5660" s="385"/>
      <c r="M5660" s="385"/>
      <c r="N5660" s="385"/>
      <c r="O5660" s="385"/>
      <c r="P5660" s="394" t="str">
        <f>TEXT(daily!$B5660,"mmmm")</f>
        <v>January</v>
      </c>
      <c r="Q5660" s="397"/>
      <c r="R5660" s="313" t="str">
        <f t="shared" si="128"/>
        <v>1900</v>
      </c>
    </row>
    <row r="5661" ht="24" customHeight="1" spans="1:18">
      <c r="A5661" s="383"/>
      <c r="B5661" s="384"/>
      <c r="C5661" s="385"/>
      <c r="D5661" s="386"/>
      <c r="E5661" s="387"/>
      <c r="F5661" s="388"/>
      <c r="G5661" s="389"/>
      <c r="H5661" s="390"/>
      <c r="I5661" s="388"/>
      <c r="J5661" s="389"/>
      <c r="K5661" s="385"/>
      <c r="L5661" s="385"/>
      <c r="M5661" s="385"/>
      <c r="N5661" s="385"/>
      <c r="O5661" s="385"/>
      <c r="P5661" s="394" t="str">
        <f>TEXT(daily!$B5661,"mmmm")</f>
        <v>January</v>
      </c>
      <c r="Q5661" s="396"/>
      <c r="R5661" s="313" t="str">
        <f t="shared" si="128"/>
        <v>1900</v>
      </c>
    </row>
    <row r="5662" ht="24" customHeight="1" spans="1:18">
      <c r="A5662" s="383"/>
      <c r="B5662" s="384"/>
      <c r="C5662" s="385"/>
      <c r="D5662" s="386"/>
      <c r="E5662" s="387"/>
      <c r="F5662" s="388"/>
      <c r="G5662" s="389"/>
      <c r="H5662" s="390"/>
      <c r="I5662" s="388"/>
      <c r="J5662" s="389"/>
      <c r="K5662" s="385"/>
      <c r="L5662" s="385"/>
      <c r="M5662" s="385"/>
      <c r="N5662" s="385"/>
      <c r="O5662" s="385"/>
      <c r="P5662" s="394" t="str">
        <f>TEXT(daily!$B5662,"mmmm")</f>
        <v>January</v>
      </c>
      <c r="Q5662" s="397"/>
      <c r="R5662" s="313" t="str">
        <f t="shared" si="128"/>
        <v>1900</v>
      </c>
    </row>
    <row r="5663" ht="24" customHeight="1" spans="1:18">
      <c r="A5663" s="383"/>
      <c r="B5663" s="384"/>
      <c r="C5663" s="385"/>
      <c r="D5663" s="386"/>
      <c r="E5663" s="387"/>
      <c r="F5663" s="388"/>
      <c r="G5663" s="389"/>
      <c r="H5663" s="390"/>
      <c r="I5663" s="388"/>
      <c r="J5663" s="389"/>
      <c r="K5663" s="385"/>
      <c r="L5663" s="385"/>
      <c r="M5663" s="385"/>
      <c r="N5663" s="385"/>
      <c r="O5663" s="385"/>
      <c r="P5663" s="394" t="str">
        <f>TEXT(daily!$B5663,"mmmm")</f>
        <v>January</v>
      </c>
      <c r="Q5663" s="396"/>
      <c r="R5663" s="313" t="str">
        <f t="shared" si="128"/>
        <v>1900</v>
      </c>
    </row>
    <row r="5664" ht="24" customHeight="1" spans="1:18">
      <c r="A5664" s="383"/>
      <c r="B5664" s="384"/>
      <c r="C5664" s="385"/>
      <c r="D5664" s="386"/>
      <c r="E5664" s="387"/>
      <c r="F5664" s="388"/>
      <c r="G5664" s="389"/>
      <c r="H5664" s="390"/>
      <c r="I5664" s="388"/>
      <c r="J5664" s="389"/>
      <c r="K5664" s="385"/>
      <c r="L5664" s="385"/>
      <c r="M5664" s="385"/>
      <c r="N5664" s="385"/>
      <c r="O5664" s="385"/>
      <c r="P5664" s="394" t="str">
        <f>TEXT(daily!$B5664,"mmmm")</f>
        <v>January</v>
      </c>
      <c r="Q5664" s="397"/>
      <c r="R5664" s="313" t="str">
        <f t="shared" si="128"/>
        <v>1900</v>
      </c>
    </row>
    <row r="5665" ht="24" customHeight="1" spans="1:18">
      <c r="A5665" s="383"/>
      <c r="B5665" s="384"/>
      <c r="C5665" s="385"/>
      <c r="D5665" s="386"/>
      <c r="E5665" s="387"/>
      <c r="F5665" s="388"/>
      <c r="G5665" s="389"/>
      <c r="H5665" s="390"/>
      <c r="I5665" s="388"/>
      <c r="J5665" s="389"/>
      <c r="K5665" s="385"/>
      <c r="L5665" s="385"/>
      <c r="M5665" s="385"/>
      <c r="N5665" s="385"/>
      <c r="O5665" s="385"/>
      <c r="P5665" s="394" t="str">
        <f>TEXT(daily!$B5665,"mmmm")</f>
        <v>January</v>
      </c>
      <c r="Q5665" s="396"/>
      <c r="R5665" s="313" t="str">
        <f t="shared" si="128"/>
        <v>1900</v>
      </c>
    </row>
    <row r="5666" ht="24" customHeight="1" spans="1:18">
      <c r="A5666" s="383"/>
      <c r="B5666" s="384"/>
      <c r="C5666" s="385"/>
      <c r="D5666" s="386"/>
      <c r="E5666" s="387"/>
      <c r="F5666" s="388"/>
      <c r="G5666" s="389"/>
      <c r="H5666" s="390"/>
      <c r="I5666" s="388"/>
      <c r="J5666" s="389"/>
      <c r="K5666" s="385"/>
      <c r="L5666" s="385"/>
      <c r="M5666" s="385"/>
      <c r="N5666" s="385"/>
      <c r="O5666" s="385"/>
      <c r="P5666" s="394" t="str">
        <f>TEXT(daily!$B5666,"mmmm")</f>
        <v>January</v>
      </c>
      <c r="Q5666" s="397"/>
      <c r="R5666" s="313" t="str">
        <f t="shared" si="128"/>
        <v>1900</v>
      </c>
    </row>
    <row r="5667" ht="24" customHeight="1" spans="1:18">
      <c r="A5667" s="383"/>
      <c r="B5667" s="384"/>
      <c r="C5667" s="385"/>
      <c r="D5667" s="386"/>
      <c r="E5667" s="387"/>
      <c r="F5667" s="388"/>
      <c r="G5667" s="389"/>
      <c r="H5667" s="390"/>
      <c r="I5667" s="388"/>
      <c r="J5667" s="389"/>
      <c r="K5667" s="385"/>
      <c r="L5667" s="385"/>
      <c r="M5667" s="385"/>
      <c r="N5667" s="385"/>
      <c r="O5667" s="385"/>
      <c r="P5667" s="394" t="str">
        <f>TEXT(daily!$B5667,"mmmm")</f>
        <v>January</v>
      </c>
      <c r="Q5667" s="396"/>
      <c r="R5667" s="313" t="str">
        <f t="shared" si="128"/>
        <v>1900</v>
      </c>
    </row>
    <row r="5668" ht="24" customHeight="1" spans="1:18">
      <c r="A5668" s="383"/>
      <c r="B5668" s="384"/>
      <c r="C5668" s="385"/>
      <c r="D5668" s="386"/>
      <c r="E5668" s="387"/>
      <c r="F5668" s="388"/>
      <c r="G5668" s="389"/>
      <c r="H5668" s="390"/>
      <c r="I5668" s="388"/>
      <c r="J5668" s="389"/>
      <c r="K5668" s="385"/>
      <c r="L5668" s="385"/>
      <c r="M5668" s="385"/>
      <c r="N5668" s="385"/>
      <c r="O5668" s="385"/>
      <c r="P5668" s="394" t="str">
        <f>TEXT(daily!$B5668,"mmmm")</f>
        <v>January</v>
      </c>
      <c r="Q5668" s="397"/>
      <c r="R5668" s="313" t="str">
        <f t="shared" si="128"/>
        <v>1900</v>
      </c>
    </row>
    <row r="5669" ht="24" customHeight="1" spans="1:18">
      <c r="A5669" s="383"/>
      <c r="B5669" s="384"/>
      <c r="C5669" s="385"/>
      <c r="D5669" s="386"/>
      <c r="E5669" s="387"/>
      <c r="F5669" s="388"/>
      <c r="G5669" s="389"/>
      <c r="H5669" s="390"/>
      <c r="I5669" s="388"/>
      <c r="J5669" s="389"/>
      <c r="K5669" s="385"/>
      <c r="L5669" s="385"/>
      <c r="M5669" s="385"/>
      <c r="N5669" s="385"/>
      <c r="O5669" s="385"/>
      <c r="P5669" s="394" t="str">
        <f>TEXT(daily!$B5669,"mmmm")</f>
        <v>January</v>
      </c>
      <c r="Q5669" s="396"/>
      <c r="R5669" s="313" t="str">
        <f t="shared" si="128"/>
        <v>1900</v>
      </c>
    </row>
    <row r="5670" ht="24" customHeight="1" spans="1:18">
      <c r="A5670" s="383"/>
      <c r="B5670" s="384"/>
      <c r="C5670" s="385"/>
      <c r="D5670" s="386"/>
      <c r="E5670" s="387"/>
      <c r="F5670" s="388"/>
      <c r="G5670" s="389"/>
      <c r="H5670" s="390"/>
      <c r="I5670" s="388"/>
      <c r="J5670" s="389"/>
      <c r="K5670" s="385"/>
      <c r="L5670" s="385"/>
      <c r="M5670" s="385"/>
      <c r="N5670" s="385"/>
      <c r="O5670" s="385"/>
      <c r="P5670" s="394" t="str">
        <f>TEXT(daily!$B5670,"mmmm")</f>
        <v>January</v>
      </c>
      <c r="Q5670" s="397"/>
      <c r="R5670" s="313" t="str">
        <f t="shared" si="128"/>
        <v>1900</v>
      </c>
    </row>
    <row r="5671" ht="24" customHeight="1" spans="1:18">
      <c r="A5671" s="383"/>
      <c r="B5671" s="384"/>
      <c r="C5671" s="385"/>
      <c r="D5671" s="386"/>
      <c r="E5671" s="387"/>
      <c r="F5671" s="388"/>
      <c r="G5671" s="389"/>
      <c r="H5671" s="390"/>
      <c r="I5671" s="388"/>
      <c r="J5671" s="389"/>
      <c r="K5671" s="385"/>
      <c r="L5671" s="385"/>
      <c r="M5671" s="385"/>
      <c r="N5671" s="385"/>
      <c r="O5671" s="385"/>
      <c r="P5671" s="394" t="str">
        <f>TEXT(daily!$B5671,"mmmm")</f>
        <v>January</v>
      </c>
      <c r="Q5671" s="396"/>
      <c r="R5671" s="313" t="str">
        <f t="shared" si="128"/>
        <v>1900</v>
      </c>
    </row>
    <row r="5672" ht="24" customHeight="1" spans="1:18">
      <c r="A5672" s="383"/>
      <c r="B5672" s="384"/>
      <c r="C5672" s="385"/>
      <c r="D5672" s="386"/>
      <c r="E5672" s="387"/>
      <c r="F5672" s="388"/>
      <c r="G5672" s="389"/>
      <c r="H5672" s="390"/>
      <c r="I5672" s="388"/>
      <c r="J5672" s="389"/>
      <c r="K5672" s="385"/>
      <c r="L5672" s="385"/>
      <c r="M5672" s="385"/>
      <c r="N5672" s="385"/>
      <c r="O5672" s="385"/>
      <c r="P5672" s="394" t="str">
        <f>TEXT(daily!$B5672,"mmmm")</f>
        <v>January</v>
      </c>
      <c r="Q5672" s="397"/>
      <c r="R5672" s="313" t="str">
        <f t="shared" si="128"/>
        <v>1900</v>
      </c>
    </row>
    <row r="5673" ht="24" customHeight="1" spans="1:18">
      <c r="A5673" s="383"/>
      <c r="B5673" s="384"/>
      <c r="C5673" s="385"/>
      <c r="D5673" s="386"/>
      <c r="E5673" s="387"/>
      <c r="F5673" s="388"/>
      <c r="G5673" s="389"/>
      <c r="H5673" s="390"/>
      <c r="I5673" s="388"/>
      <c r="J5673" s="389"/>
      <c r="K5673" s="385"/>
      <c r="L5673" s="385"/>
      <c r="M5673" s="385"/>
      <c r="N5673" s="385"/>
      <c r="O5673" s="385"/>
      <c r="P5673" s="394" t="str">
        <f>TEXT(daily!$B5673,"mmmm")</f>
        <v>January</v>
      </c>
      <c r="Q5673" s="396"/>
      <c r="R5673" s="313" t="str">
        <f t="shared" si="128"/>
        <v>1900</v>
      </c>
    </row>
    <row r="5674" ht="24" customHeight="1" spans="1:18">
      <c r="A5674" s="383"/>
      <c r="B5674" s="384"/>
      <c r="C5674" s="385"/>
      <c r="D5674" s="386"/>
      <c r="E5674" s="387"/>
      <c r="F5674" s="388"/>
      <c r="G5674" s="389"/>
      <c r="H5674" s="390"/>
      <c r="I5674" s="388"/>
      <c r="J5674" s="389"/>
      <c r="K5674" s="385"/>
      <c r="L5674" s="385"/>
      <c r="M5674" s="385"/>
      <c r="N5674" s="385"/>
      <c r="O5674" s="385"/>
      <c r="P5674" s="394" t="str">
        <f>TEXT(daily!$B5674,"mmmm")</f>
        <v>January</v>
      </c>
      <c r="Q5674" s="397"/>
      <c r="R5674" s="313" t="str">
        <f t="shared" si="128"/>
        <v>1900</v>
      </c>
    </row>
    <row r="5675" ht="24" customHeight="1" spans="1:18">
      <c r="A5675" s="383"/>
      <c r="B5675" s="384"/>
      <c r="C5675" s="385"/>
      <c r="D5675" s="386"/>
      <c r="E5675" s="387"/>
      <c r="F5675" s="388"/>
      <c r="G5675" s="389"/>
      <c r="H5675" s="390"/>
      <c r="I5675" s="388"/>
      <c r="J5675" s="389"/>
      <c r="K5675" s="385"/>
      <c r="L5675" s="385"/>
      <c r="M5675" s="385"/>
      <c r="N5675" s="385"/>
      <c r="O5675" s="385"/>
      <c r="P5675" s="394" t="str">
        <f>TEXT(daily!$B5675,"mmmm")</f>
        <v>January</v>
      </c>
      <c r="Q5675" s="396"/>
      <c r="R5675" s="313" t="str">
        <f t="shared" si="128"/>
        <v>1900</v>
      </c>
    </row>
    <row r="5676" ht="24" customHeight="1" spans="1:18">
      <c r="A5676" s="383"/>
      <c r="B5676" s="384"/>
      <c r="C5676" s="385"/>
      <c r="D5676" s="386"/>
      <c r="E5676" s="387"/>
      <c r="F5676" s="388"/>
      <c r="G5676" s="389"/>
      <c r="H5676" s="390"/>
      <c r="I5676" s="388"/>
      <c r="J5676" s="389"/>
      <c r="K5676" s="385"/>
      <c r="L5676" s="385"/>
      <c r="M5676" s="385"/>
      <c r="N5676" s="385"/>
      <c r="O5676" s="385"/>
      <c r="P5676" s="394" t="str">
        <f>TEXT(daily!$B5676,"mmmm")</f>
        <v>January</v>
      </c>
      <c r="Q5676" s="397"/>
      <c r="R5676" s="313" t="str">
        <f t="shared" si="128"/>
        <v>1900</v>
      </c>
    </row>
    <row r="5677" ht="24" customHeight="1" spans="1:18">
      <c r="A5677" s="383"/>
      <c r="B5677" s="384"/>
      <c r="C5677" s="385"/>
      <c r="D5677" s="386"/>
      <c r="E5677" s="387"/>
      <c r="F5677" s="388"/>
      <c r="G5677" s="389"/>
      <c r="H5677" s="390"/>
      <c r="I5677" s="388"/>
      <c r="J5677" s="389"/>
      <c r="K5677" s="385"/>
      <c r="L5677" s="385"/>
      <c r="M5677" s="385"/>
      <c r="N5677" s="385"/>
      <c r="O5677" s="385"/>
      <c r="P5677" s="394" t="str">
        <f>TEXT(daily!$B5677,"mmmm")</f>
        <v>January</v>
      </c>
      <c r="Q5677" s="396"/>
      <c r="R5677" s="313" t="str">
        <f t="shared" si="128"/>
        <v>1900</v>
      </c>
    </row>
    <row r="5678" ht="24" customHeight="1" spans="1:18">
      <c r="A5678" s="383"/>
      <c r="B5678" s="384"/>
      <c r="C5678" s="385"/>
      <c r="D5678" s="386"/>
      <c r="E5678" s="387"/>
      <c r="F5678" s="388"/>
      <c r="G5678" s="389"/>
      <c r="H5678" s="390"/>
      <c r="I5678" s="388"/>
      <c r="J5678" s="389"/>
      <c r="K5678" s="385"/>
      <c r="L5678" s="385"/>
      <c r="M5678" s="385"/>
      <c r="N5678" s="385"/>
      <c r="O5678" s="385"/>
      <c r="P5678" s="394" t="str">
        <f>TEXT(daily!$B5678,"mmmm")</f>
        <v>January</v>
      </c>
      <c r="Q5678" s="397"/>
      <c r="R5678" s="313" t="str">
        <f t="shared" si="128"/>
        <v>1900</v>
      </c>
    </row>
    <row r="5679" ht="24" customHeight="1" spans="1:18">
      <c r="A5679" s="383"/>
      <c r="B5679" s="384"/>
      <c r="C5679" s="385"/>
      <c r="D5679" s="386"/>
      <c r="E5679" s="387"/>
      <c r="F5679" s="388"/>
      <c r="G5679" s="389"/>
      <c r="H5679" s="390"/>
      <c r="I5679" s="388"/>
      <c r="J5679" s="389"/>
      <c r="K5679" s="385"/>
      <c r="L5679" s="385"/>
      <c r="M5679" s="385"/>
      <c r="N5679" s="385"/>
      <c r="O5679" s="385"/>
      <c r="P5679" s="394" t="str">
        <f>TEXT(daily!$B5679,"mmmm")</f>
        <v>January</v>
      </c>
      <c r="Q5679" s="396"/>
      <c r="R5679" s="313" t="str">
        <f t="shared" si="128"/>
        <v>1900</v>
      </c>
    </row>
    <row r="5680" ht="24" customHeight="1" spans="1:18">
      <c r="A5680" s="383"/>
      <c r="B5680" s="384"/>
      <c r="C5680" s="385"/>
      <c r="D5680" s="386"/>
      <c r="E5680" s="387"/>
      <c r="F5680" s="388"/>
      <c r="G5680" s="389"/>
      <c r="H5680" s="390"/>
      <c r="I5680" s="388"/>
      <c r="J5680" s="389"/>
      <c r="K5680" s="385"/>
      <c r="L5680" s="385"/>
      <c r="M5680" s="385"/>
      <c r="N5680" s="385"/>
      <c r="O5680" s="385"/>
      <c r="P5680" s="394" t="str">
        <f>TEXT(daily!$B5680,"mmmm")</f>
        <v>January</v>
      </c>
      <c r="Q5680" s="397"/>
      <c r="R5680" s="313" t="str">
        <f t="shared" si="128"/>
        <v>1900</v>
      </c>
    </row>
    <row r="5681" ht="24" customHeight="1" spans="1:18">
      <c r="A5681" s="383"/>
      <c r="B5681" s="384"/>
      <c r="C5681" s="385"/>
      <c r="D5681" s="386"/>
      <c r="E5681" s="387"/>
      <c r="F5681" s="388"/>
      <c r="G5681" s="389"/>
      <c r="H5681" s="390"/>
      <c r="I5681" s="388"/>
      <c r="J5681" s="389"/>
      <c r="K5681" s="385"/>
      <c r="L5681" s="385"/>
      <c r="M5681" s="385"/>
      <c r="N5681" s="385"/>
      <c r="O5681" s="385"/>
      <c r="P5681" s="394" t="str">
        <f>TEXT(daily!$B5681,"mmmm")</f>
        <v>January</v>
      </c>
      <c r="Q5681" s="396"/>
      <c r="R5681" s="313" t="str">
        <f t="shared" si="128"/>
        <v>1900</v>
      </c>
    </row>
    <row r="5682" ht="24" customHeight="1" spans="1:18">
      <c r="A5682" s="383"/>
      <c r="B5682" s="384"/>
      <c r="C5682" s="385"/>
      <c r="D5682" s="386"/>
      <c r="E5682" s="387"/>
      <c r="F5682" s="388"/>
      <c r="G5682" s="389"/>
      <c r="H5682" s="390"/>
      <c r="I5682" s="388"/>
      <c r="J5682" s="389"/>
      <c r="K5682" s="385"/>
      <c r="L5682" s="385"/>
      <c r="M5682" s="385"/>
      <c r="N5682" s="385"/>
      <c r="O5682" s="385"/>
      <c r="P5682" s="394" t="str">
        <f>TEXT(daily!$B5682,"mmmm")</f>
        <v>January</v>
      </c>
      <c r="Q5682" s="397"/>
      <c r="R5682" s="313" t="str">
        <f t="shared" si="128"/>
        <v>1900</v>
      </c>
    </row>
    <row r="5683" ht="24" customHeight="1" spans="1:18">
      <c r="A5683" s="383"/>
      <c r="B5683" s="384"/>
      <c r="C5683" s="385"/>
      <c r="D5683" s="386"/>
      <c r="E5683" s="387"/>
      <c r="F5683" s="388"/>
      <c r="G5683" s="389"/>
      <c r="H5683" s="390"/>
      <c r="I5683" s="388"/>
      <c r="J5683" s="389"/>
      <c r="K5683" s="385"/>
      <c r="L5683" s="385"/>
      <c r="M5683" s="385"/>
      <c r="N5683" s="385"/>
      <c r="O5683" s="385"/>
      <c r="P5683" s="394" t="str">
        <f>TEXT(daily!$B5683,"mmmm")</f>
        <v>January</v>
      </c>
      <c r="Q5683" s="396"/>
      <c r="R5683" s="313" t="str">
        <f t="shared" si="128"/>
        <v>1900</v>
      </c>
    </row>
    <row r="5684" ht="24" customHeight="1" spans="1:18">
      <c r="A5684" s="383"/>
      <c r="B5684" s="384"/>
      <c r="C5684" s="385"/>
      <c r="D5684" s="386"/>
      <c r="E5684" s="387"/>
      <c r="F5684" s="388"/>
      <c r="G5684" s="389"/>
      <c r="H5684" s="390"/>
      <c r="I5684" s="388"/>
      <c r="J5684" s="389"/>
      <c r="K5684" s="385"/>
      <c r="L5684" s="385"/>
      <c r="M5684" s="385"/>
      <c r="N5684" s="385"/>
      <c r="O5684" s="385"/>
      <c r="P5684" s="394" t="str">
        <f>TEXT(daily!$B5684,"mmmm")</f>
        <v>January</v>
      </c>
      <c r="Q5684" s="397"/>
      <c r="R5684" s="313" t="str">
        <f t="shared" si="128"/>
        <v>1900</v>
      </c>
    </row>
    <row r="5685" ht="24" customHeight="1" spans="1:18">
      <c r="A5685" s="383"/>
      <c r="B5685" s="384"/>
      <c r="C5685" s="385"/>
      <c r="D5685" s="386"/>
      <c r="E5685" s="387"/>
      <c r="F5685" s="388"/>
      <c r="G5685" s="389"/>
      <c r="H5685" s="390"/>
      <c r="I5685" s="388"/>
      <c r="J5685" s="389"/>
      <c r="K5685" s="385"/>
      <c r="L5685" s="385"/>
      <c r="M5685" s="385"/>
      <c r="N5685" s="385"/>
      <c r="O5685" s="385"/>
      <c r="P5685" s="394" t="str">
        <f>TEXT(daily!$B5685,"mmmm")</f>
        <v>January</v>
      </c>
      <c r="Q5685" s="396"/>
      <c r="R5685" s="313" t="str">
        <f t="shared" si="128"/>
        <v>1900</v>
      </c>
    </row>
    <row r="5686" ht="24" customHeight="1" spans="1:18">
      <c r="A5686" s="383"/>
      <c r="B5686" s="384"/>
      <c r="C5686" s="385"/>
      <c r="D5686" s="386"/>
      <c r="E5686" s="387"/>
      <c r="F5686" s="388"/>
      <c r="G5686" s="389"/>
      <c r="H5686" s="390"/>
      <c r="I5686" s="388"/>
      <c r="J5686" s="389"/>
      <c r="K5686" s="385"/>
      <c r="L5686" s="385"/>
      <c r="M5686" s="385"/>
      <c r="N5686" s="385"/>
      <c r="O5686" s="385"/>
      <c r="P5686" s="394" t="str">
        <f>TEXT(daily!$B5686,"mmmm")</f>
        <v>January</v>
      </c>
      <c r="Q5686" s="397"/>
      <c r="R5686" s="313" t="str">
        <f t="shared" si="128"/>
        <v>1900</v>
      </c>
    </row>
    <row r="5687" ht="24" customHeight="1" spans="1:18">
      <c r="A5687" s="383"/>
      <c r="B5687" s="384"/>
      <c r="C5687" s="385"/>
      <c r="D5687" s="386"/>
      <c r="E5687" s="387"/>
      <c r="F5687" s="388"/>
      <c r="G5687" s="389"/>
      <c r="H5687" s="390"/>
      <c r="I5687" s="388"/>
      <c r="J5687" s="389"/>
      <c r="K5687" s="385"/>
      <c r="L5687" s="385"/>
      <c r="M5687" s="385"/>
      <c r="N5687" s="385"/>
      <c r="O5687" s="385"/>
      <c r="P5687" s="394" t="str">
        <f>TEXT(daily!$B5687,"mmmm")</f>
        <v>January</v>
      </c>
      <c r="Q5687" s="396"/>
      <c r="R5687" s="313" t="str">
        <f t="shared" si="128"/>
        <v>1900</v>
      </c>
    </row>
    <row r="5688" ht="24" customHeight="1" spans="1:18">
      <c r="A5688" s="383"/>
      <c r="B5688" s="384"/>
      <c r="C5688" s="385"/>
      <c r="D5688" s="386"/>
      <c r="E5688" s="387"/>
      <c r="F5688" s="388"/>
      <c r="G5688" s="389"/>
      <c r="H5688" s="390"/>
      <c r="I5688" s="388"/>
      <c r="J5688" s="389"/>
      <c r="K5688" s="385"/>
      <c r="L5688" s="385"/>
      <c r="M5688" s="385"/>
      <c r="N5688" s="385"/>
      <c r="O5688" s="385"/>
      <c r="P5688" s="394" t="str">
        <f>TEXT(daily!$B5688,"mmmm")</f>
        <v>January</v>
      </c>
      <c r="Q5688" s="397"/>
      <c r="R5688" s="313" t="str">
        <f t="shared" si="128"/>
        <v>1900</v>
      </c>
    </row>
    <row r="5689" ht="24" customHeight="1" spans="1:18">
      <c r="A5689" s="383"/>
      <c r="B5689" s="384"/>
      <c r="C5689" s="385"/>
      <c r="D5689" s="386"/>
      <c r="E5689" s="387"/>
      <c r="F5689" s="388"/>
      <c r="G5689" s="389"/>
      <c r="H5689" s="390"/>
      <c r="I5689" s="388"/>
      <c r="J5689" s="389"/>
      <c r="K5689" s="385"/>
      <c r="L5689" s="385"/>
      <c r="M5689" s="385"/>
      <c r="N5689" s="385"/>
      <c r="O5689" s="385"/>
      <c r="P5689" s="394" t="str">
        <f>TEXT(daily!$B5689,"mmmm")</f>
        <v>January</v>
      </c>
      <c r="Q5689" s="396"/>
      <c r="R5689" s="313" t="str">
        <f t="shared" si="128"/>
        <v>1900</v>
      </c>
    </row>
    <row r="5690" ht="24" customHeight="1" spans="1:18">
      <c r="A5690" s="383"/>
      <c r="B5690" s="384"/>
      <c r="C5690" s="385"/>
      <c r="D5690" s="386"/>
      <c r="E5690" s="387"/>
      <c r="F5690" s="388"/>
      <c r="G5690" s="389"/>
      <c r="H5690" s="390"/>
      <c r="I5690" s="388"/>
      <c r="J5690" s="389"/>
      <c r="K5690" s="385"/>
      <c r="L5690" s="385"/>
      <c r="M5690" s="385"/>
      <c r="N5690" s="385"/>
      <c r="O5690" s="385"/>
      <c r="P5690" s="394" t="str">
        <f>TEXT(daily!$B5690,"mmmm")</f>
        <v>January</v>
      </c>
      <c r="Q5690" s="397"/>
      <c r="R5690" s="313" t="str">
        <f t="shared" si="128"/>
        <v>1900</v>
      </c>
    </row>
    <row r="5691" ht="24" customHeight="1" spans="1:18">
      <c r="A5691" s="383"/>
      <c r="B5691" s="384"/>
      <c r="C5691" s="385"/>
      <c r="D5691" s="386"/>
      <c r="E5691" s="387"/>
      <c r="F5691" s="388"/>
      <c r="G5691" s="389"/>
      <c r="H5691" s="390"/>
      <c r="I5691" s="388"/>
      <c r="J5691" s="389"/>
      <c r="K5691" s="385"/>
      <c r="L5691" s="385"/>
      <c r="M5691" s="385"/>
      <c r="N5691" s="385"/>
      <c r="O5691" s="385"/>
      <c r="P5691" s="394" t="str">
        <f>TEXT(daily!$B5691,"mmmm")</f>
        <v>January</v>
      </c>
      <c r="Q5691" s="396"/>
      <c r="R5691" s="313" t="str">
        <f t="shared" si="128"/>
        <v>1900</v>
      </c>
    </row>
    <row r="5692" ht="24" customHeight="1" spans="1:18">
      <c r="A5692" s="383"/>
      <c r="B5692" s="384"/>
      <c r="C5692" s="385"/>
      <c r="D5692" s="386"/>
      <c r="E5692" s="387"/>
      <c r="F5692" s="388"/>
      <c r="G5692" s="389"/>
      <c r="H5692" s="390"/>
      <c r="I5692" s="388"/>
      <c r="J5692" s="389"/>
      <c r="K5692" s="385"/>
      <c r="L5692" s="385"/>
      <c r="M5692" s="385"/>
      <c r="N5692" s="385"/>
      <c r="O5692" s="385"/>
      <c r="P5692" s="394" t="str">
        <f>TEXT(daily!$B5692,"mmmm")</f>
        <v>January</v>
      </c>
      <c r="Q5692" s="397"/>
      <c r="R5692" s="313" t="str">
        <f t="shared" si="128"/>
        <v>1900</v>
      </c>
    </row>
    <row r="5693" ht="24" customHeight="1" spans="1:18">
      <c r="A5693" s="383"/>
      <c r="B5693" s="384"/>
      <c r="C5693" s="385"/>
      <c r="D5693" s="386"/>
      <c r="E5693" s="387"/>
      <c r="F5693" s="388"/>
      <c r="G5693" s="389"/>
      <c r="H5693" s="390"/>
      <c r="I5693" s="388"/>
      <c r="J5693" s="389"/>
      <c r="K5693" s="385"/>
      <c r="L5693" s="385"/>
      <c r="M5693" s="385"/>
      <c r="N5693" s="385"/>
      <c r="O5693" s="385"/>
      <c r="P5693" s="394" t="str">
        <f>TEXT(daily!$B5693,"mmmm")</f>
        <v>January</v>
      </c>
      <c r="Q5693" s="396"/>
      <c r="R5693" s="313" t="str">
        <f t="shared" si="128"/>
        <v>1900</v>
      </c>
    </row>
    <row r="5694" ht="24" customHeight="1" spans="1:18">
      <c r="A5694" s="383"/>
      <c r="B5694" s="384"/>
      <c r="C5694" s="385"/>
      <c r="D5694" s="386"/>
      <c r="E5694" s="387"/>
      <c r="F5694" s="388"/>
      <c r="G5694" s="389"/>
      <c r="H5694" s="390"/>
      <c r="I5694" s="388"/>
      <c r="J5694" s="389"/>
      <c r="K5694" s="385"/>
      <c r="L5694" s="385"/>
      <c r="M5694" s="385"/>
      <c r="N5694" s="385"/>
      <c r="O5694" s="385"/>
      <c r="P5694" s="394" t="str">
        <f>TEXT(daily!$B5694,"mmmm")</f>
        <v>January</v>
      </c>
      <c r="Q5694" s="397"/>
      <c r="R5694" s="313" t="str">
        <f t="shared" si="128"/>
        <v>1900</v>
      </c>
    </row>
    <row r="5695" ht="24" customHeight="1" spans="1:18">
      <c r="A5695" s="383"/>
      <c r="B5695" s="384"/>
      <c r="C5695" s="385"/>
      <c r="D5695" s="386"/>
      <c r="E5695" s="387"/>
      <c r="F5695" s="388"/>
      <c r="G5695" s="389"/>
      <c r="H5695" s="390"/>
      <c r="I5695" s="388"/>
      <c r="J5695" s="389"/>
      <c r="K5695" s="385"/>
      <c r="L5695" s="385"/>
      <c r="M5695" s="385"/>
      <c r="N5695" s="385"/>
      <c r="O5695" s="385"/>
      <c r="P5695" s="394" t="str">
        <f>TEXT(daily!$B5695,"mmmm")</f>
        <v>January</v>
      </c>
      <c r="Q5695" s="396"/>
      <c r="R5695" s="313" t="str">
        <f t="shared" si="128"/>
        <v>1900</v>
      </c>
    </row>
    <row r="5696" ht="24" customHeight="1" spans="1:18">
      <c r="A5696" s="383"/>
      <c r="B5696" s="384"/>
      <c r="C5696" s="385"/>
      <c r="D5696" s="386"/>
      <c r="E5696" s="387"/>
      <c r="F5696" s="388"/>
      <c r="G5696" s="389"/>
      <c r="H5696" s="390"/>
      <c r="I5696" s="388"/>
      <c r="J5696" s="389"/>
      <c r="K5696" s="385"/>
      <c r="L5696" s="385"/>
      <c r="M5696" s="385"/>
      <c r="N5696" s="385"/>
      <c r="O5696" s="385"/>
      <c r="P5696" s="394" t="str">
        <f>TEXT(daily!$B5696,"mmmm")</f>
        <v>January</v>
      </c>
      <c r="Q5696" s="397"/>
      <c r="R5696" s="313" t="str">
        <f t="shared" si="128"/>
        <v>1900</v>
      </c>
    </row>
    <row r="5697" ht="24" customHeight="1" spans="1:18">
      <c r="A5697" s="383"/>
      <c r="B5697" s="384"/>
      <c r="C5697" s="385"/>
      <c r="D5697" s="386"/>
      <c r="E5697" s="387"/>
      <c r="F5697" s="388"/>
      <c r="G5697" s="389"/>
      <c r="H5697" s="390"/>
      <c r="I5697" s="388"/>
      <c r="J5697" s="389"/>
      <c r="K5697" s="385"/>
      <c r="L5697" s="385"/>
      <c r="M5697" s="385"/>
      <c r="N5697" s="385"/>
      <c r="O5697" s="385"/>
      <c r="P5697" s="394" t="str">
        <f>TEXT(daily!$B5697,"mmmm")</f>
        <v>January</v>
      </c>
      <c r="Q5697" s="396"/>
      <c r="R5697" s="313" t="str">
        <f t="shared" si="128"/>
        <v>1900</v>
      </c>
    </row>
    <row r="5698" ht="24" customHeight="1" spans="1:18">
      <c r="A5698" s="383"/>
      <c r="B5698" s="384"/>
      <c r="C5698" s="385"/>
      <c r="D5698" s="386"/>
      <c r="E5698" s="387"/>
      <c r="F5698" s="388"/>
      <c r="G5698" s="389"/>
      <c r="H5698" s="390"/>
      <c r="I5698" s="388"/>
      <c r="J5698" s="389"/>
      <c r="K5698" s="385"/>
      <c r="L5698" s="385"/>
      <c r="M5698" s="385"/>
      <c r="N5698" s="385"/>
      <c r="O5698" s="385"/>
      <c r="P5698" s="394" t="str">
        <f>TEXT(daily!$B5698,"mmmm")</f>
        <v>January</v>
      </c>
      <c r="Q5698" s="397"/>
      <c r="R5698" s="313" t="str">
        <f t="shared" si="128"/>
        <v>1900</v>
      </c>
    </row>
    <row r="5699" ht="24" customHeight="1" spans="1:18">
      <c r="A5699" s="383"/>
      <c r="B5699" s="384"/>
      <c r="C5699" s="385"/>
      <c r="D5699" s="386"/>
      <c r="E5699" s="387"/>
      <c r="F5699" s="388"/>
      <c r="G5699" s="389"/>
      <c r="H5699" s="390"/>
      <c r="I5699" s="388"/>
      <c r="J5699" s="389"/>
      <c r="K5699" s="385"/>
      <c r="L5699" s="385"/>
      <c r="M5699" s="385"/>
      <c r="N5699" s="385"/>
      <c r="O5699" s="385"/>
      <c r="P5699" s="394" t="str">
        <f>TEXT(daily!$B5699,"mmmm")</f>
        <v>January</v>
      </c>
      <c r="Q5699" s="396"/>
      <c r="R5699" s="313" t="str">
        <f t="shared" si="128"/>
        <v>1900</v>
      </c>
    </row>
    <row r="5700" ht="24" customHeight="1" spans="1:18">
      <c r="A5700" s="383"/>
      <c r="B5700" s="384"/>
      <c r="C5700" s="385"/>
      <c r="D5700" s="386"/>
      <c r="E5700" s="387"/>
      <c r="F5700" s="388"/>
      <c r="G5700" s="389"/>
      <c r="H5700" s="390"/>
      <c r="I5700" s="388"/>
      <c r="J5700" s="389"/>
      <c r="K5700" s="385"/>
      <c r="L5700" s="385"/>
      <c r="M5700" s="385"/>
      <c r="N5700" s="385"/>
      <c r="O5700" s="385"/>
      <c r="P5700" s="394" t="str">
        <f>TEXT(daily!$B5700,"mmmm")</f>
        <v>January</v>
      </c>
      <c r="Q5700" s="397"/>
      <c r="R5700" s="313" t="str">
        <f t="shared" si="128"/>
        <v>1900</v>
      </c>
    </row>
    <row r="5701" ht="24" customHeight="1" spans="1:18">
      <c r="A5701" s="383"/>
      <c r="B5701" s="384"/>
      <c r="C5701" s="385"/>
      <c r="D5701" s="386"/>
      <c r="E5701" s="387"/>
      <c r="F5701" s="388"/>
      <c r="G5701" s="389"/>
      <c r="H5701" s="390"/>
      <c r="I5701" s="388"/>
      <c r="J5701" s="389"/>
      <c r="K5701" s="385"/>
      <c r="L5701" s="385"/>
      <c r="M5701" s="385"/>
      <c r="N5701" s="385"/>
      <c r="O5701" s="385"/>
      <c r="P5701" s="394" t="str">
        <f>TEXT(daily!$B5701,"mmmm")</f>
        <v>January</v>
      </c>
      <c r="Q5701" s="396"/>
      <c r="R5701" s="313" t="str">
        <f t="shared" si="128"/>
        <v>1900</v>
      </c>
    </row>
    <row r="5702" ht="24" customHeight="1" spans="1:18">
      <c r="A5702" s="383"/>
      <c r="B5702" s="384"/>
      <c r="C5702" s="385"/>
      <c r="D5702" s="386"/>
      <c r="E5702" s="387"/>
      <c r="F5702" s="388"/>
      <c r="G5702" s="389"/>
      <c r="H5702" s="390"/>
      <c r="I5702" s="388"/>
      <c r="J5702" s="389"/>
      <c r="K5702" s="385"/>
      <c r="L5702" s="385"/>
      <c r="M5702" s="385"/>
      <c r="N5702" s="385"/>
      <c r="O5702" s="385"/>
      <c r="P5702" s="394" t="str">
        <f>TEXT(daily!$B5702,"mmmm")</f>
        <v>January</v>
      </c>
      <c r="Q5702" s="397"/>
      <c r="R5702" s="313" t="str">
        <f t="shared" si="128"/>
        <v>1900</v>
      </c>
    </row>
    <row r="5703" ht="24" customHeight="1" spans="1:18">
      <c r="A5703" s="383"/>
      <c r="B5703" s="384"/>
      <c r="C5703" s="385"/>
      <c r="D5703" s="386"/>
      <c r="E5703" s="387"/>
      <c r="F5703" s="388"/>
      <c r="G5703" s="389"/>
      <c r="H5703" s="390"/>
      <c r="I5703" s="388"/>
      <c r="J5703" s="389"/>
      <c r="K5703" s="385"/>
      <c r="L5703" s="385"/>
      <c r="M5703" s="385"/>
      <c r="N5703" s="385"/>
      <c r="O5703" s="385"/>
      <c r="P5703" s="394" t="str">
        <f>TEXT(daily!$B5703,"mmmm")</f>
        <v>January</v>
      </c>
      <c r="Q5703" s="396"/>
      <c r="R5703" s="313" t="str">
        <f t="shared" si="128"/>
        <v>1900</v>
      </c>
    </row>
    <row r="5704" ht="24" customHeight="1" spans="1:18">
      <c r="A5704" s="383"/>
      <c r="B5704" s="384"/>
      <c r="C5704" s="385"/>
      <c r="D5704" s="386"/>
      <c r="E5704" s="387"/>
      <c r="F5704" s="388"/>
      <c r="G5704" s="389"/>
      <c r="H5704" s="390"/>
      <c r="I5704" s="388"/>
      <c r="J5704" s="389"/>
      <c r="K5704" s="385"/>
      <c r="L5704" s="385"/>
      <c r="M5704" s="385"/>
      <c r="N5704" s="385"/>
      <c r="O5704" s="385"/>
      <c r="P5704" s="394" t="str">
        <f>TEXT(daily!$B5704,"mmmm")</f>
        <v>January</v>
      </c>
      <c r="Q5704" s="397"/>
      <c r="R5704" s="313" t="str">
        <f t="shared" si="128"/>
        <v>1900</v>
      </c>
    </row>
    <row r="5705" ht="24" customHeight="1" spans="1:18">
      <c r="A5705" s="383"/>
      <c r="B5705" s="384"/>
      <c r="C5705" s="385"/>
      <c r="D5705" s="386"/>
      <c r="E5705" s="387"/>
      <c r="F5705" s="388"/>
      <c r="G5705" s="389"/>
      <c r="H5705" s="390"/>
      <c r="I5705" s="388"/>
      <c r="J5705" s="389"/>
      <c r="K5705" s="385"/>
      <c r="L5705" s="385"/>
      <c r="M5705" s="385"/>
      <c r="N5705" s="385"/>
      <c r="O5705" s="385"/>
      <c r="P5705" s="394" t="str">
        <f>TEXT(daily!$B5705,"mmmm")</f>
        <v>January</v>
      </c>
      <c r="Q5705" s="396"/>
      <c r="R5705" s="313" t="str">
        <f t="shared" si="128"/>
        <v>1900</v>
      </c>
    </row>
    <row r="5706" ht="24" customHeight="1" spans="1:18">
      <c r="A5706" s="383"/>
      <c r="B5706" s="384"/>
      <c r="C5706" s="385"/>
      <c r="D5706" s="386"/>
      <c r="E5706" s="387"/>
      <c r="F5706" s="388"/>
      <c r="G5706" s="389"/>
      <c r="H5706" s="390"/>
      <c r="I5706" s="388"/>
      <c r="J5706" s="389"/>
      <c r="K5706" s="385"/>
      <c r="L5706" s="385"/>
      <c r="M5706" s="385"/>
      <c r="N5706" s="385"/>
      <c r="O5706" s="385"/>
      <c r="P5706" s="394" t="str">
        <f>TEXT(daily!$B5706,"mmmm")</f>
        <v>January</v>
      </c>
      <c r="Q5706" s="397"/>
      <c r="R5706" s="313" t="str">
        <f t="shared" si="128"/>
        <v>1900</v>
      </c>
    </row>
    <row r="5707" ht="24" customHeight="1" spans="1:18">
      <c r="A5707" s="383"/>
      <c r="B5707" s="384"/>
      <c r="C5707" s="385"/>
      <c r="D5707" s="386"/>
      <c r="E5707" s="387"/>
      <c r="F5707" s="388"/>
      <c r="G5707" s="389"/>
      <c r="H5707" s="390"/>
      <c r="I5707" s="388"/>
      <c r="J5707" s="389"/>
      <c r="K5707" s="385"/>
      <c r="L5707" s="385"/>
      <c r="M5707" s="385"/>
      <c r="N5707" s="385"/>
      <c r="O5707" s="385"/>
      <c r="P5707" s="394" t="str">
        <f>TEXT(daily!$B5707,"mmmm")</f>
        <v>January</v>
      </c>
      <c r="Q5707" s="396"/>
      <c r="R5707" s="313" t="str">
        <f t="shared" si="128"/>
        <v>1900</v>
      </c>
    </row>
    <row r="5708" ht="24" customHeight="1" spans="1:18">
      <c r="A5708" s="383"/>
      <c r="B5708" s="384"/>
      <c r="C5708" s="385"/>
      <c r="D5708" s="386"/>
      <c r="E5708" s="387"/>
      <c r="F5708" s="388"/>
      <c r="G5708" s="389"/>
      <c r="H5708" s="390"/>
      <c r="I5708" s="388"/>
      <c r="J5708" s="389"/>
      <c r="K5708" s="385"/>
      <c r="L5708" s="385"/>
      <c r="M5708" s="385"/>
      <c r="N5708" s="385"/>
      <c r="O5708" s="385"/>
      <c r="P5708" s="394" t="str">
        <f>TEXT(daily!$B5708,"mmmm")</f>
        <v>January</v>
      </c>
      <c r="Q5708" s="397"/>
      <c r="R5708" s="313" t="str">
        <f t="shared" si="128"/>
        <v>1900</v>
      </c>
    </row>
    <row r="5709" ht="24" customHeight="1" spans="1:18">
      <c r="A5709" s="383"/>
      <c r="B5709" s="384"/>
      <c r="C5709" s="385"/>
      <c r="D5709" s="386"/>
      <c r="E5709" s="387"/>
      <c r="F5709" s="388"/>
      <c r="G5709" s="389"/>
      <c r="H5709" s="390"/>
      <c r="I5709" s="388"/>
      <c r="J5709" s="389"/>
      <c r="K5709" s="385"/>
      <c r="L5709" s="385"/>
      <c r="M5709" s="385"/>
      <c r="N5709" s="385"/>
      <c r="O5709" s="385"/>
      <c r="P5709" s="394" t="str">
        <f>TEXT(daily!$B5709,"mmmm")</f>
        <v>January</v>
      </c>
      <c r="Q5709" s="396"/>
      <c r="R5709" s="313" t="str">
        <f t="shared" si="128"/>
        <v>1900</v>
      </c>
    </row>
    <row r="5710" ht="24" customHeight="1" spans="1:18">
      <c r="A5710" s="383"/>
      <c r="B5710" s="384"/>
      <c r="C5710" s="385"/>
      <c r="D5710" s="386"/>
      <c r="E5710" s="387"/>
      <c r="F5710" s="388"/>
      <c r="G5710" s="389"/>
      <c r="H5710" s="390"/>
      <c r="I5710" s="388"/>
      <c r="J5710" s="389"/>
      <c r="K5710" s="385"/>
      <c r="L5710" s="385"/>
      <c r="M5710" s="385"/>
      <c r="N5710" s="385"/>
      <c r="O5710" s="385"/>
      <c r="P5710" s="394" t="str">
        <f>TEXT(daily!$B5710,"mmmm")</f>
        <v>January</v>
      </c>
      <c r="Q5710" s="397"/>
      <c r="R5710" s="313" t="str">
        <f t="shared" si="128"/>
        <v>1900</v>
      </c>
    </row>
    <row r="5711" ht="24" customHeight="1" spans="1:18">
      <c r="A5711" s="383"/>
      <c r="B5711" s="384"/>
      <c r="C5711" s="385"/>
      <c r="D5711" s="386"/>
      <c r="E5711" s="387"/>
      <c r="F5711" s="388"/>
      <c r="G5711" s="389"/>
      <c r="H5711" s="390"/>
      <c r="I5711" s="388"/>
      <c r="J5711" s="389"/>
      <c r="K5711" s="385"/>
      <c r="L5711" s="385"/>
      <c r="M5711" s="385"/>
      <c r="N5711" s="385"/>
      <c r="O5711" s="385"/>
      <c r="P5711" s="394" t="str">
        <f>TEXT(daily!$B5711,"mmmm")</f>
        <v>January</v>
      </c>
      <c r="Q5711" s="396"/>
      <c r="R5711" s="313" t="str">
        <f t="shared" ref="R5711:R5774" si="129">TEXT(B5711,"yyyy")</f>
        <v>1900</v>
      </c>
    </row>
    <row r="5712" ht="24" customHeight="1" spans="1:18">
      <c r="A5712" s="383"/>
      <c r="B5712" s="384"/>
      <c r="C5712" s="385"/>
      <c r="D5712" s="386"/>
      <c r="E5712" s="387"/>
      <c r="F5712" s="388"/>
      <c r="G5712" s="389"/>
      <c r="H5712" s="390"/>
      <c r="I5712" s="388"/>
      <c r="J5712" s="389"/>
      <c r="K5712" s="385"/>
      <c r="L5712" s="385"/>
      <c r="M5712" s="385"/>
      <c r="N5712" s="385"/>
      <c r="O5712" s="385"/>
      <c r="P5712" s="394" t="str">
        <f>TEXT(daily!$B5712,"mmmm")</f>
        <v>January</v>
      </c>
      <c r="Q5712" s="397"/>
      <c r="R5712" s="313" t="str">
        <f t="shared" si="129"/>
        <v>1900</v>
      </c>
    </row>
    <row r="5713" ht="24" customHeight="1" spans="1:18">
      <c r="A5713" s="383"/>
      <c r="B5713" s="384"/>
      <c r="C5713" s="385"/>
      <c r="D5713" s="386"/>
      <c r="E5713" s="387"/>
      <c r="F5713" s="388"/>
      <c r="G5713" s="389"/>
      <c r="H5713" s="390"/>
      <c r="I5713" s="388"/>
      <c r="J5713" s="389"/>
      <c r="K5713" s="385"/>
      <c r="L5713" s="385"/>
      <c r="M5713" s="385"/>
      <c r="N5713" s="385"/>
      <c r="O5713" s="385"/>
      <c r="P5713" s="394" t="str">
        <f>TEXT(daily!$B5713,"mmmm")</f>
        <v>January</v>
      </c>
      <c r="Q5713" s="396"/>
      <c r="R5713" s="313" t="str">
        <f t="shared" si="129"/>
        <v>1900</v>
      </c>
    </row>
    <row r="5714" ht="24" customHeight="1" spans="1:18">
      <c r="A5714" s="383"/>
      <c r="B5714" s="384"/>
      <c r="C5714" s="385"/>
      <c r="D5714" s="386"/>
      <c r="E5714" s="387"/>
      <c r="F5714" s="388"/>
      <c r="G5714" s="389"/>
      <c r="H5714" s="390"/>
      <c r="I5714" s="388"/>
      <c r="J5714" s="389"/>
      <c r="K5714" s="385"/>
      <c r="L5714" s="385"/>
      <c r="M5714" s="385"/>
      <c r="N5714" s="385"/>
      <c r="O5714" s="385"/>
      <c r="P5714" s="394" t="str">
        <f>TEXT(daily!$B5714,"mmmm")</f>
        <v>January</v>
      </c>
      <c r="Q5714" s="397"/>
      <c r="R5714" s="313" t="str">
        <f t="shared" si="129"/>
        <v>1900</v>
      </c>
    </row>
    <row r="5715" ht="24" customHeight="1" spans="1:18">
      <c r="A5715" s="383"/>
      <c r="B5715" s="384"/>
      <c r="C5715" s="385"/>
      <c r="D5715" s="386"/>
      <c r="E5715" s="387"/>
      <c r="F5715" s="388"/>
      <c r="G5715" s="389"/>
      <c r="H5715" s="390"/>
      <c r="I5715" s="388"/>
      <c r="J5715" s="389"/>
      <c r="K5715" s="385"/>
      <c r="L5715" s="385"/>
      <c r="M5715" s="385"/>
      <c r="N5715" s="385"/>
      <c r="O5715" s="385"/>
      <c r="P5715" s="394" t="str">
        <f>TEXT(daily!$B5715,"mmmm")</f>
        <v>January</v>
      </c>
      <c r="Q5715" s="396"/>
      <c r="R5715" s="313" t="str">
        <f t="shared" si="129"/>
        <v>1900</v>
      </c>
    </row>
    <row r="5716" ht="24" customHeight="1" spans="1:18">
      <c r="A5716" s="383"/>
      <c r="B5716" s="384"/>
      <c r="C5716" s="385"/>
      <c r="D5716" s="386"/>
      <c r="E5716" s="387"/>
      <c r="F5716" s="388"/>
      <c r="G5716" s="389"/>
      <c r="H5716" s="390"/>
      <c r="I5716" s="388"/>
      <c r="J5716" s="389"/>
      <c r="K5716" s="385"/>
      <c r="L5716" s="385"/>
      <c r="M5716" s="385"/>
      <c r="N5716" s="385"/>
      <c r="O5716" s="385"/>
      <c r="P5716" s="394" t="str">
        <f>TEXT(daily!$B5716,"mmmm")</f>
        <v>January</v>
      </c>
      <c r="Q5716" s="397"/>
      <c r="R5716" s="313" t="str">
        <f t="shared" si="129"/>
        <v>1900</v>
      </c>
    </row>
    <row r="5717" ht="24" customHeight="1" spans="1:18">
      <c r="A5717" s="383"/>
      <c r="B5717" s="384"/>
      <c r="C5717" s="385"/>
      <c r="D5717" s="386"/>
      <c r="E5717" s="387"/>
      <c r="F5717" s="388"/>
      <c r="G5717" s="389"/>
      <c r="H5717" s="390"/>
      <c r="I5717" s="388"/>
      <c r="J5717" s="389"/>
      <c r="K5717" s="385"/>
      <c r="L5717" s="385"/>
      <c r="M5717" s="385"/>
      <c r="N5717" s="385"/>
      <c r="O5717" s="385"/>
      <c r="P5717" s="394" t="str">
        <f>TEXT(daily!$B5717,"mmmm")</f>
        <v>January</v>
      </c>
      <c r="Q5717" s="396"/>
      <c r="R5717" s="313" t="str">
        <f t="shared" si="129"/>
        <v>1900</v>
      </c>
    </row>
    <row r="5718" ht="24" customHeight="1" spans="1:18">
      <c r="A5718" s="383"/>
      <c r="B5718" s="384"/>
      <c r="C5718" s="385"/>
      <c r="D5718" s="386"/>
      <c r="E5718" s="387"/>
      <c r="F5718" s="388"/>
      <c r="G5718" s="389"/>
      <c r="H5718" s="390"/>
      <c r="I5718" s="388"/>
      <c r="J5718" s="389"/>
      <c r="K5718" s="385"/>
      <c r="L5718" s="385"/>
      <c r="M5718" s="385"/>
      <c r="N5718" s="385"/>
      <c r="O5718" s="385"/>
      <c r="P5718" s="394" t="str">
        <f>TEXT(daily!$B5718,"mmmm")</f>
        <v>January</v>
      </c>
      <c r="Q5718" s="397"/>
      <c r="R5718" s="313" t="str">
        <f t="shared" si="129"/>
        <v>1900</v>
      </c>
    </row>
    <row r="5719" ht="24" customHeight="1" spans="1:18">
      <c r="A5719" s="383"/>
      <c r="B5719" s="384"/>
      <c r="C5719" s="385"/>
      <c r="D5719" s="386"/>
      <c r="E5719" s="387"/>
      <c r="F5719" s="388"/>
      <c r="G5719" s="389"/>
      <c r="H5719" s="390"/>
      <c r="I5719" s="388"/>
      <c r="J5719" s="389"/>
      <c r="K5719" s="385"/>
      <c r="L5719" s="385"/>
      <c r="M5719" s="385"/>
      <c r="N5719" s="385"/>
      <c r="O5719" s="385"/>
      <c r="P5719" s="394" t="str">
        <f>TEXT(daily!$B5719,"mmmm")</f>
        <v>January</v>
      </c>
      <c r="Q5719" s="396"/>
      <c r="R5719" s="313" t="str">
        <f t="shared" si="129"/>
        <v>1900</v>
      </c>
    </row>
    <row r="5720" ht="24" customHeight="1" spans="1:18">
      <c r="A5720" s="383"/>
      <c r="B5720" s="384"/>
      <c r="C5720" s="385"/>
      <c r="D5720" s="386"/>
      <c r="E5720" s="387"/>
      <c r="F5720" s="388"/>
      <c r="G5720" s="389"/>
      <c r="H5720" s="390"/>
      <c r="I5720" s="388"/>
      <c r="J5720" s="389"/>
      <c r="K5720" s="385"/>
      <c r="L5720" s="385"/>
      <c r="M5720" s="385"/>
      <c r="N5720" s="385"/>
      <c r="O5720" s="385"/>
      <c r="P5720" s="394" t="str">
        <f>TEXT(daily!$B5720,"mmmm")</f>
        <v>January</v>
      </c>
      <c r="Q5720" s="397"/>
      <c r="R5720" s="313" t="str">
        <f t="shared" si="129"/>
        <v>1900</v>
      </c>
    </row>
    <row r="5721" ht="24" customHeight="1" spans="1:18">
      <c r="A5721" s="383"/>
      <c r="B5721" s="384"/>
      <c r="C5721" s="385"/>
      <c r="D5721" s="386"/>
      <c r="E5721" s="387"/>
      <c r="F5721" s="388"/>
      <c r="G5721" s="389"/>
      <c r="H5721" s="390"/>
      <c r="I5721" s="388"/>
      <c r="J5721" s="389"/>
      <c r="K5721" s="385"/>
      <c r="L5721" s="385"/>
      <c r="M5721" s="385"/>
      <c r="N5721" s="385"/>
      <c r="O5721" s="385"/>
      <c r="P5721" s="394" t="str">
        <f>TEXT(daily!$B5721,"mmmm")</f>
        <v>January</v>
      </c>
      <c r="Q5721" s="396"/>
      <c r="R5721" s="313" t="str">
        <f t="shared" si="129"/>
        <v>1900</v>
      </c>
    </row>
    <row r="5722" ht="24" customHeight="1" spans="1:18">
      <c r="A5722" s="383"/>
      <c r="B5722" s="384"/>
      <c r="C5722" s="385"/>
      <c r="D5722" s="386"/>
      <c r="E5722" s="387"/>
      <c r="F5722" s="388"/>
      <c r="G5722" s="389"/>
      <c r="H5722" s="390"/>
      <c r="I5722" s="388"/>
      <c r="J5722" s="389"/>
      <c r="K5722" s="385"/>
      <c r="L5722" s="385"/>
      <c r="M5722" s="385"/>
      <c r="N5722" s="385"/>
      <c r="O5722" s="385"/>
      <c r="P5722" s="394" t="str">
        <f>TEXT(daily!$B5722,"mmmm")</f>
        <v>January</v>
      </c>
      <c r="Q5722" s="397"/>
      <c r="R5722" s="313" t="str">
        <f t="shared" si="129"/>
        <v>1900</v>
      </c>
    </row>
    <row r="5723" ht="24" customHeight="1" spans="1:18">
      <c r="A5723" s="383"/>
      <c r="B5723" s="384"/>
      <c r="C5723" s="385"/>
      <c r="D5723" s="386"/>
      <c r="E5723" s="387"/>
      <c r="F5723" s="388"/>
      <c r="G5723" s="389"/>
      <c r="H5723" s="390"/>
      <c r="I5723" s="388"/>
      <c r="J5723" s="389"/>
      <c r="K5723" s="385"/>
      <c r="L5723" s="385"/>
      <c r="M5723" s="385"/>
      <c r="N5723" s="385"/>
      <c r="O5723" s="385"/>
      <c r="P5723" s="394" t="str">
        <f>TEXT(daily!$B5723,"mmmm")</f>
        <v>January</v>
      </c>
      <c r="Q5723" s="396"/>
      <c r="R5723" s="313" t="str">
        <f t="shared" si="129"/>
        <v>1900</v>
      </c>
    </row>
    <row r="5724" ht="24" customHeight="1" spans="1:18">
      <c r="A5724" s="383"/>
      <c r="B5724" s="384"/>
      <c r="C5724" s="385"/>
      <c r="D5724" s="386"/>
      <c r="E5724" s="387"/>
      <c r="F5724" s="388"/>
      <c r="G5724" s="389"/>
      <c r="H5724" s="390"/>
      <c r="I5724" s="388"/>
      <c r="J5724" s="389"/>
      <c r="K5724" s="385"/>
      <c r="L5724" s="385"/>
      <c r="M5724" s="385"/>
      <c r="N5724" s="385"/>
      <c r="O5724" s="385"/>
      <c r="P5724" s="394" t="str">
        <f>TEXT(daily!$B5724,"mmmm")</f>
        <v>January</v>
      </c>
      <c r="Q5724" s="397"/>
      <c r="R5724" s="313" t="str">
        <f t="shared" si="129"/>
        <v>1900</v>
      </c>
    </row>
    <row r="5725" ht="24" customHeight="1" spans="1:18">
      <c r="A5725" s="383"/>
      <c r="B5725" s="384"/>
      <c r="C5725" s="385"/>
      <c r="D5725" s="386"/>
      <c r="E5725" s="387"/>
      <c r="F5725" s="388"/>
      <c r="G5725" s="389"/>
      <c r="H5725" s="390"/>
      <c r="I5725" s="388"/>
      <c r="J5725" s="389"/>
      <c r="K5725" s="385"/>
      <c r="L5725" s="385"/>
      <c r="M5725" s="385"/>
      <c r="N5725" s="385"/>
      <c r="O5725" s="385"/>
      <c r="P5725" s="394" t="str">
        <f>TEXT(daily!$B5725,"mmmm")</f>
        <v>January</v>
      </c>
      <c r="Q5725" s="396"/>
      <c r="R5725" s="313" t="str">
        <f t="shared" si="129"/>
        <v>1900</v>
      </c>
    </row>
    <row r="5726" ht="24" customHeight="1" spans="1:18">
      <c r="A5726" s="383"/>
      <c r="B5726" s="384"/>
      <c r="C5726" s="385"/>
      <c r="D5726" s="386"/>
      <c r="E5726" s="387"/>
      <c r="F5726" s="388"/>
      <c r="G5726" s="389"/>
      <c r="H5726" s="390"/>
      <c r="I5726" s="388"/>
      <c r="J5726" s="389"/>
      <c r="K5726" s="385"/>
      <c r="L5726" s="385"/>
      <c r="M5726" s="385"/>
      <c r="N5726" s="385"/>
      <c r="O5726" s="385"/>
      <c r="P5726" s="394" t="str">
        <f>TEXT(daily!$B5726,"mmmm")</f>
        <v>January</v>
      </c>
      <c r="Q5726" s="397"/>
      <c r="R5726" s="313" t="str">
        <f t="shared" si="129"/>
        <v>1900</v>
      </c>
    </row>
    <row r="5727" ht="24" customHeight="1" spans="1:18">
      <c r="A5727" s="383"/>
      <c r="B5727" s="384"/>
      <c r="C5727" s="385"/>
      <c r="D5727" s="386"/>
      <c r="E5727" s="387"/>
      <c r="F5727" s="388"/>
      <c r="G5727" s="389"/>
      <c r="H5727" s="390"/>
      <c r="I5727" s="388"/>
      <c r="J5727" s="389"/>
      <c r="K5727" s="385"/>
      <c r="L5727" s="385"/>
      <c r="M5727" s="385"/>
      <c r="N5727" s="385"/>
      <c r="O5727" s="385"/>
      <c r="P5727" s="394" t="str">
        <f>TEXT(daily!$B5727,"mmmm")</f>
        <v>January</v>
      </c>
      <c r="Q5727" s="396"/>
      <c r="R5727" s="313" t="str">
        <f t="shared" si="129"/>
        <v>1900</v>
      </c>
    </row>
    <row r="5728" ht="24" customHeight="1" spans="1:18">
      <c r="A5728" s="383"/>
      <c r="B5728" s="384"/>
      <c r="C5728" s="385"/>
      <c r="D5728" s="386"/>
      <c r="E5728" s="387"/>
      <c r="F5728" s="388"/>
      <c r="G5728" s="389"/>
      <c r="H5728" s="390"/>
      <c r="I5728" s="388"/>
      <c r="J5728" s="389"/>
      <c r="K5728" s="385"/>
      <c r="L5728" s="385"/>
      <c r="M5728" s="385"/>
      <c r="N5728" s="385"/>
      <c r="O5728" s="385"/>
      <c r="P5728" s="394" t="str">
        <f>TEXT(daily!$B5728,"mmmm")</f>
        <v>January</v>
      </c>
      <c r="Q5728" s="397"/>
      <c r="R5728" s="313" t="str">
        <f t="shared" si="129"/>
        <v>1900</v>
      </c>
    </row>
    <row r="5729" ht="24" customHeight="1" spans="1:18">
      <c r="A5729" s="383"/>
      <c r="B5729" s="384"/>
      <c r="C5729" s="385"/>
      <c r="D5729" s="386"/>
      <c r="E5729" s="387"/>
      <c r="F5729" s="388"/>
      <c r="G5729" s="389"/>
      <c r="H5729" s="390"/>
      <c r="I5729" s="388"/>
      <c r="J5729" s="389"/>
      <c r="K5729" s="385"/>
      <c r="L5729" s="385"/>
      <c r="M5729" s="385"/>
      <c r="N5729" s="385"/>
      <c r="O5729" s="385"/>
      <c r="P5729" s="394" t="str">
        <f>TEXT(daily!$B5729,"mmmm")</f>
        <v>January</v>
      </c>
      <c r="Q5729" s="396"/>
      <c r="R5729" s="313" t="str">
        <f t="shared" si="129"/>
        <v>1900</v>
      </c>
    </row>
    <row r="5730" ht="24" customHeight="1" spans="1:18">
      <c r="A5730" s="383"/>
      <c r="B5730" s="384"/>
      <c r="C5730" s="385"/>
      <c r="D5730" s="386"/>
      <c r="E5730" s="387"/>
      <c r="F5730" s="388"/>
      <c r="G5730" s="389"/>
      <c r="H5730" s="390"/>
      <c r="I5730" s="388"/>
      <c r="J5730" s="389"/>
      <c r="K5730" s="385"/>
      <c r="L5730" s="385"/>
      <c r="M5730" s="385"/>
      <c r="N5730" s="385"/>
      <c r="O5730" s="385"/>
      <c r="P5730" s="394" t="str">
        <f>TEXT(daily!$B5730,"mmmm")</f>
        <v>January</v>
      </c>
      <c r="Q5730" s="397"/>
      <c r="R5730" s="313" t="str">
        <f t="shared" si="129"/>
        <v>1900</v>
      </c>
    </row>
    <row r="5731" ht="24" customHeight="1" spans="1:18">
      <c r="A5731" s="383"/>
      <c r="B5731" s="384"/>
      <c r="C5731" s="385"/>
      <c r="D5731" s="386"/>
      <c r="E5731" s="387"/>
      <c r="F5731" s="388"/>
      <c r="G5731" s="389"/>
      <c r="H5731" s="390"/>
      <c r="I5731" s="388"/>
      <c r="J5731" s="389"/>
      <c r="K5731" s="385"/>
      <c r="L5731" s="385"/>
      <c r="M5731" s="385"/>
      <c r="N5731" s="385"/>
      <c r="O5731" s="385"/>
      <c r="P5731" s="394" t="str">
        <f>TEXT(daily!$B5731,"mmmm")</f>
        <v>January</v>
      </c>
      <c r="Q5731" s="396"/>
      <c r="R5731" s="313" t="str">
        <f t="shared" si="129"/>
        <v>1900</v>
      </c>
    </row>
    <row r="5732" ht="24" customHeight="1" spans="1:18">
      <c r="A5732" s="383"/>
      <c r="B5732" s="384"/>
      <c r="C5732" s="385"/>
      <c r="D5732" s="386"/>
      <c r="E5732" s="387"/>
      <c r="F5732" s="388"/>
      <c r="G5732" s="389"/>
      <c r="H5732" s="390"/>
      <c r="I5732" s="388"/>
      <c r="J5732" s="389"/>
      <c r="K5732" s="385"/>
      <c r="L5732" s="385"/>
      <c r="M5732" s="385"/>
      <c r="N5732" s="385"/>
      <c r="O5732" s="385"/>
      <c r="P5732" s="394" t="str">
        <f>TEXT(daily!$B5732,"mmmm")</f>
        <v>January</v>
      </c>
      <c r="Q5732" s="397"/>
      <c r="R5732" s="313" t="str">
        <f t="shared" si="129"/>
        <v>1900</v>
      </c>
    </row>
    <row r="5733" ht="24" customHeight="1" spans="1:18">
      <c r="A5733" s="383"/>
      <c r="B5733" s="384"/>
      <c r="C5733" s="385"/>
      <c r="D5733" s="386"/>
      <c r="E5733" s="387"/>
      <c r="F5733" s="388"/>
      <c r="G5733" s="389"/>
      <c r="H5733" s="390"/>
      <c r="I5733" s="388"/>
      <c r="J5733" s="389"/>
      <c r="K5733" s="385"/>
      <c r="L5733" s="385"/>
      <c r="M5733" s="385"/>
      <c r="N5733" s="385"/>
      <c r="O5733" s="385"/>
      <c r="P5733" s="394" t="str">
        <f>TEXT(daily!$B5733,"mmmm")</f>
        <v>January</v>
      </c>
      <c r="Q5733" s="396"/>
      <c r="R5733" s="313" t="str">
        <f t="shared" si="129"/>
        <v>1900</v>
      </c>
    </row>
    <row r="5734" ht="24" customHeight="1" spans="1:18">
      <c r="A5734" s="383"/>
      <c r="B5734" s="384"/>
      <c r="C5734" s="385"/>
      <c r="D5734" s="386"/>
      <c r="E5734" s="387"/>
      <c r="F5734" s="388"/>
      <c r="G5734" s="389"/>
      <c r="H5734" s="390"/>
      <c r="I5734" s="388"/>
      <c r="J5734" s="389"/>
      <c r="K5734" s="385"/>
      <c r="L5734" s="385"/>
      <c r="M5734" s="385"/>
      <c r="N5734" s="385"/>
      <c r="O5734" s="385"/>
      <c r="P5734" s="394" t="str">
        <f>TEXT(daily!$B5734,"mmmm")</f>
        <v>January</v>
      </c>
      <c r="Q5734" s="397"/>
      <c r="R5734" s="313" t="str">
        <f t="shared" si="129"/>
        <v>1900</v>
      </c>
    </row>
    <row r="5735" ht="24" customHeight="1" spans="1:18">
      <c r="A5735" s="383"/>
      <c r="B5735" s="384"/>
      <c r="C5735" s="385"/>
      <c r="D5735" s="386"/>
      <c r="E5735" s="387"/>
      <c r="F5735" s="388"/>
      <c r="G5735" s="389"/>
      <c r="H5735" s="390"/>
      <c r="I5735" s="388"/>
      <c r="J5735" s="389"/>
      <c r="K5735" s="385"/>
      <c r="L5735" s="385"/>
      <c r="M5735" s="385"/>
      <c r="N5735" s="385"/>
      <c r="O5735" s="385"/>
      <c r="P5735" s="394" t="str">
        <f>TEXT(daily!$B5735,"mmmm")</f>
        <v>January</v>
      </c>
      <c r="Q5735" s="396"/>
      <c r="R5735" s="313" t="str">
        <f t="shared" si="129"/>
        <v>1900</v>
      </c>
    </row>
    <row r="5736" ht="24" customHeight="1" spans="1:18">
      <c r="A5736" s="383"/>
      <c r="B5736" s="384"/>
      <c r="C5736" s="385"/>
      <c r="D5736" s="386"/>
      <c r="E5736" s="387"/>
      <c r="F5736" s="388"/>
      <c r="G5736" s="389"/>
      <c r="H5736" s="390"/>
      <c r="I5736" s="388"/>
      <c r="J5736" s="389"/>
      <c r="K5736" s="385"/>
      <c r="L5736" s="385"/>
      <c r="M5736" s="385"/>
      <c r="N5736" s="385"/>
      <c r="O5736" s="385"/>
      <c r="P5736" s="394" t="str">
        <f>TEXT(daily!$B5736,"mmmm")</f>
        <v>January</v>
      </c>
      <c r="Q5736" s="397"/>
      <c r="R5736" s="313" t="str">
        <f t="shared" si="129"/>
        <v>1900</v>
      </c>
    </row>
    <row r="5737" ht="24" customHeight="1" spans="1:18">
      <c r="A5737" s="383"/>
      <c r="B5737" s="384"/>
      <c r="C5737" s="385"/>
      <c r="D5737" s="386"/>
      <c r="E5737" s="387"/>
      <c r="F5737" s="388"/>
      <c r="G5737" s="389"/>
      <c r="H5737" s="390"/>
      <c r="I5737" s="388"/>
      <c r="J5737" s="389"/>
      <c r="K5737" s="385"/>
      <c r="L5737" s="385"/>
      <c r="M5737" s="385"/>
      <c r="N5737" s="385"/>
      <c r="O5737" s="385"/>
      <c r="P5737" s="394" t="str">
        <f>TEXT(daily!$B5737,"mmmm")</f>
        <v>January</v>
      </c>
      <c r="Q5737" s="396"/>
      <c r="R5737" s="313" t="str">
        <f t="shared" si="129"/>
        <v>1900</v>
      </c>
    </row>
    <row r="5738" ht="24" customHeight="1" spans="1:18">
      <c r="A5738" s="383"/>
      <c r="B5738" s="384"/>
      <c r="C5738" s="385"/>
      <c r="D5738" s="386"/>
      <c r="E5738" s="387"/>
      <c r="F5738" s="388"/>
      <c r="G5738" s="389"/>
      <c r="H5738" s="390"/>
      <c r="I5738" s="388"/>
      <c r="J5738" s="389"/>
      <c r="K5738" s="385"/>
      <c r="L5738" s="385"/>
      <c r="M5738" s="385"/>
      <c r="N5738" s="385"/>
      <c r="O5738" s="385"/>
      <c r="P5738" s="394" t="str">
        <f>TEXT(daily!$B5738,"mmmm")</f>
        <v>January</v>
      </c>
      <c r="Q5738" s="397"/>
      <c r="R5738" s="313" t="str">
        <f t="shared" si="129"/>
        <v>1900</v>
      </c>
    </row>
    <row r="5739" ht="24" customHeight="1" spans="1:18">
      <c r="A5739" s="383"/>
      <c r="B5739" s="384"/>
      <c r="C5739" s="385"/>
      <c r="D5739" s="386"/>
      <c r="E5739" s="387"/>
      <c r="F5739" s="388"/>
      <c r="G5739" s="389"/>
      <c r="H5739" s="390"/>
      <c r="I5739" s="388"/>
      <c r="J5739" s="389"/>
      <c r="K5739" s="385"/>
      <c r="L5739" s="385"/>
      <c r="M5739" s="385"/>
      <c r="N5739" s="385"/>
      <c r="O5739" s="385"/>
      <c r="P5739" s="394" t="str">
        <f>TEXT(daily!$B5739,"mmmm")</f>
        <v>January</v>
      </c>
      <c r="Q5739" s="396"/>
      <c r="R5739" s="313" t="str">
        <f t="shared" si="129"/>
        <v>1900</v>
      </c>
    </row>
    <row r="5740" ht="24" customHeight="1" spans="1:18">
      <c r="A5740" s="383"/>
      <c r="B5740" s="384"/>
      <c r="C5740" s="385"/>
      <c r="D5740" s="386"/>
      <c r="E5740" s="387"/>
      <c r="F5740" s="388"/>
      <c r="G5740" s="389"/>
      <c r="H5740" s="390"/>
      <c r="I5740" s="388"/>
      <c r="J5740" s="389"/>
      <c r="K5740" s="385"/>
      <c r="L5740" s="385"/>
      <c r="M5740" s="385"/>
      <c r="N5740" s="385"/>
      <c r="O5740" s="385"/>
      <c r="P5740" s="394" t="str">
        <f>TEXT(daily!$B5740,"mmmm")</f>
        <v>January</v>
      </c>
      <c r="Q5740" s="397"/>
      <c r="R5740" s="313" t="str">
        <f t="shared" si="129"/>
        <v>1900</v>
      </c>
    </row>
    <row r="5741" ht="24" customHeight="1" spans="1:18">
      <c r="A5741" s="383"/>
      <c r="B5741" s="384"/>
      <c r="C5741" s="385"/>
      <c r="D5741" s="386"/>
      <c r="E5741" s="387"/>
      <c r="F5741" s="388"/>
      <c r="G5741" s="389"/>
      <c r="H5741" s="390"/>
      <c r="I5741" s="388"/>
      <c r="J5741" s="389"/>
      <c r="K5741" s="385"/>
      <c r="L5741" s="385"/>
      <c r="M5741" s="385"/>
      <c r="N5741" s="385"/>
      <c r="O5741" s="385"/>
      <c r="P5741" s="394" t="str">
        <f>TEXT(daily!$B5741,"mmmm")</f>
        <v>January</v>
      </c>
      <c r="Q5741" s="396"/>
      <c r="R5741" s="313" t="str">
        <f t="shared" si="129"/>
        <v>1900</v>
      </c>
    </row>
    <row r="5742" ht="24" customHeight="1" spans="1:18">
      <c r="A5742" s="383"/>
      <c r="B5742" s="384"/>
      <c r="C5742" s="385"/>
      <c r="D5742" s="386"/>
      <c r="E5742" s="387"/>
      <c r="F5742" s="388"/>
      <c r="G5742" s="389"/>
      <c r="H5742" s="390"/>
      <c r="I5742" s="388"/>
      <c r="J5742" s="389"/>
      <c r="K5742" s="385"/>
      <c r="L5742" s="385"/>
      <c r="M5742" s="385"/>
      <c r="N5742" s="385"/>
      <c r="O5742" s="385"/>
      <c r="P5742" s="394" t="str">
        <f>TEXT(daily!$B5742,"mmmm")</f>
        <v>January</v>
      </c>
      <c r="Q5742" s="397"/>
      <c r="R5742" s="313" t="str">
        <f t="shared" si="129"/>
        <v>1900</v>
      </c>
    </row>
    <row r="5743" ht="24" customHeight="1" spans="1:18">
      <c r="A5743" s="383"/>
      <c r="B5743" s="384"/>
      <c r="C5743" s="385"/>
      <c r="D5743" s="386"/>
      <c r="E5743" s="387"/>
      <c r="F5743" s="388"/>
      <c r="G5743" s="389"/>
      <c r="H5743" s="390"/>
      <c r="I5743" s="388"/>
      <c r="J5743" s="389"/>
      <c r="K5743" s="385"/>
      <c r="L5743" s="385"/>
      <c r="M5743" s="385"/>
      <c r="N5743" s="385"/>
      <c r="O5743" s="385"/>
      <c r="P5743" s="394" t="str">
        <f>TEXT(daily!$B5743,"mmmm")</f>
        <v>January</v>
      </c>
      <c r="Q5743" s="396"/>
      <c r="R5743" s="313" t="str">
        <f t="shared" si="129"/>
        <v>1900</v>
      </c>
    </row>
    <row r="5744" ht="24" customHeight="1" spans="1:18">
      <c r="A5744" s="383"/>
      <c r="B5744" s="384"/>
      <c r="C5744" s="385"/>
      <c r="D5744" s="386"/>
      <c r="E5744" s="387"/>
      <c r="F5744" s="388"/>
      <c r="G5744" s="389"/>
      <c r="H5744" s="390"/>
      <c r="I5744" s="388"/>
      <c r="J5744" s="389"/>
      <c r="K5744" s="385"/>
      <c r="L5744" s="385"/>
      <c r="M5744" s="385"/>
      <c r="N5744" s="385"/>
      <c r="O5744" s="385"/>
      <c r="P5744" s="394" t="str">
        <f>TEXT(daily!$B5744,"mmmm")</f>
        <v>January</v>
      </c>
      <c r="Q5744" s="397"/>
      <c r="R5744" s="313" t="str">
        <f t="shared" si="129"/>
        <v>1900</v>
      </c>
    </row>
    <row r="5745" ht="24" customHeight="1" spans="1:18">
      <c r="A5745" s="383"/>
      <c r="B5745" s="384"/>
      <c r="C5745" s="385"/>
      <c r="D5745" s="386"/>
      <c r="E5745" s="387"/>
      <c r="F5745" s="388"/>
      <c r="G5745" s="389"/>
      <c r="H5745" s="390"/>
      <c r="I5745" s="388"/>
      <c r="J5745" s="389"/>
      <c r="K5745" s="385"/>
      <c r="L5745" s="385"/>
      <c r="M5745" s="385"/>
      <c r="N5745" s="385"/>
      <c r="O5745" s="385"/>
      <c r="P5745" s="394" t="str">
        <f>TEXT(daily!$B5745,"mmmm")</f>
        <v>January</v>
      </c>
      <c r="Q5745" s="396"/>
      <c r="R5745" s="313" t="str">
        <f t="shared" si="129"/>
        <v>1900</v>
      </c>
    </row>
    <row r="5746" ht="24" customHeight="1" spans="1:18">
      <c r="A5746" s="383"/>
      <c r="B5746" s="384"/>
      <c r="C5746" s="385"/>
      <c r="D5746" s="386"/>
      <c r="E5746" s="387"/>
      <c r="F5746" s="388"/>
      <c r="G5746" s="389"/>
      <c r="H5746" s="390"/>
      <c r="I5746" s="388"/>
      <c r="J5746" s="389"/>
      <c r="K5746" s="385"/>
      <c r="L5746" s="385"/>
      <c r="M5746" s="385"/>
      <c r="N5746" s="385"/>
      <c r="O5746" s="385"/>
      <c r="P5746" s="394" t="str">
        <f>TEXT(daily!$B5746,"mmmm")</f>
        <v>January</v>
      </c>
      <c r="Q5746" s="397"/>
      <c r="R5746" s="313" t="str">
        <f t="shared" si="129"/>
        <v>1900</v>
      </c>
    </row>
    <row r="5747" ht="24" customHeight="1" spans="1:18">
      <c r="A5747" s="383"/>
      <c r="B5747" s="384"/>
      <c r="C5747" s="385"/>
      <c r="D5747" s="386"/>
      <c r="E5747" s="387"/>
      <c r="F5747" s="388"/>
      <c r="G5747" s="389"/>
      <c r="H5747" s="390"/>
      <c r="I5747" s="388"/>
      <c r="J5747" s="389"/>
      <c r="K5747" s="385"/>
      <c r="L5747" s="385"/>
      <c r="M5747" s="385"/>
      <c r="N5747" s="385"/>
      <c r="O5747" s="385"/>
      <c r="P5747" s="394" t="str">
        <f>TEXT(daily!$B5747,"mmmm")</f>
        <v>January</v>
      </c>
      <c r="Q5747" s="396"/>
      <c r="R5747" s="313" t="str">
        <f t="shared" si="129"/>
        <v>1900</v>
      </c>
    </row>
    <row r="5748" ht="24" customHeight="1" spans="1:18">
      <c r="A5748" s="383"/>
      <c r="B5748" s="384"/>
      <c r="C5748" s="385"/>
      <c r="D5748" s="386"/>
      <c r="E5748" s="387"/>
      <c r="F5748" s="388"/>
      <c r="G5748" s="389"/>
      <c r="H5748" s="390"/>
      <c r="I5748" s="388"/>
      <c r="J5748" s="389"/>
      <c r="K5748" s="385"/>
      <c r="L5748" s="385"/>
      <c r="M5748" s="385"/>
      <c r="N5748" s="385"/>
      <c r="O5748" s="385"/>
      <c r="P5748" s="394" t="str">
        <f>TEXT(daily!$B5748,"mmmm")</f>
        <v>January</v>
      </c>
      <c r="Q5748" s="397"/>
      <c r="R5748" s="313" t="str">
        <f t="shared" si="129"/>
        <v>1900</v>
      </c>
    </row>
    <row r="5749" ht="24" customHeight="1" spans="1:18">
      <c r="A5749" s="383"/>
      <c r="B5749" s="384"/>
      <c r="C5749" s="385"/>
      <c r="D5749" s="386"/>
      <c r="E5749" s="387"/>
      <c r="F5749" s="388"/>
      <c r="G5749" s="389"/>
      <c r="H5749" s="390"/>
      <c r="I5749" s="388"/>
      <c r="J5749" s="389"/>
      <c r="K5749" s="385"/>
      <c r="L5749" s="385"/>
      <c r="M5749" s="385"/>
      <c r="N5749" s="385"/>
      <c r="O5749" s="385"/>
      <c r="P5749" s="394" t="str">
        <f>TEXT(daily!$B5749,"mmmm")</f>
        <v>January</v>
      </c>
      <c r="Q5749" s="396"/>
      <c r="R5749" s="313" t="str">
        <f t="shared" si="129"/>
        <v>1900</v>
      </c>
    </row>
    <row r="5750" ht="24" customHeight="1" spans="1:18">
      <c r="A5750" s="383"/>
      <c r="B5750" s="384"/>
      <c r="C5750" s="385"/>
      <c r="D5750" s="386"/>
      <c r="E5750" s="387"/>
      <c r="F5750" s="388"/>
      <c r="G5750" s="389"/>
      <c r="H5750" s="390"/>
      <c r="I5750" s="388"/>
      <c r="J5750" s="389"/>
      <c r="K5750" s="385"/>
      <c r="L5750" s="385"/>
      <c r="M5750" s="385"/>
      <c r="N5750" s="385"/>
      <c r="O5750" s="385"/>
      <c r="P5750" s="394" t="str">
        <f>TEXT(daily!$B5750,"mmmm")</f>
        <v>January</v>
      </c>
      <c r="Q5750" s="397"/>
      <c r="R5750" s="313" t="str">
        <f t="shared" si="129"/>
        <v>1900</v>
      </c>
    </row>
    <row r="5751" ht="24" customHeight="1" spans="1:18">
      <c r="A5751" s="383"/>
      <c r="B5751" s="384"/>
      <c r="C5751" s="385"/>
      <c r="D5751" s="386"/>
      <c r="E5751" s="387"/>
      <c r="F5751" s="388"/>
      <c r="G5751" s="389"/>
      <c r="H5751" s="390"/>
      <c r="I5751" s="388"/>
      <c r="J5751" s="389"/>
      <c r="K5751" s="385"/>
      <c r="L5751" s="385"/>
      <c r="M5751" s="385"/>
      <c r="N5751" s="385"/>
      <c r="O5751" s="385"/>
      <c r="P5751" s="394" t="str">
        <f>TEXT(daily!$B5751,"mmmm")</f>
        <v>January</v>
      </c>
      <c r="Q5751" s="396"/>
      <c r="R5751" s="313" t="str">
        <f t="shared" si="129"/>
        <v>1900</v>
      </c>
    </row>
    <row r="5752" ht="24" customHeight="1" spans="1:18">
      <c r="A5752" s="383"/>
      <c r="B5752" s="384"/>
      <c r="C5752" s="385"/>
      <c r="D5752" s="386"/>
      <c r="E5752" s="387"/>
      <c r="F5752" s="388"/>
      <c r="G5752" s="389"/>
      <c r="H5752" s="390"/>
      <c r="I5752" s="388"/>
      <c r="J5752" s="389"/>
      <c r="K5752" s="385"/>
      <c r="L5752" s="385"/>
      <c r="M5752" s="385"/>
      <c r="N5752" s="385"/>
      <c r="O5752" s="385"/>
      <c r="P5752" s="394" t="str">
        <f>TEXT(daily!$B5752,"mmmm")</f>
        <v>January</v>
      </c>
      <c r="Q5752" s="397"/>
      <c r="R5752" s="313" t="str">
        <f t="shared" si="129"/>
        <v>1900</v>
      </c>
    </row>
    <row r="5753" ht="24" customHeight="1" spans="1:18">
      <c r="A5753" s="383"/>
      <c r="B5753" s="384"/>
      <c r="C5753" s="385"/>
      <c r="D5753" s="386"/>
      <c r="E5753" s="387"/>
      <c r="F5753" s="388"/>
      <c r="G5753" s="389"/>
      <c r="H5753" s="390"/>
      <c r="I5753" s="388"/>
      <c r="J5753" s="389"/>
      <c r="K5753" s="385"/>
      <c r="L5753" s="385"/>
      <c r="M5753" s="385"/>
      <c r="N5753" s="385"/>
      <c r="O5753" s="385"/>
      <c r="P5753" s="394" t="str">
        <f>TEXT(daily!$B5753,"mmmm")</f>
        <v>January</v>
      </c>
      <c r="Q5753" s="396"/>
      <c r="R5753" s="313" t="str">
        <f t="shared" si="129"/>
        <v>1900</v>
      </c>
    </row>
    <row r="5754" ht="24" customHeight="1" spans="1:18">
      <c r="A5754" s="383"/>
      <c r="B5754" s="384"/>
      <c r="C5754" s="385"/>
      <c r="D5754" s="386"/>
      <c r="E5754" s="387"/>
      <c r="F5754" s="388"/>
      <c r="G5754" s="389"/>
      <c r="H5754" s="390"/>
      <c r="I5754" s="388"/>
      <c r="J5754" s="389"/>
      <c r="K5754" s="385"/>
      <c r="L5754" s="385"/>
      <c r="M5754" s="385"/>
      <c r="N5754" s="385"/>
      <c r="O5754" s="385"/>
      <c r="P5754" s="394" t="str">
        <f>TEXT(daily!$B5754,"mmmm")</f>
        <v>January</v>
      </c>
      <c r="Q5754" s="397"/>
      <c r="R5754" s="313" t="str">
        <f t="shared" si="129"/>
        <v>1900</v>
      </c>
    </row>
    <row r="5755" ht="24" customHeight="1" spans="1:18">
      <c r="A5755" s="383"/>
      <c r="B5755" s="384"/>
      <c r="C5755" s="385"/>
      <c r="D5755" s="386"/>
      <c r="E5755" s="387"/>
      <c r="F5755" s="388"/>
      <c r="G5755" s="389"/>
      <c r="H5755" s="390"/>
      <c r="I5755" s="388"/>
      <c r="J5755" s="389"/>
      <c r="K5755" s="385"/>
      <c r="L5755" s="385"/>
      <c r="M5755" s="385"/>
      <c r="N5755" s="385"/>
      <c r="O5755" s="385"/>
      <c r="P5755" s="394" t="str">
        <f>TEXT(daily!$B5755,"mmmm")</f>
        <v>January</v>
      </c>
      <c r="Q5755" s="396"/>
      <c r="R5755" s="313" t="str">
        <f t="shared" si="129"/>
        <v>1900</v>
      </c>
    </row>
    <row r="5756" ht="24" customHeight="1" spans="1:18">
      <c r="A5756" s="383"/>
      <c r="B5756" s="384"/>
      <c r="C5756" s="385"/>
      <c r="D5756" s="386"/>
      <c r="E5756" s="387"/>
      <c r="F5756" s="388"/>
      <c r="G5756" s="389"/>
      <c r="H5756" s="390"/>
      <c r="I5756" s="388"/>
      <c r="J5756" s="389"/>
      <c r="K5756" s="385"/>
      <c r="L5756" s="385"/>
      <c r="M5756" s="385"/>
      <c r="N5756" s="385"/>
      <c r="O5756" s="385"/>
      <c r="P5756" s="394" t="str">
        <f>TEXT(daily!$B5756,"mmmm")</f>
        <v>January</v>
      </c>
      <c r="Q5756" s="397"/>
      <c r="R5756" s="313" t="str">
        <f t="shared" si="129"/>
        <v>1900</v>
      </c>
    </row>
    <row r="5757" ht="24" customHeight="1" spans="1:18">
      <c r="A5757" s="383"/>
      <c r="B5757" s="384"/>
      <c r="C5757" s="385"/>
      <c r="D5757" s="386"/>
      <c r="E5757" s="387"/>
      <c r="F5757" s="388"/>
      <c r="G5757" s="389"/>
      <c r="H5757" s="390"/>
      <c r="I5757" s="388"/>
      <c r="J5757" s="389"/>
      <c r="K5757" s="385"/>
      <c r="L5757" s="385"/>
      <c r="M5757" s="385"/>
      <c r="N5757" s="385"/>
      <c r="O5757" s="385"/>
      <c r="P5757" s="394" t="str">
        <f>TEXT(daily!$B5757,"mmmm")</f>
        <v>January</v>
      </c>
      <c r="Q5757" s="396"/>
      <c r="R5757" s="313" t="str">
        <f t="shared" si="129"/>
        <v>1900</v>
      </c>
    </row>
    <row r="5758" ht="24" customHeight="1" spans="1:18">
      <c r="A5758" s="383"/>
      <c r="B5758" s="384"/>
      <c r="C5758" s="385"/>
      <c r="D5758" s="386"/>
      <c r="E5758" s="387"/>
      <c r="F5758" s="388"/>
      <c r="G5758" s="389"/>
      <c r="H5758" s="390"/>
      <c r="I5758" s="388"/>
      <c r="J5758" s="389"/>
      <c r="K5758" s="385"/>
      <c r="L5758" s="385"/>
      <c r="M5758" s="385"/>
      <c r="N5758" s="385"/>
      <c r="O5758" s="385"/>
      <c r="P5758" s="394" t="str">
        <f>TEXT(daily!$B5758,"mmmm")</f>
        <v>January</v>
      </c>
      <c r="Q5758" s="397"/>
      <c r="R5758" s="313" t="str">
        <f t="shared" si="129"/>
        <v>1900</v>
      </c>
    </row>
    <row r="5759" ht="24" customHeight="1" spans="1:18">
      <c r="A5759" s="383"/>
      <c r="B5759" s="384"/>
      <c r="C5759" s="385"/>
      <c r="D5759" s="386"/>
      <c r="E5759" s="387"/>
      <c r="F5759" s="388"/>
      <c r="G5759" s="389"/>
      <c r="H5759" s="390"/>
      <c r="I5759" s="388"/>
      <c r="J5759" s="389"/>
      <c r="K5759" s="385"/>
      <c r="L5759" s="385"/>
      <c r="M5759" s="385"/>
      <c r="N5759" s="385"/>
      <c r="O5759" s="385"/>
      <c r="P5759" s="394" t="str">
        <f>TEXT(daily!$B5759,"mmmm")</f>
        <v>January</v>
      </c>
      <c r="Q5759" s="396"/>
      <c r="R5759" s="313" t="str">
        <f t="shared" si="129"/>
        <v>1900</v>
      </c>
    </row>
    <row r="5760" ht="24" customHeight="1" spans="1:18">
      <c r="A5760" s="383"/>
      <c r="B5760" s="384"/>
      <c r="C5760" s="385"/>
      <c r="D5760" s="386"/>
      <c r="E5760" s="387"/>
      <c r="F5760" s="388"/>
      <c r="G5760" s="389"/>
      <c r="H5760" s="390"/>
      <c r="I5760" s="388"/>
      <c r="J5760" s="389"/>
      <c r="K5760" s="385"/>
      <c r="L5760" s="385"/>
      <c r="M5760" s="385"/>
      <c r="N5760" s="385"/>
      <c r="O5760" s="385"/>
      <c r="P5760" s="394" t="str">
        <f>TEXT(daily!$B5760,"mmmm")</f>
        <v>January</v>
      </c>
      <c r="Q5760" s="397"/>
      <c r="R5760" s="313" t="str">
        <f t="shared" si="129"/>
        <v>1900</v>
      </c>
    </row>
    <row r="5761" ht="24" customHeight="1" spans="1:18">
      <c r="A5761" s="383"/>
      <c r="B5761" s="384"/>
      <c r="C5761" s="385"/>
      <c r="D5761" s="386"/>
      <c r="E5761" s="387"/>
      <c r="F5761" s="388"/>
      <c r="G5761" s="389"/>
      <c r="H5761" s="390"/>
      <c r="I5761" s="388"/>
      <c r="J5761" s="389"/>
      <c r="K5761" s="385"/>
      <c r="L5761" s="385"/>
      <c r="M5761" s="385"/>
      <c r="N5761" s="385"/>
      <c r="O5761" s="385"/>
      <c r="P5761" s="394" t="str">
        <f>TEXT(daily!$B5761,"mmmm")</f>
        <v>January</v>
      </c>
      <c r="Q5761" s="396"/>
      <c r="R5761" s="313" t="str">
        <f t="shared" si="129"/>
        <v>1900</v>
      </c>
    </row>
    <row r="5762" ht="24" customHeight="1" spans="1:18">
      <c r="A5762" s="383"/>
      <c r="B5762" s="384"/>
      <c r="C5762" s="385"/>
      <c r="D5762" s="386"/>
      <c r="E5762" s="387"/>
      <c r="F5762" s="388"/>
      <c r="G5762" s="389"/>
      <c r="H5762" s="390"/>
      <c r="I5762" s="388"/>
      <c r="J5762" s="389"/>
      <c r="K5762" s="385"/>
      <c r="L5762" s="385"/>
      <c r="M5762" s="385"/>
      <c r="N5762" s="385"/>
      <c r="O5762" s="385"/>
      <c r="P5762" s="394" t="str">
        <f>TEXT(daily!$B5762,"mmmm")</f>
        <v>January</v>
      </c>
      <c r="Q5762" s="397"/>
      <c r="R5762" s="313" t="str">
        <f t="shared" si="129"/>
        <v>1900</v>
      </c>
    </row>
    <row r="5763" ht="24" customHeight="1" spans="1:18">
      <c r="A5763" s="383"/>
      <c r="B5763" s="384"/>
      <c r="C5763" s="385"/>
      <c r="D5763" s="386"/>
      <c r="E5763" s="387"/>
      <c r="F5763" s="388"/>
      <c r="G5763" s="389"/>
      <c r="H5763" s="390"/>
      <c r="I5763" s="388"/>
      <c r="J5763" s="389"/>
      <c r="K5763" s="385"/>
      <c r="L5763" s="385"/>
      <c r="M5763" s="385"/>
      <c r="N5763" s="385"/>
      <c r="O5763" s="385"/>
      <c r="P5763" s="394" t="str">
        <f>TEXT(daily!$B5763,"mmmm")</f>
        <v>January</v>
      </c>
      <c r="Q5763" s="396"/>
      <c r="R5763" s="313" t="str">
        <f t="shared" si="129"/>
        <v>1900</v>
      </c>
    </row>
    <row r="5764" ht="24" customHeight="1" spans="1:18">
      <c r="A5764" s="383"/>
      <c r="B5764" s="384"/>
      <c r="C5764" s="385"/>
      <c r="D5764" s="386"/>
      <c r="E5764" s="387"/>
      <c r="F5764" s="388"/>
      <c r="G5764" s="389"/>
      <c r="H5764" s="390"/>
      <c r="I5764" s="388"/>
      <c r="J5764" s="389"/>
      <c r="K5764" s="385"/>
      <c r="L5764" s="385"/>
      <c r="M5764" s="385"/>
      <c r="N5764" s="385"/>
      <c r="O5764" s="385"/>
      <c r="P5764" s="394" t="str">
        <f>TEXT(daily!$B5764,"mmmm")</f>
        <v>January</v>
      </c>
      <c r="Q5764" s="397"/>
      <c r="R5764" s="313" t="str">
        <f t="shared" si="129"/>
        <v>1900</v>
      </c>
    </row>
    <row r="5765" ht="24" customHeight="1" spans="1:18">
      <c r="A5765" s="383"/>
      <c r="B5765" s="384"/>
      <c r="C5765" s="385"/>
      <c r="D5765" s="386"/>
      <c r="E5765" s="387"/>
      <c r="F5765" s="388"/>
      <c r="G5765" s="389"/>
      <c r="H5765" s="390"/>
      <c r="I5765" s="388"/>
      <c r="J5765" s="389"/>
      <c r="K5765" s="385"/>
      <c r="L5765" s="385"/>
      <c r="M5765" s="385"/>
      <c r="N5765" s="385"/>
      <c r="O5765" s="385"/>
      <c r="P5765" s="394" t="str">
        <f>TEXT(daily!$B5765,"mmmm")</f>
        <v>January</v>
      </c>
      <c r="Q5765" s="396"/>
      <c r="R5765" s="313" t="str">
        <f t="shared" si="129"/>
        <v>1900</v>
      </c>
    </row>
    <row r="5766" ht="24" customHeight="1" spans="1:18">
      <c r="A5766" s="383"/>
      <c r="B5766" s="384"/>
      <c r="C5766" s="385"/>
      <c r="D5766" s="386"/>
      <c r="E5766" s="387"/>
      <c r="F5766" s="388"/>
      <c r="G5766" s="389"/>
      <c r="H5766" s="390"/>
      <c r="I5766" s="388"/>
      <c r="J5766" s="389"/>
      <c r="K5766" s="385"/>
      <c r="L5766" s="385"/>
      <c r="M5766" s="385"/>
      <c r="N5766" s="385"/>
      <c r="O5766" s="385"/>
      <c r="P5766" s="394" t="str">
        <f>TEXT(daily!$B5766,"mmmm")</f>
        <v>January</v>
      </c>
      <c r="Q5766" s="397"/>
      <c r="R5766" s="313" t="str">
        <f t="shared" si="129"/>
        <v>1900</v>
      </c>
    </row>
    <row r="5767" ht="24" customHeight="1" spans="1:18">
      <c r="A5767" s="383"/>
      <c r="B5767" s="384"/>
      <c r="C5767" s="385"/>
      <c r="D5767" s="386"/>
      <c r="E5767" s="387"/>
      <c r="F5767" s="388"/>
      <c r="G5767" s="389"/>
      <c r="H5767" s="390"/>
      <c r="I5767" s="388"/>
      <c r="J5767" s="389"/>
      <c r="K5767" s="385"/>
      <c r="L5767" s="385"/>
      <c r="M5767" s="385"/>
      <c r="N5767" s="385"/>
      <c r="O5767" s="385"/>
      <c r="P5767" s="394" t="str">
        <f>TEXT(daily!$B5767,"mmmm")</f>
        <v>January</v>
      </c>
      <c r="Q5767" s="396"/>
      <c r="R5767" s="313" t="str">
        <f t="shared" si="129"/>
        <v>1900</v>
      </c>
    </row>
    <row r="5768" ht="24" customHeight="1" spans="1:18">
      <c r="A5768" s="383"/>
      <c r="B5768" s="384"/>
      <c r="C5768" s="385"/>
      <c r="D5768" s="386"/>
      <c r="E5768" s="387"/>
      <c r="F5768" s="388"/>
      <c r="G5768" s="389"/>
      <c r="H5768" s="390"/>
      <c r="I5768" s="388"/>
      <c r="J5768" s="389"/>
      <c r="K5768" s="385"/>
      <c r="L5768" s="385"/>
      <c r="M5768" s="385"/>
      <c r="N5768" s="385"/>
      <c r="O5768" s="385"/>
      <c r="P5768" s="394" t="str">
        <f>TEXT(daily!$B5768,"mmmm")</f>
        <v>January</v>
      </c>
      <c r="Q5768" s="397"/>
      <c r="R5768" s="313" t="str">
        <f t="shared" si="129"/>
        <v>1900</v>
      </c>
    </row>
    <row r="5769" ht="24" customHeight="1" spans="1:18">
      <c r="A5769" s="383"/>
      <c r="B5769" s="384"/>
      <c r="C5769" s="385"/>
      <c r="D5769" s="386"/>
      <c r="E5769" s="387"/>
      <c r="F5769" s="388"/>
      <c r="G5769" s="389"/>
      <c r="H5769" s="390"/>
      <c r="I5769" s="388"/>
      <c r="J5769" s="389"/>
      <c r="K5769" s="385"/>
      <c r="L5769" s="385"/>
      <c r="M5769" s="385"/>
      <c r="N5769" s="385"/>
      <c r="O5769" s="385"/>
      <c r="P5769" s="394" t="str">
        <f>TEXT(daily!$B5769,"mmmm")</f>
        <v>January</v>
      </c>
      <c r="Q5769" s="396"/>
      <c r="R5769" s="313" t="str">
        <f t="shared" si="129"/>
        <v>1900</v>
      </c>
    </row>
    <row r="5770" ht="24" customHeight="1" spans="1:18">
      <c r="A5770" s="383"/>
      <c r="B5770" s="384"/>
      <c r="C5770" s="385"/>
      <c r="D5770" s="386"/>
      <c r="E5770" s="387"/>
      <c r="F5770" s="388"/>
      <c r="G5770" s="389"/>
      <c r="H5770" s="390"/>
      <c r="I5770" s="388"/>
      <c r="J5770" s="389"/>
      <c r="K5770" s="385"/>
      <c r="L5770" s="385"/>
      <c r="M5770" s="385"/>
      <c r="N5770" s="385"/>
      <c r="O5770" s="385"/>
      <c r="P5770" s="394" t="str">
        <f>TEXT(daily!$B5770,"mmmm")</f>
        <v>January</v>
      </c>
      <c r="Q5770" s="397"/>
      <c r="R5770" s="313" t="str">
        <f t="shared" si="129"/>
        <v>1900</v>
      </c>
    </row>
    <row r="5771" ht="24" customHeight="1" spans="1:18">
      <c r="A5771" s="383"/>
      <c r="B5771" s="384"/>
      <c r="C5771" s="385"/>
      <c r="D5771" s="386"/>
      <c r="E5771" s="387"/>
      <c r="F5771" s="388"/>
      <c r="G5771" s="389"/>
      <c r="H5771" s="390"/>
      <c r="I5771" s="388"/>
      <c r="J5771" s="389"/>
      <c r="K5771" s="385"/>
      <c r="L5771" s="385"/>
      <c r="M5771" s="385"/>
      <c r="N5771" s="385"/>
      <c r="O5771" s="385"/>
      <c r="P5771" s="394" t="str">
        <f>TEXT(daily!$B5771,"mmmm")</f>
        <v>January</v>
      </c>
      <c r="Q5771" s="396"/>
      <c r="R5771" s="313" t="str">
        <f t="shared" si="129"/>
        <v>1900</v>
      </c>
    </row>
    <row r="5772" ht="24" customHeight="1" spans="1:18">
      <c r="A5772" s="383"/>
      <c r="B5772" s="384"/>
      <c r="C5772" s="385"/>
      <c r="D5772" s="386"/>
      <c r="E5772" s="387"/>
      <c r="F5772" s="388"/>
      <c r="G5772" s="389"/>
      <c r="H5772" s="390"/>
      <c r="I5772" s="388"/>
      <c r="J5772" s="389"/>
      <c r="K5772" s="385"/>
      <c r="L5772" s="385"/>
      <c r="M5772" s="385"/>
      <c r="N5772" s="385"/>
      <c r="O5772" s="385"/>
      <c r="P5772" s="394" t="str">
        <f>TEXT(daily!$B5772,"mmmm")</f>
        <v>January</v>
      </c>
      <c r="Q5772" s="397"/>
      <c r="R5772" s="313" t="str">
        <f t="shared" si="129"/>
        <v>1900</v>
      </c>
    </row>
    <row r="5773" ht="24" customHeight="1" spans="1:18">
      <c r="A5773" s="383"/>
      <c r="B5773" s="384"/>
      <c r="C5773" s="385"/>
      <c r="D5773" s="386"/>
      <c r="E5773" s="387"/>
      <c r="F5773" s="388"/>
      <c r="G5773" s="389"/>
      <c r="H5773" s="390"/>
      <c r="I5773" s="388"/>
      <c r="J5773" s="389"/>
      <c r="K5773" s="385"/>
      <c r="L5773" s="385"/>
      <c r="M5773" s="385"/>
      <c r="N5773" s="385"/>
      <c r="O5773" s="385"/>
      <c r="P5773" s="394" t="str">
        <f>TEXT(daily!$B5773,"mmmm")</f>
        <v>January</v>
      </c>
      <c r="Q5773" s="396"/>
      <c r="R5773" s="313" t="str">
        <f t="shared" si="129"/>
        <v>1900</v>
      </c>
    </row>
    <row r="5774" ht="24" customHeight="1" spans="1:18">
      <c r="A5774" s="383"/>
      <c r="B5774" s="384"/>
      <c r="C5774" s="385"/>
      <c r="D5774" s="386"/>
      <c r="E5774" s="387"/>
      <c r="F5774" s="388"/>
      <c r="G5774" s="389"/>
      <c r="H5774" s="390"/>
      <c r="I5774" s="388"/>
      <c r="J5774" s="389"/>
      <c r="K5774" s="385"/>
      <c r="L5774" s="385"/>
      <c r="M5774" s="385"/>
      <c r="N5774" s="385"/>
      <c r="O5774" s="385"/>
      <c r="P5774" s="394" t="str">
        <f>TEXT(daily!$B5774,"mmmm")</f>
        <v>January</v>
      </c>
      <c r="Q5774" s="397"/>
      <c r="R5774" s="313" t="str">
        <f t="shared" si="129"/>
        <v>1900</v>
      </c>
    </row>
    <row r="5775" ht="24" customHeight="1" spans="1:18">
      <c r="A5775" s="383"/>
      <c r="B5775" s="384"/>
      <c r="C5775" s="385"/>
      <c r="D5775" s="386"/>
      <c r="E5775" s="387"/>
      <c r="F5775" s="388"/>
      <c r="G5775" s="389"/>
      <c r="H5775" s="390"/>
      <c r="I5775" s="388"/>
      <c r="J5775" s="389"/>
      <c r="K5775" s="385"/>
      <c r="L5775" s="385"/>
      <c r="M5775" s="385"/>
      <c r="N5775" s="385"/>
      <c r="O5775" s="385"/>
      <c r="P5775" s="394" t="str">
        <f>TEXT(daily!$B5775,"mmmm")</f>
        <v>January</v>
      </c>
      <c r="Q5775" s="396"/>
      <c r="R5775" s="313" t="str">
        <f t="shared" ref="R5775:R5838" si="130">TEXT(B5775,"yyyy")</f>
        <v>1900</v>
      </c>
    </row>
    <row r="5776" ht="24" customHeight="1" spans="1:18">
      <c r="A5776" s="383"/>
      <c r="B5776" s="384"/>
      <c r="C5776" s="385"/>
      <c r="D5776" s="386"/>
      <c r="E5776" s="387"/>
      <c r="F5776" s="388"/>
      <c r="G5776" s="389"/>
      <c r="H5776" s="390"/>
      <c r="I5776" s="388"/>
      <c r="J5776" s="389"/>
      <c r="K5776" s="385"/>
      <c r="L5776" s="385"/>
      <c r="M5776" s="385"/>
      <c r="N5776" s="385"/>
      <c r="O5776" s="385"/>
      <c r="P5776" s="394" t="str">
        <f>TEXT(daily!$B5776,"mmmm")</f>
        <v>January</v>
      </c>
      <c r="Q5776" s="397"/>
      <c r="R5776" s="313" t="str">
        <f t="shared" si="130"/>
        <v>1900</v>
      </c>
    </row>
    <row r="5777" ht="24" customHeight="1" spans="1:18">
      <c r="A5777" s="383"/>
      <c r="B5777" s="384"/>
      <c r="C5777" s="385"/>
      <c r="D5777" s="386"/>
      <c r="E5777" s="387"/>
      <c r="F5777" s="388"/>
      <c r="G5777" s="389"/>
      <c r="H5777" s="390"/>
      <c r="I5777" s="388"/>
      <c r="J5777" s="389"/>
      <c r="K5777" s="385"/>
      <c r="L5777" s="385"/>
      <c r="M5777" s="385"/>
      <c r="N5777" s="385"/>
      <c r="O5777" s="385"/>
      <c r="P5777" s="394" t="str">
        <f>TEXT(daily!$B5777,"mmmm")</f>
        <v>January</v>
      </c>
      <c r="Q5777" s="396"/>
      <c r="R5777" s="313" t="str">
        <f t="shared" si="130"/>
        <v>1900</v>
      </c>
    </row>
    <row r="5778" ht="24" customHeight="1" spans="1:18">
      <c r="A5778" s="383"/>
      <c r="B5778" s="384"/>
      <c r="C5778" s="385"/>
      <c r="D5778" s="386"/>
      <c r="E5778" s="387"/>
      <c r="F5778" s="388"/>
      <c r="G5778" s="389"/>
      <c r="H5778" s="390"/>
      <c r="I5778" s="388"/>
      <c r="J5778" s="389"/>
      <c r="K5778" s="385"/>
      <c r="L5778" s="385"/>
      <c r="M5778" s="385"/>
      <c r="N5778" s="385"/>
      <c r="O5778" s="385"/>
      <c r="P5778" s="394" t="str">
        <f>TEXT(daily!$B5778,"mmmm")</f>
        <v>January</v>
      </c>
      <c r="Q5778" s="397"/>
      <c r="R5778" s="313" t="str">
        <f t="shared" si="130"/>
        <v>1900</v>
      </c>
    </row>
    <row r="5779" ht="24" customHeight="1" spans="1:18">
      <c r="A5779" s="383"/>
      <c r="B5779" s="384"/>
      <c r="C5779" s="385"/>
      <c r="D5779" s="386"/>
      <c r="E5779" s="387"/>
      <c r="F5779" s="388"/>
      <c r="G5779" s="389"/>
      <c r="H5779" s="390"/>
      <c r="I5779" s="388"/>
      <c r="J5779" s="389"/>
      <c r="K5779" s="385"/>
      <c r="L5779" s="385"/>
      <c r="M5779" s="385"/>
      <c r="N5779" s="385"/>
      <c r="O5779" s="385"/>
      <c r="P5779" s="394" t="str">
        <f>TEXT(daily!$B5779,"mmmm")</f>
        <v>January</v>
      </c>
      <c r="Q5779" s="396"/>
      <c r="R5779" s="313" t="str">
        <f t="shared" si="130"/>
        <v>1900</v>
      </c>
    </row>
    <row r="5780" ht="24" customHeight="1" spans="1:18">
      <c r="A5780" s="383"/>
      <c r="B5780" s="384"/>
      <c r="C5780" s="385"/>
      <c r="D5780" s="386"/>
      <c r="E5780" s="387"/>
      <c r="F5780" s="388"/>
      <c r="G5780" s="389"/>
      <c r="H5780" s="390"/>
      <c r="I5780" s="388"/>
      <c r="J5780" s="389"/>
      <c r="K5780" s="385"/>
      <c r="L5780" s="385"/>
      <c r="M5780" s="385"/>
      <c r="N5780" s="385"/>
      <c r="O5780" s="385"/>
      <c r="P5780" s="394" t="str">
        <f>TEXT(daily!$B5780,"mmmm")</f>
        <v>January</v>
      </c>
      <c r="Q5780" s="397"/>
      <c r="R5780" s="313" t="str">
        <f t="shared" si="130"/>
        <v>1900</v>
      </c>
    </row>
    <row r="5781" ht="24" customHeight="1" spans="1:18">
      <c r="A5781" s="383"/>
      <c r="B5781" s="384"/>
      <c r="C5781" s="385"/>
      <c r="D5781" s="386"/>
      <c r="E5781" s="387"/>
      <c r="F5781" s="388"/>
      <c r="G5781" s="389"/>
      <c r="H5781" s="390"/>
      <c r="I5781" s="388"/>
      <c r="J5781" s="389"/>
      <c r="K5781" s="385"/>
      <c r="L5781" s="385"/>
      <c r="M5781" s="385"/>
      <c r="N5781" s="385"/>
      <c r="O5781" s="385"/>
      <c r="P5781" s="394" t="str">
        <f>TEXT(daily!$B5781,"mmmm")</f>
        <v>January</v>
      </c>
      <c r="Q5781" s="396"/>
      <c r="R5781" s="313" t="str">
        <f t="shared" si="130"/>
        <v>1900</v>
      </c>
    </row>
    <row r="5782" ht="24" customHeight="1" spans="1:18">
      <c r="A5782" s="383"/>
      <c r="B5782" s="384"/>
      <c r="C5782" s="385"/>
      <c r="D5782" s="386"/>
      <c r="E5782" s="387"/>
      <c r="F5782" s="388"/>
      <c r="G5782" s="389"/>
      <c r="H5782" s="390"/>
      <c r="I5782" s="388"/>
      <c r="J5782" s="389"/>
      <c r="K5782" s="385"/>
      <c r="L5782" s="385"/>
      <c r="M5782" s="385"/>
      <c r="N5782" s="385"/>
      <c r="O5782" s="385"/>
      <c r="P5782" s="394" t="str">
        <f>TEXT(daily!$B5782,"mmmm")</f>
        <v>January</v>
      </c>
      <c r="Q5782" s="397"/>
      <c r="R5782" s="313" t="str">
        <f t="shared" si="130"/>
        <v>1900</v>
      </c>
    </row>
    <row r="5783" ht="24" customHeight="1" spans="1:18">
      <c r="A5783" s="383"/>
      <c r="B5783" s="384"/>
      <c r="C5783" s="385"/>
      <c r="D5783" s="386"/>
      <c r="E5783" s="387"/>
      <c r="F5783" s="388"/>
      <c r="G5783" s="389"/>
      <c r="H5783" s="390"/>
      <c r="I5783" s="388"/>
      <c r="J5783" s="389"/>
      <c r="K5783" s="385"/>
      <c r="L5783" s="385"/>
      <c r="M5783" s="385"/>
      <c r="N5783" s="385"/>
      <c r="O5783" s="385"/>
      <c r="P5783" s="394" t="str">
        <f>TEXT(daily!$B5783,"mmmm")</f>
        <v>January</v>
      </c>
      <c r="Q5783" s="396"/>
      <c r="R5783" s="313" t="str">
        <f t="shared" si="130"/>
        <v>1900</v>
      </c>
    </row>
    <row r="5784" ht="24" customHeight="1" spans="1:18">
      <c r="A5784" s="383"/>
      <c r="B5784" s="384"/>
      <c r="C5784" s="385"/>
      <c r="D5784" s="386"/>
      <c r="E5784" s="387"/>
      <c r="F5784" s="388"/>
      <c r="G5784" s="389"/>
      <c r="H5784" s="390"/>
      <c r="I5784" s="388"/>
      <c r="J5784" s="389"/>
      <c r="K5784" s="385"/>
      <c r="L5784" s="385"/>
      <c r="M5784" s="385"/>
      <c r="N5784" s="385"/>
      <c r="O5784" s="385"/>
      <c r="P5784" s="394" t="str">
        <f>TEXT(daily!$B5784,"mmmm")</f>
        <v>January</v>
      </c>
      <c r="Q5784" s="397"/>
      <c r="R5784" s="313" t="str">
        <f t="shared" si="130"/>
        <v>1900</v>
      </c>
    </row>
    <row r="5785" ht="24" customHeight="1" spans="1:18">
      <c r="A5785" s="383"/>
      <c r="B5785" s="384"/>
      <c r="C5785" s="385"/>
      <c r="D5785" s="386"/>
      <c r="E5785" s="387"/>
      <c r="F5785" s="388"/>
      <c r="G5785" s="389"/>
      <c r="H5785" s="390"/>
      <c r="I5785" s="388"/>
      <c r="J5785" s="389"/>
      <c r="K5785" s="385"/>
      <c r="L5785" s="385"/>
      <c r="M5785" s="385"/>
      <c r="N5785" s="385"/>
      <c r="O5785" s="385"/>
      <c r="P5785" s="394" t="str">
        <f>TEXT(daily!$B5785,"mmmm")</f>
        <v>January</v>
      </c>
      <c r="Q5785" s="396"/>
      <c r="R5785" s="313" t="str">
        <f t="shared" si="130"/>
        <v>1900</v>
      </c>
    </row>
    <row r="5786" ht="24" customHeight="1" spans="1:18">
      <c r="A5786" s="383"/>
      <c r="B5786" s="384"/>
      <c r="C5786" s="385"/>
      <c r="D5786" s="386"/>
      <c r="E5786" s="387"/>
      <c r="F5786" s="388"/>
      <c r="G5786" s="389"/>
      <c r="H5786" s="390"/>
      <c r="I5786" s="388"/>
      <c r="J5786" s="389"/>
      <c r="K5786" s="385"/>
      <c r="L5786" s="385"/>
      <c r="M5786" s="385"/>
      <c r="N5786" s="385"/>
      <c r="O5786" s="385"/>
      <c r="P5786" s="394" t="str">
        <f>TEXT(daily!$B5786,"mmmm")</f>
        <v>January</v>
      </c>
      <c r="Q5786" s="397"/>
      <c r="R5786" s="313" t="str">
        <f t="shared" si="130"/>
        <v>1900</v>
      </c>
    </row>
    <row r="5787" ht="24" customHeight="1" spans="1:18">
      <c r="A5787" s="383"/>
      <c r="B5787" s="384"/>
      <c r="C5787" s="385"/>
      <c r="D5787" s="386"/>
      <c r="E5787" s="387"/>
      <c r="F5787" s="388"/>
      <c r="G5787" s="389"/>
      <c r="H5787" s="390"/>
      <c r="I5787" s="388"/>
      <c r="J5787" s="389"/>
      <c r="K5787" s="385"/>
      <c r="L5787" s="385"/>
      <c r="M5787" s="385"/>
      <c r="N5787" s="385"/>
      <c r="O5787" s="385"/>
      <c r="P5787" s="394" t="str">
        <f>TEXT(daily!$B5787,"mmmm")</f>
        <v>January</v>
      </c>
      <c r="Q5787" s="396"/>
      <c r="R5787" s="313" t="str">
        <f t="shared" si="130"/>
        <v>1900</v>
      </c>
    </row>
    <row r="5788" ht="24" customHeight="1" spans="1:18">
      <c r="A5788" s="383"/>
      <c r="B5788" s="384"/>
      <c r="C5788" s="385"/>
      <c r="D5788" s="386"/>
      <c r="E5788" s="387"/>
      <c r="F5788" s="388"/>
      <c r="G5788" s="389"/>
      <c r="H5788" s="390"/>
      <c r="I5788" s="388"/>
      <c r="J5788" s="389"/>
      <c r="K5788" s="385"/>
      <c r="L5788" s="385"/>
      <c r="M5788" s="385"/>
      <c r="N5788" s="385"/>
      <c r="O5788" s="385"/>
      <c r="P5788" s="394" t="str">
        <f>TEXT(daily!$B5788,"mmmm")</f>
        <v>January</v>
      </c>
      <c r="Q5788" s="397"/>
      <c r="R5788" s="313" t="str">
        <f t="shared" si="130"/>
        <v>1900</v>
      </c>
    </row>
    <row r="5789" ht="24" customHeight="1" spans="1:18">
      <c r="A5789" s="383"/>
      <c r="B5789" s="384"/>
      <c r="C5789" s="385"/>
      <c r="D5789" s="386"/>
      <c r="E5789" s="387"/>
      <c r="F5789" s="388"/>
      <c r="G5789" s="389"/>
      <c r="H5789" s="390"/>
      <c r="I5789" s="388"/>
      <c r="J5789" s="389"/>
      <c r="K5789" s="385"/>
      <c r="L5789" s="385"/>
      <c r="M5789" s="385"/>
      <c r="N5789" s="385"/>
      <c r="O5789" s="385"/>
      <c r="P5789" s="394" t="str">
        <f>TEXT(daily!$B5789,"mmmm")</f>
        <v>January</v>
      </c>
      <c r="Q5789" s="396"/>
      <c r="R5789" s="313" t="str">
        <f t="shared" si="130"/>
        <v>1900</v>
      </c>
    </row>
    <row r="5790" ht="24" customHeight="1" spans="1:18">
      <c r="A5790" s="383"/>
      <c r="B5790" s="384"/>
      <c r="C5790" s="385"/>
      <c r="D5790" s="386"/>
      <c r="E5790" s="387"/>
      <c r="F5790" s="388"/>
      <c r="G5790" s="389"/>
      <c r="H5790" s="390"/>
      <c r="I5790" s="388"/>
      <c r="J5790" s="389"/>
      <c r="K5790" s="385"/>
      <c r="L5790" s="385"/>
      <c r="M5790" s="385"/>
      <c r="N5790" s="385"/>
      <c r="O5790" s="385"/>
      <c r="P5790" s="394" t="str">
        <f>TEXT(daily!$B5790,"mmmm")</f>
        <v>January</v>
      </c>
      <c r="Q5790" s="397"/>
      <c r="R5790" s="313" t="str">
        <f t="shared" si="130"/>
        <v>1900</v>
      </c>
    </row>
    <row r="5791" ht="24" customHeight="1" spans="1:18">
      <c r="A5791" s="383"/>
      <c r="B5791" s="384"/>
      <c r="C5791" s="385"/>
      <c r="D5791" s="386"/>
      <c r="E5791" s="387"/>
      <c r="F5791" s="388"/>
      <c r="G5791" s="389"/>
      <c r="H5791" s="390"/>
      <c r="I5791" s="388"/>
      <c r="J5791" s="389"/>
      <c r="K5791" s="385"/>
      <c r="L5791" s="385"/>
      <c r="M5791" s="385"/>
      <c r="N5791" s="385"/>
      <c r="O5791" s="385"/>
      <c r="P5791" s="394" t="str">
        <f>TEXT(daily!$B5791,"mmmm")</f>
        <v>January</v>
      </c>
      <c r="Q5791" s="396"/>
      <c r="R5791" s="313" t="str">
        <f t="shared" si="130"/>
        <v>1900</v>
      </c>
    </row>
    <row r="5792" ht="24" customHeight="1" spans="1:18">
      <c r="A5792" s="383"/>
      <c r="B5792" s="384"/>
      <c r="C5792" s="385"/>
      <c r="D5792" s="386"/>
      <c r="E5792" s="387"/>
      <c r="F5792" s="388"/>
      <c r="G5792" s="389"/>
      <c r="H5792" s="390"/>
      <c r="I5792" s="388"/>
      <c r="J5792" s="389"/>
      <c r="K5792" s="385"/>
      <c r="L5792" s="385"/>
      <c r="M5792" s="385"/>
      <c r="N5792" s="385"/>
      <c r="O5792" s="385"/>
      <c r="P5792" s="394" t="str">
        <f>TEXT(daily!$B5792,"mmmm")</f>
        <v>January</v>
      </c>
      <c r="Q5792" s="397"/>
      <c r="R5792" s="313" t="str">
        <f t="shared" si="130"/>
        <v>1900</v>
      </c>
    </row>
    <row r="5793" ht="24" customHeight="1" spans="1:18">
      <c r="A5793" s="383"/>
      <c r="B5793" s="384"/>
      <c r="C5793" s="385"/>
      <c r="D5793" s="386"/>
      <c r="E5793" s="387"/>
      <c r="F5793" s="388"/>
      <c r="G5793" s="389"/>
      <c r="H5793" s="390"/>
      <c r="I5793" s="388"/>
      <c r="J5793" s="389"/>
      <c r="K5793" s="385"/>
      <c r="L5793" s="385"/>
      <c r="M5793" s="385"/>
      <c r="N5793" s="385"/>
      <c r="O5793" s="385"/>
      <c r="P5793" s="394" t="str">
        <f>TEXT(daily!$B5793,"mmmm")</f>
        <v>January</v>
      </c>
      <c r="Q5793" s="396"/>
      <c r="R5793" s="313" t="str">
        <f t="shared" si="130"/>
        <v>1900</v>
      </c>
    </row>
    <row r="5794" ht="24" customHeight="1" spans="1:18">
      <c r="A5794" s="383"/>
      <c r="B5794" s="384"/>
      <c r="C5794" s="385"/>
      <c r="D5794" s="386"/>
      <c r="E5794" s="387"/>
      <c r="F5794" s="388"/>
      <c r="G5794" s="389"/>
      <c r="H5794" s="390"/>
      <c r="I5794" s="388"/>
      <c r="J5794" s="389"/>
      <c r="K5794" s="385"/>
      <c r="L5794" s="385"/>
      <c r="M5794" s="385"/>
      <c r="N5794" s="385"/>
      <c r="O5794" s="385"/>
      <c r="P5794" s="394" t="str">
        <f>TEXT(daily!$B5794,"mmmm")</f>
        <v>January</v>
      </c>
      <c r="Q5794" s="397"/>
      <c r="R5794" s="313" t="str">
        <f t="shared" si="130"/>
        <v>1900</v>
      </c>
    </row>
    <row r="5795" ht="24" customHeight="1" spans="1:18">
      <c r="A5795" s="383"/>
      <c r="B5795" s="384"/>
      <c r="C5795" s="385"/>
      <c r="D5795" s="386"/>
      <c r="E5795" s="387"/>
      <c r="F5795" s="388"/>
      <c r="G5795" s="389"/>
      <c r="H5795" s="390"/>
      <c r="I5795" s="388"/>
      <c r="J5795" s="389"/>
      <c r="K5795" s="385"/>
      <c r="L5795" s="385"/>
      <c r="M5795" s="385"/>
      <c r="N5795" s="385"/>
      <c r="O5795" s="385"/>
      <c r="P5795" s="394" t="str">
        <f>TEXT(daily!$B5795,"mmmm")</f>
        <v>January</v>
      </c>
      <c r="Q5795" s="396"/>
      <c r="R5795" s="313" t="str">
        <f t="shared" si="130"/>
        <v>1900</v>
      </c>
    </row>
    <row r="5796" ht="24" customHeight="1" spans="1:18">
      <c r="A5796" s="383"/>
      <c r="B5796" s="384"/>
      <c r="C5796" s="385"/>
      <c r="D5796" s="386"/>
      <c r="E5796" s="387"/>
      <c r="F5796" s="388"/>
      <c r="G5796" s="389"/>
      <c r="H5796" s="390"/>
      <c r="I5796" s="388"/>
      <c r="J5796" s="389"/>
      <c r="K5796" s="385"/>
      <c r="L5796" s="385"/>
      <c r="M5796" s="385"/>
      <c r="N5796" s="385"/>
      <c r="O5796" s="385"/>
      <c r="P5796" s="394" t="str">
        <f>TEXT(daily!$B5796,"mmmm")</f>
        <v>January</v>
      </c>
      <c r="Q5796" s="397"/>
      <c r="R5796" s="313" t="str">
        <f t="shared" si="130"/>
        <v>1900</v>
      </c>
    </row>
    <row r="5797" ht="24" customHeight="1" spans="1:18">
      <c r="A5797" s="383"/>
      <c r="B5797" s="384"/>
      <c r="C5797" s="385"/>
      <c r="D5797" s="386"/>
      <c r="E5797" s="387"/>
      <c r="F5797" s="388"/>
      <c r="G5797" s="389"/>
      <c r="H5797" s="390"/>
      <c r="I5797" s="388"/>
      <c r="J5797" s="389"/>
      <c r="K5797" s="385"/>
      <c r="L5797" s="385"/>
      <c r="M5797" s="385"/>
      <c r="N5797" s="385"/>
      <c r="O5797" s="385"/>
      <c r="P5797" s="394" t="str">
        <f>TEXT(daily!$B5797,"mmmm")</f>
        <v>January</v>
      </c>
      <c r="Q5797" s="396"/>
      <c r="R5797" s="313" t="str">
        <f t="shared" si="130"/>
        <v>1900</v>
      </c>
    </row>
    <row r="5798" ht="24" customHeight="1" spans="1:18">
      <c r="A5798" s="383"/>
      <c r="B5798" s="384"/>
      <c r="C5798" s="385"/>
      <c r="D5798" s="386"/>
      <c r="E5798" s="387"/>
      <c r="F5798" s="388"/>
      <c r="G5798" s="389"/>
      <c r="H5798" s="390"/>
      <c r="I5798" s="388"/>
      <c r="J5798" s="389"/>
      <c r="K5798" s="385"/>
      <c r="L5798" s="385"/>
      <c r="M5798" s="385"/>
      <c r="N5798" s="385"/>
      <c r="O5798" s="385"/>
      <c r="P5798" s="394" t="str">
        <f>TEXT(daily!$B5798,"mmmm")</f>
        <v>January</v>
      </c>
      <c r="Q5798" s="397"/>
      <c r="R5798" s="313" t="str">
        <f t="shared" si="130"/>
        <v>1900</v>
      </c>
    </row>
    <row r="5799" ht="24" customHeight="1" spans="1:18">
      <c r="A5799" s="383"/>
      <c r="B5799" s="384"/>
      <c r="C5799" s="385"/>
      <c r="D5799" s="386"/>
      <c r="E5799" s="387"/>
      <c r="F5799" s="388"/>
      <c r="G5799" s="389"/>
      <c r="H5799" s="390"/>
      <c r="I5799" s="388"/>
      <c r="J5799" s="389"/>
      <c r="K5799" s="385"/>
      <c r="L5799" s="385"/>
      <c r="M5799" s="385"/>
      <c r="N5799" s="385"/>
      <c r="O5799" s="385"/>
      <c r="P5799" s="394" t="str">
        <f>TEXT(daily!$B5799,"mmmm")</f>
        <v>January</v>
      </c>
      <c r="Q5799" s="396"/>
      <c r="R5799" s="313" t="str">
        <f t="shared" si="130"/>
        <v>1900</v>
      </c>
    </row>
    <row r="5800" ht="24" customHeight="1" spans="1:18">
      <c r="A5800" s="383"/>
      <c r="B5800" s="384"/>
      <c r="C5800" s="385"/>
      <c r="D5800" s="386"/>
      <c r="E5800" s="387"/>
      <c r="F5800" s="388"/>
      <c r="G5800" s="389"/>
      <c r="H5800" s="390"/>
      <c r="I5800" s="388"/>
      <c r="J5800" s="389"/>
      <c r="K5800" s="385"/>
      <c r="L5800" s="385"/>
      <c r="M5800" s="385"/>
      <c r="N5800" s="385"/>
      <c r="O5800" s="385"/>
      <c r="P5800" s="394" t="str">
        <f>TEXT(daily!$B5800,"mmmm")</f>
        <v>January</v>
      </c>
      <c r="Q5800" s="397"/>
      <c r="R5800" s="313" t="str">
        <f t="shared" si="130"/>
        <v>1900</v>
      </c>
    </row>
    <row r="5801" ht="24" customHeight="1" spans="1:18">
      <c r="A5801" s="383"/>
      <c r="B5801" s="384"/>
      <c r="C5801" s="385"/>
      <c r="D5801" s="386"/>
      <c r="E5801" s="387"/>
      <c r="F5801" s="388"/>
      <c r="G5801" s="389"/>
      <c r="H5801" s="390"/>
      <c r="I5801" s="388"/>
      <c r="J5801" s="389"/>
      <c r="K5801" s="385"/>
      <c r="L5801" s="385"/>
      <c r="M5801" s="385"/>
      <c r="N5801" s="385"/>
      <c r="O5801" s="385"/>
      <c r="P5801" s="394" t="str">
        <f>TEXT(daily!$B5801,"mmmm")</f>
        <v>January</v>
      </c>
      <c r="Q5801" s="396"/>
      <c r="R5801" s="313" t="str">
        <f t="shared" si="130"/>
        <v>1900</v>
      </c>
    </row>
    <row r="5802" ht="24" customHeight="1" spans="1:18">
      <c r="A5802" s="383"/>
      <c r="B5802" s="384"/>
      <c r="C5802" s="385"/>
      <c r="D5802" s="386"/>
      <c r="E5802" s="387"/>
      <c r="F5802" s="388"/>
      <c r="G5802" s="389"/>
      <c r="H5802" s="390"/>
      <c r="I5802" s="388"/>
      <c r="J5802" s="389"/>
      <c r="K5802" s="385"/>
      <c r="L5802" s="385"/>
      <c r="M5802" s="385"/>
      <c r="N5802" s="385"/>
      <c r="O5802" s="385"/>
      <c r="P5802" s="394" t="str">
        <f>TEXT(daily!$B5802,"mmmm")</f>
        <v>January</v>
      </c>
      <c r="Q5802" s="397"/>
      <c r="R5802" s="313" t="str">
        <f t="shared" si="130"/>
        <v>1900</v>
      </c>
    </row>
    <row r="5803" ht="24" customHeight="1" spans="1:18">
      <c r="A5803" s="383"/>
      <c r="B5803" s="384"/>
      <c r="C5803" s="385"/>
      <c r="D5803" s="386"/>
      <c r="E5803" s="387"/>
      <c r="F5803" s="388"/>
      <c r="G5803" s="389"/>
      <c r="H5803" s="390"/>
      <c r="I5803" s="388"/>
      <c r="J5803" s="389"/>
      <c r="K5803" s="385"/>
      <c r="L5803" s="385"/>
      <c r="M5803" s="385"/>
      <c r="N5803" s="385"/>
      <c r="O5803" s="385"/>
      <c r="P5803" s="394" t="str">
        <f>TEXT(daily!$B5803,"mmmm")</f>
        <v>January</v>
      </c>
      <c r="Q5803" s="396"/>
      <c r="R5803" s="313" t="str">
        <f t="shared" si="130"/>
        <v>1900</v>
      </c>
    </row>
    <row r="5804" ht="24" customHeight="1" spans="1:18">
      <c r="A5804" s="383"/>
      <c r="B5804" s="384"/>
      <c r="C5804" s="385"/>
      <c r="D5804" s="386"/>
      <c r="E5804" s="387"/>
      <c r="F5804" s="388"/>
      <c r="G5804" s="389"/>
      <c r="H5804" s="390"/>
      <c r="I5804" s="388"/>
      <c r="J5804" s="389"/>
      <c r="K5804" s="385"/>
      <c r="L5804" s="385"/>
      <c r="M5804" s="385"/>
      <c r="N5804" s="385"/>
      <c r="O5804" s="385"/>
      <c r="P5804" s="394" t="str">
        <f>TEXT(daily!$B5804,"mmmm")</f>
        <v>January</v>
      </c>
      <c r="Q5804" s="397"/>
      <c r="R5804" s="313" t="str">
        <f t="shared" si="130"/>
        <v>1900</v>
      </c>
    </row>
    <row r="5805" ht="24" customHeight="1" spans="1:18">
      <c r="A5805" s="383"/>
      <c r="B5805" s="384"/>
      <c r="C5805" s="385"/>
      <c r="D5805" s="386"/>
      <c r="E5805" s="387"/>
      <c r="F5805" s="388"/>
      <c r="G5805" s="389"/>
      <c r="H5805" s="390"/>
      <c r="I5805" s="388"/>
      <c r="J5805" s="389"/>
      <c r="K5805" s="385"/>
      <c r="L5805" s="385"/>
      <c r="M5805" s="385"/>
      <c r="N5805" s="385"/>
      <c r="O5805" s="385"/>
      <c r="P5805" s="394" t="str">
        <f>TEXT(daily!$B5805,"mmmm")</f>
        <v>January</v>
      </c>
      <c r="Q5805" s="396"/>
      <c r="R5805" s="313" t="str">
        <f t="shared" si="130"/>
        <v>1900</v>
      </c>
    </row>
    <row r="5806" ht="24" customHeight="1" spans="1:18">
      <c r="A5806" s="383"/>
      <c r="B5806" s="384"/>
      <c r="C5806" s="385"/>
      <c r="D5806" s="386"/>
      <c r="E5806" s="387"/>
      <c r="F5806" s="388"/>
      <c r="G5806" s="389"/>
      <c r="H5806" s="390"/>
      <c r="I5806" s="388"/>
      <c r="J5806" s="389"/>
      <c r="K5806" s="385"/>
      <c r="L5806" s="385"/>
      <c r="M5806" s="385"/>
      <c r="N5806" s="385"/>
      <c r="O5806" s="385"/>
      <c r="P5806" s="394" t="str">
        <f>TEXT(daily!$B5806,"mmmm")</f>
        <v>January</v>
      </c>
      <c r="Q5806" s="397"/>
      <c r="R5806" s="313" t="str">
        <f t="shared" si="130"/>
        <v>1900</v>
      </c>
    </row>
    <row r="5807" ht="24" customHeight="1" spans="1:18">
      <c r="A5807" s="383"/>
      <c r="B5807" s="384"/>
      <c r="C5807" s="385"/>
      <c r="D5807" s="386"/>
      <c r="E5807" s="387"/>
      <c r="F5807" s="388"/>
      <c r="G5807" s="389"/>
      <c r="H5807" s="390"/>
      <c r="I5807" s="388"/>
      <c r="J5807" s="389"/>
      <c r="K5807" s="385"/>
      <c r="L5807" s="385"/>
      <c r="M5807" s="385"/>
      <c r="N5807" s="385"/>
      <c r="O5807" s="385"/>
      <c r="P5807" s="394" t="str">
        <f>TEXT(daily!$B5807,"mmmm")</f>
        <v>January</v>
      </c>
      <c r="Q5807" s="396"/>
      <c r="R5807" s="313" t="str">
        <f t="shared" si="130"/>
        <v>1900</v>
      </c>
    </row>
    <row r="5808" ht="24" customHeight="1" spans="1:18">
      <c r="A5808" s="383"/>
      <c r="B5808" s="384"/>
      <c r="C5808" s="385"/>
      <c r="D5808" s="386"/>
      <c r="E5808" s="387"/>
      <c r="F5808" s="388"/>
      <c r="G5808" s="389"/>
      <c r="H5808" s="390"/>
      <c r="I5808" s="388"/>
      <c r="J5808" s="389"/>
      <c r="K5808" s="385"/>
      <c r="L5808" s="385"/>
      <c r="M5808" s="385"/>
      <c r="N5808" s="385"/>
      <c r="O5808" s="385"/>
      <c r="P5808" s="394" t="str">
        <f>TEXT(daily!$B5808,"mmmm")</f>
        <v>January</v>
      </c>
      <c r="Q5808" s="397"/>
      <c r="R5808" s="313" t="str">
        <f t="shared" si="130"/>
        <v>1900</v>
      </c>
    </row>
    <row r="5809" ht="24" customHeight="1" spans="1:18">
      <c r="A5809" s="383"/>
      <c r="B5809" s="384"/>
      <c r="C5809" s="385"/>
      <c r="D5809" s="386"/>
      <c r="E5809" s="387"/>
      <c r="F5809" s="388"/>
      <c r="G5809" s="389"/>
      <c r="H5809" s="390"/>
      <c r="I5809" s="388"/>
      <c r="J5809" s="389"/>
      <c r="K5809" s="385"/>
      <c r="L5809" s="385"/>
      <c r="M5809" s="385"/>
      <c r="N5809" s="385"/>
      <c r="O5809" s="385"/>
      <c r="P5809" s="394" t="str">
        <f>TEXT(daily!$B5809,"mmmm")</f>
        <v>January</v>
      </c>
      <c r="Q5809" s="396"/>
      <c r="R5809" s="313" t="str">
        <f t="shared" si="130"/>
        <v>1900</v>
      </c>
    </row>
    <row r="5810" ht="24" customHeight="1" spans="1:18">
      <c r="A5810" s="383"/>
      <c r="B5810" s="384"/>
      <c r="C5810" s="385"/>
      <c r="D5810" s="386"/>
      <c r="E5810" s="387"/>
      <c r="F5810" s="388"/>
      <c r="G5810" s="389"/>
      <c r="H5810" s="390"/>
      <c r="I5810" s="388"/>
      <c r="J5810" s="389"/>
      <c r="K5810" s="385"/>
      <c r="L5810" s="385"/>
      <c r="M5810" s="385"/>
      <c r="N5810" s="385"/>
      <c r="O5810" s="385"/>
      <c r="P5810" s="394" t="str">
        <f>TEXT(daily!$B5810,"mmmm")</f>
        <v>January</v>
      </c>
      <c r="Q5810" s="397"/>
      <c r="R5810" s="313" t="str">
        <f t="shared" si="130"/>
        <v>1900</v>
      </c>
    </row>
    <row r="5811" ht="24" customHeight="1" spans="1:18">
      <c r="A5811" s="383"/>
      <c r="B5811" s="384"/>
      <c r="C5811" s="385"/>
      <c r="D5811" s="386"/>
      <c r="E5811" s="387"/>
      <c r="F5811" s="388"/>
      <c r="G5811" s="389"/>
      <c r="H5811" s="390"/>
      <c r="I5811" s="388"/>
      <c r="J5811" s="389"/>
      <c r="K5811" s="385"/>
      <c r="L5811" s="385"/>
      <c r="M5811" s="385"/>
      <c r="N5811" s="385"/>
      <c r="O5811" s="385"/>
      <c r="P5811" s="394" t="str">
        <f>TEXT(daily!$B5811,"mmmm")</f>
        <v>January</v>
      </c>
      <c r="Q5811" s="396"/>
      <c r="R5811" s="313" t="str">
        <f t="shared" si="130"/>
        <v>1900</v>
      </c>
    </row>
    <row r="5812" ht="24" customHeight="1" spans="1:18">
      <c r="A5812" s="383"/>
      <c r="B5812" s="384"/>
      <c r="C5812" s="385"/>
      <c r="D5812" s="386"/>
      <c r="E5812" s="387"/>
      <c r="F5812" s="388"/>
      <c r="G5812" s="389"/>
      <c r="H5812" s="390"/>
      <c r="I5812" s="388"/>
      <c r="J5812" s="389"/>
      <c r="K5812" s="385"/>
      <c r="L5812" s="385"/>
      <c r="M5812" s="385"/>
      <c r="N5812" s="385"/>
      <c r="O5812" s="385"/>
      <c r="P5812" s="394" t="str">
        <f>TEXT(daily!$B5812,"mmmm")</f>
        <v>January</v>
      </c>
      <c r="Q5812" s="397"/>
      <c r="R5812" s="313" t="str">
        <f t="shared" si="130"/>
        <v>1900</v>
      </c>
    </row>
    <row r="5813" ht="24" customHeight="1" spans="1:18">
      <c r="A5813" s="383"/>
      <c r="B5813" s="384"/>
      <c r="C5813" s="385"/>
      <c r="D5813" s="386"/>
      <c r="E5813" s="387"/>
      <c r="F5813" s="388"/>
      <c r="G5813" s="389"/>
      <c r="H5813" s="390"/>
      <c r="I5813" s="388"/>
      <c r="J5813" s="389"/>
      <c r="K5813" s="385"/>
      <c r="L5813" s="385"/>
      <c r="M5813" s="385"/>
      <c r="N5813" s="385"/>
      <c r="O5813" s="385"/>
      <c r="P5813" s="394" t="str">
        <f>TEXT(daily!$B5813,"mmmm")</f>
        <v>January</v>
      </c>
      <c r="Q5813" s="396"/>
      <c r="R5813" s="313" t="str">
        <f t="shared" si="130"/>
        <v>1900</v>
      </c>
    </row>
    <row r="5814" ht="24" customHeight="1" spans="1:18">
      <c r="A5814" s="383"/>
      <c r="B5814" s="384"/>
      <c r="C5814" s="385"/>
      <c r="D5814" s="386"/>
      <c r="E5814" s="387"/>
      <c r="F5814" s="388"/>
      <c r="G5814" s="389"/>
      <c r="H5814" s="390"/>
      <c r="I5814" s="388"/>
      <c r="J5814" s="389"/>
      <c r="K5814" s="385"/>
      <c r="L5814" s="385"/>
      <c r="M5814" s="385"/>
      <c r="N5814" s="385"/>
      <c r="O5814" s="385"/>
      <c r="P5814" s="394" t="str">
        <f>TEXT(daily!$B5814,"mmmm")</f>
        <v>January</v>
      </c>
      <c r="Q5814" s="397"/>
      <c r="R5814" s="313" t="str">
        <f t="shared" si="130"/>
        <v>1900</v>
      </c>
    </row>
    <row r="5815" ht="24" customHeight="1" spans="1:18">
      <c r="A5815" s="383"/>
      <c r="B5815" s="384"/>
      <c r="C5815" s="385"/>
      <c r="D5815" s="386"/>
      <c r="E5815" s="387"/>
      <c r="F5815" s="388"/>
      <c r="G5815" s="389"/>
      <c r="H5815" s="390"/>
      <c r="I5815" s="388"/>
      <c r="J5815" s="389"/>
      <c r="K5815" s="385"/>
      <c r="L5815" s="385"/>
      <c r="M5815" s="385"/>
      <c r="N5815" s="385"/>
      <c r="O5815" s="385"/>
      <c r="P5815" s="394" t="str">
        <f>TEXT(daily!$B5815,"mmmm")</f>
        <v>January</v>
      </c>
      <c r="Q5815" s="396"/>
      <c r="R5815" s="313" t="str">
        <f t="shared" si="130"/>
        <v>1900</v>
      </c>
    </row>
    <row r="5816" ht="24" customHeight="1" spans="1:18">
      <c r="A5816" s="383"/>
      <c r="B5816" s="384"/>
      <c r="C5816" s="385"/>
      <c r="D5816" s="386"/>
      <c r="E5816" s="387"/>
      <c r="F5816" s="388"/>
      <c r="G5816" s="389"/>
      <c r="H5816" s="390"/>
      <c r="I5816" s="388"/>
      <c r="J5816" s="389"/>
      <c r="K5816" s="385"/>
      <c r="L5816" s="385"/>
      <c r="M5816" s="385"/>
      <c r="N5816" s="385"/>
      <c r="O5816" s="385"/>
      <c r="P5816" s="394" t="str">
        <f>TEXT(daily!$B5816,"mmmm")</f>
        <v>January</v>
      </c>
      <c r="Q5816" s="397"/>
      <c r="R5816" s="313" t="str">
        <f t="shared" si="130"/>
        <v>1900</v>
      </c>
    </row>
    <row r="5817" ht="24" customHeight="1" spans="1:18">
      <c r="A5817" s="383"/>
      <c r="B5817" s="384"/>
      <c r="C5817" s="385"/>
      <c r="D5817" s="386"/>
      <c r="E5817" s="387"/>
      <c r="F5817" s="388"/>
      <c r="G5817" s="389"/>
      <c r="H5817" s="390"/>
      <c r="I5817" s="388"/>
      <c r="J5817" s="389"/>
      <c r="K5817" s="385"/>
      <c r="L5817" s="385"/>
      <c r="M5817" s="385"/>
      <c r="N5817" s="385"/>
      <c r="O5817" s="385"/>
      <c r="P5817" s="394" t="str">
        <f>TEXT(daily!$B5817,"mmmm")</f>
        <v>January</v>
      </c>
      <c r="Q5817" s="396"/>
      <c r="R5817" s="313" t="str">
        <f t="shared" si="130"/>
        <v>1900</v>
      </c>
    </row>
    <row r="5818" ht="24" customHeight="1" spans="1:18">
      <c r="A5818" s="383"/>
      <c r="B5818" s="384"/>
      <c r="C5818" s="385"/>
      <c r="D5818" s="386"/>
      <c r="E5818" s="387"/>
      <c r="F5818" s="388"/>
      <c r="G5818" s="389"/>
      <c r="H5818" s="390"/>
      <c r="I5818" s="388"/>
      <c r="J5818" s="389"/>
      <c r="K5818" s="385"/>
      <c r="L5818" s="385"/>
      <c r="M5818" s="385"/>
      <c r="N5818" s="385"/>
      <c r="O5818" s="385"/>
      <c r="P5818" s="394" t="str">
        <f>TEXT(daily!$B5818,"mmmm")</f>
        <v>January</v>
      </c>
      <c r="Q5818" s="397"/>
      <c r="R5818" s="313" t="str">
        <f t="shared" si="130"/>
        <v>1900</v>
      </c>
    </row>
    <row r="5819" ht="24" customHeight="1" spans="1:18">
      <c r="A5819" s="383"/>
      <c r="B5819" s="384"/>
      <c r="C5819" s="385"/>
      <c r="D5819" s="386"/>
      <c r="E5819" s="387"/>
      <c r="F5819" s="388"/>
      <c r="G5819" s="389"/>
      <c r="H5819" s="390"/>
      <c r="I5819" s="388"/>
      <c r="J5819" s="389"/>
      <c r="K5819" s="385"/>
      <c r="L5819" s="385"/>
      <c r="M5819" s="385"/>
      <c r="N5819" s="385"/>
      <c r="O5819" s="385"/>
      <c r="P5819" s="394" t="str">
        <f>TEXT(daily!$B5819,"mmmm")</f>
        <v>January</v>
      </c>
      <c r="Q5819" s="396"/>
      <c r="R5819" s="313" t="str">
        <f t="shared" si="130"/>
        <v>1900</v>
      </c>
    </row>
    <row r="5820" ht="24" customHeight="1" spans="1:18">
      <c r="A5820" s="383"/>
      <c r="B5820" s="384"/>
      <c r="C5820" s="385"/>
      <c r="D5820" s="386"/>
      <c r="E5820" s="387"/>
      <c r="F5820" s="388"/>
      <c r="G5820" s="389"/>
      <c r="H5820" s="390"/>
      <c r="I5820" s="388"/>
      <c r="J5820" s="389"/>
      <c r="K5820" s="385"/>
      <c r="L5820" s="385"/>
      <c r="M5820" s="385"/>
      <c r="N5820" s="385"/>
      <c r="O5820" s="385"/>
      <c r="P5820" s="394" t="str">
        <f>TEXT(daily!$B5820,"mmmm")</f>
        <v>January</v>
      </c>
      <c r="Q5820" s="397"/>
      <c r="R5820" s="313" t="str">
        <f t="shared" si="130"/>
        <v>1900</v>
      </c>
    </row>
    <row r="5821" ht="24" customHeight="1" spans="1:18">
      <c r="A5821" s="383"/>
      <c r="B5821" s="384"/>
      <c r="C5821" s="385"/>
      <c r="D5821" s="386"/>
      <c r="E5821" s="387"/>
      <c r="F5821" s="388"/>
      <c r="G5821" s="389"/>
      <c r="H5821" s="390"/>
      <c r="I5821" s="388"/>
      <c r="J5821" s="389"/>
      <c r="K5821" s="385"/>
      <c r="L5821" s="385"/>
      <c r="M5821" s="385"/>
      <c r="N5821" s="385"/>
      <c r="O5821" s="385"/>
      <c r="P5821" s="394" t="str">
        <f>TEXT(daily!$B5821,"mmmm")</f>
        <v>January</v>
      </c>
      <c r="Q5821" s="396"/>
      <c r="R5821" s="313" t="str">
        <f t="shared" si="130"/>
        <v>1900</v>
      </c>
    </row>
    <row r="5822" ht="24" customHeight="1" spans="1:18">
      <c r="A5822" s="383"/>
      <c r="B5822" s="384"/>
      <c r="C5822" s="385"/>
      <c r="D5822" s="386"/>
      <c r="E5822" s="387"/>
      <c r="F5822" s="388"/>
      <c r="G5822" s="389"/>
      <c r="H5822" s="390"/>
      <c r="I5822" s="388"/>
      <c r="J5822" s="389"/>
      <c r="K5822" s="385"/>
      <c r="L5822" s="385"/>
      <c r="M5822" s="385"/>
      <c r="N5822" s="385"/>
      <c r="O5822" s="385"/>
      <c r="P5822" s="394" t="str">
        <f>TEXT(daily!$B5822,"mmmm")</f>
        <v>January</v>
      </c>
      <c r="Q5822" s="397"/>
      <c r="R5822" s="313" t="str">
        <f t="shared" si="130"/>
        <v>1900</v>
      </c>
    </row>
    <row r="5823" ht="24" customHeight="1" spans="1:18">
      <c r="A5823" s="383"/>
      <c r="B5823" s="384"/>
      <c r="C5823" s="385"/>
      <c r="D5823" s="386"/>
      <c r="E5823" s="387"/>
      <c r="F5823" s="388"/>
      <c r="G5823" s="389"/>
      <c r="H5823" s="390"/>
      <c r="I5823" s="388"/>
      <c r="J5823" s="389"/>
      <c r="K5823" s="385"/>
      <c r="L5823" s="385"/>
      <c r="M5823" s="385"/>
      <c r="N5823" s="385"/>
      <c r="O5823" s="385"/>
      <c r="P5823" s="394" t="str">
        <f>TEXT(daily!$B5823,"mmmm")</f>
        <v>January</v>
      </c>
      <c r="Q5823" s="396"/>
      <c r="R5823" s="313" t="str">
        <f t="shared" si="130"/>
        <v>1900</v>
      </c>
    </row>
    <row r="5824" ht="24" customHeight="1" spans="1:18">
      <c r="A5824" s="383"/>
      <c r="B5824" s="384"/>
      <c r="C5824" s="385"/>
      <c r="D5824" s="386"/>
      <c r="E5824" s="387"/>
      <c r="F5824" s="388"/>
      <c r="G5824" s="389"/>
      <c r="H5824" s="390"/>
      <c r="I5824" s="388"/>
      <c r="J5824" s="389"/>
      <c r="K5824" s="385"/>
      <c r="L5824" s="385"/>
      <c r="M5824" s="385"/>
      <c r="N5824" s="385"/>
      <c r="O5824" s="385"/>
      <c r="P5824" s="394" t="str">
        <f>TEXT(daily!$B5824,"mmmm")</f>
        <v>January</v>
      </c>
      <c r="Q5824" s="397"/>
      <c r="R5824" s="313" t="str">
        <f t="shared" si="130"/>
        <v>1900</v>
      </c>
    </row>
    <row r="5825" ht="24" customHeight="1" spans="1:18">
      <c r="A5825" s="383"/>
      <c r="B5825" s="384"/>
      <c r="C5825" s="385"/>
      <c r="D5825" s="386"/>
      <c r="E5825" s="387"/>
      <c r="F5825" s="388"/>
      <c r="G5825" s="389"/>
      <c r="H5825" s="390"/>
      <c r="I5825" s="388"/>
      <c r="J5825" s="389"/>
      <c r="K5825" s="385"/>
      <c r="L5825" s="385"/>
      <c r="M5825" s="385"/>
      <c r="N5825" s="385"/>
      <c r="O5825" s="385"/>
      <c r="P5825" s="394" t="str">
        <f>TEXT(daily!$B5825,"mmmm")</f>
        <v>January</v>
      </c>
      <c r="Q5825" s="396"/>
      <c r="R5825" s="313" t="str">
        <f t="shared" si="130"/>
        <v>1900</v>
      </c>
    </row>
    <row r="5826" ht="24" customHeight="1" spans="1:18">
      <c r="A5826" s="383"/>
      <c r="B5826" s="384"/>
      <c r="C5826" s="385"/>
      <c r="D5826" s="386"/>
      <c r="E5826" s="387"/>
      <c r="F5826" s="388"/>
      <c r="G5826" s="389"/>
      <c r="H5826" s="390"/>
      <c r="I5826" s="388"/>
      <c r="J5826" s="389"/>
      <c r="K5826" s="385"/>
      <c r="L5826" s="385"/>
      <c r="M5826" s="385"/>
      <c r="N5826" s="385"/>
      <c r="O5826" s="385"/>
      <c r="P5826" s="394" t="str">
        <f>TEXT(daily!$B5826,"mmmm")</f>
        <v>January</v>
      </c>
      <c r="Q5826" s="397"/>
      <c r="R5826" s="313" t="str">
        <f t="shared" si="130"/>
        <v>1900</v>
      </c>
    </row>
    <row r="5827" ht="24" customHeight="1" spans="1:18">
      <c r="A5827" s="383"/>
      <c r="B5827" s="384"/>
      <c r="C5827" s="385"/>
      <c r="D5827" s="386"/>
      <c r="E5827" s="387"/>
      <c r="F5827" s="388"/>
      <c r="G5827" s="389"/>
      <c r="H5827" s="390"/>
      <c r="I5827" s="388"/>
      <c r="J5827" s="389"/>
      <c r="K5827" s="385"/>
      <c r="L5827" s="385"/>
      <c r="M5827" s="385"/>
      <c r="N5827" s="385"/>
      <c r="O5827" s="385"/>
      <c r="P5827" s="394" t="str">
        <f>TEXT(daily!$B5827,"mmmm")</f>
        <v>January</v>
      </c>
      <c r="Q5827" s="396"/>
      <c r="R5827" s="313" t="str">
        <f t="shared" si="130"/>
        <v>1900</v>
      </c>
    </row>
    <row r="5828" ht="24" customHeight="1" spans="1:18">
      <c r="A5828" s="383"/>
      <c r="B5828" s="384"/>
      <c r="C5828" s="385"/>
      <c r="D5828" s="386"/>
      <c r="E5828" s="387"/>
      <c r="F5828" s="388"/>
      <c r="G5828" s="389"/>
      <c r="H5828" s="390"/>
      <c r="I5828" s="388"/>
      <c r="J5828" s="389"/>
      <c r="K5828" s="385"/>
      <c r="L5828" s="385"/>
      <c r="M5828" s="385"/>
      <c r="N5828" s="385"/>
      <c r="O5828" s="385"/>
      <c r="P5828" s="394" t="str">
        <f>TEXT(daily!$B5828,"mmmm")</f>
        <v>January</v>
      </c>
      <c r="Q5828" s="397"/>
      <c r="R5828" s="313" t="str">
        <f t="shared" si="130"/>
        <v>1900</v>
      </c>
    </row>
    <row r="5829" ht="24" customHeight="1" spans="1:18">
      <c r="A5829" s="383"/>
      <c r="B5829" s="384"/>
      <c r="C5829" s="385"/>
      <c r="D5829" s="386"/>
      <c r="E5829" s="387"/>
      <c r="F5829" s="388"/>
      <c r="G5829" s="389"/>
      <c r="H5829" s="390"/>
      <c r="I5829" s="388"/>
      <c r="J5829" s="389"/>
      <c r="K5829" s="385"/>
      <c r="L5829" s="385"/>
      <c r="M5829" s="385"/>
      <c r="N5829" s="385"/>
      <c r="O5829" s="385"/>
      <c r="P5829" s="394" t="str">
        <f>TEXT(daily!$B5829,"mmmm")</f>
        <v>January</v>
      </c>
      <c r="Q5829" s="396"/>
      <c r="R5829" s="313" t="str">
        <f t="shared" si="130"/>
        <v>1900</v>
      </c>
    </row>
    <row r="5830" ht="24" customHeight="1" spans="1:18">
      <c r="A5830" s="383"/>
      <c r="B5830" s="384"/>
      <c r="C5830" s="385"/>
      <c r="D5830" s="386"/>
      <c r="E5830" s="387"/>
      <c r="F5830" s="388"/>
      <c r="G5830" s="389"/>
      <c r="H5830" s="390"/>
      <c r="I5830" s="388"/>
      <c r="J5830" s="389"/>
      <c r="K5830" s="385"/>
      <c r="L5830" s="385"/>
      <c r="M5830" s="385"/>
      <c r="N5830" s="385"/>
      <c r="O5830" s="385"/>
      <c r="P5830" s="394" t="str">
        <f>TEXT(daily!$B5830,"mmmm")</f>
        <v>January</v>
      </c>
      <c r="Q5830" s="397"/>
      <c r="R5830" s="313" t="str">
        <f t="shared" si="130"/>
        <v>1900</v>
      </c>
    </row>
    <row r="5831" ht="24" customHeight="1" spans="1:18">
      <c r="A5831" s="383"/>
      <c r="B5831" s="384"/>
      <c r="C5831" s="385"/>
      <c r="D5831" s="386"/>
      <c r="E5831" s="387"/>
      <c r="F5831" s="388"/>
      <c r="G5831" s="389"/>
      <c r="H5831" s="390"/>
      <c r="I5831" s="388"/>
      <c r="J5831" s="389"/>
      <c r="K5831" s="385"/>
      <c r="L5831" s="385"/>
      <c r="M5831" s="385"/>
      <c r="N5831" s="385"/>
      <c r="O5831" s="385"/>
      <c r="P5831" s="394" t="str">
        <f>TEXT(daily!$B5831,"mmmm")</f>
        <v>January</v>
      </c>
      <c r="Q5831" s="396"/>
      <c r="R5831" s="313" t="str">
        <f t="shared" si="130"/>
        <v>1900</v>
      </c>
    </row>
    <row r="5832" ht="24" customHeight="1" spans="1:18">
      <c r="A5832" s="383"/>
      <c r="B5832" s="384"/>
      <c r="C5832" s="385"/>
      <c r="D5832" s="386"/>
      <c r="E5832" s="387"/>
      <c r="F5832" s="388"/>
      <c r="G5832" s="389"/>
      <c r="H5832" s="390"/>
      <c r="I5832" s="388"/>
      <c r="J5832" s="389"/>
      <c r="K5832" s="385"/>
      <c r="L5832" s="385"/>
      <c r="M5832" s="385"/>
      <c r="N5832" s="385"/>
      <c r="O5832" s="385"/>
      <c r="P5832" s="394" t="str">
        <f>TEXT(daily!$B5832,"mmmm")</f>
        <v>January</v>
      </c>
      <c r="Q5832" s="397"/>
      <c r="R5832" s="313" t="str">
        <f t="shared" si="130"/>
        <v>1900</v>
      </c>
    </row>
    <row r="5833" ht="24" customHeight="1" spans="1:18">
      <c r="A5833" s="383"/>
      <c r="B5833" s="384"/>
      <c r="C5833" s="385"/>
      <c r="D5833" s="386"/>
      <c r="E5833" s="387"/>
      <c r="F5833" s="388"/>
      <c r="G5833" s="389"/>
      <c r="H5833" s="390"/>
      <c r="I5833" s="388"/>
      <c r="J5833" s="389"/>
      <c r="K5833" s="385"/>
      <c r="L5833" s="385"/>
      <c r="M5833" s="385"/>
      <c r="N5833" s="385"/>
      <c r="O5833" s="385"/>
      <c r="P5833" s="394" t="str">
        <f>TEXT(daily!$B5833,"mmmm")</f>
        <v>January</v>
      </c>
      <c r="Q5833" s="396"/>
      <c r="R5833" s="313" t="str">
        <f t="shared" si="130"/>
        <v>1900</v>
      </c>
    </row>
    <row r="5834" ht="24" customHeight="1" spans="1:18">
      <c r="A5834" s="383"/>
      <c r="B5834" s="384"/>
      <c r="C5834" s="385"/>
      <c r="D5834" s="386"/>
      <c r="E5834" s="387"/>
      <c r="F5834" s="388"/>
      <c r="G5834" s="389"/>
      <c r="H5834" s="390"/>
      <c r="I5834" s="388"/>
      <c r="J5834" s="389"/>
      <c r="K5834" s="385"/>
      <c r="L5834" s="385"/>
      <c r="M5834" s="385"/>
      <c r="N5834" s="385"/>
      <c r="O5834" s="385"/>
      <c r="P5834" s="394" t="str">
        <f>TEXT(daily!$B5834,"mmmm")</f>
        <v>January</v>
      </c>
      <c r="Q5834" s="397"/>
      <c r="R5834" s="313" t="str">
        <f t="shared" si="130"/>
        <v>1900</v>
      </c>
    </row>
    <row r="5835" ht="24" customHeight="1" spans="1:18">
      <c r="A5835" s="383"/>
      <c r="B5835" s="384"/>
      <c r="C5835" s="385"/>
      <c r="D5835" s="386"/>
      <c r="E5835" s="387"/>
      <c r="F5835" s="388"/>
      <c r="G5835" s="389"/>
      <c r="H5835" s="390"/>
      <c r="I5835" s="388"/>
      <c r="J5835" s="389"/>
      <c r="K5835" s="385"/>
      <c r="L5835" s="385"/>
      <c r="M5835" s="385"/>
      <c r="N5835" s="385"/>
      <c r="O5835" s="385"/>
      <c r="P5835" s="394" t="str">
        <f>TEXT(daily!$B5835,"mmmm")</f>
        <v>January</v>
      </c>
      <c r="Q5835" s="396"/>
      <c r="R5835" s="313" t="str">
        <f t="shared" si="130"/>
        <v>1900</v>
      </c>
    </row>
    <row r="5836" ht="24" customHeight="1" spans="1:18">
      <c r="A5836" s="383"/>
      <c r="B5836" s="384"/>
      <c r="C5836" s="385"/>
      <c r="D5836" s="386"/>
      <c r="E5836" s="387"/>
      <c r="F5836" s="388"/>
      <c r="G5836" s="389"/>
      <c r="H5836" s="390"/>
      <c r="I5836" s="388"/>
      <c r="J5836" s="389"/>
      <c r="K5836" s="385"/>
      <c r="L5836" s="385"/>
      <c r="M5836" s="385"/>
      <c r="N5836" s="385"/>
      <c r="O5836" s="385"/>
      <c r="P5836" s="394" t="str">
        <f>TEXT(daily!$B5836,"mmmm")</f>
        <v>January</v>
      </c>
      <c r="Q5836" s="397"/>
      <c r="R5836" s="313" t="str">
        <f t="shared" si="130"/>
        <v>1900</v>
      </c>
    </row>
    <row r="5837" ht="24" customHeight="1" spans="1:18">
      <c r="A5837" s="383"/>
      <c r="B5837" s="384"/>
      <c r="C5837" s="385"/>
      <c r="D5837" s="386"/>
      <c r="E5837" s="387"/>
      <c r="F5837" s="388"/>
      <c r="G5837" s="389"/>
      <c r="H5837" s="390"/>
      <c r="I5837" s="388"/>
      <c r="J5837" s="389"/>
      <c r="K5837" s="385"/>
      <c r="L5837" s="385"/>
      <c r="M5837" s="385"/>
      <c r="N5837" s="385"/>
      <c r="O5837" s="385"/>
      <c r="P5837" s="394" t="str">
        <f>TEXT(daily!$B5837,"mmmm")</f>
        <v>January</v>
      </c>
      <c r="Q5837" s="396"/>
      <c r="R5837" s="313" t="str">
        <f t="shared" si="130"/>
        <v>1900</v>
      </c>
    </row>
    <row r="5838" ht="24" customHeight="1" spans="1:18">
      <c r="A5838" s="383"/>
      <c r="B5838" s="384"/>
      <c r="C5838" s="385"/>
      <c r="D5838" s="386"/>
      <c r="E5838" s="387"/>
      <c r="F5838" s="388"/>
      <c r="G5838" s="389"/>
      <c r="H5838" s="390"/>
      <c r="I5838" s="388"/>
      <c r="J5838" s="389"/>
      <c r="K5838" s="385"/>
      <c r="L5838" s="385"/>
      <c r="M5838" s="385"/>
      <c r="N5838" s="385"/>
      <c r="O5838" s="385"/>
      <c r="P5838" s="394" t="str">
        <f>TEXT(daily!$B5838,"mmmm")</f>
        <v>January</v>
      </c>
      <c r="Q5838" s="397"/>
      <c r="R5838" s="313" t="str">
        <f t="shared" si="130"/>
        <v>1900</v>
      </c>
    </row>
    <row r="5839" ht="24" customHeight="1" spans="1:18">
      <c r="A5839" s="383"/>
      <c r="B5839" s="384"/>
      <c r="C5839" s="385"/>
      <c r="D5839" s="386"/>
      <c r="E5839" s="387"/>
      <c r="F5839" s="388"/>
      <c r="G5839" s="389"/>
      <c r="H5839" s="390"/>
      <c r="I5839" s="388"/>
      <c r="J5839" s="389"/>
      <c r="K5839" s="385"/>
      <c r="L5839" s="385"/>
      <c r="M5839" s="385"/>
      <c r="N5839" s="385"/>
      <c r="O5839" s="385"/>
      <c r="P5839" s="394" t="str">
        <f>TEXT(daily!$B5839,"mmmm")</f>
        <v>January</v>
      </c>
      <c r="Q5839" s="396"/>
      <c r="R5839" s="313" t="str">
        <f t="shared" ref="R5839:R5902" si="131">TEXT(B5839,"yyyy")</f>
        <v>1900</v>
      </c>
    </row>
    <row r="5840" ht="24" customHeight="1" spans="1:18">
      <c r="A5840" s="383"/>
      <c r="B5840" s="384"/>
      <c r="C5840" s="385"/>
      <c r="D5840" s="386"/>
      <c r="E5840" s="387"/>
      <c r="F5840" s="388"/>
      <c r="G5840" s="389"/>
      <c r="H5840" s="390"/>
      <c r="I5840" s="388"/>
      <c r="J5840" s="389"/>
      <c r="K5840" s="385"/>
      <c r="L5840" s="385"/>
      <c r="M5840" s="385"/>
      <c r="N5840" s="385"/>
      <c r="O5840" s="385"/>
      <c r="P5840" s="394" t="str">
        <f>TEXT(daily!$B5840,"mmmm")</f>
        <v>January</v>
      </c>
      <c r="Q5840" s="397"/>
      <c r="R5840" s="313" t="str">
        <f t="shared" si="131"/>
        <v>1900</v>
      </c>
    </row>
    <row r="5841" ht="24" customHeight="1" spans="1:18">
      <c r="A5841" s="383"/>
      <c r="B5841" s="384"/>
      <c r="C5841" s="385"/>
      <c r="D5841" s="386"/>
      <c r="E5841" s="387"/>
      <c r="F5841" s="388"/>
      <c r="G5841" s="389"/>
      <c r="H5841" s="390"/>
      <c r="I5841" s="388"/>
      <c r="J5841" s="389"/>
      <c r="K5841" s="385"/>
      <c r="L5841" s="385"/>
      <c r="M5841" s="385"/>
      <c r="N5841" s="385"/>
      <c r="O5841" s="385"/>
      <c r="P5841" s="394" t="str">
        <f>TEXT(daily!$B5841,"mmmm")</f>
        <v>January</v>
      </c>
      <c r="Q5841" s="396"/>
      <c r="R5841" s="313" t="str">
        <f t="shared" si="131"/>
        <v>1900</v>
      </c>
    </row>
    <row r="5842" ht="24" customHeight="1" spans="1:18">
      <c r="A5842" s="383"/>
      <c r="B5842" s="384"/>
      <c r="C5842" s="385"/>
      <c r="D5842" s="386"/>
      <c r="E5842" s="387"/>
      <c r="F5842" s="388"/>
      <c r="G5842" s="389"/>
      <c r="H5842" s="390"/>
      <c r="I5842" s="388"/>
      <c r="J5842" s="389"/>
      <c r="K5842" s="385"/>
      <c r="L5842" s="385"/>
      <c r="M5842" s="385"/>
      <c r="N5842" s="385"/>
      <c r="O5842" s="385"/>
      <c r="P5842" s="394" t="str">
        <f>TEXT(daily!$B5842,"mmmm")</f>
        <v>January</v>
      </c>
      <c r="Q5842" s="397"/>
      <c r="R5842" s="313" t="str">
        <f t="shared" si="131"/>
        <v>1900</v>
      </c>
    </row>
    <row r="5843" ht="24" customHeight="1" spans="1:18">
      <c r="A5843" s="383"/>
      <c r="B5843" s="384"/>
      <c r="C5843" s="385"/>
      <c r="D5843" s="386"/>
      <c r="E5843" s="387"/>
      <c r="F5843" s="388"/>
      <c r="G5843" s="389"/>
      <c r="H5843" s="390"/>
      <c r="I5843" s="388"/>
      <c r="J5843" s="389"/>
      <c r="K5843" s="385"/>
      <c r="L5843" s="385"/>
      <c r="M5843" s="385"/>
      <c r="N5843" s="385"/>
      <c r="O5843" s="385"/>
      <c r="P5843" s="394" t="str">
        <f>TEXT(daily!$B5843,"mmmm")</f>
        <v>January</v>
      </c>
      <c r="Q5843" s="396"/>
      <c r="R5843" s="313" t="str">
        <f t="shared" si="131"/>
        <v>1900</v>
      </c>
    </row>
    <row r="5844" ht="24" customHeight="1" spans="1:18">
      <c r="A5844" s="383"/>
      <c r="B5844" s="384"/>
      <c r="C5844" s="385"/>
      <c r="D5844" s="386"/>
      <c r="E5844" s="387"/>
      <c r="F5844" s="388"/>
      <c r="G5844" s="389"/>
      <c r="H5844" s="390"/>
      <c r="I5844" s="388"/>
      <c r="J5844" s="389"/>
      <c r="K5844" s="385"/>
      <c r="L5844" s="385"/>
      <c r="M5844" s="385"/>
      <c r="N5844" s="385"/>
      <c r="O5844" s="385"/>
      <c r="P5844" s="394" t="str">
        <f>TEXT(daily!$B5844,"mmmm")</f>
        <v>January</v>
      </c>
      <c r="Q5844" s="397"/>
      <c r="R5844" s="313" t="str">
        <f t="shared" si="131"/>
        <v>1900</v>
      </c>
    </row>
    <row r="5845" ht="24" customHeight="1" spans="1:18">
      <c r="A5845" s="383"/>
      <c r="B5845" s="384"/>
      <c r="C5845" s="385"/>
      <c r="D5845" s="386"/>
      <c r="E5845" s="387"/>
      <c r="F5845" s="388"/>
      <c r="G5845" s="389"/>
      <c r="H5845" s="390"/>
      <c r="I5845" s="388"/>
      <c r="J5845" s="389"/>
      <c r="K5845" s="385"/>
      <c r="L5845" s="385"/>
      <c r="M5845" s="385"/>
      <c r="N5845" s="385"/>
      <c r="O5845" s="385"/>
      <c r="P5845" s="394" t="str">
        <f>TEXT(daily!$B5845,"mmmm")</f>
        <v>January</v>
      </c>
      <c r="Q5845" s="396"/>
      <c r="R5845" s="313" t="str">
        <f t="shared" si="131"/>
        <v>1900</v>
      </c>
    </row>
    <row r="5846" ht="24" customHeight="1" spans="1:18">
      <c r="A5846" s="383"/>
      <c r="B5846" s="384"/>
      <c r="C5846" s="385"/>
      <c r="D5846" s="386"/>
      <c r="E5846" s="387"/>
      <c r="F5846" s="388"/>
      <c r="G5846" s="389"/>
      <c r="H5846" s="390"/>
      <c r="I5846" s="388"/>
      <c r="J5846" s="389"/>
      <c r="K5846" s="385"/>
      <c r="L5846" s="385"/>
      <c r="M5846" s="385"/>
      <c r="N5846" s="385"/>
      <c r="O5846" s="385"/>
      <c r="P5846" s="394" t="str">
        <f>TEXT(daily!$B5846,"mmmm")</f>
        <v>January</v>
      </c>
      <c r="Q5846" s="397"/>
      <c r="R5846" s="313" t="str">
        <f t="shared" si="131"/>
        <v>1900</v>
      </c>
    </row>
    <row r="5847" ht="24" customHeight="1" spans="1:18">
      <c r="A5847" s="383"/>
      <c r="B5847" s="384"/>
      <c r="C5847" s="385"/>
      <c r="D5847" s="386"/>
      <c r="E5847" s="387"/>
      <c r="F5847" s="388"/>
      <c r="G5847" s="389"/>
      <c r="H5847" s="390"/>
      <c r="I5847" s="388"/>
      <c r="J5847" s="389"/>
      <c r="K5847" s="385"/>
      <c r="L5847" s="385"/>
      <c r="M5847" s="385"/>
      <c r="N5847" s="385"/>
      <c r="O5847" s="385"/>
      <c r="P5847" s="394" t="str">
        <f>TEXT(daily!$B5847,"mmmm")</f>
        <v>January</v>
      </c>
      <c r="Q5847" s="396"/>
      <c r="R5847" s="313" t="str">
        <f t="shared" si="131"/>
        <v>1900</v>
      </c>
    </row>
    <row r="5848" ht="24" customHeight="1" spans="1:18">
      <c r="A5848" s="383"/>
      <c r="B5848" s="384"/>
      <c r="C5848" s="385"/>
      <c r="D5848" s="386"/>
      <c r="E5848" s="387"/>
      <c r="F5848" s="388"/>
      <c r="G5848" s="389"/>
      <c r="H5848" s="390"/>
      <c r="I5848" s="388"/>
      <c r="J5848" s="389"/>
      <c r="K5848" s="385"/>
      <c r="L5848" s="385"/>
      <c r="M5848" s="385"/>
      <c r="N5848" s="385"/>
      <c r="O5848" s="385"/>
      <c r="P5848" s="394" t="str">
        <f>TEXT(daily!$B5848,"mmmm")</f>
        <v>January</v>
      </c>
      <c r="Q5848" s="397"/>
      <c r="R5848" s="313" t="str">
        <f t="shared" si="131"/>
        <v>1900</v>
      </c>
    </row>
    <row r="5849" ht="24" customHeight="1" spans="1:18">
      <c r="A5849" s="383"/>
      <c r="B5849" s="384"/>
      <c r="C5849" s="385"/>
      <c r="D5849" s="386"/>
      <c r="E5849" s="387"/>
      <c r="F5849" s="388"/>
      <c r="G5849" s="389"/>
      <c r="H5849" s="390"/>
      <c r="I5849" s="388"/>
      <c r="J5849" s="389"/>
      <c r="K5849" s="385"/>
      <c r="L5849" s="385"/>
      <c r="M5849" s="385"/>
      <c r="N5849" s="385"/>
      <c r="O5849" s="385"/>
      <c r="P5849" s="394" t="str">
        <f>TEXT(daily!$B5849,"mmmm")</f>
        <v>January</v>
      </c>
      <c r="Q5849" s="396"/>
      <c r="R5849" s="313" t="str">
        <f t="shared" si="131"/>
        <v>1900</v>
      </c>
    </row>
    <row r="5850" ht="24" customHeight="1" spans="1:18">
      <c r="A5850" s="383"/>
      <c r="B5850" s="384"/>
      <c r="C5850" s="385"/>
      <c r="D5850" s="386"/>
      <c r="E5850" s="387"/>
      <c r="F5850" s="388"/>
      <c r="G5850" s="389"/>
      <c r="H5850" s="390"/>
      <c r="I5850" s="388"/>
      <c r="J5850" s="389"/>
      <c r="K5850" s="385"/>
      <c r="L5850" s="385"/>
      <c r="M5850" s="385"/>
      <c r="N5850" s="385"/>
      <c r="O5850" s="385"/>
      <c r="P5850" s="394" t="str">
        <f>TEXT(daily!$B5850,"mmmm")</f>
        <v>January</v>
      </c>
      <c r="Q5850" s="397"/>
      <c r="R5850" s="313" t="str">
        <f t="shared" si="131"/>
        <v>1900</v>
      </c>
    </row>
    <row r="5851" ht="24" customHeight="1" spans="1:18">
      <c r="A5851" s="383"/>
      <c r="B5851" s="384"/>
      <c r="C5851" s="385"/>
      <c r="D5851" s="386"/>
      <c r="E5851" s="387"/>
      <c r="F5851" s="388"/>
      <c r="G5851" s="389"/>
      <c r="H5851" s="390"/>
      <c r="I5851" s="388"/>
      <c r="J5851" s="389"/>
      <c r="K5851" s="385"/>
      <c r="L5851" s="385"/>
      <c r="M5851" s="385"/>
      <c r="N5851" s="385"/>
      <c r="O5851" s="385"/>
      <c r="P5851" s="394" t="str">
        <f>TEXT(daily!$B5851,"mmmm")</f>
        <v>January</v>
      </c>
      <c r="Q5851" s="396"/>
      <c r="R5851" s="313" t="str">
        <f t="shared" si="131"/>
        <v>1900</v>
      </c>
    </row>
    <row r="5852" ht="24" customHeight="1" spans="1:18">
      <c r="A5852" s="383"/>
      <c r="B5852" s="384"/>
      <c r="C5852" s="385"/>
      <c r="D5852" s="386"/>
      <c r="E5852" s="387"/>
      <c r="F5852" s="388"/>
      <c r="G5852" s="389"/>
      <c r="H5852" s="390"/>
      <c r="I5852" s="388"/>
      <c r="J5852" s="389"/>
      <c r="K5852" s="385"/>
      <c r="L5852" s="385"/>
      <c r="M5852" s="385"/>
      <c r="N5852" s="385"/>
      <c r="O5852" s="385"/>
      <c r="P5852" s="394" t="str">
        <f>TEXT(daily!$B5852,"mmmm")</f>
        <v>January</v>
      </c>
      <c r="Q5852" s="397"/>
      <c r="R5852" s="313" t="str">
        <f t="shared" si="131"/>
        <v>1900</v>
      </c>
    </row>
    <row r="5853" ht="24" customHeight="1" spans="1:18">
      <c r="A5853" s="383"/>
      <c r="B5853" s="384"/>
      <c r="C5853" s="385"/>
      <c r="D5853" s="386"/>
      <c r="E5853" s="387"/>
      <c r="F5853" s="388"/>
      <c r="G5853" s="389"/>
      <c r="H5853" s="390"/>
      <c r="I5853" s="388"/>
      <c r="J5853" s="389"/>
      <c r="K5853" s="385"/>
      <c r="L5853" s="385"/>
      <c r="M5853" s="385"/>
      <c r="N5853" s="385"/>
      <c r="O5853" s="385"/>
      <c r="P5853" s="394" t="str">
        <f>TEXT(daily!$B5853,"mmmm")</f>
        <v>January</v>
      </c>
      <c r="Q5853" s="396"/>
      <c r="R5853" s="313" t="str">
        <f t="shared" si="131"/>
        <v>1900</v>
      </c>
    </row>
    <row r="5854" ht="24" customHeight="1" spans="1:18">
      <c r="A5854" s="383"/>
      <c r="B5854" s="384"/>
      <c r="C5854" s="385"/>
      <c r="D5854" s="386"/>
      <c r="E5854" s="387"/>
      <c r="F5854" s="388"/>
      <c r="G5854" s="389"/>
      <c r="H5854" s="390"/>
      <c r="I5854" s="388"/>
      <c r="J5854" s="389"/>
      <c r="K5854" s="385"/>
      <c r="L5854" s="385"/>
      <c r="M5854" s="385"/>
      <c r="N5854" s="385"/>
      <c r="O5854" s="385"/>
      <c r="P5854" s="394" t="str">
        <f>TEXT(daily!$B5854,"mmmm")</f>
        <v>January</v>
      </c>
      <c r="Q5854" s="397"/>
      <c r="R5854" s="313" t="str">
        <f t="shared" si="131"/>
        <v>1900</v>
      </c>
    </row>
    <row r="5855" ht="24" customHeight="1" spans="1:18">
      <c r="A5855" s="383"/>
      <c r="B5855" s="384"/>
      <c r="C5855" s="385"/>
      <c r="D5855" s="386"/>
      <c r="E5855" s="387"/>
      <c r="F5855" s="388"/>
      <c r="G5855" s="389"/>
      <c r="H5855" s="390"/>
      <c r="I5855" s="388"/>
      <c r="J5855" s="389"/>
      <c r="K5855" s="385"/>
      <c r="L5855" s="385"/>
      <c r="M5855" s="385"/>
      <c r="N5855" s="385"/>
      <c r="O5855" s="385"/>
      <c r="P5855" s="394" t="str">
        <f>TEXT(daily!$B5855,"mmmm")</f>
        <v>January</v>
      </c>
      <c r="Q5855" s="396"/>
      <c r="R5855" s="313" t="str">
        <f t="shared" si="131"/>
        <v>1900</v>
      </c>
    </row>
    <row r="5856" ht="24" customHeight="1" spans="1:18">
      <c r="A5856" s="383"/>
      <c r="B5856" s="384"/>
      <c r="C5856" s="385"/>
      <c r="D5856" s="386"/>
      <c r="E5856" s="387"/>
      <c r="F5856" s="388"/>
      <c r="G5856" s="389"/>
      <c r="H5856" s="390"/>
      <c r="I5856" s="388"/>
      <c r="J5856" s="389"/>
      <c r="K5856" s="385"/>
      <c r="L5856" s="385"/>
      <c r="M5856" s="385"/>
      <c r="N5856" s="385"/>
      <c r="O5856" s="385"/>
      <c r="P5856" s="394" t="str">
        <f>TEXT(daily!$B5856,"mmmm")</f>
        <v>January</v>
      </c>
      <c r="Q5856" s="397"/>
      <c r="R5856" s="313" t="str">
        <f t="shared" si="131"/>
        <v>1900</v>
      </c>
    </row>
    <row r="5857" ht="24" customHeight="1" spans="1:18">
      <c r="A5857" s="383"/>
      <c r="B5857" s="384"/>
      <c r="C5857" s="385"/>
      <c r="D5857" s="386"/>
      <c r="E5857" s="387"/>
      <c r="F5857" s="388"/>
      <c r="G5857" s="389"/>
      <c r="H5857" s="390"/>
      <c r="I5857" s="388"/>
      <c r="J5857" s="389"/>
      <c r="K5857" s="385"/>
      <c r="L5857" s="385"/>
      <c r="M5857" s="385"/>
      <c r="N5857" s="385"/>
      <c r="O5857" s="385"/>
      <c r="P5857" s="394" t="str">
        <f>TEXT(daily!$B5857,"mmmm")</f>
        <v>January</v>
      </c>
      <c r="Q5857" s="396"/>
      <c r="R5857" s="313" t="str">
        <f t="shared" si="131"/>
        <v>1900</v>
      </c>
    </row>
    <row r="5858" ht="24" customHeight="1" spans="1:18">
      <c r="A5858" s="383"/>
      <c r="B5858" s="384"/>
      <c r="C5858" s="385"/>
      <c r="D5858" s="386"/>
      <c r="E5858" s="387"/>
      <c r="F5858" s="388"/>
      <c r="G5858" s="389"/>
      <c r="H5858" s="390"/>
      <c r="I5858" s="388"/>
      <c r="J5858" s="389"/>
      <c r="K5858" s="385"/>
      <c r="L5858" s="385"/>
      <c r="M5858" s="385"/>
      <c r="N5858" s="385"/>
      <c r="O5858" s="385"/>
      <c r="P5858" s="394" t="str">
        <f>TEXT(daily!$B5858,"mmmm")</f>
        <v>January</v>
      </c>
      <c r="Q5858" s="397"/>
      <c r="R5858" s="313" t="str">
        <f t="shared" si="131"/>
        <v>1900</v>
      </c>
    </row>
    <row r="5859" ht="24" customHeight="1" spans="1:18">
      <c r="A5859" s="383"/>
      <c r="B5859" s="384"/>
      <c r="C5859" s="385"/>
      <c r="D5859" s="386"/>
      <c r="E5859" s="387"/>
      <c r="F5859" s="388"/>
      <c r="G5859" s="389"/>
      <c r="H5859" s="390"/>
      <c r="I5859" s="388"/>
      <c r="J5859" s="389"/>
      <c r="K5859" s="385"/>
      <c r="L5859" s="385"/>
      <c r="M5859" s="385"/>
      <c r="N5859" s="385"/>
      <c r="O5859" s="385"/>
      <c r="P5859" s="394" t="str">
        <f>TEXT(daily!$B5859,"mmmm")</f>
        <v>January</v>
      </c>
      <c r="Q5859" s="396"/>
      <c r="R5859" s="313" t="str">
        <f t="shared" si="131"/>
        <v>1900</v>
      </c>
    </row>
    <row r="5860" ht="24" customHeight="1" spans="1:18">
      <c r="A5860" s="383"/>
      <c r="B5860" s="384"/>
      <c r="C5860" s="385"/>
      <c r="D5860" s="386"/>
      <c r="E5860" s="387"/>
      <c r="F5860" s="388"/>
      <c r="G5860" s="389"/>
      <c r="H5860" s="390"/>
      <c r="I5860" s="388"/>
      <c r="J5860" s="389"/>
      <c r="K5860" s="385"/>
      <c r="L5860" s="385"/>
      <c r="M5860" s="385"/>
      <c r="N5860" s="385"/>
      <c r="O5860" s="385"/>
      <c r="P5860" s="394" t="str">
        <f>TEXT(daily!$B5860,"mmmm")</f>
        <v>January</v>
      </c>
      <c r="Q5860" s="397"/>
      <c r="R5860" s="313" t="str">
        <f t="shared" si="131"/>
        <v>1900</v>
      </c>
    </row>
    <row r="5861" ht="24" customHeight="1" spans="1:18">
      <c r="A5861" s="383"/>
      <c r="B5861" s="384"/>
      <c r="C5861" s="385"/>
      <c r="D5861" s="386"/>
      <c r="E5861" s="387"/>
      <c r="F5861" s="388"/>
      <c r="G5861" s="389"/>
      <c r="H5861" s="390"/>
      <c r="I5861" s="388"/>
      <c r="J5861" s="389"/>
      <c r="K5861" s="385"/>
      <c r="L5861" s="385"/>
      <c r="M5861" s="385"/>
      <c r="N5861" s="385"/>
      <c r="O5861" s="385"/>
      <c r="P5861" s="394" t="str">
        <f>TEXT(daily!$B5861,"mmmm")</f>
        <v>January</v>
      </c>
      <c r="Q5861" s="396"/>
      <c r="R5861" s="313" t="str">
        <f t="shared" si="131"/>
        <v>1900</v>
      </c>
    </row>
    <row r="5862" ht="24" customHeight="1" spans="1:18">
      <c r="A5862" s="383"/>
      <c r="B5862" s="384"/>
      <c r="C5862" s="385"/>
      <c r="D5862" s="386"/>
      <c r="E5862" s="387"/>
      <c r="F5862" s="388"/>
      <c r="G5862" s="389"/>
      <c r="H5862" s="390"/>
      <c r="I5862" s="388"/>
      <c r="J5862" s="389"/>
      <c r="K5862" s="385"/>
      <c r="L5862" s="385"/>
      <c r="M5862" s="385"/>
      <c r="N5862" s="385"/>
      <c r="O5862" s="385"/>
      <c r="P5862" s="394" t="str">
        <f>TEXT(daily!$B5862,"mmmm")</f>
        <v>January</v>
      </c>
      <c r="Q5862" s="397"/>
      <c r="R5862" s="313" t="str">
        <f t="shared" si="131"/>
        <v>1900</v>
      </c>
    </row>
    <row r="5863" ht="24" customHeight="1" spans="1:18">
      <c r="A5863" s="383"/>
      <c r="B5863" s="384"/>
      <c r="C5863" s="385"/>
      <c r="D5863" s="386"/>
      <c r="E5863" s="387"/>
      <c r="F5863" s="388"/>
      <c r="G5863" s="389"/>
      <c r="H5863" s="390"/>
      <c r="I5863" s="388"/>
      <c r="J5863" s="389"/>
      <c r="K5863" s="385"/>
      <c r="L5863" s="385"/>
      <c r="M5863" s="385"/>
      <c r="N5863" s="385"/>
      <c r="O5863" s="385"/>
      <c r="P5863" s="394" t="str">
        <f>TEXT(daily!$B5863,"mmmm")</f>
        <v>January</v>
      </c>
      <c r="Q5863" s="396"/>
      <c r="R5863" s="313" t="str">
        <f t="shared" si="131"/>
        <v>1900</v>
      </c>
    </row>
    <row r="5864" ht="24" customHeight="1" spans="1:18">
      <c r="A5864" s="383"/>
      <c r="B5864" s="384"/>
      <c r="C5864" s="385"/>
      <c r="D5864" s="386"/>
      <c r="E5864" s="387"/>
      <c r="F5864" s="388"/>
      <c r="G5864" s="389"/>
      <c r="H5864" s="390"/>
      <c r="I5864" s="388"/>
      <c r="J5864" s="389"/>
      <c r="K5864" s="385"/>
      <c r="L5864" s="385"/>
      <c r="M5864" s="385"/>
      <c r="N5864" s="385"/>
      <c r="O5864" s="385"/>
      <c r="P5864" s="394" t="str">
        <f>TEXT(daily!$B5864,"mmmm")</f>
        <v>January</v>
      </c>
      <c r="Q5864" s="397"/>
      <c r="R5864" s="313" t="str">
        <f t="shared" si="131"/>
        <v>1900</v>
      </c>
    </row>
    <row r="5865" ht="24" customHeight="1" spans="1:18">
      <c r="A5865" s="383"/>
      <c r="B5865" s="384"/>
      <c r="C5865" s="385"/>
      <c r="D5865" s="386"/>
      <c r="E5865" s="387"/>
      <c r="F5865" s="388"/>
      <c r="G5865" s="389"/>
      <c r="H5865" s="390"/>
      <c r="I5865" s="388"/>
      <c r="J5865" s="389"/>
      <c r="K5865" s="385"/>
      <c r="L5865" s="385"/>
      <c r="M5865" s="385"/>
      <c r="N5865" s="385"/>
      <c r="O5865" s="385"/>
      <c r="P5865" s="394" t="str">
        <f>TEXT(daily!$B5865,"mmmm")</f>
        <v>January</v>
      </c>
      <c r="Q5865" s="396"/>
      <c r="R5865" s="313" t="str">
        <f t="shared" si="131"/>
        <v>1900</v>
      </c>
    </row>
    <row r="5866" ht="24" customHeight="1" spans="1:18">
      <c r="A5866" s="383"/>
      <c r="B5866" s="384"/>
      <c r="C5866" s="385"/>
      <c r="D5866" s="386"/>
      <c r="E5866" s="387"/>
      <c r="F5866" s="388"/>
      <c r="G5866" s="389"/>
      <c r="H5866" s="390"/>
      <c r="I5866" s="388"/>
      <c r="J5866" s="389"/>
      <c r="K5866" s="385"/>
      <c r="L5866" s="385"/>
      <c r="M5866" s="385"/>
      <c r="N5866" s="385"/>
      <c r="O5866" s="385"/>
      <c r="P5866" s="394" t="str">
        <f>TEXT(daily!$B5866,"mmmm")</f>
        <v>January</v>
      </c>
      <c r="Q5866" s="397"/>
      <c r="R5866" s="313" t="str">
        <f t="shared" si="131"/>
        <v>1900</v>
      </c>
    </row>
    <row r="5867" ht="24" customHeight="1" spans="1:18">
      <c r="A5867" s="383"/>
      <c r="B5867" s="384"/>
      <c r="C5867" s="385"/>
      <c r="D5867" s="386"/>
      <c r="E5867" s="387"/>
      <c r="F5867" s="388"/>
      <c r="G5867" s="389"/>
      <c r="H5867" s="390"/>
      <c r="I5867" s="388"/>
      <c r="J5867" s="389"/>
      <c r="K5867" s="385"/>
      <c r="L5867" s="385"/>
      <c r="M5867" s="385"/>
      <c r="N5867" s="385"/>
      <c r="O5867" s="385"/>
      <c r="P5867" s="394" t="str">
        <f>TEXT(daily!$B5867,"mmmm")</f>
        <v>January</v>
      </c>
      <c r="Q5867" s="396"/>
      <c r="R5867" s="313" t="str">
        <f t="shared" si="131"/>
        <v>1900</v>
      </c>
    </row>
    <row r="5868" ht="24" customHeight="1" spans="1:18">
      <c r="A5868" s="383"/>
      <c r="B5868" s="384"/>
      <c r="C5868" s="385"/>
      <c r="D5868" s="386"/>
      <c r="E5868" s="387"/>
      <c r="F5868" s="388"/>
      <c r="G5868" s="389"/>
      <c r="H5868" s="390"/>
      <c r="I5868" s="388"/>
      <c r="J5868" s="389"/>
      <c r="K5868" s="385"/>
      <c r="L5868" s="385"/>
      <c r="M5868" s="385"/>
      <c r="N5868" s="385"/>
      <c r="O5868" s="385"/>
      <c r="P5868" s="394" t="str">
        <f>TEXT(daily!$B5868,"mmmm")</f>
        <v>January</v>
      </c>
      <c r="Q5868" s="397"/>
      <c r="R5868" s="313" t="str">
        <f t="shared" si="131"/>
        <v>1900</v>
      </c>
    </row>
    <row r="5869" ht="24" customHeight="1" spans="1:18">
      <c r="A5869" s="383"/>
      <c r="B5869" s="384"/>
      <c r="C5869" s="385"/>
      <c r="D5869" s="386"/>
      <c r="E5869" s="387"/>
      <c r="F5869" s="388"/>
      <c r="G5869" s="389"/>
      <c r="H5869" s="390"/>
      <c r="I5869" s="388"/>
      <c r="J5869" s="389"/>
      <c r="K5869" s="385"/>
      <c r="L5869" s="385"/>
      <c r="M5869" s="385"/>
      <c r="N5869" s="385"/>
      <c r="O5869" s="385"/>
      <c r="P5869" s="394" t="str">
        <f>TEXT(daily!$B5869,"mmmm")</f>
        <v>January</v>
      </c>
      <c r="Q5869" s="396"/>
      <c r="R5869" s="313" t="str">
        <f t="shared" si="131"/>
        <v>1900</v>
      </c>
    </row>
    <row r="5870" ht="24" customHeight="1" spans="1:18">
      <c r="A5870" s="383"/>
      <c r="B5870" s="384"/>
      <c r="C5870" s="385"/>
      <c r="D5870" s="386"/>
      <c r="E5870" s="387"/>
      <c r="F5870" s="388"/>
      <c r="G5870" s="389"/>
      <c r="H5870" s="390"/>
      <c r="I5870" s="388"/>
      <c r="J5870" s="389"/>
      <c r="K5870" s="385"/>
      <c r="L5870" s="385"/>
      <c r="M5870" s="385"/>
      <c r="N5870" s="385"/>
      <c r="O5870" s="385"/>
      <c r="P5870" s="394" t="str">
        <f>TEXT(daily!$B5870,"mmmm")</f>
        <v>January</v>
      </c>
      <c r="Q5870" s="397"/>
      <c r="R5870" s="313" t="str">
        <f t="shared" si="131"/>
        <v>1900</v>
      </c>
    </row>
    <row r="5871" ht="24" customHeight="1" spans="1:18">
      <c r="A5871" s="383"/>
      <c r="B5871" s="384"/>
      <c r="C5871" s="385"/>
      <c r="D5871" s="386"/>
      <c r="E5871" s="387"/>
      <c r="F5871" s="388"/>
      <c r="G5871" s="389"/>
      <c r="H5871" s="390"/>
      <c r="I5871" s="388"/>
      <c r="J5871" s="389"/>
      <c r="K5871" s="385"/>
      <c r="L5871" s="385"/>
      <c r="M5871" s="385"/>
      <c r="N5871" s="385"/>
      <c r="O5871" s="385"/>
      <c r="P5871" s="394" t="str">
        <f>TEXT(daily!$B5871,"mmmm")</f>
        <v>January</v>
      </c>
      <c r="Q5871" s="396"/>
      <c r="R5871" s="313" t="str">
        <f t="shared" si="131"/>
        <v>1900</v>
      </c>
    </row>
    <row r="5872" ht="24" customHeight="1" spans="1:18">
      <c r="A5872" s="383"/>
      <c r="B5872" s="384"/>
      <c r="C5872" s="385"/>
      <c r="D5872" s="386"/>
      <c r="E5872" s="387"/>
      <c r="F5872" s="388"/>
      <c r="G5872" s="389"/>
      <c r="H5872" s="390"/>
      <c r="I5872" s="388"/>
      <c r="J5872" s="389"/>
      <c r="K5872" s="385"/>
      <c r="L5872" s="385"/>
      <c r="M5872" s="385"/>
      <c r="N5872" s="385"/>
      <c r="O5872" s="385"/>
      <c r="P5872" s="394" t="str">
        <f>TEXT(daily!$B5872,"mmmm")</f>
        <v>January</v>
      </c>
      <c r="Q5872" s="397"/>
      <c r="R5872" s="313" t="str">
        <f t="shared" si="131"/>
        <v>1900</v>
      </c>
    </row>
    <row r="5873" ht="24" customHeight="1" spans="1:18">
      <c r="A5873" s="383"/>
      <c r="B5873" s="384"/>
      <c r="C5873" s="385"/>
      <c r="D5873" s="386"/>
      <c r="E5873" s="387"/>
      <c r="F5873" s="388"/>
      <c r="G5873" s="389"/>
      <c r="H5873" s="390"/>
      <c r="I5873" s="388"/>
      <c r="J5873" s="389"/>
      <c r="K5873" s="385"/>
      <c r="L5873" s="385"/>
      <c r="M5873" s="385"/>
      <c r="N5873" s="385"/>
      <c r="O5873" s="385"/>
      <c r="P5873" s="394" t="str">
        <f>TEXT(daily!$B5873,"mmmm")</f>
        <v>January</v>
      </c>
      <c r="Q5873" s="396"/>
      <c r="R5873" s="313" t="str">
        <f t="shared" si="131"/>
        <v>1900</v>
      </c>
    </row>
    <row r="5874" ht="24" customHeight="1" spans="1:18">
      <c r="A5874" s="383"/>
      <c r="B5874" s="384"/>
      <c r="C5874" s="385"/>
      <c r="D5874" s="386"/>
      <c r="E5874" s="387"/>
      <c r="F5874" s="388"/>
      <c r="G5874" s="389"/>
      <c r="H5874" s="390"/>
      <c r="I5874" s="388"/>
      <c r="J5874" s="389"/>
      <c r="K5874" s="385"/>
      <c r="L5874" s="385"/>
      <c r="M5874" s="385"/>
      <c r="N5874" s="385"/>
      <c r="O5874" s="385"/>
      <c r="P5874" s="394" t="str">
        <f>TEXT(daily!$B5874,"mmmm")</f>
        <v>January</v>
      </c>
      <c r="Q5874" s="397"/>
      <c r="R5874" s="313" t="str">
        <f t="shared" si="131"/>
        <v>1900</v>
      </c>
    </row>
    <row r="5875" ht="24" customHeight="1" spans="1:18">
      <c r="A5875" s="383"/>
      <c r="B5875" s="384"/>
      <c r="C5875" s="385"/>
      <c r="D5875" s="386"/>
      <c r="E5875" s="387"/>
      <c r="F5875" s="388"/>
      <c r="G5875" s="389"/>
      <c r="H5875" s="390"/>
      <c r="I5875" s="388"/>
      <c r="J5875" s="389"/>
      <c r="K5875" s="385"/>
      <c r="L5875" s="385"/>
      <c r="M5875" s="385"/>
      <c r="N5875" s="385"/>
      <c r="O5875" s="385"/>
      <c r="P5875" s="394" t="str">
        <f>TEXT(daily!$B5875,"mmmm")</f>
        <v>January</v>
      </c>
      <c r="Q5875" s="396"/>
      <c r="R5875" s="313" t="str">
        <f t="shared" si="131"/>
        <v>1900</v>
      </c>
    </row>
    <row r="5876" ht="24" customHeight="1" spans="1:18">
      <c r="A5876" s="383"/>
      <c r="B5876" s="384"/>
      <c r="C5876" s="385"/>
      <c r="D5876" s="386"/>
      <c r="E5876" s="387"/>
      <c r="F5876" s="388"/>
      <c r="G5876" s="389"/>
      <c r="H5876" s="390"/>
      <c r="I5876" s="388"/>
      <c r="J5876" s="389"/>
      <c r="K5876" s="385"/>
      <c r="L5876" s="385"/>
      <c r="M5876" s="385"/>
      <c r="N5876" s="385"/>
      <c r="O5876" s="385"/>
      <c r="P5876" s="394" t="str">
        <f>TEXT(daily!$B5876,"mmmm")</f>
        <v>January</v>
      </c>
      <c r="Q5876" s="397"/>
      <c r="R5876" s="313" t="str">
        <f t="shared" si="131"/>
        <v>1900</v>
      </c>
    </row>
    <row r="5877" ht="24" customHeight="1" spans="1:18">
      <c r="A5877" s="383"/>
      <c r="B5877" s="384"/>
      <c r="C5877" s="385"/>
      <c r="D5877" s="386"/>
      <c r="E5877" s="387"/>
      <c r="F5877" s="388"/>
      <c r="G5877" s="389"/>
      <c r="H5877" s="390"/>
      <c r="I5877" s="388"/>
      <c r="J5877" s="389"/>
      <c r="K5877" s="385"/>
      <c r="L5877" s="385"/>
      <c r="M5877" s="385"/>
      <c r="N5877" s="385"/>
      <c r="O5877" s="385"/>
      <c r="P5877" s="394" t="str">
        <f>TEXT(daily!$B5877,"mmmm")</f>
        <v>January</v>
      </c>
      <c r="Q5877" s="396"/>
      <c r="R5877" s="313" t="str">
        <f t="shared" si="131"/>
        <v>1900</v>
      </c>
    </row>
    <row r="5878" ht="24" customHeight="1" spans="1:18">
      <c r="A5878" s="383"/>
      <c r="B5878" s="384"/>
      <c r="C5878" s="385"/>
      <c r="D5878" s="386"/>
      <c r="E5878" s="387"/>
      <c r="F5878" s="388"/>
      <c r="G5878" s="389"/>
      <c r="H5878" s="390"/>
      <c r="I5878" s="388"/>
      <c r="J5878" s="389"/>
      <c r="K5878" s="385"/>
      <c r="L5878" s="385"/>
      <c r="M5878" s="385"/>
      <c r="N5878" s="385"/>
      <c r="O5878" s="385"/>
      <c r="P5878" s="394" t="str">
        <f>TEXT(daily!$B5878,"mmmm")</f>
        <v>January</v>
      </c>
      <c r="Q5878" s="397"/>
      <c r="R5878" s="313" t="str">
        <f t="shared" si="131"/>
        <v>1900</v>
      </c>
    </row>
    <row r="5879" ht="24" customHeight="1" spans="1:18">
      <c r="A5879" s="383"/>
      <c r="B5879" s="384"/>
      <c r="C5879" s="385"/>
      <c r="D5879" s="386"/>
      <c r="E5879" s="387"/>
      <c r="F5879" s="388"/>
      <c r="G5879" s="389"/>
      <c r="H5879" s="390"/>
      <c r="I5879" s="388"/>
      <c r="J5879" s="389"/>
      <c r="K5879" s="385"/>
      <c r="L5879" s="385"/>
      <c r="M5879" s="385"/>
      <c r="N5879" s="385"/>
      <c r="O5879" s="385"/>
      <c r="P5879" s="394" t="str">
        <f>TEXT(daily!$B5879,"mmmm")</f>
        <v>January</v>
      </c>
      <c r="Q5879" s="396"/>
      <c r="R5879" s="313" t="str">
        <f t="shared" si="131"/>
        <v>1900</v>
      </c>
    </row>
    <row r="5880" ht="24" customHeight="1" spans="1:18">
      <c r="A5880" s="383"/>
      <c r="B5880" s="384"/>
      <c r="C5880" s="385"/>
      <c r="D5880" s="386"/>
      <c r="E5880" s="387"/>
      <c r="F5880" s="388"/>
      <c r="G5880" s="389"/>
      <c r="H5880" s="390"/>
      <c r="I5880" s="388"/>
      <c r="J5880" s="389"/>
      <c r="K5880" s="385"/>
      <c r="L5880" s="385"/>
      <c r="M5880" s="385"/>
      <c r="N5880" s="385"/>
      <c r="O5880" s="385"/>
      <c r="P5880" s="394" t="str">
        <f>TEXT(daily!$B5880,"mmmm")</f>
        <v>January</v>
      </c>
      <c r="Q5880" s="397"/>
      <c r="R5880" s="313" t="str">
        <f t="shared" si="131"/>
        <v>1900</v>
      </c>
    </row>
    <row r="5881" ht="24" customHeight="1" spans="1:18">
      <c r="A5881" s="383"/>
      <c r="B5881" s="384"/>
      <c r="C5881" s="385"/>
      <c r="D5881" s="386"/>
      <c r="E5881" s="387"/>
      <c r="F5881" s="388"/>
      <c r="G5881" s="389"/>
      <c r="H5881" s="390"/>
      <c r="I5881" s="388"/>
      <c r="J5881" s="389"/>
      <c r="K5881" s="385"/>
      <c r="L5881" s="385"/>
      <c r="M5881" s="385"/>
      <c r="N5881" s="385"/>
      <c r="O5881" s="385"/>
      <c r="P5881" s="394" t="str">
        <f>TEXT(daily!$B5881,"mmmm")</f>
        <v>January</v>
      </c>
      <c r="Q5881" s="396"/>
      <c r="R5881" s="313" t="str">
        <f t="shared" si="131"/>
        <v>1900</v>
      </c>
    </row>
    <row r="5882" ht="24" customHeight="1" spans="1:18">
      <c r="A5882" s="383"/>
      <c r="B5882" s="384"/>
      <c r="C5882" s="385"/>
      <c r="D5882" s="386"/>
      <c r="E5882" s="387"/>
      <c r="F5882" s="388"/>
      <c r="G5882" s="389"/>
      <c r="H5882" s="390"/>
      <c r="I5882" s="388"/>
      <c r="J5882" s="389"/>
      <c r="K5882" s="385"/>
      <c r="L5882" s="385"/>
      <c r="M5882" s="385"/>
      <c r="N5882" s="385"/>
      <c r="O5882" s="385"/>
      <c r="P5882" s="394" t="str">
        <f>TEXT(daily!$B5882,"mmmm")</f>
        <v>January</v>
      </c>
      <c r="Q5882" s="397"/>
      <c r="R5882" s="313" t="str">
        <f t="shared" si="131"/>
        <v>1900</v>
      </c>
    </row>
    <row r="5883" ht="24" customHeight="1" spans="1:18">
      <c r="A5883" s="383"/>
      <c r="B5883" s="384"/>
      <c r="C5883" s="385"/>
      <c r="D5883" s="386"/>
      <c r="E5883" s="387"/>
      <c r="F5883" s="388"/>
      <c r="G5883" s="389"/>
      <c r="H5883" s="390"/>
      <c r="I5883" s="388"/>
      <c r="J5883" s="389"/>
      <c r="K5883" s="385"/>
      <c r="L5883" s="385"/>
      <c r="M5883" s="385"/>
      <c r="N5883" s="385"/>
      <c r="O5883" s="385"/>
      <c r="P5883" s="394" t="str">
        <f>TEXT(daily!$B5883,"mmmm")</f>
        <v>January</v>
      </c>
      <c r="Q5883" s="396"/>
      <c r="R5883" s="313" t="str">
        <f t="shared" si="131"/>
        <v>1900</v>
      </c>
    </row>
    <row r="5884" ht="24" customHeight="1" spans="1:18">
      <c r="A5884" s="383"/>
      <c r="B5884" s="384"/>
      <c r="C5884" s="385"/>
      <c r="D5884" s="386"/>
      <c r="E5884" s="387"/>
      <c r="F5884" s="388"/>
      <c r="G5884" s="389"/>
      <c r="H5884" s="390"/>
      <c r="I5884" s="388"/>
      <c r="J5884" s="389"/>
      <c r="K5884" s="385"/>
      <c r="L5884" s="385"/>
      <c r="M5884" s="385"/>
      <c r="N5884" s="385"/>
      <c r="O5884" s="385"/>
      <c r="P5884" s="394" t="str">
        <f>TEXT(daily!$B5884,"mmmm")</f>
        <v>January</v>
      </c>
      <c r="Q5884" s="397"/>
      <c r="R5884" s="313" t="str">
        <f t="shared" si="131"/>
        <v>1900</v>
      </c>
    </row>
    <row r="5885" ht="24" customHeight="1" spans="1:18">
      <c r="A5885" s="383"/>
      <c r="B5885" s="384"/>
      <c r="C5885" s="385"/>
      <c r="D5885" s="386"/>
      <c r="E5885" s="387"/>
      <c r="F5885" s="388"/>
      <c r="G5885" s="389"/>
      <c r="H5885" s="390"/>
      <c r="I5885" s="388"/>
      <c r="J5885" s="389"/>
      <c r="K5885" s="385"/>
      <c r="L5885" s="385"/>
      <c r="M5885" s="385"/>
      <c r="N5885" s="385"/>
      <c r="O5885" s="385"/>
      <c r="P5885" s="394" t="str">
        <f>TEXT(daily!$B5885,"mmmm")</f>
        <v>January</v>
      </c>
      <c r="Q5885" s="396"/>
      <c r="R5885" s="313" t="str">
        <f t="shared" si="131"/>
        <v>1900</v>
      </c>
    </row>
    <row r="5886" ht="24" customHeight="1" spans="1:18">
      <c r="A5886" s="383"/>
      <c r="B5886" s="384"/>
      <c r="C5886" s="385"/>
      <c r="D5886" s="386"/>
      <c r="E5886" s="387"/>
      <c r="F5886" s="388"/>
      <c r="G5886" s="389"/>
      <c r="H5886" s="390"/>
      <c r="I5886" s="388"/>
      <c r="J5886" s="389"/>
      <c r="K5886" s="385"/>
      <c r="L5886" s="385"/>
      <c r="M5886" s="385"/>
      <c r="N5886" s="385"/>
      <c r="O5886" s="385"/>
      <c r="P5886" s="394" t="str">
        <f>TEXT(daily!$B5886,"mmmm")</f>
        <v>January</v>
      </c>
      <c r="Q5886" s="397"/>
      <c r="R5886" s="313" t="str">
        <f t="shared" si="131"/>
        <v>1900</v>
      </c>
    </row>
    <row r="5887" ht="24" customHeight="1" spans="1:18">
      <c r="A5887" s="383"/>
      <c r="B5887" s="384"/>
      <c r="C5887" s="385"/>
      <c r="D5887" s="386"/>
      <c r="E5887" s="387"/>
      <c r="F5887" s="388"/>
      <c r="G5887" s="389"/>
      <c r="H5887" s="390"/>
      <c r="I5887" s="388"/>
      <c r="J5887" s="389"/>
      <c r="K5887" s="385"/>
      <c r="L5887" s="385"/>
      <c r="M5887" s="385"/>
      <c r="N5887" s="385"/>
      <c r="O5887" s="385"/>
      <c r="P5887" s="394" t="str">
        <f>TEXT(daily!$B5887,"mmmm")</f>
        <v>January</v>
      </c>
      <c r="Q5887" s="396"/>
      <c r="R5887" s="313" t="str">
        <f t="shared" si="131"/>
        <v>1900</v>
      </c>
    </row>
    <row r="5888" ht="24" customHeight="1" spans="1:18">
      <c r="A5888" s="383"/>
      <c r="B5888" s="384"/>
      <c r="C5888" s="385"/>
      <c r="D5888" s="386"/>
      <c r="E5888" s="387"/>
      <c r="F5888" s="388"/>
      <c r="G5888" s="389"/>
      <c r="H5888" s="390"/>
      <c r="I5888" s="388"/>
      <c r="J5888" s="389"/>
      <c r="K5888" s="385"/>
      <c r="L5888" s="385"/>
      <c r="M5888" s="385"/>
      <c r="N5888" s="385"/>
      <c r="O5888" s="385"/>
      <c r="P5888" s="394" t="str">
        <f>TEXT(daily!$B5888,"mmmm")</f>
        <v>January</v>
      </c>
      <c r="Q5888" s="397"/>
      <c r="R5888" s="313" t="str">
        <f t="shared" si="131"/>
        <v>1900</v>
      </c>
    </row>
    <row r="5889" ht="24" customHeight="1" spans="1:18">
      <c r="A5889" s="383"/>
      <c r="B5889" s="384"/>
      <c r="C5889" s="385"/>
      <c r="D5889" s="386"/>
      <c r="E5889" s="387"/>
      <c r="F5889" s="388"/>
      <c r="G5889" s="389"/>
      <c r="H5889" s="390"/>
      <c r="I5889" s="388"/>
      <c r="J5889" s="389"/>
      <c r="K5889" s="385"/>
      <c r="L5889" s="385"/>
      <c r="M5889" s="385"/>
      <c r="N5889" s="385"/>
      <c r="O5889" s="385"/>
      <c r="P5889" s="394" t="str">
        <f>TEXT(daily!$B5889,"mmmm")</f>
        <v>January</v>
      </c>
      <c r="Q5889" s="396"/>
      <c r="R5889" s="313" t="str">
        <f t="shared" si="131"/>
        <v>1900</v>
      </c>
    </row>
    <row r="5890" ht="24" customHeight="1" spans="1:18">
      <c r="A5890" s="383"/>
      <c r="B5890" s="384"/>
      <c r="C5890" s="385"/>
      <c r="D5890" s="386"/>
      <c r="E5890" s="387"/>
      <c r="F5890" s="388"/>
      <c r="G5890" s="389"/>
      <c r="H5890" s="390"/>
      <c r="I5890" s="388"/>
      <c r="J5890" s="389"/>
      <c r="K5890" s="385"/>
      <c r="L5890" s="385"/>
      <c r="M5890" s="385"/>
      <c r="N5890" s="385"/>
      <c r="O5890" s="385"/>
      <c r="P5890" s="394" t="str">
        <f>TEXT(daily!$B5890,"mmmm")</f>
        <v>January</v>
      </c>
      <c r="Q5890" s="397"/>
      <c r="R5890" s="313" t="str">
        <f t="shared" si="131"/>
        <v>1900</v>
      </c>
    </row>
    <row r="5891" ht="24" customHeight="1" spans="1:18">
      <c r="A5891" s="383"/>
      <c r="B5891" s="384"/>
      <c r="C5891" s="385"/>
      <c r="D5891" s="386"/>
      <c r="E5891" s="387"/>
      <c r="F5891" s="388"/>
      <c r="G5891" s="389"/>
      <c r="H5891" s="390"/>
      <c r="I5891" s="388"/>
      <c r="J5891" s="389"/>
      <c r="K5891" s="385"/>
      <c r="L5891" s="385"/>
      <c r="M5891" s="385"/>
      <c r="N5891" s="385"/>
      <c r="O5891" s="385"/>
      <c r="P5891" s="394" t="str">
        <f>TEXT(daily!$B5891,"mmmm")</f>
        <v>January</v>
      </c>
      <c r="Q5891" s="396"/>
      <c r="R5891" s="313" t="str">
        <f t="shared" si="131"/>
        <v>1900</v>
      </c>
    </row>
    <row r="5892" ht="24" customHeight="1" spans="1:18">
      <c r="A5892" s="383"/>
      <c r="B5892" s="384"/>
      <c r="C5892" s="385"/>
      <c r="D5892" s="386"/>
      <c r="E5892" s="387"/>
      <c r="F5892" s="388"/>
      <c r="G5892" s="389"/>
      <c r="H5892" s="390"/>
      <c r="I5892" s="388"/>
      <c r="J5892" s="389"/>
      <c r="K5892" s="385"/>
      <c r="L5892" s="385"/>
      <c r="M5892" s="385"/>
      <c r="N5892" s="385"/>
      <c r="O5892" s="385"/>
      <c r="P5892" s="394" t="str">
        <f>TEXT(daily!$B5892,"mmmm")</f>
        <v>January</v>
      </c>
      <c r="Q5892" s="397"/>
      <c r="R5892" s="313" t="str">
        <f t="shared" si="131"/>
        <v>1900</v>
      </c>
    </row>
    <row r="5893" ht="24" customHeight="1" spans="1:18">
      <c r="A5893" s="383"/>
      <c r="B5893" s="384"/>
      <c r="C5893" s="385"/>
      <c r="D5893" s="386"/>
      <c r="E5893" s="387"/>
      <c r="F5893" s="388"/>
      <c r="G5893" s="389"/>
      <c r="H5893" s="390"/>
      <c r="I5893" s="388"/>
      <c r="J5893" s="389"/>
      <c r="K5893" s="385"/>
      <c r="L5893" s="385"/>
      <c r="M5893" s="385"/>
      <c r="N5893" s="385"/>
      <c r="O5893" s="385"/>
      <c r="P5893" s="394" t="str">
        <f>TEXT(daily!$B5893,"mmmm")</f>
        <v>January</v>
      </c>
      <c r="Q5893" s="396"/>
      <c r="R5893" s="313" t="str">
        <f t="shared" si="131"/>
        <v>1900</v>
      </c>
    </row>
    <row r="5894" ht="24" customHeight="1" spans="1:18">
      <c r="A5894" s="383"/>
      <c r="B5894" s="384"/>
      <c r="C5894" s="385"/>
      <c r="D5894" s="386"/>
      <c r="E5894" s="387"/>
      <c r="F5894" s="388"/>
      <c r="G5894" s="389"/>
      <c r="H5894" s="390"/>
      <c r="I5894" s="388"/>
      <c r="J5894" s="389"/>
      <c r="K5894" s="385"/>
      <c r="L5894" s="385"/>
      <c r="M5894" s="385"/>
      <c r="N5894" s="385"/>
      <c r="O5894" s="385"/>
      <c r="P5894" s="394" t="str">
        <f>TEXT(daily!$B5894,"mmmm")</f>
        <v>January</v>
      </c>
      <c r="Q5894" s="397"/>
      <c r="R5894" s="313" t="str">
        <f t="shared" si="131"/>
        <v>1900</v>
      </c>
    </row>
    <row r="5895" ht="24" customHeight="1" spans="1:18">
      <c r="A5895" s="383"/>
      <c r="B5895" s="384"/>
      <c r="C5895" s="385"/>
      <c r="D5895" s="386"/>
      <c r="E5895" s="387"/>
      <c r="F5895" s="388"/>
      <c r="G5895" s="389"/>
      <c r="H5895" s="390"/>
      <c r="I5895" s="388"/>
      <c r="J5895" s="389"/>
      <c r="K5895" s="385"/>
      <c r="L5895" s="385"/>
      <c r="M5895" s="385"/>
      <c r="N5895" s="385"/>
      <c r="O5895" s="385"/>
      <c r="P5895" s="394" t="str">
        <f>TEXT(daily!$B5895,"mmmm")</f>
        <v>January</v>
      </c>
      <c r="Q5895" s="396"/>
      <c r="R5895" s="313" t="str">
        <f t="shared" si="131"/>
        <v>1900</v>
      </c>
    </row>
    <row r="5896" ht="24" customHeight="1" spans="1:18">
      <c r="A5896" s="383"/>
      <c r="B5896" s="384"/>
      <c r="C5896" s="385"/>
      <c r="D5896" s="386"/>
      <c r="E5896" s="387"/>
      <c r="F5896" s="388"/>
      <c r="G5896" s="389"/>
      <c r="H5896" s="390"/>
      <c r="I5896" s="388"/>
      <c r="J5896" s="389"/>
      <c r="K5896" s="385"/>
      <c r="L5896" s="385"/>
      <c r="M5896" s="385"/>
      <c r="N5896" s="385"/>
      <c r="O5896" s="385"/>
      <c r="P5896" s="394" t="str">
        <f>TEXT(daily!$B5896,"mmmm")</f>
        <v>January</v>
      </c>
      <c r="Q5896" s="397"/>
      <c r="R5896" s="313" t="str">
        <f t="shared" si="131"/>
        <v>1900</v>
      </c>
    </row>
    <row r="5897" ht="24" customHeight="1" spans="1:18">
      <c r="A5897" s="383"/>
      <c r="B5897" s="384"/>
      <c r="C5897" s="385"/>
      <c r="D5897" s="386"/>
      <c r="E5897" s="387"/>
      <c r="F5897" s="388"/>
      <c r="G5897" s="389"/>
      <c r="H5897" s="390"/>
      <c r="I5897" s="388"/>
      <c r="J5897" s="389"/>
      <c r="K5897" s="385"/>
      <c r="L5897" s="385"/>
      <c r="M5897" s="385"/>
      <c r="N5897" s="385"/>
      <c r="O5897" s="385"/>
      <c r="P5897" s="394" t="str">
        <f>TEXT(daily!$B5897,"mmmm")</f>
        <v>January</v>
      </c>
      <c r="Q5897" s="396"/>
      <c r="R5897" s="313" t="str">
        <f t="shared" si="131"/>
        <v>1900</v>
      </c>
    </row>
    <row r="5898" ht="24" customHeight="1" spans="1:18">
      <c r="A5898" s="383"/>
      <c r="B5898" s="384"/>
      <c r="C5898" s="385"/>
      <c r="D5898" s="386"/>
      <c r="E5898" s="387"/>
      <c r="F5898" s="388"/>
      <c r="G5898" s="389"/>
      <c r="H5898" s="390"/>
      <c r="I5898" s="388"/>
      <c r="J5898" s="389"/>
      <c r="K5898" s="385"/>
      <c r="L5898" s="385"/>
      <c r="M5898" s="385"/>
      <c r="N5898" s="385"/>
      <c r="O5898" s="385"/>
      <c r="P5898" s="394" t="str">
        <f>TEXT(daily!$B5898,"mmmm")</f>
        <v>January</v>
      </c>
      <c r="Q5898" s="397"/>
      <c r="R5898" s="313" t="str">
        <f t="shared" si="131"/>
        <v>1900</v>
      </c>
    </row>
    <row r="5899" ht="24" customHeight="1" spans="1:18">
      <c r="A5899" s="383"/>
      <c r="B5899" s="384"/>
      <c r="C5899" s="385"/>
      <c r="D5899" s="386"/>
      <c r="E5899" s="387"/>
      <c r="F5899" s="388"/>
      <c r="G5899" s="389"/>
      <c r="H5899" s="390"/>
      <c r="I5899" s="388"/>
      <c r="J5899" s="389"/>
      <c r="K5899" s="385"/>
      <c r="L5899" s="385"/>
      <c r="M5899" s="385"/>
      <c r="N5899" s="385"/>
      <c r="O5899" s="385"/>
      <c r="P5899" s="394" t="str">
        <f>TEXT(daily!$B5899,"mmmm")</f>
        <v>January</v>
      </c>
      <c r="Q5899" s="396"/>
      <c r="R5899" s="313" t="str">
        <f t="shared" si="131"/>
        <v>1900</v>
      </c>
    </row>
    <row r="5900" ht="24" customHeight="1" spans="1:18">
      <c r="A5900" s="383"/>
      <c r="B5900" s="384"/>
      <c r="C5900" s="385"/>
      <c r="D5900" s="386"/>
      <c r="E5900" s="387"/>
      <c r="F5900" s="388"/>
      <c r="G5900" s="389"/>
      <c r="H5900" s="390"/>
      <c r="I5900" s="388"/>
      <c r="J5900" s="389"/>
      <c r="K5900" s="385"/>
      <c r="L5900" s="385"/>
      <c r="M5900" s="385"/>
      <c r="N5900" s="385"/>
      <c r="O5900" s="385"/>
      <c r="P5900" s="394" t="str">
        <f>TEXT(daily!$B5900,"mmmm")</f>
        <v>January</v>
      </c>
      <c r="Q5900" s="397"/>
      <c r="R5900" s="313" t="str">
        <f t="shared" si="131"/>
        <v>1900</v>
      </c>
    </row>
    <row r="5901" ht="24" customHeight="1" spans="1:18">
      <c r="A5901" s="383"/>
      <c r="B5901" s="384"/>
      <c r="C5901" s="385"/>
      <c r="D5901" s="386"/>
      <c r="E5901" s="387"/>
      <c r="F5901" s="388"/>
      <c r="G5901" s="389"/>
      <c r="H5901" s="390"/>
      <c r="I5901" s="388"/>
      <c r="J5901" s="389"/>
      <c r="K5901" s="385"/>
      <c r="L5901" s="385"/>
      <c r="M5901" s="385"/>
      <c r="N5901" s="385"/>
      <c r="O5901" s="385"/>
      <c r="P5901" s="394" t="str">
        <f>TEXT(daily!$B5901,"mmmm")</f>
        <v>January</v>
      </c>
      <c r="Q5901" s="396"/>
      <c r="R5901" s="313" t="str">
        <f t="shared" si="131"/>
        <v>1900</v>
      </c>
    </row>
    <row r="5902" ht="24" customHeight="1" spans="1:18">
      <c r="A5902" s="383"/>
      <c r="B5902" s="384"/>
      <c r="C5902" s="385"/>
      <c r="D5902" s="386"/>
      <c r="E5902" s="387"/>
      <c r="F5902" s="388"/>
      <c r="G5902" s="389"/>
      <c r="H5902" s="390"/>
      <c r="I5902" s="388"/>
      <c r="J5902" s="389"/>
      <c r="K5902" s="385"/>
      <c r="L5902" s="385"/>
      <c r="M5902" s="385"/>
      <c r="N5902" s="385"/>
      <c r="O5902" s="385"/>
      <c r="P5902" s="394" t="str">
        <f>TEXT(daily!$B5902,"mmmm")</f>
        <v>January</v>
      </c>
      <c r="Q5902" s="397"/>
      <c r="R5902" s="313" t="str">
        <f t="shared" si="131"/>
        <v>1900</v>
      </c>
    </row>
    <row r="5903" ht="24" customHeight="1" spans="1:18">
      <c r="A5903" s="383"/>
      <c r="B5903" s="384"/>
      <c r="C5903" s="385"/>
      <c r="D5903" s="386"/>
      <c r="E5903" s="387"/>
      <c r="F5903" s="388"/>
      <c r="G5903" s="389"/>
      <c r="H5903" s="390"/>
      <c r="I5903" s="388"/>
      <c r="J5903" s="389"/>
      <c r="K5903" s="385"/>
      <c r="L5903" s="385"/>
      <c r="M5903" s="385"/>
      <c r="N5903" s="385"/>
      <c r="O5903" s="385"/>
      <c r="P5903" s="394" t="str">
        <f>TEXT(daily!$B5903,"mmmm")</f>
        <v>January</v>
      </c>
      <c r="Q5903" s="396"/>
      <c r="R5903" s="313" t="str">
        <f t="shared" ref="R5903:R5966" si="132">TEXT(B5903,"yyyy")</f>
        <v>1900</v>
      </c>
    </row>
    <row r="5904" ht="24" customHeight="1" spans="1:18">
      <c r="A5904" s="383"/>
      <c r="B5904" s="384"/>
      <c r="C5904" s="385"/>
      <c r="D5904" s="386"/>
      <c r="E5904" s="387"/>
      <c r="F5904" s="388"/>
      <c r="G5904" s="389"/>
      <c r="H5904" s="390"/>
      <c r="I5904" s="388"/>
      <c r="J5904" s="389"/>
      <c r="K5904" s="385"/>
      <c r="L5904" s="385"/>
      <c r="M5904" s="385"/>
      <c r="N5904" s="385"/>
      <c r="O5904" s="385"/>
      <c r="P5904" s="394" t="str">
        <f>TEXT(daily!$B5904,"mmmm")</f>
        <v>January</v>
      </c>
      <c r="Q5904" s="397"/>
      <c r="R5904" s="313" t="str">
        <f t="shared" si="132"/>
        <v>1900</v>
      </c>
    </row>
    <row r="5905" ht="24" customHeight="1" spans="1:18">
      <c r="A5905" s="383"/>
      <c r="B5905" s="384"/>
      <c r="C5905" s="385"/>
      <c r="D5905" s="386"/>
      <c r="E5905" s="387"/>
      <c r="F5905" s="388"/>
      <c r="G5905" s="389"/>
      <c r="H5905" s="390"/>
      <c r="I5905" s="388"/>
      <c r="J5905" s="389"/>
      <c r="K5905" s="385"/>
      <c r="L5905" s="385"/>
      <c r="M5905" s="385"/>
      <c r="N5905" s="385"/>
      <c r="O5905" s="385"/>
      <c r="P5905" s="394" t="str">
        <f>TEXT(daily!$B5905,"mmmm")</f>
        <v>January</v>
      </c>
      <c r="Q5905" s="396"/>
      <c r="R5905" s="313" t="str">
        <f t="shared" si="132"/>
        <v>1900</v>
      </c>
    </row>
    <row r="5906" ht="24" customHeight="1" spans="1:18">
      <c r="A5906" s="383"/>
      <c r="B5906" s="384"/>
      <c r="C5906" s="385"/>
      <c r="D5906" s="386"/>
      <c r="E5906" s="387"/>
      <c r="F5906" s="388"/>
      <c r="G5906" s="389"/>
      <c r="H5906" s="390"/>
      <c r="I5906" s="388"/>
      <c r="J5906" s="389"/>
      <c r="K5906" s="385"/>
      <c r="L5906" s="385"/>
      <c r="M5906" s="385"/>
      <c r="N5906" s="385"/>
      <c r="O5906" s="385"/>
      <c r="P5906" s="394" t="str">
        <f>TEXT(daily!$B5906,"mmmm")</f>
        <v>January</v>
      </c>
      <c r="Q5906" s="397"/>
      <c r="R5906" s="313" t="str">
        <f t="shared" si="132"/>
        <v>1900</v>
      </c>
    </row>
    <row r="5907" ht="24" customHeight="1" spans="1:18">
      <c r="A5907" s="383"/>
      <c r="B5907" s="384"/>
      <c r="C5907" s="385"/>
      <c r="D5907" s="386"/>
      <c r="E5907" s="387"/>
      <c r="F5907" s="388"/>
      <c r="G5907" s="389"/>
      <c r="H5907" s="390"/>
      <c r="I5907" s="388"/>
      <c r="J5907" s="389"/>
      <c r="K5907" s="385"/>
      <c r="L5907" s="385"/>
      <c r="M5907" s="385"/>
      <c r="N5907" s="385"/>
      <c r="O5907" s="385"/>
      <c r="P5907" s="394" t="str">
        <f>TEXT(daily!$B5907,"mmmm")</f>
        <v>January</v>
      </c>
      <c r="Q5907" s="396"/>
      <c r="R5907" s="313" t="str">
        <f t="shared" si="132"/>
        <v>1900</v>
      </c>
    </row>
    <row r="5908" ht="24" customHeight="1" spans="1:18">
      <c r="A5908" s="383"/>
      <c r="B5908" s="384"/>
      <c r="C5908" s="385"/>
      <c r="D5908" s="386"/>
      <c r="E5908" s="387"/>
      <c r="F5908" s="388"/>
      <c r="G5908" s="389"/>
      <c r="H5908" s="390"/>
      <c r="I5908" s="388"/>
      <c r="J5908" s="389"/>
      <c r="K5908" s="385"/>
      <c r="L5908" s="385"/>
      <c r="M5908" s="385"/>
      <c r="N5908" s="385"/>
      <c r="O5908" s="385"/>
      <c r="P5908" s="394" t="str">
        <f>TEXT(daily!$B5908,"mmmm")</f>
        <v>January</v>
      </c>
      <c r="Q5908" s="397"/>
      <c r="R5908" s="313" t="str">
        <f t="shared" si="132"/>
        <v>1900</v>
      </c>
    </row>
    <row r="5909" ht="24" customHeight="1" spans="1:18">
      <c r="A5909" s="383"/>
      <c r="B5909" s="384"/>
      <c r="C5909" s="385"/>
      <c r="D5909" s="386"/>
      <c r="E5909" s="387"/>
      <c r="F5909" s="388"/>
      <c r="G5909" s="389"/>
      <c r="H5909" s="390"/>
      <c r="I5909" s="388"/>
      <c r="J5909" s="389"/>
      <c r="K5909" s="385"/>
      <c r="L5909" s="385"/>
      <c r="M5909" s="385"/>
      <c r="N5909" s="385"/>
      <c r="O5909" s="385"/>
      <c r="P5909" s="394" t="str">
        <f>TEXT(daily!$B5909,"mmmm")</f>
        <v>January</v>
      </c>
      <c r="Q5909" s="396"/>
      <c r="R5909" s="313" t="str">
        <f t="shared" si="132"/>
        <v>1900</v>
      </c>
    </row>
    <row r="5910" ht="24" customHeight="1" spans="1:18">
      <c r="A5910" s="383"/>
      <c r="B5910" s="384"/>
      <c r="C5910" s="385"/>
      <c r="D5910" s="386"/>
      <c r="E5910" s="387"/>
      <c r="F5910" s="388"/>
      <c r="G5910" s="389"/>
      <c r="H5910" s="390"/>
      <c r="I5910" s="388"/>
      <c r="J5910" s="389"/>
      <c r="K5910" s="385"/>
      <c r="L5910" s="385"/>
      <c r="M5910" s="385"/>
      <c r="N5910" s="385"/>
      <c r="O5910" s="385"/>
      <c r="P5910" s="394" t="str">
        <f>TEXT(daily!$B5910,"mmmm")</f>
        <v>January</v>
      </c>
      <c r="Q5910" s="397"/>
      <c r="R5910" s="313" t="str">
        <f t="shared" si="132"/>
        <v>1900</v>
      </c>
    </row>
    <row r="5911" ht="24" customHeight="1" spans="1:18">
      <c r="A5911" s="383"/>
      <c r="B5911" s="384"/>
      <c r="C5911" s="385"/>
      <c r="D5911" s="386"/>
      <c r="E5911" s="387"/>
      <c r="F5911" s="388"/>
      <c r="G5911" s="389"/>
      <c r="H5911" s="390"/>
      <c r="I5911" s="388"/>
      <c r="J5911" s="389"/>
      <c r="K5911" s="385"/>
      <c r="L5911" s="385"/>
      <c r="M5911" s="385"/>
      <c r="N5911" s="385"/>
      <c r="O5911" s="385"/>
      <c r="P5911" s="394" t="str">
        <f>TEXT(daily!$B5911,"mmmm")</f>
        <v>January</v>
      </c>
      <c r="Q5911" s="396"/>
      <c r="R5911" s="313" t="str">
        <f t="shared" si="132"/>
        <v>1900</v>
      </c>
    </row>
    <row r="5912" ht="24" customHeight="1" spans="1:18">
      <c r="A5912" s="383"/>
      <c r="B5912" s="384"/>
      <c r="C5912" s="385"/>
      <c r="D5912" s="386"/>
      <c r="E5912" s="387"/>
      <c r="F5912" s="388"/>
      <c r="G5912" s="389"/>
      <c r="H5912" s="390"/>
      <c r="I5912" s="388"/>
      <c r="J5912" s="389"/>
      <c r="K5912" s="385"/>
      <c r="L5912" s="385"/>
      <c r="M5912" s="385"/>
      <c r="N5912" s="385"/>
      <c r="O5912" s="385"/>
      <c r="P5912" s="394" t="str">
        <f>TEXT(daily!$B5912,"mmmm")</f>
        <v>January</v>
      </c>
      <c r="Q5912" s="397"/>
      <c r="R5912" s="313" t="str">
        <f t="shared" si="132"/>
        <v>1900</v>
      </c>
    </row>
    <row r="5913" ht="24" customHeight="1" spans="1:18">
      <c r="A5913" s="383"/>
      <c r="B5913" s="384"/>
      <c r="C5913" s="385"/>
      <c r="D5913" s="386"/>
      <c r="E5913" s="387"/>
      <c r="F5913" s="388"/>
      <c r="G5913" s="389"/>
      <c r="H5913" s="390"/>
      <c r="I5913" s="388"/>
      <c r="J5913" s="389"/>
      <c r="K5913" s="385"/>
      <c r="L5913" s="385"/>
      <c r="M5913" s="385"/>
      <c r="N5913" s="385"/>
      <c r="O5913" s="385"/>
      <c r="P5913" s="394" t="str">
        <f>TEXT(daily!$B5913,"mmmm")</f>
        <v>January</v>
      </c>
      <c r="Q5913" s="396"/>
      <c r="R5913" s="313" t="str">
        <f t="shared" si="132"/>
        <v>1900</v>
      </c>
    </row>
    <row r="5914" ht="24" customHeight="1" spans="1:18">
      <c r="A5914" s="383"/>
      <c r="B5914" s="384"/>
      <c r="C5914" s="385"/>
      <c r="D5914" s="386"/>
      <c r="E5914" s="387"/>
      <c r="F5914" s="388"/>
      <c r="G5914" s="389"/>
      <c r="H5914" s="390"/>
      <c r="I5914" s="388"/>
      <c r="J5914" s="389"/>
      <c r="K5914" s="385"/>
      <c r="L5914" s="385"/>
      <c r="M5914" s="385"/>
      <c r="N5914" s="385"/>
      <c r="O5914" s="385"/>
      <c r="P5914" s="394" t="str">
        <f>TEXT(daily!$B5914,"mmmm")</f>
        <v>January</v>
      </c>
      <c r="Q5914" s="397"/>
      <c r="R5914" s="313" t="str">
        <f t="shared" si="132"/>
        <v>1900</v>
      </c>
    </row>
    <row r="5915" ht="24" customHeight="1" spans="1:18">
      <c r="A5915" s="383"/>
      <c r="B5915" s="384"/>
      <c r="C5915" s="385"/>
      <c r="D5915" s="386"/>
      <c r="E5915" s="387"/>
      <c r="F5915" s="388"/>
      <c r="G5915" s="389"/>
      <c r="H5915" s="390"/>
      <c r="I5915" s="388"/>
      <c r="J5915" s="389"/>
      <c r="K5915" s="385"/>
      <c r="L5915" s="385"/>
      <c r="M5915" s="385"/>
      <c r="N5915" s="385"/>
      <c r="O5915" s="385"/>
      <c r="P5915" s="394" t="str">
        <f>TEXT(daily!$B5915,"mmmm")</f>
        <v>January</v>
      </c>
      <c r="Q5915" s="396"/>
      <c r="R5915" s="313" t="str">
        <f t="shared" si="132"/>
        <v>1900</v>
      </c>
    </row>
    <row r="5916" ht="24" customHeight="1" spans="1:18">
      <c r="A5916" s="383"/>
      <c r="B5916" s="384"/>
      <c r="C5916" s="385"/>
      <c r="D5916" s="386"/>
      <c r="E5916" s="387"/>
      <c r="F5916" s="388"/>
      <c r="G5916" s="389"/>
      <c r="H5916" s="390"/>
      <c r="I5916" s="388"/>
      <c r="J5916" s="389"/>
      <c r="K5916" s="385"/>
      <c r="L5916" s="385"/>
      <c r="M5916" s="385"/>
      <c r="N5916" s="385"/>
      <c r="O5916" s="385"/>
      <c r="P5916" s="394" t="str">
        <f>TEXT(daily!$B5916,"mmmm")</f>
        <v>January</v>
      </c>
      <c r="Q5916" s="397"/>
      <c r="R5916" s="313" t="str">
        <f t="shared" si="132"/>
        <v>1900</v>
      </c>
    </row>
    <row r="5917" ht="24" customHeight="1" spans="1:18">
      <c r="A5917" s="383"/>
      <c r="B5917" s="384"/>
      <c r="C5917" s="385"/>
      <c r="D5917" s="386"/>
      <c r="E5917" s="387"/>
      <c r="F5917" s="388"/>
      <c r="G5917" s="389"/>
      <c r="H5917" s="390"/>
      <c r="I5917" s="388"/>
      <c r="J5917" s="389"/>
      <c r="K5917" s="385"/>
      <c r="L5917" s="385"/>
      <c r="M5917" s="385"/>
      <c r="N5917" s="385"/>
      <c r="O5917" s="385"/>
      <c r="P5917" s="394" t="str">
        <f>TEXT(daily!$B5917,"mmmm")</f>
        <v>January</v>
      </c>
      <c r="Q5917" s="396"/>
      <c r="R5917" s="313" t="str">
        <f t="shared" si="132"/>
        <v>1900</v>
      </c>
    </row>
    <row r="5918" ht="24" customHeight="1" spans="1:18">
      <c r="A5918" s="383"/>
      <c r="B5918" s="384"/>
      <c r="C5918" s="385"/>
      <c r="D5918" s="386"/>
      <c r="E5918" s="387"/>
      <c r="F5918" s="388"/>
      <c r="G5918" s="389"/>
      <c r="H5918" s="390"/>
      <c r="I5918" s="388"/>
      <c r="J5918" s="389"/>
      <c r="K5918" s="385"/>
      <c r="L5918" s="385"/>
      <c r="M5918" s="385"/>
      <c r="N5918" s="385"/>
      <c r="O5918" s="385"/>
      <c r="P5918" s="394" t="str">
        <f>TEXT(daily!$B5918,"mmmm")</f>
        <v>January</v>
      </c>
      <c r="Q5918" s="397"/>
      <c r="R5918" s="313" t="str">
        <f t="shared" si="132"/>
        <v>1900</v>
      </c>
    </row>
    <row r="5919" ht="24" customHeight="1" spans="1:18">
      <c r="A5919" s="383"/>
      <c r="B5919" s="384"/>
      <c r="C5919" s="385"/>
      <c r="D5919" s="386"/>
      <c r="E5919" s="387"/>
      <c r="F5919" s="388"/>
      <c r="G5919" s="389"/>
      <c r="H5919" s="390"/>
      <c r="I5919" s="388"/>
      <c r="J5919" s="389"/>
      <c r="K5919" s="385"/>
      <c r="L5919" s="385"/>
      <c r="M5919" s="385"/>
      <c r="N5919" s="385"/>
      <c r="O5919" s="385"/>
      <c r="P5919" s="394" t="str">
        <f>TEXT(daily!$B5919,"mmmm")</f>
        <v>January</v>
      </c>
      <c r="Q5919" s="396"/>
      <c r="R5919" s="313" t="str">
        <f t="shared" si="132"/>
        <v>1900</v>
      </c>
    </row>
    <row r="5920" ht="24" customHeight="1" spans="1:18">
      <c r="A5920" s="383"/>
      <c r="B5920" s="384"/>
      <c r="C5920" s="385"/>
      <c r="D5920" s="386"/>
      <c r="E5920" s="387"/>
      <c r="F5920" s="388"/>
      <c r="G5920" s="389"/>
      <c r="H5920" s="390"/>
      <c r="I5920" s="388"/>
      <c r="J5920" s="389"/>
      <c r="K5920" s="385"/>
      <c r="L5920" s="385"/>
      <c r="M5920" s="385"/>
      <c r="N5920" s="385"/>
      <c r="O5920" s="385"/>
      <c r="P5920" s="394" t="str">
        <f>TEXT(daily!$B5920,"mmmm")</f>
        <v>January</v>
      </c>
      <c r="Q5920" s="397"/>
      <c r="R5920" s="313" t="str">
        <f t="shared" si="132"/>
        <v>1900</v>
      </c>
    </row>
    <row r="5921" ht="24" customHeight="1" spans="1:18">
      <c r="A5921" s="383"/>
      <c r="B5921" s="384"/>
      <c r="C5921" s="385"/>
      <c r="D5921" s="386"/>
      <c r="E5921" s="387"/>
      <c r="F5921" s="388"/>
      <c r="G5921" s="389"/>
      <c r="H5921" s="390"/>
      <c r="I5921" s="388"/>
      <c r="J5921" s="389"/>
      <c r="K5921" s="385"/>
      <c r="L5921" s="385"/>
      <c r="M5921" s="385"/>
      <c r="N5921" s="385"/>
      <c r="O5921" s="385"/>
      <c r="P5921" s="394" t="str">
        <f>TEXT(daily!$B5921,"mmmm")</f>
        <v>January</v>
      </c>
      <c r="Q5921" s="396"/>
      <c r="R5921" s="313" t="str">
        <f t="shared" si="132"/>
        <v>1900</v>
      </c>
    </row>
    <row r="5922" ht="24" customHeight="1" spans="1:18">
      <c r="A5922" s="383"/>
      <c r="B5922" s="384"/>
      <c r="C5922" s="385"/>
      <c r="D5922" s="386"/>
      <c r="E5922" s="387"/>
      <c r="F5922" s="388"/>
      <c r="G5922" s="389"/>
      <c r="H5922" s="390"/>
      <c r="I5922" s="388"/>
      <c r="J5922" s="389"/>
      <c r="K5922" s="385"/>
      <c r="L5922" s="385"/>
      <c r="M5922" s="385"/>
      <c r="N5922" s="385"/>
      <c r="O5922" s="385"/>
      <c r="P5922" s="394" t="str">
        <f>TEXT(daily!$B5922,"mmmm")</f>
        <v>January</v>
      </c>
      <c r="Q5922" s="397"/>
      <c r="R5922" s="313" t="str">
        <f t="shared" si="132"/>
        <v>1900</v>
      </c>
    </row>
    <row r="5923" ht="24" customHeight="1" spans="1:18">
      <c r="A5923" s="383"/>
      <c r="B5923" s="384"/>
      <c r="C5923" s="385"/>
      <c r="D5923" s="386"/>
      <c r="E5923" s="387"/>
      <c r="F5923" s="388"/>
      <c r="G5923" s="389"/>
      <c r="H5923" s="390"/>
      <c r="I5923" s="388"/>
      <c r="J5923" s="389"/>
      <c r="K5923" s="385"/>
      <c r="L5923" s="385"/>
      <c r="M5923" s="385"/>
      <c r="N5923" s="385"/>
      <c r="O5923" s="385"/>
      <c r="P5923" s="394" t="str">
        <f>TEXT(daily!$B5923,"mmmm")</f>
        <v>January</v>
      </c>
      <c r="Q5923" s="396"/>
      <c r="R5923" s="313" t="str">
        <f t="shared" si="132"/>
        <v>1900</v>
      </c>
    </row>
    <row r="5924" ht="24" customHeight="1" spans="1:18">
      <c r="A5924" s="383"/>
      <c r="B5924" s="384"/>
      <c r="C5924" s="385"/>
      <c r="D5924" s="386"/>
      <c r="E5924" s="387"/>
      <c r="F5924" s="388"/>
      <c r="G5924" s="389"/>
      <c r="H5924" s="390"/>
      <c r="I5924" s="388"/>
      <c r="J5924" s="389"/>
      <c r="K5924" s="385"/>
      <c r="L5924" s="385"/>
      <c r="M5924" s="385"/>
      <c r="N5924" s="385"/>
      <c r="O5924" s="385"/>
      <c r="P5924" s="394" t="str">
        <f>TEXT(daily!$B5924,"mmmm")</f>
        <v>January</v>
      </c>
      <c r="Q5924" s="397"/>
      <c r="R5924" s="313" t="str">
        <f t="shared" si="132"/>
        <v>1900</v>
      </c>
    </row>
    <row r="5925" ht="24" customHeight="1" spans="1:18">
      <c r="A5925" s="383"/>
      <c r="B5925" s="384"/>
      <c r="C5925" s="385"/>
      <c r="D5925" s="386"/>
      <c r="E5925" s="387"/>
      <c r="F5925" s="388"/>
      <c r="G5925" s="389"/>
      <c r="H5925" s="390"/>
      <c r="I5925" s="388"/>
      <c r="J5925" s="389"/>
      <c r="K5925" s="385"/>
      <c r="L5925" s="385"/>
      <c r="M5925" s="385"/>
      <c r="N5925" s="385"/>
      <c r="O5925" s="385"/>
      <c r="P5925" s="394" t="str">
        <f>TEXT(daily!$B5925,"mmmm")</f>
        <v>January</v>
      </c>
      <c r="Q5925" s="396"/>
      <c r="R5925" s="313" t="str">
        <f t="shared" si="132"/>
        <v>1900</v>
      </c>
    </row>
    <row r="5926" ht="24" customHeight="1" spans="1:18">
      <c r="A5926" s="383"/>
      <c r="B5926" s="384"/>
      <c r="C5926" s="385"/>
      <c r="D5926" s="386"/>
      <c r="E5926" s="387"/>
      <c r="F5926" s="388"/>
      <c r="G5926" s="389"/>
      <c r="H5926" s="390"/>
      <c r="I5926" s="388"/>
      <c r="J5926" s="389"/>
      <c r="K5926" s="385"/>
      <c r="L5926" s="385"/>
      <c r="M5926" s="385"/>
      <c r="N5926" s="385"/>
      <c r="O5926" s="385"/>
      <c r="P5926" s="394" t="str">
        <f>TEXT(daily!$B5926,"mmmm")</f>
        <v>January</v>
      </c>
      <c r="Q5926" s="397"/>
      <c r="R5926" s="313" t="str">
        <f t="shared" si="132"/>
        <v>1900</v>
      </c>
    </row>
    <row r="5927" ht="24" customHeight="1" spans="1:18">
      <c r="A5927" s="383"/>
      <c r="B5927" s="384"/>
      <c r="C5927" s="385"/>
      <c r="D5927" s="386"/>
      <c r="E5927" s="387"/>
      <c r="F5927" s="388"/>
      <c r="G5927" s="389"/>
      <c r="H5927" s="390"/>
      <c r="I5927" s="388"/>
      <c r="J5927" s="389"/>
      <c r="K5927" s="385"/>
      <c r="L5927" s="385"/>
      <c r="M5927" s="385"/>
      <c r="N5927" s="385"/>
      <c r="O5927" s="385"/>
      <c r="P5927" s="394" t="str">
        <f>TEXT(daily!$B5927,"mmmm")</f>
        <v>January</v>
      </c>
      <c r="Q5927" s="396"/>
      <c r="R5927" s="313" t="str">
        <f t="shared" si="132"/>
        <v>1900</v>
      </c>
    </row>
    <row r="5928" ht="24" customHeight="1" spans="1:18">
      <c r="A5928" s="383"/>
      <c r="B5928" s="384"/>
      <c r="C5928" s="385"/>
      <c r="D5928" s="386"/>
      <c r="E5928" s="387"/>
      <c r="F5928" s="388"/>
      <c r="G5928" s="389"/>
      <c r="H5928" s="390"/>
      <c r="I5928" s="388"/>
      <c r="J5928" s="389"/>
      <c r="K5928" s="385"/>
      <c r="L5928" s="385"/>
      <c r="M5928" s="385"/>
      <c r="N5928" s="385"/>
      <c r="O5928" s="385"/>
      <c r="P5928" s="394" t="str">
        <f>TEXT(daily!$B5928,"mmmm")</f>
        <v>January</v>
      </c>
      <c r="Q5928" s="397"/>
      <c r="R5928" s="313" t="str">
        <f t="shared" si="132"/>
        <v>1900</v>
      </c>
    </row>
    <row r="5929" ht="24" customHeight="1" spans="1:18">
      <c r="A5929" s="383"/>
      <c r="B5929" s="384"/>
      <c r="C5929" s="385"/>
      <c r="D5929" s="386"/>
      <c r="E5929" s="387"/>
      <c r="F5929" s="388"/>
      <c r="G5929" s="389"/>
      <c r="H5929" s="390"/>
      <c r="I5929" s="388"/>
      <c r="J5929" s="389"/>
      <c r="K5929" s="385"/>
      <c r="L5929" s="385"/>
      <c r="M5929" s="385"/>
      <c r="N5929" s="385"/>
      <c r="O5929" s="385"/>
      <c r="P5929" s="394" t="str">
        <f>TEXT(daily!$B5929,"mmmm")</f>
        <v>January</v>
      </c>
      <c r="Q5929" s="396"/>
      <c r="R5929" s="313" t="str">
        <f t="shared" si="132"/>
        <v>1900</v>
      </c>
    </row>
    <row r="5930" ht="24" customHeight="1" spans="1:18">
      <c r="A5930" s="383"/>
      <c r="B5930" s="384"/>
      <c r="C5930" s="385"/>
      <c r="D5930" s="386"/>
      <c r="E5930" s="387"/>
      <c r="F5930" s="388"/>
      <c r="G5930" s="389"/>
      <c r="H5930" s="390"/>
      <c r="I5930" s="388"/>
      <c r="J5930" s="389"/>
      <c r="K5930" s="385"/>
      <c r="L5930" s="385"/>
      <c r="M5930" s="385"/>
      <c r="N5930" s="385"/>
      <c r="O5930" s="385"/>
      <c r="P5930" s="394" t="str">
        <f>TEXT(daily!$B5930,"mmmm")</f>
        <v>January</v>
      </c>
      <c r="Q5930" s="397"/>
      <c r="R5930" s="313" t="str">
        <f t="shared" si="132"/>
        <v>1900</v>
      </c>
    </row>
    <row r="5931" ht="24" customHeight="1" spans="1:18">
      <c r="A5931" s="383"/>
      <c r="B5931" s="384"/>
      <c r="C5931" s="385"/>
      <c r="D5931" s="386"/>
      <c r="E5931" s="387"/>
      <c r="F5931" s="388"/>
      <c r="G5931" s="389"/>
      <c r="H5931" s="390"/>
      <c r="I5931" s="388"/>
      <c r="J5931" s="389"/>
      <c r="K5931" s="385"/>
      <c r="L5931" s="385"/>
      <c r="M5931" s="385"/>
      <c r="N5931" s="385"/>
      <c r="O5931" s="385"/>
      <c r="P5931" s="394" t="str">
        <f>TEXT(daily!$B5931,"mmmm")</f>
        <v>January</v>
      </c>
      <c r="Q5931" s="396"/>
      <c r="R5931" s="313" t="str">
        <f t="shared" si="132"/>
        <v>1900</v>
      </c>
    </row>
    <row r="5932" ht="24" customHeight="1" spans="1:18">
      <c r="A5932" s="383"/>
      <c r="B5932" s="384"/>
      <c r="C5932" s="385"/>
      <c r="D5932" s="386"/>
      <c r="E5932" s="387"/>
      <c r="F5932" s="388"/>
      <c r="G5932" s="389"/>
      <c r="H5932" s="390"/>
      <c r="I5932" s="388"/>
      <c r="J5932" s="389"/>
      <c r="K5932" s="385"/>
      <c r="L5932" s="385"/>
      <c r="M5932" s="385"/>
      <c r="N5932" s="385"/>
      <c r="O5932" s="385"/>
      <c r="P5932" s="394" t="str">
        <f>TEXT(daily!$B5932,"mmmm")</f>
        <v>January</v>
      </c>
      <c r="Q5932" s="397"/>
      <c r="R5932" s="313" t="str">
        <f t="shared" si="132"/>
        <v>1900</v>
      </c>
    </row>
    <row r="5933" ht="24" customHeight="1" spans="1:18">
      <c r="A5933" s="383"/>
      <c r="B5933" s="384"/>
      <c r="C5933" s="385"/>
      <c r="D5933" s="386"/>
      <c r="E5933" s="387"/>
      <c r="F5933" s="388"/>
      <c r="G5933" s="389"/>
      <c r="H5933" s="390"/>
      <c r="I5933" s="388"/>
      <c r="J5933" s="389"/>
      <c r="K5933" s="385"/>
      <c r="L5933" s="385"/>
      <c r="M5933" s="385"/>
      <c r="N5933" s="385"/>
      <c r="O5933" s="385"/>
      <c r="P5933" s="394" t="str">
        <f>TEXT(daily!$B5933,"mmmm")</f>
        <v>January</v>
      </c>
      <c r="Q5933" s="396"/>
      <c r="R5933" s="313" t="str">
        <f t="shared" si="132"/>
        <v>1900</v>
      </c>
    </row>
    <row r="5934" ht="24" customHeight="1" spans="1:18">
      <c r="A5934" s="383"/>
      <c r="B5934" s="384"/>
      <c r="C5934" s="385"/>
      <c r="D5934" s="386"/>
      <c r="E5934" s="387"/>
      <c r="F5934" s="388"/>
      <c r="G5934" s="389"/>
      <c r="H5934" s="390"/>
      <c r="I5934" s="388"/>
      <c r="J5934" s="389"/>
      <c r="K5934" s="385"/>
      <c r="L5934" s="385"/>
      <c r="M5934" s="385"/>
      <c r="N5934" s="385"/>
      <c r="O5934" s="385"/>
      <c r="P5934" s="394" t="str">
        <f>TEXT(daily!$B5934,"mmmm")</f>
        <v>January</v>
      </c>
      <c r="Q5934" s="397"/>
      <c r="R5934" s="313" t="str">
        <f t="shared" si="132"/>
        <v>1900</v>
      </c>
    </row>
    <row r="5935" ht="24" customHeight="1" spans="1:18">
      <c r="A5935" s="383"/>
      <c r="B5935" s="384"/>
      <c r="C5935" s="385"/>
      <c r="D5935" s="386"/>
      <c r="E5935" s="387"/>
      <c r="F5935" s="388"/>
      <c r="G5935" s="389"/>
      <c r="H5935" s="390"/>
      <c r="I5935" s="388"/>
      <c r="J5935" s="389"/>
      <c r="K5935" s="385"/>
      <c r="L5935" s="385"/>
      <c r="M5935" s="385"/>
      <c r="N5935" s="385"/>
      <c r="O5935" s="385"/>
      <c r="P5935" s="394" t="str">
        <f>TEXT(daily!$B5935,"mmmm")</f>
        <v>January</v>
      </c>
      <c r="Q5935" s="396"/>
      <c r="R5935" s="313" t="str">
        <f t="shared" si="132"/>
        <v>1900</v>
      </c>
    </row>
    <row r="5936" ht="24" customHeight="1" spans="1:18">
      <c r="A5936" s="383"/>
      <c r="B5936" s="384"/>
      <c r="C5936" s="385"/>
      <c r="D5936" s="386"/>
      <c r="E5936" s="387"/>
      <c r="F5936" s="388"/>
      <c r="G5936" s="389"/>
      <c r="H5936" s="390"/>
      <c r="I5936" s="388"/>
      <c r="J5936" s="389"/>
      <c r="K5936" s="385"/>
      <c r="L5936" s="385"/>
      <c r="M5936" s="385"/>
      <c r="N5936" s="385"/>
      <c r="O5936" s="385"/>
      <c r="P5936" s="394" t="str">
        <f>TEXT(daily!$B5936,"mmmm")</f>
        <v>January</v>
      </c>
      <c r="Q5936" s="397"/>
      <c r="R5936" s="313" t="str">
        <f t="shared" si="132"/>
        <v>1900</v>
      </c>
    </row>
    <row r="5937" ht="24" customHeight="1" spans="1:18">
      <c r="A5937" s="383"/>
      <c r="B5937" s="384"/>
      <c r="C5937" s="385"/>
      <c r="D5937" s="386"/>
      <c r="E5937" s="387"/>
      <c r="F5937" s="388"/>
      <c r="G5937" s="389"/>
      <c r="H5937" s="390"/>
      <c r="I5937" s="388"/>
      <c r="J5937" s="389"/>
      <c r="K5937" s="385"/>
      <c r="L5937" s="385"/>
      <c r="M5937" s="385"/>
      <c r="N5937" s="385"/>
      <c r="O5937" s="385"/>
      <c r="P5937" s="394" t="str">
        <f>TEXT(daily!$B5937,"mmmm")</f>
        <v>January</v>
      </c>
      <c r="Q5937" s="396"/>
      <c r="R5937" s="313" t="str">
        <f t="shared" si="132"/>
        <v>1900</v>
      </c>
    </row>
    <row r="5938" ht="24" customHeight="1" spans="1:18">
      <c r="A5938" s="383"/>
      <c r="B5938" s="384"/>
      <c r="C5938" s="385"/>
      <c r="D5938" s="386"/>
      <c r="E5938" s="387"/>
      <c r="F5938" s="388"/>
      <c r="G5938" s="389"/>
      <c r="H5938" s="390"/>
      <c r="I5938" s="388"/>
      <c r="J5938" s="389"/>
      <c r="K5938" s="385"/>
      <c r="L5938" s="385"/>
      <c r="M5938" s="385"/>
      <c r="N5938" s="385"/>
      <c r="O5938" s="385"/>
      <c r="P5938" s="394" t="str">
        <f>TEXT(daily!$B5938,"mmmm")</f>
        <v>January</v>
      </c>
      <c r="Q5938" s="397"/>
      <c r="R5938" s="313" t="str">
        <f t="shared" si="132"/>
        <v>1900</v>
      </c>
    </row>
    <row r="5939" ht="24" customHeight="1" spans="1:18">
      <c r="A5939" s="383"/>
      <c r="B5939" s="384"/>
      <c r="C5939" s="385"/>
      <c r="D5939" s="386"/>
      <c r="E5939" s="387"/>
      <c r="F5939" s="388"/>
      <c r="G5939" s="389"/>
      <c r="H5939" s="390"/>
      <c r="I5939" s="388"/>
      <c r="J5939" s="389"/>
      <c r="K5939" s="385"/>
      <c r="L5939" s="385"/>
      <c r="M5939" s="385"/>
      <c r="N5939" s="385"/>
      <c r="O5939" s="385"/>
      <c r="P5939" s="394" t="str">
        <f>TEXT(daily!$B5939,"mmmm")</f>
        <v>January</v>
      </c>
      <c r="Q5939" s="396"/>
      <c r="R5939" s="313" t="str">
        <f t="shared" si="132"/>
        <v>1900</v>
      </c>
    </row>
    <row r="5940" ht="24" customHeight="1" spans="1:18">
      <c r="A5940" s="383"/>
      <c r="B5940" s="384"/>
      <c r="C5940" s="385"/>
      <c r="D5940" s="386"/>
      <c r="E5940" s="387"/>
      <c r="F5940" s="388"/>
      <c r="G5940" s="389"/>
      <c r="H5940" s="390"/>
      <c r="I5940" s="388"/>
      <c r="J5940" s="389"/>
      <c r="K5940" s="385"/>
      <c r="L5940" s="385"/>
      <c r="M5940" s="385"/>
      <c r="N5940" s="385"/>
      <c r="O5940" s="385"/>
      <c r="P5940" s="394" t="str">
        <f>TEXT(daily!$B5940,"mmmm")</f>
        <v>January</v>
      </c>
      <c r="Q5940" s="397"/>
      <c r="R5940" s="313" t="str">
        <f t="shared" si="132"/>
        <v>1900</v>
      </c>
    </row>
    <row r="5941" ht="24" customHeight="1" spans="1:18">
      <c r="A5941" s="383"/>
      <c r="B5941" s="384"/>
      <c r="C5941" s="385"/>
      <c r="D5941" s="386"/>
      <c r="E5941" s="387"/>
      <c r="F5941" s="388"/>
      <c r="G5941" s="389"/>
      <c r="H5941" s="390"/>
      <c r="I5941" s="388"/>
      <c r="J5941" s="389"/>
      <c r="K5941" s="385"/>
      <c r="L5941" s="385"/>
      <c r="M5941" s="385"/>
      <c r="N5941" s="385"/>
      <c r="O5941" s="385"/>
      <c r="P5941" s="394" t="str">
        <f>TEXT(daily!$B5941,"mmmm")</f>
        <v>January</v>
      </c>
      <c r="Q5941" s="396"/>
      <c r="R5941" s="313" t="str">
        <f t="shared" si="132"/>
        <v>1900</v>
      </c>
    </row>
    <row r="5942" ht="24" customHeight="1" spans="1:18">
      <c r="A5942" s="383"/>
      <c r="B5942" s="384"/>
      <c r="C5942" s="385"/>
      <c r="D5942" s="386"/>
      <c r="E5942" s="387"/>
      <c r="F5942" s="388"/>
      <c r="G5942" s="389"/>
      <c r="H5942" s="390"/>
      <c r="I5942" s="388"/>
      <c r="J5942" s="389"/>
      <c r="K5942" s="385"/>
      <c r="L5942" s="385"/>
      <c r="M5942" s="385"/>
      <c r="N5942" s="385"/>
      <c r="O5942" s="385"/>
      <c r="P5942" s="394" t="str">
        <f>TEXT(daily!$B5942,"mmmm")</f>
        <v>January</v>
      </c>
      <c r="Q5942" s="397"/>
      <c r="R5942" s="313" t="str">
        <f t="shared" si="132"/>
        <v>1900</v>
      </c>
    </row>
    <row r="5943" ht="24" customHeight="1" spans="1:18">
      <c r="A5943" s="383"/>
      <c r="B5943" s="384"/>
      <c r="C5943" s="385"/>
      <c r="D5943" s="386"/>
      <c r="E5943" s="387"/>
      <c r="F5943" s="388"/>
      <c r="G5943" s="389"/>
      <c r="H5943" s="390"/>
      <c r="I5943" s="388"/>
      <c r="J5943" s="389"/>
      <c r="K5943" s="385"/>
      <c r="L5943" s="385"/>
      <c r="M5943" s="385"/>
      <c r="N5943" s="385"/>
      <c r="O5943" s="385"/>
      <c r="P5943" s="394" t="str">
        <f>TEXT(daily!$B5943,"mmmm")</f>
        <v>January</v>
      </c>
      <c r="Q5943" s="396"/>
      <c r="R5943" s="313" t="str">
        <f t="shared" si="132"/>
        <v>1900</v>
      </c>
    </row>
    <row r="5944" ht="24" customHeight="1" spans="1:18">
      <c r="A5944" s="383"/>
      <c r="B5944" s="384"/>
      <c r="C5944" s="385"/>
      <c r="D5944" s="386"/>
      <c r="E5944" s="387"/>
      <c r="F5944" s="388"/>
      <c r="G5944" s="389"/>
      <c r="H5944" s="390"/>
      <c r="I5944" s="388"/>
      <c r="J5944" s="389"/>
      <c r="K5944" s="385"/>
      <c r="L5944" s="385"/>
      <c r="M5944" s="385"/>
      <c r="N5944" s="385"/>
      <c r="O5944" s="385"/>
      <c r="P5944" s="394" t="str">
        <f>TEXT(daily!$B5944,"mmmm")</f>
        <v>January</v>
      </c>
      <c r="Q5944" s="397"/>
      <c r="R5944" s="313" t="str">
        <f t="shared" si="132"/>
        <v>1900</v>
      </c>
    </row>
    <row r="5945" ht="24" customHeight="1" spans="1:18">
      <c r="A5945" s="383"/>
      <c r="B5945" s="384"/>
      <c r="C5945" s="385"/>
      <c r="D5945" s="386"/>
      <c r="E5945" s="387"/>
      <c r="F5945" s="388"/>
      <c r="G5945" s="389"/>
      <c r="H5945" s="390"/>
      <c r="I5945" s="388"/>
      <c r="J5945" s="389"/>
      <c r="K5945" s="385"/>
      <c r="L5945" s="385"/>
      <c r="M5945" s="385"/>
      <c r="N5945" s="385"/>
      <c r="O5945" s="385"/>
      <c r="P5945" s="394" t="str">
        <f>TEXT(daily!$B5945,"mmmm")</f>
        <v>January</v>
      </c>
      <c r="Q5945" s="396"/>
      <c r="R5945" s="313" t="str">
        <f t="shared" si="132"/>
        <v>1900</v>
      </c>
    </row>
    <row r="5946" ht="24" customHeight="1" spans="1:18">
      <c r="A5946" s="383"/>
      <c r="B5946" s="384"/>
      <c r="C5946" s="385"/>
      <c r="D5946" s="386"/>
      <c r="E5946" s="387"/>
      <c r="F5946" s="388"/>
      <c r="G5946" s="389"/>
      <c r="H5946" s="390"/>
      <c r="I5946" s="388"/>
      <c r="J5946" s="389"/>
      <c r="K5946" s="385"/>
      <c r="L5946" s="385"/>
      <c r="M5946" s="385"/>
      <c r="N5946" s="385"/>
      <c r="O5946" s="385"/>
      <c r="P5946" s="394" t="str">
        <f>TEXT(daily!$B5946,"mmmm")</f>
        <v>January</v>
      </c>
      <c r="Q5946" s="397"/>
      <c r="R5946" s="313" t="str">
        <f t="shared" si="132"/>
        <v>1900</v>
      </c>
    </row>
    <row r="5947" ht="24" customHeight="1" spans="1:18">
      <c r="A5947" s="383"/>
      <c r="B5947" s="384"/>
      <c r="C5947" s="385"/>
      <c r="D5947" s="386"/>
      <c r="E5947" s="387"/>
      <c r="F5947" s="388"/>
      <c r="G5947" s="389"/>
      <c r="H5947" s="390"/>
      <c r="I5947" s="388"/>
      <c r="J5947" s="389"/>
      <c r="K5947" s="385"/>
      <c r="L5947" s="385"/>
      <c r="M5947" s="385"/>
      <c r="N5947" s="385"/>
      <c r="O5947" s="385"/>
      <c r="P5947" s="394" t="str">
        <f>TEXT(daily!$B5947,"mmmm")</f>
        <v>January</v>
      </c>
      <c r="Q5947" s="396"/>
      <c r="R5947" s="313" t="str">
        <f t="shared" si="132"/>
        <v>1900</v>
      </c>
    </row>
    <row r="5948" ht="24" customHeight="1" spans="1:18">
      <c r="A5948" s="383"/>
      <c r="B5948" s="384"/>
      <c r="C5948" s="385"/>
      <c r="D5948" s="386"/>
      <c r="E5948" s="387"/>
      <c r="F5948" s="388"/>
      <c r="G5948" s="389"/>
      <c r="H5948" s="390"/>
      <c r="I5948" s="388"/>
      <c r="J5948" s="389"/>
      <c r="K5948" s="385"/>
      <c r="L5948" s="385"/>
      <c r="M5948" s="385"/>
      <c r="N5948" s="385"/>
      <c r="O5948" s="385"/>
      <c r="P5948" s="394" t="str">
        <f>TEXT(daily!$B5948,"mmmm")</f>
        <v>January</v>
      </c>
      <c r="Q5948" s="397"/>
      <c r="R5948" s="313" t="str">
        <f t="shared" si="132"/>
        <v>1900</v>
      </c>
    </row>
    <row r="5949" ht="24" customHeight="1" spans="1:18">
      <c r="A5949" s="383"/>
      <c r="B5949" s="384"/>
      <c r="C5949" s="385"/>
      <c r="D5949" s="386"/>
      <c r="E5949" s="387"/>
      <c r="F5949" s="388"/>
      <c r="G5949" s="389"/>
      <c r="H5949" s="390"/>
      <c r="I5949" s="388"/>
      <c r="J5949" s="389"/>
      <c r="K5949" s="385"/>
      <c r="L5949" s="385"/>
      <c r="M5949" s="385"/>
      <c r="N5949" s="385"/>
      <c r="O5949" s="385"/>
      <c r="P5949" s="394" t="str">
        <f>TEXT(daily!$B5949,"mmmm")</f>
        <v>January</v>
      </c>
      <c r="Q5949" s="396"/>
      <c r="R5949" s="313" t="str">
        <f t="shared" si="132"/>
        <v>1900</v>
      </c>
    </row>
    <row r="5950" ht="24" customHeight="1" spans="1:18">
      <c r="A5950" s="383"/>
      <c r="B5950" s="384"/>
      <c r="C5950" s="385"/>
      <c r="D5950" s="386"/>
      <c r="E5950" s="387"/>
      <c r="F5950" s="388"/>
      <c r="G5950" s="389"/>
      <c r="H5950" s="390"/>
      <c r="I5950" s="388"/>
      <c r="J5950" s="389"/>
      <c r="K5950" s="385"/>
      <c r="L5950" s="385"/>
      <c r="M5950" s="385"/>
      <c r="N5950" s="385"/>
      <c r="O5950" s="385"/>
      <c r="P5950" s="394" t="str">
        <f>TEXT(daily!$B5950,"mmmm")</f>
        <v>January</v>
      </c>
      <c r="Q5950" s="397"/>
      <c r="R5950" s="313" t="str">
        <f t="shared" si="132"/>
        <v>1900</v>
      </c>
    </row>
    <row r="5951" ht="24" customHeight="1" spans="1:18">
      <c r="A5951" s="383"/>
      <c r="B5951" s="384"/>
      <c r="C5951" s="385"/>
      <c r="D5951" s="386"/>
      <c r="E5951" s="387"/>
      <c r="F5951" s="388"/>
      <c r="G5951" s="389"/>
      <c r="H5951" s="390"/>
      <c r="I5951" s="388"/>
      <c r="J5951" s="389"/>
      <c r="K5951" s="385"/>
      <c r="L5951" s="385"/>
      <c r="M5951" s="385"/>
      <c r="N5951" s="385"/>
      <c r="O5951" s="385"/>
      <c r="P5951" s="394" t="str">
        <f>TEXT(daily!$B5951,"mmmm")</f>
        <v>January</v>
      </c>
      <c r="Q5951" s="396"/>
      <c r="R5951" s="313" t="str">
        <f t="shared" si="132"/>
        <v>1900</v>
      </c>
    </row>
    <row r="5952" ht="24" customHeight="1" spans="1:18">
      <c r="A5952" s="383"/>
      <c r="B5952" s="384"/>
      <c r="C5952" s="385"/>
      <c r="D5952" s="386"/>
      <c r="E5952" s="387"/>
      <c r="F5952" s="388"/>
      <c r="G5952" s="389"/>
      <c r="H5952" s="390"/>
      <c r="I5952" s="388"/>
      <c r="J5952" s="389"/>
      <c r="K5952" s="385"/>
      <c r="L5952" s="385"/>
      <c r="M5952" s="385"/>
      <c r="N5952" s="385"/>
      <c r="O5952" s="385"/>
      <c r="P5952" s="394" t="str">
        <f>TEXT(daily!$B5952,"mmmm")</f>
        <v>January</v>
      </c>
      <c r="Q5952" s="397"/>
      <c r="R5952" s="313" t="str">
        <f t="shared" si="132"/>
        <v>1900</v>
      </c>
    </row>
    <row r="5953" ht="24" customHeight="1" spans="1:18">
      <c r="A5953" s="383"/>
      <c r="B5953" s="384"/>
      <c r="C5953" s="385"/>
      <c r="D5953" s="386"/>
      <c r="E5953" s="387"/>
      <c r="F5953" s="388"/>
      <c r="G5953" s="389"/>
      <c r="H5953" s="390"/>
      <c r="I5953" s="388"/>
      <c r="J5953" s="389"/>
      <c r="K5953" s="385"/>
      <c r="L5953" s="385"/>
      <c r="M5953" s="385"/>
      <c r="N5953" s="385"/>
      <c r="O5953" s="385"/>
      <c r="P5953" s="394" t="str">
        <f>TEXT(daily!$B5953,"mmmm")</f>
        <v>January</v>
      </c>
      <c r="Q5953" s="396"/>
      <c r="R5953" s="313" t="str">
        <f t="shared" si="132"/>
        <v>1900</v>
      </c>
    </row>
    <row r="5954" ht="24" customHeight="1" spans="1:18">
      <c r="A5954" s="383"/>
      <c r="B5954" s="384"/>
      <c r="C5954" s="385"/>
      <c r="D5954" s="386"/>
      <c r="E5954" s="387"/>
      <c r="F5954" s="388"/>
      <c r="G5954" s="389"/>
      <c r="H5954" s="390"/>
      <c r="I5954" s="388"/>
      <c r="J5954" s="389"/>
      <c r="K5954" s="385"/>
      <c r="L5954" s="385"/>
      <c r="M5954" s="385"/>
      <c r="N5954" s="385"/>
      <c r="O5954" s="385"/>
      <c r="P5954" s="394" t="str">
        <f>TEXT(daily!$B5954,"mmmm")</f>
        <v>January</v>
      </c>
      <c r="Q5954" s="397"/>
      <c r="R5954" s="313" t="str">
        <f t="shared" si="132"/>
        <v>1900</v>
      </c>
    </row>
    <row r="5955" ht="24" customHeight="1" spans="1:18">
      <c r="A5955" s="383"/>
      <c r="B5955" s="384"/>
      <c r="C5955" s="385"/>
      <c r="D5955" s="386"/>
      <c r="E5955" s="387"/>
      <c r="F5955" s="388"/>
      <c r="G5955" s="389"/>
      <c r="H5955" s="390"/>
      <c r="I5955" s="388"/>
      <c r="J5955" s="389"/>
      <c r="K5955" s="385"/>
      <c r="L5955" s="385"/>
      <c r="M5955" s="385"/>
      <c r="N5955" s="385"/>
      <c r="O5955" s="385"/>
      <c r="P5955" s="394" t="str">
        <f>TEXT(daily!$B5955,"mmmm")</f>
        <v>January</v>
      </c>
      <c r="Q5955" s="396"/>
      <c r="R5955" s="313" t="str">
        <f t="shared" si="132"/>
        <v>1900</v>
      </c>
    </row>
    <row r="5956" ht="24" customHeight="1" spans="1:18">
      <c r="A5956" s="383"/>
      <c r="B5956" s="384"/>
      <c r="C5956" s="385"/>
      <c r="D5956" s="386"/>
      <c r="E5956" s="387"/>
      <c r="F5956" s="388"/>
      <c r="G5956" s="389"/>
      <c r="H5956" s="390"/>
      <c r="I5956" s="388"/>
      <c r="J5956" s="389"/>
      <c r="K5956" s="385"/>
      <c r="L5956" s="385"/>
      <c r="M5956" s="385"/>
      <c r="N5956" s="385"/>
      <c r="O5956" s="385"/>
      <c r="P5956" s="394" t="str">
        <f>TEXT(daily!$B5956,"mmmm")</f>
        <v>January</v>
      </c>
      <c r="Q5956" s="397"/>
      <c r="R5956" s="313" t="str">
        <f t="shared" si="132"/>
        <v>1900</v>
      </c>
    </row>
    <row r="5957" ht="24" customHeight="1" spans="1:18">
      <c r="A5957" s="383"/>
      <c r="B5957" s="384"/>
      <c r="C5957" s="385"/>
      <c r="D5957" s="386"/>
      <c r="E5957" s="387"/>
      <c r="F5957" s="388"/>
      <c r="G5957" s="389"/>
      <c r="H5957" s="390"/>
      <c r="I5957" s="388"/>
      <c r="J5957" s="389"/>
      <c r="K5957" s="385"/>
      <c r="L5957" s="385"/>
      <c r="M5957" s="385"/>
      <c r="N5957" s="385"/>
      <c r="O5957" s="385"/>
      <c r="P5957" s="394" t="str">
        <f>TEXT(daily!$B5957,"mmmm")</f>
        <v>January</v>
      </c>
      <c r="Q5957" s="396"/>
      <c r="R5957" s="313" t="str">
        <f t="shared" si="132"/>
        <v>1900</v>
      </c>
    </row>
    <row r="5958" ht="24" customHeight="1" spans="1:18">
      <c r="A5958" s="383"/>
      <c r="B5958" s="384"/>
      <c r="C5958" s="385"/>
      <c r="D5958" s="386"/>
      <c r="E5958" s="387"/>
      <c r="F5958" s="388"/>
      <c r="G5958" s="389"/>
      <c r="H5958" s="390"/>
      <c r="I5958" s="388"/>
      <c r="J5958" s="389"/>
      <c r="K5958" s="385"/>
      <c r="L5958" s="385"/>
      <c r="M5958" s="385"/>
      <c r="N5958" s="385"/>
      <c r="O5958" s="385"/>
      <c r="P5958" s="394" t="str">
        <f>TEXT(daily!$B5958,"mmmm")</f>
        <v>January</v>
      </c>
      <c r="Q5958" s="397"/>
      <c r="R5958" s="313" t="str">
        <f t="shared" si="132"/>
        <v>1900</v>
      </c>
    </row>
    <row r="5959" ht="24" customHeight="1" spans="1:18">
      <c r="A5959" s="383"/>
      <c r="B5959" s="384"/>
      <c r="C5959" s="385"/>
      <c r="D5959" s="386"/>
      <c r="E5959" s="387"/>
      <c r="F5959" s="388"/>
      <c r="G5959" s="389"/>
      <c r="H5959" s="390"/>
      <c r="I5959" s="388"/>
      <c r="J5959" s="389"/>
      <c r="K5959" s="385"/>
      <c r="L5959" s="385"/>
      <c r="M5959" s="385"/>
      <c r="N5959" s="385"/>
      <c r="O5959" s="385"/>
      <c r="P5959" s="394" t="str">
        <f>TEXT(daily!$B5959,"mmmm")</f>
        <v>January</v>
      </c>
      <c r="Q5959" s="396"/>
      <c r="R5959" s="313" t="str">
        <f t="shared" si="132"/>
        <v>1900</v>
      </c>
    </row>
    <row r="5960" ht="24" customHeight="1" spans="1:18">
      <c r="A5960" s="383"/>
      <c r="B5960" s="384"/>
      <c r="C5960" s="385"/>
      <c r="D5960" s="386"/>
      <c r="E5960" s="387"/>
      <c r="F5960" s="388"/>
      <c r="G5960" s="389"/>
      <c r="H5960" s="390"/>
      <c r="I5960" s="388"/>
      <c r="J5960" s="389"/>
      <c r="K5960" s="385"/>
      <c r="L5960" s="385"/>
      <c r="M5960" s="385"/>
      <c r="N5960" s="385"/>
      <c r="O5960" s="385"/>
      <c r="P5960" s="394" t="str">
        <f>TEXT(daily!$B5960,"mmmm")</f>
        <v>January</v>
      </c>
      <c r="Q5960" s="397"/>
      <c r="R5960" s="313" t="str">
        <f t="shared" si="132"/>
        <v>1900</v>
      </c>
    </row>
    <row r="5961" ht="24" customHeight="1" spans="1:18">
      <c r="A5961" s="383"/>
      <c r="B5961" s="384"/>
      <c r="C5961" s="385"/>
      <c r="D5961" s="386"/>
      <c r="E5961" s="387"/>
      <c r="F5961" s="388"/>
      <c r="G5961" s="389"/>
      <c r="H5961" s="390"/>
      <c r="I5961" s="388"/>
      <c r="J5961" s="389"/>
      <c r="K5961" s="385"/>
      <c r="L5961" s="385"/>
      <c r="M5961" s="385"/>
      <c r="N5961" s="385"/>
      <c r="O5961" s="385"/>
      <c r="P5961" s="394" t="str">
        <f>TEXT(daily!$B5961,"mmmm")</f>
        <v>January</v>
      </c>
      <c r="Q5961" s="396"/>
      <c r="R5961" s="313" t="str">
        <f t="shared" si="132"/>
        <v>1900</v>
      </c>
    </row>
    <row r="5962" ht="24" customHeight="1" spans="1:18">
      <c r="A5962" s="383"/>
      <c r="B5962" s="384"/>
      <c r="C5962" s="385"/>
      <c r="D5962" s="386"/>
      <c r="E5962" s="387"/>
      <c r="F5962" s="388"/>
      <c r="G5962" s="389"/>
      <c r="H5962" s="390"/>
      <c r="I5962" s="388"/>
      <c r="J5962" s="389"/>
      <c r="K5962" s="385"/>
      <c r="L5962" s="385"/>
      <c r="M5962" s="385"/>
      <c r="N5962" s="385"/>
      <c r="O5962" s="385"/>
      <c r="P5962" s="394" t="str">
        <f>TEXT(daily!$B5962,"mmmm")</f>
        <v>January</v>
      </c>
      <c r="Q5962" s="397"/>
      <c r="R5962" s="313" t="str">
        <f t="shared" si="132"/>
        <v>1900</v>
      </c>
    </row>
    <row r="5963" ht="24" customHeight="1" spans="1:18">
      <c r="A5963" s="383"/>
      <c r="B5963" s="384"/>
      <c r="C5963" s="385"/>
      <c r="D5963" s="386"/>
      <c r="E5963" s="387"/>
      <c r="F5963" s="388"/>
      <c r="G5963" s="389"/>
      <c r="H5963" s="390"/>
      <c r="I5963" s="388"/>
      <c r="J5963" s="389"/>
      <c r="K5963" s="385"/>
      <c r="L5963" s="385"/>
      <c r="M5963" s="385"/>
      <c r="N5963" s="385"/>
      <c r="O5963" s="385"/>
      <c r="P5963" s="394" t="str">
        <f>TEXT(daily!$B5963,"mmmm")</f>
        <v>January</v>
      </c>
      <c r="Q5963" s="396"/>
      <c r="R5963" s="313" t="str">
        <f t="shared" si="132"/>
        <v>1900</v>
      </c>
    </row>
    <row r="5964" ht="24" customHeight="1" spans="1:18">
      <c r="A5964" s="383"/>
      <c r="B5964" s="384"/>
      <c r="C5964" s="385"/>
      <c r="D5964" s="386"/>
      <c r="E5964" s="387"/>
      <c r="F5964" s="388"/>
      <c r="G5964" s="389"/>
      <c r="H5964" s="390"/>
      <c r="I5964" s="388"/>
      <c r="J5964" s="389"/>
      <c r="K5964" s="385"/>
      <c r="L5964" s="385"/>
      <c r="M5964" s="385"/>
      <c r="N5964" s="385"/>
      <c r="O5964" s="385"/>
      <c r="P5964" s="394" t="str">
        <f>TEXT(daily!$B5964,"mmmm")</f>
        <v>January</v>
      </c>
      <c r="Q5964" s="397"/>
      <c r="R5964" s="313" t="str">
        <f t="shared" si="132"/>
        <v>1900</v>
      </c>
    </row>
    <row r="5965" ht="24" customHeight="1" spans="1:18">
      <c r="A5965" s="383"/>
      <c r="B5965" s="384"/>
      <c r="C5965" s="385"/>
      <c r="D5965" s="386"/>
      <c r="E5965" s="387"/>
      <c r="F5965" s="388"/>
      <c r="G5965" s="389"/>
      <c r="H5965" s="390"/>
      <c r="I5965" s="388"/>
      <c r="J5965" s="389"/>
      <c r="K5965" s="385"/>
      <c r="L5965" s="385"/>
      <c r="M5965" s="385"/>
      <c r="N5965" s="385"/>
      <c r="O5965" s="385"/>
      <c r="P5965" s="394" t="str">
        <f>TEXT(daily!$B5965,"mmmm")</f>
        <v>January</v>
      </c>
      <c r="Q5965" s="396"/>
      <c r="R5965" s="313" t="str">
        <f t="shared" si="132"/>
        <v>1900</v>
      </c>
    </row>
    <row r="5966" ht="24" customHeight="1" spans="1:18">
      <c r="A5966" s="383"/>
      <c r="B5966" s="384"/>
      <c r="C5966" s="385"/>
      <c r="D5966" s="386"/>
      <c r="E5966" s="387"/>
      <c r="F5966" s="388"/>
      <c r="G5966" s="389"/>
      <c r="H5966" s="390"/>
      <c r="I5966" s="388"/>
      <c r="J5966" s="389"/>
      <c r="K5966" s="385"/>
      <c r="L5966" s="385"/>
      <c r="M5966" s="385"/>
      <c r="N5966" s="385"/>
      <c r="O5966" s="385"/>
      <c r="P5966" s="394" t="str">
        <f>TEXT(daily!$B5966,"mmmm")</f>
        <v>January</v>
      </c>
      <c r="Q5966" s="397"/>
      <c r="R5966" s="313" t="str">
        <f t="shared" si="132"/>
        <v>1900</v>
      </c>
    </row>
    <row r="5967" ht="24" customHeight="1" spans="1:18">
      <c r="A5967" s="383"/>
      <c r="B5967" s="384"/>
      <c r="C5967" s="385"/>
      <c r="D5967" s="386"/>
      <c r="E5967" s="387"/>
      <c r="F5967" s="388"/>
      <c r="G5967" s="389"/>
      <c r="H5967" s="390"/>
      <c r="I5967" s="388"/>
      <c r="J5967" s="389"/>
      <c r="K5967" s="385"/>
      <c r="L5967" s="385"/>
      <c r="M5967" s="385"/>
      <c r="N5967" s="385"/>
      <c r="O5967" s="385"/>
      <c r="P5967" s="394" t="str">
        <f>TEXT(daily!$B5967,"mmmm")</f>
        <v>January</v>
      </c>
      <c r="Q5967" s="396"/>
      <c r="R5967" s="313" t="str">
        <f t="shared" ref="R5967:R6030" si="133">TEXT(B5967,"yyyy")</f>
        <v>1900</v>
      </c>
    </row>
    <row r="5968" ht="24" customHeight="1" spans="1:18">
      <c r="A5968" s="383"/>
      <c r="B5968" s="384"/>
      <c r="C5968" s="385"/>
      <c r="D5968" s="386"/>
      <c r="E5968" s="387"/>
      <c r="F5968" s="388"/>
      <c r="G5968" s="389"/>
      <c r="H5968" s="390"/>
      <c r="I5968" s="388"/>
      <c r="J5968" s="389"/>
      <c r="K5968" s="385"/>
      <c r="L5968" s="385"/>
      <c r="M5968" s="385"/>
      <c r="N5968" s="385"/>
      <c r="O5968" s="385"/>
      <c r="P5968" s="394" t="str">
        <f>TEXT(daily!$B5968,"mmmm")</f>
        <v>January</v>
      </c>
      <c r="Q5968" s="397"/>
      <c r="R5968" s="313" t="str">
        <f t="shared" si="133"/>
        <v>1900</v>
      </c>
    </row>
    <row r="5969" ht="24" customHeight="1" spans="1:18">
      <c r="A5969" s="383"/>
      <c r="B5969" s="384"/>
      <c r="C5969" s="385"/>
      <c r="D5969" s="386"/>
      <c r="E5969" s="387"/>
      <c r="F5969" s="388"/>
      <c r="G5969" s="389"/>
      <c r="H5969" s="390"/>
      <c r="I5969" s="388"/>
      <c r="J5969" s="389"/>
      <c r="K5969" s="385"/>
      <c r="L5969" s="385"/>
      <c r="M5969" s="385"/>
      <c r="N5969" s="385"/>
      <c r="O5969" s="385"/>
      <c r="P5969" s="394" t="str">
        <f>TEXT(daily!$B5969,"mmmm")</f>
        <v>January</v>
      </c>
      <c r="Q5969" s="396"/>
      <c r="R5969" s="313" t="str">
        <f t="shared" si="133"/>
        <v>1900</v>
      </c>
    </row>
    <row r="5970" ht="24" customHeight="1" spans="1:18">
      <c r="A5970" s="383"/>
      <c r="B5970" s="384"/>
      <c r="C5970" s="385"/>
      <c r="D5970" s="386"/>
      <c r="E5970" s="387"/>
      <c r="F5970" s="388"/>
      <c r="G5970" s="389"/>
      <c r="H5970" s="390"/>
      <c r="I5970" s="388"/>
      <c r="J5970" s="389"/>
      <c r="K5970" s="385"/>
      <c r="L5970" s="385"/>
      <c r="M5970" s="385"/>
      <c r="N5970" s="385"/>
      <c r="O5970" s="385"/>
      <c r="P5970" s="394" t="str">
        <f>TEXT(daily!$B5970,"mmmm")</f>
        <v>January</v>
      </c>
      <c r="Q5970" s="397"/>
      <c r="R5970" s="313" t="str">
        <f t="shared" si="133"/>
        <v>1900</v>
      </c>
    </row>
    <row r="5971" ht="24" customHeight="1" spans="1:18">
      <c r="A5971" s="383"/>
      <c r="B5971" s="384"/>
      <c r="C5971" s="385"/>
      <c r="D5971" s="386"/>
      <c r="E5971" s="387"/>
      <c r="F5971" s="388"/>
      <c r="G5971" s="389"/>
      <c r="H5971" s="390"/>
      <c r="I5971" s="388"/>
      <c r="J5971" s="389"/>
      <c r="K5971" s="385"/>
      <c r="L5971" s="385"/>
      <c r="M5971" s="385"/>
      <c r="N5971" s="385"/>
      <c r="O5971" s="385"/>
      <c r="P5971" s="394" t="str">
        <f>TEXT(daily!$B5971,"mmmm")</f>
        <v>January</v>
      </c>
      <c r="Q5971" s="396"/>
      <c r="R5971" s="313" t="str">
        <f t="shared" si="133"/>
        <v>1900</v>
      </c>
    </row>
    <row r="5972" ht="24" customHeight="1" spans="1:18">
      <c r="A5972" s="383"/>
      <c r="B5972" s="384"/>
      <c r="C5972" s="385"/>
      <c r="D5972" s="386"/>
      <c r="E5972" s="387"/>
      <c r="F5972" s="388"/>
      <c r="G5972" s="389"/>
      <c r="H5972" s="390"/>
      <c r="I5972" s="388"/>
      <c r="J5972" s="389"/>
      <c r="K5972" s="385"/>
      <c r="L5972" s="385"/>
      <c r="M5972" s="385"/>
      <c r="N5972" s="385"/>
      <c r="O5972" s="385"/>
      <c r="P5972" s="394" t="str">
        <f>TEXT(daily!$B5972,"mmmm")</f>
        <v>January</v>
      </c>
      <c r="Q5972" s="397"/>
      <c r="R5972" s="313" t="str">
        <f t="shared" si="133"/>
        <v>1900</v>
      </c>
    </row>
    <row r="5973" ht="24" customHeight="1" spans="1:18">
      <c r="A5973" s="383"/>
      <c r="B5973" s="384"/>
      <c r="C5973" s="385"/>
      <c r="D5973" s="386"/>
      <c r="E5973" s="387"/>
      <c r="F5973" s="388"/>
      <c r="G5973" s="389"/>
      <c r="H5973" s="390"/>
      <c r="I5973" s="388"/>
      <c r="J5973" s="389"/>
      <c r="K5973" s="385"/>
      <c r="L5973" s="385"/>
      <c r="M5973" s="385"/>
      <c r="N5973" s="385"/>
      <c r="O5973" s="385"/>
      <c r="P5973" s="394" t="str">
        <f>TEXT(daily!$B5973,"mmmm")</f>
        <v>January</v>
      </c>
      <c r="Q5973" s="396"/>
      <c r="R5973" s="313" t="str">
        <f t="shared" si="133"/>
        <v>1900</v>
      </c>
    </row>
    <row r="5974" ht="24" customHeight="1" spans="1:18">
      <c r="A5974" s="383"/>
      <c r="B5974" s="384"/>
      <c r="C5974" s="385"/>
      <c r="D5974" s="386"/>
      <c r="E5974" s="387"/>
      <c r="F5974" s="388"/>
      <c r="G5974" s="389"/>
      <c r="H5974" s="390"/>
      <c r="I5974" s="388"/>
      <c r="J5974" s="389"/>
      <c r="K5974" s="385"/>
      <c r="L5974" s="385"/>
      <c r="M5974" s="385"/>
      <c r="N5974" s="385"/>
      <c r="O5974" s="385"/>
      <c r="P5974" s="394" t="str">
        <f>TEXT(daily!$B5974,"mmmm")</f>
        <v>January</v>
      </c>
      <c r="Q5974" s="397"/>
      <c r="R5974" s="313" t="str">
        <f t="shared" si="133"/>
        <v>1900</v>
      </c>
    </row>
    <row r="5975" ht="24" customHeight="1" spans="1:18">
      <c r="A5975" s="383"/>
      <c r="B5975" s="384"/>
      <c r="C5975" s="385"/>
      <c r="D5975" s="386"/>
      <c r="E5975" s="387"/>
      <c r="F5975" s="388"/>
      <c r="G5975" s="389"/>
      <c r="H5975" s="390"/>
      <c r="I5975" s="388"/>
      <c r="J5975" s="389"/>
      <c r="K5975" s="385"/>
      <c r="L5975" s="385"/>
      <c r="M5975" s="385"/>
      <c r="N5975" s="385"/>
      <c r="O5975" s="385"/>
      <c r="P5975" s="394" t="str">
        <f>TEXT(daily!$B5975,"mmmm")</f>
        <v>January</v>
      </c>
      <c r="Q5975" s="396"/>
      <c r="R5975" s="313" t="str">
        <f t="shared" si="133"/>
        <v>1900</v>
      </c>
    </row>
    <row r="5976" ht="24" customHeight="1" spans="1:18">
      <c r="A5976" s="383"/>
      <c r="B5976" s="384"/>
      <c r="C5976" s="385"/>
      <c r="D5976" s="386"/>
      <c r="E5976" s="387"/>
      <c r="F5976" s="388"/>
      <c r="G5976" s="389"/>
      <c r="H5976" s="390"/>
      <c r="I5976" s="388"/>
      <c r="J5976" s="389"/>
      <c r="K5976" s="385"/>
      <c r="L5976" s="385"/>
      <c r="M5976" s="385"/>
      <c r="N5976" s="385"/>
      <c r="O5976" s="385"/>
      <c r="P5976" s="394" t="str">
        <f>TEXT(daily!$B5976,"mmmm")</f>
        <v>January</v>
      </c>
      <c r="Q5976" s="397"/>
      <c r="R5976" s="313" t="str">
        <f t="shared" si="133"/>
        <v>1900</v>
      </c>
    </row>
    <row r="5977" ht="24" customHeight="1" spans="1:18">
      <c r="A5977" s="383"/>
      <c r="B5977" s="384"/>
      <c r="C5977" s="385"/>
      <c r="D5977" s="386"/>
      <c r="E5977" s="387"/>
      <c r="F5977" s="388"/>
      <c r="G5977" s="389"/>
      <c r="H5977" s="390"/>
      <c r="I5977" s="388"/>
      <c r="J5977" s="389"/>
      <c r="K5977" s="385"/>
      <c r="L5977" s="385"/>
      <c r="M5977" s="385"/>
      <c r="N5977" s="385"/>
      <c r="O5977" s="385"/>
      <c r="P5977" s="394" t="str">
        <f>TEXT(daily!$B5977,"mmmm")</f>
        <v>January</v>
      </c>
      <c r="Q5977" s="396"/>
      <c r="R5977" s="313" t="str">
        <f t="shared" si="133"/>
        <v>1900</v>
      </c>
    </row>
    <row r="5978" ht="24" customHeight="1" spans="1:18">
      <c r="A5978" s="383"/>
      <c r="B5978" s="384"/>
      <c r="C5978" s="385"/>
      <c r="D5978" s="386"/>
      <c r="E5978" s="387"/>
      <c r="F5978" s="388"/>
      <c r="G5978" s="389"/>
      <c r="H5978" s="390"/>
      <c r="I5978" s="388"/>
      <c r="J5978" s="389"/>
      <c r="K5978" s="385"/>
      <c r="L5978" s="385"/>
      <c r="M5978" s="385"/>
      <c r="N5978" s="385"/>
      <c r="O5978" s="385"/>
      <c r="P5978" s="394" t="str">
        <f>TEXT(daily!$B5978,"mmmm")</f>
        <v>January</v>
      </c>
      <c r="Q5978" s="397"/>
      <c r="R5978" s="313" t="str">
        <f t="shared" si="133"/>
        <v>1900</v>
      </c>
    </row>
    <row r="5979" ht="24" customHeight="1" spans="1:18">
      <c r="A5979" s="383"/>
      <c r="B5979" s="384"/>
      <c r="C5979" s="385"/>
      <c r="D5979" s="386"/>
      <c r="E5979" s="387"/>
      <c r="F5979" s="388"/>
      <c r="G5979" s="389"/>
      <c r="H5979" s="390"/>
      <c r="I5979" s="388"/>
      <c r="J5979" s="389"/>
      <c r="K5979" s="385"/>
      <c r="L5979" s="385"/>
      <c r="M5979" s="385"/>
      <c r="N5979" s="385"/>
      <c r="O5979" s="385"/>
      <c r="P5979" s="394" t="str">
        <f>TEXT(daily!$B5979,"mmmm")</f>
        <v>January</v>
      </c>
      <c r="Q5979" s="396"/>
      <c r="R5979" s="313" t="str">
        <f t="shared" si="133"/>
        <v>1900</v>
      </c>
    </row>
    <row r="5980" ht="24" customHeight="1" spans="1:18">
      <c r="A5980" s="383"/>
      <c r="B5980" s="384"/>
      <c r="C5980" s="385"/>
      <c r="D5980" s="386"/>
      <c r="E5980" s="387"/>
      <c r="F5980" s="388"/>
      <c r="G5980" s="389"/>
      <c r="H5980" s="390"/>
      <c r="I5980" s="388"/>
      <c r="J5980" s="389"/>
      <c r="K5980" s="385"/>
      <c r="L5980" s="385"/>
      <c r="M5980" s="385"/>
      <c r="N5980" s="385"/>
      <c r="O5980" s="385"/>
      <c r="P5980" s="394" t="str">
        <f>TEXT(daily!$B5980,"mmmm")</f>
        <v>January</v>
      </c>
      <c r="Q5980" s="397"/>
      <c r="R5980" s="313" t="str">
        <f t="shared" si="133"/>
        <v>1900</v>
      </c>
    </row>
    <row r="5981" ht="24" customHeight="1" spans="1:18">
      <c r="A5981" s="383"/>
      <c r="B5981" s="384"/>
      <c r="C5981" s="385"/>
      <c r="D5981" s="386"/>
      <c r="E5981" s="387"/>
      <c r="F5981" s="388"/>
      <c r="G5981" s="389"/>
      <c r="H5981" s="390"/>
      <c r="I5981" s="388"/>
      <c r="J5981" s="389"/>
      <c r="K5981" s="385"/>
      <c r="L5981" s="385"/>
      <c r="M5981" s="385"/>
      <c r="N5981" s="385"/>
      <c r="O5981" s="385"/>
      <c r="P5981" s="394" t="str">
        <f>TEXT(daily!$B5981,"mmmm")</f>
        <v>January</v>
      </c>
      <c r="Q5981" s="396"/>
      <c r="R5981" s="313" t="str">
        <f t="shared" si="133"/>
        <v>1900</v>
      </c>
    </row>
    <row r="5982" ht="24" customHeight="1" spans="1:18">
      <c r="A5982" s="383"/>
      <c r="B5982" s="384"/>
      <c r="C5982" s="385"/>
      <c r="D5982" s="386"/>
      <c r="E5982" s="387"/>
      <c r="F5982" s="388"/>
      <c r="G5982" s="389"/>
      <c r="H5982" s="390"/>
      <c r="I5982" s="388"/>
      <c r="J5982" s="389"/>
      <c r="K5982" s="385"/>
      <c r="L5982" s="385"/>
      <c r="M5982" s="385"/>
      <c r="N5982" s="385"/>
      <c r="O5982" s="385"/>
      <c r="P5982" s="394" t="str">
        <f>TEXT(daily!$B5982,"mmmm")</f>
        <v>January</v>
      </c>
      <c r="Q5982" s="397"/>
      <c r="R5982" s="313" t="str">
        <f t="shared" si="133"/>
        <v>1900</v>
      </c>
    </row>
    <row r="5983" ht="24" customHeight="1" spans="1:18">
      <c r="A5983" s="383"/>
      <c r="B5983" s="384"/>
      <c r="C5983" s="385"/>
      <c r="D5983" s="386"/>
      <c r="E5983" s="387"/>
      <c r="F5983" s="388"/>
      <c r="G5983" s="389"/>
      <c r="H5983" s="390"/>
      <c r="I5983" s="388"/>
      <c r="J5983" s="389"/>
      <c r="K5983" s="385"/>
      <c r="L5983" s="385"/>
      <c r="M5983" s="385"/>
      <c r="N5983" s="385"/>
      <c r="O5983" s="385"/>
      <c r="P5983" s="394" t="str">
        <f>TEXT(daily!$B5983,"mmmm")</f>
        <v>January</v>
      </c>
      <c r="Q5983" s="396"/>
      <c r="R5983" s="313" t="str">
        <f t="shared" si="133"/>
        <v>1900</v>
      </c>
    </row>
    <row r="5984" ht="24" customHeight="1" spans="1:18">
      <c r="A5984" s="383"/>
      <c r="B5984" s="384"/>
      <c r="C5984" s="385"/>
      <c r="D5984" s="386"/>
      <c r="E5984" s="387"/>
      <c r="F5984" s="388"/>
      <c r="G5984" s="389"/>
      <c r="H5984" s="390"/>
      <c r="I5984" s="388"/>
      <c r="J5984" s="389"/>
      <c r="K5984" s="385"/>
      <c r="L5984" s="385"/>
      <c r="M5984" s="385"/>
      <c r="N5984" s="385"/>
      <c r="O5984" s="385"/>
      <c r="P5984" s="394" t="str">
        <f>TEXT(daily!$B5984,"mmmm")</f>
        <v>January</v>
      </c>
      <c r="Q5984" s="397"/>
      <c r="R5984" s="313" t="str">
        <f t="shared" si="133"/>
        <v>1900</v>
      </c>
    </row>
    <row r="5985" ht="24" customHeight="1" spans="1:18">
      <c r="A5985" s="383"/>
      <c r="B5985" s="384"/>
      <c r="C5985" s="385"/>
      <c r="D5985" s="386"/>
      <c r="E5985" s="387"/>
      <c r="F5985" s="388"/>
      <c r="G5985" s="389"/>
      <c r="H5985" s="390"/>
      <c r="I5985" s="388"/>
      <c r="J5985" s="389"/>
      <c r="K5985" s="385"/>
      <c r="L5985" s="385"/>
      <c r="M5985" s="385"/>
      <c r="N5985" s="385"/>
      <c r="O5985" s="385"/>
      <c r="P5985" s="394" t="str">
        <f>TEXT(daily!$B5985,"mmmm")</f>
        <v>January</v>
      </c>
      <c r="Q5985" s="396"/>
      <c r="R5985" s="313" t="str">
        <f t="shared" si="133"/>
        <v>1900</v>
      </c>
    </row>
    <row r="5986" ht="24" customHeight="1" spans="1:18">
      <c r="A5986" s="383"/>
      <c r="B5986" s="384"/>
      <c r="C5986" s="385"/>
      <c r="D5986" s="386"/>
      <c r="E5986" s="387"/>
      <c r="F5986" s="388"/>
      <c r="G5986" s="389"/>
      <c r="H5986" s="390"/>
      <c r="I5986" s="388"/>
      <c r="J5986" s="389"/>
      <c r="K5986" s="385"/>
      <c r="L5986" s="385"/>
      <c r="M5986" s="385"/>
      <c r="N5986" s="385"/>
      <c r="O5986" s="385"/>
      <c r="P5986" s="394" t="str">
        <f>TEXT(daily!$B5986,"mmmm")</f>
        <v>January</v>
      </c>
      <c r="Q5986" s="397"/>
      <c r="R5986" s="313" t="str">
        <f t="shared" si="133"/>
        <v>1900</v>
      </c>
    </row>
    <row r="5987" ht="24" customHeight="1" spans="1:18">
      <c r="A5987" s="383"/>
      <c r="B5987" s="384"/>
      <c r="C5987" s="385"/>
      <c r="D5987" s="386"/>
      <c r="E5987" s="387"/>
      <c r="F5987" s="388"/>
      <c r="G5987" s="389"/>
      <c r="H5987" s="390"/>
      <c r="I5987" s="388"/>
      <c r="J5987" s="389"/>
      <c r="K5987" s="385"/>
      <c r="L5987" s="385"/>
      <c r="M5987" s="385"/>
      <c r="N5987" s="385"/>
      <c r="O5987" s="385"/>
      <c r="P5987" s="394" t="str">
        <f>TEXT(daily!$B5987,"mmmm")</f>
        <v>January</v>
      </c>
      <c r="Q5987" s="396"/>
      <c r="R5987" s="313" t="str">
        <f t="shared" si="133"/>
        <v>1900</v>
      </c>
    </row>
    <row r="5988" ht="24" customHeight="1" spans="1:18">
      <c r="A5988" s="383"/>
      <c r="B5988" s="384"/>
      <c r="C5988" s="385"/>
      <c r="D5988" s="386"/>
      <c r="E5988" s="387"/>
      <c r="F5988" s="388"/>
      <c r="G5988" s="389"/>
      <c r="H5988" s="390"/>
      <c r="I5988" s="388"/>
      <c r="J5988" s="389"/>
      <c r="K5988" s="385"/>
      <c r="L5988" s="385"/>
      <c r="M5988" s="385"/>
      <c r="N5988" s="385"/>
      <c r="O5988" s="385"/>
      <c r="P5988" s="394" t="str">
        <f>TEXT(daily!$B5988,"mmmm")</f>
        <v>January</v>
      </c>
      <c r="Q5988" s="397"/>
      <c r="R5988" s="313" t="str">
        <f t="shared" si="133"/>
        <v>1900</v>
      </c>
    </row>
    <row r="5989" ht="24" customHeight="1" spans="1:18">
      <c r="A5989" s="383"/>
      <c r="B5989" s="384"/>
      <c r="C5989" s="385"/>
      <c r="D5989" s="386"/>
      <c r="E5989" s="387"/>
      <c r="F5989" s="388"/>
      <c r="G5989" s="389"/>
      <c r="H5989" s="390"/>
      <c r="I5989" s="388"/>
      <c r="J5989" s="389"/>
      <c r="K5989" s="385"/>
      <c r="L5989" s="385"/>
      <c r="M5989" s="385"/>
      <c r="N5989" s="385"/>
      <c r="O5989" s="385"/>
      <c r="P5989" s="394" t="str">
        <f>TEXT(daily!$B5989,"mmmm")</f>
        <v>January</v>
      </c>
      <c r="Q5989" s="396"/>
      <c r="R5989" s="313" t="str">
        <f t="shared" si="133"/>
        <v>1900</v>
      </c>
    </row>
    <row r="5990" ht="24" customHeight="1" spans="1:18">
      <c r="A5990" s="383"/>
      <c r="B5990" s="384"/>
      <c r="C5990" s="385"/>
      <c r="D5990" s="386"/>
      <c r="E5990" s="387"/>
      <c r="F5990" s="388"/>
      <c r="G5990" s="389"/>
      <c r="H5990" s="390"/>
      <c r="I5990" s="388"/>
      <c r="J5990" s="389"/>
      <c r="K5990" s="385"/>
      <c r="L5990" s="385"/>
      <c r="M5990" s="385"/>
      <c r="N5990" s="385"/>
      <c r="O5990" s="385"/>
      <c r="P5990" s="394" t="str">
        <f>TEXT(daily!$B5990,"mmmm")</f>
        <v>January</v>
      </c>
      <c r="Q5990" s="397"/>
      <c r="R5990" s="313" t="str">
        <f t="shared" si="133"/>
        <v>1900</v>
      </c>
    </row>
    <row r="5991" ht="24" customHeight="1" spans="1:18">
      <c r="A5991" s="383"/>
      <c r="B5991" s="384"/>
      <c r="C5991" s="385"/>
      <c r="D5991" s="386"/>
      <c r="E5991" s="387"/>
      <c r="F5991" s="388"/>
      <c r="G5991" s="389"/>
      <c r="H5991" s="390"/>
      <c r="I5991" s="388"/>
      <c r="J5991" s="389"/>
      <c r="K5991" s="385"/>
      <c r="L5991" s="385"/>
      <c r="M5991" s="385"/>
      <c r="N5991" s="385"/>
      <c r="O5991" s="385"/>
      <c r="P5991" s="394" t="str">
        <f>TEXT(daily!$B5991,"mmmm")</f>
        <v>January</v>
      </c>
      <c r="Q5991" s="396"/>
      <c r="R5991" s="313" t="str">
        <f t="shared" si="133"/>
        <v>1900</v>
      </c>
    </row>
    <row r="5992" ht="24" customHeight="1" spans="1:18">
      <c r="A5992" s="383"/>
      <c r="B5992" s="384"/>
      <c r="C5992" s="385"/>
      <c r="D5992" s="386"/>
      <c r="E5992" s="387"/>
      <c r="F5992" s="388"/>
      <c r="G5992" s="389"/>
      <c r="H5992" s="390"/>
      <c r="I5992" s="388"/>
      <c r="J5992" s="389"/>
      <c r="K5992" s="385"/>
      <c r="L5992" s="385"/>
      <c r="M5992" s="385"/>
      <c r="N5992" s="385"/>
      <c r="O5992" s="385"/>
      <c r="P5992" s="394" t="str">
        <f>TEXT(daily!$B5992,"mmmm")</f>
        <v>January</v>
      </c>
      <c r="Q5992" s="397"/>
      <c r="R5992" s="313" t="str">
        <f t="shared" si="133"/>
        <v>1900</v>
      </c>
    </row>
    <row r="5993" ht="24" customHeight="1" spans="1:18">
      <c r="A5993" s="383"/>
      <c r="B5993" s="384"/>
      <c r="C5993" s="385"/>
      <c r="D5993" s="386"/>
      <c r="E5993" s="387"/>
      <c r="F5993" s="388"/>
      <c r="G5993" s="389"/>
      <c r="H5993" s="390"/>
      <c r="I5993" s="388"/>
      <c r="J5993" s="389"/>
      <c r="K5993" s="385"/>
      <c r="L5993" s="385"/>
      <c r="M5993" s="385"/>
      <c r="N5993" s="385"/>
      <c r="O5993" s="385"/>
      <c r="P5993" s="394" t="str">
        <f>TEXT(daily!$B5993,"mmmm")</f>
        <v>January</v>
      </c>
      <c r="Q5993" s="396"/>
      <c r="R5993" s="313" t="str">
        <f t="shared" si="133"/>
        <v>1900</v>
      </c>
    </row>
    <row r="5994" ht="24" customHeight="1" spans="1:18">
      <c r="A5994" s="383"/>
      <c r="B5994" s="384"/>
      <c r="C5994" s="385"/>
      <c r="D5994" s="386"/>
      <c r="E5994" s="387"/>
      <c r="F5994" s="388"/>
      <c r="G5994" s="389"/>
      <c r="H5994" s="390"/>
      <c r="I5994" s="388"/>
      <c r="J5994" s="389"/>
      <c r="K5994" s="385"/>
      <c r="L5994" s="385"/>
      <c r="M5994" s="385"/>
      <c r="N5994" s="385"/>
      <c r="O5994" s="385"/>
      <c r="P5994" s="394" t="str">
        <f>TEXT(daily!$B5994,"mmmm")</f>
        <v>January</v>
      </c>
      <c r="Q5994" s="397"/>
      <c r="R5994" s="313" t="str">
        <f t="shared" si="133"/>
        <v>1900</v>
      </c>
    </row>
    <row r="5995" ht="24" customHeight="1" spans="1:18">
      <c r="A5995" s="383"/>
      <c r="B5995" s="384"/>
      <c r="C5995" s="385"/>
      <c r="D5995" s="386"/>
      <c r="E5995" s="387"/>
      <c r="F5995" s="388"/>
      <c r="G5995" s="389"/>
      <c r="H5995" s="390"/>
      <c r="I5995" s="388"/>
      <c r="J5995" s="389"/>
      <c r="K5995" s="385"/>
      <c r="L5995" s="385"/>
      <c r="M5995" s="385"/>
      <c r="N5995" s="385"/>
      <c r="O5995" s="385"/>
      <c r="P5995" s="394" t="str">
        <f>TEXT(daily!$B5995,"mmmm")</f>
        <v>January</v>
      </c>
      <c r="Q5995" s="396"/>
      <c r="R5995" s="313" t="str">
        <f t="shared" si="133"/>
        <v>1900</v>
      </c>
    </row>
    <row r="5996" ht="24" customHeight="1" spans="1:18">
      <c r="A5996" s="383"/>
      <c r="B5996" s="384"/>
      <c r="C5996" s="385"/>
      <c r="D5996" s="386"/>
      <c r="E5996" s="387"/>
      <c r="F5996" s="388"/>
      <c r="G5996" s="389"/>
      <c r="H5996" s="390"/>
      <c r="I5996" s="388"/>
      <c r="J5996" s="389"/>
      <c r="K5996" s="385"/>
      <c r="L5996" s="385"/>
      <c r="M5996" s="385"/>
      <c r="N5996" s="385"/>
      <c r="O5996" s="385"/>
      <c r="P5996" s="394" t="str">
        <f>TEXT(daily!$B5996,"mmmm")</f>
        <v>January</v>
      </c>
      <c r="Q5996" s="397"/>
      <c r="R5996" s="313" t="str">
        <f t="shared" si="133"/>
        <v>1900</v>
      </c>
    </row>
    <row r="5997" ht="24" customHeight="1" spans="1:18">
      <c r="A5997" s="383"/>
      <c r="B5997" s="384"/>
      <c r="C5997" s="385"/>
      <c r="D5997" s="386"/>
      <c r="E5997" s="387"/>
      <c r="F5997" s="388"/>
      <c r="G5997" s="389"/>
      <c r="H5997" s="390"/>
      <c r="I5997" s="388"/>
      <c r="J5997" s="389"/>
      <c r="K5997" s="385"/>
      <c r="L5997" s="385"/>
      <c r="M5997" s="385"/>
      <c r="N5997" s="385"/>
      <c r="O5997" s="385"/>
      <c r="P5997" s="394" t="str">
        <f>TEXT(daily!$B5997,"mmmm")</f>
        <v>January</v>
      </c>
      <c r="Q5997" s="396"/>
      <c r="R5997" s="313" t="str">
        <f t="shared" si="133"/>
        <v>1900</v>
      </c>
    </row>
    <row r="5998" ht="24" customHeight="1" spans="1:18">
      <c r="A5998" s="383"/>
      <c r="B5998" s="384"/>
      <c r="C5998" s="385"/>
      <c r="D5998" s="386"/>
      <c r="E5998" s="387"/>
      <c r="F5998" s="388"/>
      <c r="G5998" s="389"/>
      <c r="H5998" s="390"/>
      <c r="I5998" s="388"/>
      <c r="J5998" s="389"/>
      <c r="K5998" s="385"/>
      <c r="L5998" s="385"/>
      <c r="M5998" s="385"/>
      <c r="N5998" s="385"/>
      <c r="O5998" s="385"/>
      <c r="P5998" s="394" t="str">
        <f>TEXT(daily!$B5998,"mmmm")</f>
        <v>January</v>
      </c>
      <c r="Q5998" s="397"/>
      <c r="R5998" s="313" t="str">
        <f t="shared" si="133"/>
        <v>1900</v>
      </c>
    </row>
    <row r="5999" ht="24" customHeight="1" spans="1:18">
      <c r="A5999" s="383"/>
      <c r="B5999" s="384"/>
      <c r="C5999" s="385"/>
      <c r="D5999" s="386"/>
      <c r="E5999" s="387"/>
      <c r="F5999" s="388"/>
      <c r="G5999" s="389"/>
      <c r="H5999" s="390"/>
      <c r="I5999" s="388"/>
      <c r="J5999" s="389"/>
      <c r="K5999" s="385"/>
      <c r="L5999" s="385"/>
      <c r="M5999" s="385"/>
      <c r="N5999" s="385"/>
      <c r="O5999" s="385"/>
      <c r="P5999" s="394" t="str">
        <f>TEXT(daily!$B5999,"mmmm")</f>
        <v>January</v>
      </c>
      <c r="Q5999" s="396"/>
      <c r="R5999" s="313" t="str">
        <f t="shared" si="133"/>
        <v>1900</v>
      </c>
    </row>
    <row r="6000" ht="24" customHeight="1" spans="1:18">
      <c r="A6000" s="383"/>
      <c r="B6000" s="384"/>
      <c r="C6000" s="385"/>
      <c r="D6000" s="386"/>
      <c r="E6000" s="387"/>
      <c r="F6000" s="388"/>
      <c r="G6000" s="389"/>
      <c r="H6000" s="390"/>
      <c r="I6000" s="388"/>
      <c r="J6000" s="389"/>
      <c r="K6000" s="385"/>
      <c r="L6000" s="385"/>
      <c r="M6000" s="385"/>
      <c r="N6000" s="385"/>
      <c r="O6000" s="385"/>
      <c r="P6000" s="394" t="str">
        <f>TEXT(daily!$B6000,"mmmm")</f>
        <v>January</v>
      </c>
      <c r="Q6000" s="397"/>
      <c r="R6000" s="313" t="str">
        <f t="shared" si="133"/>
        <v>1900</v>
      </c>
    </row>
    <row r="6001" ht="24" customHeight="1" spans="1:18">
      <c r="A6001" s="383"/>
      <c r="B6001" s="384"/>
      <c r="C6001" s="385"/>
      <c r="D6001" s="386"/>
      <c r="E6001" s="387"/>
      <c r="F6001" s="388"/>
      <c r="G6001" s="389"/>
      <c r="H6001" s="390"/>
      <c r="I6001" s="388"/>
      <c r="J6001" s="389"/>
      <c r="K6001" s="385"/>
      <c r="L6001" s="385"/>
      <c r="M6001" s="385"/>
      <c r="N6001" s="385"/>
      <c r="O6001" s="385"/>
      <c r="P6001" s="394" t="str">
        <f>TEXT(daily!$B6001,"mmmm")</f>
        <v>January</v>
      </c>
      <c r="Q6001" s="396"/>
      <c r="R6001" s="313" t="str">
        <f t="shared" si="133"/>
        <v>1900</v>
      </c>
    </row>
    <row r="6002" ht="24" customHeight="1" spans="1:18">
      <c r="A6002" s="383"/>
      <c r="B6002" s="384"/>
      <c r="C6002" s="385"/>
      <c r="D6002" s="386"/>
      <c r="E6002" s="387"/>
      <c r="F6002" s="388"/>
      <c r="G6002" s="389"/>
      <c r="H6002" s="390"/>
      <c r="I6002" s="388"/>
      <c r="J6002" s="389"/>
      <c r="K6002" s="385"/>
      <c r="L6002" s="385"/>
      <c r="M6002" s="385"/>
      <c r="N6002" s="385"/>
      <c r="O6002" s="385"/>
      <c r="P6002" s="394" t="str">
        <f>TEXT(daily!$B6002,"mmmm")</f>
        <v>January</v>
      </c>
      <c r="Q6002" s="397"/>
      <c r="R6002" s="313" t="str">
        <f t="shared" si="133"/>
        <v>1900</v>
      </c>
    </row>
    <row r="6003" ht="24" customHeight="1" spans="1:18">
      <c r="A6003" s="383"/>
      <c r="B6003" s="384"/>
      <c r="C6003" s="385"/>
      <c r="D6003" s="386"/>
      <c r="E6003" s="387"/>
      <c r="F6003" s="388"/>
      <c r="G6003" s="389"/>
      <c r="H6003" s="390"/>
      <c r="I6003" s="388"/>
      <c r="J6003" s="389"/>
      <c r="K6003" s="385"/>
      <c r="L6003" s="385"/>
      <c r="M6003" s="385"/>
      <c r="N6003" s="385"/>
      <c r="O6003" s="385"/>
      <c r="P6003" s="394" t="str">
        <f>TEXT(daily!$B6003,"mmmm")</f>
        <v>January</v>
      </c>
      <c r="Q6003" s="396"/>
      <c r="R6003" s="313" t="str">
        <f t="shared" si="133"/>
        <v>1900</v>
      </c>
    </row>
    <row r="6004" ht="24" customHeight="1" spans="1:18">
      <c r="A6004" s="383"/>
      <c r="B6004" s="384"/>
      <c r="C6004" s="385"/>
      <c r="D6004" s="386"/>
      <c r="E6004" s="387"/>
      <c r="F6004" s="388"/>
      <c r="G6004" s="389"/>
      <c r="H6004" s="390"/>
      <c r="I6004" s="388"/>
      <c r="J6004" s="389"/>
      <c r="K6004" s="385"/>
      <c r="L6004" s="385"/>
      <c r="M6004" s="385"/>
      <c r="N6004" s="385"/>
      <c r="O6004" s="385"/>
      <c r="P6004" s="394" t="str">
        <f>TEXT(daily!$B6004,"mmmm")</f>
        <v>January</v>
      </c>
      <c r="Q6004" s="397"/>
      <c r="R6004" s="313" t="str">
        <f t="shared" si="133"/>
        <v>1900</v>
      </c>
    </row>
    <row r="6005" ht="24" customHeight="1" spans="1:18">
      <c r="A6005" s="383"/>
      <c r="B6005" s="384"/>
      <c r="C6005" s="385"/>
      <c r="D6005" s="386"/>
      <c r="E6005" s="387"/>
      <c r="F6005" s="388"/>
      <c r="G6005" s="389"/>
      <c r="H6005" s="390"/>
      <c r="I6005" s="388"/>
      <c r="J6005" s="389"/>
      <c r="K6005" s="385"/>
      <c r="L6005" s="385"/>
      <c r="M6005" s="385"/>
      <c r="N6005" s="385"/>
      <c r="O6005" s="385"/>
      <c r="P6005" s="394" t="str">
        <f>TEXT(daily!$B6005,"mmmm")</f>
        <v>January</v>
      </c>
      <c r="Q6005" s="396"/>
      <c r="R6005" s="313" t="str">
        <f t="shared" si="133"/>
        <v>1900</v>
      </c>
    </row>
    <row r="6006" ht="24" customHeight="1" spans="1:18">
      <c r="A6006" s="383"/>
      <c r="B6006" s="384"/>
      <c r="C6006" s="385"/>
      <c r="D6006" s="386"/>
      <c r="E6006" s="387"/>
      <c r="F6006" s="388"/>
      <c r="G6006" s="389"/>
      <c r="H6006" s="390"/>
      <c r="I6006" s="388"/>
      <c r="J6006" s="389"/>
      <c r="K6006" s="385"/>
      <c r="L6006" s="385"/>
      <c r="M6006" s="385"/>
      <c r="N6006" s="385"/>
      <c r="O6006" s="385"/>
      <c r="P6006" s="394" t="str">
        <f>TEXT(daily!$B6006,"mmmm")</f>
        <v>January</v>
      </c>
      <c r="Q6006" s="397"/>
      <c r="R6006" s="313" t="str">
        <f t="shared" si="133"/>
        <v>1900</v>
      </c>
    </row>
    <row r="6007" ht="24" customHeight="1" spans="1:18">
      <c r="A6007" s="383"/>
      <c r="B6007" s="384"/>
      <c r="C6007" s="385"/>
      <c r="D6007" s="386"/>
      <c r="E6007" s="387"/>
      <c r="F6007" s="388"/>
      <c r="G6007" s="389"/>
      <c r="H6007" s="390"/>
      <c r="I6007" s="388"/>
      <c r="J6007" s="389"/>
      <c r="K6007" s="385"/>
      <c r="L6007" s="385"/>
      <c r="M6007" s="385"/>
      <c r="N6007" s="385"/>
      <c r="O6007" s="385"/>
      <c r="P6007" s="394" t="str">
        <f>TEXT(daily!$B6007,"mmmm")</f>
        <v>January</v>
      </c>
      <c r="Q6007" s="396"/>
      <c r="R6007" s="313" t="str">
        <f t="shared" si="133"/>
        <v>1900</v>
      </c>
    </row>
    <row r="6008" ht="24" customHeight="1" spans="1:18">
      <c r="A6008" s="383"/>
      <c r="B6008" s="384"/>
      <c r="C6008" s="385"/>
      <c r="D6008" s="386"/>
      <c r="E6008" s="387"/>
      <c r="F6008" s="388"/>
      <c r="G6008" s="389"/>
      <c r="H6008" s="390"/>
      <c r="I6008" s="388"/>
      <c r="J6008" s="389"/>
      <c r="K6008" s="385"/>
      <c r="L6008" s="385"/>
      <c r="M6008" s="385"/>
      <c r="N6008" s="385"/>
      <c r="O6008" s="385"/>
      <c r="P6008" s="394" t="str">
        <f>TEXT(daily!$B6008,"mmmm")</f>
        <v>January</v>
      </c>
      <c r="Q6008" s="397"/>
      <c r="R6008" s="313" t="str">
        <f t="shared" si="133"/>
        <v>1900</v>
      </c>
    </row>
    <row r="6009" ht="24" customHeight="1" spans="1:18">
      <c r="A6009" s="383"/>
      <c r="B6009" s="384"/>
      <c r="C6009" s="385"/>
      <c r="D6009" s="386"/>
      <c r="E6009" s="387"/>
      <c r="F6009" s="388"/>
      <c r="G6009" s="389"/>
      <c r="H6009" s="390"/>
      <c r="I6009" s="388"/>
      <c r="J6009" s="389"/>
      <c r="K6009" s="385"/>
      <c r="L6009" s="385"/>
      <c r="M6009" s="385"/>
      <c r="N6009" s="385"/>
      <c r="O6009" s="385"/>
      <c r="P6009" s="394" t="str">
        <f>TEXT(daily!$B6009,"mmmm")</f>
        <v>January</v>
      </c>
      <c r="Q6009" s="396"/>
      <c r="R6009" s="313" t="str">
        <f t="shared" si="133"/>
        <v>1900</v>
      </c>
    </row>
    <row r="6010" ht="24" customHeight="1" spans="1:18">
      <c r="A6010" s="383"/>
      <c r="B6010" s="384"/>
      <c r="C6010" s="385"/>
      <c r="D6010" s="386"/>
      <c r="E6010" s="387"/>
      <c r="F6010" s="388"/>
      <c r="G6010" s="389"/>
      <c r="H6010" s="390"/>
      <c r="I6010" s="388"/>
      <c r="J6010" s="389"/>
      <c r="K6010" s="385"/>
      <c r="L6010" s="385"/>
      <c r="M6010" s="385"/>
      <c r="N6010" s="385"/>
      <c r="O6010" s="385"/>
      <c r="P6010" s="394" t="str">
        <f>TEXT(daily!$B6010,"mmmm")</f>
        <v>January</v>
      </c>
      <c r="Q6010" s="397"/>
      <c r="R6010" s="313" t="str">
        <f t="shared" si="133"/>
        <v>1900</v>
      </c>
    </row>
    <row r="6011" ht="24" customHeight="1" spans="1:18">
      <c r="A6011" s="383"/>
      <c r="B6011" s="384"/>
      <c r="C6011" s="385"/>
      <c r="D6011" s="386"/>
      <c r="E6011" s="387"/>
      <c r="F6011" s="388"/>
      <c r="G6011" s="389"/>
      <c r="H6011" s="390"/>
      <c r="I6011" s="388"/>
      <c r="J6011" s="389"/>
      <c r="K6011" s="385"/>
      <c r="L6011" s="385"/>
      <c r="M6011" s="385"/>
      <c r="N6011" s="385"/>
      <c r="O6011" s="385"/>
      <c r="P6011" s="394" t="str">
        <f>TEXT(daily!$B6011,"mmmm")</f>
        <v>January</v>
      </c>
      <c r="Q6011" s="396"/>
      <c r="R6011" s="313" t="str">
        <f t="shared" si="133"/>
        <v>1900</v>
      </c>
    </row>
    <row r="6012" ht="24" customHeight="1" spans="1:18">
      <c r="A6012" s="383"/>
      <c r="B6012" s="384"/>
      <c r="C6012" s="385"/>
      <c r="D6012" s="386"/>
      <c r="E6012" s="387"/>
      <c r="F6012" s="388"/>
      <c r="G6012" s="389"/>
      <c r="H6012" s="390"/>
      <c r="I6012" s="388"/>
      <c r="J6012" s="389"/>
      <c r="K6012" s="385"/>
      <c r="L6012" s="385"/>
      <c r="M6012" s="385"/>
      <c r="N6012" s="385"/>
      <c r="O6012" s="385"/>
      <c r="P6012" s="394" t="str">
        <f>TEXT(daily!$B6012,"mmmm")</f>
        <v>January</v>
      </c>
      <c r="Q6012" s="397"/>
      <c r="R6012" s="313" t="str">
        <f t="shared" si="133"/>
        <v>1900</v>
      </c>
    </row>
    <row r="6013" ht="24" customHeight="1" spans="1:18">
      <c r="A6013" s="383"/>
      <c r="B6013" s="384"/>
      <c r="C6013" s="385"/>
      <c r="D6013" s="386"/>
      <c r="E6013" s="387"/>
      <c r="F6013" s="388"/>
      <c r="G6013" s="389"/>
      <c r="H6013" s="390"/>
      <c r="I6013" s="388"/>
      <c r="J6013" s="389"/>
      <c r="K6013" s="385"/>
      <c r="L6013" s="385"/>
      <c r="M6013" s="385"/>
      <c r="N6013" s="385"/>
      <c r="O6013" s="385"/>
      <c r="P6013" s="394" t="str">
        <f>TEXT(daily!$B6013,"mmmm")</f>
        <v>January</v>
      </c>
      <c r="Q6013" s="396"/>
      <c r="R6013" s="313" t="str">
        <f t="shared" si="133"/>
        <v>1900</v>
      </c>
    </row>
    <row r="6014" ht="24" customHeight="1" spans="1:18">
      <c r="A6014" s="383"/>
      <c r="B6014" s="384"/>
      <c r="C6014" s="385"/>
      <c r="D6014" s="386"/>
      <c r="E6014" s="387"/>
      <c r="F6014" s="388"/>
      <c r="G6014" s="389"/>
      <c r="H6014" s="390"/>
      <c r="I6014" s="388"/>
      <c r="J6014" s="389"/>
      <c r="K6014" s="385"/>
      <c r="L6014" s="385"/>
      <c r="M6014" s="385"/>
      <c r="N6014" s="385"/>
      <c r="O6014" s="385"/>
      <c r="P6014" s="394" t="str">
        <f>TEXT(daily!$B6014,"mmmm")</f>
        <v>January</v>
      </c>
      <c r="Q6014" s="397"/>
      <c r="R6014" s="313" t="str">
        <f t="shared" si="133"/>
        <v>1900</v>
      </c>
    </row>
    <row r="6015" ht="24" customHeight="1" spans="1:18">
      <c r="A6015" s="383"/>
      <c r="B6015" s="384"/>
      <c r="C6015" s="385"/>
      <c r="D6015" s="386"/>
      <c r="E6015" s="387"/>
      <c r="F6015" s="388"/>
      <c r="G6015" s="389"/>
      <c r="H6015" s="390"/>
      <c r="I6015" s="388"/>
      <c r="J6015" s="389"/>
      <c r="K6015" s="385"/>
      <c r="L6015" s="385"/>
      <c r="M6015" s="385"/>
      <c r="N6015" s="385"/>
      <c r="O6015" s="385"/>
      <c r="P6015" s="394" t="str">
        <f>TEXT(daily!$B6015,"mmmm")</f>
        <v>January</v>
      </c>
      <c r="Q6015" s="396"/>
      <c r="R6015" s="313" t="str">
        <f t="shared" si="133"/>
        <v>1900</v>
      </c>
    </row>
    <row r="6016" ht="24" customHeight="1" spans="1:18">
      <c r="A6016" s="383"/>
      <c r="B6016" s="384"/>
      <c r="C6016" s="385"/>
      <c r="D6016" s="386"/>
      <c r="E6016" s="387"/>
      <c r="F6016" s="388"/>
      <c r="G6016" s="389"/>
      <c r="H6016" s="390"/>
      <c r="I6016" s="388"/>
      <c r="J6016" s="389"/>
      <c r="K6016" s="385"/>
      <c r="L6016" s="385"/>
      <c r="M6016" s="385"/>
      <c r="N6016" s="385"/>
      <c r="O6016" s="385"/>
      <c r="P6016" s="394" t="str">
        <f>TEXT(daily!$B6016,"mmmm")</f>
        <v>January</v>
      </c>
      <c r="Q6016" s="397"/>
      <c r="R6016" s="313" t="str">
        <f t="shared" si="133"/>
        <v>1900</v>
      </c>
    </row>
    <row r="6017" ht="24" customHeight="1" spans="1:18">
      <c r="A6017" s="383"/>
      <c r="B6017" s="384"/>
      <c r="C6017" s="385"/>
      <c r="D6017" s="386"/>
      <c r="E6017" s="387"/>
      <c r="F6017" s="388"/>
      <c r="G6017" s="389"/>
      <c r="H6017" s="390"/>
      <c r="I6017" s="388"/>
      <c r="J6017" s="389"/>
      <c r="K6017" s="385"/>
      <c r="L6017" s="385"/>
      <c r="M6017" s="385"/>
      <c r="N6017" s="385"/>
      <c r="O6017" s="385"/>
      <c r="P6017" s="394" t="str">
        <f>TEXT(daily!$B6017,"mmmm")</f>
        <v>January</v>
      </c>
      <c r="Q6017" s="396"/>
      <c r="R6017" s="313" t="str">
        <f t="shared" si="133"/>
        <v>1900</v>
      </c>
    </row>
    <row r="6018" ht="24" customHeight="1" spans="1:18">
      <c r="A6018" s="383"/>
      <c r="B6018" s="384"/>
      <c r="C6018" s="385"/>
      <c r="D6018" s="386"/>
      <c r="E6018" s="387"/>
      <c r="F6018" s="388"/>
      <c r="G6018" s="389"/>
      <c r="H6018" s="390"/>
      <c r="I6018" s="388"/>
      <c r="J6018" s="389"/>
      <c r="K6018" s="385"/>
      <c r="L6018" s="385"/>
      <c r="M6018" s="385"/>
      <c r="N6018" s="385"/>
      <c r="O6018" s="385"/>
      <c r="P6018" s="394" t="str">
        <f>TEXT(daily!$B6018,"mmmm")</f>
        <v>January</v>
      </c>
      <c r="Q6018" s="397"/>
      <c r="R6018" s="313" t="str">
        <f t="shared" si="133"/>
        <v>1900</v>
      </c>
    </row>
    <row r="6019" ht="24" customHeight="1" spans="1:18">
      <c r="A6019" s="383"/>
      <c r="B6019" s="384"/>
      <c r="C6019" s="385"/>
      <c r="D6019" s="386"/>
      <c r="E6019" s="387"/>
      <c r="F6019" s="388"/>
      <c r="G6019" s="389"/>
      <c r="H6019" s="390"/>
      <c r="I6019" s="388"/>
      <c r="J6019" s="389"/>
      <c r="K6019" s="385"/>
      <c r="L6019" s="385"/>
      <c r="M6019" s="385"/>
      <c r="N6019" s="385"/>
      <c r="O6019" s="385"/>
      <c r="P6019" s="394" t="str">
        <f>TEXT(daily!$B6019,"mmmm")</f>
        <v>January</v>
      </c>
      <c r="Q6019" s="396"/>
      <c r="R6019" s="313" t="str">
        <f t="shared" si="133"/>
        <v>1900</v>
      </c>
    </row>
    <row r="6020" ht="24" customHeight="1" spans="1:18">
      <c r="A6020" s="383"/>
      <c r="B6020" s="384"/>
      <c r="C6020" s="385"/>
      <c r="D6020" s="386"/>
      <c r="E6020" s="387"/>
      <c r="F6020" s="388"/>
      <c r="G6020" s="389"/>
      <c r="H6020" s="390"/>
      <c r="I6020" s="388"/>
      <c r="J6020" s="389"/>
      <c r="K6020" s="385"/>
      <c r="L6020" s="385"/>
      <c r="M6020" s="385"/>
      <c r="N6020" s="385"/>
      <c r="O6020" s="385"/>
      <c r="P6020" s="394" t="str">
        <f>TEXT(daily!$B6020,"mmmm")</f>
        <v>January</v>
      </c>
      <c r="Q6020" s="397"/>
      <c r="R6020" s="313" t="str">
        <f t="shared" si="133"/>
        <v>1900</v>
      </c>
    </row>
    <row r="6021" ht="24" customHeight="1" spans="1:18">
      <c r="A6021" s="383"/>
      <c r="B6021" s="384"/>
      <c r="C6021" s="385"/>
      <c r="D6021" s="386"/>
      <c r="E6021" s="387"/>
      <c r="F6021" s="388"/>
      <c r="G6021" s="389"/>
      <c r="H6021" s="390"/>
      <c r="I6021" s="388"/>
      <c r="J6021" s="389"/>
      <c r="K6021" s="385"/>
      <c r="L6021" s="385"/>
      <c r="M6021" s="385"/>
      <c r="N6021" s="385"/>
      <c r="O6021" s="385"/>
      <c r="P6021" s="394" t="str">
        <f>TEXT(daily!$B6021,"mmmm")</f>
        <v>January</v>
      </c>
      <c r="Q6021" s="396"/>
      <c r="R6021" s="313" t="str">
        <f t="shared" si="133"/>
        <v>1900</v>
      </c>
    </row>
    <row r="6022" ht="24" customHeight="1" spans="1:18">
      <c r="A6022" s="383"/>
      <c r="B6022" s="384"/>
      <c r="C6022" s="385"/>
      <c r="D6022" s="386"/>
      <c r="E6022" s="387"/>
      <c r="F6022" s="388"/>
      <c r="G6022" s="389"/>
      <c r="H6022" s="390"/>
      <c r="I6022" s="388"/>
      <c r="J6022" s="389"/>
      <c r="K6022" s="385"/>
      <c r="L6022" s="385"/>
      <c r="M6022" s="385"/>
      <c r="N6022" s="385"/>
      <c r="O6022" s="385"/>
      <c r="P6022" s="394" t="str">
        <f>TEXT(daily!$B6022,"mmmm")</f>
        <v>January</v>
      </c>
      <c r="Q6022" s="397"/>
      <c r="R6022" s="313" t="str">
        <f t="shared" si="133"/>
        <v>1900</v>
      </c>
    </row>
    <row r="6023" ht="24" customHeight="1" spans="1:18">
      <c r="A6023" s="383"/>
      <c r="B6023" s="384"/>
      <c r="C6023" s="385"/>
      <c r="D6023" s="386"/>
      <c r="E6023" s="387"/>
      <c r="F6023" s="388"/>
      <c r="G6023" s="389"/>
      <c r="H6023" s="390"/>
      <c r="I6023" s="388"/>
      <c r="J6023" s="389"/>
      <c r="K6023" s="385"/>
      <c r="L6023" s="385"/>
      <c r="M6023" s="385"/>
      <c r="N6023" s="385"/>
      <c r="O6023" s="385"/>
      <c r="P6023" s="394" t="str">
        <f>TEXT(daily!$B6023,"mmmm")</f>
        <v>January</v>
      </c>
      <c r="Q6023" s="396"/>
      <c r="R6023" s="313" t="str">
        <f t="shared" si="133"/>
        <v>1900</v>
      </c>
    </row>
    <row r="6024" ht="24" customHeight="1" spans="1:18">
      <c r="A6024" s="383"/>
      <c r="B6024" s="384"/>
      <c r="C6024" s="385"/>
      <c r="D6024" s="386"/>
      <c r="E6024" s="387"/>
      <c r="F6024" s="388"/>
      <c r="G6024" s="389"/>
      <c r="H6024" s="390"/>
      <c r="I6024" s="388"/>
      <c r="J6024" s="389"/>
      <c r="K6024" s="385"/>
      <c r="L6024" s="385"/>
      <c r="M6024" s="385"/>
      <c r="N6024" s="385"/>
      <c r="O6024" s="385"/>
      <c r="P6024" s="394" t="str">
        <f>TEXT(daily!$B6024,"mmmm")</f>
        <v>January</v>
      </c>
      <c r="Q6024" s="397"/>
      <c r="R6024" s="313" t="str">
        <f t="shared" si="133"/>
        <v>1900</v>
      </c>
    </row>
    <row r="6025" ht="24" customHeight="1" spans="1:18">
      <c r="A6025" s="383"/>
      <c r="B6025" s="384"/>
      <c r="C6025" s="385"/>
      <c r="D6025" s="386"/>
      <c r="E6025" s="387"/>
      <c r="F6025" s="388"/>
      <c r="G6025" s="389"/>
      <c r="H6025" s="390"/>
      <c r="I6025" s="388"/>
      <c r="J6025" s="389"/>
      <c r="K6025" s="385"/>
      <c r="L6025" s="385"/>
      <c r="M6025" s="385"/>
      <c r="N6025" s="385"/>
      <c r="O6025" s="385"/>
      <c r="P6025" s="394" t="str">
        <f>TEXT(daily!$B6025,"mmmm")</f>
        <v>January</v>
      </c>
      <c r="Q6025" s="396"/>
      <c r="R6025" s="313" t="str">
        <f t="shared" si="133"/>
        <v>1900</v>
      </c>
    </row>
    <row r="6026" ht="24" customHeight="1" spans="1:18">
      <c r="A6026" s="383"/>
      <c r="B6026" s="384"/>
      <c r="C6026" s="385"/>
      <c r="D6026" s="386"/>
      <c r="E6026" s="387"/>
      <c r="F6026" s="388"/>
      <c r="G6026" s="389"/>
      <c r="H6026" s="390"/>
      <c r="I6026" s="388"/>
      <c r="J6026" s="389"/>
      <c r="K6026" s="385"/>
      <c r="L6026" s="385"/>
      <c r="M6026" s="385"/>
      <c r="N6026" s="385"/>
      <c r="O6026" s="385"/>
      <c r="P6026" s="394" t="str">
        <f>TEXT(daily!$B6026,"mmmm")</f>
        <v>January</v>
      </c>
      <c r="Q6026" s="397"/>
      <c r="R6026" s="313" t="str">
        <f t="shared" si="133"/>
        <v>1900</v>
      </c>
    </row>
    <row r="6027" ht="24" customHeight="1" spans="1:18">
      <c r="A6027" s="383"/>
      <c r="B6027" s="384"/>
      <c r="C6027" s="385"/>
      <c r="D6027" s="386"/>
      <c r="E6027" s="387"/>
      <c r="F6027" s="388"/>
      <c r="G6027" s="389"/>
      <c r="H6027" s="390"/>
      <c r="I6027" s="388"/>
      <c r="J6027" s="389"/>
      <c r="K6027" s="385"/>
      <c r="L6027" s="385"/>
      <c r="M6027" s="385"/>
      <c r="N6027" s="385"/>
      <c r="O6027" s="385"/>
      <c r="P6027" s="394" t="str">
        <f>TEXT(daily!$B6027,"mmmm")</f>
        <v>January</v>
      </c>
      <c r="Q6027" s="396"/>
      <c r="R6027" s="313" t="str">
        <f t="shared" si="133"/>
        <v>1900</v>
      </c>
    </row>
    <row r="6028" ht="24" customHeight="1" spans="1:18">
      <c r="A6028" s="383"/>
      <c r="B6028" s="384"/>
      <c r="C6028" s="385"/>
      <c r="D6028" s="386"/>
      <c r="E6028" s="387"/>
      <c r="F6028" s="388"/>
      <c r="G6028" s="389"/>
      <c r="H6028" s="390"/>
      <c r="I6028" s="388"/>
      <c r="J6028" s="389"/>
      <c r="K6028" s="385"/>
      <c r="L6028" s="385"/>
      <c r="M6028" s="385"/>
      <c r="N6028" s="385"/>
      <c r="O6028" s="385"/>
      <c r="P6028" s="394" t="str">
        <f>TEXT(daily!$B6028,"mmmm")</f>
        <v>January</v>
      </c>
      <c r="Q6028" s="397"/>
      <c r="R6028" s="313" t="str">
        <f t="shared" si="133"/>
        <v>1900</v>
      </c>
    </row>
    <row r="6029" ht="24" customHeight="1" spans="1:18">
      <c r="A6029" s="383"/>
      <c r="B6029" s="384"/>
      <c r="C6029" s="385"/>
      <c r="D6029" s="386"/>
      <c r="E6029" s="387"/>
      <c r="F6029" s="388"/>
      <c r="G6029" s="389"/>
      <c r="H6029" s="390"/>
      <c r="I6029" s="388"/>
      <c r="J6029" s="389"/>
      <c r="K6029" s="385"/>
      <c r="L6029" s="385"/>
      <c r="M6029" s="385"/>
      <c r="N6029" s="385"/>
      <c r="O6029" s="385"/>
      <c r="P6029" s="394" t="str">
        <f>TEXT(daily!$B6029,"mmmm")</f>
        <v>January</v>
      </c>
      <c r="Q6029" s="396"/>
      <c r="R6029" s="313" t="str">
        <f t="shared" si="133"/>
        <v>1900</v>
      </c>
    </row>
    <row r="6030" ht="24" customHeight="1" spans="1:18">
      <c r="A6030" s="383"/>
      <c r="B6030" s="384"/>
      <c r="C6030" s="385"/>
      <c r="D6030" s="386"/>
      <c r="E6030" s="387"/>
      <c r="F6030" s="388"/>
      <c r="G6030" s="389"/>
      <c r="H6030" s="390"/>
      <c r="I6030" s="388"/>
      <c r="J6030" s="389"/>
      <c r="K6030" s="385"/>
      <c r="L6030" s="385"/>
      <c r="M6030" s="385"/>
      <c r="N6030" s="385"/>
      <c r="O6030" s="385"/>
      <c r="P6030" s="394" t="str">
        <f>TEXT(daily!$B6030,"mmmm")</f>
        <v>January</v>
      </c>
      <c r="Q6030" s="397"/>
      <c r="R6030" s="313" t="str">
        <f t="shared" si="133"/>
        <v>1900</v>
      </c>
    </row>
    <row r="6031" ht="24" customHeight="1" spans="1:18">
      <c r="A6031" s="383"/>
      <c r="B6031" s="384"/>
      <c r="C6031" s="385"/>
      <c r="D6031" s="386"/>
      <c r="E6031" s="387"/>
      <c r="F6031" s="388"/>
      <c r="G6031" s="389"/>
      <c r="H6031" s="390"/>
      <c r="I6031" s="388"/>
      <c r="J6031" s="389"/>
      <c r="K6031" s="385"/>
      <c r="L6031" s="385"/>
      <c r="M6031" s="385"/>
      <c r="N6031" s="385"/>
      <c r="O6031" s="385"/>
      <c r="P6031" s="394" t="str">
        <f>TEXT(daily!$B6031,"mmmm")</f>
        <v>January</v>
      </c>
      <c r="Q6031" s="396"/>
      <c r="R6031" s="313" t="str">
        <f t="shared" ref="R6031:R6094" si="134">TEXT(B6031,"yyyy")</f>
        <v>1900</v>
      </c>
    </row>
    <row r="6032" ht="24" customHeight="1" spans="1:18">
      <c r="A6032" s="383"/>
      <c r="B6032" s="384"/>
      <c r="C6032" s="385"/>
      <c r="D6032" s="386"/>
      <c r="E6032" s="387"/>
      <c r="F6032" s="388"/>
      <c r="G6032" s="389"/>
      <c r="H6032" s="390"/>
      <c r="I6032" s="388"/>
      <c r="J6032" s="389"/>
      <c r="K6032" s="385"/>
      <c r="L6032" s="385"/>
      <c r="M6032" s="385"/>
      <c r="N6032" s="385"/>
      <c r="O6032" s="385"/>
      <c r="P6032" s="394" t="str">
        <f>TEXT(daily!$B6032,"mmmm")</f>
        <v>January</v>
      </c>
      <c r="Q6032" s="397"/>
      <c r="R6032" s="313" t="str">
        <f t="shared" si="134"/>
        <v>1900</v>
      </c>
    </row>
    <row r="6033" ht="24" customHeight="1" spans="1:18">
      <c r="A6033" s="383"/>
      <c r="B6033" s="384"/>
      <c r="C6033" s="385"/>
      <c r="D6033" s="386"/>
      <c r="E6033" s="387"/>
      <c r="F6033" s="388"/>
      <c r="G6033" s="389"/>
      <c r="H6033" s="390"/>
      <c r="I6033" s="388"/>
      <c r="J6033" s="389"/>
      <c r="K6033" s="385"/>
      <c r="L6033" s="385"/>
      <c r="M6033" s="385"/>
      <c r="N6033" s="385"/>
      <c r="O6033" s="385"/>
      <c r="P6033" s="394" t="str">
        <f>TEXT(daily!$B6033,"mmmm")</f>
        <v>January</v>
      </c>
      <c r="Q6033" s="396"/>
      <c r="R6033" s="313" t="str">
        <f t="shared" si="134"/>
        <v>1900</v>
      </c>
    </row>
    <row r="6034" ht="24" customHeight="1" spans="1:18">
      <c r="A6034" s="383"/>
      <c r="B6034" s="384"/>
      <c r="C6034" s="385"/>
      <c r="D6034" s="386"/>
      <c r="E6034" s="387"/>
      <c r="F6034" s="388"/>
      <c r="G6034" s="389"/>
      <c r="H6034" s="390"/>
      <c r="I6034" s="388"/>
      <c r="J6034" s="389"/>
      <c r="K6034" s="385"/>
      <c r="L6034" s="385"/>
      <c r="M6034" s="385"/>
      <c r="N6034" s="385"/>
      <c r="O6034" s="385"/>
      <c r="P6034" s="394" t="str">
        <f>TEXT(daily!$B6034,"mmmm")</f>
        <v>January</v>
      </c>
      <c r="Q6034" s="397"/>
      <c r="R6034" s="313" t="str">
        <f t="shared" si="134"/>
        <v>1900</v>
      </c>
    </row>
    <row r="6035" ht="24" customHeight="1" spans="1:18">
      <c r="A6035" s="383"/>
      <c r="B6035" s="384"/>
      <c r="C6035" s="385"/>
      <c r="D6035" s="386"/>
      <c r="E6035" s="387"/>
      <c r="F6035" s="388"/>
      <c r="G6035" s="389"/>
      <c r="H6035" s="390"/>
      <c r="I6035" s="388"/>
      <c r="J6035" s="389"/>
      <c r="K6035" s="385"/>
      <c r="L6035" s="385"/>
      <c r="M6035" s="385"/>
      <c r="N6035" s="385"/>
      <c r="O6035" s="385"/>
      <c r="P6035" s="394" t="str">
        <f>TEXT(daily!$B6035,"mmmm")</f>
        <v>January</v>
      </c>
      <c r="Q6035" s="396"/>
      <c r="R6035" s="313" t="str">
        <f t="shared" si="134"/>
        <v>1900</v>
      </c>
    </row>
    <row r="6036" ht="24" customHeight="1" spans="1:18">
      <c r="A6036" s="383"/>
      <c r="B6036" s="384"/>
      <c r="C6036" s="385"/>
      <c r="D6036" s="386"/>
      <c r="E6036" s="387"/>
      <c r="F6036" s="388"/>
      <c r="G6036" s="389"/>
      <c r="H6036" s="390"/>
      <c r="I6036" s="388"/>
      <c r="J6036" s="389"/>
      <c r="K6036" s="385"/>
      <c r="L6036" s="385"/>
      <c r="M6036" s="385"/>
      <c r="N6036" s="385"/>
      <c r="O6036" s="385"/>
      <c r="P6036" s="394" t="str">
        <f>TEXT(daily!$B6036,"mmmm")</f>
        <v>January</v>
      </c>
      <c r="Q6036" s="397"/>
      <c r="R6036" s="313" t="str">
        <f t="shared" si="134"/>
        <v>1900</v>
      </c>
    </row>
    <row r="6037" ht="24" customHeight="1" spans="1:18">
      <c r="A6037" s="383"/>
      <c r="B6037" s="384"/>
      <c r="C6037" s="385"/>
      <c r="D6037" s="386"/>
      <c r="E6037" s="387"/>
      <c r="F6037" s="388"/>
      <c r="G6037" s="389"/>
      <c r="H6037" s="390"/>
      <c r="I6037" s="388"/>
      <c r="J6037" s="389"/>
      <c r="K6037" s="385"/>
      <c r="L6037" s="385"/>
      <c r="M6037" s="385"/>
      <c r="N6037" s="385"/>
      <c r="O6037" s="385"/>
      <c r="P6037" s="394" t="str">
        <f>TEXT(daily!$B6037,"mmmm")</f>
        <v>January</v>
      </c>
      <c r="Q6037" s="396"/>
      <c r="R6037" s="313" t="str">
        <f t="shared" si="134"/>
        <v>1900</v>
      </c>
    </row>
    <row r="6038" ht="24" customHeight="1" spans="1:18">
      <c r="A6038" s="383"/>
      <c r="B6038" s="384"/>
      <c r="C6038" s="385"/>
      <c r="D6038" s="386"/>
      <c r="E6038" s="387"/>
      <c r="F6038" s="388"/>
      <c r="G6038" s="389"/>
      <c r="H6038" s="390"/>
      <c r="I6038" s="388"/>
      <c r="J6038" s="389"/>
      <c r="K6038" s="385"/>
      <c r="L6038" s="385"/>
      <c r="M6038" s="385"/>
      <c r="N6038" s="385"/>
      <c r="O6038" s="385"/>
      <c r="P6038" s="394" t="str">
        <f>TEXT(daily!$B6038,"mmmm")</f>
        <v>January</v>
      </c>
      <c r="Q6038" s="397"/>
      <c r="R6038" s="313" t="str">
        <f t="shared" si="134"/>
        <v>1900</v>
      </c>
    </row>
    <row r="6039" ht="24" customHeight="1" spans="1:18">
      <c r="A6039" s="383"/>
      <c r="B6039" s="384"/>
      <c r="C6039" s="385"/>
      <c r="D6039" s="386"/>
      <c r="E6039" s="387"/>
      <c r="F6039" s="388"/>
      <c r="G6039" s="389"/>
      <c r="H6039" s="390"/>
      <c r="I6039" s="388"/>
      <c r="J6039" s="389"/>
      <c r="K6039" s="385"/>
      <c r="L6039" s="385"/>
      <c r="M6039" s="385"/>
      <c r="N6039" s="385"/>
      <c r="O6039" s="385"/>
      <c r="P6039" s="394" t="str">
        <f>TEXT(daily!$B6039,"mmmm")</f>
        <v>January</v>
      </c>
      <c r="Q6039" s="396"/>
      <c r="R6039" s="313" t="str">
        <f t="shared" si="134"/>
        <v>1900</v>
      </c>
    </row>
    <row r="6040" ht="24" customHeight="1" spans="1:18">
      <c r="A6040" s="383"/>
      <c r="B6040" s="384"/>
      <c r="C6040" s="385"/>
      <c r="D6040" s="386"/>
      <c r="E6040" s="387"/>
      <c r="F6040" s="388"/>
      <c r="G6040" s="389"/>
      <c r="H6040" s="390"/>
      <c r="I6040" s="388"/>
      <c r="J6040" s="389"/>
      <c r="K6040" s="385"/>
      <c r="L6040" s="385"/>
      <c r="M6040" s="385"/>
      <c r="N6040" s="385"/>
      <c r="O6040" s="385"/>
      <c r="P6040" s="394" t="str">
        <f>TEXT(daily!$B6040,"mmmm")</f>
        <v>January</v>
      </c>
      <c r="Q6040" s="397"/>
      <c r="R6040" s="313" t="str">
        <f t="shared" si="134"/>
        <v>1900</v>
      </c>
    </row>
    <row r="6041" ht="24" customHeight="1" spans="1:18">
      <c r="A6041" s="383"/>
      <c r="B6041" s="384"/>
      <c r="C6041" s="385"/>
      <c r="D6041" s="386"/>
      <c r="E6041" s="387"/>
      <c r="F6041" s="388"/>
      <c r="G6041" s="389"/>
      <c r="H6041" s="390"/>
      <c r="I6041" s="388"/>
      <c r="J6041" s="389"/>
      <c r="K6041" s="385"/>
      <c r="L6041" s="385"/>
      <c r="M6041" s="385"/>
      <c r="N6041" s="385"/>
      <c r="O6041" s="385"/>
      <c r="P6041" s="394" t="str">
        <f>TEXT(daily!$B6041,"mmmm")</f>
        <v>January</v>
      </c>
      <c r="Q6041" s="396"/>
      <c r="R6041" s="313" t="str">
        <f t="shared" si="134"/>
        <v>1900</v>
      </c>
    </row>
    <row r="6042" ht="24" customHeight="1" spans="1:18">
      <c r="A6042" s="383"/>
      <c r="B6042" s="384"/>
      <c r="C6042" s="385"/>
      <c r="D6042" s="386"/>
      <c r="E6042" s="387"/>
      <c r="F6042" s="388"/>
      <c r="G6042" s="389"/>
      <c r="H6042" s="390"/>
      <c r="I6042" s="388"/>
      <c r="J6042" s="389"/>
      <c r="K6042" s="385"/>
      <c r="L6042" s="385"/>
      <c r="M6042" s="385"/>
      <c r="N6042" s="385"/>
      <c r="O6042" s="385"/>
      <c r="P6042" s="394" t="str">
        <f>TEXT(daily!$B6042,"mmmm")</f>
        <v>January</v>
      </c>
      <c r="Q6042" s="397"/>
      <c r="R6042" s="313" t="str">
        <f t="shared" si="134"/>
        <v>1900</v>
      </c>
    </row>
    <row r="6043" ht="24" customHeight="1" spans="1:18">
      <c r="A6043" s="383"/>
      <c r="B6043" s="384"/>
      <c r="C6043" s="385"/>
      <c r="D6043" s="386"/>
      <c r="E6043" s="387"/>
      <c r="F6043" s="388"/>
      <c r="G6043" s="389"/>
      <c r="H6043" s="390"/>
      <c r="I6043" s="388"/>
      <c r="J6043" s="389"/>
      <c r="K6043" s="385"/>
      <c r="L6043" s="385"/>
      <c r="M6043" s="385"/>
      <c r="N6043" s="385"/>
      <c r="O6043" s="385"/>
      <c r="P6043" s="394" t="str">
        <f>TEXT(daily!$B6043,"mmmm")</f>
        <v>January</v>
      </c>
      <c r="Q6043" s="396"/>
      <c r="R6043" s="313" t="str">
        <f t="shared" si="134"/>
        <v>1900</v>
      </c>
    </row>
    <row r="6044" ht="24" customHeight="1" spans="1:18">
      <c r="A6044" s="383"/>
      <c r="B6044" s="384"/>
      <c r="C6044" s="385"/>
      <c r="D6044" s="386"/>
      <c r="E6044" s="387"/>
      <c r="F6044" s="388"/>
      <c r="G6044" s="389"/>
      <c r="H6044" s="390"/>
      <c r="I6044" s="388"/>
      <c r="J6044" s="389"/>
      <c r="K6044" s="385"/>
      <c r="L6044" s="385"/>
      <c r="M6044" s="385"/>
      <c r="N6044" s="385"/>
      <c r="O6044" s="385"/>
      <c r="P6044" s="394" t="str">
        <f>TEXT(daily!$B6044,"mmmm")</f>
        <v>January</v>
      </c>
      <c r="Q6044" s="397"/>
      <c r="R6044" s="313" t="str">
        <f t="shared" si="134"/>
        <v>1900</v>
      </c>
    </row>
    <row r="6045" ht="24" customHeight="1" spans="1:18">
      <c r="A6045" s="383"/>
      <c r="B6045" s="384"/>
      <c r="C6045" s="385"/>
      <c r="D6045" s="386"/>
      <c r="E6045" s="387"/>
      <c r="F6045" s="388"/>
      <c r="G6045" s="389"/>
      <c r="H6045" s="390"/>
      <c r="I6045" s="388"/>
      <c r="J6045" s="389"/>
      <c r="K6045" s="385"/>
      <c r="L6045" s="385"/>
      <c r="M6045" s="385"/>
      <c r="N6045" s="385"/>
      <c r="O6045" s="385"/>
      <c r="P6045" s="394" t="str">
        <f>TEXT(daily!$B6045,"mmmm")</f>
        <v>January</v>
      </c>
      <c r="Q6045" s="396"/>
      <c r="R6045" s="313" t="str">
        <f t="shared" si="134"/>
        <v>1900</v>
      </c>
    </row>
    <row r="6046" ht="24" customHeight="1" spans="1:18">
      <c r="A6046" s="383"/>
      <c r="B6046" s="384"/>
      <c r="C6046" s="385"/>
      <c r="D6046" s="386"/>
      <c r="E6046" s="387"/>
      <c r="F6046" s="388"/>
      <c r="G6046" s="389"/>
      <c r="H6046" s="390"/>
      <c r="I6046" s="388"/>
      <c r="J6046" s="389"/>
      <c r="K6046" s="385"/>
      <c r="L6046" s="385"/>
      <c r="M6046" s="385"/>
      <c r="N6046" s="385"/>
      <c r="O6046" s="385"/>
      <c r="P6046" s="394" t="str">
        <f>TEXT(daily!$B6046,"mmmm")</f>
        <v>January</v>
      </c>
      <c r="Q6046" s="397"/>
      <c r="R6046" s="313" t="str">
        <f t="shared" si="134"/>
        <v>1900</v>
      </c>
    </row>
    <row r="6047" ht="24" customHeight="1" spans="1:18">
      <c r="A6047" s="383"/>
      <c r="B6047" s="384"/>
      <c r="C6047" s="385"/>
      <c r="D6047" s="386"/>
      <c r="E6047" s="387"/>
      <c r="F6047" s="388"/>
      <c r="G6047" s="389"/>
      <c r="H6047" s="390"/>
      <c r="I6047" s="388"/>
      <c r="J6047" s="389"/>
      <c r="K6047" s="385"/>
      <c r="L6047" s="385"/>
      <c r="M6047" s="385"/>
      <c r="N6047" s="385"/>
      <c r="O6047" s="385"/>
      <c r="P6047" s="394" t="str">
        <f>TEXT(daily!$B6047,"mmmm")</f>
        <v>January</v>
      </c>
      <c r="Q6047" s="396"/>
      <c r="R6047" s="313" t="str">
        <f t="shared" si="134"/>
        <v>1900</v>
      </c>
    </row>
    <row r="6048" ht="24" customHeight="1" spans="1:18">
      <c r="A6048" s="383"/>
      <c r="B6048" s="384"/>
      <c r="C6048" s="385"/>
      <c r="D6048" s="386"/>
      <c r="E6048" s="387"/>
      <c r="F6048" s="388"/>
      <c r="G6048" s="389"/>
      <c r="H6048" s="390"/>
      <c r="I6048" s="388"/>
      <c r="J6048" s="389"/>
      <c r="K6048" s="385"/>
      <c r="L6048" s="385"/>
      <c r="M6048" s="385"/>
      <c r="N6048" s="385"/>
      <c r="O6048" s="385"/>
      <c r="P6048" s="394" t="str">
        <f>TEXT(daily!$B6048,"mmmm")</f>
        <v>January</v>
      </c>
      <c r="Q6048" s="397"/>
      <c r="R6048" s="313" t="str">
        <f t="shared" si="134"/>
        <v>1900</v>
      </c>
    </row>
    <row r="6049" ht="24" customHeight="1" spans="1:18">
      <c r="A6049" s="383"/>
      <c r="B6049" s="384"/>
      <c r="C6049" s="385"/>
      <c r="D6049" s="386"/>
      <c r="E6049" s="387"/>
      <c r="F6049" s="388"/>
      <c r="G6049" s="389"/>
      <c r="H6049" s="390"/>
      <c r="I6049" s="388"/>
      <c r="J6049" s="389"/>
      <c r="K6049" s="385"/>
      <c r="L6049" s="385"/>
      <c r="M6049" s="385"/>
      <c r="N6049" s="385"/>
      <c r="O6049" s="385"/>
      <c r="P6049" s="394" t="str">
        <f>TEXT(daily!$B6049,"mmmm")</f>
        <v>January</v>
      </c>
      <c r="Q6049" s="396"/>
      <c r="R6049" s="313" t="str">
        <f t="shared" si="134"/>
        <v>1900</v>
      </c>
    </row>
    <row r="6050" ht="24" customHeight="1" spans="1:18">
      <c r="A6050" s="383"/>
      <c r="B6050" s="384"/>
      <c r="C6050" s="385"/>
      <c r="D6050" s="386"/>
      <c r="E6050" s="387"/>
      <c r="F6050" s="388"/>
      <c r="G6050" s="389"/>
      <c r="H6050" s="390"/>
      <c r="I6050" s="388"/>
      <c r="J6050" s="389"/>
      <c r="K6050" s="385"/>
      <c r="L6050" s="385"/>
      <c r="M6050" s="385"/>
      <c r="N6050" s="385"/>
      <c r="O6050" s="385"/>
      <c r="P6050" s="394" t="str">
        <f>TEXT(daily!$B6050,"mmmm")</f>
        <v>January</v>
      </c>
      <c r="Q6050" s="397"/>
      <c r="R6050" s="313" t="str">
        <f t="shared" si="134"/>
        <v>1900</v>
      </c>
    </row>
    <row r="6051" ht="24" customHeight="1" spans="1:18">
      <c r="A6051" s="383"/>
      <c r="B6051" s="384"/>
      <c r="C6051" s="385"/>
      <c r="D6051" s="386"/>
      <c r="E6051" s="387"/>
      <c r="F6051" s="388"/>
      <c r="G6051" s="389"/>
      <c r="H6051" s="390"/>
      <c r="I6051" s="388"/>
      <c r="J6051" s="389"/>
      <c r="K6051" s="385"/>
      <c r="L6051" s="385"/>
      <c r="M6051" s="385"/>
      <c r="N6051" s="385"/>
      <c r="O6051" s="385"/>
      <c r="P6051" s="394" t="str">
        <f>TEXT(daily!$B6051,"mmmm")</f>
        <v>January</v>
      </c>
      <c r="Q6051" s="396"/>
      <c r="R6051" s="313" t="str">
        <f t="shared" si="134"/>
        <v>1900</v>
      </c>
    </row>
    <row r="6052" ht="24" customHeight="1" spans="1:18">
      <c r="A6052" s="383"/>
      <c r="B6052" s="384"/>
      <c r="C6052" s="385"/>
      <c r="D6052" s="386"/>
      <c r="E6052" s="387"/>
      <c r="F6052" s="388"/>
      <c r="G6052" s="389"/>
      <c r="H6052" s="390"/>
      <c r="I6052" s="388"/>
      <c r="J6052" s="389"/>
      <c r="K6052" s="385"/>
      <c r="L6052" s="385"/>
      <c r="M6052" s="385"/>
      <c r="N6052" s="385"/>
      <c r="O6052" s="385"/>
      <c r="P6052" s="394" t="str">
        <f>TEXT(daily!$B6052,"mmmm")</f>
        <v>January</v>
      </c>
      <c r="Q6052" s="397"/>
      <c r="R6052" s="313" t="str">
        <f t="shared" si="134"/>
        <v>1900</v>
      </c>
    </row>
    <row r="6053" ht="24" customHeight="1" spans="1:18">
      <c r="A6053" s="383"/>
      <c r="B6053" s="384"/>
      <c r="C6053" s="385"/>
      <c r="D6053" s="386"/>
      <c r="E6053" s="387"/>
      <c r="F6053" s="388"/>
      <c r="G6053" s="389"/>
      <c r="H6053" s="390"/>
      <c r="I6053" s="388"/>
      <c r="J6053" s="389"/>
      <c r="K6053" s="385"/>
      <c r="L6053" s="385"/>
      <c r="M6053" s="385"/>
      <c r="N6053" s="385"/>
      <c r="O6053" s="385"/>
      <c r="P6053" s="394" t="str">
        <f>TEXT(daily!$B6053,"mmmm")</f>
        <v>January</v>
      </c>
      <c r="Q6053" s="396"/>
      <c r="R6053" s="313" t="str">
        <f t="shared" si="134"/>
        <v>1900</v>
      </c>
    </row>
    <row r="6054" ht="24" customHeight="1" spans="1:18">
      <c r="A6054" s="383"/>
      <c r="B6054" s="384"/>
      <c r="C6054" s="385"/>
      <c r="D6054" s="386"/>
      <c r="E6054" s="387"/>
      <c r="F6054" s="388"/>
      <c r="G6054" s="389"/>
      <c r="H6054" s="390"/>
      <c r="I6054" s="388"/>
      <c r="J6054" s="389"/>
      <c r="K6054" s="385"/>
      <c r="L6054" s="385"/>
      <c r="M6054" s="385"/>
      <c r="N6054" s="385"/>
      <c r="O6054" s="385"/>
      <c r="P6054" s="394" t="str">
        <f>TEXT(daily!$B6054,"mmmm")</f>
        <v>January</v>
      </c>
      <c r="Q6054" s="397"/>
      <c r="R6054" s="313" t="str">
        <f t="shared" si="134"/>
        <v>1900</v>
      </c>
    </row>
    <row r="6055" ht="24" customHeight="1" spans="1:18">
      <c r="A6055" s="383"/>
      <c r="B6055" s="384"/>
      <c r="C6055" s="385"/>
      <c r="D6055" s="386"/>
      <c r="E6055" s="387"/>
      <c r="F6055" s="388"/>
      <c r="G6055" s="389"/>
      <c r="H6055" s="390"/>
      <c r="I6055" s="388"/>
      <c r="J6055" s="389"/>
      <c r="K6055" s="385"/>
      <c r="L6055" s="385"/>
      <c r="M6055" s="385"/>
      <c r="N6055" s="385"/>
      <c r="O6055" s="385"/>
      <c r="P6055" s="394" t="str">
        <f>TEXT(daily!$B6055,"mmmm")</f>
        <v>January</v>
      </c>
      <c r="Q6055" s="396"/>
      <c r="R6055" s="313" t="str">
        <f t="shared" si="134"/>
        <v>1900</v>
      </c>
    </row>
    <row r="6056" ht="24" customHeight="1" spans="1:18">
      <c r="A6056" s="383"/>
      <c r="B6056" s="384"/>
      <c r="C6056" s="385"/>
      <c r="D6056" s="386"/>
      <c r="E6056" s="387"/>
      <c r="F6056" s="388"/>
      <c r="G6056" s="389"/>
      <c r="H6056" s="390"/>
      <c r="I6056" s="388"/>
      <c r="J6056" s="389"/>
      <c r="K6056" s="385"/>
      <c r="L6056" s="385"/>
      <c r="M6056" s="385"/>
      <c r="N6056" s="385"/>
      <c r="O6056" s="385"/>
      <c r="P6056" s="394" t="str">
        <f>TEXT(daily!$B6056,"mmmm")</f>
        <v>January</v>
      </c>
      <c r="Q6056" s="397"/>
      <c r="R6056" s="313" t="str">
        <f t="shared" si="134"/>
        <v>1900</v>
      </c>
    </row>
    <row r="6057" ht="24" customHeight="1" spans="1:18">
      <c r="A6057" s="383"/>
      <c r="B6057" s="384"/>
      <c r="C6057" s="385"/>
      <c r="D6057" s="386"/>
      <c r="E6057" s="387"/>
      <c r="F6057" s="388"/>
      <c r="G6057" s="389"/>
      <c r="H6057" s="390"/>
      <c r="I6057" s="388"/>
      <c r="J6057" s="389"/>
      <c r="K6057" s="385"/>
      <c r="L6057" s="385"/>
      <c r="M6057" s="385"/>
      <c r="N6057" s="385"/>
      <c r="O6057" s="385"/>
      <c r="P6057" s="394" t="str">
        <f>TEXT(daily!$B6057,"mmmm")</f>
        <v>January</v>
      </c>
      <c r="Q6057" s="396"/>
      <c r="R6057" s="313" t="str">
        <f t="shared" si="134"/>
        <v>1900</v>
      </c>
    </row>
    <row r="6058" ht="24" customHeight="1" spans="1:18">
      <c r="A6058" s="383"/>
      <c r="B6058" s="384"/>
      <c r="C6058" s="385"/>
      <c r="D6058" s="386"/>
      <c r="E6058" s="387"/>
      <c r="F6058" s="388"/>
      <c r="G6058" s="389"/>
      <c r="H6058" s="390"/>
      <c r="I6058" s="388"/>
      <c r="J6058" s="389"/>
      <c r="K6058" s="385"/>
      <c r="L6058" s="385"/>
      <c r="M6058" s="385"/>
      <c r="N6058" s="385"/>
      <c r="O6058" s="385"/>
      <c r="P6058" s="394" t="str">
        <f>TEXT(daily!$B6058,"mmmm")</f>
        <v>January</v>
      </c>
      <c r="Q6058" s="397"/>
      <c r="R6058" s="313" t="str">
        <f t="shared" si="134"/>
        <v>1900</v>
      </c>
    </row>
    <row r="6059" ht="24" customHeight="1" spans="1:18">
      <c r="A6059" s="383"/>
      <c r="B6059" s="384"/>
      <c r="C6059" s="385"/>
      <c r="D6059" s="386"/>
      <c r="E6059" s="387"/>
      <c r="F6059" s="388"/>
      <c r="G6059" s="389"/>
      <c r="H6059" s="390"/>
      <c r="I6059" s="388"/>
      <c r="J6059" s="389"/>
      <c r="K6059" s="385"/>
      <c r="L6059" s="385"/>
      <c r="M6059" s="385"/>
      <c r="N6059" s="385"/>
      <c r="O6059" s="385"/>
      <c r="P6059" s="394" t="str">
        <f>TEXT(daily!$B6059,"mmmm")</f>
        <v>January</v>
      </c>
      <c r="Q6059" s="396"/>
      <c r="R6059" s="313" t="str">
        <f t="shared" si="134"/>
        <v>1900</v>
      </c>
    </row>
    <row r="6060" ht="24" customHeight="1" spans="1:18">
      <c r="A6060" s="383"/>
      <c r="B6060" s="384"/>
      <c r="C6060" s="385"/>
      <c r="D6060" s="386"/>
      <c r="E6060" s="387"/>
      <c r="F6060" s="388"/>
      <c r="G6060" s="389"/>
      <c r="H6060" s="390"/>
      <c r="I6060" s="388"/>
      <c r="J6060" s="389"/>
      <c r="K6060" s="385"/>
      <c r="L6060" s="385"/>
      <c r="M6060" s="385"/>
      <c r="N6060" s="385"/>
      <c r="O6060" s="385"/>
      <c r="P6060" s="394" t="str">
        <f>TEXT(daily!$B6060,"mmmm")</f>
        <v>January</v>
      </c>
      <c r="Q6060" s="397"/>
      <c r="R6060" s="313" t="str">
        <f t="shared" si="134"/>
        <v>1900</v>
      </c>
    </row>
    <row r="6061" ht="24" customHeight="1" spans="1:18">
      <c r="A6061" s="383"/>
      <c r="B6061" s="384"/>
      <c r="C6061" s="385"/>
      <c r="D6061" s="386"/>
      <c r="E6061" s="387"/>
      <c r="F6061" s="388"/>
      <c r="G6061" s="389"/>
      <c r="H6061" s="390"/>
      <c r="I6061" s="388"/>
      <c r="J6061" s="389"/>
      <c r="K6061" s="385"/>
      <c r="L6061" s="385"/>
      <c r="M6061" s="385"/>
      <c r="N6061" s="385"/>
      <c r="O6061" s="385"/>
      <c r="P6061" s="394" t="str">
        <f>TEXT(daily!$B6061,"mmmm")</f>
        <v>January</v>
      </c>
      <c r="Q6061" s="396"/>
      <c r="R6061" s="313" t="str">
        <f t="shared" si="134"/>
        <v>1900</v>
      </c>
    </row>
    <row r="6062" ht="24" customHeight="1" spans="1:18">
      <c r="A6062" s="383"/>
      <c r="B6062" s="384"/>
      <c r="C6062" s="385"/>
      <c r="D6062" s="386"/>
      <c r="E6062" s="387"/>
      <c r="F6062" s="388"/>
      <c r="G6062" s="389"/>
      <c r="H6062" s="390"/>
      <c r="I6062" s="388"/>
      <c r="J6062" s="389"/>
      <c r="K6062" s="385"/>
      <c r="L6062" s="385"/>
      <c r="M6062" s="385"/>
      <c r="N6062" s="385"/>
      <c r="O6062" s="385"/>
      <c r="P6062" s="394" t="str">
        <f>TEXT(daily!$B6062,"mmmm")</f>
        <v>January</v>
      </c>
      <c r="Q6062" s="397"/>
      <c r="R6062" s="313" t="str">
        <f t="shared" si="134"/>
        <v>1900</v>
      </c>
    </row>
    <row r="6063" ht="24" customHeight="1" spans="1:18">
      <c r="A6063" s="383"/>
      <c r="B6063" s="384"/>
      <c r="C6063" s="385"/>
      <c r="D6063" s="386"/>
      <c r="E6063" s="387"/>
      <c r="F6063" s="388"/>
      <c r="G6063" s="389"/>
      <c r="H6063" s="390"/>
      <c r="I6063" s="388"/>
      <c r="J6063" s="389"/>
      <c r="K6063" s="385"/>
      <c r="L6063" s="385"/>
      <c r="M6063" s="385"/>
      <c r="N6063" s="385"/>
      <c r="O6063" s="385"/>
      <c r="P6063" s="394" t="str">
        <f>TEXT(daily!$B6063,"mmmm")</f>
        <v>January</v>
      </c>
      <c r="Q6063" s="396"/>
      <c r="R6063" s="313" t="str">
        <f t="shared" si="134"/>
        <v>1900</v>
      </c>
    </row>
    <row r="6064" ht="24" customHeight="1" spans="1:18">
      <c r="A6064" s="383"/>
      <c r="B6064" s="384"/>
      <c r="C6064" s="385"/>
      <c r="D6064" s="386"/>
      <c r="E6064" s="387"/>
      <c r="F6064" s="388"/>
      <c r="G6064" s="389"/>
      <c r="H6064" s="390"/>
      <c r="I6064" s="388"/>
      <c r="J6064" s="389"/>
      <c r="K6064" s="385"/>
      <c r="L6064" s="385"/>
      <c r="M6064" s="385"/>
      <c r="N6064" s="385"/>
      <c r="O6064" s="385"/>
      <c r="P6064" s="394" t="str">
        <f>TEXT(daily!$B6064,"mmmm")</f>
        <v>January</v>
      </c>
      <c r="Q6064" s="397"/>
      <c r="R6064" s="313" t="str">
        <f t="shared" si="134"/>
        <v>1900</v>
      </c>
    </row>
    <row r="6065" ht="24" customHeight="1" spans="1:18">
      <c r="A6065" s="383"/>
      <c r="B6065" s="384"/>
      <c r="C6065" s="385"/>
      <c r="D6065" s="386"/>
      <c r="E6065" s="387"/>
      <c r="F6065" s="388"/>
      <c r="G6065" s="389"/>
      <c r="H6065" s="390"/>
      <c r="I6065" s="388"/>
      <c r="J6065" s="389"/>
      <c r="K6065" s="385"/>
      <c r="L6065" s="385"/>
      <c r="M6065" s="385"/>
      <c r="N6065" s="385"/>
      <c r="O6065" s="385"/>
      <c r="P6065" s="394" t="str">
        <f>TEXT(daily!$B6065,"mmmm")</f>
        <v>January</v>
      </c>
      <c r="Q6065" s="396"/>
      <c r="R6065" s="313" t="str">
        <f t="shared" si="134"/>
        <v>1900</v>
      </c>
    </row>
    <row r="6066" ht="24" customHeight="1" spans="1:18">
      <c r="A6066" s="383"/>
      <c r="B6066" s="384"/>
      <c r="C6066" s="385"/>
      <c r="D6066" s="386"/>
      <c r="E6066" s="387"/>
      <c r="F6066" s="388"/>
      <c r="G6066" s="389"/>
      <c r="H6066" s="390"/>
      <c r="I6066" s="388"/>
      <c r="J6066" s="389"/>
      <c r="K6066" s="385"/>
      <c r="L6066" s="385"/>
      <c r="M6066" s="385"/>
      <c r="N6066" s="385"/>
      <c r="O6066" s="385"/>
      <c r="P6066" s="394" t="str">
        <f>TEXT(daily!$B6066,"mmmm")</f>
        <v>January</v>
      </c>
      <c r="Q6066" s="397"/>
      <c r="R6066" s="313" t="str">
        <f t="shared" si="134"/>
        <v>1900</v>
      </c>
    </row>
    <row r="6067" ht="24" customHeight="1" spans="1:18">
      <c r="A6067" s="383"/>
      <c r="B6067" s="384"/>
      <c r="C6067" s="385"/>
      <c r="D6067" s="386"/>
      <c r="E6067" s="387"/>
      <c r="F6067" s="388"/>
      <c r="G6067" s="389"/>
      <c r="H6067" s="390"/>
      <c r="I6067" s="388"/>
      <c r="J6067" s="389"/>
      <c r="K6067" s="385"/>
      <c r="L6067" s="385"/>
      <c r="M6067" s="385"/>
      <c r="N6067" s="385"/>
      <c r="O6067" s="385"/>
      <c r="P6067" s="394" t="str">
        <f>TEXT(daily!$B6067,"mmmm")</f>
        <v>January</v>
      </c>
      <c r="Q6067" s="396"/>
      <c r="R6067" s="313" t="str">
        <f t="shared" si="134"/>
        <v>1900</v>
      </c>
    </row>
    <row r="6068" ht="24" customHeight="1" spans="1:18">
      <c r="A6068" s="383"/>
      <c r="B6068" s="384"/>
      <c r="C6068" s="385"/>
      <c r="D6068" s="386"/>
      <c r="E6068" s="387"/>
      <c r="F6068" s="388"/>
      <c r="G6068" s="389"/>
      <c r="H6068" s="390"/>
      <c r="I6068" s="388"/>
      <c r="J6068" s="389"/>
      <c r="K6068" s="385"/>
      <c r="L6068" s="385"/>
      <c r="M6068" s="385"/>
      <c r="N6068" s="385"/>
      <c r="O6068" s="385"/>
      <c r="P6068" s="394" t="str">
        <f>TEXT(daily!$B6068,"mmmm")</f>
        <v>January</v>
      </c>
      <c r="Q6068" s="397"/>
      <c r="R6068" s="313" t="str">
        <f t="shared" si="134"/>
        <v>1900</v>
      </c>
    </row>
    <row r="6069" ht="24" customHeight="1" spans="1:18">
      <c r="A6069" s="383"/>
      <c r="B6069" s="384"/>
      <c r="C6069" s="385"/>
      <c r="D6069" s="386"/>
      <c r="E6069" s="387"/>
      <c r="F6069" s="388"/>
      <c r="G6069" s="389"/>
      <c r="H6069" s="390"/>
      <c r="I6069" s="388"/>
      <c r="J6069" s="389"/>
      <c r="K6069" s="385"/>
      <c r="L6069" s="385"/>
      <c r="M6069" s="385"/>
      <c r="N6069" s="385"/>
      <c r="O6069" s="385"/>
      <c r="P6069" s="394" t="str">
        <f>TEXT(daily!$B6069,"mmmm")</f>
        <v>January</v>
      </c>
      <c r="Q6069" s="396"/>
      <c r="R6069" s="313" t="str">
        <f t="shared" si="134"/>
        <v>1900</v>
      </c>
    </row>
    <row r="6070" ht="24" customHeight="1" spans="1:18">
      <c r="A6070" s="383"/>
      <c r="B6070" s="384"/>
      <c r="C6070" s="385"/>
      <c r="D6070" s="386"/>
      <c r="E6070" s="387"/>
      <c r="F6070" s="388"/>
      <c r="G6070" s="389"/>
      <c r="H6070" s="390"/>
      <c r="I6070" s="388"/>
      <c r="J6070" s="389"/>
      <c r="K6070" s="385"/>
      <c r="L6070" s="385"/>
      <c r="M6070" s="385"/>
      <c r="N6070" s="385"/>
      <c r="O6070" s="385"/>
      <c r="P6070" s="394" t="str">
        <f>TEXT(daily!$B6070,"mmmm")</f>
        <v>January</v>
      </c>
      <c r="Q6070" s="397"/>
      <c r="R6070" s="313" t="str">
        <f t="shared" si="134"/>
        <v>1900</v>
      </c>
    </row>
    <row r="6071" ht="24" customHeight="1" spans="1:18">
      <c r="A6071" s="383"/>
      <c r="B6071" s="384"/>
      <c r="C6071" s="385"/>
      <c r="D6071" s="386"/>
      <c r="E6071" s="387"/>
      <c r="F6071" s="388"/>
      <c r="G6071" s="389"/>
      <c r="H6071" s="390"/>
      <c r="I6071" s="388"/>
      <c r="J6071" s="389"/>
      <c r="K6071" s="385"/>
      <c r="L6071" s="385"/>
      <c r="M6071" s="385"/>
      <c r="N6071" s="385"/>
      <c r="O6071" s="385"/>
      <c r="P6071" s="394" t="str">
        <f>TEXT(daily!$B6071,"mmmm")</f>
        <v>January</v>
      </c>
      <c r="Q6071" s="396"/>
      <c r="R6071" s="313" t="str">
        <f t="shared" si="134"/>
        <v>1900</v>
      </c>
    </row>
    <row r="6072" ht="24" customHeight="1" spans="1:18">
      <c r="A6072" s="383"/>
      <c r="B6072" s="384"/>
      <c r="C6072" s="385"/>
      <c r="D6072" s="386"/>
      <c r="E6072" s="387"/>
      <c r="F6072" s="388"/>
      <c r="G6072" s="389"/>
      <c r="H6072" s="390"/>
      <c r="I6072" s="388"/>
      <c r="J6072" s="389"/>
      <c r="K6072" s="385"/>
      <c r="L6072" s="385"/>
      <c r="M6072" s="385"/>
      <c r="N6072" s="385"/>
      <c r="O6072" s="385"/>
      <c r="P6072" s="394" t="str">
        <f>TEXT(daily!$B6072,"mmmm")</f>
        <v>January</v>
      </c>
      <c r="Q6072" s="397"/>
      <c r="R6072" s="313" t="str">
        <f t="shared" si="134"/>
        <v>1900</v>
      </c>
    </row>
    <row r="6073" ht="24" customHeight="1" spans="1:18">
      <c r="A6073" s="383"/>
      <c r="B6073" s="384"/>
      <c r="C6073" s="385"/>
      <c r="D6073" s="386"/>
      <c r="E6073" s="387"/>
      <c r="F6073" s="388"/>
      <c r="G6073" s="389"/>
      <c r="H6073" s="390"/>
      <c r="I6073" s="388"/>
      <c r="J6073" s="389"/>
      <c r="K6073" s="385"/>
      <c r="L6073" s="385"/>
      <c r="M6073" s="385"/>
      <c r="N6073" s="385"/>
      <c r="O6073" s="385"/>
      <c r="P6073" s="394" t="str">
        <f>TEXT(daily!$B6073,"mmmm")</f>
        <v>January</v>
      </c>
      <c r="Q6073" s="396"/>
      <c r="R6073" s="313" t="str">
        <f t="shared" si="134"/>
        <v>1900</v>
      </c>
    </row>
    <row r="6074" ht="24" customHeight="1" spans="1:18">
      <c r="A6074" s="383"/>
      <c r="B6074" s="384"/>
      <c r="C6074" s="385"/>
      <c r="D6074" s="386"/>
      <c r="E6074" s="387"/>
      <c r="F6074" s="388"/>
      <c r="G6074" s="389"/>
      <c r="H6074" s="390"/>
      <c r="I6074" s="388"/>
      <c r="J6074" s="389"/>
      <c r="K6074" s="385"/>
      <c r="L6074" s="385"/>
      <c r="M6074" s="385"/>
      <c r="N6074" s="385"/>
      <c r="O6074" s="385"/>
      <c r="P6074" s="394" t="str">
        <f>TEXT(daily!$B6074,"mmmm")</f>
        <v>January</v>
      </c>
      <c r="Q6074" s="397"/>
      <c r="R6074" s="313" t="str">
        <f t="shared" si="134"/>
        <v>1900</v>
      </c>
    </row>
    <row r="6075" ht="24" customHeight="1" spans="1:18">
      <c r="A6075" s="383"/>
      <c r="B6075" s="384"/>
      <c r="C6075" s="385"/>
      <c r="D6075" s="386"/>
      <c r="E6075" s="387"/>
      <c r="F6075" s="388"/>
      <c r="G6075" s="389"/>
      <c r="H6075" s="390"/>
      <c r="I6075" s="388"/>
      <c r="J6075" s="389"/>
      <c r="K6075" s="385"/>
      <c r="L6075" s="385"/>
      <c r="M6075" s="385"/>
      <c r="N6075" s="385"/>
      <c r="O6075" s="385"/>
      <c r="P6075" s="394" t="str">
        <f>TEXT(daily!$B6075,"mmmm")</f>
        <v>January</v>
      </c>
      <c r="Q6075" s="396"/>
      <c r="R6075" s="313" t="str">
        <f t="shared" si="134"/>
        <v>1900</v>
      </c>
    </row>
    <row r="6076" ht="24" customHeight="1" spans="1:18">
      <c r="A6076" s="383"/>
      <c r="B6076" s="384"/>
      <c r="C6076" s="385"/>
      <c r="D6076" s="386"/>
      <c r="E6076" s="387"/>
      <c r="F6076" s="388"/>
      <c r="G6076" s="389"/>
      <c r="H6076" s="390"/>
      <c r="I6076" s="388"/>
      <c r="J6076" s="389"/>
      <c r="K6076" s="385"/>
      <c r="L6076" s="385"/>
      <c r="M6076" s="385"/>
      <c r="N6076" s="385"/>
      <c r="O6076" s="385"/>
      <c r="P6076" s="394" t="str">
        <f>TEXT(daily!$B6076,"mmmm")</f>
        <v>January</v>
      </c>
      <c r="Q6076" s="397"/>
      <c r="R6076" s="313" t="str">
        <f t="shared" si="134"/>
        <v>1900</v>
      </c>
    </row>
    <row r="6077" ht="24" customHeight="1" spans="1:18">
      <c r="A6077" s="383"/>
      <c r="B6077" s="384"/>
      <c r="C6077" s="385"/>
      <c r="D6077" s="386"/>
      <c r="E6077" s="387"/>
      <c r="F6077" s="388"/>
      <c r="G6077" s="389"/>
      <c r="H6077" s="390"/>
      <c r="I6077" s="388"/>
      <c r="J6077" s="389"/>
      <c r="K6077" s="385"/>
      <c r="L6077" s="385"/>
      <c r="M6077" s="385"/>
      <c r="N6077" s="385"/>
      <c r="O6077" s="385"/>
      <c r="P6077" s="394" t="str">
        <f>TEXT(daily!$B6077,"mmmm")</f>
        <v>January</v>
      </c>
      <c r="Q6077" s="396"/>
      <c r="R6077" s="313" t="str">
        <f t="shared" si="134"/>
        <v>1900</v>
      </c>
    </row>
    <row r="6078" ht="24" customHeight="1" spans="1:18">
      <c r="A6078" s="383"/>
      <c r="B6078" s="384"/>
      <c r="C6078" s="385"/>
      <c r="D6078" s="386"/>
      <c r="E6078" s="387"/>
      <c r="F6078" s="388"/>
      <c r="G6078" s="389"/>
      <c r="H6078" s="390"/>
      <c r="I6078" s="388"/>
      <c r="J6078" s="389"/>
      <c r="K6078" s="385"/>
      <c r="L6078" s="385"/>
      <c r="M6078" s="385"/>
      <c r="N6078" s="385"/>
      <c r="O6078" s="385"/>
      <c r="P6078" s="394" t="str">
        <f>TEXT(daily!$B6078,"mmmm")</f>
        <v>January</v>
      </c>
      <c r="Q6078" s="397"/>
      <c r="R6078" s="313" t="str">
        <f t="shared" si="134"/>
        <v>1900</v>
      </c>
    </row>
    <row r="6079" ht="24" customHeight="1" spans="1:18">
      <c r="A6079" s="383"/>
      <c r="B6079" s="384"/>
      <c r="C6079" s="385"/>
      <c r="D6079" s="386"/>
      <c r="E6079" s="387"/>
      <c r="F6079" s="388"/>
      <c r="G6079" s="389"/>
      <c r="H6079" s="390"/>
      <c r="I6079" s="388"/>
      <c r="J6079" s="389"/>
      <c r="K6079" s="385"/>
      <c r="L6079" s="385"/>
      <c r="M6079" s="385"/>
      <c r="N6079" s="385"/>
      <c r="O6079" s="385"/>
      <c r="P6079" s="394" t="str">
        <f>TEXT(daily!$B6079,"mmmm")</f>
        <v>January</v>
      </c>
      <c r="Q6079" s="396"/>
      <c r="R6079" s="313" t="str">
        <f t="shared" si="134"/>
        <v>1900</v>
      </c>
    </row>
    <row r="6080" ht="24" customHeight="1" spans="1:18">
      <c r="A6080" s="383"/>
      <c r="B6080" s="384"/>
      <c r="C6080" s="385"/>
      <c r="D6080" s="386"/>
      <c r="E6080" s="387"/>
      <c r="F6080" s="388"/>
      <c r="G6080" s="389"/>
      <c r="H6080" s="390"/>
      <c r="I6080" s="388"/>
      <c r="J6080" s="389"/>
      <c r="K6080" s="385"/>
      <c r="L6080" s="385"/>
      <c r="M6080" s="385"/>
      <c r="N6080" s="385"/>
      <c r="O6080" s="385"/>
      <c r="P6080" s="394" t="str">
        <f>TEXT(daily!$B6080,"mmmm")</f>
        <v>January</v>
      </c>
      <c r="Q6080" s="397"/>
      <c r="R6080" s="313" t="str">
        <f t="shared" si="134"/>
        <v>1900</v>
      </c>
    </row>
    <row r="6081" ht="24" customHeight="1" spans="1:18">
      <c r="A6081" s="383"/>
      <c r="B6081" s="384"/>
      <c r="C6081" s="385"/>
      <c r="D6081" s="386"/>
      <c r="E6081" s="387"/>
      <c r="F6081" s="388"/>
      <c r="G6081" s="389"/>
      <c r="H6081" s="390"/>
      <c r="I6081" s="388"/>
      <c r="J6081" s="389"/>
      <c r="K6081" s="385"/>
      <c r="L6081" s="385"/>
      <c r="M6081" s="385"/>
      <c r="N6081" s="385"/>
      <c r="O6081" s="385"/>
      <c r="P6081" s="394" t="str">
        <f>TEXT(daily!$B6081,"mmmm")</f>
        <v>January</v>
      </c>
      <c r="Q6081" s="396"/>
      <c r="R6081" s="313" t="str">
        <f t="shared" si="134"/>
        <v>1900</v>
      </c>
    </row>
    <row r="6082" ht="24" customHeight="1" spans="1:18">
      <c r="A6082" s="383"/>
      <c r="B6082" s="384"/>
      <c r="C6082" s="385"/>
      <c r="D6082" s="386"/>
      <c r="E6082" s="387"/>
      <c r="F6082" s="388"/>
      <c r="G6082" s="389"/>
      <c r="H6082" s="390"/>
      <c r="I6082" s="388"/>
      <c r="J6082" s="389"/>
      <c r="K6082" s="385"/>
      <c r="L6082" s="385"/>
      <c r="M6082" s="385"/>
      <c r="N6082" s="385"/>
      <c r="O6082" s="385"/>
      <c r="P6082" s="394" t="str">
        <f>TEXT(daily!$B6082,"mmmm")</f>
        <v>January</v>
      </c>
      <c r="Q6082" s="397"/>
      <c r="R6082" s="313" t="str">
        <f t="shared" si="134"/>
        <v>1900</v>
      </c>
    </row>
    <row r="6083" ht="24" customHeight="1" spans="1:18">
      <c r="A6083" s="383"/>
      <c r="B6083" s="384"/>
      <c r="C6083" s="385"/>
      <c r="D6083" s="386"/>
      <c r="E6083" s="387"/>
      <c r="F6083" s="388"/>
      <c r="G6083" s="389"/>
      <c r="H6083" s="390"/>
      <c r="I6083" s="388"/>
      <c r="J6083" s="389"/>
      <c r="K6083" s="385"/>
      <c r="L6083" s="385"/>
      <c r="M6083" s="385"/>
      <c r="N6083" s="385"/>
      <c r="O6083" s="385"/>
      <c r="P6083" s="394" t="str">
        <f>TEXT(daily!$B6083,"mmmm")</f>
        <v>January</v>
      </c>
      <c r="Q6083" s="396"/>
      <c r="R6083" s="313" t="str">
        <f t="shared" si="134"/>
        <v>1900</v>
      </c>
    </row>
    <row r="6084" ht="24" customHeight="1" spans="1:18">
      <c r="A6084" s="383"/>
      <c r="B6084" s="384"/>
      <c r="C6084" s="385"/>
      <c r="D6084" s="386"/>
      <c r="E6084" s="387"/>
      <c r="F6084" s="388"/>
      <c r="G6084" s="389"/>
      <c r="H6084" s="390"/>
      <c r="I6084" s="388"/>
      <c r="J6084" s="389"/>
      <c r="K6084" s="385"/>
      <c r="L6084" s="385"/>
      <c r="M6084" s="385"/>
      <c r="N6084" s="385"/>
      <c r="O6084" s="385"/>
      <c r="P6084" s="394" t="str">
        <f>TEXT(daily!$B6084,"mmmm")</f>
        <v>January</v>
      </c>
      <c r="Q6084" s="397"/>
      <c r="R6084" s="313" t="str">
        <f t="shared" si="134"/>
        <v>1900</v>
      </c>
    </row>
    <row r="6085" ht="24" customHeight="1" spans="1:18">
      <c r="A6085" s="383"/>
      <c r="B6085" s="384"/>
      <c r="C6085" s="385"/>
      <c r="D6085" s="386"/>
      <c r="E6085" s="387"/>
      <c r="F6085" s="388"/>
      <c r="G6085" s="389"/>
      <c r="H6085" s="390"/>
      <c r="I6085" s="388"/>
      <c r="J6085" s="389"/>
      <c r="K6085" s="385"/>
      <c r="L6085" s="385"/>
      <c r="M6085" s="385"/>
      <c r="N6085" s="385"/>
      <c r="O6085" s="385"/>
      <c r="P6085" s="394" t="str">
        <f>TEXT(daily!$B6085,"mmmm")</f>
        <v>January</v>
      </c>
      <c r="Q6085" s="396"/>
      <c r="R6085" s="313" t="str">
        <f t="shared" si="134"/>
        <v>1900</v>
      </c>
    </row>
    <row r="6086" ht="24" customHeight="1" spans="1:18">
      <c r="A6086" s="383"/>
      <c r="B6086" s="384"/>
      <c r="C6086" s="385"/>
      <c r="D6086" s="386"/>
      <c r="E6086" s="387"/>
      <c r="F6086" s="388"/>
      <c r="G6086" s="389"/>
      <c r="H6086" s="390"/>
      <c r="I6086" s="388"/>
      <c r="J6086" s="389"/>
      <c r="K6086" s="385"/>
      <c r="L6086" s="385"/>
      <c r="M6086" s="385"/>
      <c r="N6086" s="385"/>
      <c r="O6086" s="385"/>
      <c r="P6086" s="394" t="str">
        <f>TEXT(daily!$B6086,"mmmm")</f>
        <v>January</v>
      </c>
      <c r="Q6086" s="397"/>
      <c r="R6086" s="313" t="str">
        <f t="shared" si="134"/>
        <v>1900</v>
      </c>
    </row>
    <row r="6087" ht="24" customHeight="1" spans="1:18">
      <c r="A6087" s="383"/>
      <c r="B6087" s="384"/>
      <c r="C6087" s="385"/>
      <c r="D6087" s="386"/>
      <c r="E6087" s="387"/>
      <c r="F6087" s="388"/>
      <c r="G6087" s="389"/>
      <c r="H6087" s="390"/>
      <c r="I6087" s="388"/>
      <c r="J6087" s="389"/>
      <c r="K6087" s="385"/>
      <c r="L6087" s="385"/>
      <c r="M6087" s="385"/>
      <c r="N6087" s="385"/>
      <c r="O6087" s="385"/>
      <c r="P6087" s="394" t="str">
        <f>TEXT(daily!$B6087,"mmmm")</f>
        <v>January</v>
      </c>
      <c r="Q6087" s="396"/>
      <c r="R6087" s="313" t="str">
        <f t="shared" si="134"/>
        <v>1900</v>
      </c>
    </row>
    <row r="6088" ht="24" customHeight="1" spans="1:18">
      <c r="A6088" s="383"/>
      <c r="B6088" s="384"/>
      <c r="C6088" s="385"/>
      <c r="D6088" s="386"/>
      <c r="E6088" s="387"/>
      <c r="F6088" s="388"/>
      <c r="G6088" s="389"/>
      <c r="H6088" s="390"/>
      <c r="I6088" s="388"/>
      <c r="J6088" s="389"/>
      <c r="K6088" s="385"/>
      <c r="L6088" s="385"/>
      <c r="M6088" s="385"/>
      <c r="N6088" s="385"/>
      <c r="O6088" s="385"/>
      <c r="P6088" s="394" t="str">
        <f>TEXT(daily!$B6088,"mmmm")</f>
        <v>January</v>
      </c>
      <c r="Q6088" s="397"/>
      <c r="R6088" s="313" t="str">
        <f t="shared" si="134"/>
        <v>1900</v>
      </c>
    </row>
    <row r="6089" ht="24" customHeight="1" spans="1:18">
      <c r="A6089" s="383"/>
      <c r="B6089" s="384"/>
      <c r="C6089" s="385"/>
      <c r="D6089" s="386"/>
      <c r="E6089" s="387"/>
      <c r="F6089" s="388"/>
      <c r="G6089" s="389"/>
      <c r="H6089" s="390"/>
      <c r="I6089" s="388"/>
      <c r="J6089" s="389"/>
      <c r="K6089" s="385"/>
      <c r="L6089" s="385"/>
      <c r="M6089" s="385"/>
      <c r="N6089" s="385"/>
      <c r="O6089" s="385"/>
      <c r="P6089" s="394" t="str">
        <f>TEXT(daily!$B6089,"mmmm")</f>
        <v>January</v>
      </c>
      <c r="Q6089" s="396"/>
      <c r="R6089" s="313" t="str">
        <f t="shared" si="134"/>
        <v>1900</v>
      </c>
    </row>
    <row r="6090" ht="24" customHeight="1" spans="1:18">
      <c r="A6090" s="383"/>
      <c r="B6090" s="384"/>
      <c r="C6090" s="385"/>
      <c r="D6090" s="386"/>
      <c r="E6090" s="387"/>
      <c r="F6090" s="388"/>
      <c r="G6090" s="389"/>
      <c r="H6090" s="390"/>
      <c r="I6090" s="388"/>
      <c r="J6090" s="389"/>
      <c r="K6090" s="385"/>
      <c r="L6090" s="385"/>
      <c r="M6090" s="385"/>
      <c r="N6090" s="385"/>
      <c r="O6090" s="385"/>
      <c r="P6090" s="394" t="str">
        <f>TEXT(daily!$B6090,"mmmm")</f>
        <v>January</v>
      </c>
      <c r="Q6090" s="397"/>
      <c r="R6090" s="313" t="str">
        <f t="shared" si="134"/>
        <v>1900</v>
      </c>
    </row>
    <row r="6091" ht="24" customHeight="1" spans="1:18">
      <c r="A6091" s="383"/>
      <c r="B6091" s="384"/>
      <c r="C6091" s="385"/>
      <c r="D6091" s="386"/>
      <c r="E6091" s="387"/>
      <c r="F6091" s="388"/>
      <c r="G6091" s="389"/>
      <c r="H6091" s="390"/>
      <c r="I6091" s="388"/>
      <c r="J6091" s="389"/>
      <c r="K6091" s="385"/>
      <c r="L6091" s="385"/>
      <c r="M6091" s="385"/>
      <c r="N6091" s="385"/>
      <c r="O6091" s="385"/>
      <c r="P6091" s="394" t="str">
        <f>TEXT(daily!$B6091,"mmmm")</f>
        <v>January</v>
      </c>
      <c r="Q6091" s="396"/>
      <c r="R6091" s="313" t="str">
        <f t="shared" si="134"/>
        <v>1900</v>
      </c>
    </row>
    <row r="6092" ht="24" customHeight="1" spans="1:18">
      <c r="A6092" s="383"/>
      <c r="B6092" s="384"/>
      <c r="C6092" s="385"/>
      <c r="D6092" s="386"/>
      <c r="E6092" s="387"/>
      <c r="F6092" s="388"/>
      <c r="G6092" s="389"/>
      <c r="H6092" s="390"/>
      <c r="I6092" s="388"/>
      <c r="J6092" s="389"/>
      <c r="K6092" s="385"/>
      <c r="L6092" s="385"/>
      <c r="M6092" s="385"/>
      <c r="N6092" s="385"/>
      <c r="O6092" s="385"/>
      <c r="P6092" s="394" t="str">
        <f>TEXT(daily!$B6092,"mmmm")</f>
        <v>January</v>
      </c>
      <c r="Q6092" s="397"/>
      <c r="R6092" s="313" t="str">
        <f t="shared" si="134"/>
        <v>1900</v>
      </c>
    </row>
    <row r="6093" ht="24" customHeight="1" spans="1:18">
      <c r="A6093" s="383"/>
      <c r="B6093" s="384"/>
      <c r="C6093" s="385"/>
      <c r="D6093" s="386"/>
      <c r="E6093" s="387"/>
      <c r="F6093" s="388"/>
      <c r="G6093" s="389"/>
      <c r="H6093" s="390"/>
      <c r="I6093" s="388"/>
      <c r="J6093" s="389"/>
      <c r="K6093" s="385"/>
      <c r="L6093" s="385"/>
      <c r="M6093" s="385"/>
      <c r="N6093" s="385"/>
      <c r="O6093" s="385"/>
      <c r="P6093" s="394" t="str">
        <f>TEXT(daily!$B6093,"mmmm")</f>
        <v>January</v>
      </c>
      <c r="Q6093" s="396"/>
      <c r="R6093" s="313" t="str">
        <f t="shared" si="134"/>
        <v>1900</v>
      </c>
    </row>
    <row r="6094" ht="24" customHeight="1" spans="1:18">
      <c r="A6094" s="383"/>
      <c r="B6094" s="384"/>
      <c r="C6094" s="385"/>
      <c r="D6094" s="386"/>
      <c r="E6094" s="387"/>
      <c r="F6094" s="388"/>
      <c r="G6094" s="389"/>
      <c r="H6094" s="390"/>
      <c r="I6094" s="388"/>
      <c r="J6094" s="389"/>
      <c r="K6094" s="385"/>
      <c r="L6094" s="385"/>
      <c r="M6094" s="385"/>
      <c r="N6094" s="385"/>
      <c r="O6094" s="385"/>
      <c r="P6094" s="394" t="str">
        <f>TEXT(daily!$B6094,"mmmm")</f>
        <v>January</v>
      </c>
      <c r="Q6094" s="397"/>
      <c r="R6094" s="313" t="str">
        <f t="shared" si="134"/>
        <v>1900</v>
      </c>
    </row>
    <row r="6095" ht="24" customHeight="1" spans="1:18">
      <c r="A6095" s="383"/>
      <c r="B6095" s="384"/>
      <c r="C6095" s="385"/>
      <c r="D6095" s="386"/>
      <c r="E6095" s="387"/>
      <c r="F6095" s="388"/>
      <c r="G6095" s="389"/>
      <c r="H6095" s="390"/>
      <c r="I6095" s="388"/>
      <c r="J6095" s="389"/>
      <c r="K6095" s="385"/>
      <c r="L6095" s="385"/>
      <c r="M6095" s="385"/>
      <c r="N6095" s="385"/>
      <c r="O6095" s="385"/>
      <c r="P6095" s="394" t="str">
        <f>TEXT(daily!$B6095,"mmmm")</f>
        <v>January</v>
      </c>
      <c r="Q6095" s="396"/>
      <c r="R6095" s="313" t="str">
        <f t="shared" ref="R6095:R6158" si="135">TEXT(B6095,"yyyy")</f>
        <v>1900</v>
      </c>
    </row>
    <row r="6096" ht="24" customHeight="1" spans="1:18">
      <c r="A6096" s="383"/>
      <c r="B6096" s="384"/>
      <c r="C6096" s="385"/>
      <c r="D6096" s="386"/>
      <c r="E6096" s="387"/>
      <c r="F6096" s="388"/>
      <c r="G6096" s="389"/>
      <c r="H6096" s="390"/>
      <c r="I6096" s="388"/>
      <c r="J6096" s="389"/>
      <c r="K6096" s="385"/>
      <c r="L6096" s="385"/>
      <c r="M6096" s="385"/>
      <c r="N6096" s="385"/>
      <c r="O6096" s="385"/>
      <c r="P6096" s="394" t="str">
        <f>TEXT(daily!$B6096,"mmmm")</f>
        <v>January</v>
      </c>
      <c r="Q6096" s="397"/>
      <c r="R6096" s="313" t="str">
        <f t="shared" si="135"/>
        <v>1900</v>
      </c>
    </row>
    <row r="6097" ht="24" customHeight="1" spans="1:18">
      <c r="A6097" s="383"/>
      <c r="B6097" s="384"/>
      <c r="C6097" s="385"/>
      <c r="D6097" s="386"/>
      <c r="E6097" s="387"/>
      <c r="F6097" s="388"/>
      <c r="G6097" s="389"/>
      <c r="H6097" s="390"/>
      <c r="I6097" s="388"/>
      <c r="J6097" s="389"/>
      <c r="K6097" s="385"/>
      <c r="L6097" s="385"/>
      <c r="M6097" s="385"/>
      <c r="N6097" s="385"/>
      <c r="O6097" s="385"/>
      <c r="P6097" s="394" t="str">
        <f>TEXT(daily!$B6097,"mmmm")</f>
        <v>January</v>
      </c>
      <c r="Q6097" s="396"/>
      <c r="R6097" s="313" t="str">
        <f t="shared" si="135"/>
        <v>1900</v>
      </c>
    </row>
    <row r="6098" ht="24" customHeight="1" spans="1:18">
      <c r="A6098" s="383"/>
      <c r="B6098" s="384"/>
      <c r="C6098" s="385"/>
      <c r="D6098" s="386"/>
      <c r="E6098" s="387"/>
      <c r="F6098" s="388"/>
      <c r="G6098" s="389"/>
      <c r="H6098" s="390"/>
      <c r="I6098" s="388"/>
      <c r="J6098" s="389"/>
      <c r="K6098" s="385"/>
      <c r="L6098" s="385"/>
      <c r="M6098" s="385"/>
      <c r="N6098" s="385"/>
      <c r="O6098" s="385"/>
      <c r="P6098" s="394" t="str">
        <f>TEXT(daily!$B6098,"mmmm")</f>
        <v>January</v>
      </c>
      <c r="Q6098" s="397"/>
      <c r="R6098" s="313" t="str">
        <f t="shared" si="135"/>
        <v>1900</v>
      </c>
    </row>
    <row r="6099" ht="24" customHeight="1" spans="1:18">
      <c r="A6099" s="383"/>
      <c r="B6099" s="384"/>
      <c r="C6099" s="385"/>
      <c r="D6099" s="386"/>
      <c r="E6099" s="387"/>
      <c r="F6099" s="388"/>
      <c r="G6099" s="389"/>
      <c r="H6099" s="390"/>
      <c r="I6099" s="388"/>
      <c r="J6099" s="389"/>
      <c r="K6099" s="385"/>
      <c r="L6099" s="385"/>
      <c r="M6099" s="385"/>
      <c r="N6099" s="385"/>
      <c r="O6099" s="385"/>
      <c r="P6099" s="394" t="str">
        <f>TEXT(daily!$B6099,"mmmm")</f>
        <v>January</v>
      </c>
      <c r="Q6099" s="396"/>
      <c r="R6099" s="313" t="str">
        <f t="shared" si="135"/>
        <v>1900</v>
      </c>
    </row>
    <row r="6100" ht="24" customHeight="1" spans="1:18">
      <c r="A6100" s="383"/>
      <c r="B6100" s="384"/>
      <c r="C6100" s="385"/>
      <c r="D6100" s="386"/>
      <c r="E6100" s="387"/>
      <c r="F6100" s="388"/>
      <c r="G6100" s="389"/>
      <c r="H6100" s="390"/>
      <c r="I6100" s="388"/>
      <c r="J6100" s="389"/>
      <c r="K6100" s="385"/>
      <c r="L6100" s="385"/>
      <c r="M6100" s="385"/>
      <c r="N6100" s="385"/>
      <c r="O6100" s="385"/>
      <c r="P6100" s="394" t="str">
        <f>TEXT(daily!$B6100,"mmmm")</f>
        <v>January</v>
      </c>
      <c r="Q6100" s="397"/>
      <c r="R6100" s="313" t="str">
        <f t="shared" si="135"/>
        <v>1900</v>
      </c>
    </row>
    <row r="6101" ht="24" customHeight="1" spans="1:18">
      <c r="A6101" s="383"/>
      <c r="B6101" s="384"/>
      <c r="C6101" s="385"/>
      <c r="D6101" s="386"/>
      <c r="E6101" s="387"/>
      <c r="F6101" s="388"/>
      <c r="G6101" s="389"/>
      <c r="H6101" s="390"/>
      <c r="I6101" s="388"/>
      <c r="J6101" s="389"/>
      <c r="K6101" s="385"/>
      <c r="L6101" s="385"/>
      <c r="M6101" s="385"/>
      <c r="N6101" s="385"/>
      <c r="O6101" s="385"/>
      <c r="P6101" s="394" t="str">
        <f>TEXT(daily!$B6101,"mmmm")</f>
        <v>January</v>
      </c>
      <c r="Q6101" s="396"/>
      <c r="R6101" s="313" t="str">
        <f t="shared" si="135"/>
        <v>1900</v>
      </c>
    </row>
    <row r="6102" ht="24" customHeight="1" spans="1:18">
      <c r="A6102" s="383"/>
      <c r="B6102" s="384"/>
      <c r="C6102" s="385"/>
      <c r="D6102" s="386"/>
      <c r="E6102" s="387"/>
      <c r="F6102" s="388"/>
      <c r="G6102" s="389"/>
      <c r="H6102" s="390"/>
      <c r="I6102" s="388"/>
      <c r="J6102" s="389"/>
      <c r="K6102" s="385"/>
      <c r="L6102" s="385"/>
      <c r="M6102" s="385"/>
      <c r="N6102" s="385"/>
      <c r="O6102" s="385"/>
      <c r="P6102" s="394" t="str">
        <f>TEXT(daily!$B6102,"mmmm")</f>
        <v>January</v>
      </c>
      <c r="Q6102" s="397"/>
      <c r="R6102" s="313" t="str">
        <f t="shared" si="135"/>
        <v>1900</v>
      </c>
    </row>
    <row r="6103" ht="24" customHeight="1" spans="1:18">
      <c r="A6103" s="383"/>
      <c r="B6103" s="384"/>
      <c r="C6103" s="385"/>
      <c r="D6103" s="386"/>
      <c r="E6103" s="387"/>
      <c r="F6103" s="388"/>
      <c r="G6103" s="389"/>
      <c r="H6103" s="390"/>
      <c r="I6103" s="388"/>
      <c r="J6103" s="389"/>
      <c r="K6103" s="385"/>
      <c r="L6103" s="385"/>
      <c r="M6103" s="385"/>
      <c r="N6103" s="385"/>
      <c r="O6103" s="385"/>
      <c r="P6103" s="394" t="str">
        <f>TEXT(daily!$B6103,"mmmm")</f>
        <v>January</v>
      </c>
      <c r="Q6103" s="396"/>
      <c r="R6103" s="313" t="str">
        <f t="shared" si="135"/>
        <v>1900</v>
      </c>
    </row>
    <row r="6104" ht="24" customHeight="1" spans="1:18">
      <c r="A6104" s="383"/>
      <c r="B6104" s="384"/>
      <c r="C6104" s="385"/>
      <c r="D6104" s="386"/>
      <c r="E6104" s="387"/>
      <c r="F6104" s="388"/>
      <c r="G6104" s="389"/>
      <c r="H6104" s="390"/>
      <c r="I6104" s="388"/>
      <c r="J6104" s="389"/>
      <c r="K6104" s="385"/>
      <c r="L6104" s="385"/>
      <c r="M6104" s="385"/>
      <c r="N6104" s="385"/>
      <c r="O6104" s="385"/>
      <c r="P6104" s="394" t="str">
        <f>TEXT(daily!$B6104,"mmmm")</f>
        <v>January</v>
      </c>
      <c r="Q6104" s="397"/>
      <c r="R6104" s="313" t="str">
        <f t="shared" si="135"/>
        <v>1900</v>
      </c>
    </row>
    <row r="6105" ht="24" customHeight="1" spans="1:18">
      <c r="A6105" s="383"/>
      <c r="B6105" s="384"/>
      <c r="C6105" s="385"/>
      <c r="D6105" s="386"/>
      <c r="E6105" s="387"/>
      <c r="F6105" s="388"/>
      <c r="G6105" s="389"/>
      <c r="H6105" s="390"/>
      <c r="I6105" s="388"/>
      <c r="J6105" s="389"/>
      <c r="K6105" s="385"/>
      <c r="L6105" s="385"/>
      <c r="M6105" s="385"/>
      <c r="N6105" s="385"/>
      <c r="O6105" s="385"/>
      <c r="P6105" s="394" t="str">
        <f>TEXT(daily!$B6105,"mmmm")</f>
        <v>January</v>
      </c>
      <c r="Q6105" s="396"/>
      <c r="R6105" s="313" t="str">
        <f t="shared" si="135"/>
        <v>1900</v>
      </c>
    </row>
    <row r="6106" ht="24" customHeight="1" spans="1:18">
      <c r="A6106" s="383"/>
      <c r="B6106" s="384"/>
      <c r="C6106" s="385"/>
      <c r="D6106" s="386"/>
      <c r="E6106" s="387"/>
      <c r="F6106" s="388"/>
      <c r="G6106" s="389"/>
      <c r="H6106" s="390"/>
      <c r="I6106" s="388"/>
      <c r="J6106" s="389"/>
      <c r="K6106" s="385"/>
      <c r="L6106" s="385"/>
      <c r="M6106" s="385"/>
      <c r="N6106" s="385"/>
      <c r="O6106" s="385"/>
      <c r="P6106" s="394" t="str">
        <f>TEXT(daily!$B6106,"mmmm")</f>
        <v>January</v>
      </c>
      <c r="Q6106" s="397"/>
      <c r="R6106" s="313" t="str">
        <f t="shared" si="135"/>
        <v>1900</v>
      </c>
    </row>
    <row r="6107" ht="24" customHeight="1" spans="1:18">
      <c r="A6107" s="383"/>
      <c r="B6107" s="384"/>
      <c r="C6107" s="385"/>
      <c r="D6107" s="386"/>
      <c r="E6107" s="387"/>
      <c r="F6107" s="388"/>
      <c r="G6107" s="389"/>
      <c r="H6107" s="390"/>
      <c r="I6107" s="388"/>
      <c r="J6107" s="389"/>
      <c r="K6107" s="385"/>
      <c r="L6107" s="385"/>
      <c r="M6107" s="385"/>
      <c r="N6107" s="385"/>
      <c r="O6107" s="385"/>
      <c r="P6107" s="394" t="str">
        <f>TEXT(daily!$B6107,"mmmm")</f>
        <v>January</v>
      </c>
      <c r="Q6107" s="396"/>
      <c r="R6107" s="313" t="str">
        <f t="shared" si="135"/>
        <v>1900</v>
      </c>
    </row>
    <row r="6108" ht="24" customHeight="1" spans="1:18">
      <c r="A6108" s="383"/>
      <c r="B6108" s="384"/>
      <c r="C6108" s="385"/>
      <c r="D6108" s="386"/>
      <c r="E6108" s="387"/>
      <c r="F6108" s="388"/>
      <c r="G6108" s="389"/>
      <c r="H6108" s="390"/>
      <c r="I6108" s="388"/>
      <c r="J6108" s="389"/>
      <c r="K6108" s="385"/>
      <c r="L6108" s="385"/>
      <c r="M6108" s="385"/>
      <c r="N6108" s="385"/>
      <c r="O6108" s="385"/>
      <c r="P6108" s="394" t="str">
        <f>TEXT(daily!$B6108,"mmmm")</f>
        <v>January</v>
      </c>
      <c r="Q6108" s="397"/>
      <c r="R6108" s="313" t="str">
        <f t="shared" si="135"/>
        <v>1900</v>
      </c>
    </row>
    <row r="6109" ht="24" customHeight="1" spans="1:18">
      <c r="A6109" s="383"/>
      <c r="B6109" s="384"/>
      <c r="C6109" s="385"/>
      <c r="D6109" s="386"/>
      <c r="E6109" s="387"/>
      <c r="F6109" s="388"/>
      <c r="G6109" s="389"/>
      <c r="H6109" s="390"/>
      <c r="I6109" s="388"/>
      <c r="J6109" s="389"/>
      <c r="K6109" s="385"/>
      <c r="L6109" s="385"/>
      <c r="M6109" s="385"/>
      <c r="N6109" s="385"/>
      <c r="O6109" s="385"/>
      <c r="P6109" s="394" t="str">
        <f>TEXT(daily!$B6109,"mmmm")</f>
        <v>January</v>
      </c>
      <c r="Q6109" s="396"/>
      <c r="R6109" s="313" t="str">
        <f t="shared" si="135"/>
        <v>1900</v>
      </c>
    </row>
    <row r="6110" ht="24" customHeight="1" spans="1:18">
      <c r="A6110" s="383"/>
      <c r="B6110" s="384"/>
      <c r="C6110" s="385"/>
      <c r="D6110" s="386"/>
      <c r="E6110" s="387"/>
      <c r="F6110" s="388"/>
      <c r="G6110" s="389"/>
      <c r="H6110" s="390"/>
      <c r="I6110" s="388"/>
      <c r="J6110" s="389"/>
      <c r="K6110" s="385"/>
      <c r="L6110" s="385"/>
      <c r="M6110" s="385"/>
      <c r="N6110" s="385"/>
      <c r="O6110" s="385"/>
      <c r="P6110" s="394" t="str">
        <f>TEXT(daily!$B6110,"mmmm")</f>
        <v>January</v>
      </c>
      <c r="Q6110" s="397"/>
      <c r="R6110" s="313" t="str">
        <f t="shared" si="135"/>
        <v>1900</v>
      </c>
    </row>
    <row r="6111" ht="24" customHeight="1" spans="1:18">
      <c r="A6111" s="383"/>
      <c r="B6111" s="384"/>
      <c r="C6111" s="385"/>
      <c r="D6111" s="386"/>
      <c r="E6111" s="387"/>
      <c r="F6111" s="388"/>
      <c r="G6111" s="389"/>
      <c r="H6111" s="390"/>
      <c r="I6111" s="388"/>
      <c r="J6111" s="389"/>
      <c r="K6111" s="385"/>
      <c r="L6111" s="385"/>
      <c r="M6111" s="385"/>
      <c r="N6111" s="385"/>
      <c r="O6111" s="385"/>
      <c r="P6111" s="394" t="str">
        <f>TEXT(daily!$B6111,"mmmm")</f>
        <v>January</v>
      </c>
      <c r="Q6111" s="396"/>
      <c r="R6111" s="313" t="str">
        <f t="shared" si="135"/>
        <v>1900</v>
      </c>
    </row>
    <row r="6112" ht="24" customHeight="1" spans="1:18">
      <c r="A6112" s="383"/>
      <c r="B6112" s="384"/>
      <c r="C6112" s="385"/>
      <c r="D6112" s="386"/>
      <c r="E6112" s="387"/>
      <c r="F6112" s="388"/>
      <c r="G6112" s="389"/>
      <c r="H6112" s="390"/>
      <c r="I6112" s="388"/>
      <c r="J6112" s="389"/>
      <c r="K6112" s="385"/>
      <c r="L6112" s="385"/>
      <c r="M6112" s="385"/>
      <c r="N6112" s="385"/>
      <c r="O6112" s="385"/>
      <c r="P6112" s="394" t="str">
        <f>TEXT(daily!$B6112,"mmmm")</f>
        <v>January</v>
      </c>
      <c r="Q6112" s="397"/>
      <c r="R6112" s="313" t="str">
        <f t="shared" si="135"/>
        <v>1900</v>
      </c>
    </row>
    <row r="6113" ht="24" customHeight="1" spans="1:18">
      <c r="A6113" s="383"/>
      <c r="B6113" s="384"/>
      <c r="C6113" s="385"/>
      <c r="D6113" s="386"/>
      <c r="E6113" s="387"/>
      <c r="F6113" s="388"/>
      <c r="G6113" s="389"/>
      <c r="H6113" s="390"/>
      <c r="I6113" s="388"/>
      <c r="J6113" s="389"/>
      <c r="K6113" s="385"/>
      <c r="L6113" s="385"/>
      <c r="M6113" s="385"/>
      <c r="N6113" s="385"/>
      <c r="O6113" s="385"/>
      <c r="P6113" s="394" t="str">
        <f>TEXT(daily!$B6113,"mmmm")</f>
        <v>January</v>
      </c>
      <c r="Q6113" s="396"/>
      <c r="R6113" s="313" t="str">
        <f t="shared" si="135"/>
        <v>1900</v>
      </c>
    </row>
    <row r="6114" ht="24" customHeight="1" spans="1:18">
      <c r="A6114" s="383"/>
      <c r="B6114" s="384"/>
      <c r="C6114" s="385"/>
      <c r="D6114" s="386"/>
      <c r="E6114" s="387"/>
      <c r="F6114" s="388"/>
      <c r="G6114" s="389"/>
      <c r="H6114" s="390"/>
      <c r="I6114" s="388"/>
      <c r="J6114" s="389"/>
      <c r="K6114" s="385"/>
      <c r="L6114" s="385"/>
      <c r="M6114" s="385"/>
      <c r="N6114" s="385"/>
      <c r="O6114" s="385"/>
      <c r="P6114" s="394" t="str">
        <f>TEXT(daily!$B6114,"mmmm")</f>
        <v>January</v>
      </c>
      <c r="Q6114" s="397"/>
      <c r="R6114" s="313" t="str">
        <f t="shared" si="135"/>
        <v>1900</v>
      </c>
    </row>
    <row r="6115" ht="24" customHeight="1" spans="1:18">
      <c r="A6115" s="383"/>
      <c r="B6115" s="384"/>
      <c r="C6115" s="385"/>
      <c r="D6115" s="386"/>
      <c r="E6115" s="387"/>
      <c r="F6115" s="388"/>
      <c r="G6115" s="389"/>
      <c r="H6115" s="390"/>
      <c r="I6115" s="388"/>
      <c r="J6115" s="389"/>
      <c r="K6115" s="385"/>
      <c r="L6115" s="385"/>
      <c r="M6115" s="385"/>
      <c r="N6115" s="385"/>
      <c r="O6115" s="385"/>
      <c r="P6115" s="394" t="str">
        <f>TEXT(daily!$B6115,"mmmm")</f>
        <v>January</v>
      </c>
      <c r="Q6115" s="396"/>
      <c r="R6115" s="313" t="str">
        <f t="shared" si="135"/>
        <v>1900</v>
      </c>
    </row>
    <row r="6116" ht="24" customHeight="1" spans="1:18">
      <c r="A6116" s="383"/>
      <c r="B6116" s="384"/>
      <c r="C6116" s="385"/>
      <c r="D6116" s="386"/>
      <c r="E6116" s="387"/>
      <c r="F6116" s="388"/>
      <c r="G6116" s="389"/>
      <c r="H6116" s="390"/>
      <c r="I6116" s="388"/>
      <c r="J6116" s="389"/>
      <c r="K6116" s="385"/>
      <c r="L6116" s="385"/>
      <c r="M6116" s="385"/>
      <c r="N6116" s="385"/>
      <c r="O6116" s="385"/>
      <c r="P6116" s="394" t="str">
        <f>TEXT(daily!$B6116,"mmmm")</f>
        <v>January</v>
      </c>
      <c r="Q6116" s="397"/>
      <c r="R6116" s="313" t="str">
        <f t="shared" si="135"/>
        <v>1900</v>
      </c>
    </row>
    <row r="6117" ht="24" customHeight="1" spans="1:18">
      <c r="A6117" s="383"/>
      <c r="B6117" s="384"/>
      <c r="C6117" s="385"/>
      <c r="D6117" s="386"/>
      <c r="E6117" s="387"/>
      <c r="F6117" s="388"/>
      <c r="G6117" s="389"/>
      <c r="H6117" s="390"/>
      <c r="I6117" s="388"/>
      <c r="J6117" s="389"/>
      <c r="K6117" s="385"/>
      <c r="L6117" s="385"/>
      <c r="M6117" s="385"/>
      <c r="N6117" s="385"/>
      <c r="O6117" s="385"/>
      <c r="P6117" s="394" t="str">
        <f>TEXT(daily!$B6117,"mmmm")</f>
        <v>January</v>
      </c>
      <c r="Q6117" s="396"/>
      <c r="R6117" s="313" t="str">
        <f t="shared" si="135"/>
        <v>1900</v>
      </c>
    </row>
    <row r="6118" ht="24" customHeight="1" spans="1:18">
      <c r="A6118" s="383"/>
      <c r="B6118" s="384"/>
      <c r="C6118" s="385"/>
      <c r="D6118" s="386"/>
      <c r="E6118" s="387"/>
      <c r="F6118" s="388"/>
      <c r="G6118" s="389"/>
      <c r="H6118" s="390"/>
      <c r="I6118" s="388"/>
      <c r="J6118" s="389"/>
      <c r="K6118" s="385"/>
      <c r="L6118" s="385"/>
      <c r="M6118" s="385"/>
      <c r="N6118" s="385"/>
      <c r="O6118" s="385"/>
      <c r="P6118" s="394" t="str">
        <f>TEXT(daily!$B6118,"mmmm")</f>
        <v>January</v>
      </c>
      <c r="Q6118" s="397"/>
      <c r="R6118" s="313" t="str">
        <f t="shared" si="135"/>
        <v>1900</v>
      </c>
    </row>
    <row r="6119" ht="24" customHeight="1" spans="1:18">
      <c r="A6119" s="383"/>
      <c r="B6119" s="384"/>
      <c r="C6119" s="385"/>
      <c r="D6119" s="386"/>
      <c r="E6119" s="387"/>
      <c r="F6119" s="388"/>
      <c r="G6119" s="389"/>
      <c r="H6119" s="390"/>
      <c r="I6119" s="388"/>
      <c r="J6119" s="389"/>
      <c r="K6119" s="385"/>
      <c r="L6119" s="385"/>
      <c r="M6119" s="385"/>
      <c r="N6119" s="385"/>
      <c r="O6119" s="385"/>
      <c r="P6119" s="394" t="str">
        <f>TEXT(daily!$B6119,"mmmm")</f>
        <v>January</v>
      </c>
      <c r="Q6119" s="396"/>
      <c r="R6119" s="313" t="str">
        <f t="shared" si="135"/>
        <v>1900</v>
      </c>
    </row>
    <row r="6120" ht="24" customHeight="1" spans="1:18">
      <c r="A6120" s="383"/>
      <c r="B6120" s="384"/>
      <c r="C6120" s="385"/>
      <c r="D6120" s="386"/>
      <c r="E6120" s="387"/>
      <c r="F6120" s="388"/>
      <c r="G6120" s="389"/>
      <c r="H6120" s="390"/>
      <c r="I6120" s="388"/>
      <c r="J6120" s="389"/>
      <c r="K6120" s="385"/>
      <c r="L6120" s="385"/>
      <c r="M6120" s="385"/>
      <c r="N6120" s="385"/>
      <c r="O6120" s="385"/>
      <c r="P6120" s="394" t="str">
        <f>TEXT(daily!$B6120,"mmmm")</f>
        <v>January</v>
      </c>
      <c r="Q6120" s="397"/>
      <c r="R6120" s="313" t="str">
        <f t="shared" si="135"/>
        <v>1900</v>
      </c>
    </row>
    <row r="6121" ht="24" customHeight="1" spans="1:18">
      <c r="A6121" s="383"/>
      <c r="B6121" s="384"/>
      <c r="C6121" s="385"/>
      <c r="D6121" s="386"/>
      <c r="E6121" s="387"/>
      <c r="F6121" s="388"/>
      <c r="G6121" s="389"/>
      <c r="H6121" s="390"/>
      <c r="I6121" s="388"/>
      <c r="J6121" s="389"/>
      <c r="K6121" s="385"/>
      <c r="L6121" s="385"/>
      <c r="M6121" s="385"/>
      <c r="N6121" s="385"/>
      <c r="O6121" s="385"/>
      <c r="P6121" s="394" t="str">
        <f>TEXT(daily!$B6121,"mmmm")</f>
        <v>January</v>
      </c>
      <c r="Q6121" s="396"/>
      <c r="R6121" s="313" t="str">
        <f t="shared" si="135"/>
        <v>1900</v>
      </c>
    </row>
    <row r="6122" ht="24" customHeight="1" spans="1:18">
      <c r="A6122" s="383"/>
      <c r="B6122" s="384"/>
      <c r="C6122" s="385"/>
      <c r="D6122" s="386"/>
      <c r="E6122" s="387"/>
      <c r="F6122" s="388"/>
      <c r="G6122" s="389"/>
      <c r="H6122" s="390"/>
      <c r="I6122" s="388"/>
      <c r="J6122" s="389"/>
      <c r="K6122" s="385"/>
      <c r="L6122" s="385"/>
      <c r="M6122" s="385"/>
      <c r="N6122" s="385"/>
      <c r="O6122" s="385"/>
      <c r="P6122" s="394" t="str">
        <f>TEXT(daily!$B6122,"mmmm")</f>
        <v>January</v>
      </c>
      <c r="Q6122" s="397"/>
      <c r="R6122" s="313" t="str">
        <f t="shared" si="135"/>
        <v>1900</v>
      </c>
    </row>
    <row r="6123" ht="24" customHeight="1" spans="1:18">
      <c r="A6123" s="383"/>
      <c r="B6123" s="384"/>
      <c r="C6123" s="385"/>
      <c r="D6123" s="386"/>
      <c r="E6123" s="387"/>
      <c r="F6123" s="388"/>
      <c r="G6123" s="389"/>
      <c r="H6123" s="390"/>
      <c r="I6123" s="388"/>
      <c r="J6123" s="389"/>
      <c r="K6123" s="385"/>
      <c r="L6123" s="385"/>
      <c r="M6123" s="385"/>
      <c r="N6123" s="385"/>
      <c r="O6123" s="385"/>
      <c r="P6123" s="394" t="str">
        <f>TEXT(daily!$B6123,"mmmm")</f>
        <v>January</v>
      </c>
      <c r="Q6123" s="396"/>
      <c r="R6123" s="313" t="str">
        <f t="shared" si="135"/>
        <v>1900</v>
      </c>
    </row>
    <row r="6124" ht="24" customHeight="1" spans="1:18">
      <c r="A6124" s="383"/>
      <c r="B6124" s="384"/>
      <c r="C6124" s="385"/>
      <c r="D6124" s="386"/>
      <c r="E6124" s="387"/>
      <c r="F6124" s="388"/>
      <c r="G6124" s="389"/>
      <c r="H6124" s="390"/>
      <c r="I6124" s="388"/>
      <c r="J6124" s="389"/>
      <c r="K6124" s="385"/>
      <c r="L6124" s="385"/>
      <c r="M6124" s="385"/>
      <c r="N6124" s="385"/>
      <c r="O6124" s="385"/>
      <c r="P6124" s="394" t="str">
        <f>TEXT(daily!$B6124,"mmmm")</f>
        <v>January</v>
      </c>
      <c r="Q6124" s="397"/>
      <c r="R6124" s="313" t="str">
        <f t="shared" si="135"/>
        <v>1900</v>
      </c>
    </row>
    <row r="6125" ht="24" customHeight="1" spans="1:18">
      <c r="A6125" s="383"/>
      <c r="B6125" s="384"/>
      <c r="C6125" s="385"/>
      <c r="D6125" s="386"/>
      <c r="E6125" s="387"/>
      <c r="F6125" s="388"/>
      <c r="G6125" s="389"/>
      <c r="H6125" s="390"/>
      <c r="I6125" s="388"/>
      <c r="J6125" s="389"/>
      <c r="K6125" s="385"/>
      <c r="L6125" s="385"/>
      <c r="M6125" s="385"/>
      <c r="N6125" s="385"/>
      <c r="O6125" s="385"/>
      <c r="P6125" s="394" t="str">
        <f>TEXT(daily!$B6125,"mmmm")</f>
        <v>January</v>
      </c>
      <c r="Q6125" s="396"/>
      <c r="R6125" s="313" t="str">
        <f t="shared" si="135"/>
        <v>1900</v>
      </c>
    </row>
    <row r="6126" ht="24" customHeight="1" spans="1:18">
      <c r="A6126" s="383"/>
      <c r="B6126" s="384"/>
      <c r="C6126" s="385"/>
      <c r="D6126" s="386"/>
      <c r="E6126" s="387"/>
      <c r="F6126" s="388"/>
      <c r="G6126" s="389"/>
      <c r="H6126" s="390"/>
      <c r="I6126" s="388"/>
      <c r="J6126" s="389"/>
      <c r="K6126" s="385"/>
      <c r="L6126" s="385"/>
      <c r="M6126" s="385"/>
      <c r="N6126" s="385"/>
      <c r="O6126" s="385"/>
      <c r="P6126" s="394" t="str">
        <f>TEXT(daily!$B6126,"mmmm")</f>
        <v>January</v>
      </c>
      <c r="Q6126" s="397"/>
      <c r="R6126" s="313" t="str">
        <f t="shared" si="135"/>
        <v>1900</v>
      </c>
    </row>
    <row r="6127" ht="24" customHeight="1" spans="1:18">
      <c r="A6127" s="383"/>
      <c r="B6127" s="384"/>
      <c r="C6127" s="385"/>
      <c r="D6127" s="386"/>
      <c r="E6127" s="387"/>
      <c r="F6127" s="388"/>
      <c r="G6127" s="389"/>
      <c r="H6127" s="390"/>
      <c r="I6127" s="388"/>
      <c r="J6127" s="389"/>
      <c r="K6127" s="385"/>
      <c r="L6127" s="385"/>
      <c r="M6127" s="385"/>
      <c r="N6127" s="385"/>
      <c r="O6127" s="385"/>
      <c r="P6127" s="394" t="str">
        <f>TEXT(daily!$B6127,"mmmm")</f>
        <v>January</v>
      </c>
      <c r="Q6127" s="396"/>
      <c r="R6127" s="313" t="str">
        <f t="shared" si="135"/>
        <v>1900</v>
      </c>
    </row>
    <row r="6128" ht="24" customHeight="1" spans="1:18">
      <c r="A6128" s="383"/>
      <c r="B6128" s="384"/>
      <c r="C6128" s="385"/>
      <c r="D6128" s="386"/>
      <c r="E6128" s="387"/>
      <c r="F6128" s="388"/>
      <c r="G6128" s="389"/>
      <c r="H6128" s="390"/>
      <c r="I6128" s="388"/>
      <c r="J6128" s="389"/>
      <c r="K6128" s="385"/>
      <c r="L6128" s="385"/>
      <c r="M6128" s="385"/>
      <c r="N6128" s="385"/>
      <c r="O6128" s="385"/>
      <c r="P6128" s="394" t="str">
        <f>TEXT(daily!$B6128,"mmmm")</f>
        <v>January</v>
      </c>
      <c r="Q6128" s="397"/>
      <c r="R6128" s="313" t="str">
        <f t="shared" si="135"/>
        <v>1900</v>
      </c>
    </row>
    <row r="6129" ht="24" customHeight="1" spans="1:18">
      <c r="A6129" s="383"/>
      <c r="B6129" s="384"/>
      <c r="C6129" s="385"/>
      <c r="D6129" s="386"/>
      <c r="E6129" s="387"/>
      <c r="F6129" s="388"/>
      <c r="G6129" s="389"/>
      <c r="H6129" s="390"/>
      <c r="I6129" s="388"/>
      <c r="J6129" s="389"/>
      <c r="K6129" s="385"/>
      <c r="L6129" s="385"/>
      <c r="M6129" s="385"/>
      <c r="N6129" s="385"/>
      <c r="O6129" s="385"/>
      <c r="P6129" s="394" t="str">
        <f>TEXT(daily!$B6129,"mmmm")</f>
        <v>January</v>
      </c>
      <c r="Q6129" s="396"/>
      <c r="R6129" s="313" t="str">
        <f t="shared" si="135"/>
        <v>1900</v>
      </c>
    </row>
    <row r="6130" ht="24" customHeight="1" spans="1:18">
      <c r="A6130" s="383"/>
      <c r="B6130" s="384"/>
      <c r="C6130" s="385"/>
      <c r="D6130" s="386"/>
      <c r="E6130" s="387"/>
      <c r="F6130" s="388"/>
      <c r="G6130" s="389"/>
      <c r="H6130" s="390"/>
      <c r="I6130" s="388"/>
      <c r="J6130" s="389"/>
      <c r="K6130" s="385"/>
      <c r="L6130" s="385"/>
      <c r="M6130" s="385"/>
      <c r="N6130" s="385"/>
      <c r="O6130" s="385"/>
      <c r="P6130" s="394" t="str">
        <f>TEXT(daily!$B6130,"mmmm")</f>
        <v>January</v>
      </c>
      <c r="Q6130" s="397"/>
      <c r="R6130" s="313" t="str">
        <f t="shared" si="135"/>
        <v>1900</v>
      </c>
    </row>
    <row r="6131" ht="24" customHeight="1" spans="1:18">
      <c r="A6131" s="383"/>
      <c r="B6131" s="384"/>
      <c r="C6131" s="385"/>
      <c r="D6131" s="386"/>
      <c r="E6131" s="387"/>
      <c r="F6131" s="388"/>
      <c r="G6131" s="389"/>
      <c r="H6131" s="390"/>
      <c r="I6131" s="388"/>
      <c r="J6131" s="389"/>
      <c r="K6131" s="385"/>
      <c r="L6131" s="385"/>
      <c r="M6131" s="385"/>
      <c r="N6131" s="385"/>
      <c r="O6131" s="385"/>
      <c r="P6131" s="394" t="str">
        <f>TEXT(daily!$B6131,"mmmm")</f>
        <v>January</v>
      </c>
      <c r="Q6131" s="396"/>
      <c r="R6131" s="313" t="str">
        <f t="shared" si="135"/>
        <v>1900</v>
      </c>
    </row>
    <row r="6132" ht="24" customHeight="1" spans="1:18">
      <c r="A6132" s="383"/>
      <c r="B6132" s="384"/>
      <c r="C6132" s="385"/>
      <c r="D6132" s="386"/>
      <c r="E6132" s="387"/>
      <c r="F6132" s="388"/>
      <c r="G6132" s="389"/>
      <c r="H6132" s="390"/>
      <c r="I6132" s="388"/>
      <c r="J6132" s="389"/>
      <c r="K6132" s="385"/>
      <c r="L6132" s="385"/>
      <c r="M6132" s="385"/>
      <c r="N6132" s="385"/>
      <c r="O6132" s="385"/>
      <c r="P6132" s="394" t="str">
        <f>TEXT(daily!$B6132,"mmmm")</f>
        <v>January</v>
      </c>
      <c r="Q6132" s="397"/>
      <c r="R6132" s="313" t="str">
        <f t="shared" si="135"/>
        <v>1900</v>
      </c>
    </row>
    <row r="6133" ht="24" customHeight="1" spans="1:18">
      <c r="A6133" s="383"/>
      <c r="B6133" s="384"/>
      <c r="C6133" s="385"/>
      <c r="D6133" s="386"/>
      <c r="E6133" s="387"/>
      <c r="F6133" s="388"/>
      <c r="G6133" s="389"/>
      <c r="H6133" s="390"/>
      <c r="I6133" s="388"/>
      <c r="J6133" s="389"/>
      <c r="K6133" s="385"/>
      <c r="L6133" s="385"/>
      <c r="M6133" s="385"/>
      <c r="N6133" s="385"/>
      <c r="O6133" s="385"/>
      <c r="P6133" s="394" t="str">
        <f>TEXT(daily!$B6133,"mmmm")</f>
        <v>January</v>
      </c>
      <c r="Q6133" s="396"/>
      <c r="R6133" s="313" t="str">
        <f t="shared" si="135"/>
        <v>1900</v>
      </c>
    </row>
    <row r="6134" ht="24" customHeight="1" spans="1:18">
      <c r="A6134" s="383"/>
      <c r="B6134" s="384"/>
      <c r="C6134" s="385"/>
      <c r="D6134" s="386"/>
      <c r="E6134" s="387"/>
      <c r="F6134" s="388"/>
      <c r="G6134" s="389"/>
      <c r="H6134" s="390"/>
      <c r="I6134" s="388"/>
      <c r="J6134" s="389"/>
      <c r="K6134" s="385"/>
      <c r="L6134" s="385"/>
      <c r="M6134" s="385"/>
      <c r="N6134" s="385"/>
      <c r="O6134" s="385"/>
      <c r="P6134" s="394" t="str">
        <f>TEXT(daily!$B6134,"mmmm")</f>
        <v>January</v>
      </c>
      <c r="Q6134" s="397"/>
      <c r="R6134" s="313" t="str">
        <f t="shared" si="135"/>
        <v>1900</v>
      </c>
    </row>
    <row r="6135" ht="24" customHeight="1" spans="1:18">
      <c r="A6135" s="383"/>
      <c r="B6135" s="384"/>
      <c r="C6135" s="385"/>
      <c r="D6135" s="386"/>
      <c r="E6135" s="387"/>
      <c r="F6135" s="388"/>
      <c r="G6135" s="389"/>
      <c r="H6135" s="390"/>
      <c r="I6135" s="388"/>
      <c r="J6135" s="389"/>
      <c r="K6135" s="385"/>
      <c r="L6135" s="385"/>
      <c r="M6135" s="385"/>
      <c r="N6135" s="385"/>
      <c r="O6135" s="385"/>
      <c r="P6135" s="394" t="str">
        <f>TEXT(daily!$B6135,"mmmm")</f>
        <v>January</v>
      </c>
      <c r="Q6135" s="396"/>
      <c r="R6135" s="313" t="str">
        <f t="shared" si="135"/>
        <v>1900</v>
      </c>
    </row>
    <row r="6136" ht="24" customHeight="1" spans="1:18">
      <c r="A6136" s="383"/>
      <c r="B6136" s="384"/>
      <c r="C6136" s="385"/>
      <c r="D6136" s="386"/>
      <c r="E6136" s="387"/>
      <c r="F6136" s="388"/>
      <c r="G6136" s="389"/>
      <c r="H6136" s="390"/>
      <c r="I6136" s="388"/>
      <c r="J6136" s="389"/>
      <c r="K6136" s="385"/>
      <c r="L6136" s="385"/>
      <c r="M6136" s="385"/>
      <c r="N6136" s="385"/>
      <c r="O6136" s="385"/>
      <c r="P6136" s="394" t="str">
        <f>TEXT(daily!$B6136,"mmmm")</f>
        <v>January</v>
      </c>
      <c r="Q6136" s="397"/>
      <c r="R6136" s="313" t="str">
        <f t="shared" si="135"/>
        <v>1900</v>
      </c>
    </row>
    <row r="6137" ht="24" customHeight="1" spans="1:18">
      <c r="A6137" s="383"/>
      <c r="B6137" s="384"/>
      <c r="C6137" s="385"/>
      <c r="D6137" s="386"/>
      <c r="E6137" s="387"/>
      <c r="F6137" s="388"/>
      <c r="G6137" s="389"/>
      <c r="H6137" s="390"/>
      <c r="I6137" s="388"/>
      <c r="J6137" s="389"/>
      <c r="K6137" s="385"/>
      <c r="L6137" s="385"/>
      <c r="M6137" s="385"/>
      <c r="N6137" s="385"/>
      <c r="O6137" s="385"/>
      <c r="P6137" s="394" t="str">
        <f>TEXT(daily!$B6137,"mmmm")</f>
        <v>January</v>
      </c>
      <c r="Q6137" s="396"/>
      <c r="R6137" s="313" t="str">
        <f t="shared" si="135"/>
        <v>1900</v>
      </c>
    </row>
    <row r="6138" ht="24" customHeight="1" spans="1:18">
      <c r="A6138" s="383"/>
      <c r="B6138" s="384"/>
      <c r="C6138" s="385"/>
      <c r="D6138" s="386"/>
      <c r="E6138" s="387"/>
      <c r="F6138" s="388"/>
      <c r="G6138" s="389"/>
      <c r="H6138" s="390"/>
      <c r="I6138" s="388"/>
      <c r="J6138" s="389"/>
      <c r="K6138" s="385"/>
      <c r="L6138" s="385"/>
      <c r="M6138" s="385"/>
      <c r="N6138" s="385"/>
      <c r="O6138" s="385"/>
      <c r="P6138" s="394" t="str">
        <f>TEXT(daily!$B6138,"mmmm")</f>
        <v>January</v>
      </c>
      <c r="Q6138" s="397"/>
      <c r="R6138" s="313" t="str">
        <f t="shared" si="135"/>
        <v>1900</v>
      </c>
    </row>
    <row r="6139" ht="24" customHeight="1" spans="1:18">
      <c r="A6139" s="383"/>
      <c r="B6139" s="384"/>
      <c r="C6139" s="385"/>
      <c r="D6139" s="386"/>
      <c r="E6139" s="387"/>
      <c r="F6139" s="388"/>
      <c r="G6139" s="389"/>
      <c r="H6139" s="390"/>
      <c r="I6139" s="388"/>
      <c r="J6139" s="389"/>
      <c r="K6139" s="385"/>
      <c r="L6139" s="385"/>
      <c r="M6139" s="385"/>
      <c r="N6139" s="385"/>
      <c r="O6139" s="385"/>
      <c r="P6139" s="394" t="str">
        <f>TEXT(daily!$B6139,"mmmm")</f>
        <v>January</v>
      </c>
      <c r="Q6139" s="396"/>
      <c r="R6139" s="313" t="str">
        <f t="shared" si="135"/>
        <v>1900</v>
      </c>
    </row>
    <row r="6140" ht="24" customHeight="1" spans="1:18">
      <c r="A6140" s="383"/>
      <c r="B6140" s="384"/>
      <c r="C6140" s="385"/>
      <c r="D6140" s="386"/>
      <c r="E6140" s="387"/>
      <c r="F6140" s="388"/>
      <c r="G6140" s="389"/>
      <c r="H6140" s="390"/>
      <c r="I6140" s="388"/>
      <c r="J6140" s="389"/>
      <c r="K6140" s="385"/>
      <c r="L6140" s="385"/>
      <c r="M6140" s="385"/>
      <c r="N6140" s="385"/>
      <c r="O6140" s="385"/>
      <c r="P6140" s="394" t="str">
        <f>TEXT(daily!$B6140,"mmmm")</f>
        <v>January</v>
      </c>
      <c r="Q6140" s="397"/>
      <c r="R6140" s="313" t="str">
        <f t="shared" si="135"/>
        <v>1900</v>
      </c>
    </row>
    <row r="6141" ht="24" customHeight="1" spans="1:18">
      <c r="A6141" s="383"/>
      <c r="B6141" s="384"/>
      <c r="C6141" s="385"/>
      <c r="D6141" s="386"/>
      <c r="E6141" s="387"/>
      <c r="F6141" s="388"/>
      <c r="G6141" s="389"/>
      <c r="H6141" s="390"/>
      <c r="I6141" s="388"/>
      <c r="J6141" s="389"/>
      <c r="K6141" s="385"/>
      <c r="L6141" s="385"/>
      <c r="M6141" s="385"/>
      <c r="N6141" s="385"/>
      <c r="O6141" s="385"/>
      <c r="P6141" s="394" t="str">
        <f>TEXT(daily!$B6141,"mmmm")</f>
        <v>January</v>
      </c>
      <c r="Q6141" s="396"/>
      <c r="R6141" s="313" t="str">
        <f t="shared" si="135"/>
        <v>1900</v>
      </c>
    </row>
    <row r="6142" ht="24" customHeight="1" spans="1:18">
      <c r="A6142" s="383"/>
      <c r="B6142" s="384"/>
      <c r="C6142" s="385"/>
      <c r="D6142" s="386"/>
      <c r="E6142" s="387"/>
      <c r="F6142" s="388"/>
      <c r="G6142" s="389"/>
      <c r="H6142" s="390"/>
      <c r="I6142" s="388"/>
      <c r="J6142" s="389"/>
      <c r="K6142" s="385"/>
      <c r="L6142" s="385"/>
      <c r="M6142" s="385"/>
      <c r="N6142" s="385"/>
      <c r="O6142" s="385"/>
      <c r="P6142" s="394" t="str">
        <f>TEXT(daily!$B6142,"mmmm")</f>
        <v>January</v>
      </c>
      <c r="Q6142" s="397"/>
      <c r="R6142" s="313" t="str">
        <f t="shared" si="135"/>
        <v>1900</v>
      </c>
    </row>
    <row r="6143" ht="24" customHeight="1" spans="1:18">
      <c r="A6143" s="383"/>
      <c r="B6143" s="384"/>
      <c r="C6143" s="385"/>
      <c r="D6143" s="386"/>
      <c r="E6143" s="387"/>
      <c r="F6143" s="388"/>
      <c r="G6143" s="389"/>
      <c r="H6143" s="390"/>
      <c r="I6143" s="388"/>
      <c r="J6143" s="389"/>
      <c r="K6143" s="385"/>
      <c r="L6143" s="385"/>
      <c r="M6143" s="385"/>
      <c r="N6143" s="385"/>
      <c r="O6143" s="385"/>
      <c r="P6143" s="394" t="str">
        <f>TEXT(daily!$B6143,"mmmm")</f>
        <v>January</v>
      </c>
      <c r="Q6143" s="396"/>
      <c r="R6143" s="313" t="str">
        <f t="shared" si="135"/>
        <v>1900</v>
      </c>
    </row>
    <row r="6144" ht="24" customHeight="1" spans="1:18">
      <c r="A6144" s="383"/>
      <c r="B6144" s="384"/>
      <c r="C6144" s="385"/>
      <c r="D6144" s="386"/>
      <c r="E6144" s="387"/>
      <c r="F6144" s="388"/>
      <c r="G6144" s="389"/>
      <c r="H6144" s="390"/>
      <c r="I6144" s="388"/>
      <c r="J6144" s="389"/>
      <c r="K6144" s="385"/>
      <c r="L6144" s="385"/>
      <c r="M6144" s="385"/>
      <c r="N6144" s="385"/>
      <c r="O6144" s="385"/>
      <c r="P6144" s="394" t="str">
        <f>TEXT(daily!$B6144,"mmmm")</f>
        <v>January</v>
      </c>
      <c r="Q6144" s="397"/>
      <c r="R6144" s="313" t="str">
        <f t="shared" si="135"/>
        <v>1900</v>
      </c>
    </row>
    <row r="6145" ht="24" customHeight="1" spans="1:18">
      <c r="A6145" s="383"/>
      <c r="B6145" s="384"/>
      <c r="C6145" s="385"/>
      <c r="D6145" s="386"/>
      <c r="E6145" s="387"/>
      <c r="F6145" s="388"/>
      <c r="G6145" s="389"/>
      <c r="H6145" s="390"/>
      <c r="I6145" s="388"/>
      <c r="J6145" s="389"/>
      <c r="K6145" s="385"/>
      <c r="L6145" s="385"/>
      <c r="M6145" s="385"/>
      <c r="N6145" s="385"/>
      <c r="O6145" s="385"/>
      <c r="P6145" s="394" t="str">
        <f>TEXT(daily!$B6145,"mmmm")</f>
        <v>January</v>
      </c>
      <c r="Q6145" s="396"/>
      <c r="R6145" s="313" t="str">
        <f t="shared" si="135"/>
        <v>1900</v>
      </c>
    </row>
    <row r="6146" ht="24" customHeight="1" spans="1:18">
      <c r="A6146" s="383"/>
      <c r="B6146" s="384"/>
      <c r="C6146" s="385"/>
      <c r="D6146" s="386"/>
      <c r="E6146" s="387"/>
      <c r="F6146" s="388"/>
      <c r="G6146" s="389"/>
      <c r="H6146" s="390"/>
      <c r="I6146" s="388"/>
      <c r="J6146" s="389"/>
      <c r="K6146" s="385"/>
      <c r="L6146" s="385"/>
      <c r="M6146" s="385"/>
      <c r="N6146" s="385"/>
      <c r="O6146" s="385"/>
      <c r="P6146" s="394" t="str">
        <f>TEXT(daily!$B6146,"mmmm")</f>
        <v>January</v>
      </c>
      <c r="Q6146" s="397"/>
      <c r="R6146" s="313" t="str">
        <f t="shared" si="135"/>
        <v>1900</v>
      </c>
    </row>
    <row r="6147" ht="24" customHeight="1" spans="1:18">
      <c r="A6147" s="383"/>
      <c r="B6147" s="384"/>
      <c r="C6147" s="385"/>
      <c r="D6147" s="386"/>
      <c r="E6147" s="387"/>
      <c r="F6147" s="388"/>
      <c r="G6147" s="389"/>
      <c r="H6147" s="390"/>
      <c r="I6147" s="388"/>
      <c r="J6147" s="389"/>
      <c r="K6147" s="385"/>
      <c r="L6147" s="385"/>
      <c r="M6147" s="385"/>
      <c r="N6147" s="385"/>
      <c r="O6147" s="385"/>
      <c r="P6147" s="394" t="str">
        <f>TEXT(daily!$B6147,"mmmm")</f>
        <v>January</v>
      </c>
      <c r="Q6147" s="396"/>
      <c r="R6147" s="313" t="str">
        <f t="shared" si="135"/>
        <v>1900</v>
      </c>
    </row>
    <row r="6148" ht="24" customHeight="1" spans="1:18">
      <c r="A6148" s="383"/>
      <c r="B6148" s="384"/>
      <c r="C6148" s="385"/>
      <c r="D6148" s="386"/>
      <c r="E6148" s="387"/>
      <c r="F6148" s="388"/>
      <c r="G6148" s="389"/>
      <c r="H6148" s="390"/>
      <c r="I6148" s="388"/>
      <c r="J6148" s="389"/>
      <c r="K6148" s="385"/>
      <c r="L6148" s="385"/>
      <c r="M6148" s="385"/>
      <c r="N6148" s="385"/>
      <c r="O6148" s="385"/>
      <c r="P6148" s="394" t="str">
        <f>TEXT(daily!$B6148,"mmmm")</f>
        <v>January</v>
      </c>
      <c r="Q6148" s="397"/>
      <c r="R6148" s="313" t="str">
        <f t="shared" si="135"/>
        <v>1900</v>
      </c>
    </row>
    <row r="6149" ht="24" customHeight="1" spans="1:18">
      <c r="A6149" s="383"/>
      <c r="B6149" s="384"/>
      <c r="C6149" s="385"/>
      <c r="D6149" s="386"/>
      <c r="E6149" s="387"/>
      <c r="F6149" s="388"/>
      <c r="G6149" s="389"/>
      <c r="H6149" s="390"/>
      <c r="I6149" s="388"/>
      <c r="J6149" s="389"/>
      <c r="K6149" s="385"/>
      <c r="L6149" s="385"/>
      <c r="M6149" s="385"/>
      <c r="N6149" s="385"/>
      <c r="O6149" s="385"/>
      <c r="P6149" s="394" t="str">
        <f>TEXT(daily!$B6149,"mmmm")</f>
        <v>January</v>
      </c>
      <c r="Q6149" s="396"/>
      <c r="R6149" s="313" t="str">
        <f t="shared" si="135"/>
        <v>1900</v>
      </c>
    </row>
    <row r="6150" ht="24" customHeight="1" spans="1:18">
      <c r="A6150" s="383"/>
      <c r="B6150" s="384"/>
      <c r="C6150" s="385"/>
      <c r="D6150" s="386"/>
      <c r="E6150" s="387"/>
      <c r="F6150" s="388"/>
      <c r="G6150" s="389"/>
      <c r="H6150" s="390"/>
      <c r="I6150" s="388"/>
      <c r="J6150" s="389"/>
      <c r="K6150" s="385"/>
      <c r="L6150" s="385"/>
      <c r="M6150" s="385"/>
      <c r="N6150" s="385"/>
      <c r="O6150" s="385"/>
      <c r="P6150" s="394" t="str">
        <f>TEXT(daily!$B6150,"mmmm")</f>
        <v>January</v>
      </c>
      <c r="Q6150" s="397"/>
      <c r="R6150" s="313" t="str">
        <f t="shared" si="135"/>
        <v>1900</v>
      </c>
    </row>
    <row r="6151" ht="24" customHeight="1" spans="1:18">
      <c r="A6151" s="383"/>
      <c r="B6151" s="384"/>
      <c r="C6151" s="385"/>
      <c r="D6151" s="386"/>
      <c r="E6151" s="387"/>
      <c r="F6151" s="388"/>
      <c r="G6151" s="389"/>
      <c r="H6151" s="390"/>
      <c r="I6151" s="388"/>
      <c r="J6151" s="389"/>
      <c r="K6151" s="385"/>
      <c r="L6151" s="385"/>
      <c r="M6151" s="385"/>
      <c r="N6151" s="385"/>
      <c r="O6151" s="385"/>
      <c r="P6151" s="394" t="str">
        <f>TEXT(daily!$B6151,"mmmm")</f>
        <v>January</v>
      </c>
      <c r="Q6151" s="396"/>
      <c r="R6151" s="313" t="str">
        <f t="shared" si="135"/>
        <v>1900</v>
      </c>
    </row>
    <row r="6152" ht="24" customHeight="1" spans="1:18">
      <c r="A6152" s="383"/>
      <c r="B6152" s="384"/>
      <c r="C6152" s="385"/>
      <c r="D6152" s="386"/>
      <c r="E6152" s="387"/>
      <c r="F6152" s="388"/>
      <c r="G6152" s="389"/>
      <c r="H6152" s="390"/>
      <c r="I6152" s="388"/>
      <c r="J6152" s="389"/>
      <c r="K6152" s="385"/>
      <c r="L6152" s="385"/>
      <c r="M6152" s="385"/>
      <c r="N6152" s="385"/>
      <c r="O6152" s="385"/>
      <c r="P6152" s="394" t="str">
        <f>TEXT(daily!$B6152,"mmmm")</f>
        <v>January</v>
      </c>
      <c r="Q6152" s="397"/>
      <c r="R6152" s="313" t="str">
        <f t="shared" si="135"/>
        <v>1900</v>
      </c>
    </row>
    <row r="6153" ht="24" customHeight="1" spans="1:18">
      <c r="A6153" s="383"/>
      <c r="B6153" s="384"/>
      <c r="C6153" s="385"/>
      <c r="D6153" s="386"/>
      <c r="E6153" s="387"/>
      <c r="F6153" s="388"/>
      <c r="G6153" s="389"/>
      <c r="H6153" s="390"/>
      <c r="I6153" s="388"/>
      <c r="J6153" s="389"/>
      <c r="K6153" s="385"/>
      <c r="L6153" s="385"/>
      <c r="M6153" s="385"/>
      <c r="N6153" s="385"/>
      <c r="O6153" s="385"/>
      <c r="P6153" s="394" t="str">
        <f>TEXT(daily!$B6153,"mmmm")</f>
        <v>January</v>
      </c>
      <c r="Q6153" s="396"/>
      <c r="R6153" s="313" t="str">
        <f t="shared" si="135"/>
        <v>1900</v>
      </c>
    </row>
    <row r="6154" ht="24" customHeight="1" spans="1:18">
      <c r="A6154" s="383"/>
      <c r="B6154" s="384"/>
      <c r="C6154" s="385"/>
      <c r="D6154" s="386"/>
      <c r="E6154" s="387"/>
      <c r="F6154" s="388"/>
      <c r="G6154" s="389"/>
      <c r="H6154" s="390"/>
      <c r="I6154" s="388"/>
      <c r="J6154" s="389"/>
      <c r="K6154" s="385"/>
      <c r="L6154" s="385"/>
      <c r="M6154" s="385"/>
      <c r="N6154" s="385"/>
      <c r="O6154" s="385"/>
      <c r="P6154" s="394" t="str">
        <f>TEXT(daily!$B6154,"mmmm")</f>
        <v>January</v>
      </c>
      <c r="Q6154" s="397"/>
      <c r="R6154" s="313" t="str">
        <f t="shared" si="135"/>
        <v>1900</v>
      </c>
    </row>
    <row r="6155" ht="24" customHeight="1" spans="1:18">
      <c r="A6155" s="383"/>
      <c r="B6155" s="384"/>
      <c r="C6155" s="385"/>
      <c r="D6155" s="386"/>
      <c r="E6155" s="387"/>
      <c r="F6155" s="388"/>
      <c r="G6155" s="389"/>
      <c r="H6155" s="390"/>
      <c r="I6155" s="388"/>
      <c r="J6155" s="389"/>
      <c r="K6155" s="385"/>
      <c r="L6155" s="385"/>
      <c r="M6155" s="385"/>
      <c r="N6155" s="385"/>
      <c r="O6155" s="385"/>
      <c r="P6155" s="394" t="str">
        <f>TEXT(daily!$B6155,"mmmm")</f>
        <v>January</v>
      </c>
      <c r="Q6155" s="396"/>
      <c r="R6155" s="313" t="str">
        <f t="shared" si="135"/>
        <v>1900</v>
      </c>
    </row>
    <row r="6156" ht="24" customHeight="1" spans="1:18">
      <c r="A6156" s="383"/>
      <c r="B6156" s="384"/>
      <c r="C6156" s="385"/>
      <c r="D6156" s="386"/>
      <c r="E6156" s="387"/>
      <c r="F6156" s="388"/>
      <c r="G6156" s="389"/>
      <c r="H6156" s="390"/>
      <c r="I6156" s="388"/>
      <c r="J6156" s="389"/>
      <c r="K6156" s="385"/>
      <c r="L6156" s="385"/>
      <c r="M6156" s="385"/>
      <c r="N6156" s="385"/>
      <c r="O6156" s="385"/>
      <c r="P6156" s="394" t="str">
        <f>TEXT(daily!$B6156,"mmmm")</f>
        <v>January</v>
      </c>
      <c r="Q6156" s="397"/>
      <c r="R6156" s="313" t="str">
        <f t="shared" si="135"/>
        <v>1900</v>
      </c>
    </row>
    <row r="6157" ht="24" customHeight="1" spans="1:18">
      <c r="A6157" s="383"/>
      <c r="B6157" s="384"/>
      <c r="C6157" s="385"/>
      <c r="D6157" s="386"/>
      <c r="E6157" s="387"/>
      <c r="F6157" s="388"/>
      <c r="G6157" s="389"/>
      <c r="H6157" s="390"/>
      <c r="I6157" s="388"/>
      <c r="J6157" s="389"/>
      <c r="K6157" s="385"/>
      <c r="L6157" s="385"/>
      <c r="M6157" s="385"/>
      <c r="N6157" s="385"/>
      <c r="O6157" s="385"/>
      <c r="P6157" s="394" t="str">
        <f>TEXT(daily!$B6157,"mmmm")</f>
        <v>January</v>
      </c>
      <c r="Q6157" s="396"/>
      <c r="R6157" s="313" t="str">
        <f t="shared" si="135"/>
        <v>1900</v>
      </c>
    </row>
    <row r="6158" ht="24" customHeight="1" spans="1:18">
      <c r="A6158" s="383"/>
      <c r="B6158" s="384"/>
      <c r="C6158" s="385"/>
      <c r="D6158" s="386"/>
      <c r="E6158" s="387"/>
      <c r="F6158" s="388"/>
      <c r="G6158" s="389"/>
      <c r="H6158" s="390"/>
      <c r="I6158" s="388"/>
      <c r="J6158" s="389"/>
      <c r="K6158" s="385"/>
      <c r="L6158" s="385"/>
      <c r="M6158" s="385"/>
      <c r="N6158" s="385"/>
      <c r="O6158" s="385"/>
      <c r="P6158" s="394" t="str">
        <f>TEXT(daily!$B6158,"mmmm")</f>
        <v>January</v>
      </c>
      <c r="Q6158" s="397"/>
      <c r="R6158" s="313" t="str">
        <f t="shared" si="135"/>
        <v>1900</v>
      </c>
    </row>
    <row r="6159" ht="24" customHeight="1" spans="1:18">
      <c r="A6159" s="383"/>
      <c r="B6159" s="384"/>
      <c r="C6159" s="385"/>
      <c r="D6159" s="386"/>
      <c r="E6159" s="387"/>
      <c r="F6159" s="388"/>
      <c r="G6159" s="389"/>
      <c r="H6159" s="390"/>
      <c r="I6159" s="388"/>
      <c r="J6159" s="389"/>
      <c r="K6159" s="385"/>
      <c r="L6159" s="385"/>
      <c r="M6159" s="385"/>
      <c r="N6159" s="385"/>
      <c r="O6159" s="385"/>
      <c r="P6159" s="394" t="str">
        <f>TEXT(daily!$B6159,"mmmm")</f>
        <v>January</v>
      </c>
      <c r="Q6159" s="396"/>
      <c r="R6159" s="313" t="str">
        <f t="shared" ref="R6159:R6222" si="136">TEXT(B6159,"yyyy")</f>
        <v>1900</v>
      </c>
    </row>
    <row r="6160" ht="24" customHeight="1" spans="1:18">
      <c r="A6160" s="383"/>
      <c r="B6160" s="384"/>
      <c r="C6160" s="385"/>
      <c r="D6160" s="386"/>
      <c r="E6160" s="387"/>
      <c r="F6160" s="388"/>
      <c r="G6160" s="389"/>
      <c r="H6160" s="390"/>
      <c r="I6160" s="388"/>
      <c r="J6160" s="389"/>
      <c r="K6160" s="385"/>
      <c r="L6160" s="385"/>
      <c r="M6160" s="385"/>
      <c r="N6160" s="385"/>
      <c r="O6160" s="385"/>
      <c r="P6160" s="394" t="str">
        <f>TEXT(daily!$B6160,"mmmm")</f>
        <v>January</v>
      </c>
      <c r="Q6160" s="397"/>
      <c r="R6160" s="313" t="str">
        <f t="shared" si="136"/>
        <v>1900</v>
      </c>
    </row>
    <row r="6161" ht="24" customHeight="1" spans="1:18">
      <c r="A6161" s="383"/>
      <c r="B6161" s="384"/>
      <c r="C6161" s="385"/>
      <c r="D6161" s="386"/>
      <c r="E6161" s="387"/>
      <c r="F6161" s="388"/>
      <c r="G6161" s="389"/>
      <c r="H6161" s="390"/>
      <c r="I6161" s="388"/>
      <c r="J6161" s="389"/>
      <c r="K6161" s="385"/>
      <c r="L6161" s="385"/>
      <c r="M6161" s="385"/>
      <c r="N6161" s="385"/>
      <c r="O6161" s="385"/>
      <c r="P6161" s="394" t="str">
        <f>TEXT(daily!$B6161,"mmmm")</f>
        <v>January</v>
      </c>
      <c r="Q6161" s="396"/>
      <c r="R6161" s="313" t="str">
        <f t="shared" si="136"/>
        <v>1900</v>
      </c>
    </row>
    <row r="6162" ht="24" customHeight="1" spans="1:18">
      <c r="A6162" s="383"/>
      <c r="B6162" s="384"/>
      <c r="C6162" s="385"/>
      <c r="D6162" s="386"/>
      <c r="E6162" s="387"/>
      <c r="F6162" s="388"/>
      <c r="G6162" s="389"/>
      <c r="H6162" s="390"/>
      <c r="I6162" s="388"/>
      <c r="J6162" s="389"/>
      <c r="K6162" s="385"/>
      <c r="L6162" s="385"/>
      <c r="M6162" s="385"/>
      <c r="N6162" s="385"/>
      <c r="O6162" s="385"/>
      <c r="P6162" s="394" t="str">
        <f>TEXT(daily!$B6162,"mmmm")</f>
        <v>January</v>
      </c>
      <c r="Q6162" s="397"/>
      <c r="R6162" s="313" t="str">
        <f t="shared" si="136"/>
        <v>1900</v>
      </c>
    </row>
    <row r="6163" ht="24" customHeight="1" spans="1:18">
      <c r="A6163" s="383"/>
      <c r="B6163" s="384"/>
      <c r="C6163" s="385"/>
      <c r="D6163" s="386"/>
      <c r="E6163" s="387"/>
      <c r="F6163" s="388"/>
      <c r="G6163" s="389"/>
      <c r="H6163" s="390"/>
      <c r="I6163" s="388"/>
      <c r="J6163" s="389"/>
      <c r="K6163" s="385"/>
      <c r="L6163" s="385"/>
      <c r="M6163" s="385"/>
      <c r="N6163" s="385"/>
      <c r="O6163" s="385"/>
      <c r="P6163" s="394" t="str">
        <f>TEXT(daily!$B6163,"mmmm")</f>
        <v>January</v>
      </c>
      <c r="Q6163" s="396"/>
      <c r="R6163" s="313" t="str">
        <f t="shared" si="136"/>
        <v>1900</v>
      </c>
    </row>
    <row r="6164" ht="24" customHeight="1" spans="1:18">
      <c r="A6164" s="383"/>
      <c r="B6164" s="384"/>
      <c r="C6164" s="385"/>
      <c r="D6164" s="386"/>
      <c r="E6164" s="387"/>
      <c r="F6164" s="388"/>
      <c r="G6164" s="389"/>
      <c r="H6164" s="390"/>
      <c r="I6164" s="388"/>
      <c r="J6164" s="389"/>
      <c r="K6164" s="385"/>
      <c r="L6164" s="385"/>
      <c r="M6164" s="385"/>
      <c r="N6164" s="385"/>
      <c r="O6164" s="385"/>
      <c r="P6164" s="394" t="str">
        <f>TEXT(daily!$B6164,"mmmm")</f>
        <v>January</v>
      </c>
      <c r="Q6164" s="397"/>
      <c r="R6164" s="313" t="str">
        <f t="shared" si="136"/>
        <v>1900</v>
      </c>
    </row>
    <row r="6165" ht="24" customHeight="1" spans="1:18">
      <c r="A6165" s="383"/>
      <c r="B6165" s="384"/>
      <c r="C6165" s="385"/>
      <c r="D6165" s="386"/>
      <c r="E6165" s="387"/>
      <c r="F6165" s="388"/>
      <c r="G6165" s="389"/>
      <c r="H6165" s="390"/>
      <c r="I6165" s="388"/>
      <c r="J6165" s="389"/>
      <c r="K6165" s="385"/>
      <c r="L6165" s="385"/>
      <c r="M6165" s="385"/>
      <c r="N6165" s="385"/>
      <c r="O6165" s="385"/>
      <c r="P6165" s="394" t="str">
        <f>TEXT(daily!$B6165,"mmmm")</f>
        <v>January</v>
      </c>
      <c r="Q6165" s="396"/>
      <c r="R6165" s="313" t="str">
        <f t="shared" si="136"/>
        <v>1900</v>
      </c>
    </row>
    <row r="6166" ht="24" customHeight="1" spans="1:18">
      <c r="A6166" s="383"/>
      <c r="B6166" s="384"/>
      <c r="C6166" s="385"/>
      <c r="D6166" s="386"/>
      <c r="E6166" s="387"/>
      <c r="F6166" s="388"/>
      <c r="G6166" s="389"/>
      <c r="H6166" s="390"/>
      <c r="I6166" s="388"/>
      <c r="J6166" s="389"/>
      <c r="K6166" s="385"/>
      <c r="L6166" s="385"/>
      <c r="M6166" s="385"/>
      <c r="N6166" s="385"/>
      <c r="O6166" s="385"/>
      <c r="P6166" s="394" t="str">
        <f>TEXT(daily!$B6166,"mmmm")</f>
        <v>January</v>
      </c>
      <c r="Q6166" s="397"/>
      <c r="R6166" s="313" t="str">
        <f t="shared" si="136"/>
        <v>1900</v>
      </c>
    </row>
    <row r="6167" ht="24" customHeight="1" spans="1:18">
      <c r="A6167" s="383"/>
      <c r="B6167" s="384"/>
      <c r="C6167" s="385"/>
      <c r="D6167" s="386"/>
      <c r="E6167" s="387"/>
      <c r="F6167" s="388"/>
      <c r="G6167" s="389"/>
      <c r="H6167" s="390"/>
      <c r="I6167" s="388"/>
      <c r="J6167" s="389"/>
      <c r="K6167" s="385"/>
      <c r="L6167" s="385"/>
      <c r="M6167" s="385"/>
      <c r="N6167" s="385"/>
      <c r="O6167" s="385"/>
      <c r="P6167" s="394" t="str">
        <f>TEXT(daily!$B6167,"mmmm")</f>
        <v>January</v>
      </c>
      <c r="Q6167" s="396"/>
      <c r="R6167" s="313" t="str">
        <f t="shared" si="136"/>
        <v>1900</v>
      </c>
    </row>
    <row r="6168" ht="24" customHeight="1" spans="1:18">
      <c r="A6168" s="383"/>
      <c r="B6168" s="384"/>
      <c r="C6168" s="385"/>
      <c r="D6168" s="386"/>
      <c r="E6168" s="387"/>
      <c r="F6168" s="388"/>
      <c r="G6168" s="389"/>
      <c r="H6168" s="390"/>
      <c r="I6168" s="388"/>
      <c r="J6168" s="389"/>
      <c r="K6168" s="385"/>
      <c r="L6168" s="385"/>
      <c r="M6168" s="385"/>
      <c r="N6168" s="385"/>
      <c r="O6168" s="385"/>
      <c r="P6168" s="394" t="str">
        <f>TEXT(daily!$B6168,"mmmm")</f>
        <v>January</v>
      </c>
      <c r="Q6168" s="397"/>
      <c r="R6168" s="313" t="str">
        <f t="shared" si="136"/>
        <v>1900</v>
      </c>
    </row>
    <row r="6169" ht="24" customHeight="1" spans="1:18">
      <c r="A6169" s="383"/>
      <c r="B6169" s="384"/>
      <c r="C6169" s="385"/>
      <c r="D6169" s="386"/>
      <c r="E6169" s="387"/>
      <c r="F6169" s="388"/>
      <c r="G6169" s="389"/>
      <c r="H6169" s="390"/>
      <c r="I6169" s="388"/>
      <c r="J6169" s="389"/>
      <c r="K6169" s="385"/>
      <c r="L6169" s="385"/>
      <c r="M6169" s="385"/>
      <c r="N6169" s="385"/>
      <c r="O6169" s="385"/>
      <c r="P6169" s="394" t="str">
        <f>TEXT(daily!$B6169,"mmmm")</f>
        <v>January</v>
      </c>
      <c r="Q6169" s="396"/>
      <c r="R6169" s="313" t="str">
        <f t="shared" si="136"/>
        <v>1900</v>
      </c>
    </row>
    <row r="6170" ht="24" customHeight="1" spans="1:18">
      <c r="A6170" s="383"/>
      <c r="B6170" s="384"/>
      <c r="C6170" s="385"/>
      <c r="D6170" s="386"/>
      <c r="E6170" s="387"/>
      <c r="F6170" s="388"/>
      <c r="G6170" s="389"/>
      <c r="H6170" s="390"/>
      <c r="I6170" s="388"/>
      <c r="J6170" s="389"/>
      <c r="K6170" s="385"/>
      <c r="L6170" s="385"/>
      <c r="M6170" s="385"/>
      <c r="N6170" s="385"/>
      <c r="O6170" s="385"/>
      <c r="P6170" s="394" t="str">
        <f>TEXT(daily!$B6170,"mmmm")</f>
        <v>January</v>
      </c>
      <c r="Q6170" s="397"/>
      <c r="R6170" s="313" t="str">
        <f t="shared" si="136"/>
        <v>1900</v>
      </c>
    </row>
    <row r="6171" ht="24" customHeight="1" spans="1:18">
      <c r="A6171" s="383"/>
      <c r="B6171" s="384"/>
      <c r="C6171" s="385"/>
      <c r="D6171" s="386"/>
      <c r="E6171" s="387"/>
      <c r="F6171" s="388"/>
      <c r="G6171" s="389"/>
      <c r="H6171" s="390"/>
      <c r="I6171" s="388"/>
      <c r="J6171" s="389"/>
      <c r="K6171" s="385"/>
      <c r="L6171" s="385"/>
      <c r="M6171" s="385"/>
      <c r="N6171" s="385"/>
      <c r="O6171" s="385"/>
      <c r="P6171" s="394" t="str">
        <f>TEXT(daily!$B6171,"mmmm")</f>
        <v>January</v>
      </c>
      <c r="Q6171" s="396"/>
      <c r="R6171" s="313" t="str">
        <f t="shared" si="136"/>
        <v>1900</v>
      </c>
    </row>
    <row r="6172" ht="24" customHeight="1" spans="1:18">
      <c r="A6172" s="383"/>
      <c r="B6172" s="384"/>
      <c r="C6172" s="385"/>
      <c r="D6172" s="386"/>
      <c r="E6172" s="387"/>
      <c r="F6172" s="388"/>
      <c r="G6172" s="389"/>
      <c r="H6172" s="390"/>
      <c r="I6172" s="388"/>
      <c r="J6172" s="389"/>
      <c r="K6172" s="385"/>
      <c r="L6172" s="385"/>
      <c r="M6172" s="385"/>
      <c r="N6172" s="385"/>
      <c r="O6172" s="385"/>
      <c r="P6172" s="394" t="str">
        <f>TEXT(daily!$B6172,"mmmm")</f>
        <v>January</v>
      </c>
      <c r="Q6172" s="397"/>
      <c r="R6172" s="313" t="str">
        <f t="shared" si="136"/>
        <v>1900</v>
      </c>
    </row>
    <row r="6173" ht="24" customHeight="1" spans="1:18">
      <c r="A6173" s="383"/>
      <c r="B6173" s="384"/>
      <c r="C6173" s="385"/>
      <c r="D6173" s="386"/>
      <c r="E6173" s="387"/>
      <c r="F6173" s="388"/>
      <c r="G6173" s="389"/>
      <c r="H6173" s="390"/>
      <c r="I6173" s="388"/>
      <c r="J6173" s="389"/>
      <c r="K6173" s="385"/>
      <c r="L6173" s="385"/>
      <c r="M6173" s="385"/>
      <c r="N6173" s="385"/>
      <c r="O6173" s="385"/>
      <c r="P6173" s="394" t="str">
        <f>TEXT(daily!$B6173,"mmmm")</f>
        <v>January</v>
      </c>
      <c r="Q6173" s="396"/>
      <c r="R6173" s="313" t="str">
        <f t="shared" si="136"/>
        <v>1900</v>
      </c>
    </row>
    <row r="6174" ht="24" customHeight="1" spans="1:18">
      <c r="A6174" s="383"/>
      <c r="B6174" s="384"/>
      <c r="C6174" s="385"/>
      <c r="D6174" s="386"/>
      <c r="E6174" s="387"/>
      <c r="F6174" s="388"/>
      <c r="G6174" s="389"/>
      <c r="H6174" s="390"/>
      <c r="I6174" s="388"/>
      <c r="J6174" s="389"/>
      <c r="K6174" s="385"/>
      <c r="L6174" s="385"/>
      <c r="M6174" s="385"/>
      <c r="N6174" s="385"/>
      <c r="O6174" s="385"/>
      <c r="P6174" s="394" t="str">
        <f>TEXT(daily!$B6174,"mmmm")</f>
        <v>January</v>
      </c>
      <c r="Q6174" s="397"/>
      <c r="R6174" s="313" t="str">
        <f t="shared" si="136"/>
        <v>1900</v>
      </c>
    </row>
    <row r="6175" ht="24" customHeight="1" spans="1:18">
      <c r="A6175" s="383"/>
      <c r="B6175" s="384"/>
      <c r="C6175" s="385"/>
      <c r="D6175" s="386"/>
      <c r="E6175" s="387"/>
      <c r="F6175" s="388"/>
      <c r="G6175" s="389"/>
      <c r="H6175" s="390"/>
      <c r="I6175" s="388"/>
      <c r="J6175" s="389"/>
      <c r="K6175" s="385"/>
      <c r="L6175" s="385"/>
      <c r="M6175" s="385"/>
      <c r="N6175" s="385"/>
      <c r="O6175" s="385"/>
      <c r="P6175" s="394" t="str">
        <f>TEXT(daily!$B6175,"mmmm")</f>
        <v>January</v>
      </c>
      <c r="Q6175" s="396"/>
      <c r="R6175" s="313" t="str">
        <f t="shared" si="136"/>
        <v>1900</v>
      </c>
    </row>
    <row r="6176" ht="24" customHeight="1" spans="1:18">
      <c r="A6176" s="383"/>
      <c r="B6176" s="384"/>
      <c r="C6176" s="385"/>
      <c r="D6176" s="386"/>
      <c r="E6176" s="387"/>
      <c r="F6176" s="388"/>
      <c r="G6176" s="389"/>
      <c r="H6176" s="390"/>
      <c r="I6176" s="388"/>
      <c r="J6176" s="389"/>
      <c r="K6176" s="385"/>
      <c r="L6176" s="385"/>
      <c r="M6176" s="385"/>
      <c r="N6176" s="385"/>
      <c r="O6176" s="385"/>
      <c r="P6176" s="394" t="str">
        <f>TEXT(daily!$B6176,"mmmm")</f>
        <v>January</v>
      </c>
      <c r="Q6176" s="397"/>
      <c r="R6176" s="313" t="str">
        <f t="shared" si="136"/>
        <v>1900</v>
      </c>
    </row>
    <row r="6177" ht="24" customHeight="1" spans="1:18">
      <c r="A6177" s="383"/>
      <c r="B6177" s="384"/>
      <c r="C6177" s="385"/>
      <c r="D6177" s="386"/>
      <c r="E6177" s="387"/>
      <c r="F6177" s="388"/>
      <c r="G6177" s="389"/>
      <c r="H6177" s="390"/>
      <c r="I6177" s="388"/>
      <c r="J6177" s="389"/>
      <c r="K6177" s="385"/>
      <c r="L6177" s="385"/>
      <c r="M6177" s="385"/>
      <c r="N6177" s="385"/>
      <c r="O6177" s="385"/>
      <c r="P6177" s="394" t="str">
        <f>TEXT(daily!$B6177,"mmmm")</f>
        <v>January</v>
      </c>
      <c r="Q6177" s="396"/>
      <c r="R6177" s="313" t="str">
        <f t="shared" si="136"/>
        <v>1900</v>
      </c>
    </row>
    <row r="6178" ht="24" customHeight="1" spans="1:18">
      <c r="A6178" s="383"/>
      <c r="B6178" s="384"/>
      <c r="C6178" s="385"/>
      <c r="D6178" s="386"/>
      <c r="E6178" s="387"/>
      <c r="F6178" s="388"/>
      <c r="G6178" s="389"/>
      <c r="H6178" s="390"/>
      <c r="I6178" s="388"/>
      <c r="J6178" s="389"/>
      <c r="K6178" s="385"/>
      <c r="L6178" s="385"/>
      <c r="M6178" s="385"/>
      <c r="N6178" s="385"/>
      <c r="O6178" s="385"/>
      <c r="P6178" s="394" t="str">
        <f>TEXT(daily!$B6178,"mmmm")</f>
        <v>January</v>
      </c>
      <c r="Q6178" s="397"/>
      <c r="R6178" s="313" t="str">
        <f t="shared" si="136"/>
        <v>1900</v>
      </c>
    </row>
    <row r="6179" ht="24" customHeight="1" spans="1:18">
      <c r="A6179" s="383"/>
      <c r="B6179" s="384"/>
      <c r="C6179" s="385"/>
      <c r="D6179" s="386"/>
      <c r="E6179" s="387"/>
      <c r="F6179" s="388"/>
      <c r="G6179" s="389"/>
      <c r="H6179" s="390"/>
      <c r="I6179" s="388"/>
      <c r="J6179" s="389"/>
      <c r="K6179" s="385"/>
      <c r="L6179" s="385"/>
      <c r="M6179" s="385"/>
      <c r="N6179" s="385"/>
      <c r="O6179" s="385"/>
      <c r="P6179" s="394" t="str">
        <f>TEXT(daily!$B6179,"mmmm")</f>
        <v>January</v>
      </c>
      <c r="Q6179" s="396"/>
      <c r="R6179" s="313" t="str">
        <f t="shared" si="136"/>
        <v>1900</v>
      </c>
    </row>
    <row r="6180" ht="24" customHeight="1" spans="1:18">
      <c r="A6180" s="383"/>
      <c r="B6180" s="384"/>
      <c r="C6180" s="385"/>
      <c r="D6180" s="386"/>
      <c r="E6180" s="387"/>
      <c r="F6180" s="388"/>
      <c r="G6180" s="389"/>
      <c r="H6180" s="390"/>
      <c r="I6180" s="388"/>
      <c r="J6180" s="389"/>
      <c r="K6180" s="385"/>
      <c r="L6180" s="385"/>
      <c r="M6180" s="385"/>
      <c r="N6180" s="385"/>
      <c r="O6180" s="385"/>
      <c r="P6180" s="394" t="str">
        <f>TEXT(daily!$B6180,"mmmm")</f>
        <v>January</v>
      </c>
      <c r="Q6180" s="397"/>
      <c r="R6180" s="313" t="str">
        <f t="shared" si="136"/>
        <v>1900</v>
      </c>
    </row>
    <row r="6181" ht="24" customHeight="1" spans="1:18">
      <c r="A6181" s="383"/>
      <c r="B6181" s="384"/>
      <c r="C6181" s="385"/>
      <c r="D6181" s="386"/>
      <c r="E6181" s="387"/>
      <c r="F6181" s="388"/>
      <c r="G6181" s="389"/>
      <c r="H6181" s="390"/>
      <c r="I6181" s="388"/>
      <c r="J6181" s="389"/>
      <c r="K6181" s="385"/>
      <c r="L6181" s="385"/>
      <c r="M6181" s="385"/>
      <c r="N6181" s="385"/>
      <c r="O6181" s="385"/>
      <c r="P6181" s="394" t="str">
        <f>TEXT(daily!$B6181,"mmmm")</f>
        <v>January</v>
      </c>
      <c r="Q6181" s="396"/>
      <c r="R6181" s="313" t="str">
        <f t="shared" si="136"/>
        <v>1900</v>
      </c>
    </row>
    <row r="6182" ht="24" customHeight="1" spans="1:18">
      <c r="A6182" s="383"/>
      <c r="B6182" s="384"/>
      <c r="C6182" s="385"/>
      <c r="D6182" s="386"/>
      <c r="E6182" s="387"/>
      <c r="F6182" s="388"/>
      <c r="G6182" s="389"/>
      <c r="H6182" s="390"/>
      <c r="I6182" s="388"/>
      <c r="J6182" s="389"/>
      <c r="K6182" s="385"/>
      <c r="L6182" s="385"/>
      <c r="M6182" s="385"/>
      <c r="N6182" s="385"/>
      <c r="O6182" s="385"/>
      <c r="P6182" s="394" t="str">
        <f>TEXT(daily!$B6182,"mmmm")</f>
        <v>January</v>
      </c>
      <c r="Q6182" s="397"/>
      <c r="R6182" s="313" t="str">
        <f t="shared" si="136"/>
        <v>1900</v>
      </c>
    </row>
    <row r="6183" ht="24" customHeight="1" spans="1:18">
      <c r="A6183" s="383"/>
      <c r="B6183" s="384"/>
      <c r="C6183" s="385"/>
      <c r="D6183" s="386"/>
      <c r="E6183" s="387"/>
      <c r="F6183" s="388"/>
      <c r="G6183" s="389"/>
      <c r="H6183" s="390"/>
      <c r="I6183" s="388"/>
      <c r="J6183" s="389"/>
      <c r="K6183" s="385"/>
      <c r="L6183" s="385"/>
      <c r="M6183" s="385"/>
      <c r="N6183" s="385"/>
      <c r="O6183" s="385"/>
      <c r="P6183" s="394" t="str">
        <f>TEXT(daily!$B6183,"mmmm")</f>
        <v>January</v>
      </c>
      <c r="Q6183" s="396"/>
      <c r="R6183" s="313" t="str">
        <f t="shared" si="136"/>
        <v>1900</v>
      </c>
    </row>
    <row r="6184" ht="24" customHeight="1" spans="1:18">
      <c r="A6184" s="383"/>
      <c r="B6184" s="384"/>
      <c r="C6184" s="385"/>
      <c r="D6184" s="386"/>
      <c r="E6184" s="387"/>
      <c r="F6184" s="388"/>
      <c r="G6184" s="389"/>
      <c r="H6184" s="390"/>
      <c r="I6184" s="388"/>
      <c r="J6184" s="389"/>
      <c r="K6184" s="385"/>
      <c r="L6184" s="385"/>
      <c r="M6184" s="385"/>
      <c r="N6184" s="385"/>
      <c r="O6184" s="385"/>
      <c r="P6184" s="394" t="str">
        <f>TEXT(daily!$B6184,"mmmm")</f>
        <v>January</v>
      </c>
      <c r="Q6184" s="397"/>
      <c r="R6184" s="313" t="str">
        <f t="shared" si="136"/>
        <v>1900</v>
      </c>
    </row>
    <row r="6185" ht="24" customHeight="1" spans="1:18">
      <c r="A6185" s="383"/>
      <c r="B6185" s="384"/>
      <c r="C6185" s="385"/>
      <c r="D6185" s="386"/>
      <c r="E6185" s="387"/>
      <c r="F6185" s="388"/>
      <c r="G6185" s="389"/>
      <c r="H6185" s="390"/>
      <c r="I6185" s="388"/>
      <c r="J6185" s="389"/>
      <c r="K6185" s="385"/>
      <c r="L6185" s="385"/>
      <c r="M6185" s="385"/>
      <c r="N6185" s="385"/>
      <c r="O6185" s="385"/>
      <c r="P6185" s="394" t="str">
        <f>TEXT(daily!$B6185,"mmmm")</f>
        <v>January</v>
      </c>
      <c r="Q6185" s="396"/>
      <c r="R6185" s="313" t="str">
        <f t="shared" si="136"/>
        <v>1900</v>
      </c>
    </row>
    <row r="6186" ht="24" customHeight="1" spans="1:18">
      <c r="A6186" s="383"/>
      <c r="B6186" s="384"/>
      <c r="C6186" s="385"/>
      <c r="D6186" s="386"/>
      <c r="E6186" s="387"/>
      <c r="F6186" s="388"/>
      <c r="G6186" s="389"/>
      <c r="H6186" s="390"/>
      <c r="I6186" s="388"/>
      <c r="J6186" s="389"/>
      <c r="K6186" s="385"/>
      <c r="L6186" s="385"/>
      <c r="M6186" s="385"/>
      <c r="N6186" s="385"/>
      <c r="O6186" s="385"/>
      <c r="P6186" s="394" t="str">
        <f>TEXT(daily!$B6186,"mmmm")</f>
        <v>January</v>
      </c>
      <c r="Q6186" s="397"/>
      <c r="R6186" s="313" t="str">
        <f t="shared" si="136"/>
        <v>1900</v>
      </c>
    </row>
    <row r="6187" ht="24" customHeight="1" spans="1:18">
      <c r="A6187" s="383"/>
      <c r="B6187" s="384"/>
      <c r="C6187" s="385"/>
      <c r="D6187" s="386"/>
      <c r="E6187" s="387"/>
      <c r="F6187" s="388"/>
      <c r="G6187" s="389"/>
      <c r="H6187" s="390"/>
      <c r="I6187" s="388"/>
      <c r="J6187" s="389"/>
      <c r="K6187" s="385"/>
      <c r="L6187" s="385"/>
      <c r="M6187" s="385"/>
      <c r="N6187" s="385"/>
      <c r="O6187" s="385"/>
      <c r="P6187" s="394" t="str">
        <f>TEXT(daily!$B6187,"mmmm")</f>
        <v>January</v>
      </c>
      <c r="Q6187" s="396"/>
      <c r="R6187" s="313" t="str">
        <f t="shared" si="136"/>
        <v>1900</v>
      </c>
    </row>
    <row r="6188" ht="24" customHeight="1" spans="1:18">
      <c r="A6188" s="383"/>
      <c r="B6188" s="384"/>
      <c r="C6188" s="385"/>
      <c r="D6188" s="386"/>
      <c r="E6188" s="387"/>
      <c r="F6188" s="388"/>
      <c r="G6188" s="389"/>
      <c r="H6188" s="390"/>
      <c r="I6188" s="388"/>
      <c r="J6188" s="389"/>
      <c r="K6188" s="385"/>
      <c r="L6188" s="385"/>
      <c r="M6188" s="385"/>
      <c r="N6188" s="385"/>
      <c r="O6188" s="385"/>
      <c r="P6188" s="394" t="str">
        <f>TEXT(daily!$B6188,"mmmm")</f>
        <v>January</v>
      </c>
      <c r="Q6188" s="397"/>
      <c r="R6188" s="313" t="str">
        <f t="shared" si="136"/>
        <v>1900</v>
      </c>
    </row>
    <row r="6189" ht="24" customHeight="1" spans="1:18">
      <c r="A6189" s="383"/>
      <c r="B6189" s="384"/>
      <c r="C6189" s="385"/>
      <c r="D6189" s="386"/>
      <c r="E6189" s="387"/>
      <c r="F6189" s="388"/>
      <c r="G6189" s="389"/>
      <c r="H6189" s="390"/>
      <c r="I6189" s="388"/>
      <c r="J6189" s="389"/>
      <c r="K6189" s="385"/>
      <c r="L6189" s="385"/>
      <c r="M6189" s="385"/>
      <c r="N6189" s="385"/>
      <c r="O6189" s="385"/>
      <c r="P6189" s="394" t="str">
        <f>TEXT(daily!$B6189,"mmmm")</f>
        <v>January</v>
      </c>
      <c r="Q6189" s="396"/>
      <c r="R6189" s="313" t="str">
        <f t="shared" si="136"/>
        <v>1900</v>
      </c>
    </row>
    <row r="6190" ht="24" customHeight="1" spans="1:18">
      <c r="A6190" s="383"/>
      <c r="B6190" s="384"/>
      <c r="C6190" s="385"/>
      <c r="D6190" s="386"/>
      <c r="E6190" s="387"/>
      <c r="F6190" s="388"/>
      <c r="G6190" s="389"/>
      <c r="H6190" s="390"/>
      <c r="I6190" s="388"/>
      <c r="J6190" s="389"/>
      <c r="K6190" s="385"/>
      <c r="L6190" s="385"/>
      <c r="M6190" s="385"/>
      <c r="N6190" s="385"/>
      <c r="O6190" s="385"/>
      <c r="P6190" s="394" t="str">
        <f>TEXT(daily!$B6190,"mmmm")</f>
        <v>January</v>
      </c>
      <c r="Q6190" s="397"/>
      <c r="R6190" s="313" t="str">
        <f t="shared" si="136"/>
        <v>1900</v>
      </c>
    </row>
    <row r="6191" ht="24" customHeight="1" spans="1:18">
      <c r="A6191" s="383"/>
      <c r="B6191" s="384"/>
      <c r="C6191" s="385"/>
      <c r="D6191" s="386"/>
      <c r="E6191" s="387"/>
      <c r="F6191" s="388"/>
      <c r="G6191" s="389"/>
      <c r="H6191" s="390"/>
      <c r="I6191" s="388"/>
      <c r="J6191" s="389"/>
      <c r="K6191" s="385"/>
      <c r="L6191" s="385"/>
      <c r="M6191" s="385"/>
      <c r="N6191" s="385"/>
      <c r="O6191" s="385"/>
      <c r="P6191" s="394" t="str">
        <f>TEXT(daily!$B6191,"mmmm")</f>
        <v>January</v>
      </c>
      <c r="Q6191" s="396"/>
      <c r="R6191" s="313" t="str">
        <f t="shared" si="136"/>
        <v>1900</v>
      </c>
    </row>
    <row r="6192" ht="24" customHeight="1" spans="1:18">
      <c r="A6192" s="383"/>
      <c r="B6192" s="384"/>
      <c r="C6192" s="385"/>
      <c r="D6192" s="386"/>
      <c r="E6192" s="387"/>
      <c r="F6192" s="388"/>
      <c r="G6192" s="389"/>
      <c r="H6192" s="390"/>
      <c r="I6192" s="388"/>
      <c r="J6192" s="389"/>
      <c r="K6192" s="385"/>
      <c r="L6192" s="385"/>
      <c r="M6192" s="385"/>
      <c r="N6192" s="385"/>
      <c r="O6192" s="385"/>
      <c r="P6192" s="394" t="str">
        <f>TEXT(daily!$B6192,"mmmm")</f>
        <v>January</v>
      </c>
      <c r="Q6192" s="397"/>
      <c r="R6192" s="313" t="str">
        <f t="shared" si="136"/>
        <v>1900</v>
      </c>
    </row>
    <row r="6193" ht="24" customHeight="1" spans="1:18">
      <c r="A6193" s="383"/>
      <c r="B6193" s="384"/>
      <c r="C6193" s="385"/>
      <c r="D6193" s="386"/>
      <c r="E6193" s="387"/>
      <c r="F6193" s="388"/>
      <c r="G6193" s="389"/>
      <c r="H6193" s="390"/>
      <c r="I6193" s="388"/>
      <c r="J6193" s="389"/>
      <c r="K6193" s="385"/>
      <c r="L6193" s="385"/>
      <c r="M6193" s="385"/>
      <c r="N6193" s="385"/>
      <c r="O6193" s="385"/>
      <c r="P6193" s="394" t="str">
        <f>TEXT(daily!$B6193,"mmmm")</f>
        <v>January</v>
      </c>
      <c r="Q6193" s="396"/>
      <c r="R6193" s="313" t="str">
        <f t="shared" si="136"/>
        <v>1900</v>
      </c>
    </row>
    <row r="6194" ht="24" customHeight="1" spans="1:18">
      <c r="A6194" s="383"/>
      <c r="B6194" s="384"/>
      <c r="C6194" s="385"/>
      <c r="D6194" s="386"/>
      <c r="E6194" s="387"/>
      <c r="F6194" s="388"/>
      <c r="G6194" s="389"/>
      <c r="H6194" s="390"/>
      <c r="I6194" s="388"/>
      <c r="J6194" s="389"/>
      <c r="K6194" s="385"/>
      <c r="L6194" s="385"/>
      <c r="M6194" s="385"/>
      <c r="N6194" s="385"/>
      <c r="O6194" s="385"/>
      <c r="P6194" s="394" t="str">
        <f>TEXT(daily!$B6194,"mmmm")</f>
        <v>January</v>
      </c>
      <c r="Q6194" s="397"/>
      <c r="R6194" s="313" t="str">
        <f t="shared" si="136"/>
        <v>1900</v>
      </c>
    </row>
    <row r="6195" ht="24" customHeight="1" spans="1:18">
      <c r="A6195" s="383"/>
      <c r="B6195" s="384"/>
      <c r="C6195" s="385"/>
      <c r="D6195" s="386"/>
      <c r="E6195" s="387"/>
      <c r="F6195" s="388"/>
      <c r="G6195" s="389"/>
      <c r="H6195" s="390"/>
      <c r="I6195" s="388"/>
      <c r="J6195" s="389"/>
      <c r="K6195" s="385"/>
      <c r="L6195" s="385"/>
      <c r="M6195" s="385"/>
      <c r="N6195" s="385"/>
      <c r="O6195" s="385"/>
      <c r="P6195" s="394" t="str">
        <f>TEXT(daily!$B6195,"mmmm")</f>
        <v>January</v>
      </c>
      <c r="Q6195" s="396"/>
      <c r="R6195" s="313" t="str">
        <f t="shared" si="136"/>
        <v>1900</v>
      </c>
    </row>
    <row r="6196" ht="24" customHeight="1" spans="1:18">
      <c r="A6196" s="383"/>
      <c r="B6196" s="384"/>
      <c r="C6196" s="385"/>
      <c r="D6196" s="386"/>
      <c r="E6196" s="387"/>
      <c r="F6196" s="388"/>
      <c r="G6196" s="389"/>
      <c r="H6196" s="390"/>
      <c r="I6196" s="388"/>
      <c r="J6196" s="389"/>
      <c r="K6196" s="385"/>
      <c r="L6196" s="385"/>
      <c r="M6196" s="385"/>
      <c r="N6196" s="385"/>
      <c r="O6196" s="385"/>
      <c r="P6196" s="394" t="str">
        <f>TEXT(daily!$B6196,"mmmm")</f>
        <v>January</v>
      </c>
      <c r="Q6196" s="397"/>
      <c r="R6196" s="313" t="str">
        <f t="shared" si="136"/>
        <v>1900</v>
      </c>
    </row>
    <row r="6197" ht="24" customHeight="1" spans="1:18">
      <c r="A6197" s="383"/>
      <c r="B6197" s="384"/>
      <c r="C6197" s="385"/>
      <c r="D6197" s="386"/>
      <c r="E6197" s="387"/>
      <c r="F6197" s="388"/>
      <c r="G6197" s="389"/>
      <c r="H6197" s="390"/>
      <c r="I6197" s="388"/>
      <c r="J6197" s="389"/>
      <c r="K6197" s="385"/>
      <c r="L6197" s="385"/>
      <c r="M6197" s="385"/>
      <c r="N6197" s="385"/>
      <c r="O6197" s="385"/>
      <c r="P6197" s="394" t="str">
        <f>TEXT(daily!$B6197,"mmmm")</f>
        <v>January</v>
      </c>
      <c r="Q6197" s="396"/>
      <c r="R6197" s="313" t="str">
        <f t="shared" si="136"/>
        <v>1900</v>
      </c>
    </row>
    <row r="6198" ht="24" customHeight="1" spans="1:18">
      <c r="A6198" s="383"/>
      <c r="B6198" s="384"/>
      <c r="C6198" s="385"/>
      <c r="D6198" s="386"/>
      <c r="E6198" s="387"/>
      <c r="F6198" s="388"/>
      <c r="G6198" s="389"/>
      <c r="H6198" s="390"/>
      <c r="I6198" s="388"/>
      <c r="J6198" s="389"/>
      <c r="K6198" s="385"/>
      <c r="L6198" s="385"/>
      <c r="M6198" s="385"/>
      <c r="N6198" s="385"/>
      <c r="O6198" s="385"/>
      <c r="P6198" s="394" t="str">
        <f>TEXT(daily!$B6198,"mmmm")</f>
        <v>January</v>
      </c>
      <c r="Q6198" s="397"/>
      <c r="R6198" s="313" t="str">
        <f t="shared" si="136"/>
        <v>1900</v>
      </c>
    </row>
    <row r="6199" ht="24" customHeight="1" spans="1:18">
      <c r="A6199" s="383"/>
      <c r="B6199" s="384"/>
      <c r="C6199" s="385"/>
      <c r="D6199" s="386"/>
      <c r="E6199" s="387"/>
      <c r="F6199" s="388"/>
      <c r="G6199" s="389"/>
      <c r="H6199" s="390"/>
      <c r="I6199" s="388"/>
      <c r="J6199" s="389"/>
      <c r="K6199" s="385"/>
      <c r="L6199" s="385"/>
      <c r="M6199" s="385"/>
      <c r="N6199" s="385"/>
      <c r="O6199" s="385"/>
      <c r="P6199" s="394" t="str">
        <f>TEXT(daily!$B6199,"mmmm")</f>
        <v>January</v>
      </c>
      <c r="Q6199" s="396"/>
      <c r="R6199" s="313" t="str">
        <f t="shared" si="136"/>
        <v>1900</v>
      </c>
    </row>
    <row r="6200" ht="24" customHeight="1" spans="1:18">
      <c r="A6200" s="383"/>
      <c r="B6200" s="384"/>
      <c r="C6200" s="385"/>
      <c r="D6200" s="386"/>
      <c r="E6200" s="387"/>
      <c r="F6200" s="388"/>
      <c r="G6200" s="389"/>
      <c r="H6200" s="390"/>
      <c r="I6200" s="388"/>
      <c r="J6200" s="389"/>
      <c r="K6200" s="385"/>
      <c r="L6200" s="385"/>
      <c r="M6200" s="385"/>
      <c r="N6200" s="385"/>
      <c r="O6200" s="385"/>
      <c r="P6200" s="394" t="str">
        <f>TEXT(daily!$B6200,"mmmm")</f>
        <v>January</v>
      </c>
      <c r="Q6200" s="397"/>
      <c r="R6200" s="313" t="str">
        <f t="shared" si="136"/>
        <v>1900</v>
      </c>
    </row>
    <row r="6201" ht="24" customHeight="1" spans="1:18">
      <c r="A6201" s="383"/>
      <c r="B6201" s="384"/>
      <c r="C6201" s="385"/>
      <c r="D6201" s="386"/>
      <c r="E6201" s="387"/>
      <c r="F6201" s="388"/>
      <c r="G6201" s="389"/>
      <c r="H6201" s="390"/>
      <c r="I6201" s="388"/>
      <c r="J6201" s="389"/>
      <c r="K6201" s="385"/>
      <c r="L6201" s="385"/>
      <c r="M6201" s="385"/>
      <c r="N6201" s="385"/>
      <c r="O6201" s="385"/>
      <c r="P6201" s="394" t="str">
        <f>TEXT(daily!$B6201,"mmmm")</f>
        <v>January</v>
      </c>
      <c r="Q6201" s="396"/>
      <c r="R6201" s="313" t="str">
        <f t="shared" si="136"/>
        <v>1900</v>
      </c>
    </row>
    <row r="6202" ht="24" customHeight="1" spans="1:18">
      <c r="A6202" s="383"/>
      <c r="B6202" s="384"/>
      <c r="C6202" s="385"/>
      <c r="D6202" s="386"/>
      <c r="E6202" s="387"/>
      <c r="F6202" s="388"/>
      <c r="G6202" s="389"/>
      <c r="H6202" s="390"/>
      <c r="I6202" s="388"/>
      <c r="J6202" s="389"/>
      <c r="K6202" s="385"/>
      <c r="L6202" s="385"/>
      <c r="M6202" s="385"/>
      <c r="N6202" s="385"/>
      <c r="O6202" s="385"/>
      <c r="P6202" s="394" t="str">
        <f>TEXT(daily!$B6202,"mmmm")</f>
        <v>January</v>
      </c>
      <c r="Q6202" s="397"/>
      <c r="R6202" s="313" t="str">
        <f t="shared" si="136"/>
        <v>1900</v>
      </c>
    </row>
    <row r="6203" ht="24" customHeight="1" spans="1:18">
      <c r="A6203" s="383"/>
      <c r="B6203" s="384"/>
      <c r="C6203" s="385"/>
      <c r="D6203" s="386"/>
      <c r="E6203" s="387"/>
      <c r="F6203" s="388"/>
      <c r="G6203" s="389"/>
      <c r="H6203" s="390"/>
      <c r="I6203" s="388"/>
      <c r="J6203" s="389"/>
      <c r="K6203" s="385"/>
      <c r="L6203" s="385"/>
      <c r="M6203" s="385"/>
      <c r="N6203" s="385"/>
      <c r="O6203" s="385"/>
      <c r="P6203" s="394" t="str">
        <f>TEXT(daily!$B6203,"mmmm")</f>
        <v>January</v>
      </c>
      <c r="Q6203" s="396"/>
      <c r="R6203" s="313" t="str">
        <f t="shared" si="136"/>
        <v>1900</v>
      </c>
    </row>
    <row r="6204" ht="24" customHeight="1" spans="1:18">
      <c r="A6204" s="383"/>
      <c r="B6204" s="384"/>
      <c r="C6204" s="385"/>
      <c r="D6204" s="386"/>
      <c r="E6204" s="387"/>
      <c r="F6204" s="388"/>
      <c r="G6204" s="389"/>
      <c r="H6204" s="390"/>
      <c r="I6204" s="388"/>
      <c r="J6204" s="389"/>
      <c r="K6204" s="385"/>
      <c r="L6204" s="385"/>
      <c r="M6204" s="385"/>
      <c r="N6204" s="385"/>
      <c r="O6204" s="385"/>
      <c r="P6204" s="394" t="str">
        <f>TEXT(daily!$B6204,"mmmm")</f>
        <v>January</v>
      </c>
      <c r="Q6204" s="397"/>
      <c r="R6204" s="313" t="str">
        <f t="shared" si="136"/>
        <v>1900</v>
      </c>
    </row>
    <row r="6205" ht="24" customHeight="1" spans="1:18">
      <c r="A6205" s="383"/>
      <c r="B6205" s="384"/>
      <c r="C6205" s="385"/>
      <c r="D6205" s="386"/>
      <c r="E6205" s="387"/>
      <c r="F6205" s="388"/>
      <c r="G6205" s="389"/>
      <c r="H6205" s="390"/>
      <c r="I6205" s="388"/>
      <c r="J6205" s="389"/>
      <c r="K6205" s="385"/>
      <c r="L6205" s="385"/>
      <c r="M6205" s="385"/>
      <c r="N6205" s="385"/>
      <c r="O6205" s="385"/>
      <c r="P6205" s="394" t="str">
        <f>TEXT(daily!$B6205,"mmmm")</f>
        <v>January</v>
      </c>
      <c r="Q6205" s="396"/>
      <c r="R6205" s="313" t="str">
        <f t="shared" si="136"/>
        <v>1900</v>
      </c>
    </row>
    <row r="6206" ht="24" customHeight="1" spans="1:18">
      <c r="A6206" s="383"/>
      <c r="B6206" s="384"/>
      <c r="C6206" s="385"/>
      <c r="D6206" s="386"/>
      <c r="E6206" s="387"/>
      <c r="F6206" s="388"/>
      <c r="G6206" s="389"/>
      <c r="H6206" s="390"/>
      <c r="I6206" s="388"/>
      <c r="J6206" s="389"/>
      <c r="K6206" s="385"/>
      <c r="L6206" s="385"/>
      <c r="M6206" s="385"/>
      <c r="N6206" s="385"/>
      <c r="O6206" s="385"/>
      <c r="P6206" s="394" t="str">
        <f>TEXT(daily!$B6206,"mmmm")</f>
        <v>January</v>
      </c>
      <c r="Q6206" s="397"/>
      <c r="R6206" s="313" t="str">
        <f t="shared" si="136"/>
        <v>1900</v>
      </c>
    </row>
    <row r="6207" ht="24" customHeight="1" spans="1:18">
      <c r="A6207" s="383"/>
      <c r="B6207" s="384"/>
      <c r="C6207" s="385"/>
      <c r="D6207" s="386"/>
      <c r="E6207" s="387"/>
      <c r="F6207" s="388"/>
      <c r="G6207" s="389"/>
      <c r="H6207" s="390"/>
      <c r="I6207" s="388"/>
      <c r="J6207" s="389"/>
      <c r="K6207" s="385"/>
      <c r="L6207" s="385"/>
      <c r="M6207" s="385"/>
      <c r="N6207" s="385"/>
      <c r="O6207" s="385"/>
      <c r="P6207" s="394" t="str">
        <f>TEXT(daily!$B6207,"mmmm")</f>
        <v>January</v>
      </c>
      <c r="Q6207" s="396"/>
      <c r="R6207" s="313" t="str">
        <f t="shared" si="136"/>
        <v>1900</v>
      </c>
    </row>
    <row r="6208" ht="24" customHeight="1" spans="1:18">
      <c r="A6208" s="383"/>
      <c r="B6208" s="384"/>
      <c r="C6208" s="385"/>
      <c r="D6208" s="386"/>
      <c r="E6208" s="387"/>
      <c r="F6208" s="388"/>
      <c r="G6208" s="389"/>
      <c r="H6208" s="390"/>
      <c r="I6208" s="388"/>
      <c r="J6208" s="389"/>
      <c r="K6208" s="385"/>
      <c r="L6208" s="385"/>
      <c r="M6208" s="385"/>
      <c r="N6208" s="385"/>
      <c r="O6208" s="385"/>
      <c r="P6208" s="394" t="str">
        <f>TEXT(daily!$B6208,"mmmm")</f>
        <v>January</v>
      </c>
      <c r="Q6208" s="397"/>
      <c r="R6208" s="313" t="str">
        <f t="shared" si="136"/>
        <v>1900</v>
      </c>
    </row>
    <row r="6209" ht="24" customHeight="1" spans="1:18">
      <c r="A6209" s="383"/>
      <c r="B6209" s="384"/>
      <c r="C6209" s="385"/>
      <c r="D6209" s="386"/>
      <c r="E6209" s="387"/>
      <c r="F6209" s="388"/>
      <c r="G6209" s="389"/>
      <c r="H6209" s="390"/>
      <c r="I6209" s="388"/>
      <c r="J6209" s="389"/>
      <c r="K6209" s="385"/>
      <c r="L6209" s="385"/>
      <c r="M6209" s="385"/>
      <c r="N6209" s="385"/>
      <c r="O6209" s="385"/>
      <c r="P6209" s="394" t="str">
        <f>TEXT(daily!$B6209,"mmmm")</f>
        <v>January</v>
      </c>
      <c r="Q6209" s="396"/>
      <c r="R6209" s="313" t="str">
        <f t="shared" si="136"/>
        <v>1900</v>
      </c>
    </row>
    <row r="6210" ht="24" customHeight="1" spans="1:18">
      <c r="A6210" s="383"/>
      <c r="B6210" s="384"/>
      <c r="C6210" s="385"/>
      <c r="D6210" s="386"/>
      <c r="E6210" s="387"/>
      <c r="F6210" s="388"/>
      <c r="G6210" s="389"/>
      <c r="H6210" s="390"/>
      <c r="I6210" s="388"/>
      <c r="J6210" s="389"/>
      <c r="K6210" s="385"/>
      <c r="L6210" s="385"/>
      <c r="M6210" s="385"/>
      <c r="N6210" s="385"/>
      <c r="O6210" s="385"/>
      <c r="P6210" s="394" t="str">
        <f>TEXT(daily!$B6210,"mmmm")</f>
        <v>January</v>
      </c>
      <c r="Q6210" s="397"/>
      <c r="R6210" s="313" t="str">
        <f t="shared" si="136"/>
        <v>1900</v>
      </c>
    </row>
    <row r="6211" ht="24" customHeight="1" spans="1:18">
      <c r="A6211" s="383"/>
      <c r="B6211" s="384"/>
      <c r="C6211" s="385"/>
      <c r="D6211" s="386"/>
      <c r="E6211" s="387"/>
      <c r="F6211" s="388"/>
      <c r="G6211" s="389"/>
      <c r="H6211" s="390"/>
      <c r="I6211" s="388"/>
      <c r="J6211" s="389"/>
      <c r="K6211" s="385"/>
      <c r="L6211" s="385"/>
      <c r="M6211" s="385"/>
      <c r="N6211" s="385"/>
      <c r="O6211" s="385"/>
      <c r="P6211" s="394" t="str">
        <f>TEXT(daily!$B6211,"mmmm")</f>
        <v>January</v>
      </c>
      <c r="Q6211" s="396"/>
      <c r="R6211" s="313" t="str">
        <f t="shared" si="136"/>
        <v>1900</v>
      </c>
    </row>
    <row r="6212" ht="24" customHeight="1" spans="1:18">
      <c r="A6212" s="383"/>
      <c r="B6212" s="384"/>
      <c r="C6212" s="385"/>
      <c r="D6212" s="386"/>
      <c r="E6212" s="387"/>
      <c r="F6212" s="388"/>
      <c r="G6212" s="389"/>
      <c r="H6212" s="390"/>
      <c r="I6212" s="388"/>
      <c r="J6212" s="389"/>
      <c r="K6212" s="385"/>
      <c r="L6212" s="385"/>
      <c r="M6212" s="385"/>
      <c r="N6212" s="385"/>
      <c r="O6212" s="385"/>
      <c r="P6212" s="394" t="str">
        <f>TEXT(daily!$B6212,"mmmm")</f>
        <v>January</v>
      </c>
      <c r="Q6212" s="397"/>
      <c r="R6212" s="313" t="str">
        <f t="shared" si="136"/>
        <v>1900</v>
      </c>
    </row>
    <row r="6213" ht="24" customHeight="1" spans="1:18">
      <c r="A6213" s="383"/>
      <c r="B6213" s="384"/>
      <c r="C6213" s="385"/>
      <c r="D6213" s="386"/>
      <c r="E6213" s="387"/>
      <c r="F6213" s="388"/>
      <c r="G6213" s="389"/>
      <c r="H6213" s="390"/>
      <c r="I6213" s="388"/>
      <c r="J6213" s="389"/>
      <c r="K6213" s="385"/>
      <c r="L6213" s="385"/>
      <c r="M6213" s="385"/>
      <c r="N6213" s="385"/>
      <c r="O6213" s="385"/>
      <c r="P6213" s="394" t="str">
        <f>TEXT(daily!$B6213,"mmmm")</f>
        <v>January</v>
      </c>
      <c r="Q6213" s="396"/>
      <c r="R6213" s="313" t="str">
        <f t="shared" si="136"/>
        <v>1900</v>
      </c>
    </row>
    <row r="6214" ht="24" customHeight="1" spans="1:18">
      <c r="A6214" s="383"/>
      <c r="B6214" s="384"/>
      <c r="C6214" s="385"/>
      <c r="D6214" s="386"/>
      <c r="E6214" s="387"/>
      <c r="F6214" s="388"/>
      <c r="G6214" s="389"/>
      <c r="H6214" s="390"/>
      <c r="I6214" s="388"/>
      <c r="J6214" s="389"/>
      <c r="K6214" s="385"/>
      <c r="L6214" s="385"/>
      <c r="M6214" s="385"/>
      <c r="N6214" s="385"/>
      <c r="O6214" s="385"/>
      <c r="P6214" s="394" t="str">
        <f>TEXT(daily!$B6214,"mmmm")</f>
        <v>January</v>
      </c>
      <c r="Q6214" s="397"/>
      <c r="R6214" s="313" t="str">
        <f t="shared" si="136"/>
        <v>1900</v>
      </c>
    </row>
    <row r="6215" ht="24" customHeight="1" spans="1:18">
      <c r="A6215" s="383"/>
      <c r="B6215" s="384"/>
      <c r="C6215" s="385"/>
      <c r="D6215" s="386"/>
      <c r="E6215" s="387"/>
      <c r="F6215" s="388"/>
      <c r="G6215" s="389"/>
      <c r="H6215" s="390"/>
      <c r="I6215" s="388"/>
      <c r="J6215" s="389"/>
      <c r="K6215" s="385"/>
      <c r="L6215" s="385"/>
      <c r="M6215" s="385"/>
      <c r="N6215" s="385"/>
      <c r="O6215" s="385"/>
      <c r="P6215" s="394" t="str">
        <f>TEXT(daily!$B6215,"mmmm")</f>
        <v>January</v>
      </c>
      <c r="Q6215" s="396"/>
      <c r="R6215" s="313" t="str">
        <f t="shared" si="136"/>
        <v>1900</v>
      </c>
    </row>
    <row r="6216" ht="24" customHeight="1" spans="1:18">
      <c r="A6216" s="383"/>
      <c r="B6216" s="384"/>
      <c r="C6216" s="385"/>
      <c r="D6216" s="386"/>
      <c r="E6216" s="387"/>
      <c r="F6216" s="388"/>
      <c r="G6216" s="389"/>
      <c r="H6216" s="390"/>
      <c r="I6216" s="388"/>
      <c r="J6216" s="389"/>
      <c r="K6216" s="385"/>
      <c r="L6216" s="385"/>
      <c r="M6216" s="385"/>
      <c r="N6216" s="385"/>
      <c r="O6216" s="385"/>
      <c r="P6216" s="394" t="str">
        <f>TEXT(daily!$B6216,"mmmm")</f>
        <v>January</v>
      </c>
      <c r="Q6216" s="397"/>
      <c r="R6216" s="313" t="str">
        <f t="shared" si="136"/>
        <v>1900</v>
      </c>
    </row>
    <row r="6217" ht="24" customHeight="1" spans="1:18">
      <c r="A6217" s="383"/>
      <c r="B6217" s="384"/>
      <c r="C6217" s="385"/>
      <c r="D6217" s="386"/>
      <c r="E6217" s="387"/>
      <c r="F6217" s="388"/>
      <c r="G6217" s="389"/>
      <c r="H6217" s="390"/>
      <c r="I6217" s="388"/>
      <c r="J6217" s="389"/>
      <c r="K6217" s="385"/>
      <c r="L6217" s="385"/>
      <c r="M6217" s="385"/>
      <c r="N6217" s="385"/>
      <c r="O6217" s="385"/>
      <c r="P6217" s="394" t="str">
        <f>TEXT(daily!$B6217,"mmmm")</f>
        <v>January</v>
      </c>
      <c r="Q6217" s="396"/>
      <c r="R6217" s="313" t="str">
        <f t="shared" si="136"/>
        <v>1900</v>
      </c>
    </row>
    <row r="6218" ht="24" customHeight="1" spans="1:18">
      <c r="A6218" s="383"/>
      <c r="B6218" s="384"/>
      <c r="C6218" s="385"/>
      <c r="D6218" s="386"/>
      <c r="E6218" s="387"/>
      <c r="F6218" s="388"/>
      <c r="G6218" s="389"/>
      <c r="H6218" s="390"/>
      <c r="I6218" s="388"/>
      <c r="J6218" s="389"/>
      <c r="K6218" s="385"/>
      <c r="L6218" s="385"/>
      <c r="M6218" s="385"/>
      <c r="N6218" s="385"/>
      <c r="O6218" s="385"/>
      <c r="P6218" s="394" t="str">
        <f>TEXT(daily!$B6218,"mmmm")</f>
        <v>January</v>
      </c>
      <c r="Q6218" s="397"/>
      <c r="R6218" s="313" t="str">
        <f t="shared" si="136"/>
        <v>1900</v>
      </c>
    </row>
    <row r="6219" ht="24" customHeight="1" spans="1:18">
      <c r="A6219" s="383"/>
      <c r="B6219" s="384"/>
      <c r="C6219" s="385"/>
      <c r="D6219" s="386"/>
      <c r="E6219" s="387"/>
      <c r="F6219" s="388"/>
      <c r="G6219" s="389"/>
      <c r="H6219" s="390"/>
      <c r="I6219" s="388"/>
      <c r="J6219" s="389"/>
      <c r="K6219" s="385"/>
      <c r="L6219" s="385"/>
      <c r="M6219" s="385"/>
      <c r="N6219" s="385"/>
      <c r="O6219" s="385"/>
      <c r="P6219" s="394" t="str">
        <f>TEXT(daily!$B6219,"mmmm")</f>
        <v>January</v>
      </c>
      <c r="Q6219" s="396"/>
      <c r="R6219" s="313" t="str">
        <f t="shared" si="136"/>
        <v>1900</v>
      </c>
    </row>
    <row r="6220" ht="24" customHeight="1" spans="1:18">
      <c r="A6220" s="383"/>
      <c r="B6220" s="384"/>
      <c r="C6220" s="385"/>
      <c r="D6220" s="386"/>
      <c r="E6220" s="387"/>
      <c r="F6220" s="388"/>
      <c r="G6220" s="389"/>
      <c r="H6220" s="390"/>
      <c r="I6220" s="388"/>
      <c r="J6220" s="389"/>
      <c r="K6220" s="385"/>
      <c r="L6220" s="385"/>
      <c r="M6220" s="385"/>
      <c r="N6220" s="385"/>
      <c r="O6220" s="385"/>
      <c r="P6220" s="394" t="str">
        <f>TEXT(daily!$B6220,"mmmm")</f>
        <v>January</v>
      </c>
      <c r="Q6220" s="397"/>
      <c r="R6220" s="313" t="str">
        <f t="shared" si="136"/>
        <v>1900</v>
      </c>
    </row>
    <row r="6221" ht="24" customHeight="1" spans="1:18">
      <c r="A6221" s="383"/>
      <c r="B6221" s="384"/>
      <c r="C6221" s="385"/>
      <c r="D6221" s="386"/>
      <c r="E6221" s="387"/>
      <c r="F6221" s="388"/>
      <c r="G6221" s="389"/>
      <c r="H6221" s="390"/>
      <c r="I6221" s="388"/>
      <c r="J6221" s="389"/>
      <c r="K6221" s="385"/>
      <c r="L6221" s="385"/>
      <c r="M6221" s="385"/>
      <c r="N6221" s="385"/>
      <c r="O6221" s="385"/>
      <c r="P6221" s="394" t="str">
        <f>TEXT(daily!$B6221,"mmmm")</f>
        <v>January</v>
      </c>
      <c r="Q6221" s="396"/>
      <c r="R6221" s="313" t="str">
        <f t="shared" si="136"/>
        <v>1900</v>
      </c>
    </row>
    <row r="6222" ht="24" customHeight="1" spans="1:18">
      <c r="A6222" s="383"/>
      <c r="B6222" s="384"/>
      <c r="C6222" s="385"/>
      <c r="D6222" s="386"/>
      <c r="E6222" s="387"/>
      <c r="F6222" s="388"/>
      <c r="G6222" s="389"/>
      <c r="H6222" s="390"/>
      <c r="I6222" s="388"/>
      <c r="J6222" s="389"/>
      <c r="K6222" s="385"/>
      <c r="L6222" s="385"/>
      <c r="M6222" s="385"/>
      <c r="N6222" s="385"/>
      <c r="O6222" s="385"/>
      <c r="P6222" s="394" t="str">
        <f>TEXT(daily!$B6222,"mmmm")</f>
        <v>January</v>
      </c>
      <c r="Q6222" s="397"/>
      <c r="R6222" s="313" t="str">
        <f t="shared" si="136"/>
        <v>1900</v>
      </c>
    </row>
    <row r="6223" ht="24" customHeight="1" spans="1:18">
      <c r="A6223" s="383"/>
      <c r="B6223" s="384"/>
      <c r="C6223" s="385"/>
      <c r="D6223" s="386"/>
      <c r="E6223" s="387"/>
      <c r="F6223" s="388"/>
      <c r="G6223" s="389"/>
      <c r="H6223" s="390"/>
      <c r="I6223" s="388"/>
      <c r="J6223" s="389"/>
      <c r="K6223" s="385"/>
      <c r="L6223" s="385"/>
      <c r="M6223" s="385"/>
      <c r="N6223" s="385"/>
      <c r="O6223" s="385"/>
      <c r="P6223" s="394" t="str">
        <f>TEXT(daily!$B6223,"mmmm")</f>
        <v>January</v>
      </c>
      <c r="Q6223" s="396"/>
      <c r="R6223" s="313" t="str">
        <f t="shared" ref="R6223:R6286" si="137">TEXT(B6223,"yyyy")</f>
        <v>1900</v>
      </c>
    </row>
    <row r="6224" ht="24" customHeight="1" spans="1:18">
      <c r="A6224" s="383"/>
      <c r="B6224" s="384"/>
      <c r="C6224" s="385"/>
      <c r="D6224" s="386"/>
      <c r="E6224" s="387"/>
      <c r="F6224" s="388"/>
      <c r="G6224" s="389"/>
      <c r="H6224" s="390"/>
      <c r="I6224" s="388"/>
      <c r="J6224" s="389"/>
      <c r="K6224" s="385"/>
      <c r="L6224" s="385"/>
      <c r="M6224" s="385"/>
      <c r="N6224" s="385"/>
      <c r="O6224" s="385"/>
      <c r="P6224" s="394" t="str">
        <f>TEXT(daily!$B6224,"mmmm")</f>
        <v>January</v>
      </c>
      <c r="Q6224" s="397"/>
      <c r="R6224" s="313" t="str">
        <f t="shared" si="137"/>
        <v>1900</v>
      </c>
    </row>
    <row r="6225" ht="24" customHeight="1" spans="1:18">
      <c r="A6225" s="383"/>
      <c r="B6225" s="384"/>
      <c r="C6225" s="385"/>
      <c r="D6225" s="386"/>
      <c r="E6225" s="387"/>
      <c r="F6225" s="388"/>
      <c r="G6225" s="389"/>
      <c r="H6225" s="390"/>
      <c r="I6225" s="388"/>
      <c r="J6225" s="389"/>
      <c r="K6225" s="385"/>
      <c r="L6225" s="385"/>
      <c r="M6225" s="385"/>
      <c r="N6225" s="385"/>
      <c r="O6225" s="385"/>
      <c r="P6225" s="394" t="str">
        <f>TEXT(daily!$B6225,"mmmm")</f>
        <v>January</v>
      </c>
      <c r="Q6225" s="396"/>
      <c r="R6225" s="313" t="str">
        <f t="shared" si="137"/>
        <v>1900</v>
      </c>
    </row>
    <row r="6226" ht="24" customHeight="1" spans="1:18">
      <c r="A6226" s="383"/>
      <c r="B6226" s="384"/>
      <c r="C6226" s="385"/>
      <c r="D6226" s="386"/>
      <c r="E6226" s="387"/>
      <c r="F6226" s="388"/>
      <c r="G6226" s="389"/>
      <c r="H6226" s="390"/>
      <c r="I6226" s="388"/>
      <c r="J6226" s="389"/>
      <c r="K6226" s="385"/>
      <c r="L6226" s="385"/>
      <c r="M6226" s="385"/>
      <c r="N6226" s="385"/>
      <c r="O6226" s="385"/>
      <c r="P6226" s="394" t="str">
        <f>TEXT(daily!$B6226,"mmmm")</f>
        <v>January</v>
      </c>
      <c r="Q6226" s="397"/>
      <c r="R6226" s="313" t="str">
        <f t="shared" si="137"/>
        <v>1900</v>
      </c>
    </row>
    <row r="6227" ht="24" customHeight="1" spans="1:18">
      <c r="A6227" s="383"/>
      <c r="B6227" s="384"/>
      <c r="C6227" s="385"/>
      <c r="D6227" s="386"/>
      <c r="E6227" s="387"/>
      <c r="F6227" s="388"/>
      <c r="G6227" s="389"/>
      <c r="H6227" s="390"/>
      <c r="I6227" s="388"/>
      <c r="J6227" s="389"/>
      <c r="K6227" s="385"/>
      <c r="L6227" s="385"/>
      <c r="M6227" s="385"/>
      <c r="N6227" s="385"/>
      <c r="O6227" s="385"/>
      <c r="P6227" s="394" t="str">
        <f>TEXT(daily!$B6227,"mmmm")</f>
        <v>January</v>
      </c>
      <c r="Q6227" s="396"/>
      <c r="R6227" s="313" t="str">
        <f t="shared" si="137"/>
        <v>1900</v>
      </c>
    </row>
    <row r="6228" ht="24" customHeight="1" spans="1:18">
      <c r="A6228" s="383"/>
      <c r="B6228" s="384"/>
      <c r="C6228" s="385"/>
      <c r="D6228" s="386"/>
      <c r="E6228" s="387"/>
      <c r="F6228" s="388"/>
      <c r="G6228" s="389"/>
      <c r="H6228" s="390"/>
      <c r="I6228" s="388"/>
      <c r="J6228" s="389"/>
      <c r="K6228" s="385"/>
      <c r="L6228" s="385"/>
      <c r="M6228" s="385"/>
      <c r="N6228" s="385"/>
      <c r="O6228" s="385"/>
      <c r="P6228" s="394" t="str">
        <f>TEXT(daily!$B6228,"mmmm")</f>
        <v>January</v>
      </c>
      <c r="Q6228" s="397"/>
      <c r="R6228" s="313" t="str">
        <f t="shared" si="137"/>
        <v>1900</v>
      </c>
    </row>
    <row r="6229" ht="24" customHeight="1" spans="1:18">
      <c r="A6229" s="383"/>
      <c r="B6229" s="384"/>
      <c r="C6229" s="385"/>
      <c r="D6229" s="386"/>
      <c r="E6229" s="387"/>
      <c r="F6229" s="388"/>
      <c r="G6229" s="389"/>
      <c r="H6229" s="390"/>
      <c r="I6229" s="388"/>
      <c r="J6229" s="389"/>
      <c r="K6229" s="385"/>
      <c r="L6229" s="385"/>
      <c r="M6229" s="385"/>
      <c r="N6229" s="385"/>
      <c r="O6229" s="385"/>
      <c r="P6229" s="394" t="str">
        <f>TEXT(daily!$B6229,"mmmm")</f>
        <v>January</v>
      </c>
      <c r="Q6229" s="396"/>
      <c r="R6229" s="313" t="str">
        <f t="shared" si="137"/>
        <v>1900</v>
      </c>
    </row>
    <row r="6230" ht="24" customHeight="1" spans="1:18">
      <c r="A6230" s="383"/>
      <c r="B6230" s="384"/>
      <c r="C6230" s="385"/>
      <c r="D6230" s="386"/>
      <c r="E6230" s="387"/>
      <c r="F6230" s="388"/>
      <c r="G6230" s="389"/>
      <c r="H6230" s="390"/>
      <c r="I6230" s="388"/>
      <c r="J6230" s="389"/>
      <c r="K6230" s="385"/>
      <c r="L6230" s="385"/>
      <c r="M6230" s="385"/>
      <c r="N6230" s="385"/>
      <c r="O6230" s="385"/>
      <c r="P6230" s="394" t="str">
        <f>TEXT(daily!$B6230,"mmmm")</f>
        <v>January</v>
      </c>
      <c r="Q6230" s="397"/>
      <c r="R6230" s="313" t="str">
        <f t="shared" si="137"/>
        <v>1900</v>
      </c>
    </row>
    <row r="6231" ht="24" customHeight="1" spans="1:18">
      <c r="A6231" s="383"/>
      <c r="B6231" s="384"/>
      <c r="C6231" s="385"/>
      <c r="D6231" s="386"/>
      <c r="E6231" s="387"/>
      <c r="F6231" s="388"/>
      <c r="G6231" s="389"/>
      <c r="H6231" s="390"/>
      <c r="I6231" s="388"/>
      <c r="J6231" s="389"/>
      <c r="K6231" s="385"/>
      <c r="L6231" s="385"/>
      <c r="M6231" s="385"/>
      <c r="N6231" s="385"/>
      <c r="O6231" s="385"/>
      <c r="P6231" s="394" t="str">
        <f>TEXT(daily!$B6231,"mmmm")</f>
        <v>January</v>
      </c>
      <c r="Q6231" s="396"/>
      <c r="R6231" s="313" t="str">
        <f t="shared" si="137"/>
        <v>1900</v>
      </c>
    </row>
    <row r="6232" ht="24" customHeight="1" spans="1:18">
      <c r="A6232" s="383"/>
      <c r="B6232" s="384"/>
      <c r="C6232" s="385"/>
      <c r="D6232" s="386"/>
      <c r="E6232" s="387"/>
      <c r="F6232" s="388"/>
      <c r="G6232" s="389"/>
      <c r="H6232" s="390"/>
      <c r="I6232" s="388"/>
      <c r="J6232" s="389"/>
      <c r="K6232" s="385"/>
      <c r="L6232" s="385"/>
      <c r="M6232" s="385"/>
      <c r="N6232" s="385"/>
      <c r="O6232" s="385"/>
      <c r="P6232" s="394" t="str">
        <f>TEXT(daily!$B6232,"mmmm")</f>
        <v>January</v>
      </c>
      <c r="Q6232" s="397"/>
      <c r="R6232" s="313" t="str">
        <f t="shared" si="137"/>
        <v>1900</v>
      </c>
    </row>
    <row r="6233" ht="24" customHeight="1" spans="1:18">
      <c r="A6233" s="383"/>
      <c r="B6233" s="384"/>
      <c r="C6233" s="385"/>
      <c r="D6233" s="386"/>
      <c r="E6233" s="387"/>
      <c r="F6233" s="388"/>
      <c r="G6233" s="389"/>
      <c r="H6233" s="390"/>
      <c r="I6233" s="388"/>
      <c r="J6233" s="389"/>
      <c r="K6233" s="385"/>
      <c r="L6233" s="385"/>
      <c r="M6233" s="385"/>
      <c r="N6233" s="385"/>
      <c r="O6233" s="385"/>
      <c r="P6233" s="394" t="str">
        <f>TEXT(daily!$B6233,"mmmm")</f>
        <v>January</v>
      </c>
      <c r="Q6233" s="396"/>
      <c r="R6233" s="313" t="str">
        <f t="shared" si="137"/>
        <v>1900</v>
      </c>
    </row>
    <row r="6234" ht="24" customHeight="1" spans="1:18">
      <c r="A6234" s="383"/>
      <c r="B6234" s="384"/>
      <c r="C6234" s="385"/>
      <c r="D6234" s="386"/>
      <c r="E6234" s="387"/>
      <c r="F6234" s="388"/>
      <c r="G6234" s="389"/>
      <c r="H6234" s="390"/>
      <c r="I6234" s="388"/>
      <c r="J6234" s="389"/>
      <c r="K6234" s="385"/>
      <c r="L6234" s="385"/>
      <c r="M6234" s="385"/>
      <c r="N6234" s="385"/>
      <c r="O6234" s="385"/>
      <c r="P6234" s="394" t="str">
        <f>TEXT(daily!$B6234,"mmmm")</f>
        <v>January</v>
      </c>
      <c r="Q6234" s="397"/>
      <c r="R6234" s="313" t="str">
        <f t="shared" si="137"/>
        <v>1900</v>
      </c>
    </row>
    <row r="6235" ht="24" customHeight="1" spans="1:18">
      <c r="A6235" s="383"/>
      <c r="B6235" s="384"/>
      <c r="C6235" s="385"/>
      <c r="D6235" s="386"/>
      <c r="E6235" s="387"/>
      <c r="F6235" s="388"/>
      <c r="G6235" s="389"/>
      <c r="H6235" s="390"/>
      <c r="I6235" s="388"/>
      <c r="J6235" s="389"/>
      <c r="K6235" s="385"/>
      <c r="L6235" s="385"/>
      <c r="M6235" s="385"/>
      <c r="N6235" s="385"/>
      <c r="O6235" s="385"/>
      <c r="P6235" s="394" t="str">
        <f>TEXT(daily!$B6235,"mmmm")</f>
        <v>January</v>
      </c>
      <c r="Q6235" s="396"/>
      <c r="R6235" s="313" t="str">
        <f t="shared" si="137"/>
        <v>1900</v>
      </c>
    </row>
    <row r="6236" ht="24" customHeight="1" spans="1:18">
      <c r="A6236" s="383"/>
      <c r="B6236" s="384"/>
      <c r="C6236" s="385"/>
      <c r="D6236" s="386"/>
      <c r="E6236" s="387"/>
      <c r="F6236" s="388"/>
      <c r="G6236" s="389"/>
      <c r="H6236" s="390"/>
      <c r="I6236" s="388"/>
      <c r="J6236" s="389"/>
      <c r="K6236" s="385"/>
      <c r="L6236" s="385"/>
      <c r="M6236" s="385"/>
      <c r="N6236" s="385"/>
      <c r="O6236" s="385"/>
      <c r="P6236" s="394" t="str">
        <f>TEXT(daily!$B6236,"mmmm")</f>
        <v>January</v>
      </c>
      <c r="Q6236" s="397"/>
      <c r="R6236" s="313" t="str">
        <f t="shared" si="137"/>
        <v>1900</v>
      </c>
    </row>
    <row r="6237" ht="24" customHeight="1" spans="1:18">
      <c r="A6237" s="383"/>
      <c r="B6237" s="384"/>
      <c r="C6237" s="385"/>
      <c r="D6237" s="386"/>
      <c r="E6237" s="387"/>
      <c r="F6237" s="388"/>
      <c r="G6237" s="389"/>
      <c r="H6237" s="390"/>
      <c r="I6237" s="388"/>
      <c r="J6237" s="389"/>
      <c r="K6237" s="385"/>
      <c r="L6237" s="385"/>
      <c r="M6237" s="385"/>
      <c r="N6237" s="385"/>
      <c r="O6237" s="385"/>
      <c r="P6237" s="394" t="str">
        <f>TEXT(daily!$B6237,"mmmm")</f>
        <v>January</v>
      </c>
      <c r="Q6237" s="396"/>
      <c r="R6237" s="313" t="str">
        <f t="shared" si="137"/>
        <v>1900</v>
      </c>
    </row>
    <row r="6238" ht="24" customHeight="1" spans="1:18">
      <c r="A6238" s="383"/>
      <c r="B6238" s="384"/>
      <c r="C6238" s="385"/>
      <c r="D6238" s="386"/>
      <c r="E6238" s="387"/>
      <c r="F6238" s="388"/>
      <c r="G6238" s="389"/>
      <c r="H6238" s="390"/>
      <c r="I6238" s="388"/>
      <c r="J6238" s="389"/>
      <c r="K6238" s="385"/>
      <c r="L6238" s="385"/>
      <c r="M6238" s="385"/>
      <c r="N6238" s="385"/>
      <c r="O6238" s="385"/>
      <c r="P6238" s="394" t="str">
        <f>TEXT(daily!$B6238,"mmmm")</f>
        <v>January</v>
      </c>
      <c r="Q6238" s="397"/>
      <c r="R6238" s="313" t="str">
        <f t="shared" si="137"/>
        <v>1900</v>
      </c>
    </row>
    <row r="6239" ht="24" customHeight="1" spans="1:18">
      <c r="A6239" s="383"/>
      <c r="B6239" s="384"/>
      <c r="C6239" s="385"/>
      <c r="D6239" s="386"/>
      <c r="E6239" s="387"/>
      <c r="F6239" s="388"/>
      <c r="G6239" s="389"/>
      <c r="H6239" s="390"/>
      <c r="I6239" s="388"/>
      <c r="J6239" s="389"/>
      <c r="K6239" s="385"/>
      <c r="L6239" s="385"/>
      <c r="M6239" s="385"/>
      <c r="N6239" s="385"/>
      <c r="O6239" s="385"/>
      <c r="P6239" s="394" t="str">
        <f>TEXT(daily!$B6239,"mmmm")</f>
        <v>January</v>
      </c>
      <c r="Q6239" s="396"/>
      <c r="R6239" s="313" t="str">
        <f t="shared" si="137"/>
        <v>1900</v>
      </c>
    </row>
    <row r="6240" ht="24" customHeight="1" spans="1:18">
      <c r="A6240" s="383"/>
      <c r="B6240" s="384"/>
      <c r="C6240" s="385"/>
      <c r="D6240" s="386"/>
      <c r="E6240" s="387"/>
      <c r="F6240" s="388"/>
      <c r="G6240" s="389"/>
      <c r="H6240" s="390"/>
      <c r="I6240" s="388"/>
      <c r="J6240" s="389"/>
      <c r="K6240" s="385"/>
      <c r="L6240" s="385"/>
      <c r="M6240" s="385"/>
      <c r="N6240" s="385"/>
      <c r="O6240" s="385"/>
      <c r="P6240" s="394" t="str">
        <f>TEXT(daily!$B6240,"mmmm")</f>
        <v>January</v>
      </c>
      <c r="Q6240" s="397"/>
      <c r="R6240" s="313" t="str">
        <f t="shared" si="137"/>
        <v>1900</v>
      </c>
    </row>
    <row r="6241" ht="24" customHeight="1" spans="1:18">
      <c r="A6241" s="383"/>
      <c r="B6241" s="384"/>
      <c r="C6241" s="385"/>
      <c r="D6241" s="386"/>
      <c r="E6241" s="387"/>
      <c r="F6241" s="388"/>
      <c r="G6241" s="389"/>
      <c r="H6241" s="390"/>
      <c r="I6241" s="388"/>
      <c r="J6241" s="389"/>
      <c r="K6241" s="385"/>
      <c r="L6241" s="385"/>
      <c r="M6241" s="385"/>
      <c r="N6241" s="385"/>
      <c r="O6241" s="385"/>
      <c r="P6241" s="394" t="str">
        <f>TEXT(daily!$B6241,"mmmm")</f>
        <v>January</v>
      </c>
      <c r="Q6241" s="396"/>
      <c r="R6241" s="313" t="str">
        <f t="shared" si="137"/>
        <v>1900</v>
      </c>
    </row>
    <row r="6242" ht="24" customHeight="1" spans="1:18">
      <c r="A6242" s="383"/>
      <c r="B6242" s="384"/>
      <c r="C6242" s="385"/>
      <c r="D6242" s="386"/>
      <c r="E6242" s="387"/>
      <c r="F6242" s="388"/>
      <c r="G6242" s="389"/>
      <c r="H6242" s="390"/>
      <c r="I6242" s="388"/>
      <c r="J6242" s="389"/>
      <c r="K6242" s="385"/>
      <c r="L6242" s="385"/>
      <c r="M6242" s="385"/>
      <c r="N6242" s="385"/>
      <c r="O6242" s="385"/>
      <c r="P6242" s="394" t="str">
        <f>TEXT(daily!$B6242,"mmmm")</f>
        <v>January</v>
      </c>
      <c r="Q6242" s="397"/>
      <c r="R6242" s="313" t="str">
        <f t="shared" si="137"/>
        <v>1900</v>
      </c>
    </row>
    <row r="6243" ht="24" customHeight="1" spans="1:18">
      <c r="A6243" s="383"/>
      <c r="B6243" s="384"/>
      <c r="C6243" s="385"/>
      <c r="D6243" s="386"/>
      <c r="E6243" s="387"/>
      <c r="F6243" s="388"/>
      <c r="G6243" s="389"/>
      <c r="H6243" s="390"/>
      <c r="I6243" s="388"/>
      <c r="J6243" s="389"/>
      <c r="K6243" s="385"/>
      <c r="L6243" s="385"/>
      <c r="M6243" s="385"/>
      <c r="N6243" s="385"/>
      <c r="O6243" s="385"/>
      <c r="P6243" s="394" t="str">
        <f>TEXT(daily!$B6243,"mmmm")</f>
        <v>January</v>
      </c>
      <c r="Q6243" s="396"/>
      <c r="R6243" s="313" t="str">
        <f t="shared" si="137"/>
        <v>1900</v>
      </c>
    </row>
    <row r="6244" ht="24" customHeight="1" spans="1:18">
      <c r="A6244" s="383"/>
      <c r="B6244" s="384"/>
      <c r="C6244" s="385"/>
      <c r="D6244" s="386"/>
      <c r="E6244" s="387"/>
      <c r="F6244" s="388"/>
      <c r="G6244" s="389"/>
      <c r="H6244" s="390"/>
      <c r="I6244" s="388"/>
      <c r="J6244" s="389"/>
      <c r="K6244" s="385"/>
      <c r="L6244" s="385"/>
      <c r="M6244" s="385"/>
      <c r="N6244" s="385"/>
      <c r="O6244" s="385"/>
      <c r="P6244" s="394" t="str">
        <f>TEXT(daily!$B6244,"mmmm")</f>
        <v>January</v>
      </c>
      <c r="Q6244" s="397"/>
      <c r="R6244" s="313" t="str">
        <f t="shared" si="137"/>
        <v>1900</v>
      </c>
    </row>
    <row r="6245" ht="24" customHeight="1" spans="1:18">
      <c r="A6245" s="383"/>
      <c r="B6245" s="384"/>
      <c r="C6245" s="385"/>
      <c r="D6245" s="386"/>
      <c r="E6245" s="387"/>
      <c r="F6245" s="388"/>
      <c r="G6245" s="389"/>
      <c r="H6245" s="390"/>
      <c r="I6245" s="388"/>
      <c r="J6245" s="389"/>
      <c r="K6245" s="385"/>
      <c r="L6245" s="385"/>
      <c r="M6245" s="385"/>
      <c r="N6245" s="385"/>
      <c r="O6245" s="385"/>
      <c r="P6245" s="394" t="str">
        <f>TEXT(daily!$B6245,"mmmm")</f>
        <v>January</v>
      </c>
      <c r="Q6245" s="396"/>
      <c r="R6245" s="313" t="str">
        <f t="shared" si="137"/>
        <v>1900</v>
      </c>
    </row>
    <row r="6246" ht="24" customHeight="1" spans="1:18">
      <c r="A6246" s="383"/>
      <c r="B6246" s="384"/>
      <c r="C6246" s="385"/>
      <c r="D6246" s="386"/>
      <c r="E6246" s="387"/>
      <c r="F6246" s="388"/>
      <c r="G6246" s="389"/>
      <c r="H6246" s="390"/>
      <c r="I6246" s="388"/>
      <c r="J6246" s="389"/>
      <c r="K6246" s="385"/>
      <c r="L6246" s="385"/>
      <c r="M6246" s="385"/>
      <c r="N6246" s="385"/>
      <c r="O6246" s="385"/>
      <c r="P6246" s="394" t="str">
        <f>TEXT(daily!$B6246,"mmmm")</f>
        <v>January</v>
      </c>
      <c r="Q6246" s="397"/>
      <c r="R6246" s="313" t="str">
        <f t="shared" si="137"/>
        <v>1900</v>
      </c>
    </row>
    <row r="6247" ht="24" customHeight="1" spans="1:18">
      <c r="A6247" s="383"/>
      <c r="B6247" s="384"/>
      <c r="C6247" s="385"/>
      <c r="D6247" s="386"/>
      <c r="E6247" s="387"/>
      <c r="F6247" s="388"/>
      <c r="G6247" s="389"/>
      <c r="H6247" s="390"/>
      <c r="I6247" s="388"/>
      <c r="J6247" s="389"/>
      <c r="K6247" s="385"/>
      <c r="L6247" s="385"/>
      <c r="M6247" s="385"/>
      <c r="N6247" s="385"/>
      <c r="O6247" s="385"/>
      <c r="P6247" s="394" t="str">
        <f>TEXT(daily!$B6247,"mmmm")</f>
        <v>January</v>
      </c>
      <c r="Q6247" s="396"/>
      <c r="R6247" s="313" t="str">
        <f t="shared" si="137"/>
        <v>1900</v>
      </c>
    </row>
    <row r="6248" ht="24" customHeight="1" spans="1:18">
      <c r="A6248" s="383"/>
      <c r="B6248" s="384"/>
      <c r="C6248" s="385"/>
      <c r="D6248" s="386"/>
      <c r="E6248" s="387"/>
      <c r="F6248" s="388"/>
      <c r="G6248" s="389"/>
      <c r="H6248" s="390"/>
      <c r="I6248" s="388"/>
      <c r="J6248" s="389"/>
      <c r="K6248" s="385"/>
      <c r="L6248" s="385"/>
      <c r="M6248" s="385"/>
      <c r="N6248" s="385"/>
      <c r="O6248" s="385"/>
      <c r="P6248" s="394" t="str">
        <f>TEXT(daily!$B6248,"mmmm")</f>
        <v>January</v>
      </c>
      <c r="Q6248" s="397"/>
      <c r="R6248" s="313" t="str">
        <f t="shared" si="137"/>
        <v>1900</v>
      </c>
    </row>
    <row r="6249" ht="24" customHeight="1" spans="1:18">
      <c r="A6249" s="383"/>
      <c r="B6249" s="384"/>
      <c r="C6249" s="385"/>
      <c r="D6249" s="386"/>
      <c r="E6249" s="387"/>
      <c r="F6249" s="388"/>
      <c r="G6249" s="389"/>
      <c r="H6249" s="390"/>
      <c r="I6249" s="388"/>
      <c r="J6249" s="389"/>
      <c r="K6249" s="385"/>
      <c r="L6249" s="385"/>
      <c r="M6249" s="385"/>
      <c r="N6249" s="385"/>
      <c r="O6249" s="385"/>
      <c r="P6249" s="394" t="str">
        <f>TEXT(daily!$B6249,"mmmm")</f>
        <v>January</v>
      </c>
      <c r="Q6249" s="396"/>
      <c r="R6249" s="313" t="str">
        <f t="shared" si="137"/>
        <v>1900</v>
      </c>
    </row>
    <row r="6250" ht="24" customHeight="1" spans="1:18">
      <c r="A6250" s="383"/>
      <c r="B6250" s="384"/>
      <c r="C6250" s="385"/>
      <c r="D6250" s="386"/>
      <c r="E6250" s="387"/>
      <c r="F6250" s="388"/>
      <c r="G6250" s="389"/>
      <c r="H6250" s="390"/>
      <c r="I6250" s="388"/>
      <c r="J6250" s="389"/>
      <c r="K6250" s="385"/>
      <c r="L6250" s="385"/>
      <c r="M6250" s="385"/>
      <c r="N6250" s="385"/>
      <c r="O6250" s="385"/>
      <c r="P6250" s="394" t="str">
        <f>TEXT(daily!$B6250,"mmmm")</f>
        <v>January</v>
      </c>
      <c r="Q6250" s="397"/>
      <c r="R6250" s="313" t="str">
        <f t="shared" si="137"/>
        <v>1900</v>
      </c>
    </row>
    <row r="6251" ht="24" customHeight="1" spans="1:18">
      <c r="A6251" s="383"/>
      <c r="B6251" s="384"/>
      <c r="C6251" s="385"/>
      <c r="D6251" s="386"/>
      <c r="E6251" s="387"/>
      <c r="F6251" s="388"/>
      <c r="G6251" s="389"/>
      <c r="H6251" s="390"/>
      <c r="I6251" s="388"/>
      <c r="J6251" s="389"/>
      <c r="K6251" s="385"/>
      <c r="L6251" s="385"/>
      <c r="M6251" s="385"/>
      <c r="N6251" s="385"/>
      <c r="O6251" s="385"/>
      <c r="P6251" s="394" t="str">
        <f>TEXT(daily!$B6251,"mmmm")</f>
        <v>January</v>
      </c>
      <c r="Q6251" s="396"/>
      <c r="R6251" s="313" t="str">
        <f t="shared" si="137"/>
        <v>1900</v>
      </c>
    </row>
    <row r="6252" ht="24" customHeight="1" spans="1:18">
      <c r="A6252" s="383"/>
      <c r="B6252" s="384"/>
      <c r="C6252" s="385"/>
      <c r="D6252" s="386"/>
      <c r="E6252" s="387"/>
      <c r="F6252" s="388"/>
      <c r="G6252" s="389"/>
      <c r="H6252" s="390"/>
      <c r="I6252" s="388"/>
      <c r="J6252" s="389"/>
      <c r="K6252" s="385"/>
      <c r="L6252" s="385"/>
      <c r="M6252" s="385"/>
      <c r="N6252" s="385"/>
      <c r="O6252" s="385"/>
      <c r="P6252" s="394" t="str">
        <f>TEXT(daily!$B6252,"mmmm")</f>
        <v>January</v>
      </c>
      <c r="Q6252" s="397"/>
      <c r="R6252" s="313" t="str">
        <f t="shared" si="137"/>
        <v>1900</v>
      </c>
    </row>
    <row r="6253" ht="24" customHeight="1" spans="1:18">
      <c r="A6253" s="383"/>
      <c r="B6253" s="384"/>
      <c r="C6253" s="385"/>
      <c r="D6253" s="386"/>
      <c r="E6253" s="387"/>
      <c r="F6253" s="388"/>
      <c r="G6253" s="389"/>
      <c r="H6253" s="390"/>
      <c r="I6253" s="388"/>
      <c r="J6253" s="389"/>
      <c r="K6253" s="385"/>
      <c r="L6253" s="385"/>
      <c r="M6253" s="385"/>
      <c r="N6253" s="385"/>
      <c r="O6253" s="385"/>
      <c r="P6253" s="394" t="str">
        <f>TEXT(daily!$B6253,"mmmm")</f>
        <v>January</v>
      </c>
      <c r="Q6253" s="396"/>
      <c r="R6253" s="313" t="str">
        <f t="shared" si="137"/>
        <v>1900</v>
      </c>
    </row>
    <row r="6254" ht="24" customHeight="1" spans="1:18">
      <c r="A6254" s="383"/>
      <c r="B6254" s="384"/>
      <c r="C6254" s="385"/>
      <c r="D6254" s="386"/>
      <c r="E6254" s="387"/>
      <c r="F6254" s="388"/>
      <c r="G6254" s="389"/>
      <c r="H6254" s="390"/>
      <c r="I6254" s="388"/>
      <c r="J6254" s="389"/>
      <c r="K6254" s="385"/>
      <c r="L6254" s="385"/>
      <c r="M6254" s="385"/>
      <c r="N6254" s="385"/>
      <c r="O6254" s="385"/>
      <c r="P6254" s="394" t="str">
        <f>TEXT(daily!$B6254,"mmmm")</f>
        <v>January</v>
      </c>
      <c r="Q6254" s="397"/>
      <c r="R6254" s="313" t="str">
        <f t="shared" si="137"/>
        <v>1900</v>
      </c>
    </row>
    <row r="6255" ht="24" customHeight="1" spans="1:18">
      <c r="A6255" s="383"/>
      <c r="B6255" s="384"/>
      <c r="C6255" s="385"/>
      <c r="D6255" s="386"/>
      <c r="E6255" s="387"/>
      <c r="F6255" s="388"/>
      <c r="G6255" s="389"/>
      <c r="H6255" s="390"/>
      <c r="I6255" s="388"/>
      <c r="J6255" s="389"/>
      <c r="K6255" s="385"/>
      <c r="L6255" s="385"/>
      <c r="M6255" s="385"/>
      <c r="N6255" s="385"/>
      <c r="O6255" s="385"/>
      <c r="P6255" s="394" t="str">
        <f>TEXT(daily!$B6255,"mmmm")</f>
        <v>January</v>
      </c>
      <c r="Q6255" s="396"/>
      <c r="R6255" s="313" t="str">
        <f t="shared" si="137"/>
        <v>1900</v>
      </c>
    </row>
    <row r="6256" ht="24" customHeight="1" spans="1:18">
      <c r="A6256" s="383"/>
      <c r="B6256" s="384"/>
      <c r="C6256" s="385"/>
      <c r="D6256" s="386"/>
      <c r="E6256" s="387"/>
      <c r="F6256" s="388"/>
      <c r="G6256" s="389"/>
      <c r="H6256" s="390"/>
      <c r="I6256" s="388"/>
      <c r="J6256" s="389"/>
      <c r="K6256" s="385"/>
      <c r="L6256" s="385"/>
      <c r="M6256" s="385"/>
      <c r="N6256" s="385"/>
      <c r="O6256" s="385"/>
      <c r="P6256" s="394" t="str">
        <f>TEXT(daily!$B6256,"mmmm")</f>
        <v>January</v>
      </c>
      <c r="Q6256" s="397"/>
      <c r="R6256" s="313" t="str">
        <f t="shared" si="137"/>
        <v>1900</v>
      </c>
    </row>
    <row r="6257" ht="24" customHeight="1" spans="1:18">
      <c r="A6257" s="383"/>
      <c r="B6257" s="384"/>
      <c r="C6257" s="385"/>
      <c r="D6257" s="386"/>
      <c r="E6257" s="387"/>
      <c r="F6257" s="388"/>
      <c r="G6257" s="389"/>
      <c r="H6257" s="390"/>
      <c r="I6257" s="388"/>
      <c r="J6257" s="389"/>
      <c r="K6257" s="385"/>
      <c r="L6257" s="385"/>
      <c r="M6257" s="385"/>
      <c r="N6257" s="385"/>
      <c r="O6257" s="385"/>
      <c r="P6257" s="394" t="str">
        <f>TEXT(daily!$B6257,"mmmm")</f>
        <v>January</v>
      </c>
      <c r="Q6257" s="396"/>
      <c r="R6257" s="313" t="str">
        <f t="shared" si="137"/>
        <v>1900</v>
      </c>
    </row>
    <row r="6258" ht="24" customHeight="1" spans="1:18">
      <c r="A6258" s="383"/>
      <c r="B6258" s="384"/>
      <c r="C6258" s="385"/>
      <c r="D6258" s="386"/>
      <c r="E6258" s="387"/>
      <c r="F6258" s="388"/>
      <c r="G6258" s="389"/>
      <c r="H6258" s="390"/>
      <c r="I6258" s="388"/>
      <c r="J6258" s="389"/>
      <c r="K6258" s="385"/>
      <c r="L6258" s="385"/>
      <c r="M6258" s="385"/>
      <c r="N6258" s="385"/>
      <c r="O6258" s="385"/>
      <c r="P6258" s="394" t="str">
        <f>TEXT(daily!$B6258,"mmmm")</f>
        <v>January</v>
      </c>
      <c r="Q6258" s="397"/>
      <c r="R6258" s="313" t="str">
        <f t="shared" si="137"/>
        <v>1900</v>
      </c>
    </row>
    <row r="6259" ht="24" customHeight="1" spans="1:18">
      <c r="A6259" s="383"/>
      <c r="B6259" s="384"/>
      <c r="C6259" s="385"/>
      <c r="D6259" s="386"/>
      <c r="E6259" s="387"/>
      <c r="F6259" s="388"/>
      <c r="G6259" s="389"/>
      <c r="H6259" s="390"/>
      <c r="I6259" s="388"/>
      <c r="J6259" s="389"/>
      <c r="K6259" s="385"/>
      <c r="L6259" s="385"/>
      <c r="M6259" s="385"/>
      <c r="N6259" s="385"/>
      <c r="O6259" s="385"/>
      <c r="P6259" s="394" t="str">
        <f>TEXT(daily!$B6259,"mmmm")</f>
        <v>January</v>
      </c>
      <c r="Q6259" s="396"/>
      <c r="R6259" s="313" t="str">
        <f t="shared" si="137"/>
        <v>1900</v>
      </c>
    </row>
    <row r="6260" ht="24" customHeight="1" spans="1:18">
      <c r="A6260" s="383"/>
      <c r="B6260" s="384"/>
      <c r="C6260" s="385"/>
      <c r="D6260" s="386"/>
      <c r="E6260" s="387"/>
      <c r="F6260" s="388"/>
      <c r="G6260" s="389"/>
      <c r="H6260" s="390"/>
      <c r="I6260" s="388"/>
      <c r="J6260" s="389"/>
      <c r="K6260" s="385"/>
      <c r="L6260" s="385"/>
      <c r="M6260" s="385"/>
      <c r="N6260" s="385"/>
      <c r="O6260" s="385"/>
      <c r="P6260" s="394" t="str">
        <f>TEXT(daily!$B6260,"mmmm")</f>
        <v>January</v>
      </c>
      <c r="Q6260" s="397"/>
      <c r="R6260" s="313" t="str">
        <f t="shared" si="137"/>
        <v>1900</v>
      </c>
    </row>
    <row r="6261" ht="24" customHeight="1" spans="1:18">
      <c r="A6261" s="383"/>
      <c r="B6261" s="384"/>
      <c r="C6261" s="385"/>
      <c r="D6261" s="386"/>
      <c r="E6261" s="387"/>
      <c r="F6261" s="388"/>
      <c r="G6261" s="389"/>
      <c r="H6261" s="390"/>
      <c r="I6261" s="388"/>
      <c r="J6261" s="389"/>
      <c r="K6261" s="385"/>
      <c r="L6261" s="385"/>
      <c r="M6261" s="385"/>
      <c r="N6261" s="385"/>
      <c r="O6261" s="385"/>
      <c r="P6261" s="394" t="str">
        <f>TEXT(daily!$B6261,"mmmm")</f>
        <v>January</v>
      </c>
      <c r="Q6261" s="396"/>
      <c r="R6261" s="313" t="str">
        <f t="shared" si="137"/>
        <v>1900</v>
      </c>
    </row>
    <row r="6262" ht="24" customHeight="1" spans="1:18">
      <c r="A6262" s="383"/>
      <c r="B6262" s="384"/>
      <c r="C6262" s="385"/>
      <c r="D6262" s="386"/>
      <c r="E6262" s="387"/>
      <c r="F6262" s="388"/>
      <c r="G6262" s="389"/>
      <c r="H6262" s="390"/>
      <c r="I6262" s="388"/>
      <c r="J6262" s="389"/>
      <c r="K6262" s="385"/>
      <c r="L6262" s="385"/>
      <c r="M6262" s="385"/>
      <c r="N6262" s="385"/>
      <c r="O6262" s="385"/>
      <c r="P6262" s="394" t="str">
        <f>TEXT(daily!$B6262,"mmmm")</f>
        <v>January</v>
      </c>
      <c r="Q6262" s="397"/>
      <c r="R6262" s="313" t="str">
        <f t="shared" si="137"/>
        <v>1900</v>
      </c>
    </row>
    <row r="6263" ht="24" customHeight="1" spans="1:18">
      <c r="A6263" s="383"/>
      <c r="B6263" s="384"/>
      <c r="C6263" s="385"/>
      <c r="D6263" s="386"/>
      <c r="E6263" s="387"/>
      <c r="F6263" s="388"/>
      <c r="G6263" s="389"/>
      <c r="H6263" s="390"/>
      <c r="I6263" s="388"/>
      <c r="J6263" s="389"/>
      <c r="K6263" s="385"/>
      <c r="L6263" s="385"/>
      <c r="M6263" s="385"/>
      <c r="N6263" s="385"/>
      <c r="O6263" s="385"/>
      <c r="P6263" s="394" t="str">
        <f>TEXT(daily!$B6263,"mmmm")</f>
        <v>January</v>
      </c>
      <c r="Q6263" s="396"/>
      <c r="R6263" s="313" t="str">
        <f t="shared" si="137"/>
        <v>1900</v>
      </c>
    </row>
    <row r="6264" ht="24" customHeight="1" spans="1:18">
      <c r="A6264" s="383"/>
      <c r="B6264" s="384"/>
      <c r="C6264" s="385"/>
      <c r="D6264" s="386"/>
      <c r="E6264" s="387"/>
      <c r="F6264" s="388"/>
      <c r="G6264" s="389"/>
      <c r="H6264" s="390"/>
      <c r="I6264" s="388"/>
      <c r="J6264" s="389"/>
      <c r="K6264" s="385"/>
      <c r="L6264" s="385"/>
      <c r="M6264" s="385"/>
      <c r="N6264" s="385"/>
      <c r="O6264" s="385"/>
      <c r="P6264" s="394" t="str">
        <f>TEXT(daily!$B6264,"mmmm")</f>
        <v>January</v>
      </c>
      <c r="Q6264" s="397"/>
      <c r="R6264" s="313" t="str">
        <f t="shared" si="137"/>
        <v>1900</v>
      </c>
    </row>
    <row r="6265" ht="24" customHeight="1" spans="1:18">
      <c r="A6265" s="383"/>
      <c r="B6265" s="384"/>
      <c r="C6265" s="385"/>
      <c r="D6265" s="386"/>
      <c r="E6265" s="387"/>
      <c r="F6265" s="388"/>
      <c r="G6265" s="389"/>
      <c r="H6265" s="390"/>
      <c r="I6265" s="388"/>
      <c r="J6265" s="389"/>
      <c r="K6265" s="385"/>
      <c r="L6265" s="385"/>
      <c r="M6265" s="385"/>
      <c r="N6265" s="385"/>
      <c r="O6265" s="385"/>
      <c r="P6265" s="394" t="str">
        <f>TEXT(daily!$B6265,"mmmm")</f>
        <v>January</v>
      </c>
      <c r="Q6265" s="396"/>
      <c r="R6265" s="313" t="str">
        <f t="shared" si="137"/>
        <v>1900</v>
      </c>
    </row>
    <row r="6266" ht="24" customHeight="1" spans="1:18">
      <c r="A6266" s="383"/>
      <c r="B6266" s="384"/>
      <c r="C6266" s="385"/>
      <c r="D6266" s="386"/>
      <c r="E6266" s="387"/>
      <c r="F6266" s="388"/>
      <c r="G6266" s="389"/>
      <c r="H6266" s="390"/>
      <c r="I6266" s="388"/>
      <c r="J6266" s="389"/>
      <c r="K6266" s="385"/>
      <c r="L6266" s="385"/>
      <c r="M6266" s="385"/>
      <c r="N6266" s="385"/>
      <c r="O6266" s="385"/>
      <c r="P6266" s="394" t="str">
        <f>TEXT(daily!$B6266,"mmmm")</f>
        <v>January</v>
      </c>
      <c r="Q6266" s="397"/>
      <c r="R6266" s="313" t="str">
        <f t="shared" si="137"/>
        <v>1900</v>
      </c>
    </row>
    <row r="6267" ht="24" customHeight="1" spans="1:18">
      <c r="A6267" s="383"/>
      <c r="B6267" s="384"/>
      <c r="C6267" s="385"/>
      <c r="D6267" s="386"/>
      <c r="E6267" s="387"/>
      <c r="F6267" s="388"/>
      <c r="G6267" s="389"/>
      <c r="H6267" s="390"/>
      <c r="I6267" s="388"/>
      <c r="J6267" s="389"/>
      <c r="K6267" s="385"/>
      <c r="L6267" s="385"/>
      <c r="M6267" s="385"/>
      <c r="N6267" s="385"/>
      <c r="O6267" s="385"/>
      <c r="P6267" s="394" t="str">
        <f>TEXT(daily!$B6267,"mmmm")</f>
        <v>January</v>
      </c>
      <c r="Q6267" s="396"/>
      <c r="R6267" s="313" t="str">
        <f t="shared" si="137"/>
        <v>1900</v>
      </c>
    </row>
    <row r="6268" ht="24" customHeight="1" spans="1:18">
      <c r="A6268" s="383"/>
      <c r="B6268" s="384"/>
      <c r="C6268" s="385"/>
      <c r="D6268" s="386"/>
      <c r="E6268" s="387"/>
      <c r="F6268" s="388"/>
      <c r="G6268" s="389"/>
      <c r="H6268" s="390"/>
      <c r="I6268" s="388"/>
      <c r="J6268" s="389"/>
      <c r="K6268" s="385"/>
      <c r="L6268" s="385"/>
      <c r="M6268" s="385"/>
      <c r="N6268" s="385"/>
      <c r="O6268" s="385"/>
      <c r="P6268" s="394" t="str">
        <f>TEXT(daily!$B6268,"mmmm")</f>
        <v>January</v>
      </c>
      <c r="Q6268" s="397"/>
      <c r="R6268" s="313" t="str">
        <f t="shared" si="137"/>
        <v>1900</v>
      </c>
    </row>
    <row r="6269" ht="24" customHeight="1" spans="1:18">
      <c r="A6269" s="383"/>
      <c r="B6269" s="384"/>
      <c r="C6269" s="385"/>
      <c r="D6269" s="386"/>
      <c r="E6269" s="387"/>
      <c r="F6269" s="388"/>
      <c r="G6269" s="389"/>
      <c r="H6269" s="390"/>
      <c r="I6269" s="388"/>
      <c r="J6269" s="389"/>
      <c r="K6269" s="385"/>
      <c r="L6269" s="385"/>
      <c r="M6269" s="385"/>
      <c r="N6269" s="385"/>
      <c r="O6269" s="385"/>
      <c r="P6269" s="394" t="str">
        <f>TEXT(daily!$B6269,"mmmm")</f>
        <v>January</v>
      </c>
      <c r="Q6269" s="396"/>
      <c r="R6269" s="313" t="str">
        <f t="shared" si="137"/>
        <v>1900</v>
      </c>
    </row>
    <row r="6270" ht="24" customHeight="1" spans="1:18">
      <c r="A6270" s="383"/>
      <c r="B6270" s="384"/>
      <c r="C6270" s="385"/>
      <c r="D6270" s="386"/>
      <c r="E6270" s="387"/>
      <c r="F6270" s="388"/>
      <c r="G6270" s="389"/>
      <c r="H6270" s="390"/>
      <c r="I6270" s="388"/>
      <c r="J6270" s="389"/>
      <c r="K6270" s="385"/>
      <c r="L6270" s="385"/>
      <c r="M6270" s="385"/>
      <c r="N6270" s="385"/>
      <c r="O6270" s="385"/>
      <c r="P6270" s="394" t="str">
        <f>TEXT(daily!$B6270,"mmmm")</f>
        <v>January</v>
      </c>
      <c r="Q6270" s="397"/>
      <c r="R6270" s="313" t="str">
        <f t="shared" si="137"/>
        <v>1900</v>
      </c>
    </row>
    <row r="6271" ht="24" customHeight="1" spans="1:18">
      <c r="A6271" s="383"/>
      <c r="B6271" s="384"/>
      <c r="C6271" s="385"/>
      <c r="D6271" s="386"/>
      <c r="E6271" s="387"/>
      <c r="F6271" s="388"/>
      <c r="G6271" s="389"/>
      <c r="H6271" s="390"/>
      <c r="I6271" s="388"/>
      <c r="J6271" s="389"/>
      <c r="K6271" s="385"/>
      <c r="L6271" s="385"/>
      <c r="M6271" s="385"/>
      <c r="N6271" s="385"/>
      <c r="O6271" s="385"/>
      <c r="P6271" s="394" t="str">
        <f>TEXT(daily!$B6271,"mmmm")</f>
        <v>January</v>
      </c>
      <c r="Q6271" s="396"/>
      <c r="R6271" s="313" t="str">
        <f t="shared" si="137"/>
        <v>1900</v>
      </c>
    </row>
    <row r="6272" ht="24" customHeight="1" spans="1:18">
      <c r="A6272" s="383"/>
      <c r="B6272" s="384"/>
      <c r="C6272" s="385"/>
      <c r="D6272" s="386"/>
      <c r="E6272" s="387"/>
      <c r="F6272" s="388"/>
      <c r="G6272" s="389"/>
      <c r="H6272" s="390"/>
      <c r="I6272" s="388"/>
      <c r="J6272" s="389"/>
      <c r="K6272" s="385"/>
      <c r="L6272" s="385"/>
      <c r="M6272" s="385"/>
      <c r="N6272" s="385"/>
      <c r="O6272" s="385"/>
      <c r="P6272" s="394" t="str">
        <f>TEXT(daily!$B6272,"mmmm")</f>
        <v>January</v>
      </c>
      <c r="Q6272" s="397"/>
      <c r="R6272" s="313" t="str">
        <f t="shared" si="137"/>
        <v>1900</v>
      </c>
    </row>
    <row r="6273" ht="24" customHeight="1" spans="1:18">
      <c r="A6273" s="383"/>
      <c r="B6273" s="384"/>
      <c r="C6273" s="385"/>
      <c r="D6273" s="386"/>
      <c r="E6273" s="387"/>
      <c r="F6273" s="388"/>
      <c r="G6273" s="389"/>
      <c r="H6273" s="390"/>
      <c r="I6273" s="388"/>
      <c r="J6273" s="389"/>
      <c r="K6273" s="385"/>
      <c r="L6273" s="385"/>
      <c r="M6273" s="385"/>
      <c r="N6273" s="385"/>
      <c r="O6273" s="385"/>
      <c r="P6273" s="394" t="str">
        <f>TEXT(daily!$B6273,"mmmm")</f>
        <v>January</v>
      </c>
      <c r="Q6273" s="396"/>
      <c r="R6273" s="313" t="str">
        <f t="shared" si="137"/>
        <v>1900</v>
      </c>
    </row>
    <row r="6274" ht="24" customHeight="1" spans="1:18">
      <c r="A6274" s="383"/>
      <c r="B6274" s="384"/>
      <c r="C6274" s="385"/>
      <c r="D6274" s="386"/>
      <c r="E6274" s="387"/>
      <c r="F6274" s="388"/>
      <c r="G6274" s="389"/>
      <c r="H6274" s="390"/>
      <c r="I6274" s="388"/>
      <c r="J6274" s="389"/>
      <c r="K6274" s="385"/>
      <c r="L6274" s="385"/>
      <c r="M6274" s="385"/>
      <c r="N6274" s="385"/>
      <c r="O6274" s="385"/>
      <c r="P6274" s="394" t="str">
        <f>TEXT(daily!$B6274,"mmmm")</f>
        <v>January</v>
      </c>
      <c r="Q6274" s="397"/>
      <c r="R6274" s="313" t="str">
        <f t="shared" si="137"/>
        <v>1900</v>
      </c>
    </row>
    <row r="6275" ht="24" customHeight="1" spans="1:18">
      <c r="A6275" s="383"/>
      <c r="B6275" s="384"/>
      <c r="C6275" s="385"/>
      <c r="D6275" s="386"/>
      <c r="E6275" s="387"/>
      <c r="F6275" s="388"/>
      <c r="G6275" s="389"/>
      <c r="H6275" s="390"/>
      <c r="I6275" s="388"/>
      <c r="J6275" s="389"/>
      <c r="K6275" s="385"/>
      <c r="L6275" s="385"/>
      <c r="M6275" s="385"/>
      <c r="N6275" s="385"/>
      <c r="O6275" s="385"/>
      <c r="P6275" s="394" t="str">
        <f>TEXT(daily!$B6275,"mmmm")</f>
        <v>January</v>
      </c>
      <c r="Q6275" s="396"/>
      <c r="R6275" s="313" t="str">
        <f t="shared" si="137"/>
        <v>1900</v>
      </c>
    </row>
    <row r="6276" ht="24" customHeight="1" spans="1:18">
      <c r="A6276" s="383"/>
      <c r="B6276" s="384"/>
      <c r="C6276" s="385"/>
      <c r="D6276" s="386"/>
      <c r="E6276" s="387"/>
      <c r="F6276" s="388"/>
      <c r="G6276" s="389"/>
      <c r="H6276" s="390"/>
      <c r="I6276" s="388"/>
      <c r="J6276" s="389"/>
      <c r="K6276" s="385"/>
      <c r="L6276" s="385"/>
      <c r="M6276" s="385"/>
      <c r="N6276" s="385"/>
      <c r="O6276" s="385"/>
      <c r="P6276" s="394" t="str">
        <f>TEXT(daily!$B6276,"mmmm")</f>
        <v>January</v>
      </c>
      <c r="Q6276" s="397"/>
      <c r="R6276" s="313" t="str">
        <f t="shared" si="137"/>
        <v>1900</v>
      </c>
    </row>
    <row r="6277" ht="24" customHeight="1" spans="1:18">
      <c r="A6277" s="383"/>
      <c r="B6277" s="384"/>
      <c r="C6277" s="385"/>
      <c r="D6277" s="386"/>
      <c r="E6277" s="387"/>
      <c r="F6277" s="388"/>
      <c r="G6277" s="389"/>
      <c r="H6277" s="390"/>
      <c r="I6277" s="388"/>
      <c r="J6277" s="389"/>
      <c r="K6277" s="385"/>
      <c r="L6277" s="385"/>
      <c r="M6277" s="385"/>
      <c r="N6277" s="385"/>
      <c r="O6277" s="385"/>
      <c r="P6277" s="394" t="str">
        <f>TEXT(daily!$B6277,"mmmm")</f>
        <v>January</v>
      </c>
      <c r="Q6277" s="396"/>
      <c r="R6277" s="313" t="str">
        <f t="shared" si="137"/>
        <v>1900</v>
      </c>
    </row>
    <row r="6278" ht="24" customHeight="1" spans="1:18">
      <c r="A6278" s="383"/>
      <c r="B6278" s="384"/>
      <c r="C6278" s="385"/>
      <c r="D6278" s="386"/>
      <c r="E6278" s="387"/>
      <c r="F6278" s="388"/>
      <c r="G6278" s="389"/>
      <c r="H6278" s="390"/>
      <c r="I6278" s="388"/>
      <c r="J6278" s="389"/>
      <c r="K6278" s="385"/>
      <c r="L6278" s="385"/>
      <c r="M6278" s="385"/>
      <c r="N6278" s="385"/>
      <c r="O6278" s="385"/>
      <c r="P6278" s="394" t="str">
        <f>TEXT(daily!$B6278,"mmmm")</f>
        <v>January</v>
      </c>
      <c r="Q6278" s="397"/>
      <c r="R6278" s="313" t="str">
        <f t="shared" si="137"/>
        <v>1900</v>
      </c>
    </row>
    <row r="6279" ht="24" customHeight="1" spans="1:18">
      <c r="A6279" s="383"/>
      <c r="B6279" s="384"/>
      <c r="C6279" s="385"/>
      <c r="D6279" s="386"/>
      <c r="E6279" s="387"/>
      <c r="F6279" s="388"/>
      <c r="G6279" s="389"/>
      <c r="H6279" s="390"/>
      <c r="I6279" s="388"/>
      <c r="J6279" s="389"/>
      <c r="K6279" s="385"/>
      <c r="L6279" s="385"/>
      <c r="M6279" s="385"/>
      <c r="N6279" s="385"/>
      <c r="O6279" s="385"/>
      <c r="P6279" s="394" t="str">
        <f>TEXT(daily!$B6279,"mmmm")</f>
        <v>January</v>
      </c>
      <c r="Q6279" s="396"/>
      <c r="R6279" s="313" t="str">
        <f t="shared" si="137"/>
        <v>1900</v>
      </c>
    </row>
    <row r="6280" ht="24" customHeight="1" spans="1:18">
      <c r="A6280" s="383"/>
      <c r="B6280" s="384"/>
      <c r="C6280" s="385"/>
      <c r="D6280" s="386"/>
      <c r="E6280" s="387"/>
      <c r="F6280" s="388"/>
      <c r="G6280" s="389"/>
      <c r="H6280" s="390"/>
      <c r="I6280" s="388"/>
      <c r="J6280" s="389"/>
      <c r="K6280" s="385"/>
      <c r="L6280" s="385"/>
      <c r="M6280" s="385"/>
      <c r="N6280" s="385"/>
      <c r="O6280" s="385"/>
      <c r="P6280" s="394" t="str">
        <f>TEXT(daily!$B6280,"mmmm")</f>
        <v>January</v>
      </c>
      <c r="Q6280" s="397"/>
      <c r="R6280" s="313" t="str">
        <f t="shared" si="137"/>
        <v>1900</v>
      </c>
    </row>
    <row r="6281" ht="24" customHeight="1" spans="1:18">
      <c r="A6281" s="383"/>
      <c r="B6281" s="384"/>
      <c r="C6281" s="385"/>
      <c r="D6281" s="386"/>
      <c r="E6281" s="387"/>
      <c r="F6281" s="388"/>
      <c r="G6281" s="389"/>
      <c r="H6281" s="390"/>
      <c r="I6281" s="388"/>
      <c r="J6281" s="389"/>
      <c r="K6281" s="385"/>
      <c r="L6281" s="385"/>
      <c r="M6281" s="385"/>
      <c r="N6281" s="385"/>
      <c r="O6281" s="385"/>
      <c r="P6281" s="394" t="str">
        <f>TEXT(daily!$B6281,"mmmm")</f>
        <v>January</v>
      </c>
      <c r="Q6281" s="396"/>
      <c r="R6281" s="313" t="str">
        <f t="shared" si="137"/>
        <v>1900</v>
      </c>
    </row>
    <row r="6282" ht="24" customHeight="1" spans="1:18">
      <c r="A6282" s="383"/>
      <c r="B6282" s="384"/>
      <c r="C6282" s="385"/>
      <c r="D6282" s="386"/>
      <c r="E6282" s="387"/>
      <c r="F6282" s="388"/>
      <c r="G6282" s="389"/>
      <c r="H6282" s="390"/>
      <c r="I6282" s="388"/>
      <c r="J6282" s="389"/>
      <c r="K6282" s="385"/>
      <c r="L6282" s="385"/>
      <c r="M6282" s="385"/>
      <c r="N6282" s="385"/>
      <c r="O6282" s="385"/>
      <c r="P6282" s="394" t="str">
        <f>TEXT(daily!$B6282,"mmmm")</f>
        <v>January</v>
      </c>
      <c r="Q6282" s="397"/>
      <c r="R6282" s="313" t="str">
        <f t="shared" si="137"/>
        <v>1900</v>
      </c>
    </row>
    <row r="6283" ht="24" customHeight="1" spans="1:18">
      <c r="A6283" s="383"/>
      <c r="B6283" s="384"/>
      <c r="C6283" s="385"/>
      <c r="D6283" s="386"/>
      <c r="E6283" s="387"/>
      <c r="F6283" s="388"/>
      <c r="G6283" s="389"/>
      <c r="H6283" s="390"/>
      <c r="I6283" s="388"/>
      <c r="J6283" s="389"/>
      <c r="K6283" s="385"/>
      <c r="L6283" s="385"/>
      <c r="M6283" s="385"/>
      <c r="N6283" s="385"/>
      <c r="O6283" s="385"/>
      <c r="P6283" s="394" t="str">
        <f>TEXT(daily!$B6283,"mmmm")</f>
        <v>January</v>
      </c>
      <c r="Q6283" s="396"/>
      <c r="R6283" s="313" t="str">
        <f t="shared" si="137"/>
        <v>1900</v>
      </c>
    </row>
    <row r="6284" ht="24" customHeight="1" spans="1:18">
      <c r="A6284" s="383"/>
      <c r="B6284" s="384"/>
      <c r="C6284" s="385"/>
      <c r="D6284" s="386"/>
      <c r="E6284" s="387"/>
      <c r="F6284" s="388"/>
      <c r="G6284" s="389"/>
      <c r="H6284" s="390"/>
      <c r="I6284" s="388"/>
      <c r="J6284" s="389"/>
      <c r="K6284" s="385"/>
      <c r="L6284" s="385"/>
      <c r="M6284" s="385"/>
      <c r="N6284" s="385"/>
      <c r="O6284" s="385"/>
      <c r="P6284" s="394" t="str">
        <f>TEXT(daily!$B6284,"mmmm")</f>
        <v>January</v>
      </c>
      <c r="Q6284" s="397"/>
      <c r="R6284" s="313" t="str">
        <f t="shared" si="137"/>
        <v>1900</v>
      </c>
    </row>
    <row r="6285" ht="24" customHeight="1" spans="1:18">
      <c r="A6285" s="383"/>
      <c r="B6285" s="384"/>
      <c r="C6285" s="385"/>
      <c r="D6285" s="386"/>
      <c r="E6285" s="387"/>
      <c r="F6285" s="388"/>
      <c r="G6285" s="389"/>
      <c r="H6285" s="390"/>
      <c r="I6285" s="388"/>
      <c r="J6285" s="389"/>
      <c r="K6285" s="385"/>
      <c r="L6285" s="385"/>
      <c r="M6285" s="385"/>
      <c r="N6285" s="385"/>
      <c r="O6285" s="385"/>
      <c r="P6285" s="394" t="str">
        <f>TEXT(daily!$B6285,"mmmm")</f>
        <v>January</v>
      </c>
      <c r="Q6285" s="396"/>
      <c r="R6285" s="313" t="str">
        <f t="shared" si="137"/>
        <v>1900</v>
      </c>
    </row>
    <row r="6286" ht="24" customHeight="1" spans="1:18">
      <c r="A6286" s="383"/>
      <c r="B6286" s="384"/>
      <c r="C6286" s="385"/>
      <c r="D6286" s="386"/>
      <c r="E6286" s="387"/>
      <c r="F6286" s="388"/>
      <c r="G6286" s="389"/>
      <c r="H6286" s="390"/>
      <c r="I6286" s="388"/>
      <c r="J6286" s="389"/>
      <c r="K6286" s="385"/>
      <c r="L6286" s="385"/>
      <c r="M6286" s="385"/>
      <c r="N6286" s="385"/>
      <c r="O6286" s="385"/>
      <c r="P6286" s="394" t="str">
        <f>TEXT(daily!$B6286,"mmmm")</f>
        <v>January</v>
      </c>
      <c r="Q6286" s="397"/>
      <c r="R6286" s="313" t="str">
        <f t="shared" si="137"/>
        <v>1900</v>
      </c>
    </row>
    <row r="6287" ht="24" customHeight="1" spans="1:18">
      <c r="A6287" s="383"/>
      <c r="B6287" s="384"/>
      <c r="C6287" s="385"/>
      <c r="D6287" s="386"/>
      <c r="E6287" s="387"/>
      <c r="F6287" s="388"/>
      <c r="G6287" s="389"/>
      <c r="H6287" s="390"/>
      <c r="I6287" s="388"/>
      <c r="J6287" s="389"/>
      <c r="K6287" s="385"/>
      <c r="L6287" s="385"/>
      <c r="M6287" s="385"/>
      <c r="N6287" s="385"/>
      <c r="O6287" s="385"/>
      <c r="P6287" s="394" t="str">
        <f>TEXT(daily!$B6287,"mmmm")</f>
        <v>January</v>
      </c>
      <c r="Q6287" s="396"/>
      <c r="R6287" s="313" t="str">
        <f t="shared" ref="R6287:R6350" si="138">TEXT(B6287,"yyyy")</f>
        <v>1900</v>
      </c>
    </row>
    <row r="6288" ht="24" customHeight="1" spans="1:18">
      <c r="A6288" s="383"/>
      <c r="B6288" s="384"/>
      <c r="C6288" s="385"/>
      <c r="D6288" s="386"/>
      <c r="E6288" s="387"/>
      <c r="F6288" s="388"/>
      <c r="G6288" s="389"/>
      <c r="H6288" s="390"/>
      <c r="I6288" s="388"/>
      <c r="J6288" s="389"/>
      <c r="K6288" s="385"/>
      <c r="L6288" s="385"/>
      <c r="M6288" s="385"/>
      <c r="N6288" s="385"/>
      <c r="O6288" s="385"/>
      <c r="P6288" s="394" t="str">
        <f>TEXT(daily!$B6288,"mmmm")</f>
        <v>January</v>
      </c>
      <c r="Q6288" s="397"/>
      <c r="R6288" s="313" t="str">
        <f t="shared" si="138"/>
        <v>1900</v>
      </c>
    </row>
    <row r="6289" ht="24" customHeight="1" spans="1:18">
      <c r="A6289" s="383"/>
      <c r="B6289" s="384"/>
      <c r="C6289" s="385"/>
      <c r="D6289" s="386"/>
      <c r="E6289" s="387"/>
      <c r="F6289" s="388"/>
      <c r="G6289" s="389"/>
      <c r="H6289" s="390"/>
      <c r="I6289" s="388"/>
      <c r="J6289" s="389"/>
      <c r="K6289" s="385"/>
      <c r="L6289" s="385"/>
      <c r="M6289" s="385"/>
      <c r="N6289" s="385"/>
      <c r="O6289" s="385"/>
      <c r="P6289" s="394" t="str">
        <f>TEXT(daily!$B6289,"mmmm")</f>
        <v>January</v>
      </c>
      <c r="Q6289" s="396"/>
      <c r="R6289" s="313" t="str">
        <f t="shared" si="138"/>
        <v>1900</v>
      </c>
    </row>
    <row r="6290" ht="24" customHeight="1" spans="1:18">
      <c r="A6290" s="383"/>
      <c r="B6290" s="384"/>
      <c r="C6290" s="385"/>
      <c r="D6290" s="386"/>
      <c r="E6290" s="387"/>
      <c r="F6290" s="388"/>
      <c r="G6290" s="389"/>
      <c r="H6290" s="390"/>
      <c r="I6290" s="388"/>
      <c r="J6290" s="389"/>
      <c r="K6290" s="385"/>
      <c r="L6290" s="385"/>
      <c r="M6290" s="385"/>
      <c r="N6290" s="385"/>
      <c r="O6290" s="385"/>
      <c r="P6290" s="394" t="str">
        <f>TEXT(daily!$B6290,"mmmm")</f>
        <v>January</v>
      </c>
      <c r="Q6290" s="397"/>
      <c r="R6290" s="313" t="str">
        <f t="shared" si="138"/>
        <v>1900</v>
      </c>
    </row>
    <row r="6291" ht="24" customHeight="1" spans="1:18">
      <c r="A6291" s="383"/>
      <c r="B6291" s="384"/>
      <c r="C6291" s="385"/>
      <c r="D6291" s="386"/>
      <c r="E6291" s="387"/>
      <c r="F6291" s="388"/>
      <c r="G6291" s="389"/>
      <c r="H6291" s="390"/>
      <c r="I6291" s="388"/>
      <c r="J6291" s="389"/>
      <c r="K6291" s="385"/>
      <c r="L6291" s="385"/>
      <c r="M6291" s="385"/>
      <c r="N6291" s="385"/>
      <c r="O6291" s="385"/>
      <c r="P6291" s="394" t="str">
        <f>TEXT(daily!$B6291,"mmmm")</f>
        <v>January</v>
      </c>
      <c r="Q6291" s="396"/>
      <c r="R6291" s="313" t="str">
        <f t="shared" si="138"/>
        <v>1900</v>
      </c>
    </row>
    <row r="6292" ht="24" customHeight="1" spans="1:18">
      <c r="A6292" s="383"/>
      <c r="B6292" s="384"/>
      <c r="C6292" s="385"/>
      <c r="D6292" s="386"/>
      <c r="E6292" s="387"/>
      <c r="F6292" s="388"/>
      <c r="G6292" s="389"/>
      <c r="H6292" s="390"/>
      <c r="I6292" s="388"/>
      <c r="J6292" s="389"/>
      <c r="K6292" s="385"/>
      <c r="L6292" s="385"/>
      <c r="M6292" s="385"/>
      <c r="N6292" s="385"/>
      <c r="O6292" s="385"/>
      <c r="P6292" s="394" t="str">
        <f>TEXT(daily!$B6292,"mmmm")</f>
        <v>January</v>
      </c>
      <c r="Q6292" s="397"/>
      <c r="R6292" s="313" t="str">
        <f t="shared" si="138"/>
        <v>1900</v>
      </c>
    </row>
    <row r="6293" ht="24" customHeight="1" spans="1:18">
      <c r="A6293" s="383"/>
      <c r="B6293" s="384"/>
      <c r="C6293" s="385"/>
      <c r="D6293" s="386"/>
      <c r="E6293" s="387"/>
      <c r="F6293" s="388"/>
      <c r="G6293" s="389"/>
      <c r="H6293" s="390"/>
      <c r="I6293" s="388"/>
      <c r="J6293" s="389"/>
      <c r="K6293" s="385"/>
      <c r="L6293" s="385"/>
      <c r="M6293" s="385"/>
      <c r="N6293" s="385"/>
      <c r="O6293" s="385"/>
      <c r="P6293" s="394" t="str">
        <f>TEXT(daily!$B6293,"mmmm")</f>
        <v>January</v>
      </c>
      <c r="Q6293" s="396"/>
      <c r="R6293" s="313" t="str">
        <f t="shared" si="138"/>
        <v>1900</v>
      </c>
    </row>
    <row r="6294" ht="24" customHeight="1" spans="1:18">
      <c r="A6294" s="383"/>
      <c r="B6294" s="384"/>
      <c r="C6294" s="385"/>
      <c r="D6294" s="386"/>
      <c r="E6294" s="387"/>
      <c r="F6294" s="388"/>
      <c r="G6294" s="389"/>
      <c r="H6294" s="390"/>
      <c r="I6294" s="388"/>
      <c r="J6294" s="389"/>
      <c r="K6294" s="385"/>
      <c r="L6294" s="385"/>
      <c r="M6294" s="385"/>
      <c r="N6294" s="385"/>
      <c r="O6294" s="385"/>
      <c r="P6294" s="394" t="str">
        <f>TEXT(daily!$B6294,"mmmm")</f>
        <v>January</v>
      </c>
      <c r="Q6294" s="397"/>
      <c r="R6294" s="313" t="str">
        <f t="shared" si="138"/>
        <v>1900</v>
      </c>
    </row>
    <row r="6295" ht="24" customHeight="1" spans="1:18">
      <c r="A6295" s="383"/>
      <c r="B6295" s="384"/>
      <c r="C6295" s="385"/>
      <c r="D6295" s="386"/>
      <c r="E6295" s="387"/>
      <c r="F6295" s="388"/>
      <c r="G6295" s="389"/>
      <c r="H6295" s="390"/>
      <c r="I6295" s="388"/>
      <c r="J6295" s="389"/>
      <c r="K6295" s="385"/>
      <c r="L6295" s="385"/>
      <c r="M6295" s="385"/>
      <c r="N6295" s="385"/>
      <c r="O6295" s="385"/>
      <c r="P6295" s="394" t="str">
        <f>TEXT(daily!$B6295,"mmmm")</f>
        <v>January</v>
      </c>
      <c r="Q6295" s="396"/>
      <c r="R6295" s="313" t="str">
        <f t="shared" si="138"/>
        <v>1900</v>
      </c>
    </row>
    <row r="6296" ht="24" customHeight="1" spans="1:18">
      <c r="A6296" s="383"/>
      <c r="B6296" s="384"/>
      <c r="C6296" s="385"/>
      <c r="D6296" s="386"/>
      <c r="E6296" s="387"/>
      <c r="F6296" s="388"/>
      <c r="G6296" s="389"/>
      <c r="H6296" s="390"/>
      <c r="I6296" s="388"/>
      <c r="J6296" s="389"/>
      <c r="K6296" s="385"/>
      <c r="L6296" s="385"/>
      <c r="M6296" s="385"/>
      <c r="N6296" s="385"/>
      <c r="O6296" s="385"/>
      <c r="P6296" s="394" t="str">
        <f>TEXT(daily!$B6296,"mmmm")</f>
        <v>January</v>
      </c>
      <c r="Q6296" s="397"/>
      <c r="R6296" s="313" t="str">
        <f t="shared" si="138"/>
        <v>1900</v>
      </c>
    </row>
    <row r="6297" ht="24" customHeight="1" spans="1:18">
      <c r="A6297" s="383"/>
      <c r="B6297" s="384"/>
      <c r="C6297" s="385"/>
      <c r="D6297" s="386"/>
      <c r="E6297" s="387"/>
      <c r="F6297" s="388"/>
      <c r="G6297" s="389"/>
      <c r="H6297" s="390"/>
      <c r="I6297" s="388"/>
      <c r="J6297" s="389"/>
      <c r="K6297" s="385"/>
      <c r="L6297" s="385"/>
      <c r="M6297" s="385"/>
      <c r="N6297" s="385"/>
      <c r="O6297" s="385"/>
      <c r="P6297" s="394" t="str">
        <f>TEXT(daily!$B6297,"mmmm")</f>
        <v>January</v>
      </c>
      <c r="Q6297" s="396"/>
      <c r="R6297" s="313" t="str">
        <f t="shared" si="138"/>
        <v>1900</v>
      </c>
    </row>
    <row r="6298" ht="24" customHeight="1" spans="1:18">
      <c r="A6298" s="383"/>
      <c r="B6298" s="384"/>
      <c r="C6298" s="385"/>
      <c r="D6298" s="386"/>
      <c r="E6298" s="387"/>
      <c r="F6298" s="388"/>
      <c r="G6298" s="389"/>
      <c r="H6298" s="390"/>
      <c r="I6298" s="388"/>
      <c r="J6298" s="389"/>
      <c r="K6298" s="385"/>
      <c r="L6298" s="385"/>
      <c r="M6298" s="385"/>
      <c r="N6298" s="385"/>
      <c r="O6298" s="385"/>
      <c r="P6298" s="394" t="str">
        <f>TEXT(daily!$B6298,"mmmm")</f>
        <v>January</v>
      </c>
      <c r="Q6298" s="397"/>
      <c r="R6298" s="313" t="str">
        <f t="shared" si="138"/>
        <v>1900</v>
      </c>
    </row>
    <row r="6299" ht="24" customHeight="1" spans="1:18">
      <c r="A6299" s="383"/>
      <c r="B6299" s="384"/>
      <c r="C6299" s="385"/>
      <c r="D6299" s="386"/>
      <c r="E6299" s="387"/>
      <c r="F6299" s="388"/>
      <c r="G6299" s="389"/>
      <c r="H6299" s="390"/>
      <c r="I6299" s="388"/>
      <c r="J6299" s="389"/>
      <c r="K6299" s="385"/>
      <c r="L6299" s="385"/>
      <c r="M6299" s="385"/>
      <c r="N6299" s="385"/>
      <c r="O6299" s="385"/>
      <c r="P6299" s="394" t="str">
        <f>TEXT(daily!$B6299,"mmmm")</f>
        <v>January</v>
      </c>
      <c r="Q6299" s="396"/>
      <c r="R6299" s="313" t="str">
        <f t="shared" si="138"/>
        <v>1900</v>
      </c>
    </row>
    <row r="6300" ht="24" customHeight="1" spans="1:18">
      <c r="A6300" s="383"/>
      <c r="B6300" s="384"/>
      <c r="C6300" s="385"/>
      <c r="D6300" s="386"/>
      <c r="E6300" s="387"/>
      <c r="F6300" s="388"/>
      <c r="G6300" s="389"/>
      <c r="H6300" s="390"/>
      <c r="I6300" s="388"/>
      <c r="J6300" s="389"/>
      <c r="K6300" s="385"/>
      <c r="L6300" s="385"/>
      <c r="M6300" s="385"/>
      <c r="N6300" s="385"/>
      <c r="O6300" s="385"/>
      <c r="P6300" s="394" t="str">
        <f>TEXT(daily!$B6300,"mmmm")</f>
        <v>January</v>
      </c>
      <c r="Q6300" s="397"/>
      <c r="R6300" s="313" t="str">
        <f t="shared" si="138"/>
        <v>1900</v>
      </c>
    </row>
    <row r="6301" ht="24" customHeight="1" spans="1:18">
      <c r="A6301" s="383"/>
      <c r="B6301" s="384"/>
      <c r="C6301" s="385"/>
      <c r="D6301" s="386"/>
      <c r="E6301" s="387"/>
      <c r="F6301" s="388"/>
      <c r="G6301" s="389"/>
      <c r="H6301" s="390"/>
      <c r="I6301" s="388"/>
      <c r="J6301" s="389"/>
      <c r="K6301" s="385"/>
      <c r="L6301" s="385"/>
      <c r="M6301" s="385"/>
      <c r="N6301" s="385"/>
      <c r="O6301" s="385"/>
      <c r="P6301" s="394" t="str">
        <f>TEXT(daily!$B6301,"mmmm")</f>
        <v>January</v>
      </c>
      <c r="Q6301" s="396"/>
      <c r="R6301" s="313" t="str">
        <f t="shared" si="138"/>
        <v>1900</v>
      </c>
    </row>
    <row r="6302" ht="24" customHeight="1" spans="1:18">
      <c r="A6302" s="383"/>
      <c r="B6302" s="384"/>
      <c r="C6302" s="385"/>
      <c r="D6302" s="386"/>
      <c r="E6302" s="387"/>
      <c r="F6302" s="388"/>
      <c r="G6302" s="389"/>
      <c r="H6302" s="390"/>
      <c r="I6302" s="388"/>
      <c r="J6302" s="389"/>
      <c r="K6302" s="385"/>
      <c r="L6302" s="385"/>
      <c r="M6302" s="385"/>
      <c r="N6302" s="385"/>
      <c r="O6302" s="385"/>
      <c r="P6302" s="394" t="str">
        <f>TEXT(daily!$B6302,"mmmm")</f>
        <v>January</v>
      </c>
      <c r="Q6302" s="397"/>
      <c r="R6302" s="313" t="str">
        <f t="shared" si="138"/>
        <v>1900</v>
      </c>
    </row>
    <row r="6303" ht="24" customHeight="1" spans="1:18">
      <c r="A6303" s="383"/>
      <c r="B6303" s="384"/>
      <c r="C6303" s="385"/>
      <c r="D6303" s="386"/>
      <c r="E6303" s="387"/>
      <c r="F6303" s="388"/>
      <c r="G6303" s="389"/>
      <c r="H6303" s="390"/>
      <c r="I6303" s="388"/>
      <c r="J6303" s="389"/>
      <c r="K6303" s="385"/>
      <c r="L6303" s="385"/>
      <c r="M6303" s="385"/>
      <c r="N6303" s="385"/>
      <c r="O6303" s="385"/>
      <c r="P6303" s="394" t="str">
        <f>TEXT(daily!$B6303,"mmmm")</f>
        <v>January</v>
      </c>
      <c r="Q6303" s="396"/>
      <c r="R6303" s="313" t="str">
        <f t="shared" si="138"/>
        <v>1900</v>
      </c>
    </row>
    <row r="6304" ht="24" customHeight="1" spans="1:18">
      <c r="A6304" s="383"/>
      <c r="B6304" s="384"/>
      <c r="C6304" s="385"/>
      <c r="D6304" s="386"/>
      <c r="E6304" s="387"/>
      <c r="F6304" s="388"/>
      <c r="G6304" s="389"/>
      <c r="H6304" s="390"/>
      <c r="I6304" s="388"/>
      <c r="J6304" s="389"/>
      <c r="K6304" s="385"/>
      <c r="L6304" s="385"/>
      <c r="M6304" s="385"/>
      <c r="N6304" s="385"/>
      <c r="O6304" s="385"/>
      <c r="P6304" s="394" t="str">
        <f>TEXT(daily!$B6304,"mmmm")</f>
        <v>January</v>
      </c>
      <c r="Q6304" s="397"/>
      <c r="R6304" s="313" t="str">
        <f t="shared" si="138"/>
        <v>1900</v>
      </c>
    </row>
    <row r="6305" ht="24" customHeight="1" spans="1:18">
      <c r="A6305" s="383"/>
      <c r="B6305" s="384"/>
      <c r="C6305" s="385"/>
      <c r="D6305" s="386"/>
      <c r="E6305" s="387"/>
      <c r="F6305" s="388"/>
      <c r="G6305" s="389"/>
      <c r="H6305" s="390"/>
      <c r="I6305" s="388"/>
      <c r="J6305" s="389"/>
      <c r="K6305" s="385"/>
      <c r="L6305" s="385"/>
      <c r="M6305" s="385"/>
      <c r="N6305" s="385"/>
      <c r="O6305" s="385"/>
      <c r="P6305" s="394" t="str">
        <f>TEXT(daily!$B6305,"mmmm")</f>
        <v>January</v>
      </c>
      <c r="Q6305" s="396"/>
      <c r="R6305" s="313" t="str">
        <f t="shared" si="138"/>
        <v>1900</v>
      </c>
    </row>
    <row r="6306" ht="24" customHeight="1" spans="1:18">
      <c r="A6306" s="383"/>
      <c r="B6306" s="384"/>
      <c r="C6306" s="385"/>
      <c r="D6306" s="386"/>
      <c r="E6306" s="387"/>
      <c r="F6306" s="388"/>
      <c r="G6306" s="389"/>
      <c r="H6306" s="390"/>
      <c r="I6306" s="388"/>
      <c r="J6306" s="389"/>
      <c r="K6306" s="385"/>
      <c r="L6306" s="385"/>
      <c r="M6306" s="385"/>
      <c r="N6306" s="385"/>
      <c r="O6306" s="385"/>
      <c r="P6306" s="394" t="str">
        <f>TEXT(daily!$B6306,"mmmm")</f>
        <v>January</v>
      </c>
      <c r="Q6306" s="397"/>
      <c r="R6306" s="313" t="str">
        <f t="shared" si="138"/>
        <v>1900</v>
      </c>
    </row>
    <row r="6307" ht="24" customHeight="1" spans="1:18">
      <c r="A6307" s="383"/>
      <c r="B6307" s="384"/>
      <c r="C6307" s="385"/>
      <c r="D6307" s="386"/>
      <c r="E6307" s="387"/>
      <c r="F6307" s="388"/>
      <c r="G6307" s="389"/>
      <c r="H6307" s="390"/>
      <c r="I6307" s="388"/>
      <c r="J6307" s="389"/>
      <c r="K6307" s="385"/>
      <c r="L6307" s="385"/>
      <c r="M6307" s="385"/>
      <c r="N6307" s="385"/>
      <c r="O6307" s="385"/>
      <c r="P6307" s="394" t="str">
        <f>TEXT(daily!$B6307,"mmmm")</f>
        <v>January</v>
      </c>
      <c r="Q6307" s="396"/>
      <c r="R6307" s="313" t="str">
        <f t="shared" si="138"/>
        <v>1900</v>
      </c>
    </row>
    <row r="6308" ht="24" customHeight="1" spans="1:18">
      <c r="A6308" s="383"/>
      <c r="B6308" s="384"/>
      <c r="C6308" s="385"/>
      <c r="D6308" s="386"/>
      <c r="E6308" s="387"/>
      <c r="F6308" s="388"/>
      <c r="G6308" s="389"/>
      <c r="H6308" s="390"/>
      <c r="I6308" s="388"/>
      <c r="J6308" s="389"/>
      <c r="K6308" s="385"/>
      <c r="L6308" s="385"/>
      <c r="M6308" s="385"/>
      <c r="N6308" s="385"/>
      <c r="O6308" s="385"/>
      <c r="P6308" s="394" t="str">
        <f>TEXT(daily!$B6308,"mmmm")</f>
        <v>January</v>
      </c>
      <c r="Q6308" s="397"/>
      <c r="R6308" s="313" t="str">
        <f t="shared" si="138"/>
        <v>1900</v>
      </c>
    </row>
    <row r="6309" ht="24" customHeight="1" spans="1:18">
      <c r="A6309" s="383"/>
      <c r="B6309" s="384"/>
      <c r="C6309" s="385"/>
      <c r="D6309" s="386"/>
      <c r="E6309" s="387"/>
      <c r="F6309" s="388"/>
      <c r="G6309" s="389"/>
      <c r="H6309" s="390"/>
      <c r="I6309" s="388"/>
      <c r="J6309" s="389"/>
      <c r="K6309" s="385"/>
      <c r="L6309" s="385"/>
      <c r="M6309" s="385"/>
      <c r="N6309" s="385"/>
      <c r="O6309" s="385"/>
      <c r="P6309" s="394" t="str">
        <f>TEXT(daily!$B6309,"mmmm")</f>
        <v>January</v>
      </c>
      <c r="Q6309" s="396"/>
      <c r="R6309" s="313" t="str">
        <f t="shared" si="138"/>
        <v>1900</v>
      </c>
    </row>
    <row r="6310" ht="24" customHeight="1" spans="1:18">
      <c r="A6310" s="383"/>
      <c r="B6310" s="384"/>
      <c r="C6310" s="385"/>
      <c r="D6310" s="386"/>
      <c r="E6310" s="387"/>
      <c r="F6310" s="388"/>
      <c r="G6310" s="389"/>
      <c r="H6310" s="390"/>
      <c r="I6310" s="388"/>
      <c r="J6310" s="389"/>
      <c r="K6310" s="385"/>
      <c r="L6310" s="385"/>
      <c r="M6310" s="385"/>
      <c r="N6310" s="385"/>
      <c r="O6310" s="385"/>
      <c r="P6310" s="394" t="str">
        <f>TEXT(daily!$B6310,"mmmm")</f>
        <v>January</v>
      </c>
      <c r="Q6310" s="397"/>
      <c r="R6310" s="313" t="str">
        <f t="shared" si="138"/>
        <v>1900</v>
      </c>
    </row>
    <row r="6311" ht="24" customHeight="1" spans="1:18">
      <c r="A6311" s="383"/>
      <c r="B6311" s="384"/>
      <c r="C6311" s="385"/>
      <c r="D6311" s="386"/>
      <c r="E6311" s="387"/>
      <c r="F6311" s="388"/>
      <c r="G6311" s="389"/>
      <c r="H6311" s="390"/>
      <c r="I6311" s="388"/>
      <c r="J6311" s="389"/>
      <c r="K6311" s="385"/>
      <c r="L6311" s="385"/>
      <c r="M6311" s="385"/>
      <c r="N6311" s="385"/>
      <c r="O6311" s="385"/>
      <c r="P6311" s="394" t="str">
        <f>TEXT(daily!$B6311,"mmmm")</f>
        <v>January</v>
      </c>
      <c r="Q6311" s="396"/>
      <c r="R6311" s="313" t="str">
        <f t="shared" si="138"/>
        <v>1900</v>
      </c>
    </row>
    <row r="6312" ht="24" customHeight="1" spans="1:18">
      <c r="A6312" s="383"/>
      <c r="B6312" s="384"/>
      <c r="C6312" s="385"/>
      <c r="D6312" s="386"/>
      <c r="E6312" s="387"/>
      <c r="F6312" s="388"/>
      <c r="G6312" s="389"/>
      <c r="H6312" s="390"/>
      <c r="I6312" s="388"/>
      <c r="J6312" s="389"/>
      <c r="K6312" s="385"/>
      <c r="L6312" s="385"/>
      <c r="M6312" s="385"/>
      <c r="N6312" s="385"/>
      <c r="O6312" s="385"/>
      <c r="P6312" s="394" t="str">
        <f>TEXT(daily!$B6312,"mmmm")</f>
        <v>January</v>
      </c>
      <c r="Q6312" s="397"/>
      <c r="R6312" s="313" t="str">
        <f t="shared" si="138"/>
        <v>1900</v>
      </c>
    </row>
    <row r="6313" ht="24" customHeight="1" spans="1:18">
      <c r="A6313" s="383"/>
      <c r="B6313" s="384"/>
      <c r="C6313" s="385"/>
      <c r="D6313" s="386"/>
      <c r="E6313" s="387"/>
      <c r="F6313" s="388"/>
      <c r="G6313" s="389"/>
      <c r="H6313" s="390"/>
      <c r="I6313" s="388"/>
      <c r="J6313" s="389"/>
      <c r="K6313" s="385"/>
      <c r="L6313" s="385"/>
      <c r="M6313" s="385"/>
      <c r="N6313" s="385"/>
      <c r="O6313" s="385"/>
      <c r="P6313" s="394" t="str">
        <f>TEXT(daily!$B6313,"mmmm")</f>
        <v>January</v>
      </c>
      <c r="Q6313" s="396"/>
      <c r="R6313" s="313" t="str">
        <f t="shared" si="138"/>
        <v>1900</v>
      </c>
    </row>
    <row r="6314" ht="24" customHeight="1" spans="1:18">
      <c r="A6314" s="383"/>
      <c r="B6314" s="384"/>
      <c r="C6314" s="385"/>
      <c r="D6314" s="386"/>
      <c r="E6314" s="387"/>
      <c r="F6314" s="388"/>
      <c r="G6314" s="389"/>
      <c r="H6314" s="390"/>
      <c r="I6314" s="388"/>
      <c r="J6314" s="389"/>
      <c r="K6314" s="385"/>
      <c r="L6314" s="385"/>
      <c r="M6314" s="385"/>
      <c r="N6314" s="385"/>
      <c r="O6314" s="385"/>
      <c r="P6314" s="394" t="str">
        <f>TEXT(daily!$B6314,"mmmm")</f>
        <v>January</v>
      </c>
      <c r="Q6314" s="397"/>
      <c r="R6314" s="313" t="str">
        <f t="shared" si="138"/>
        <v>1900</v>
      </c>
    </row>
    <row r="6315" ht="24" customHeight="1" spans="1:18">
      <c r="A6315" s="383"/>
      <c r="B6315" s="384"/>
      <c r="C6315" s="385"/>
      <c r="D6315" s="386"/>
      <c r="E6315" s="387"/>
      <c r="F6315" s="388"/>
      <c r="G6315" s="389"/>
      <c r="H6315" s="390"/>
      <c r="I6315" s="388"/>
      <c r="J6315" s="389"/>
      <c r="K6315" s="385"/>
      <c r="L6315" s="385"/>
      <c r="M6315" s="385"/>
      <c r="N6315" s="385"/>
      <c r="O6315" s="385"/>
      <c r="P6315" s="394" t="str">
        <f>TEXT(daily!$B6315,"mmmm")</f>
        <v>January</v>
      </c>
      <c r="Q6315" s="396"/>
      <c r="R6315" s="313" t="str">
        <f t="shared" si="138"/>
        <v>1900</v>
      </c>
    </row>
    <row r="6316" ht="24" customHeight="1" spans="1:18">
      <c r="A6316" s="383"/>
      <c r="B6316" s="384"/>
      <c r="C6316" s="385"/>
      <c r="D6316" s="386"/>
      <c r="E6316" s="387"/>
      <c r="F6316" s="388"/>
      <c r="G6316" s="389"/>
      <c r="H6316" s="390"/>
      <c r="I6316" s="388"/>
      <c r="J6316" s="389"/>
      <c r="K6316" s="385"/>
      <c r="L6316" s="385"/>
      <c r="M6316" s="385"/>
      <c r="N6316" s="385"/>
      <c r="O6316" s="385"/>
      <c r="P6316" s="394" t="str">
        <f>TEXT(daily!$B6316,"mmmm")</f>
        <v>January</v>
      </c>
      <c r="Q6316" s="397"/>
      <c r="R6316" s="313" t="str">
        <f t="shared" si="138"/>
        <v>1900</v>
      </c>
    </row>
    <row r="6317" ht="24" customHeight="1" spans="1:18">
      <c r="A6317" s="383"/>
      <c r="B6317" s="384"/>
      <c r="C6317" s="385"/>
      <c r="D6317" s="386"/>
      <c r="E6317" s="387"/>
      <c r="F6317" s="388"/>
      <c r="G6317" s="389"/>
      <c r="H6317" s="390"/>
      <c r="I6317" s="388"/>
      <c r="J6317" s="389"/>
      <c r="K6317" s="385"/>
      <c r="L6317" s="385"/>
      <c r="M6317" s="385"/>
      <c r="N6317" s="385"/>
      <c r="O6317" s="385"/>
      <c r="P6317" s="394" t="str">
        <f>TEXT(daily!$B6317,"mmmm")</f>
        <v>January</v>
      </c>
      <c r="Q6317" s="396"/>
      <c r="R6317" s="313" t="str">
        <f t="shared" si="138"/>
        <v>1900</v>
      </c>
    </row>
    <row r="6318" ht="24" customHeight="1" spans="1:18">
      <c r="A6318" s="383"/>
      <c r="B6318" s="384"/>
      <c r="C6318" s="385"/>
      <c r="D6318" s="386"/>
      <c r="E6318" s="387"/>
      <c r="F6318" s="388"/>
      <c r="G6318" s="389"/>
      <c r="H6318" s="390"/>
      <c r="I6318" s="388"/>
      <c r="J6318" s="389"/>
      <c r="K6318" s="385"/>
      <c r="L6318" s="385"/>
      <c r="M6318" s="385"/>
      <c r="N6318" s="385"/>
      <c r="O6318" s="385"/>
      <c r="P6318" s="394" t="str">
        <f>TEXT(daily!$B6318,"mmmm")</f>
        <v>January</v>
      </c>
      <c r="Q6318" s="397"/>
      <c r="R6318" s="313" t="str">
        <f t="shared" si="138"/>
        <v>1900</v>
      </c>
    </row>
    <row r="6319" ht="24" customHeight="1" spans="1:18">
      <c r="A6319" s="383"/>
      <c r="B6319" s="384"/>
      <c r="C6319" s="385"/>
      <c r="D6319" s="386"/>
      <c r="E6319" s="387"/>
      <c r="F6319" s="388"/>
      <c r="G6319" s="389"/>
      <c r="H6319" s="390"/>
      <c r="I6319" s="388"/>
      <c r="J6319" s="389"/>
      <c r="K6319" s="385"/>
      <c r="L6319" s="385"/>
      <c r="M6319" s="385"/>
      <c r="N6319" s="385"/>
      <c r="O6319" s="385"/>
      <c r="P6319" s="394" t="str">
        <f>TEXT(daily!$B6319,"mmmm")</f>
        <v>January</v>
      </c>
      <c r="Q6319" s="396"/>
      <c r="R6319" s="313" t="str">
        <f t="shared" si="138"/>
        <v>1900</v>
      </c>
    </row>
    <row r="6320" ht="24" customHeight="1" spans="1:18">
      <c r="A6320" s="383"/>
      <c r="B6320" s="384"/>
      <c r="C6320" s="385"/>
      <c r="D6320" s="386"/>
      <c r="E6320" s="387"/>
      <c r="F6320" s="388"/>
      <c r="G6320" s="389"/>
      <c r="H6320" s="390"/>
      <c r="I6320" s="388"/>
      <c r="J6320" s="389"/>
      <c r="K6320" s="385"/>
      <c r="L6320" s="385"/>
      <c r="M6320" s="385"/>
      <c r="N6320" s="385"/>
      <c r="O6320" s="385"/>
      <c r="P6320" s="394" t="str">
        <f>TEXT(daily!$B6320,"mmmm")</f>
        <v>January</v>
      </c>
      <c r="Q6320" s="397"/>
      <c r="R6320" s="313" t="str">
        <f t="shared" si="138"/>
        <v>1900</v>
      </c>
    </row>
    <row r="6321" ht="24" customHeight="1" spans="1:18">
      <c r="A6321" s="383"/>
      <c r="B6321" s="384"/>
      <c r="C6321" s="385"/>
      <c r="D6321" s="386"/>
      <c r="E6321" s="387"/>
      <c r="F6321" s="388"/>
      <c r="G6321" s="389"/>
      <c r="H6321" s="390"/>
      <c r="I6321" s="388"/>
      <c r="J6321" s="389"/>
      <c r="K6321" s="385"/>
      <c r="L6321" s="385"/>
      <c r="M6321" s="385"/>
      <c r="N6321" s="385"/>
      <c r="O6321" s="385"/>
      <c r="P6321" s="394" t="str">
        <f>TEXT(daily!$B6321,"mmmm")</f>
        <v>January</v>
      </c>
      <c r="Q6321" s="396"/>
      <c r="R6321" s="313" t="str">
        <f t="shared" si="138"/>
        <v>1900</v>
      </c>
    </row>
    <row r="6322" ht="24" customHeight="1" spans="1:18">
      <c r="A6322" s="383"/>
      <c r="B6322" s="384"/>
      <c r="C6322" s="385"/>
      <c r="D6322" s="386"/>
      <c r="E6322" s="387"/>
      <c r="F6322" s="388"/>
      <c r="G6322" s="389"/>
      <c r="H6322" s="390"/>
      <c r="I6322" s="388"/>
      <c r="J6322" s="389"/>
      <c r="K6322" s="385"/>
      <c r="L6322" s="385"/>
      <c r="M6322" s="385"/>
      <c r="N6322" s="385"/>
      <c r="O6322" s="385"/>
      <c r="P6322" s="394" t="str">
        <f>TEXT(daily!$B6322,"mmmm")</f>
        <v>January</v>
      </c>
      <c r="Q6322" s="397"/>
      <c r="R6322" s="313" t="str">
        <f t="shared" si="138"/>
        <v>1900</v>
      </c>
    </row>
    <row r="6323" ht="24" customHeight="1" spans="1:18">
      <c r="A6323" s="383"/>
      <c r="B6323" s="384"/>
      <c r="C6323" s="385"/>
      <c r="D6323" s="386"/>
      <c r="E6323" s="387"/>
      <c r="F6323" s="388"/>
      <c r="G6323" s="389"/>
      <c r="H6323" s="390"/>
      <c r="I6323" s="388"/>
      <c r="J6323" s="389"/>
      <c r="K6323" s="385"/>
      <c r="L6323" s="385"/>
      <c r="M6323" s="385"/>
      <c r="N6323" s="385"/>
      <c r="O6323" s="385"/>
      <c r="P6323" s="394" t="str">
        <f>TEXT(daily!$B6323,"mmmm")</f>
        <v>January</v>
      </c>
      <c r="Q6323" s="396"/>
      <c r="R6323" s="313" t="str">
        <f t="shared" si="138"/>
        <v>1900</v>
      </c>
    </row>
    <row r="6324" ht="24" customHeight="1" spans="1:18">
      <c r="A6324" s="383"/>
      <c r="B6324" s="384"/>
      <c r="C6324" s="385"/>
      <c r="D6324" s="386"/>
      <c r="E6324" s="387"/>
      <c r="F6324" s="388"/>
      <c r="G6324" s="389"/>
      <c r="H6324" s="390"/>
      <c r="I6324" s="388"/>
      <c r="J6324" s="389"/>
      <c r="K6324" s="385"/>
      <c r="L6324" s="385"/>
      <c r="M6324" s="385"/>
      <c r="N6324" s="385"/>
      <c r="O6324" s="385"/>
      <c r="P6324" s="394" t="str">
        <f>TEXT(daily!$B6324,"mmmm")</f>
        <v>January</v>
      </c>
      <c r="Q6324" s="397"/>
      <c r="R6324" s="313" t="str">
        <f t="shared" si="138"/>
        <v>1900</v>
      </c>
    </row>
    <row r="6325" ht="24" customHeight="1" spans="1:18">
      <c r="A6325" s="383"/>
      <c r="B6325" s="384"/>
      <c r="C6325" s="385"/>
      <c r="D6325" s="386"/>
      <c r="E6325" s="387"/>
      <c r="F6325" s="388"/>
      <c r="G6325" s="389"/>
      <c r="H6325" s="390"/>
      <c r="I6325" s="388"/>
      <c r="J6325" s="389"/>
      <c r="K6325" s="385"/>
      <c r="L6325" s="385"/>
      <c r="M6325" s="385"/>
      <c r="N6325" s="385"/>
      <c r="O6325" s="385"/>
      <c r="P6325" s="394" t="str">
        <f>TEXT(daily!$B6325,"mmmm")</f>
        <v>January</v>
      </c>
      <c r="Q6325" s="396"/>
      <c r="R6325" s="313" t="str">
        <f t="shared" si="138"/>
        <v>1900</v>
      </c>
    </row>
    <row r="6326" ht="24" customHeight="1" spans="1:18">
      <c r="A6326" s="383"/>
      <c r="B6326" s="384"/>
      <c r="C6326" s="385"/>
      <c r="D6326" s="386"/>
      <c r="E6326" s="387"/>
      <c r="F6326" s="388"/>
      <c r="G6326" s="389"/>
      <c r="H6326" s="390"/>
      <c r="I6326" s="388"/>
      <c r="J6326" s="389"/>
      <c r="K6326" s="385"/>
      <c r="L6326" s="385"/>
      <c r="M6326" s="385"/>
      <c r="N6326" s="385"/>
      <c r="O6326" s="385"/>
      <c r="P6326" s="394" t="str">
        <f>TEXT(daily!$B6326,"mmmm")</f>
        <v>January</v>
      </c>
      <c r="Q6326" s="397"/>
      <c r="R6326" s="313" t="str">
        <f t="shared" si="138"/>
        <v>1900</v>
      </c>
    </row>
    <row r="6327" ht="24" customHeight="1" spans="1:18">
      <c r="A6327" s="383"/>
      <c r="B6327" s="384"/>
      <c r="C6327" s="385"/>
      <c r="D6327" s="386"/>
      <c r="E6327" s="387"/>
      <c r="F6327" s="388"/>
      <c r="G6327" s="389"/>
      <c r="H6327" s="390"/>
      <c r="I6327" s="388"/>
      <c r="J6327" s="389"/>
      <c r="K6327" s="385"/>
      <c r="L6327" s="385"/>
      <c r="M6327" s="385"/>
      <c r="N6327" s="385"/>
      <c r="O6327" s="385"/>
      <c r="P6327" s="394" t="str">
        <f>TEXT(daily!$B6327,"mmmm")</f>
        <v>January</v>
      </c>
      <c r="Q6327" s="396"/>
      <c r="R6327" s="313" t="str">
        <f t="shared" si="138"/>
        <v>1900</v>
      </c>
    </row>
    <row r="6328" ht="24" customHeight="1" spans="1:18">
      <c r="A6328" s="383"/>
      <c r="B6328" s="384"/>
      <c r="C6328" s="385"/>
      <c r="D6328" s="386"/>
      <c r="E6328" s="387"/>
      <c r="F6328" s="388"/>
      <c r="G6328" s="389"/>
      <c r="H6328" s="390"/>
      <c r="I6328" s="388"/>
      <c r="J6328" s="389"/>
      <c r="K6328" s="385"/>
      <c r="L6328" s="385"/>
      <c r="M6328" s="385"/>
      <c r="N6328" s="385"/>
      <c r="O6328" s="385"/>
      <c r="P6328" s="394" t="str">
        <f>TEXT(daily!$B6328,"mmmm")</f>
        <v>January</v>
      </c>
      <c r="Q6328" s="397"/>
      <c r="R6328" s="313" t="str">
        <f t="shared" si="138"/>
        <v>1900</v>
      </c>
    </row>
    <row r="6329" ht="24" customHeight="1" spans="1:18">
      <c r="A6329" s="383"/>
      <c r="B6329" s="384"/>
      <c r="C6329" s="385"/>
      <c r="D6329" s="386"/>
      <c r="E6329" s="387"/>
      <c r="F6329" s="388"/>
      <c r="G6329" s="389"/>
      <c r="H6329" s="390"/>
      <c r="I6329" s="388"/>
      <c r="J6329" s="389"/>
      <c r="K6329" s="385"/>
      <c r="L6329" s="385"/>
      <c r="M6329" s="385"/>
      <c r="N6329" s="385"/>
      <c r="O6329" s="385"/>
      <c r="P6329" s="394" t="str">
        <f>TEXT(daily!$B6329,"mmmm")</f>
        <v>January</v>
      </c>
      <c r="Q6329" s="396"/>
      <c r="R6329" s="313" t="str">
        <f t="shared" si="138"/>
        <v>1900</v>
      </c>
    </row>
    <row r="6330" ht="24" customHeight="1" spans="1:18">
      <c r="A6330" s="383"/>
      <c r="B6330" s="384"/>
      <c r="C6330" s="385"/>
      <c r="D6330" s="386"/>
      <c r="E6330" s="387"/>
      <c r="F6330" s="388"/>
      <c r="G6330" s="389"/>
      <c r="H6330" s="390"/>
      <c r="I6330" s="388"/>
      <c r="J6330" s="389"/>
      <c r="K6330" s="385"/>
      <c r="L6330" s="385"/>
      <c r="M6330" s="385"/>
      <c r="N6330" s="385"/>
      <c r="O6330" s="385"/>
      <c r="P6330" s="394" t="str">
        <f>TEXT(daily!$B6330,"mmmm")</f>
        <v>January</v>
      </c>
      <c r="Q6330" s="397"/>
      <c r="R6330" s="313" t="str">
        <f t="shared" si="138"/>
        <v>1900</v>
      </c>
    </row>
    <row r="6331" ht="24" customHeight="1" spans="1:18">
      <c r="A6331" s="383"/>
      <c r="B6331" s="384"/>
      <c r="C6331" s="385"/>
      <c r="D6331" s="386"/>
      <c r="E6331" s="387"/>
      <c r="F6331" s="388"/>
      <c r="G6331" s="389"/>
      <c r="H6331" s="390"/>
      <c r="I6331" s="388"/>
      <c r="J6331" s="389"/>
      <c r="K6331" s="385"/>
      <c r="L6331" s="385"/>
      <c r="M6331" s="385"/>
      <c r="N6331" s="385"/>
      <c r="O6331" s="385"/>
      <c r="P6331" s="394" t="str">
        <f>TEXT(daily!$B6331,"mmmm")</f>
        <v>January</v>
      </c>
      <c r="Q6331" s="396"/>
      <c r="R6331" s="313" t="str">
        <f t="shared" si="138"/>
        <v>1900</v>
      </c>
    </row>
    <row r="6332" ht="24" customHeight="1" spans="1:18">
      <c r="A6332" s="383"/>
      <c r="B6332" s="384"/>
      <c r="C6332" s="385"/>
      <c r="D6332" s="386"/>
      <c r="E6332" s="387"/>
      <c r="F6332" s="388"/>
      <c r="G6332" s="389"/>
      <c r="H6332" s="390"/>
      <c r="I6332" s="388"/>
      <c r="J6332" s="389"/>
      <c r="K6332" s="385"/>
      <c r="L6332" s="385"/>
      <c r="M6332" s="385"/>
      <c r="N6332" s="385"/>
      <c r="O6332" s="385"/>
      <c r="P6332" s="394" t="str">
        <f>TEXT(daily!$B6332,"mmmm")</f>
        <v>January</v>
      </c>
      <c r="Q6332" s="397"/>
      <c r="R6332" s="313" t="str">
        <f t="shared" si="138"/>
        <v>1900</v>
      </c>
    </row>
    <row r="6333" ht="24" customHeight="1" spans="1:18">
      <c r="A6333" s="383"/>
      <c r="B6333" s="384"/>
      <c r="C6333" s="385"/>
      <c r="D6333" s="386"/>
      <c r="E6333" s="387"/>
      <c r="F6333" s="388"/>
      <c r="G6333" s="389"/>
      <c r="H6333" s="390"/>
      <c r="I6333" s="388"/>
      <c r="J6333" s="389"/>
      <c r="K6333" s="385"/>
      <c r="L6333" s="385"/>
      <c r="M6333" s="385"/>
      <c r="N6333" s="385"/>
      <c r="O6333" s="385"/>
      <c r="P6333" s="394" t="str">
        <f>TEXT(daily!$B6333,"mmmm")</f>
        <v>January</v>
      </c>
      <c r="Q6333" s="396"/>
      <c r="R6333" s="313" t="str">
        <f t="shared" si="138"/>
        <v>1900</v>
      </c>
    </row>
    <row r="6334" ht="24" customHeight="1" spans="1:18">
      <c r="A6334" s="383"/>
      <c r="B6334" s="384"/>
      <c r="C6334" s="385"/>
      <c r="D6334" s="386"/>
      <c r="E6334" s="387"/>
      <c r="F6334" s="388"/>
      <c r="G6334" s="389"/>
      <c r="H6334" s="390"/>
      <c r="I6334" s="388"/>
      <c r="J6334" s="389"/>
      <c r="K6334" s="385"/>
      <c r="L6334" s="385"/>
      <c r="M6334" s="385"/>
      <c r="N6334" s="385"/>
      <c r="O6334" s="385"/>
      <c r="P6334" s="394" t="str">
        <f>TEXT(daily!$B6334,"mmmm")</f>
        <v>January</v>
      </c>
      <c r="Q6334" s="397"/>
      <c r="R6334" s="313" t="str">
        <f t="shared" si="138"/>
        <v>1900</v>
      </c>
    </row>
    <row r="6335" ht="24" customHeight="1" spans="1:18">
      <c r="A6335" s="383"/>
      <c r="B6335" s="384"/>
      <c r="C6335" s="385"/>
      <c r="D6335" s="386"/>
      <c r="E6335" s="387"/>
      <c r="F6335" s="388"/>
      <c r="G6335" s="389"/>
      <c r="H6335" s="390"/>
      <c r="I6335" s="388"/>
      <c r="J6335" s="389"/>
      <c r="K6335" s="385"/>
      <c r="L6335" s="385"/>
      <c r="M6335" s="385"/>
      <c r="N6335" s="385"/>
      <c r="O6335" s="385"/>
      <c r="P6335" s="394" t="str">
        <f>TEXT(daily!$B6335,"mmmm")</f>
        <v>January</v>
      </c>
      <c r="Q6335" s="396"/>
      <c r="R6335" s="313" t="str">
        <f t="shared" si="138"/>
        <v>1900</v>
      </c>
    </row>
    <row r="6336" ht="24" customHeight="1" spans="1:18">
      <c r="A6336" s="383"/>
      <c r="B6336" s="384"/>
      <c r="C6336" s="385"/>
      <c r="D6336" s="386"/>
      <c r="E6336" s="387"/>
      <c r="F6336" s="388"/>
      <c r="G6336" s="389"/>
      <c r="H6336" s="390"/>
      <c r="I6336" s="388"/>
      <c r="J6336" s="389"/>
      <c r="K6336" s="385"/>
      <c r="L6336" s="385"/>
      <c r="M6336" s="385"/>
      <c r="N6336" s="385"/>
      <c r="O6336" s="385"/>
      <c r="P6336" s="394" t="str">
        <f>TEXT(daily!$B6336,"mmmm")</f>
        <v>January</v>
      </c>
      <c r="Q6336" s="397"/>
      <c r="R6336" s="313" t="str">
        <f t="shared" si="138"/>
        <v>1900</v>
      </c>
    </row>
    <row r="6337" ht="24" customHeight="1" spans="1:18">
      <c r="A6337" s="383"/>
      <c r="B6337" s="384"/>
      <c r="C6337" s="385"/>
      <c r="D6337" s="386"/>
      <c r="E6337" s="387"/>
      <c r="F6337" s="388"/>
      <c r="G6337" s="389"/>
      <c r="H6337" s="390"/>
      <c r="I6337" s="388"/>
      <c r="J6337" s="389"/>
      <c r="K6337" s="385"/>
      <c r="L6337" s="385"/>
      <c r="M6337" s="385"/>
      <c r="N6337" s="385"/>
      <c r="O6337" s="385"/>
      <c r="P6337" s="394" t="str">
        <f>TEXT(daily!$B6337,"mmmm")</f>
        <v>January</v>
      </c>
      <c r="Q6337" s="396"/>
      <c r="R6337" s="313" t="str">
        <f t="shared" si="138"/>
        <v>1900</v>
      </c>
    </row>
    <row r="6338" ht="24" customHeight="1" spans="1:18">
      <c r="A6338" s="383"/>
      <c r="B6338" s="384"/>
      <c r="C6338" s="385"/>
      <c r="D6338" s="386"/>
      <c r="E6338" s="387"/>
      <c r="F6338" s="388"/>
      <c r="G6338" s="389"/>
      <c r="H6338" s="390"/>
      <c r="I6338" s="388"/>
      <c r="J6338" s="389"/>
      <c r="K6338" s="385"/>
      <c r="L6338" s="385"/>
      <c r="M6338" s="385"/>
      <c r="N6338" s="385"/>
      <c r="O6338" s="385"/>
      <c r="P6338" s="394" t="str">
        <f>TEXT(daily!$B6338,"mmmm")</f>
        <v>January</v>
      </c>
      <c r="Q6338" s="397"/>
      <c r="R6338" s="313" t="str">
        <f t="shared" si="138"/>
        <v>1900</v>
      </c>
    </row>
    <row r="6339" ht="24" customHeight="1" spans="1:18">
      <c r="A6339" s="383"/>
      <c r="B6339" s="384"/>
      <c r="C6339" s="385"/>
      <c r="D6339" s="386"/>
      <c r="E6339" s="387"/>
      <c r="F6339" s="388"/>
      <c r="G6339" s="389"/>
      <c r="H6339" s="390"/>
      <c r="I6339" s="388"/>
      <c r="J6339" s="389"/>
      <c r="K6339" s="385"/>
      <c r="L6339" s="385"/>
      <c r="M6339" s="385"/>
      <c r="N6339" s="385"/>
      <c r="O6339" s="385"/>
      <c r="P6339" s="394" t="str">
        <f>TEXT(daily!$B6339,"mmmm")</f>
        <v>January</v>
      </c>
      <c r="Q6339" s="396"/>
      <c r="R6339" s="313" t="str">
        <f t="shared" si="138"/>
        <v>1900</v>
      </c>
    </row>
    <row r="6340" ht="24" customHeight="1" spans="1:18">
      <c r="A6340" s="383"/>
      <c r="B6340" s="384"/>
      <c r="C6340" s="385"/>
      <c r="D6340" s="386"/>
      <c r="E6340" s="387"/>
      <c r="F6340" s="388"/>
      <c r="G6340" s="389"/>
      <c r="H6340" s="390"/>
      <c r="I6340" s="388"/>
      <c r="J6340" s="389"/>
      <c r="K6340" s="385"/>
      <c r="L6340" s="385"/>
      <c r="M6340" s="385"/>
      <c r="N6340" s="385"/>
      <c r="O6340" s="385"/>
      <c r="P6340" s="394" t="str">
        <f>TEXT(daily!$B6340,"mmmm")</f>
        <v>January</v>
      </c>
      <c r="Q6340" s="397"/>
      <c r="R6340" s="313" t="str">
        <f t="shared" si="138"/>
        <v>1900</v>
      </c>
    </row>
    <row r="6341" ht="24" customHeight="1" spans="1:18">
      <c r="A6341" s="383"/>
      <c r="B6341" s="384"/>
      <c r="C6341" s="385"/>
      <c r="D6341" s="386"/>
      <c r="E6341" s="387"/>
      <c r="F6341" s="388"/>
      <c r="G6341" s="389"/>
      <c r="H6341" s="390"/>
      <c r="I6341" s="388"/>
      <c r="J6341" s="389"/>
      <c r="K6341" s="385"/>
      <c r="L6341" s="385"/>
      <c r="M6341" s="385"/>
      <c r="N6341" s="385"/>
      <c r="O6341" s="385"/>
      <c r="P6341" s="394" t="str">
        <f>TEXT(daily!$B6341,"mmmm")</f>
        <v>January</v>
      </c>
      <c r="Q6341" s="396"/>
      <c r="R6341" s="313" t="str">
        <f t="shared" si="138"/>
        <v>1900</v>
      </c>
    </row>
    <row r="6342" ht="24" customHeight="1" spans="1:18">
      <c r="A6342" s="383"/>
      <c r="B6342" s="384"/>
      <c r="C6342" s="385"/>
      <c r="D6342" s="386"/>
      <c r="E6342" s="387"/>
      <c r="F6342" s="388"/>
      <c r="G6342" s="389"/>
      <c r="H6342" s="390"/>
      <c r="I6342" s="388"/>
      <c r="J6342" s="389"/>
      <c r="K6342" s="385"/>
      <c r="L6342" s="385"/>
      <c r="M6342" s="385"/>
      <c r="N6342" s="385"/>
      <c r="O6342" s="385"/>
      <c r="P6342" s="394" t="str">
        <f>TEXT(daily!$B6342,"mmmm")</f>
        <v>January</v>
      </c>
      <c r="Q6342" s="397"/>
      <c r="R6342" s="313" t="str">
        <f t="shared" si="138"/>
        <v>1900</v>
      </c>
    </row>
    <row r="6343" ht="24" customHeight="1" spans="1:18">
      <c r="A6343" s="383"/>
      <c r="B6343" s="384"/>
      <c r="C6343" s="385"/>
      <c r="D6343" s="386"/>
      <c r="E6343" s="387"/>
      <c r="F6343" s="388"/>
      <c r="G6343" s="389"/>
      <c r="H6343" s="390"/>
      <c r="I6343" s="388"/>
      <c r="J6343" s="389"/>
      <c r="K6343" s="385"/>
      <c r="L6343" s="385"/>
      <c r="M6343" s="385"/>
      <c r="N6343" s="385"/>
      <c r="O6343" s="385"/>
      <c r="P6343" s="394" t="str">
        <f>TEXT(daily!$B6343,"mmmm")</f>
        <v>January</v>
      </c>
      <c r="Q6343" s="396"/>
      <c r="R6343" s="313" t="str">
        <f t="shared" si="138"/>
        <v>1900</v>
      </c>
    </row>
    <row r="6344" ht="24" customHeight="1" spans="1:18">
      <c r="A6344" s="383"/>
      <c r="B6344" s="384"/>
      <c r="C6344" s="385"/>
      <c r="D6344" s="386"/>
      <c r="E6344" s="387"/>
      <c r="F6344" s="388"/>
      <c r="G6344" s="389"/>
      <c r="H6344" s="390"/>
      <c r="I6344" s="388"/>
      <c r="J6344" s="389"/>
      <c r="K6344" s="385"/>
      <c r="L6344" s="385"/>
      <c r="M6344" s="385"/>
      <c r="N6344" s="385"/>
      <c r="O6344" s="385"/>
      <c r="P6344" s="394" t="str">
        <f>TEXT(daily!$B6344,"mmmm")</f>
        <v>January</v>
      </c>
      <c r="Q6344" s="397"/>
      <c r="R6344" s="313" t="str">
        <f t="shared" si="138"/>
        <v>1900</v>
      </c>
    </row>
    <row r="6345" ht="24" customHeight="1" spans="1:18">
      <c r="A6345" s="383"/>
      <c r="B6345" s="384"/>
      <c r="C6345" s="385"/>
      <c r="D6345" s="386"/>
      <c r="E6345" s="387"/>
      <c r="F6345" s="388"/>
      <c r="G6345" s="389"/>
      <c r="H6345" s="390"/>
      <c r="I6345" s="388"/>
      <c r="J6345" s="389"/>
      <c r="K6345" s="385"/>
      <c r="L6345" s="385"/>
      <c r="M6345" s="385"/>
      <c r="N6345" s="385"/>
      <c r="O6345" s="385"/>
      <c r="P6345" s="394" t="str">
        <f>TEXT(daily!$B6345,"mmmm")</f>
        <v>January</v>
      </c>
      <c r="Q6345" s="396"/>
      <c r="R6345" s="313" t="str">
        <f t="shared" si="138"/>
        <v>1900</v>
      </c>
    </row>
    <row r="6346" ht="24" customHeight="1" spans="1:18">
      <c r="A6346" s="383"/>
      <c r="B6346" s="384"/>
      <c r="C6346" s="385"/>
      <c r="D6346" s="386"/>
      <c r="E6346" s="387"/>
      <c r="F6346" s="388"/>
      <c r="G6346" s="389"/>
      <c r="H6346" s="390"/>
      <c r="I6346" s="388"/>
      <c r="J6346" s="389"/>
      <c r="K6346" s="385"/>
      <c r="L6346" s="385"/>
      <c r="M6346" s="385"/>
      <c r="N6346" s="385"/>
      <c r="O6346" s="385"/>
      <c r="P6346" s="394" t="str">
        <f>TEXT(daily!$B6346,"mmmm")</f>
        <v>January</v>
      </c>
      <c r="Q6346" s="397"/>
      <c r="R6346" s="313" t="str">
        <f t="shared" si="138"/>
        <v>1900</v>
      </c>
    </row>
    <row r="6347" ht="24" customHeight="1" spans="1:18">
      <c r="A6347" s="383"/>
      <c r="B6347" s="384"/>
      <c r="C6347" s="385"/>
      <c r="D6347" s="386"/>
      <c r="E6347" s="387"/>
      <c r="F6347" s="388"/>
      <c r="G6347" s="389"/>
      <c r="H6347" s="390"/>
      <c r="I6347" s="388"/>
      <c r="J6347" s="389"/>
      <c r="K6347" s="385"/>
      <c r="L6347" s="385"/>
      <c r="M6347" s="385"/>
      <c r="N6347" s="385"/>
      <c r="O6347" s="385"/>
      <c r="P6347" s="394" t="str">
        <f>TEXT(daily!$B6347,"mmmm")</f>
        <v>January</v>
      </c>
      <c r="Q6347" s="396"/>
      <c r="R6347" s="313" t="str">
        <f t="shared" si="138"/>
        <v>1900</v>
      </c>
    </row>
    <row r="6348" ht="24" customHeight="1" spans="1:18">
      <c r="A6348" s="383"/>
      <c r="B6348" s="384"/>
      <c r="C6348" s="385"/>
      <c r="D6348" s="386"/>
      <c r="E6348" s="387"/>
      <c r="F6348" s="388"/>
      <c r="G6348" s="389"/>
      <c r="H6348" s="390"/>
      <c r="I6348" s="388"/>
      <c r="J6348" s="389"/>
      <c r="K6348" s="385"/>
      <c r="L6348" s="385"/>
      <c r="M6348" s="385"/>
      <c r="N6348" s="385"/>
      <c r="O6348" s="385"/>
      <c r="P6348" s="394" t="str">
        <f>TEXT(daily!$B6348,"mmmm")</f>
        <v>January</v>
      </c>
      <c r="Q6348" s="397"/>
      <c r="R6348" s="313" t="str">
        <f t="shared" si="138"/>
        <v>1900</v>
      </c>
    </row>
    <row r="6349" ht="24" customHeight="1" spans="1:18">
      <c r="A6349" s="383"/>
      <c r="B6349" s="384"/>
      <c r="C6349" s="385"/>
      <c r="D6349" s="386"/>
      <c r="E6349" s="387"/>
      <c r="F6349" s="388"/>
      <c r="G6349" s="389"/>
      <c r="H6349" s="390"/>
      <c r="I6349" s="388"/>
      <c r="J6349" s="389"/>
      <c r="K6349" s="385"/>
      <c r="L6349" s="385"/>
      <c r="M6349" s="385"/>
      <c r="N6349" s="385"/>
      <c r="O6349" s="385"/>
      <c r="P6349" s="394" t="str">
        <f>TEXT(daily!$B6349,"mmmm")</f>
        <v>January</v>
      </c>
      <c r="Q6349" s="396"/>
      <c r="R6349" s="313" t="str">
        <f t="shared" si="138"/>
        <v>1900</v>
      </c>
    </row>
    <row r="6350" ht="24" customHeight="1" spans="1:18">
      <c r="A6350" s="383"/>
      <c r="B6350" s="384"/>
      <c r="C6350" s="385"/>
      <c r="D6350" s="386"/>
      <c r="E6350" s="387"/>
      <c r="F6350" s="388"/>
      <c r="G6350" s="389"/>
      <c r="H6350" s="390"/>
      <c r="I6350" s="388"/>
      <c r="J6350" s="389"/>
      <c r="K6350" s="385"/>
      <c r="L6350" s="385"/>
      <c r="M6350" s="385"/>
      <c r="N6350" s="385"/>
      <c r="O6350" s="385"/>
      <c r="P6350" s="394" t="str">
        <f>TEXT(daily!$B6350,"mmmm")</f>
        <v>January</v>
      </c>
      <c r="Q6350" s="397"/>
      <c r="R6350" s="313" t="str">
        <f t="shared" si="138"/>
        <v>1900</v>
      </c>
    </row>
    <row r="6351" ht="24" customHeight="1" spans="1:18">
      <c r="A6351" s="383"/>
      <c r="B6351" s="384"/>
      <c r="C6351" s="385"/>
      <c r="D6351" s="386"/>
      <c r="E6351" s="387"/>
      <c r="F6351" s="388"/>
      <c r="G6351" s="389"/>
      <c r="H6351" s="390"/>
      <c r="I6351" s="388"/>
      <c r="J6351" s="389"/>
      <c r="K6351" s="385"/>
      <c r="L6351" s="385"/>
      <c r="M6351" s="385"/>
      <c r="N6351" s="385"/>
      <c r="O6351" s="385"/>
      <c r="P6351" s="394" t="str">
        <f>TEXT(daily!$B6351,"mmmm")</f>
        <v>January</v>
      </c>
      <c r="Q6351" s="396"/>
      <c r="R6351" s="313" t="str">
        <f t="shared" ref="R6351:R6414" si="139">TEXT(B6351,"yyyy")</f>
        <v>1900</v>
      </c>
    </row>
    <row r="6352" ht="24" customHeight="1" spans="1:18">
      <c r="A6352" s="383"/>
      <c r="B6352" s="384"/>
      <c r="C6352" s="385"/>
      <c r="D6352" s="386"/>
      <c r="E6352" s="387"/>
      <c r="F6352" s="388"/>
      <c r="G6352" s="389"/>
      <c r="H6352" s="390"/>
      <c r="I6352" s="388"/>
      <c r="J6352" s="389"/>
      <c r="K6352" s="385"/>
      <c r="L6352" s="385"/>
      <c r="M6352" s="385"/>
      <c r="N6352" s="385"/>
      <c r="O6352" s="385"/>
      <c r="P6352" s="394" t="str">
        <f>TEXT(daily!$B6352,"mmmm")</f>
        <v>January</v>
      </c>
      <c r="Q6352" s="397"/>
      <c r="R6352" s="313" t="str">
        <f t="shared" si="139"/>
        <v>1900</v>
      </c>
    </row>
    <row r="6353" ht="24" customHeight="1" spans="1:18">
      <c r="A6353" s="383"/>
      <c r="B6353" s="384"/>
      <c r="C6353" s="385"/>
      <c r="D6353" s="386"/>
      <c r="E6353" s="387"/>
      <c r="F6353" s="388"/>
      <c r="G6353" s="389"/>
      <c r="H6353" s="390"/>
      <c r="I6353" s="388"/>
      <c r="J6353" s="389"/>
      <c r="K6353" s="385"/>
      <c r="L6353" s="385"/>
      <c r="M6353" s="385"/>
      <c r="N6353" s="385"/>
      <c r="O6353" s="385"/>
      <c r="P6353" s="394" t="str">
        <f>TEXT(daily!$B6353,"mmmm")</f>
        <v>January</v>
      </c>
      <c r="Q6353" s="396"/>
      <c r="R6353" s="313" t="str">
        <f t="shared" si="139"/>
        <v>1900</v>
      </c>
    </row>
    <row r="6354" ht="24" customHeight="1" spans="1:18">
      <c r="A6354" s="383"/>
      <c r="B6354" s="384"/>
      <c r="C6354" s="385"/>
      <c r="D6354" s="386"/>
      <c r="E6354" s="387"/>
      <c r="F6354" s="388"/>
      <c r="G6354" s="389"/>
      <c r="H6354" s="390"/>
      <c r="I6354" s="388"/>
      <c r="J6354" s="389"/>
      <c r="K6354" s="385"/>
      <c r="L6354" s="385"/>
      <c r="M6354" s="385"/>
      <c r="N6354" s="385"/>
      <c r="O6354" s="385"/>
      <c r="P6354" s="394" t="str">
        <f>TEXT(daily!$B6354,"mmmm")</f>
        <v>January</v>
      </c>
      <c r="Q6354" s="397"/>
      <c r="R6354" s="313" t="str">
        <f t="shared" si="139"/>
        <v>1900</v>
      </c>
    </row>
    <row r="6355" ht="24" customHeight="1" spans="1:18">
      <c r="A6355" s="383"/>
      <c r="B6355" s="384"/>
      <c r="C6355" s="385"/>
      <c r="D6355" s="386"/>
      <c r="E6355" s="387"/>
      <c r="F6355" s="388"/>
      <c r="G6355" s="389"/>
      <c r="H6355" s="390"/>
      <c r="I6355" s="388"/>
      <c r="J6355" s="389"/>
      <c r="K6355" s="385"/>
      <c r="L6355" s="385"/>
      <c r="M6355" s="385"/>
      <c r="N6355" s="385"/>
      <c r="O6355" s="385"/>
      <c r="P6355" s="394" t="str">
        <f>TEXT(daily!$B6355,"mmmm")</f>
        <v>January</v>
      </c>
      <c r="Q6355" s="396"/>
      <c r="R6355" s="313" t="str">
        <f t="shared" si="139"/>
        <v>1900</v>
      </c>
    </row>
    <row r="6356" ht="24" customHeight="1" spans="1:18">
      <c r="A6356" s="383"/>
      <c r="B6356" s="384"/>
      <c r="C6356" s="385"/>
      <c r="D6356" s="386"/>
      <c r="E6356" s="387"/>
      <c r="F6356" s="388"/>
      <c r="G6356" s="389"/>
      <c r="H6356" s="390"/>
      <c r="I6356" s="388"/>
      <c r="J6356" s="389"/>
      <c r="K6356" s="385"/>
      <c r="L6356" s="385"/>
      <c r="M6356" s="385"/>
      <c r="N6356" s="385"/>
      <c r="O6356" s="385"/>
      <c r="P6356" s="394" t="str">
        <f>TEXT(daily!$B6356,"mmmm")</f>
        <v>January</v>
      </c>
      <c r="Q6356" s="397"/>
      <c r="R6356" s="313" t="str">
        <f t="shared" si="139"/>
        <v>1900</v>
      </c>
    </row>
    <row r="6357" ht="24" customHeight="1" spans="1:18">
      <c r="A6357" s="383"/>
      <c r="B6357" s="384"/>
      <c r="C6357" s="385"/>
      <c r="D6357" s="386"/>
      <c r="E6357" s="387"/>
      <c r="F6357" s="388"/>
      <c r="G6357" s="389"/>
      <c r="H6357" s="390"/>
      <c r="I6357" s="388"/>
      <c r="J6357" s="389"/>
      <c r="K6357" s="385"/>
      <c r="L6357" s="385"/>
      <c r="M6357" s="385"/>
      <c r="N6357" s="385"/>
      <c r="O6357" s="385"/>
      <c r="P6357" s="394" t="str">
        <f>TEXT(daily!$B6357,"mmmm")</f>
        <v>January</v>
      </c>
      <c r="Q6357" s="396"/>
      <c r="R6357" s="313" t="str">
        <f t="shared" si="139"/>
        <v>1900</v>
      </c>
    </row>
    <row r="6358" ht="24" customHeight="1" spans="1:18">
      <c r="A6358" s="383"/>
      <c r="B6358" s="384"/>
      <c r="C6358" s="385"/>
      <c r="D6358" s="386"/>
      <c r="E6358" s="387"/>
      <c r="F6358" s="388"/>
      <c r="G6358" s="389"/>
      <c r="H6358" s="390"/>
      <c r="I6358" s="388"/>
      <c r="J6358" s="389"/>
      <c r="K6358" s="385"/>
      <c r="L6358" s="385"/>
      <c r="M6358" s="385"/>
      <c r="N6358" s="385"/>
      <c r="O6358" s="385"/>
      <c r="P6358" s="394" t="str">
        <f>TEXT(daily!$B6358,"mmmm")</f>
        <v>January</v>
      </c>
      <c r="Q6358" s="397"/>
      <c r="R6358" s="313" t="str">
        <f t="shared" si="139"/>
        <v>1900</v>
      </c>
    </row>
    <row r="6359" ht="24" customHeight="1" spans="1:18">
      <c r="A6359" s="383"/>
      <c r="B6359" s="384"/>
      <c r="C6359" s="385"/>
      <c r="D6359" s="386"/>
      <c r="E6359" s="387"/>
      <c r="F6359" s="388"/>
      <c r="G6359" s="389"/>
      <c r="H6359" s="390"/>
      <c r="I6359" s="388"/>
      <c r="J6359" s="389"/>
      <c r="K6359" s="385"/>
      <c r="L6359" s="385"/>
      <c r="M6359" s="385"/>
      <c r="N6359" s="385"/>
      <c r="O6359" s="385"/>
      <c r="P6359" s="394" t="str">
        <f>TEXT(daily!$B6359,"mmmm")</f>
        <v>January</v>
      </c>
      <c r="Q6359" s="396"/>
      <c r="R6359" s="313" t="str">
        <f t="shared" si="139"/>
        <v>1900</v>
      </c>
    </row>
    <row r="6360" ht="24" customHeight="1" spans="1:18">
      <c r="A6360" s="383"/>
      <c r="B6360" s="384"/>
      <c r="C6360" s="385"/>
      <c r="D6360" s="386"/>
      <c r="E6360" s="387"/>
      <c r="F6360" s="388"/>
      <c r="G6360" s="389"/>
      <c r="H6360" s="390"/>
      <c r="I6360" s="388"/>
      <c r="J6360" s="389"/>
      <c r="K6360" s="385"/>
      <c r="L6360" s="385"/>
      <c r="M6360" s="385"/>
      <c r="N6360" s="385"/>
      <c r="O6360" s="385"/>
      <c r="P6360" s="394" t="str">
        <f>TEXT(daily!$B6360,"mmmm")</f>
        <v>January</v>
      </c>
      <c r="Q6360" s="397"/>
      <c r="R6360" s="313" t="str">
        <f t="shared" si="139"/>
        <v>1900</v>
      </c>
    </row>
    <row r="6361" ht="24" customHeight="1" spans="1:18">
      <c r="A6361" s="383"/>
      <c r="B6361" s="384"/>
      <c r="C6361" s="385"/>
      <c r="D6361" s="386"/>
      <c r="E6361" s="387"/>
      <c r="F6361" s="388"/>
      <c r="G6361" s="389"/>
      <c r="H6361" s="390"/>
      <c r="I6361" s="388"/>
      <c r="J6361" s="389"/>
      <c r="K6361" s="385"/>
      <c r="L6361" s="385"/>
      <c r="M6361" s="385"/>
      <c r="N6361" s="385"/>
      <c r="O6361" s="385"/>
      <c r="P6361" s="394" t="str">
        <f>TEXT(daily!$B6361,"mmmm")</f>
        <v>January</v>
      </c>
      <c r="Q6361" s="396"/>
      <c r="R6361" s="313" t="str">
        <f t="shared" si="139"/>
        <v>1900</v>
      </c>
    </row>
    <row r="6362" ht="24" customHeight="1" spans="1:18">
      <c r="A6362" s="383"/>
      <c r="B6362" s="384"/>
      <c r="C6362" s="385"/>
      <c r="D6362" s="386"/>
      <c r="E6362" s="387"/>
      <c r="F6362" s="388"/>
      <c r="G6362" s="389"/>
      <c r="H6362" s="390"/>
      <c r="I6362" s="388"/>
      <c r="J6362" s="389"/>
      <c r="K6362" s="385"/>
      <c r="L6362" s="385"/>
      <c r="M6362" s="385"/>
      <c r="N6362" s="385"/>
      <c r="O6362" s="385"/>
      <c r="P6362" s="394" t="str">
        <f>TEXT(daily!$B6362,"mmmm")</f>
        <v>January</v>
      </c>
      <c r="Q6362" s="397"/>
      <c r="R6362" s="313" t="str">
        <f t="shared" si="139"/>
        <v>1900</v>
      </c>
    </row>
    <row r="6363" ht="24" customHeight="1" spans="1:18">
      <c r="A6363" s="383"/>
      <c r="B6363" s="384"/>
      <c r="C6363" s="385"/>
      <c r="D6363" s="386"/>
      <c r="E6363" s="387"/>
      <c r="F6363" s="388"/>
      <c r="G6363" s="389"/>
      <c r="H6363" s="390"/>
      <c r="I6363" s="388"/>
      <c r="J6363" s="389"/>
      <c r="K6363" s="385"/>
      <c r="L6363" s="385"/>
      <c r="M6363" s="385"/>
      <c r="N6363" s="385"/>
      <c r="O6363" s="385"/>
      <c r="P6363" s="394" t="str">
        <f>TEXT(daily!$B6363,"mmmm")</f>
        <v>January</v>
      </c>
      <c r="Q6363" s="396"/>
      <c r="R6363" s="313" t="str">
        <f t="shared" si="139"/>
        <v>1900</v>
      </c>
    </row>
    <row r="6364" ht="24" customHeight="1" spans="1:18">
      <c r="A6364" s="383"/>
      <c r="B6364" s="384"/>
      <c r="C6364" s="385"/>
      <c r="D6364" s="386"/>
      <c r="E6364" s="387"/>
      <c r="F6364" s="388"/>
      <c r="G6364" s="389"/>
      <c r="H6364" s="390"/>
      <c r="I6364" s="388"/>
      <c r="J6364" s="389"/>
      <c r="K6364" s="385"/>
      <c r="L6364" s="385"/>
      <c r="M6364" s="385"/>
      <c r="N6364" s="385"/>
      <c r="O6364" s="385"/>
      <c r="P6364" s="394" t="str">
        <f>TEXT(daily!$B6364,"mmmm")</f>
        <v>January</v>
      </c>
      <c r="Q6364" s="397"/>
      <c r="R6364" s="313" t="str">
        <f t="shared" si="139"/>
        <v>1900</v>
      </c>
    </row>
    <row r="6365" ht="24" customHeight="1" spans="1:18">
      <c r="A6365" s="383"/>
      <c r="B6365" s="384"/>
      <c r="C6365" s="385"/>
      <c r="D6365" s="386"/>
      <c r="E6365" s="387"/>
      <c r="F6365" s="388"/>
      <c r="G6365" s="389"/>
      <c r="H6365" s="390"/>
      <c r="I6365" s="388"/>
      <c r="J6365" s="389"/>
      <c r="K6365" s="385"/>
      <c r="L6365" s="385"/>
      <c r="M6365" s="385"/>
      <c r="N6365" s="385"/>
      <c r="O6365" s="385"/>
      <c r="P6365" s="394" t="str">
        <f>TEXT(daily!$B6365,"mmmm")</f>
        <v>January</v>
      </c>
      <c r="Q6365" s="396"/>
      <c r="R6365" s="313" t="str">
        <f t="shared" si="139"/>
        <v>1900</v>
      </c>
    </row>
    <row r="6366" ht="24" customHeight="1" spans="1:18">
      <c r="A6366" s="383"/>
      <c r="B6366" s="384"/>
      <c r="C6366" s="385"/>
      <c r="D6366" s="386"/>
      <c r="E6366" s="387"/>
      <c r="F6366" s="388"/>
      <c r="G6366" s="389"/>
      <c r="H6366" s="390"/>
      <c r="I6366" s="388"/>
      <c r="J6366" s="389"/>
      <c r="K6366" s="385"/>
      <c r="L6366" s="385"/>
      <c r="M6366" s="385"/>
      <c r="N6366" s="385"/>
      <c r="O6366" s="385"/>
      <c r="P6366" s="394" t="str">
        <f>TEXT(daily!$B6366,"mmmm")</f>
        <v>January</v>
      </c>
      <c r="Q6366" s="397"/>
      <c r="R6366" s="313" t="str">
        <f t="shared" si="139"/>
        <v>1900</v>
      </c>
    </row>
    <row r="6367" ht="24" customHeight="1" spans="1:18">
      <c r="A6367" s="383"/>
      <c r="B6367" s="384"/>
      <c r="C6367" s="385"/>
      <c r="D6367" s="386"/>
      <c r="E6367" s="387"/>
      <c r="F6367" s="388"/>
      <c r="G6367" s="389"/>
      <c r="H6367" s="390"/>
      <c r="I6367" s="388"/>
      <c r="J6367" s="389"/>
      <c r="K6367" s="385"/>
      <c r="L6367" s="385"/>
      <c r="M6367" s="385"/>
      <c r="N6367" s="385"/>
      <c r="O6367" s="385"/>
      <c r="P6367" s="394" t="str">
        <f>TEXT(daily!$B6367,"mmmm")</f>
        <v>January</v>
      </c>
      <c r="Q6367" s="396"/>
      <c r="R6367" s="313" t="str">
        <f t="shared" si="139"/>
        <v>1900</v>
      </c>
    </row>
    <row r="6368" ht="24" customHeight="1" spans="1:18">
      <c r="A6368" s="383"/>
      <c r="B6368" s="384"/>
      <c r="C6368" s="385"/>
      <c r="D6368" s="386"/>
      <c r="E6368" s="387"/>
      <c r="F6368" s="388"/>
      <c r="G6368" s="389"/>
      <c r="H6368" s="390"/>
      <c r="I6368" s="388"/>
      <c r="J6368" s="389"/>
      <c r="K6368" s="385"/>
      <c r="L6368" s="385"/>
      <c r="M6368" s="385"/>
      <c r="N6368" s="385"/>
      <c r="O6368" s="385"/>
      <c r="P6368" s="394" t="str">
        <f>TEXT(daily!$B6368,"mmmm")</f>
        <v>January</v>
      </c>
      <c r="Q6368" s="397"/>
      <c r="R6368" s="313" t="str">
        <f t="shared" si="139"/>
        <v>1900</v>
      </c>
    </row>
    <row r="6369" ht="24" customHeight="1" spans="1:18">
      <c r="A6369" s="383"/>
      <c r="B6369" s="384"/>
      <c r="C6369" s="385"/>
      <c r="D6369" s="386"/>
      <c r="E6369" s="387"/>
      <c r="F6369" s="388"/>
      <c r="G6369" s="389"/>
      <c r="H6369" s="390"/>
      <c r="I6369" s="388"/>
      <c r="J6369" s="389"/>
      <c r="K6369" s="385"/>
      <c r="L6369" s="385"/>
      <c r="M6369" s="385"/>
      <c r="N6369" s="385"/>
      <c r="O6369" s="385"/>
      <c r="P6369" s="394" t="str">
        <f>TEXT(daily!$B6369,"mmmm")</f>
        <v>January</v>
      </c>
      <c r="Q6369" s="396"/>
      <c r="R6369" s="313" t="str">
        <f t="shared" si="139"/>
        <v>1900</v>
      </c>
    </row>
    <row r="6370" ht="24" customHeight="1" spans="1:18">
      <c r="A6370" s="383"/>
      <c r="B6370" s="384"/>
      <c r="C6370" s="385"/>
      <c r="D6370" s="386"/>
      <c r="E6370" s="387"/>
      <c r="F6370" s="388"/>
      <c r="G6370" s="389"/>
      <c r="H6370" s="390"/>
      <c r="I6370" s="388"/>
      <c r="J6370" s="389"/>
      <c r="K6370" s="385"/>
      <c r="L6370" s="385"/>
      <c r="M6370" s="385"/>
      <c r="N6370" s="385"/>
      <c r="O6370" s="385"/>
      <c r="P6370" s="394" t="str">
        <f>TEXT(daily!$B6370,"mmmm")</f>
        <v>January</v>
      </c>
      <c r="Q6370" s="397"/>
      <c r="R6370" s="313" t="str">
        <f t="shared" si="139"/>
        <v>1900</v>
      </c>
    </row>
    <row r="6371" ht="24" customHeight="1" spans="1:18">
      <c r="A6371" s="383"/>
      <c r="B6371" s="384"/>
      <c r="C6371" s="385"/>
      <c r="D6371" s="386"/>
      <c r="E6371" s="387"/>
      <c r="F6371" s="388"/>
      <c r="G6371" s="389"/>
      <c r="H6371" s="390"/>
      <c r="I6371" s="388"/>
      <c r="J6371" s="389"/>
      <c r="K6371" s="385"/>
      <c r="L6371" s="385"/>
      <c r="M6371" s="385"/>
      <c r="N6371" s="385"/>
      <c r="O6371" s="385"/>
      <c r="P6371" s="394" t="str">
        <f>TEXT(daily!$B6371,"mmmm")</f>
        <v>January</v>
      </c>
      <c r="Q6371" s="396"/>
      <c r="R6371" s="313" t="str">
        <f t="shared" si="139"/>
        <v>1900</v>
      </c>
    </row>
    <row r="6372" ht="24" customHeight="1" spans="1:18">
      <c r="A6372" s="383"/>
      <c r="B6372" s="384"/>
      <c r="C6372" s="385"/>
      <c r="D6372" s="386"/>
      <c r="E6372" s="387"/>
      <c r="F6372" s="388"/>
      <c r="G6372" s="389"/>
      <c r="H6372" s="390"/>
      <c r="I6372" s="388"/>
      <c r="J6372" s="389"/>
      <c r="K6372" s="385"/>
      <c r="L6372" s="385"/>
      <c r="M6372" s="385"/>
      <c r="N6372" s="385"/>
      <c r="O6372" s="385"/>
      <c r="P6372" s="394" t="str">
        <f>TEXT(daily!$B6372,"mmmm")</f>
        <v>January</v>
      </c>
      <c r="Q6372" s="397"/>
      <c r="R6372" s="313" t="str">
        <f t="shared" si="139"/>
        <v>1900</v>
      </c>
    </row>
    <row r="6373" ht="24" customHeight="1" spans="1:18">
      <c r="A6373" s="383"/>
      <c r="B6373" s="384"/>
      <c r="C6373" s="385"/>
      <c r="D6373" s="386"/>
      <c r="E6373" s="387"/>
      <c r="F6373" s="388"/>
      <c r="G6373" s="389"/>
      <c r="H6373" s="390"/>
      <c r="I6373" s="388"/>
      <c r="J6373" s="389"/>
      <c r="K6373" s="385"/>
      <c r="L6373" s="385"/>
      <c r="M6373" s="385"/>
      <c r="N6373" s="385"/>
      <c r="O6373" s="385"/>
      <c r="P6373" s="394" t="str">
        <f>TEXT(daily!$B6373,"mmmm")</f>
        <v>January</v>
      </c>
      <c r="Q6373" s="396"/>
      <c r="R6373" s="313" t="str">
        <f t="shared" si="139"/>
        <v>1900</v>
      </c>
    </row>
    <row r="6374" ht="24" customHeight="1" spans="1:18">
      <c r="A6374" s="383"/>
      <c r="B6374" s="384"/>
      <c r="C6374" s="385"/>
      <c r="D6374" s="386"/>
      <c r="E6374" s="387"/>
      <c r="F6374" s="388"/>
      <c r="G6374" s="389"/>
      <c r="H6374" s="390"/>
      <c r="I6374" s="388"/>
      <c r="J6374" s="389"/>
      <c r="K6374" s="385"/>
      <c r="L6374" s="385"/>
      <c r="M6374" s="385"/>
      <c r="N6374" s="385"/>
      <c r="O6374" s="385"/>
      <c r="P6374" s="394" t="str">
        <f>TEXT(daily!$B6374,"mmmm")</f>
        <v>January</v>
      </c>
      <c r="Q6374" s="397"/>
      <c r="R6374" s="313" t="str">
        <f t="shared" si="139"/>
        <v>1900</v>
      </c>
    </row>
    <row r="6375" ht="24" customHeight="1" spans="1:18">
      <c r="A6375" s="383"/>
      <c r="B6375" s="384"/>
      <c r="C6375" s="385"/>
      <c r="D6375" s="386"/>
      <c r="E6375" s="387"/>
      <c r="F6375" s="388"/>
      <c r="G6375" s="389"/>
      <c r="H6375" s="390"/>
      <c r="I6375" s="388"/>
      <c r="J6375" s="389"/>
      <c r="K6375" s="385"/>
      <c r="L6375" s="385"/>
      <c r="M6375" s="385"/>
      <c r="N6375" s="385"/>
      <c r="O6375" s="385"/>
      <c r="P6375" s="394" t="str">
        <f>TEXT(daily!$B6375,"mmmm")</f>
        <v>January</v>
      </c>
      <c r="Q6375" s="396"/>
      <c r="R6375" s="313" t="str">
        <f t="shared" si="139"/>
        <v>1900</v>
      </c>
    </row>
    <row r="6376" ht="24" customHeight="1" spans="1:18">
      <c r="A6376" s="383"/>
      <c r="B6376" s="384"/>
      <c r="C6376" s="385"/>
      <c r="D6376" s="386"/>
      <c r="E6376" s="387"/>
      <c r="F6376" s="388"/>
      <c r="G6376" s="389"/>
      <c r="H6376" s="390"/>
      <c r="I6376" s="388"/>
      <c r="J6376" s="389"/>
      <c r="K6376" s="385"/>
      <c r="L6376" s="385"/>
      <c r="M6376" s="385"/>
      <c r="N6376" s="385"/>
      <c r="O6376" s="385"/>
      <c r="P6376" s="394" t="str">
        <f>TEXT(daily!$B6376,"mmmm")</f>
        <v>January</v>
      </c>
      <c r="Q6376" s="397"/>
      <c r="R6376" s="313" t="str">
        <f t="shared" si="139"/>
        <v>1900</v>
      </c>
    </row>
    <row r="6377" ht="24" customHeight="1" spans="1:18">
      <c r="A6377" s="383"/>
      <c r="B6377" s="384"/>
      <c r="C6377" s="385"/>
      <c r="D6377" s="386"/>
      <c r="E6377" s="387"/>
      <c r="F6377" s="388"/>
      <c r="G6377" s="389"/>
      <c r="H6377" s="390"/>
      <c r="I6377" s="388"/>
      <c r="J6377" s="389"/>
      <c r="K6377" s="385"/>
      <c r="L6377" s="385"/>
      <c r="M6377" s="385"/>
      <c r="N6377" s="385"/>
      <c r="O6377" s="385"/>
      <c r="P6377" s="394" t="str">
        <f>TEXT(daily!$B6377,"mmmm")</f>
        <v>January</v>
      </c>
      <c r="Q6377" s="396"/>
      <c r="R6377" s="313" t="str">
        <f t="shared" si="139"/>
        <v>1900</v>
      </c>
    </row>
    <row r="6378" ht="24" customHeight="1" spans="1:18">
      <c r="A6378" s="383"/>
      <c r="B6378" s="384"/>
      <c r="C6378" s="385"/>
      <c r="D6378" s="386"/>
      <c r="E6378" s="387"/>
      <c r="F6378" s="388"/>
      <c r="G6378" s="389"/>
      <c r="H6378" s="390"/>
      <c r="I6378" s="388"/>
      <c r="J6378" s="389"/>
      <c r="K6378" s="385"/>
      <c r="L6378" s="385"/>
      <c r="M6378" s="385"/>
      <c r="N6378" s="385"/>
      <c r="O6378" s="385"/>
      <c r="P6378" s="394" t="str">
        <f>TEXT(daily!$B6378,"mmmm")</f>
        <v>January</v>
      </c>
      <c r="Q6378" s="397"/>
      <c r="R6378" s="313" t="str">
        <f t="shared" si="139"/>
        <v>1900</v>
      </c>
    </row>
    <row r="6379" ht="24" customHeight="1" spans="1:18">
      <c r="A6379" s="383"/>
      <c r="B6379" s="384"/>
      <c r="C6379" s="385"/>
      <c r="D6379" s="386"/>
      <c r="E6379" s="387"/>
      <c r="F6379" s="388"/>
      <c r="G6379" s="389"/>
      <c r="H6379" s="390"/>
      <c r="I6379" s="388"/>
      <c r="J6379" s="389"/>
      <c r="K6379" s="385"/>
      <c r="L6379" s="385"/>
      <c r="M6379" s="385"/>
      <c r="N6379" s="385"/>
      <c r="O6379" s="385"/>
      <c r="P6379" s="394" t="str">
        <f>TEXT(daily!$B6379,"mmmm")</f>
        <v>January</v>
      </c>
      <c r="Q6379" s="396"/>
      <c r="R6379" s="313" t="str">
        <f t="shared" si="139"/>
        <v>1900</v>
      </c>
    </row>
    <row r="6380" ht="24" customHeight="1" spans="1:18">
      <c r="A6380" s="383"/>
      <c r="B6380" s="384"/>
      <c r="C6380" s="385"/>
      <c r="D6380" s="386"/>
      <c r="E6380" s="387"/>
      <c r="F6380" s="388"/>
      <c r="G6380" s="389"/>
      <c r="H6380" s="390"/>
      <c r="I6380" s="388"/>
      <c r="J6380" s="389"/>
      <c r="K6380" s="385"/>
      <c r="L6380" s="385"/>
      <c r="M6380" s="385"/>
      <c r="N6380" s="385"/>
      <c r="O6380" s="385"/>
      <c r="P6380" s="394" t="str">
        <f>TEXT(daily!$B6380,"mmmm")</f>
        <v>January</v>
      </c>
      <c r="Q6380" s="397"/>
      <c r="R6380" s="313" t="str">
        <f t="shared" si="139"/>
        <v>1900</v>
      </c>
    </row>
    <row r="6381" ht="24" customHeight="1" spans="1:18">
      <c r="A6381" s="383"/>
      <c r="B6381" s="384"/>
      <c r="C6381" s="385"/>
      <c r="D6381" s="386"/>
      <c r="E6381" s="387"/>
      <c r="F6381" s="388"/>
      <c r="G6381" s="389"/>
      <c r="H6381" s="390"/>
      <c r="I6381" s="388"/>
      <c r="J6381" s="389"/>
      <c r="K6381" s="385"/>
      <c r="L6381" s="385"/>
      <c r="M6381" s="385"/>
      <c r="N6381" s="385"/>
      <c r="O6381" s="385"/>
      <c r="P6381" s="394" t="str">
        <f>TEXT(daily!$B6381,"mmmm")</f>
        <v>January</v>
      </c>
      <c r="Q6381" s="396"/>
      <c r="R6381" s="313" t="str">
        <f t="shared" si="139"/>
        <v>1900</v>
      </c>
    </row>
    <row r="6382" ht="24" customHeight="1" spans="1:18">
      <c r="A6382" s="383"/>
      <c r="B6382" s="384"/>
      <c r="C6382" s="385"/>
      <c r="D6382" s="386"/>
      <c r="E6382" s="387"/>
      <c r="F6382" s="388"/>
      <c r="G6382" s="389"/>
      <c r="H6382" s="390"/>
      <c r="I6382" s="388"/>
      <c r="J6382" s="389"/>
      <c r="K6382" s="385"/>
      <c r="L6382" s="385"/>
      <c r="M6382" s="385"/>
      <c r="N6382" s="385"/>
      <c r="O6382" s="385"/>
      <c r="P6382" s="394" t="str">
        <f>TEXT(daily!$B6382,"mmmm")</f>
        <v>January</v>
      </c>
      <c r="Q6382" s="397"/>
      <c r="R6382" s="313" t="str">
        <f t="shared" si="139"/>
        <v>1900</v>
      </c>
    </row>
    <row r="6383" ht="24" customHeight="1" spans="1:18">
      <c r="A6383" s="383"/>
      <c r="B6383" s="384"/>
      <c r="C6383" s="385"/>
      <c r="D6383" s="386"/>
      <c r="E6383" s="387"/>
      <c r="F6383" s="388"/>
      <c r="G6383" s="389"/>
      <c r="H6383" s="390"/>
      <c r="I6383" s="388"/>
      <c r="J6383" s="389"/>
      <c r="K6383" s="385"/>
      <c r="L6383" s="385"/>
      <c r="M6383" s="385"/>
      <c r="N6383" s="385"/>
      <c r="O6383" s="385"/>
      <c r="P6383" s="394" t="str">
        <f>TEXT(daily!$B6383,"mmmm")</f>
        <v>January</v>
      </c>
      <c r="Q6383" s="396"/>
      <c r="R6383" s="313" t="str">
        <f t="shared" si="139"/>
        <v>1900</v>
      </c>
    </row>
    <row r="6384" ht="24" customHeight="1" spans="1:18">
      <c r="A6384" s="383"/>
      <c r="B6384" s="384"/>
      <c r="C6384" s="385"/>
      <c r="D6384" s="386"/>
      <c r="E6384" s="387"/>
      <c r="F6384" s="388"/>
      <c r="G6384" s="389"/>
      <c r="H6384" s="390"/>
      <c r="I6384" s="388"/>
      <c r="J6384" s="389"/>
      <c r="K6384" s="385"/>
      <c r="L6384" s="385"/>
      <c r="M6384" s="385"/>
      <c r="N6384" s="385"/>
      <c r="O6384" s="385"/>
      <c r="P6384" s="394" t="str">
        <f>TEXT(daily!$B6384,"mmmm")</f>
        <v>January</v>
      </c>
      <c r="Q6384" s="397"/>
      <c r="R6384" s="313" t="str">
        <f t="shared" si="139"/>
        <v>1900</v>
      </c>
    </row>
    <row r="6385" ht="24" customHeight="1" spans="1:18">
      <c r="A6385" s="383"/>
      <c r="B6385" s="384"/>
      <c r="C6385" s="385"/>
      <c r="D6385" s="386"/>
      <c r="E6385" s="387"/>
      <c r="F6385" s="388"/>
      <c r="G6385" s="389"/>
      <c r="H6385" s="390"/>
      <c r="I6385" s="388"/>
      <c r="J6385" s="389"/>
      <c r="K6385" s="385"/>
      <c r="L6385" s="385"/>
      <c r="M6385" s="385"/>
      <c r="N6385" s="385"/>
      <c r="O6385" s="385"/>
      <c r="P6385" s="394" t="str">
        <f>TEXT(daily!$B6385,"mmmm")</f>
        <v>January</v>
      </c>
      <c r="Q6385" s="396"/>
      <c r="R6385" s="313" t="str">
        <f t="shared" si="139"/>
        <v>1900</v>
      </c>
    </row>
    <row r="6386" ht="24" customHeight="1" spans="1:18">
      <c r="A6386" s="383"/>
      <c r="B6386" s="384"/>
      <c r="C6386" s="385"/>
      <c r="D6386" s="386"/>
      <c r="E6386" s="387"/>
      <c r="F6386" s="388"/>
      <c r="G6386" s="389"/>
      <c r="H6386" s="390"/>
      <c r="I6386" s="388"/>
      <c r="J6386" s="389"/>
      <c r="K6386" s="385"/>
      <c r="L6386" s="385"/>
      <c r="M6386" s="385"/>
      <c r="N6386" s="385"/>
      <c r="O6386" s="385"/>
      <c r="P6386" s="394" t="str">
        <f>TEXT(daily!$B6386,"mmmm")</f>
        <v>January</v>
      </c>
      <c r="Q6386" s="397"/>
      <c r="R6386" s="313" t="str">
        <f t="shared" si="139"/>
        <v>1900</v>
      </c>
    </row>
    <row r="6387" ht="24" customHeight="1" spans="1:18">
      <c r="A6387" s="383"/>
      <c r="B6387" s="384"/>
      <c r="C6387" s="385"/>
      <c r="D6387" s="386"/>
      <c r="E6387" s="387"/>
      <c r="F6387" s="388"/>
      <c r="G6387" s="389"/>
      <c r="H6387" s="390"/>
      <c r="I6387" s="388"/>
      <c r="J6387" s="389"/>
      <c r="K6387" s="385"/>
      <c r="L6387" s="385"/>
      <c r="M6387" s="385"/>
      <c r="N6387" s="385"/>
      <c r="O6387" s="385"/>
      <c r="P6387" s="394" t="str">
        <f>TEXT(daily!$B6387,"mmmm")</f>
        <v>January</v>
      </c>
      <c r="Q6387" s="396"/>
      <c r="R6387" s="313" t="str">
        <f t="shared" si="139"/>
        <v>1900</v>
      </c>
    </row>
    <row r="6388" ht="24" customHeight="1" spans="1:18">
      <c r="A6388" s="383"/>
      <c r="B6388" s="384"/>
      <c r="C6388" s="385"/>
      <c r="D6388" s="386"/>
      <c r="E6388" s="387"/>
      <c r="F6388" s="388"/>
      <c r="G6388" s="389"/>
      <c r="H6388" s="390"/>
      <c r="I6388" s="388"/>
      <c r="J6388" s="389"/>
      <c r="K6388" s="385"/>
      <c r="L6388" s="385"/>
      <c r="M6388" s="385"/>
      <c r="N6388" s="385"/>
      <c r="O6388" s="385"/>
      <c r="P6388" s="394" t="str">
        <f>TEXT(daily!$B6388,"mmmm")</f>
        <v>January</v>
      </c>
      <c r="Q6388" s="397"/>
      <c r="R6388" s="313" t="str">
        <f t="shared" si="139"/>
        <v>1900</v>
      </c>
    </row>
    <row r="6389" ht="24" customHeight="1" spans="1:18">
      <c r="A6389" s="383"/>
      <c r="B6389" s="384"/>
      <c r="C6389" s="385"/>
      <c r="D6389" s="386"/>
      <c r="E6389" s="387"/>
      <c r="F6389" s="388"/>
      <c r="G6389" s="389"/>
      <c r="H6389" s="390"/>
      <c r="I6389" s="388"/>
      <c r="J6389" s="389"/>
      <c r="K6389" s="385"/>
      <c r="L6389" s="385"/>
      <c r="M6389" s="385"/>
      <c r="N6389" s="385"/>
      <c r="O6389" s="385"/>
      <c r="P6389" s="394" t="str">
        <f>TEXT(daily!$B6389,"mmmm")</f>
        <v>January</v>
      </c>
      <c r="Q6389" s="396"/>
      <c r="R6389" s="313" t="str">
        <f t="shared" si="139"/>
        <v>1900</v>
      </c>
    </row>
    <row r="6390" ht="24" customHeight="1" spans="1:18">
      <c r="A6390" s="383"/>
      <c r="B6390" s="384"/>
      <c r="C6390" s="385"/>
      <c r="D6390" s="386"/>
      <c r="E6390" s="387"/>
      <c r="F6390" s="388"/>
      <c r="G6390" s="389"/>
      <c r="H6390" s="390"/>
      <c r="I6390" s="388"/>
      <c r="J6390" s="389"/>
      <c r="K6390" s="385"/>
      <c r="L6390" s="385"/>
      <c r="M6390" s="385"/>
      <c r="N6390" s="385"/>
      <c r="O6390" s="385"/>
      <c r="P6390" s="394" t="str">
        <f>TEXT(daily!$B6390,"mmmm")</f>
        <v>January</v>
      </c>
      <c r="Q6390" s="397"/>
      <c r="R6390" s="313" t="str">
        <f t="shared" si="139"/>
        <v>1900</v>
      </c>
    </row>
    <row r="6391" ht="24" customHeight="1" spans="1:18">
      <c r="A6391" s="383"/>
      <c r="B6391" s="384"/>
      <c r="C6391" s="385"/>
      <c r="D6391" s="386"/>
      <c r="E6391" s="387"/>
      <c r="F6391" s="388"/>
      <c r="G6391" s="389"/>
      <c r="H6391" s="390"/>
      <c r="I6391" s="388"/>
      <c r="J6391" s="389"/>
      <c r="K6391" s="385"/>
      <c r="L6391" s="385"/>
      <c r="M6391" s="385"/>
      <c r="N6391" s="385"/>
      <c r="O6391" s="385"/>
      <c r="P6391" s="394" t="str">
        <f>TEXT(daily!$B6391,"mmmm")</f>
        <v>January</v>
      </c>
      <c r="Q6391" s="396"/>
      <c r="R6391" s="313" t="str">
        <f t="shared" si="139"/>
        <v>1900</v>
      </c>
    </row>
    <row r="6392" ht="24" customHeight="1" spans="1:18">
      <c r="A6392" s="383"/>
      <c r="B6392" s="384"/>
      <c r="C6392" s="385"/>
      <c r="D6392" s="386"/>
      <c r="E6392" s="387"/>
      <c r="F6392" s="388"/>
      <c r="G6392" s="389"/>
      <c r="H6392" s="390"/>
      <c r="I6392" s="388"/>
      <c r="J6392" s="389"/>
      <c r="K6392" s="385"/>
      <c r="L6392" s="385"/>
      <c r="M6392" s="385"/>
      <c r="N6392" s="385"/>
      <c r="O6392" s="385"/>
      <c r="P6392" s="394" t="str">
        <f>TEXT(daily!$B6392,"mmmm")</f>
        <v>January</v>
      </c>
      <c r="Q6392" s="397"/>
      <c r="R6392" s="313" t="str">
        <f t="shared" si="139"/>
        <v>1900</v>
      </c>
    </row>
    <row r="6393" ht="24" customHeight="1" spans="1:18">
      <c r="A6393" s="383"/>
      <c r="B6393" s="384"/>
      <c r="C6393" s="385"/>
      <c r="D6393" s="386"/>
      <c r="E6393" s="387"/>
      <c r="F6393" s="388"/>
      <c r="G6393" s="389"/>
      <c r="H6393" s="390"/>
      <c r="I6393" s="388"/>
      <c r="J6393" s="389"/>
      <c r="K6393" s="385"/>
      <c r="L6393" s="385"/>
      <c r="M6393" s="385"/>
      <c r="N6393" s="385"/>
      <c r="O6393" s="385"/>
      <c r="P6393" s="394" t="str">
        <f>TEXT(daily!$B6393,"mmmm")</f>
        <v>January</v>
      </c>
      <c r="Q6393" s="396"/>
      <c r="R6393" s="313" t="str">
        <f t="shared" si="139"/>
        <v>1900</v>
      </c>
    </row>
    <row r="6394" ht="24" customHeight="1" spans="1:18">
      <c r="A6394" s="383"/>
      <c r="B6394" s="384"/>
      <c r="C6394" s="385"/>
      <c r="D6394" s="386"/>
      <c r="E6394" s="387"/>
      <c r="F6394" s="388"/>
      <c r="G6394" s="389"/>
      <c r="H6394" s="390"/>
      <c r="I6394" s="388"/>
      <c r="J6394" s="389"/>
      <c r="K6394" s="385"/>
      <c r="L6394" s="385"/>
      <c r="M6394" s="385"/>
      <c r="N6394" s="385"/>
      <c r="O6394" s="385"/>
      <c r="P6394" s="394" t="str">
        <f>TEXT(daily!$B6394,"mmmm")</f>
        <v>January</v>
      </c>
      <c r="Q6394" s="397"/>
      <c r="R6394" s="313" t="str">
        <f t="shared" si="139"/>
        <v>1900</v>
      </c>
    </row>
    <row r="6395" ht="24" customHeight="1" spans="1:18">
      <c r="A6395" s="383"/>
      <c r="B6395" s="384"/>
      <c r="C6395" s="385"/>
      <c r="D6395" s="386"/>
      <c r="E6395" s="387"/>
      <c r="F6395" s="388"/>
      <c r="G6395" s="389"/>
      <c r="H6395" s="390"/>
      <c r="I6395" s="388"/>
      <c r="J6395" s="389"/>
      <c r="K6395" s="385"/>
      <c r="L6395" s="385"/>
      <c r="M6395" s="385"/>
      <c r="N6395" s="385"/>
      <c r="O6395" s="385"/>
      <c r="P6395" s="394" t="str">
        <f>TEXT(daily!$B6395,"mmmm")</f>
        <v>January</v>
      </c>
      <c r="Q6395" s="396"/>
      <c r="R6395" s="313" t="str">
        <f t="shared" si="139"/>
        <v>1900</v>
      </c>
    </row>
    <row r="6396" ht="24" customHeight="1" spans="1:18">
      <c r="A6396" s="383"/>
      <c r="B6396" s="384"/>
      <c r="C6396" s="385"/>
      <c r="D6396" s="386"/>
      <c r="E6396" s="387"/>
      <c r="F6396" s="388"/>
      <c r="G6396" s="389"/>
      <c r="H6396" s="390"/>
      <c r="I6396" s="388"/>
      <c r="J6396" s="389"/>
      <c r="K6396" s="385"/>
      <c r="L6396" s="385"/>
      <c r="M6396" s="385"/>
      <c r="N6396" s="385"/>
      <c r="O6396" s="385"/>
      <c r="P6396" s="394" t="str">
        <f>TEXT(daily!$B6396,"mmmm")</f>
        <v>January</v>
      </c>
      <c r="Q6396" s="397"/>
      <c r="R6396" s="313" t="str">
        <f t="shared" si="139"/>
        <v>1900</v>
      </c>
    </row>
    <row r="6397" ht="24" customHeight="1" spans="1:18">
      <c r="A6397" s="383"/>
      <c r="B6397" s="384"/>
      <c r="C6397" s="385"/>
      <c r="D6397" s="386"/>
      <c r="E6397" s="387"/>
      <c r="F6397" s="388"/>
      <c r="G6397" s="389"/>
      <c r="H6397" s="390"/>
      <c r="I6397" s="388"/>
      <c r="J6397" s="389"/>
      <c r="K6397" s="385"/>
      <c r="L6397" s="385"/>
      <c r="M6397" s="385"/>
      <c r="N6397" s="385"/>
      <c r="O6397" s="385"/>
      <c r="P6397" s="394" t="str">
        <f>TEXT(daily!$B6397,"mmmm")</f>
        <v>January</v>
      </c>
      <c r="Q6397" s="396"/>
      <c r="R6397" s="313" t="str">
        <f t="shared" si="139"/>
        <v>1900</v>
      </c>
    </row>
    <row r="6398" ht="24" customHeight="1" spans="1:18">
      <c r="A6398" s="383"/>
      <c r="B6398" s="384"/>
      <c r="C6398" s="385"/>
      <c r="D6398" s="386"/>
      <c r="E6398" s="387"/>
      <c r="F6398" s="388"/>
      <c r="G6398" s="389"/>
      <c r="H6398" s="390"/>
      <c r="I6398" s="388"/>
      <c r="J6398" s="389"/>
      <c r="K6398" s="385"/>
      <c r="L6398" s="385"/>
      <c r="M6398" s="385"/>
      <c r="N6398" s="385"/>
      <c r="O6398" s="385"/>
      <c r="P6398" s="394" t="str">
        <f>TEXT(daily!$B6398,"mmmm")</f>
        <v>January</v>
      </c>
      <c r="Q6398" s="397"/>
      <c r="R6398" s="313" t="str">
        <f t="shared" si="139"/>
        <v>1900</v>
      </c>
    </row>
    <row r="6399" ht="24" customHeight="1" spans="1:18">
      <c r="A6399" s="383"/>
      <c r="B6399" s="384"/>
      <c r="C6399" s="385"/>
      <c r="D6399" s="386"/>
      <c r="E6399" s="387"/>
      <c r="F6399" s="388"/>
      <c r="G6399" s="389"/>
      <c r="H6399" s="390"/>
      <c r="I6399" s="388"/>
      <c r="J6399" s="389"/>
      <c r="K6399" s="385"/>
      <c r="L6399" s="385"/>
      <c r="M6399" s="385"/>
      <c r="N6399" s="385"/>
      <c r="O6399" s="385"/>
      <c r="P6399" s="394" t="str">
        <f>TEXT(daily!$B6399,"mmmm")</f>
        <v>January</v>
      </c>
      <c r="Q6399" s="396"/>
      <c r="R6399" s="313" t="str">
        <f t="shared" si="139"/>
        <v>1900</v>
      </c>
    </row>
    <row r="6400" ht="24" customHeight="1" spans="1:18">
      <c r="A6400" s="383"/>
      <c r="B6400" s="384"/>
      <c r="C6400" s="385"/>
      <c r="D6400" s="386"/>
      <c r="E6400" s="387"/>
      <c r="F6400" s="388"/>
      <c r="G6400" s="389"/>
      <c r="H6400" s="390"/>
      <c r="I6400" s="388"/>
      <c r="J6400" s="389"/>
      <c r="K6400" s="385"/>
      <c r="L6400" s="385"/>
      <c r="M6400" s="385"/>
      <c r="N6400" s="385"/>
      <c r="O6400" s="385"/>
      <c r="P6400" s="394" t="str">
        <f>TEXT(daily!$B6400,"mmmm")</f>
        <v>January</v>
      </c>
      <c r="Q6400" s="397"/>
      <c r="R6400" s="313" t="str">
        <f t="shared" si="139"/>
        <v>1900</v>
      </c>
    </row>
    <row r="6401" ht="24" customHeight="1" spans="1:18">
      <c r="A6401" s="383"/>
      <c r="B6401" s="384"/>
      <c r="C6401" s="385"/>
      <c r="D6401" s="386"/>
      <c r="E6401" s="387"/>
      <c r="F6401" s="388"/>
      <c r="G6401" s="389"/>
      <c r="H6401" s="390"/>
      <c r="I6401" s="388"/>
      <c r="J6401" s="389"/>
      <c r="K6401" s="385"/>
      <c r="L6401" s="385"/>
      <c r="M6401" s="385"/>
      <c r="N6401" s="385"/>
      <c r="O6401" s="385"/>
      <c r="P6401" s="394" t="str">
        <f>TEXT(daily!$B6401,"mmmm")</f>
        <v>January</v>
      </c>
      <c r="Q6401" s="396"/>
      <c r="R6401" s="313" t="str">
        <f t="shared" si="139"/>
        <v>1900</v>
      </c>
    </row>
    <row r="6402" ht="24" customHeight="1" spans="1:18">
      <c r="A6402" s="383"/>
      <c r="B6402" s="384"/>
      <c r="C6402" s="385"/>
      <c r="D6402" s="386"/>
      <c r="E6402" s="387"/>
      <c r="F6402" s="388"/>
      <c r="G6402" s="389"/>
      <c r="H6402" s="390"/>
      <c r="I6402" s="388"/>
      <c r="J6402" s="389"/>
      <c r="K6402" s="385"/>
      <c r="L6402" s="385"/>
      <c r="M6402" s="385"/>
      <c r="N6402" s="385"/>
      <c r="O6402" s="385"/>
      <c r="P6402" s="394" t="str">
        <f>TEXT(daily!$B6402,"mmmm")</f>
        <v>January</v>
      </c>
      <c r="Q6402" s="397"/>
      <c r="R6402" s="313" t="str">
        <f t="shared" si="139"/>
        <v>1900</v>
      </c>
    </row>
    <row r="6403" ht="24" customHeight="1" spans="1:18">
      <c r="A6403" s="383"/>
      <c r="B6403" s="384"/>
      <c r="C6403" s="385"/>
      <c r="D6403" s="386"/>
      <c r="E6403" s="387"/>
      <c r="F6403" s="388"/>
      <c r="G6403" s="389"/>
      <c r="H6403" s="390"/>
      <c r="I6403" s="388"/>
      <c r="J6403" s="389"/>
      <c r="K6403" s="385"/>
      <c r="L6403" s="385"/>
      <c r="M6403" s="385"/>
      <c r="N6403" s="385"/>
      <c r="O6403" s="385"/>
      <c r="P6403" s="394" t="str">
        <f>TEXT(daily!$B6403,"mmmm")</f>
        <v>January</v>
      </c>
      <c r="Q6403" s="396"/>
      <c r="R6403" s="313" t="str">
        <f t="shared" si="139"/>
        <v>1900</v>
      </c>
    </row>
    <row r="6404" ht="24" customHeight="1" spans="1:18">
      <c r="A6404" s="383"/>
      <c r="B6404" s="384"/>
      <c r="C6404" s="385"/>
      <c r="D6404" s="386"/>
      <c r="E6404" s="387"/>
      <c r="F6404" s="388"/>
      <c r="G6404" s="389"/>
      <c r="H6404" s="390"/>
      <c r="I6404" s="388"/>
      <c r="J6404" s="389"/>
      <c r="K6404" s="385"/>
      <c r="L6404" s="385"/>
      <c r="M6404" s="385"/>
      <c r="N6404" s="385"/>
      <c r="O6404" s="385"/>
      <c r="P6404" s="394" t="str">
        <f>TEXT(daily!$B6404,"mmmm")</f>
        <v>January</v>
      </c>
      <c r="Q6404" s="397"/>
      <c r="R6404" s="313" t="str">
        <f t="shared" si="139"/>
        <v>1900</v>
      </c>
    </row>
    <row r="6405" ht="24" customHeight="1" spans="1:18">
      <c r="A6405" s="383"/>
      <c r="B6405" s="384"/>
      <c r="C6405" s="385"/>
      <c r="D6405" s="386"/>
      <c r="E6405" s="387"/>
      <c r="F6405" s="388"/>
      <c r="G6405" s="389"/>
      <c r="H6405" s="390"/>
      <c r="I6405" s="388"/>
      <c r="J6405" s="389"/>
      <c r="K6405" s="385"/>
      <c r="L6405" s="385"/>
      <c r="M6405" s="385"/>
      <c r="N6405" s="385"/>
      <c r="O6405" s="385"/>
      <c r="P6405" s="394" t="str">
        <f>TEXT(daily!$B6405,"mmmm")</f>
        <v>January</v>
      </c>
      <c r="Q6405" s="396"/>
      <c r="R6405" s="313" t="str">
        <f t="shared" si="139"/>
        <v>1900</v>
      </c>
    </row>
    <row r="6406" ht="24" customHeight="1" spans="1:18">
      <c r="A6406" s="383"/>
      <c r="B6406" s="384"/>
      <c r="C6406" s="385"/>
      <c r="D6406" s="386"/>
      <c r="E6406" s="387"/>
      <c r="F6406" s="388"/>
      <c r="G6406" s="389"/>
      <c r="H6406" s="390"/>
      <c r="I6406" s="388"/>
      <c r="J6406" s="389"/>
      <c r="K6406" s="385"/>
      <c r="L6406" s="385"/>
      <c r="M6406" s="385"/>
      <c r="N6406" s="385"/>
      <c r="O6406" s="385"/>
      <c r="P6406" s="394" t="str">
        <f>TEXT(daily!$B6406,"mmmm")</f>
        <v>January</v>
      </c>
      <c r="Q6406" s="397"/>
      <c r="R6406" s="313" t="str">
        <f t="shared" si="139"/>
        <v>1900</v>
      </c>
    </row>
    <row r="6407" ht="24" customHeight="1" spans="1:18">
      <c r="A6407" s="383"/>
      <c r="B6407" s="384"/>
      <c r="C6407" s="385"/>
      <c r="D6407" s="386"/>
      <c r="E6407" s="387"/>
      <c r="F6407" s="388"/>
      <c r="G6407" s="389"/>
      <c r="H6407" s="390"/>
      <c r="I6407" s="388"/>
      <c r="J6407" s="389"/>
      <c r="K6407" s="385"/>
      <c r="L6407" s="385"/>
      <c r="M6407" s="385"/>
      <c r="N6407" s="385"/>
      <c r="O6407" s="385"/>
      <c r="P6407" s="394" t="str">
        <f>TEXT(daily!$B6407,"mmmm")</f>
        <v>January</v>
      </c>
      <c r="Q6407" s="396"/>
      <c r="R6407" s="313" t="str">
        <f t="shared" si="139"/>
        <v>1900</v>
      </c>
    </row>
    <row r="6408" ht="24" customHeight="1" spans="1:18">
      <c r="A6408" s="383"/>
      <c r="B6408" s="384"/>
      <c r="C6408" s="385"/>
      <c r="D6408" s="386"/>
      <c r="E6408" s="387"/>
      <c r="F6408" s="388"/>
      <c r="G6408" s="389"/>
      <c r="H6408" s="390"/>
      <c r="I6408" s="388"/>
      <c r="J6408" s="389"/>
      <c r="K6408" s="385"/>
      <c r="L6408" s="385"/>
      <c r="M6408" s="385"/>
      <c r="N6408" s="385"/>
      <c r="O6408" s="385"/>
      <c r="P6408" s="394" t="str">
        <f>TEXT(daily!$B6408,"mmmm")</f>
        <v>January</v>
      </c>
      <c r="Q6408" s="397"/>
      <c r="R6408" s="313" t="str">
        <f t="shared" si="139"/>
        <v>1900</v>
      </c>
    </row>
    <row r="6409" ht="24" customHeight="1" spans="1:18">
      <c r="A6409" s="383"/>
      <c r="B6409" s="384"/>
      <c r="C6409" s="385"/>
      <c r="D6409" s="386"/>
      <c r="E6409" s="387"/>
      <c r="F6409" s="388"/>
      <c r="G6409" s="389"/>
      <c r="H6409" s="390"/>
      <c r="I6409" s="388"/>
      <c r="J6409" s="389"/>
      <c r="K6409" s="385"/>
      <c r="L6409" s="385"/>
      <c r="M6409" s="385"/>
      <c r="N6409" s="385"/>
      <c r="O6409" s="385"/>
      <c r="P6409" s="394" t="str">
        <f>TEXT(daily!$B6409,"mmmm")</f>
        <v>January</v>
      </c>
      <c r="Q6409" s="396"/>
      <c r="R6409" s="313" t="str">
        <f t="shared" si="139"/>
        <v>1900</v>
      </c>
    </row>
    <row r="6410" ht="24" customHeight="1" spans="1:18">
      <c r="A6410" s="383"/>
      <c r="B6410" s="384"/>
      <c r="C6410" s="385"/>
      <c r="D6410" s="386"/>
      <c r="E6410" s="387"/>
      <c r="F6410" s="388"/>
      <c r="G6410" s="389"/>
      <c r="H6410" s="390"/>
      <c r="I6410" s="388"/>
      <c r="J6410" s="389"/>
      <c r="K6410" s="385"/>
      <c r="L6410" s="385"/>
      <c r="M6410" s="385"/>
      <c r="N6410" s="385"/>
      <c r="O6410" s="385"/>
      <c r="P6410" s="394" t="str">
        <f>TEXT(daily!$B6410,"mmmm")</f>
        <v>January</v>
      </c>
      <c r="Q6410" s="397"/>
      <c r="R6410" s="313" t="str">
        <f t="shared" si="139"/>
        <v>1900</v>
      </c>
    </row>
    <row r="6411" ht="24" customHeight="1" spans="1:18">
      <c r="A6411" s="383"/>
      <c r="B6411" s="384"/>
      <c r="C6411" s="385"/>
      <c r="D6411" s="386"/>
      <c r="E6411" s="387"/>
      <c r="F6411" s="388"/>
      <c r="G6411" s="389"/>
      <c r="H6411" s="390"/>
      <c r="I6411" s="388"/>
      <c r="J6411" s="389"/>
      <c r="K6411" s="385"/>
      <c r="L6411" s="385"/>
      <c r="M6411" s="385"/>
      <c r="N6411" s="385"/>
      <c r="O6411" s="385"/>
      <c r="P6411" s="394" t="str">
        <f>TEXT(daily!$B6411,"mmmm")</f>
        <v>January</v>
      </c>
      <c r="Q6411" s="396"/>
      <c r="R6411" s="313" t="str">
        <f t="shared" si="139"/>
        <v>1900</v>
      </c>
    </row>
    <row r="6412" ht="24" customHeight="1" spans="1:18">
      <c r="A6412" s="383"/>
      <c r="B6412" s="384"/>
      <c r="C6412" s="385"/>
      <c r="D6412" s="386"/>
      <c r="E6412" s="387"/>
      <c r="F6412" s="388"/>
      <c r="G6412" s="389"/>
      <c r="H6412" s="390"/>
      <c r="I6412" s="388"/>
      <c r="J6412" s="389"/>
      <c r="K6412" s="385"/>
      <c r="L6412" s="385"/>
      <c r="M6412" s="385"/>
      <c r="N6412" s="385"/>
      <c r="O6412" s="385"/>
      <c r="P6412" s="394" t="str">
        <f>TEXT(daily!$B6412,"mmmm")</f>
        <v>January</v>
      </c>
      <c r="Q6412" s="397"/>
      <c r="R6412" s="313" t="str">
        <f t="shared" si="139"/>
        <v>1900</v>
      </c>
    </row>
    <row r="6413" ht="24" customHeight="1" spans="1:18">
      <c r="A6413" s="383"/>
      <c r="B6413" s="384"/>
      <c r="C6413" s="385"/>
      <c r="D6413" s="386"/>
      <c r="E6413" s="387"/>
      <c r="F6413" s="388"/>
      <c r="G6413" s="389"/>
      <c r="H6413" s="390"/>
      <c r="I6413" s="388"/>
      <c r="J6413" s="389"/>
      <c r="K6413" s="385"/>
      <c r="L6413" s="385"/>
      <c r="M6413" s="385"/>
      <c r="N6413" s="385"/>
      <c r="O6413" s="385"/>
      <c r="P6413" s="394" t="str">
        <f>TEXT(daily!$B6413,"mmmm")</f>
        <v>January</v>
      </c>
      <c r="Q6413" s="396"/>
      <c r="R6413" s="313" t="str">
        <f t="shared" si="139"/>
        <v>1900</v>
      </c>
    </row>
    <row r="6414" ht="24" customHeight="1" spans="1:18">
      <c r="A6414" s="383"/>
      <c r="B6414" s="384"/>
      <c r="C6414" s="385"/>
      <c r="D6414" s="386"/>
      <c r="E6414" s="387"/>
      <c r="F6414" s="388"/>
      <c r="G6414" s="389"/>
      <c r="H6414" s="390"/>
      <c r="I6414" s="388"/>
      <c r="J6414" s="389"/>
      <c r="K6414" s="385"/>
      <c r="L6414" s="385"/>
      <c r="M6414" s="385"/>
      <c r="N6414" s="385"/>
      <c r="O6414" s="385"/>
      <c r="P6414" s="394" t="str">
        <f>TEXT(daily!$B6414,"mmmm")</f>
        <v>January</v>
      </c>
      <c r="Q6414" s="397"/>
      <c r="R6414" s="313" t="str">
        <f t="shared" si="139"/>
        <v>1900</v>
      </c>
    </row>
    <row r="6415" ht="24" customHeight="1" spans="1:18">
      <c r="A6415" s="383"/>
      <c r="B6415" s="384"/>
      <c r="C6415" s="385"/>
      <c r="D6415" s="386"/>
      <c r="E6415" s="387"/>
      <c r="F6415" s="388"/>
      <c r="G6415" s="389"/>
      <c r="H6415" s="390"/>
      <c r="I6415" s="388"/>
      <c r="J6415" s="389"/>
      <c r="K6415" s="385"/>
      <c r="L6415" s="385"/>
      <c r="M6415" s="385"/>
      <c r="N6415" s="385"/>
      <c r="O6415" s="385"/>
      <c r="P6415" s="394" t="str">
        <f>TEXT(daily!$B6415,"mmmm")</f>
        <v>January</v>
      </c>
      <c r="Q6415" s="396"/>
      <c r="R6415" s="313" t="str">
        <f t="shared" ref="R6415:R6478" si="140">TEXT(B6415,"yyyy")</f>
        <v>1900</v>
      </c>
    </row>
    <row r="6416" ht="24" customHeight="1" spans="1:18">
      <c r="A6416" s="383"/>
      <c r="B6416" s="384"/>
      <c r="C6416" s="385"/>
      <c r="D6416" s="386"/>
      <c r="E6416" s="387"/>
      <c r="F6416" s="388"/>
      <c r="G6416" s="389"/>
      <c r="H6416" s="390"/>
      <c r="I6416" s="388"/>
      <c r="J6416" s="389"/>
      <c r="K6416" s="385"/>
      <c r="L6416" s="385"/>
      <c r="M6416" s="385"/>
      <c r="N6416" s="385"/>
      <c r="O6416" s="385"/>
      <c r="P6416" s="394" t="str">
        <f>TEXT(daily!$B6416,"mmmm")</f>
        <v>January</v>
      </c>
      <c r="Q6416" s="397"/>
      <c r="R6416" s="313" t="str">
        <f t="shared" si="140"/>
        <v>1900</v>
      </c>
    </row>
    <row r="6417" ht="24" customHeight="1" spans="1:18">
      <c r="A6417" s="383"/>
      <c r="B6417" s="384"/>
      <c r="C6417" s="385"/>
      <c r="D6417" s="386"/>
      <c r="E6417" s="387"/>
      <c r="F6417" s="388"/>
      <c r="G6417" s="389"/>
      <c r="H6417" s="390"/>
      <c r="I6417" s="388"/>
      <c r="J6417" s="389"/>
      <c r="K6417" s="385"/>
      <c r="L6417" s="385"/>
      <c r="M6417" s="385"/>
      <c r="N6417" s="385"/>
      <c r="O6417" s="385"/>
      <c r="P6417" s="394" t="str">
        <f>TEXT(daily!$B6417,"mmmm")</f>
        <v>January</v>
      </c>
      <c r="Q6417" s="396"/>
      <c r="R6417" s="313" t="str">
        <f t="shared" si="140"/>
        <v>1900</v>
      </c>
    </row>
    <row r="6418" ht="24" customHeight="1" spans="1:18">
      <c r="A6418" s="383"/>
      <c r="B6418" s="384"/>
      <c r="C6418" s="385"/>
      <c r="D6418" s="386"/>
      <c r="E6418" s="387"/>
      <c r="F6418" s="388"/>
      <c r="G6418" s="389"/>
      <c r="H6418" s="390"/>
      <c r="I6418" s="388"/>
      <c r="J6418" s="389"/>
      <c r="K6418" s="385"/>
      <c r="L6418" s="385"/>
      <c r="M6418" s="385"/>
      <c r="N6418" s="385"/>
      <c r="O6418" s="385"/>
      <c r="P6418" s="394" t="str">
        <f>TEXT(daily!$B6418,"mmmm")</f>
        <v>January</v>
      </c>
      <c r="Q6418" s="397"/>
      <c r="R6418" s="313" t="str">
        <f t="shared" si="140"/>
        <v>1900</v>
      </c>
    </row>
    <row r="6419" ht="24" customHeight="1" spans="1:18">
      <c r="A6419" s="383"/>
      <c r="B6419" s="384"/>
      <c r="C6419" s="385"/>
      <c r="D6419" s="386"/>
      <c r="E6419" s="387"/>
      <c r="F6419" s="388"/>
      <c r="G6419" s="389"/>
      <c r="H6419" s="390"/>
      <c r="I6419" s="388"/>
      <c r="J6419" s="389"/>
      <c r="K6419" s="385"/>
      <c r="L6419" s="385"/>
      <c r="M6419" s="385"/>
      <c r="N6419" s="385"/>
      <c r="O6419" s="385"/>
      <c r="P6419" s="394" t="str">
        <f>TEXT(daily!$B6419,"mmmm")</f>
        <v>January</v>
      </c>
      <c r="Q6419" s="396"/>
      <c r="R6419" s="313" t="str">
        <f t="shared" si="140"/>
        <v>1900</v>
      </c>
    </row>
    <row r="6420" ht="24" customHeight="1" spans="1:18">
      <c r="A6420" s="383"/>
      <c r="B6420" s="384"/>
      <c r="C6420" s="385"/>
      <c r="D6420" s="386"/>
      <c r="E6420" s="387"/>
      <c r="F6420" s="388"/>
      <c r="G6420" s="389"/>
      <c r="H6420" s="390"/>
      <c r="I6420" s="388"/>
      <c r="J6420" s="389"/>
      <c r="K6420" s="385"/>
      <c r="L6420" s="385"/>
      <c r="M6420" s="385"/>
      <c r="N6420" s="385"/>
      <c r="O6420" s="385"/>
      <c r="P6420" s="394" t="str">
        <f>TEXT(daily!$B6420,"mmmm")</f>
        <v>January</v>
      </c>
      <c r="Q6420" s="397"/>
      <c r="R6420" s="313" t="str">
        <f t="shared" si="140"/>
        <v>1900</v>
      </c>
    </row>
    <row r="6421" ht="24" customHeight="1" spans="1:18">
      <c r="A6421" s="383"/>
      <c r="B6421" s="384"/>
      <c r="C6421" s="385"/>
      <c r="D6421" s="386"/>
      <c r="E6421" s="387"/>
      <c r="F6421" s="388"/>
      <c r="G6421" s="389"/>
      <c r="H6421" s="390"/>
      <c r="I6421" s="388"/>
      <c r="J6421" s="389"/>
      <c r="K6421" s="385"/>
      <c r="L6421" s="385"/>
      <c r="M6421" s="385"/>
      <c r="N6421" s="385"/>
      <c r="O6421" s="385"/>
      <c r="P6421" s="394" t="str">
        <f>TEXT(daily!$B6421,"mmmm")</f>
        <v>January</v>
      </c>
      <c r="Q6421" s="396"/>
      <c r="R6421" s="313" t="str">
        <f t="shared" si="140"/>
        <v>1900</v>
      </c>
    </row>
    <row r="6422" ht="24" customHeight="1" spans="1:18">
      <c r="A6422" s="383"/>
      <c r="B6422" s="384"/>
      <c r="C6422" s="385"/>
      <c r="D6422" s="386"/>
      <c r="E6422" s="387"/>
      <c r="F6422" s="388"/>
      <c r="G6422" s="389"/>
      <c r="H6422" s="390"/>
      <c r="I6422" s="388"/>
      <c r="J6422" s="389"/>
      <c r="K6422" s="385"/>
      <c r="L6422" s="385"/>
      <c r="M6422" s="385"/>
      <c r="N6422" s="385"/>
      <c r="O6422" s="385"/>
      <c r="P6422" s="394" t="str">
        <f>TEXT(daily!$B6422,"mmmm")</f>
        <v>January</v>
      </c>
      <c r="Q6422" s="397"/>
      <c r="R6422" s="313" t="str">
        <f t="shared" si="140"/>
        <v>1900</v>
      </c>
    </row>
    <row r="6423" ht="24" customHeight="1" spans="1:18">
      <c r="A6423" s="383"/>
      <c r="B6423" s="384"/>
      <c r="C6423" s="385"/>
      <c r="D6423" s="386"/>
      <c r="E6423" s="387"/>
      <c r="F6423" s="388"/>
      <c r="G6423" s="389"/>
      <c r="H6423" s="390"/>
      <c r="I6423" s="388"/>
      <c r="J6423" s="389"/>
      <c r="K6423" s="385"/>
      <c r="L6423" s="385"/>
      <c r="M6423" s="385"/>
      <c r="N6423" s="385"/>
      <c r="O6423" s="385"/>
      <c r="P6423" s="394" t="str">
        <f>TEXT(daily!$B6423,"mmmm")</f>
        <v>January</v>
      </c>
      <c r="Q6423" s="396"/>
      <c r="R6423" s="313" t="str">
        <f t="shared" si="140"/>
        <v>1900</v>
      </c>
    </row>
    <row r="6424" ht="24" customHeight="1" spans="1:18">
      <c r="A6424" s="383"/>
      <c r="B6424" s="384"/>
      <c r="C6424" s="385"/>
      <c r="D6424" s="386"/>
      <c r="E6424" s="387"/>
      <c r="F6424" s="388"/>
      <c r="G6424" s="389"/>
      <c r="H6424" s="390"/>
      <c r="I6424" s="388"/>
      <c r="J6424" s="389"/>
      <c r="K6424" s="385"/>
      <c r="L6424" s="385"/>
      <c r="M6424" s="385"/>
      <c r="N6424" s="385"/>
      <c r="O6424" s="385"/>
      <c r="P6424" s="394" t="str">
        <f>TEXT(daily!$B6424,"mmmm")</f>
        <v>January</v>
      </c>
      <c r="Q6424" s="397"/>
      <c r="R6424" s="313" t="str">
        <f t="shared" si="140"/>
        <v>1900</v>
      </c>
    </row>
    <row r="6425" ht="24" customHeight="1" spans="1:18">
      <c r="A6425" s="383"/>
      <c r="B6425" s="384"/>
      <c r="C6425" s="385"/>
      <c r="D6425" s="386"/>
      <c r="E6425" s="387"/>
      <c r="F6425" s="388"/>
      <c r="G6425" s="389"/>
      <c r="H6425" s="390"/>
      <c r="I6425" s="388"/>
      <c r="J6425" s="389"/>
      <c r="K6425" s="385"/>
      <c r="L6425" s="385"/>
      <c r="M6425" s="385"/>
      <c r="N6425" s="385"/>
      <c r="O6425" s="385"/>
      <c r="P6425" s="394" t="str">
        <f>TEXT(daily!$B6425,"mmmm")</f>
        <v>January</v>
      </c>
      <c r="Q6425" s="396"/>
      <c r="R6425" s="313" t="str">
        <f t="shared" si="140"/>
        <v>1900</v>
      </c>
    </row>
    <row r="6426" ht="24" customHeight="1" spans="1:18">
      <c r="A6426" s="383"/>
      <c r="B6426" s="384"/>
      <c r="C6426" s="385"/>
      <c r="D6426" s="386"/>
      <c r="E6426" s="387"/>
      <c r="F6426" s="388"/>
      <c r="G6426" s="389"/>
      <c r="H6426" s="390"/>
      <c r="I6426" s="388"/>
      <c r="J6426" s="389"/>
      <c r="K6426" s="385"/>
      <c r="L6426" s="385"/>
      <c r="M6426" s="385"/>
      <c r="N6426" s="385"/>
      <c r="O6426" s="385"/>
      <c r="P6426" s="394" t="str">
        <f>TEXT(daily!$B6426,"mmmm")</f>
        <v>January</v>
      </c>
      <c r="Q6426" s="397"/>
      <c r="R6426" s="313" t="str">
        <f t="shared" si="140"/>
        <v>1900</v>
      </c>
    </row>
    <row r="6427" ht="24" customHeight="1" spans="1:18">
      <c r="A6427" s="383"/>
      <c r="B6427" s="384"/>
      <c r="C6427" s="385"/>
      <c r="D6427" s="386"/>
      <c r="E6427" s="387"/>
      <c r="F6427" s="388"/>
      <c r="G6427" s="389"/>
      <c r="H6427" s="390"/>
      <c r="I6427" s="388"/>
      <c r="J6427" s="389"/>
      <c r="K6427" s="385"/>
      <c r="L6427" s="385"/>
      <c r="M6427" s="385"/>
      <c r="N6427" s="385"/>
      <c r="O6427" s="385"/>
      <c r="P6427" s="394" t="str">
        <f>TEXT(daily!$B6427,"mmmm")</f>
        <v>January</v>
      </c>
      <c r="Q6427" s="396"/>
      <c r="R6427" s="313" t="str">
        <f t="shared" si="140"/>
        <v>1900</v>
      </c>
    </row>
    <row r="6428" ht="24" customHeight="1" spans="1:18">
      <c r="A6428" s="383"/>
      <c r="B6428" s="384"/>
      <c r="C6428" s="385"/>
      <c r="D6428" s="386"/>
      <c r="E6428" s="387"/>
      <c r="F6428" s="388"/>
      <c r="G6428" s="389"/>
      <c r="H6428" s="390"/>
      <c r="I6428" s="388"/>
      <c r="J6428" s="389"/>
      <c r="K6428" s="385"/>
      <c r="L6428" s="385"/>
      <c r="M6428" s="385"/>
      <c r="N6428" s="385"/>
      <c r="O6428" s="385"/>
      <c r="P6428" s="394" t="str">
        <f>TEXT(daily!$B6428,"mmmm")</f>
        <v>January</v>
      </c>
      <c r="Q6428" s="397"/>
      <c r="R6428" s="313" t="str">
        <f t="shared" si="140"/>
        <v>1900</v>
      </c>
    </row>
    <row r="6429" ht="24" customHeight="1" spans="1:18">
      <c r="A6429" s="383"/>
      <c r="B6429" s="384"/>
      <c r="C6429" s="385"/>
      <c r="D6429" s="386"/>
      <c r="E6429" s="387"/>
      <c r="F6429" s="388"/>
      <c r="G6429" s="389"/>
      <c r="H6429" s="390"/>
      <c r="I6429" s="388"/>
      <c r="J6429" s="389"/>
      <c r="K6429" s="385"/>
      <c r="L6429" s="385"/>
      <c r="M6429" s="385"/>
      <c r="N6429" s="385"/>
      <c r="O6429" s="385"/>
      <c r="P6429" s="394" t="str">
        <f>TEXT(daily!$B6429,"mmmm")</f>
        <v>January</v>
      </c>
      <c r="Q6429" s="396"/>
      <c r="R6429" s="313" t="str">
        <f t="shared" si="140"/>
        <v>1900</v>
      </c>
    </row>
    <row r="6430" ht="24" customHeight="1" spans="1:18">
      <c r="A6430" s="383"/>
      <c r="B6430" s="384"/>
      <c r="C6430" s="385"/>
      <c r="D6430" s="386"/>
      <c r="E6430" s="387"/>
      <c r="F6430" s="388"/>
      <c r="G6430" s="389"/>
      <c r="H6430" s="390"/>
      <c r="I6430" s="388"/>
      <c r="J6430" s="389"/>
      <c r="K6430" s="385"/>
      <c r="L6430" s="385"/>
      <c r="M6430" s="385"/>
      <c r="N6430" s="385"/>
      <c r="O6430" s="385"/>
      <c r="P6430" s="394" t="str">
        <f>TEXT(daily!$B6430,"mmmm")</f>
        <v>January</v>
      </c>
      <c r="Q6430" s="397"/>
      <c r="R6430" s="313" t="str">
        <f t="shared" si="140"/>
        <v>1900</v>
      </c>
    </row>
    <row r="6431" ht="24" customHeight="1" spans="1:18">
      <c r="A6431" s="383"/>
      <c r="B6431" s="384"/>
      <c r="C6431" s="385"/>
      <c r="D6431" s="386"/>
      <c r="E6431" s="387"/>
      <c r="F6431" s="388"/>
      <c r="G6431" s="389"/>
      <c r="H6431" s="390"/>
      <c r="I6431" s="388"/>
      <c r="J6431" s="389"/>
      <c r="K6431" s="385"/>
      <c r="L6431" s="385"/>
      <c r="M6431" s="385"/>
      <c r="N6431" s="385"/>
      <c r="O6431" s="385"/>
      <c r="P6431" s="394" t="str">
        <f>TEXT(daily!$B6431,"mmmm")</f>
        <v>January</v>
      </c>
      <c r="Q6431" s="396"/>
      <c r="R6431" s="313" t="str">
        <f t="shared" si="140"/>
        <v>1900</v>
      </c>
    </row>
    <row r="6432" ht="24" customHeight="1" spans="1:18">
      <c r="A6432" s="383"/>
      <c r="B6432" s="384"/>
      <c r="C6432" s="385"/>
      <c r="D6432" s="386"/>
      <c r="E6432" s="387"/>
      <c r="F6432" s="388"/>
      <c r="G6432" s="389"/>
      <c r="H6432" s="390"/>
      <c r="I6432" s="388"/>
      <c r="J6432" s="389"/>
      <c r="K6432" s="385"/>
      <c r="L6432" s="385"/>
      <c r="M6432" s="385"/>
      <c r="N6432" s="385"/>
      <c r="O6432" s="385"/>
      <c r="P6432" s="394" t="str">
        <f>TEXT(daily!$B6432,"mmmm")</f>
        <v>January</v>
      </c>
      <c r="Q6432" s="397"/>
      <c r="R6432" s="313" t="str">
        <f t="shared" si="140"/>
        <v>1900</v>
      </c>
    </row>
    <row r="6433" ht="24" customHeight="1" spans="1:18">
      <c r="A6433" s="383"/>
      <c r="B6433" s="384"/>
      <c r="C6433" s="385"/>
      <c r="D6433" s="386"/>
      <c r="E6433" s="387"/>
      <c r="F6433" s="388"/>
      <c r="G6433" s="389"/>
      <c r="H6433" s="390"/>
      <c r="I6433" s="388"/>
      <c r="J6433" s="389"/>
      <c r="K6433" s="385"/>
      <c r="L6433" s="385"/>
      <c r="M6433" s="385"/>
      <c r="N6433" s="385"/>
      <c r="O6433" s="385"/>
      <c r="P6433" s="394" t="str">
        <f>TEXT(daily!$B6433,"mmmm")</f>
        <v>January</v>
      </c>
      <c r="Q6433" s="396"/>
      <c r="R6433" s="313" t="str">
        <f t="shared" si="140"/>
        <v>1900</v>
      </c>
    </row>
    <row r="6434" ht="24" customHeight="1" spans="1:18">
      <c r="A6434" s="383"/>
      <c r="B6434" s="384"/>
      <c r="C6434" s="385"/>
      <c r="D6434" s="386"/>
      <c r="E6434" s="387"/>
      <c r="F6434" s="388"/>
      <c r="G6434" s="389"/>
      <c r="H6434" s="390"/>
      <c r="I6434" s="388"/>
      <c r="J6434" s="389"/>
      <c r="K6434" s="385"/>
      <c r="L6434" s="385"/>
      <c r="M6434" s="385"/>
      <c r="N6434" s="385"/>
      <c r="O6434" s="385"/>
      <c r="P6434" s="394" t="str">
        <f>TEXT(daily!$B6434,"mmmm")</f>
        <v>January</v>
      </c>
      <c r="Q6434" s="397"/>
      <c r="R6434" s="313" t="str">
        <f t="shared" si="140"/>
        <v>1900</v>
      </c>
    </row>
    <row r="6435" ht="24" customHeight="1" spans="1:18">
      <c r="A6435" s="383"/>
      <c r="B6435" s="384"/>
      <c r="C6435" s="385"/>
      <c r="D6435" s="386"/>
      <c r="E6435" s="387"/>
      <c r="F6435" s="388"/>
      <c r="G6435" s="389"/>
      <c r="H6435" s="390"/>
      <c r="I6435" s="388"/>
      <c r="J6435" s="389"/>
      <c r="K6435" s="385"/>
      <c r="L6435" s="385"/>
      <c r="M6435" s="385"/>
      <c r="N6435" s="385"/>
      <c r="O6435" s="385"/>
      <c r="P6435" s="394" t="str">
        <f>TEXT(daily!$B6435,"mmmm")</f>
        <v>January</v>
      </c>
      <c r="Q6435" s="396"/>
      <c r="R6435" s="313" t="str">
        <f t="shared" si="140"/>
        <v>1900</v>
      </c>
    </row>
    <row r="6436" ht="24" customHeight="1" spans="1:18">
      <c r="A6436" s="383"/>
      <c r="B6436" s="384"/>
      <c r="C6436" s="385"/>
      <c r="D6436" s="386"/>
      <c r="E6436" s="387"/>
      <c r="F6436" s="388"/>
      <c r="G6436" s="389"/>
      <c r="H6436" s="390"/>
      <c r="I6436" s="388"/>
      <c r="J6436" s="389"/>
      <c r="K6436" s="385"/>
      <c r="L6436" s="385"/>
      <c r="M6436" s="385"/>
      <c r="N6436" s="385"/>
      <c r="O6436" s="385"/>
      <c r="P6436" s="394" t="str">
        <f>TEXT(daily!$B6436,"mmmm")</f>
        <v>January</v>
      </c>
      <c r="Q6436" s="397"/>
      <c r="R6436" s="313" t="str">
        <f t="shared" si="140"/>
        <v>1900</v>
      </c>
    </row>
    <row r="6437" ht="24" customHeight="1" spans="1:18">
      <c r="A6437" s="383"/>
      <c r="B6437" s="384"/>
      <c r="C6437" s="385"/>
      <c r="D6437" s="386"/>
      <c r="E6437" s="387"/>
      <c r="F6437" s="388"/>
      <c r="G6437" s="389"/>
      <c r="H6437" s="390"/>
      <c r="I6437" s="388"/>
      <c r="J6437" s="389"/>
      <c r="K6437" s="385"/>
      <c r="L6437" s="385"/>
      <c r="M6437" s="385"/>
      <c r="N6437" s="385"/>
      <c r="O6437" s="385"/>
      <c r="P6437" s="394" t="str">
        <f>TEXT(daily!$B6437,"mmmm")</f>
        <v>January</v>
      </c>
      <c r="Q6437" s="396"/>
      <c r="R6437" s="313" t="str">
        <f t="shared" si="140"/>
        <v>1900</v>
      </c>
    </row>
    <row r="6438" ht="24" customHeight="1" spans="1:18">
      <c r="A6438" s="383"/>
      <c r="B6438" s="384"/>
      <c r="C6438" s="385"/>
      <c r="D6438" s="386"/>
      <c r="E6438" s="387"/>
      <c r="F6438" s="388"/>
      <c r="G6438" s="389"/>
      <c r="H6438" s="390"/>
      <c r="I6438" s="388"/>
      <c r="J6438" s="389"/>
      <c r="K6438" s="385"/>
      <c r="L6438" s="385"/>
      <c r="M6438" s="385"/>
      <c r="N6438" s="385"/>
      <c r="O6438" s="385"/>
      <c r="P6438" s="394" t="str">
        <f>TEXT(daily!$B6438,"mmmm")</f>
        <v>January</v>
      </c>
      <c r="Q6438" s="397"/>
      <c r="R6438" s="313" t="str">
        <f t="shared" si="140"/>
        <v>1900</v>
      </c>
    </row>
    <row r="6439" ht="24" customHeight="1" spans="1:18">
      <c r="A6439" s="383"/>
      <c r="B6439" s="384"/>
      <c r="C6439" s="385"/>
      <c r="D6439" s="386"/>
      <c r="E6439" s="387"/>
      <c r="F6439" s="388"/>
      <c r="G6439" s="389"/>
      <c r="H6439" s="390"/>
      <c r="I6439" s="388"/>
      <c r="J6439" s="389"/>
      <c r="K6439" s="385"/>
      <c r="L6439" s="385"/>
      <c r="M6439" s="385"/>
      <c r="N6439" s="385"/>
      <c r="O6439" s="385"/>
      <c r="P6439" s="394" t="str">
        <f>TEXT(daily!$B6439,"mmmm")</f>
        <v>January</v>
      </c>
      <c r="Q6439" s="396"/>
      <c r="R6439" s="313" t="str">
        <f t="shared" si="140"/>
        <v>1900</v>
      </c>
    </row>
    <row r="6440" ht="24" customHeight="1" spans="1:18">
      <c r="A6440" s="383"/>
      <c r="B6440" s="384"/>
      <c r="C6440" s="385"/>
      <c r="D6440" s="386"/>
      <c r="E6440" s="387"/>
      <c r="F6440" s="388"/>
      <c r="G6440" s="389"/>
      <c r="H6440" s="390"/>
      <c r="I6440" s="388"/>
      <c r="J6440" s="389"/>
      <c r="K6440" s="385"/>
      <c r="L6440" s="385"/>
      <c r="M6440" s="385"/>
      <c r="N6440" s="385"/>
      <c r="O6440" s="385"/>
      <c r="P6440" s="394" t="str">
        <f>TEXT(daily!$B6440,"mmmm")</f>
        <v>January</v>
      </c>
      <c r="Q6440" s="397"/>
      <c r="R6440" s="313" t="str">
        <f t="shared" si="140"/>
        <v>1900</v>
      </c>
    </row>
    <row r="6441" ht="24" customHeight="1" spans="1:18">
      <c r="A6441" s="383"/>
      <c r="B6441" s="384"/>
      <c r="C6441" s="385"/>
      <c r="D6441" s="386"/>
      <c r="E6441" s="387"/>
      <c r="F6441" s="388"/>
      <c r="G6441" s="389"/>
      <c r="H6441" s="390"/>
      <c r="I6441" s="388"/>
      <c r="J6441" s="389"/>
      <c r="K6441" s="385"/>
      <c r="L6441" s="385"/>
      <c r="M6441" s="385"/>
      <c r="N6441" s="385"/>
      <c r="O6441" s="385"/>
      <c r="P6441" s="394" t="str">
        <f>TEXT(daily!$B6441,"mmmm")</f>
        <v>January</v>
      </c>
      <c r="Q6441" s="396"/>
      <c r="R6441" s="313" t="str">
        <f t="shared" si="140"/>
        <v>1900</v>
      </c>
    </row>
    <row r="6442" ht="24" customHeight="1" spans="1:18">
      <c r="A6442" s="383"/>
      <c r="B6442" s="384"/>
      <c r="C6442" s="385"/>
      <c r="D6442" s="386"/>
      <c r="E6442" s="387"/>
      <c r="F6442" s="388"/>
      <c r="G6442" s="389"/>
      <c r="H6442" s="390"/>
      <c r="I6442" s="388"/>
      <c r="J6442" s="389"/>
      <c r="K6442" s="385"/>
      <c r="L6442" s="385"/>
      <c r="M6442" s="385"/>
      <c r="N6442" s="385"/>
      <c r="O6442" s="385"/>
      <c r="P6442" s="394" t="str">
        <f>TEXT(daily!$B6442,"mmmm")</f>
        <v>January</v>
      </c>
      <c r="Q6442" s="397"/>
      <c r="R6442" s="313" t="str">
        <f t="shared" si="140"/>
        <v>1900</v>
      </c>
    </row>
    <row r="6443" ht="24" customHeight="1" spans="1:18">
      <c r="A6443" s="383"/>
      <c r="B6443" s="384"/>
      <c r="C6443" s="385"/>
      <c r="D6443" s="386"/>
      <c r="E6443" s="387"/>
      <c r="F6443" s="388"/>
      <c r="G6443" s="389"/>
      <c r="H6443" s="390"/>
      <c r="I6443" s="388"/>
      <c r="J6443" s="389"/>
      <c r="K6443" s="385"/>
      <c r="L6443" s="385"/>
      <c r="M6443" s="385"/>
      <c r="N6443" s="385"/>
      <c r="O6443" s="385"/>
      <c r="P6443" s="394" t="str">
        <f>TEXT(daily!$B6443,"mmmm")</f>
        <v>January</v>
      </c>
      <c r="Q6443" s="396"/>
      <c r="R6443" s="313" t="str">
        <f t="shared" si="140"/>
        <v>1900</v>
      </c>
    </row>
    <row r="6444" ht="24" customHeight="1" spans="1:18">
      <c r="A6444" s="383"/>
      <c r="B6444" s="384"/>
      <c r="C6444" s="385"/>
      <c r="D6444" s="386"/>
      <c r="E6444" s="387"/>
      <c r="F6444" s="388"/>
      <c r="G6444" s="389"/>
      <c r="H6444" s="390"/>
      <c r="I6444" s="388"/>
      <c r="J6444" s="389"/>
      <c r="K6444" s="385"/>
      <c r="L6444" s="385"/>
      <c r="M6444" s="385"/>
      <c r="N6444" s="385"/>
      <c r="O6444" s="385"/>
      <c r="P6444" s="394" t="str">
        <f>TEXT(daily!$B6444,"mmmm")</f>
        <v>January</v>
      </c>
      <c r="Q6444" s="397"/>
      <c r="R6444" s="313" t="str">
        <f t="shared" si="140"/>
        <v>1900</v>
      </c>
    </row>
    <row r="6445" ht="24" customHeight="1" spans="1:18">
      <c r="A6445" s="383"/>
      <c r="B6445" s="384"/>
      <c r="C6445" s="385"/>
      <c r="D6445" s="386"/>
      <c r="E6445" s="387"/>
      <c r="F6445" s="388"/>
      <c r="G6445" s="389"/>
      <c r="H6445" s="390"/>
      <c r="I6445" s="388"/>
      <c r="J6445" s="389"/>
      <c r="K6445" s="385"/>
      <c r="L6445" s="385"/>
      <c r="M6445" s="385"/>
      <c r="N6445" s="385"/>
      <c r="O6445" s="385"/>
      <c r="P6445" s="394" t="str">
        <f>TEXT(daily!$B6445,"mmmm")</f>
        <v>January</v>
      </c>
      <c r="Q6445" s="396"/>
      <c r="R6445" s="313" t="str">
        <f t="shared" si="140"/>
        <v>1900</v>
      </c>
    </row>
    <row r="6446" ht="24" customHeight="1" spans="1:18">
      <c r="A6446" s="383"/>
      <c r="B6446" s="384"/>
      <c r="C6446" s="385"/>
      <c r="D6446" s="386"/>
      <c r="E6446" s="387"/>
      <c r="F6446" s="388"/>
      <c r="G6446" s="389"/>
      <c r="H6446" s="390"/>
      <c r="I6446" s="388"/>
      <c r="J6446" s="389"/>
      <c r="K6446" s="385"/>
      <c r="L6446" s="385"/>
      <c r="M6446" s="385"/>
      <c r="N6446" s="385"/>
      <c r="O6446" s="385"/>
      <c r="P6446" s="394" t="str">
        <f>TEXT(daily!$B6446,"mmmm")</f>
        <v>January</v>
      </c>
      <c r="Q6446" s="397"/>
      <c r="R6446" s="313" t="str">
        <f t="shared" si="140"/>
        <v>1900</v>
      </c>
    </row>
    <row r="6447" ht="24" customHeight="1" spans="1:18">
      <c r="A6447" s="383"/>
      <c r="B6447" s="384"/>
      <c r="C6447" s="385"/>
      <c r="D6447" s="386"/>
      <c r="E6447" s="387"/>
      <c r="F6447" s="388"/>
      <c r="G6447" s="389"/>
      <c r="H6447" s="390"/>
      <c r="I6447" s="388"/>
      <c r="J6447" s="389"/>
      <c r="K6447" s="385"/>
      <c r="L6447" s="385"/>
      <c r="M6447" s="385"/>
      <c r="N6447" s="385"/>
      <c r="O6447" s="385"/>
      <c r="P6447" s="394" t="str">
        <f>TEXT(daily!$B6447,"mmmm")</f>
        <v>January</v>
      </c>
      <c r="Q6447" s="396"/>
      <c r="R6447" s="313" t="str">
        <f t="shared" si="140"/>
        <v>1900</v>
      </c>
    </row>
    <row r="6448" ht="24" customHeight="1" spans="1:18">
      <c r="A6448" s="383"/>
      <c r="B6448" s="384"/>
      <c r="C6448" s="385"/>
      <c r="D6448" s="386"/>
      <c r="E6448" s="387"/>
      <c r="F6448" s="388"/>
      <c r="G6448" s="389"/>
      <c r="H6448" s="390"/>
      <c r="I6448" s="388"/>
      <c r="J6448" s="389"/>
      <c r="K6448" s="385"/>
      <c r="L6448" s="385"/>
      <c r="M6448" s="385"/>
      <c r="N6448" s="385"/>
      <c r="O6448" s="385"/>
      <c r="P6448" s="394" t="str">
        <f>TEXT(daily!$B6448,"mmmm")</f>
        <v>January</v>
      </c>
      <c r="Q6448" s="397"/>
      <c r="R6448" s="313" t="str">
        <f t="shared" si="140"/>
        <v>1900</v>
      </c>
    </row>
    <row r="6449" ht="24" customHeight="1" spans="1:18">
      <c r="A6449" s="383"/>
      <c r="B6449" s="384"/>
      <c r="C6449" s="385"/>
      <c r="D6449" s="386"/>
      <c r="E6449" s="387"/>
      <c r="F6449" s="388"/>
      <c r="G6449" s="389"/>
      <c r="H6449" s="390"/>
      <c r="I6449" s="388"/>
      <c r="J6449" s="389"/>
      <c r="K6449" s="385"/>
      <c r="L6449" s="385"/>
      <c r="M6449" s="385"/>
      <c r="N6449" s="385"/>
      <c r="O6449" s="385"/>
      <c r="P6449" s="394" t="str">
        <f>TEXT(daily!$B6449,"mmmm")</f>
        <v>January</v>
      </c>
      <c r="Q6449" s="396"/>
      <c r="R6449" s="313" t="str">
        <f t="shared" si="140"/>
        <v>1900</v>
      </c>
    </row>
    <row r="6450" ht="24" customHeight="1" spans="1:18">
      <c r="A6450" s="383"/>
      <c r="B6450" s="384"/>
      <c r="C6450" s="385"/>
      <c r="D6450" s="386"/>
      <c r="E6450" s="387"/>
      <c r="F6450" s="388"/>
      <c r="G6450" s="389"/>
      <c r="H6450" s="390"/>
      <c r="I6450" s="388"/>
      <c r="J6450" s="389"/>
      <c r="K6450" s="385"/>
      <c r="L6450" s="385"/>
      <c r="M6450" s="385"/>
      <c r="N6450" s="385"/>
      <c r="O6450" s="385"/>
      <c r="P6450" s="394" t="str">
        <f>TEXT(daily!$B6450,"mmmm")</f>
        <v>January</v>
      </c>
      <c r="Q6450" s="397"/>
      <c r="R6450" s="313" t="str">
        <f t="shared" si="140"/>
        <v>1900</v>
      </c>
    </row>
    <row r="6451" ht="24" customHeight="1" spans="1:18">
      <c r="A6451" s="383"/>
      <c r="B6451" s="384"/>
      <c r="C6451" s="385"/>
      <c r="D6451" s="386"/>
      <c r="E6451" s="387"/>
      <c r="F6451" s="388"/>
      <c r="G6451" s="389"/>
      <c r="H6451" s="390"/>
      <c r="I6451" s="388"/>
      <c r="J6451" s="389"/>
      <c r="K6451" s="385"/>
      <c r="L6451" s="385"/>
      <c r="M6451" s="385"/>
      <c r="N6451" s="385"/>
      <c r="O6451" s="385"/>
      <c r="P6451" s="394" t="str">
        <f>TEXT(daily!$B6451,"mmmm")</f>
        <v>January</v>
      </c>
      <c r="Q6451" s="396"/>
      <c r="R6451" s="313" t="str">
        <f t="shared" si="140"/>
        <v>1900</v>
      </c>
    </row>
    <row r="6452" ht="24" customHeight="1" spans="1:18">
      <c r="A6452" s="383"/>
      <c r="B6452" s="384"/>
      <c r="C6452" s="385"/>
      <c r="D6452" s="386"/>
      <c r="E6452" s="387"/>
      <c r="F6452" s="388"/>
      <c r="G6452" s="389"/>
      <c r="H6452" s="390"/>
      <c r="I6452" s="388"/>
      <c r="J6452" s="389"/>
      <c r="K6452" s="385"/>
      <c r="L6452" s="385"/>
      <c r="M6452" s="385"/>
      <c r="N6452" s="385"/>
      <c r="O6452" s="385"/>
      <c r="P6452" s="394" t="str">
        <f>TEXT(daily!$B6452,"mmmm")</f>
        <v>January</v>
      </c>
      <c r="Q6452" s="397"/>
      <c r="R6452" s="313" t="str">
        <f t="shared" si="140"/>
        <v>1900</v>
      </c>
    </row>
    <row r="6453" ht="24" customHeight="1" spans="1:18">
      <c r="A6453" s="383"/>
      <c r="B6453" s="384"/>
      <c r="C6453" s="385"/>
      <c r="D6453" s="386"/>
      <c r="E6453" s="387"/>
      <c r="F6453" s="388"/>
      <c r="G6453" s="389"/>
      <c r="H6453" s="390"/>
      <c r="I6453" s="388"/>
      <c r="J6453" s="389"/>
      <c r="K6453" s="385"/>
      <c r="L6453" s="385"/>
      <c r="M6453" s="385"/>
      <c r="N6453" s="385"/>
      <c r="O6453" s="385"/>
      <c r="P6453" s="394" t="str">
        <f>TEXT(daily!$B6453,"mmmm")</f>
        <v>January</v>
      </c>
      <c r="Q6453" s="396"/>
      <c r="R6453" s="313" t="str">
        <f t="shared" si="140"/>
        <v>1900</v>
      </c>
    </row>
    <row r="6454" ht="24" customHeight="1" spans="1:18">
      <c r="A6454" s="383"/>
      <c r="B6454" s="384"/>
      <c r="C6454" s="385"/>
      <c r="D6454" s="386"/>
      <c r="E6454" s="387"/>
      <c r="F6454" s="388"/>
      <c r="G6454" s="389"/>
      <c r="H6454" s="390"/>
      <c r="I6454" s="388"/>
      <c r="J6454" s="389"/>
      <c r="K6454" s="385"/>
      <c r="L6454" s="385"/>
      <c r="M6454" s="385"/>
      <c r="N6454" s="385"/>
      <c r="O6454" s="385"/>
      <c r="P6454" s="394" t="str">
        <f>TEXT(daily!$B6454,"mmmm")</f>
        <v>January</v>
      </c>
      <c r="Q6454" s="397"/>
      <c r="R6454" s="313" t="str">
        <f t="shared" si="140"/>
        <v>1900</v>
      </c>
    </row>
    <row r="6455" ht="24" customHeight="1" spans="1:18">
      <c r="A6455" s="383"/>
      <c r="B6455" s="384"/>
      <c r="C6455" s="385"/>
      <c r="D6455" s="386"/>
      <c r="E6455" s="387"/>
      <c r="F6455" s="388"/>
      <c r="G6455" s="389"/>
      <c r="H6455" s="390"/>
      <c r="I6455" s="388"/>
      <c r="J6455" s="389"/>
      <c r="K6455" s="385"/>
      <c r="L6455" s="385"/>
      <c r="M6455" s="385"/>
      <c r="N6455" s="385"/>
      <c r="O6455" s="385"/>
      <c r="P6455" s="394" t="str">
        <f>TEXT(daily!$B6455,"mmmm")</f>
        <v>January</v>
      </c>
      <c r="Q6455" s="396"/>
      <c r="R6455" s="313" t="str">
        <f t="shared" si="140"/>
        <v>1900</v>
      </c>
    </row>
    <row r="6456" ht="24" customHeight="1" spans="1:18">
      <c r="A6456" s="383"/>
      <c r="B6456" s="384"/>
      <c r="C6456" s="385"/>
      <c r="D6456" s="386"/>
      <c r="E6456" s="387"/>
      <c r="F6456" s="388"/>
      <c r="G6456" s="389"/>
      <c r="H6456" s="390"/>
      <c r="I6456" s="388"/>
      <c r="J6456" s="389"/>
      <c r="K6456" s="385"/>
      <c r="L6456" s="385"/>
      <c r="M6456" s="385"/>
      <c r="N6456" s="385"/>
      <c r="O6456" s="385"/>
      <c r="P6456" s="394" t="str">
        <f>TEXT(daily!$B6456,"mmmm")</f>
        <v>January</v>
      </c>
      <c r="Q6456" s="397"/>
      <c r="R6456" s="313" t="str">
        <f t="shared" si="140"/>
        <v>1900</v>
      </c>
    </row>
    <row r="6457" ht="24" customHeight="1" spans="1:18">
      <c r="A6457" s="383"/>
      <c r="B6457" s="384"/>
      <c r="C6457" s="385"/>
      <c r="D6457" s="386"/>
      <c r="E6457" s="387"/>
      <c r="F6457" s="388"/>
      <c r="G6457" s="389"/>
      <c r="H6457" s="390"/>
      <c r="I6457" s="388"/>
      <c r="J6457" s="389"/>
      <c r="K6457" s="385"/>
      <c r="L6457" s="385"/>
      <c r="M6457" s="385"/>
      <c r="N6457" s="385"/>
      <c r="O6457" s="385"/>
      <c r="P6457" s="394" t="str">
        <f>TEXT(daily!$B6457,"mmmm")</f>
        <v>January</v>
      </c>
      <c r="Q6457" s="396"/>
      <c r="R6457" s="313" t="str">
        <f t="shared" si="140"/>
        <v>1900</v>
      </c>
    </row>
    <row r="6458" ht="24" customHeight="1" spans="1:18">
      <c r="A6458" s="383"/>
      <c r="B6458" s="384"/>
      <c r="C6458" s="385"/>
      <c r="D6458" s="386"/>
      <c r="E6458" s="387"/>
      <c r="F6458" s="388"/>
      <c r="G6458" s="389"/>
      <c r="H6458" s="390"/>
      <c r="I6458" s="388"/>
      <c r="J6458" s="389"/>
      <c r="K6458" s="385"/>
      <c r="L6458" s="385"/>
      <c r="M6458" s="385"/>
      <c r="N6458" s="385"/>
      <c r="O6458" s="385"/>
      <c r="P6458" s="394" t="str">
        <f>TEXT(daily!$B6458,"mmmm")</f>
        <v>January</v>
      </c>
      <c r="Q6458" s="397"/>
      <c r="R6458" s="313" t="str">
        <f t="shared" si="140"/>
        <v>1900</v>
      </c>
    </row>
    <row r="6459" ht="24" customHeight="1" spans="1:18">
      <c r="A6459" s="383"/>
      <c r="B6459" s="384"/>
      <c r="C6459" s="385"/>
      <c r="D6459" s="386"/>
      <c r="E6459" s="387"/>
      <c r="F6459" s="388"/>
      <c r="G6459" s="389"/>
      <c r="H6459" s="390"/>
      <c r="I6459" s="388"/>
      <c r="J6459" s="389"/>
      <c r="K6459" s="385"/>
      <c r="L6459" s="385"/>
      <c r="M6459" s="385"/>
      <c r="N6459" s="385"/>
      <c r="O6459" s="385"/>
      <c r="P6459" s="394" t="str">
        <f>TEXT(daily!$B6459,"mmmm")</f>
        <v>January</v>
      </c>
      <c r="Q6459" s="396"/>
      <c r="R6459" s="313" t="str">
        <f t="shared" si="140"/>
        <v>1900</v>
      </c>
    </row>
    <row r="6460" ht="24" customHeight="1" spans="1:18">
      <c r="A6460" s="383"/>
      <c r="B6460" s="384"/>
      <c r="C6460" s="385"/>
      <c r="D6460" s="386"/>
      <c r="E6460" s="387"/>
      <c r="F6460" s="388"/>
      <c r="G6460" s="389"/>
      <c r="H6460" s="390"/>
      <c r="I6460" s="388"/>
      <c r="J6460" s="389"/>
      <c r="K6460" s="385"/>
      <c r="L6460" s="385"/>
      <c r="M6460" s="385"/>
      <c r="N6460" s="385"/>
      <c r="O6460" s="385"/>
      <c r="P6460" s="394" t="str">
        <f>TEXT(daily!$B6460,"mmmm")</f>
        <v>January</v>
      </c>
      <c r="Q6460" s="397"/>
      <c r="R6460" s="313" t="str">
        <f t="shared" si="140"/>
        <v>1900</v>
      </c>
    </row>
    <row r="6461" ht="24" customHeight="1" spans="1:18">
      <c r="A6461" s="383"/>
      <c r="B6461" s="384"/>
      <c r="C6461" s="385"/>
      <c r="D6461" s="386"/>
      <c r="E6461" s="387"/>
      <c r="F6461" s="388"/>
      <c r="G6461" s="389"/>
      <c r="H6461" s="390"/>
      <c r="I6461" s="388"/>
      <c r="J6461" s="389"/>
      <c r="K6461" s="385"/>
      <c r="L6461" s="385"/>
      <c r="M6461" s="385"/>
      <c r="N6461" s="385"/>
      <c r="O6461" s="385"/>
      <c r="P6461" s="394" t="str">
        <f>TEXT(daily!$B6461,"mmmm")</f>
        <v>January</v>
      </c>
      <c r="Q6461" s="396"/>
      <c r="R6461" s="313" t="str">
        <f t="shared" si="140"/>
        <v>1900</v>
      </c>
    </row>
    <row r="6462" ht="24" customHeight="1" spans="1:18">
      <c r="A6462" s="383"/>
      <c r="B6462" s="384"/>
      <c r="C6462" s="385"/>
      <c r="D6462" s="386"/>
      <c r="E6462" s="387"/>
      <c r="F6462" s="388"/>
      <c r="G6462" s="389"/>
      <c r="H6462" s="390"/>
      <c r="I6462" s="388"/>
      <c r="J6462" s="389"/>
      <c r="K6462" s="385"/>
      <c r="L6462" s="385"/>
      <c r="M6462" s="385"/>
      <c r="N6462" s="385"/>
      <c r="O6462" s="385"/>
      <c r="P6462" s="394" t="str">
        <f>TEXT(daily!$B6462,"mmmm")</f>
        <v>January</v>
      </c>
      <c r="Q6462" s="397"/>
      <c r="R6462" s="313" t="str">
        <f t="shared" si="140"/>
        <v>1900</v>
      </c>
    </row>
    <row r="6463" ht="24" customHeight="1" spans="1:18">
      <c r="A6463" s="383"/>
      <c r="B6463" s="384"/>
      <c r="C6463" s="385"/>
      <c r="D6463" s="386"/>
      <c r="E6463" s="387"/>
      <c r="F6463" s="388"/>
      <c r="G6463" s="389"/>
      <c r="H6463" s="390"/>
      <c r="I6463" s="388"/>
      <c r="J6463" s="389"/>
      <c r="K6463" s="385"/>
      <c r="L6463" s="385"/>
      <c r="M6463" s="385"/>
      <c r="N6463" s="385"/>
      <c r="O6463" s="385"/>
      <c r="P6463" s="394" t="str">
        <f>TEXT(daily!$B6463,"mmmm")</f>
        <v>January</v>
      </c>
      <c r="Q6463" s="396"/>
      <c r="R6463" s="313" t="str">
        <f t="shared" si="140"/>
        <v>1900</v>
      </c>
    </row>
    <row r="6464" ht="24" customHeight="1" spans="1:18">
      <c r="A6464" s="383"/>
      <c r="B6464" s="384"/>
      <c r="C6464" s="385"/>
      <c r="D6464" s="386"/>
      <c r="E6464" s="387"/>
      <c r="F6464" s="388"/>
      <c r="G6464" s="389"/>
      <c r="H6464" s="390"/>
      <c r="I6464" s="388"/>
      <c r="J6464" s="389"/>
      <c r="K6464" s="385"/>
      <c r="L6464" s="385"/>
      <c r="M6464" s="385"/>
      <c r="N6464" s="385"/>
      <c r="O6464" s="385"/>
      <c r="P6464" s="394" t="str">
        <f>TEXT(daily!$B6464,"mmmm")</f>
        <v>January</v>
      </c>
      <c r="Q6464" s="397"/>
      <c r="R6464" s="313" t="str">
        <f t="shared" si="140"/>
        <v>1900</v>
      </c>
    </row>
    <row r="6465" ht="24" customHeight="1" spans="1:18">
      <c r="A6465" s="383"/>
      <c r="B6465" s="384"/>
      <c r="C6465" s="385"/>
      <c r="D6465" s="386"/>
      <c r="E6465" s="387"/>
      <c r="F6465" s="388"/>
      <c r="G6465" s="389"/>
      <c r="H6465" s="390"/>
      <c r="I6465" s="388"/>
      <c r="J6465" s="389"/>
      <c r="K6465" s="385"/>
      <c r="L6465" s="385"/>
      <c r="M6465" s="385"/>
      <c r="N6465" s="385"/>
      <c r="O6465" s="385"/>
      <c r="P6465" s="394" t="str">
        <f>TEXT(daily!$B6465,"mmmm")</f>
        <v>January</v>
      </c>
      <c r="Q6465" s="396"/>
      <c r="R6465" s="313" t="str">
        <f t="shared" si="140"/>
        <v>1900</v>
      </c>
    </row>
    <row r="6466" ht="24" customHeight="1" spans="1:18">
      <c r="A6466" s="383"/>
      <c r="B6466" s="384"/>
      <c r="C6466" s="385"/>
      <c r="D6466" s="386"/>
      <c r="E6466" s="387"/>
      <c r="F6466" s="388"/>
      <c r="G6466" s="389"/>
      <c r="H6466" s="390"/>
      <c r="I6466" s="388"/>
      <c r="J6466" s="389"/>
      <c r="K6466" s="385"/>
      <c r="L6466" s="385"/>
      <c r="M6466" s="385"/>
      <c r="N6466" s="385"/>
      <c r="O6466" s="385"/>
      <c r="P6466" s="394" t="str">
        <f>TEXT(daily!$B6466,"mmmm")</f>
        <v>January</v>
      </c>
      <c r="Q6466" s="397"/>
      <c r="R6466" s="313" t="str">
        <f t="shared" si="140"/>
        <v>1900</v>
      </c>
    </row>
    <row r="6467" ht="24" customHeight="1" spans="1:18">
      <c r="A6467" s="383"/>
      <c r="B6467" s="384"/>
      <c r="C6467" s="385"/>
      <c r="D6467" s="386"/>
      <c r="E6467" s="387"/>
      <c r="F6467" s="388"/>
      <c r="G6467" s="389"/>
      <c r="H6467" s="390"/>
      <c r="I6467" s="388"/>
      <c r="J6467" s="389"/>
      <c r="K6467" s="385"/>
      <c r="L6467" s="385"/>
      <c r="M6467" s="385"/>
      <c r="N6467" s="385"/>
      <c r="O6467" s="385"/>
      <c r="P6467" s="394" t="str">
        <f>TEXT(daily!$B6467,"mmmm")</f>
        <v>January</v>
      </c>
      <c r="Q6467" s="396"/>
      <c r="R6467" s="313" t="str">
        <f t="shared" si="140"/>
        <v>1900</v>
      </c>
    </row>
    <row r="6468" ht="24" customHeight="1" spans="1:18">
      <c r="A6468" s="383"/>
      <c r="B6468" s="384"/>
      <c r="C6468" s="385"/>
      <c r="D6468" s="386"/>
      <c r="E6468" s="387"/>
      <c r="F6468" s="388"/>
      <c r="G6468" s="389"/>
      <c r="H6468" s="390"/>
      <c r="I6468" s="388"/>
      <c r="J6468" s="389"/>
      <c r="K6468" s="385"/>
      <c r="L6468" s="385"/>
      <c r="M6468" s="385"/>
      <c r="N6468" s="385"/>
      <c r="O6468" s="385"/>
      <c r="P6468" s="394" t="str">
        <f>TEXT(daily!$B6468,"mmmm")</f>
        <v>January</v>
      </c>
      <c r="Q6468" s="397"/>
      <c r="R6468" s="313" t="str">
        <f t="shared" si="140"/>
        <v>1900</v>
      </c>
    </row>
    <row r="6469" ht="24" customHeight="1" spans="1:18">
      <c r="A6469" s="383"/>
      <c r="B6469" s="384"/>
      <c r="C6469" s="385"/>
      <c r="D6469" s="386"/>
      <c r="E6469" s="387"/>
      <c r="F6469" s="388"/>
      <c r="G6469" s="389"/>
      <c r="H6469" s="390"/>
      <c r="I6469" s="388"/>
      <c r="J6469" s="389"/>
      <c r="K6469" s="385"/>
      <c r="L6469" s="385"/>
      <c r="M6469" s="385"/>
      <c r="N6469" s="385"/>
      <c r="O6469" s="385"/>
      <c r="P6469" s="394" t="str">
        <f>TEXT(daily!$B6469,"mmmm")</f>
        <v>January</v>
      </c>
      <c r="Q6469" s="396"/>
      <c r="R6469" s="313" t="str">
        <f t="shared" si="140"/>
        <v>1900</v>
      </c>
    </row>
    <row r="6470" ht="24" customHeight="1" spans="1:18">
      <c r="A6470" s="383"/>
      <c r="B6470" s="384"/>
      <c r="C6470" s="385"/>
      <c r="D6470" s="386"/>
      <c r="E6470" s="387"/>
      <c r="F6470" s="388"/>
      <c r="G6470" s="389"/>
      <c r="H6470" s="390"/>
      <c r="I6470" s="388"/>
      <c r="J6470" s="389"/>
      <c r="K6470" s="385"/>
      <c r="L6470" s="385"/>
      <c r="M6470" s="385"/>
      <c r="N6470" s="385"/>
      <c r="O6470" s="385"/>
      <c r="P6470" s="394" t="str">
        <f>TEXT(daily!$B6470,"mmmm")</f>
        <v>January</v>
      </c>
      <c r="Q6470" s="397"/>
      <c r="R6470" s="313" t="str">
        <f t="shared" si="140"/>
        <v>1900</v>
      </c>
    </row>
    <row r="6471" ht="24" customHeight="1" spans="1:18">
      <c r="A6471" s="383"/>
      <c r="B6471" s="384"/>
      <c r="C6471" s="385"/>
      <c r="D6471" s="386"/>
      <c r="E6471" s="387"/>
      <c r="F6471" s="388"/>
      <c r="G6471" s="389"/>
      <c r="H6471" s="390"/>
      <c r="I6471" s="388"/>
      <c r="J6471" s="389"/>
      <c r="K6471" s="385"/>
      <c r="L6471" s="385"/>
      <c r="M6471" s="385"/>
      <c r="N6471" s="385"/>
      <c r="O6471" s="385"/>
      <c r="P6471" s="394" t="str">
        <f>TEXT(daily!$B6471,"mmmm")</f>
        <v>January</v>
      </c>
      <c r="Q6471" s="396"/>
      <c r="R6471" s="313" t="str">
        <f t="shared" si="140"/>
        <v>1900</v>
      </c>
    </row>
    <row r="6472" ht="24" customHeight="1" spans="1:18">
      <c r="A6472" s="383"/>
      <c r="B6472" s="384"/>
      <c r="C6472" s="385"/>
      <c r="D6472" s="386"/>
      <c r="E6472" s="387"/>
      <c r="F6472" s="388"/>
      <c r="G6472" s="389"/>
      <c r="H6472" s="390"/>
      <c r="I6472" s="388"/>
      <c r="J6472" s="389"/>
      <c r="K6472" s="385"/>
      <c r="L6472" s="385"/>
      <c r="M6472" s="385"/>
      <c r="N6472" s="385"/>
      <c r="O6472" s="385"/>
      <c r="P6472" s="394" t="str">
        <f>TEXT(daily!$B6472,"mmmm")</f>
        <v>January</v>
      </c>
      <c r="Q6472" s="397"/>
      <c r="R6472" s="313" t="str">
        <f t="shared" si="140"/>
        <v>1900</v>
      </c>
    </row>
    <row r="6473" ht="24" customHeight="1" spans="1:18">
      <c r="A6473" s="383"/>
      <c r="B6473" s="384"/>
      <c r="C6473" s="385"/>
      <c r="D6473" s="386"/>
      <c r="E6473" s="387"/>
      <c r="F6473" s="388"/>
      <c r="G6473" s="389"/>
      <c r="H6473" s="390"/>
      <c r="I6473" s="388"/>
      <c r="J6473" s="389"/>
      <c r="K6473" s="385"/>
      <c r="L6473" s="385"/>
      <c r="M6473" s="385"/>
      <c r="N6473" s="385"/>
      <c r="O6473" s="385"/>
      <c r="P6473" s="394" t="str">
        <f>TEXT(daily!$B6473,"mmmm")</f>
        <v>January</v>
      </c>
      <c r="Q6473" s="396"/>
      <c r="R6473" s="313" t="str">
        <f t="shared" si="140"/>
        <v>1900</v>
      </c>
    </row>
    <row r="6474" ht="24" customHeight="1" spans="1:18">
      <c r="A6474" s="383"/>
      <c r="B6474" s="384"/>
      <c r="C6474" s="385"/>
      <c r="D6474" s="386"/>
      <c r="E6474" s="387"/>
      <c r="F6474" s="388"/>
      <c r="G6474" s="389"/>
      <c r="H6474" s="390"/>
      <c r="I6474" s="388"/>
      <c r="J6474" s="389"/>
      <c r="K6474" s="385"/>
      <c r="L6474" s="385"/>
      <c r="M6474" s="385"/>
      <c r="N6474" s="385"/>
      <c r="O6474" s="385"/>
      <c r="P6474" s="394" t="str">
        <f>TEXT(daily!$B6474,"mmmm")</f>
        <v>January</v>
      </c>
      <c r="Q6474" s="397"/>
      <c r="R6474" s="313" t="str">
        <f t="shared" si="140"/>
        <v>1900</v>
      </c>
    </row>
    <row r="6475" ht="24" customHeight="1" spans="1:18">
      <c r="A6475" s="383"/>
      <c r="B6475" s="384"/>
      <c r="C6475" s="385"/>
      <c r="D6475" s="386"/>
      <c r="E6475" s="387"/>
      <c r="F6475" s="388"/>
      <c r="G6475" s="389"/>
      <c r="H6475" s="390"/>
      <c r="I6475" s="388"/>
      <c r="J6475" s="389"/>
      <c r="K6475" s="385"/>
      <c r="L6475" s="385"/>
      <c r="M6475" s="385"/>
      <c r="N6475" s="385"/>
      <c r="O6475" s="385"/>
      <c r="P6475" s="394" t="str">
        <f>TEXT(daily!$B6475,"mmmm")</f>
        <v>January</v>
      </c>
      <c r="Q6475" s="396"/>
      <c r="R6475" s="313" t="str">
        <f t="shared" si="140"/>
        <v>1900</v>
      </c>
    </row>
    <row r="6476" ht="24" customHeight="1" spans="1:18">
      <c r="A6476" s="383"/>
      <c r="B6476" s="384"/>
      <c r="C6476" s="385"/>
      <c r="D6476" s="386"/>
      <c r="E6476" s="387"/>
      <c r="F6476" s="388"/>
      <c r="G6476" s="389"/>
      <c r="H6476" s="390"/>
      <c r="I6476" s="388"/>
      <c r="J6476" s="389"/>
      <c r="K6476" s="385"/>
      <c r="L6476" s="385"/>
      <c r="M6476" s="385"/>
      <c r="N6476" s="385"/>
      <c r="O6476" s="385"/>
      <c r="P6476" s="394" t="str">
        <f>TEXT(daily!$B6476,"mmmm")</f>
        <v>January</v>
      </c>
      <c r="Q6476" s="397"/>
      <c r="R6476" s="313" t="str">
        <f t="shared" si="140"/>
        <v>1900</v>
      </c>
    </row>
    <row r="6477" ht="24" customHeight="1" spans="1:18">
      <c r="A6477" s="383"/>
      <c r="B6477" s="384"/>
      <c r="C6477" s="385"/>
      <c r="D6477" s="386"/>
      <c r="E6477" s="387"/>
      <c r="F6477" s="388"/>
      <c r="G6477" s="389"/>
      <c r="H6477" s="390"/>
      <c r="I6477" s="388"/>
      <c r="J6477" s="389"/>
      <c r="K6477" s="385"/>
      <c r="L6477" s="385"/>
      <c r="M6477" s="385"/>
      <c r="N6477" s="385"/>
      <c r="O6477" s="385"/>
      <c r="P6477" s="394" t="str">
        <f>TEXT(daily!$B6477,"mmmm")</f>
        <v>January</v>
      </c>
      <c r="Q6477" s="396"/>
      <c r="R6477" s="313" t="str">
        <f t="shared" si="140"/>
        <v>1900</v>
      </c>
    </row>
    <row r="6478" ht="24" customHeight="1" spans="1:18">
      <c r="A6478" s="383"/>
      <c r="B6478" s="384"/>
      <c r="C6478" s="385"/>
      <c r="D6478" s="386"/>
      <c r="E6478" s="387"/>
      <c r="F6478" s="388"/>
      <c r="G6478" s="389"/>
      <c r="H6478" s="390"/>
      <c r="I6478" s="388"/>
      <c r="J6478" s="389"/>
      <c r="K6478" s="385"/>
      <c r="L6478" s="385"/>
      <c r="M6478" s="385"/>
      <c r="N6478" s="385"/>
      <c r="O6478" s="385"/>
      <c r="P6478" s="394" t="str">
        <f>TEXT(daily!$B6478,"mmmm")</f>
        <v>January</v>
      </c>
      <c r="Q6478" s="397"/>
      <c r="R6478" s="313" t="str">
        <f t="shared" si="140"/>
        <v>1900</v>
      </c>
    </row>
    <row r="6479" ht="24" customHeight="1" spans="1:18">
      <c r="A6479" s="383"/>
      <c r="B6479" s="384"/>
      <c r="C6479" s="385"/>
      <c r="D6479" s="386"/>
      <c r="E6479" s="387"/>
      <c r="F6479" s="388"/>
      <c r="G6479" s="389"/>
      <c r="H6479" s="390"/>
      <c r="I6479" s="388"/>
      <c r="J6479" s="389"/>
      <c r="K6479" s="385"/>
      <c r="L6479" s="385"/>
      <c r="M6479" s="385"/>
      <c r="N6479" s="385"/>
      <c r="O6479" s="385"/>
      <c r="P6479" s="394" t="str">
        <f>TEXT(daily!$B6479,"mmmm")</f>
        <v>January</v>
      </c>
      <c r="Q6479" s="396"/>
      <c r="R6479" s="313" t="str">
        <f t="shared" ref="R6479:R6542" si="141">TEXT(B6479,"yyyy")</f>
        <v>1900</v>
      </c>
    </row>
    <row r="6480" ht="24" customHeight="1" spans="1:18">
      <c r="A6480" s="383"/>
      <c r="B6480" s="384"/>
      <c r="C6480" s="385"/>
      <c r="D6480" s="386"/>
      <c r="E6480" s="387"/>
      <c r="F6480" s="388"/>
      <c r="G6480" s="389"/>
      <c r="H6480" s="390"/>
      <c r="I6480" s="388"/>
      <c r="J6480" s="389"/>
      <c r="K6480" s="385"/>
      <c r="L6480" s="385"/>
      <c r="M6480" s="385"/>
      <c r="N6480" s="385"/>
      <c r="O6480" s="385"/>
      <c r="P6480" s="394" t="str">
        <f>TEXT(daily!$B6480,"mmmm")</f>
        <v>January</v>
      </c>
      <c r="Q6480" s="397"/>
      <c r="R6480" s="313" t="str">
        <f t="shared" si="141"/>
        <v>1900</v>
      </c>
    </row>
    <row r="6481" ht="24" customHeight="1" spans="1:18">
      <c r="A6481" s="383"/>
      <c r="B6481" s="384"/>
      <c r="C6481" s="385"/>
      <c r="D6481" s="386"/>
      <c r="E6481" s="387"/>
      <c r="F6481" s="388"/>
      <c r="G6481" s="389"/>
      <c r="H6481" s="390"/>
      <c r="I6481" s="388"/>
      <c r="J6481" s="389"/>
      <c r="K6481" s="385"/>
      <c r="L6481" s="385"/>
      <c r="M6481" s="385"/>
      <c r="N6481" s="385"/>
      <c r="O6481" s="385"/>
      <c r="P6481" s="394" t="str">
        <f>TEXT(daily!$B6481,"mmmm")</f>
        <v>January</v>
      </c>
      <c r="Q6481" s="396"/>
      <c r="R6481" s="313" t="str">
        <f t="shared" si="141"/>
        <v>1900</v>
      </c>
    </row>
    <row r="6482" ht="24" customHeight="1" spans="1:18">
      <c r="A6482" s="383"/>
      <c r="B6482" s="384"/>
      <c r="C6482" s="385"/>
      <c r="D6482" s="386"/>
      <c r="E6482" s="387"/>
      <c r="F6482" s="388"/>
      <c r="G6482" s="389"/>
      <c r="H6482" s="390"/>
      <c r="I6482" s="388"/>
      <c r="J6482" s="389"/>
      <c r="K6482" s="385"/>
      <c r="L6482" s="385"/>
      <c r="M6482" s="385"/>
      <c r="N6482" s="385"/>
      <c r="O6482" s="385"/>
      <c r="P6482" s="394" t="str">
        <f>TEXT(daily!$B6482,"mmmm")</f>
        <v>January</v>
      </c>
      <c r="Q6482" s="397"/>
      <c r="R6482" s="313" t="str">
        <f t="shared" si="141"/>
        <v>1900</v>
      </c>
    </row>
    <row r="6483" ht="24" customHeight="1" spans="1:18">
      <c r="A6483" s="383"/>
      <c r="B6483" s="384"/>
      <c r="C6483" s="385"/>
      <c r="D6483" s="386"/>
      <c r="E6483" s="387"/>
      <c r="F6483" s="388"/>
      <c r="G6483" s="389"/>
      <c r="H6483" s="390"/>
      <c r="I6483" s="388"/>
      <c r="J6483" s="389"/>
      <c r="K6483" s="385"/>
      <c r="L6483" s="385"/>
      <c r="M6483" s="385"/>
      <c r="N6483" s="385"/>
      <c r="O6483" s="385"/>
      <c r="P6483" s="394" t="str">
        <f>TEXT(daily!$B6483,"mmmm")</f>
        <v>January</v>
      </c>
      <c r="Q6483" s="396"/>
      <c r="R6483" s="313" t="str">
        <f t="shared" si="141"/>
        <v>1900</v>
      </c>
    </row>
    <row r="6484" ht="24" customHeight="1" spans="1:18">
      <c r="A6484" s="383"/>
      <c r="B6484" s="384"/>
      <c r="C6484" s="385"/>
      <c r="D6484" s="386"/>
      <c r="E6484" s="387"/>
      <c r="F6484" s="388"/>
      <c r="G6484" s="389"/>
      <c r="H6484" s="390"/>
      <c r="I6484" s="388"/>
      <c r="J6484" s="389"/>
      <c r="K6484" s="385"/>
      <c r="L6484" s="385"/>
      <c r="M6484" s="385"/>
      <c r="N6484" s="385"/>
      <c r="O6484" s="385"/>
      <c r="P6484" s="394" t="str">
        <f>TEXT(daily!$B6484,"mmmm")</f>
        <v>January</v>
      </c>
      <c r="Q6484" s="397"/>
      <c r="R6484" s="313" t="str">
        <f t="shared" si="141"/>
        <v>1900</v>
      </c>
    </row>
    <row r="6485" ht="24" customHeight="1" spans="1:18">
      <c r="A6485" s="383"/>
      <c r="B6485" s="384"/>
      <c r="C6485" s="385"/>
      <c r="D6485" s="386"/>
      <c r="E6485" s="387"/>
      <c r="F6485" s="388"/>
      <c r="G6485" s="389"/>
      <c r="H6485" s="390"/>
      <c r="I6485" s="388"/>
      <c r="J6485" s="389"/>
      <c r="K6485" s="385"/>
      <c r="L6485" s="385"/>
      <c r="M6485" s="385"/>
      <c r="N6485" s="385"/>
      <c r="O6485" s="385"/>
      <c r="P6485" s="394" t="str">
        <f>TEXT(daily!$B6485,"mmmm")</f>
        <v>January</v>
      </c>
      <c r="Q6485" s="396"/>
      <c r="R6485" s="313" t="str">
        <f t="shared" si="141"/>
        <v>1900</v>
      </c>
    </row>
    <row r="6486" ht="24" customHeight="1" spans="1:18">
      <c r="A6486" s="383"/>
      <c r="B6486" s="384"/>
      <c r="C6486" s="385"/>
      <c r="D6486" s="386"/>
      <c r="E6486" s="387"/>
      <c r="F6486" s="388"/>
      <c r="G6486" s="389"/>
      <c r="H6486" s="390"/>
      <c r="I6486" s="388"/>
      <c r="J6486" s="389"/>
      <c r="K6486" s="385"/>
      <c r="L6486" s="385"/>
      <c r="M6486" s="385"/>
      <c r="N6486" s="385"/>
      <c r="O6486" s="385"/>
      <c r="P6486" s="394" t="str">
        <f>TEXT(daily!$B6486,"mmmm")</f>
        <v>January</v>
      </c>
      <c r="Q6486" s="397"/>
      <c r="R6486" s="313" t="str">
        <f t="shared" si="141"/>
        <v>1900</v>
      </c>
    </row>
    <row r="6487" ht="24" customHeight="1" spans="1:18">
      <c r="A6487" s="383"/>
      <c r="B6487" s="384"/>
      <c r="C6487" s="385"/>
      <c r="D6487" s="386"/>
      <c r="E6487" s="387"/>
      <c r="F6487" s="388"/>
      <c r="G6487" s="389"/>
      <c r="H6487" s="390"/>
      <c r="I6487" s="388"/>
      <c r="J6487" s="389"/>
      <c r="K6487" s="385"/>
      <c r="L6487" s="385"/>
      <c r="M6487" s="385"/>
      <c r="N6487" s="385"/>
      <c r="O6487" s="385"/>
      <c r="P6487" s="394" t="str">
        <f>TEXT(daily!$B6487,"mmmm")</f>
        <v>January</v>
      </c>
      <c r="Q6487" s="396"/>
      <c r="R6487" s="313" t="str">
        <f t="shared" si="141"/>
        <v>1900</v>
      </c>
    </row>
    <row r="6488" ht="24" customHeight="1" spans="1:18">
      <c r="A6488" s="383"/>
      <c r="B6488" s="384"/>
      <c r="C6488" s="385"/>
      <c r="D6488" s="386"/>
      <c r="E6488" s="387"/>
      <c r="F6488" s="388"/>
      <c r="G6488" s="389"/>
      <c r="H6488" s="390"/>
      <c r="I6488" s="388"/>
      <c r="J6488" s="389"/>
      <c r="K6488" s="385"/>
      <c r="L6488" s="385"/>
      <c r="M6488" s="385"/>
      <c r="N6488" s="385"/>
      <c r="O6488" s="385"/>
      <c r="P6488" s="394" t="str">
        <f>TEXT(daily!$B6488,"mmmm")</f>
        <v>January</v>
      </c>
      <c r="Q6488" s="397"/>
      <c r="R6488" s="313" t="str">
        <f t="shared" si="141"/>
        <v>1900</v>
      </c>
    </row>
    <row r="6489" ht="24" customHeight="1" spans="1:18">
      <c r="A6489" s="383"/>
      <c r="B6489" s="384"/>
      <c r="C6489" s="385"/>
      <c r="D6489" s="386"/>
      <c r="E6489" s="387"/>
      <c r="F6489" s="388"/>
      <c r="G6489" s="389"/>
      <c r="H6489" s="390"/>
      <c r="I6489" s="388"/>
      <c r="J6489" s="389"/>
      <c r="K6489" s="385"/>
      <c r="L6489" s="385"/>
      <c r="M6489" s="385"/>
      <c r="N6489" s="385"/>
      <c r="O6489" s="385"/>
      <c r="P6489" s="394" t="str">
        <f>TEXT(daily!$B6489,"mmmm")</f>
        <v>January</v>
      </c>
      <c r="Q6489" s="396"/>
      <c r="R6489" s="313" t="str">
        <f t="shared" si="141"/>
        <v>1900</v>
      </c>
    </row>
    <row r="6490" ht="24" customHeight="1" spans="1:18">
      <c r="A6490" s="383"/>
      <c r="B6490" s="384"/>
      <c r="C6490" s="385"/>
      <c r="D6490" s="386"/>
      <c r="E6490" s="387"/>
      <c r="F6490" s="388"/>
      <c r="G6490" s="389"/>
      <c r="H6490" s="390"/>
      <c r="I6490" s="388"/>
      <c r="J6490" s="389"/>
      <c r="K6490" s="385"/>
      <c r="L6490" s="385"/>
      <c r="M6490" s="385"/>
      <c r="N6490" s="385"/>
      <c r="O6490" s="385"/>
      <c r="P6490" s="394" t="str">
        <f>TEXT(daily!$B6490,"mmmm")</f>
        <v>January</v>
      </c>
      <c r="Q6490" s="397"/>
      <c r="R6490" s="313" t="str">
        <f t="shared" si="141"/>
        <v>1900</v>
      </c>
    </row>
    <row r="6491" ht="24" customHeight="1" spans="1:18">
      <c r="A6491" s="383"/>
      <c r="B6491" s="384"/>
      <c r="C6491" s="385"/>
      <c r="D6491" s="386"/>
      <c r="E6491" s="387"/>
      <c r="F6491" s="388"/>
      <c r="G6491" s="389"/>
      <c r="H6491" s="390"/>
      <c r="I6491" s="388"/>
      <c r="J6491" s="389"/>
      <c r="K6491" s="385"/>
      <c r="L6491" s="385"/>
      <c r="M6491" s="385"/>
      <c r="N6491" s="385"/>
      <c r="O6491" s="385"/>
      <c r="P6491" s="394" t="str">
        <f>TEXT(daily!$B6491,"mmmm")</f>
        <v>January</v>
      </c>
      <c r="Q6491" s="396"/>
      <c r="R6491" s="313" t="str">
        <f t="shared" si="141"/>
        <v>1900</v>
      </c>
    </row>
    <row r="6492" ht="24" customHeight="1" spans="1:18">
      <c r="A6492" s="383"/>
      <c r="B6492" s="384"/>
      <c r="C6492" s="385"/>
      <c r="D6492" s="386"/>
      <c r="E6492" s="387"/>
      <c r="F6492" s="388"/>
      <c r="G6492" s="389"/>
      <c r="H6492" s="390"/>
      <c r="I6492" s="388"/>
      <c r="J6492" s="389"/>
      <c r="K6492" s="385"/>
      <c r="L6492" s="385"/>
      <c r="M6492" s="385"/>
      <c r="N6492" s="385"/>
      <c r="O6492" s="385"/>
      <c r="P6492" s="394" t="str">
        <f>TEXT(daily!$B6492,"mmmm")</f>
        <v>January</v>
      </c>
      <c r="Q6492" s="397"/>
      <c r="R6492" s="313" t="str">
        <f t="shared" si="141"/>
        <v>1900</v>
      </c>
    </row>
    <row r="6493" ht="24" customHeight="1" spans="1:18">
      <c r="A6493" s="383"/>
      <c r="B6493" s="384"/>
      <c r="C6493" s="385"/>
      <c r="D6493" s="386"/>
      <c r="E6493" s="387"/>
      <c r="F6493" s="388"/>
      <c r="G6493" s="389"/>
      <c r="H6493" s="390"/>
      <c r="I6493" s="388"/>
      <c r="J6493" s="389"/>
      <c r="K6493" s="385"/>
      <c r="L6493" s="385"/>
      <c r="M6493" s="385"/>
      <c r="N6493" s="385"/>
      <c r="O6493" s="385"/>
      <c r="P6493" s="394" t="str">
        <f>TEXT(daily!$B6493,"mmmm")</f>
        <v>January</v>
      </c>
      <c r="Q6493" s="396"/>
      <c r="R6493" s="313" t="str">
        <f t="shared" si="141"/>
        <v>1900</v>
      </c>
    </row>
    <row r="6494" ht="24" customHeight="1" spans="1:18">
      <c r="A6494" s="383"/>
      <c r="B6494" s="384"/>
      <c r="C6494" s="385"/>
      <c r="D6494" s="386"/>
      <c r="E6494" s="387"/>
      <c r="F6494" s="388"/>
      <c r="G6494" s="389"/>
      <c r="H6494" s="390"/>
      <c r="I6494" s="388"/>
      <c r="J6494" s="389"/>
      <c r="K6494" s="385"/>
      <c r="L6494" s="385"/>
      <c r="M6494" s="385"/>
      <c r="N6494" s="385"/>
      <c r="O6494" s="385"/>
      <c r="P6494" s="394" t="str">
        <f>TEXT(daily!$B6494,"mmmm")</f>
        <v>January</v>
      </c>
      <c r="Q6494" s="397"/>
      <c r="R6494" s="313" t="str">
        <f t="shared" si="141"/>
        <v>1900</v>
      </c>
    </row>
    <row r="6495" ht="24" customHeight="1" spans="1:18">
      <c r="A6495" s="383"/>
      <c r="B6495" s="384"/>
      <c r="C6495" s="385"/>
      <c r="D6495" s="386"/>
      <c r="E6495" s="387"/>
      <c r="F6495" s="388"/>
      <c r="G6495" s="389"/>
      <c r="H6495" s="390"/>
      <c r="I6495" s="388"/>
      <c r="J6495" s="389"/>
      <c r="K6495" s="385"/>
      <c r="L6495" s="385"/>
      <c r="M6495" s="385"/>
      <c r="N6495" s="385"/>
      <c r="O6495" s="385"/>
      <c r="P6495" s="394" t="str">
        <f>TEXT(daily!$B6495,"mmmm")</f>
        <v>January</v>
      </c>
      <c r="Q6495" s="396"/>
      <c r="R6495" s="313" t="str">
        <f t="shared" si="141"/>
        <v>1900</v>
      </c>
    </row>
    <row r="6496" ht="24" customHeight="1" spans="1:18">
      <c r="A6496" s="383"/>
      <c r="B6496" s="384"/>
      <c r="C6496" s="385"/>
      <c r="D6496" s="386"/>
      <c r="E6496" s="387"/>
      <c r="F6496" s="388"/>
      <c r="G6496" s="389"/>
      <c r="H6496" s="390"/>
      <c r="I6496" s="388"/>
      <c r="J6496" s="389"/>
      <c r="K6496" s="385"/>
      <c r="L6496" s="385"/>
      <c r="M6496" s="385"/>
      <c r="N6496" s="385"/>
      <c r="O6496" s="385"/>
      <c r="P6496" s="394" t="str">
        <f>TEXT(daily!$B6496,"mmmm")</f>
        <v>January</v>
      </c>
      <c r="Q6496" s="397"/>
      <c r="R6496" s="313" t="str">
        <f t="shared" si="141"/>
        <v>1900</v>
      </c>
    </row>
    <row r="6497" ht="24" customHeight="1" spans="1:18">
      <c r="A6497" s="383"/>
      <c r="B6497" s="384"/>
      <c r="C6497" s="385"/>
      <c r="D6497" s="386"/>
      <c r="E6497" s="387"/>
      <c r="F6497" s="388"/>
      <c r="G6497" s="389"/>
      <c r="H6497" s="390"/>
      <c r="I6497" s="388"/>
      <c r="J6497" s="389"/>
      <c r="K6497" s="385"/>
      <c r="L6497" s="385"/>
      <c r="M6497" s="385"/>
      <c r="N6497" s="385"/>
      <c r="O6497" s="385"/>
      <c r="P6497" s="394" t="str">
        <f>TEXT(daily!$B6497,"mmmm")</f>
        <v>January</v>
      </c>
      <c r="Q6497" s="396"/>
      <c r="R6497" s="313" t="str">
        <f t="shared" si="141"/>
        <v>1900</v>
      </c>
    </row>
    <row r="6498" ht="24" customHeight="1" spans="1:18">
      <c r="A6498" s="383"/>
      <c r="B6498" s="384"/>
      <c r="C6498" s="385"/>
      <c r="D6498" s="386"/>
      <c r="E6498" s="387"/>
      <c r="F6498" s="388"/>
      <c r="G6498" s="389"/>
      <c r="H6498" s="390"/>
      <c r="I6498" s="388"/>
      <c r="J6498" s="389"/>
      <c r="K6498" s="385"/>
      <c r="L6498" s="385"/>
      <c r="M6498" s="385"/>
      <c r="N6498" s="385"/>
      <c r="O6498" s="385"/>
      <c r="P6498" s="394" t="str">
        <f>TEXT(daily!$B6498,"mmmm")</f>
        <v>January</v>
      </c>
      <c r="Q6498" s="397"/>
      <c r="R6498" s="313" t="str">
        <f t="shared" si="141"/>
        <v>1900</v>
      </c>
    </row>
    <row r="6499" ht="24" customHeight="1" spans="1:18">
      <c r="A6499" s="383"/>
      <c r="B6499" s="384"/>
      <c r="C6499" s="385"/>
      <c r="D6499" s="386"/>
      <c r="E6499" s="387"/>
      <c r="F6499" s="388"/>
      <c r="G6499" s="389"/>
      <c r="H6499" s="390"/>
      <c r="I6499" s="388"/>
      <c r="J6499" s="389"/>
      <c r="K6499" s="385"/>
      <c r="L6499" s="385"/>
      <c r="M6499" s="385"/>
      <c r="N6499" s="385"/>
      <c r="O6499" s="385"/>
      <c r="P6499" s="394" t="str">
        <f>TEXT(daily!$B6499,"mmmm")</f>
        <v>January</v>
      </c>
      <c r="Q6499" s="396"/>
      <c r="R6499" s="313" t="str">
        <f t="shared" si="141"/>
        <v>1900</v>
      </c>
    </row>
    <row r="6500" ht="24" customHeight="1" spans="1:18">
      <c r="A6500" s="383"/>
      <c r="B6500" s="384"/>
      <c r="C6500" s="385"/>
      <c r="D6500" s="386"/>
      <c r="E6500" s="387"/>
      <c r="F6500" s="388"/>
      <c r="G6500" s="389"/>
      <c r="H6500" s="390"/>
      <c r="I6500" s="388"/>
      <c r="J6500" s="389"/>
      <c r="K6500" s="385"/>
      <c r="L6500" s="385"/>
      <c r="M6500" s="385"/>
      <c r="N6500" s="385"/>
      <c r="O6500" s="385"/>
      <c r="P6500" s="394" t="str">
        <f>TEXT(daily!$B6500,"mmmm")</f>
        <v>January</v>
      </c>
      <c r="Q6500" s="397"/>
      <c r="R6500" s="313" t="str">
        <f t="shared" si="141"/>
        <v>1900</v>
      </c>
    </row>
    <row r="6501" ht="24" customHeight="1" spans="1:18">
      <c r="A6501" s="383"/>
      <c r="B6501" s="384"/>
      <c r="C6501" s="385"/>
      <c r="D6501" s="386"/>
      <c r="E6501" s="387"/>
      <c r="F6501" s="388"/>
      <c r="G6501" s="389"/>
      <c r="H6501" s="390"/>
      <c r="I6501" s="388"/>
      <c r="J6501" s="389"/>
      <c r="K6501" s="385"/>
      <c r="L6501" s="385"/>
      <c r="M6501" s="385"/>
      <c r="N6501" s="385"/>
      <c r="O6501" s="385"/>
      <c r="P6501" s="394" t="str">
        <f>TEXT(daily!$B6501,"mmmm")</f>
        <v>January</v>
      </c>
      <c r="Q6501" s="396"/>
      <c r="R6501" s="313" t="str">
        <f t="shared" si="141"/>
        <v>1900</v>
      </c>
    </row>
    <row r="6502" ht="24" customHeight="1" spans="1:18">
      <c r="A6502" s="383"/>
      <c r="B6502" s="384"/>
      <c r="C6502" s="385"/>
      <c r="D6502" s="386"/>
      <c r="E6502" s="387"/>
      <c r="F6502" s="388"/>
      <c r="G6502" s="389"/>
      <c r="H6502" s="390"/>
      <c r="I6502" s="388"/>
      <c r="J6502" s="389"/>
      <c r="K6502" s="385"/>
      <c r="L6502" s="385"/>
      <c r="M6502" s="385"/>
      <c r="N6502" s="385"/>
      <c r="O6502" s="385"/>
      <c r="P6502" s="394" t="str">
        <f>TEXT(daily!$B6502,"mmmm")</f>
        <v>January</v>
      </c>
      <c r="Q6502" s="397"/>
      <c r="R6502" s="313" t="str">
        <f t="shared" si="141"/>
        <v>1900</v>
      </c>
    </row>
    <row r="6503" ht="24" customHeight="1" spans="1:18">
      <c r="A6503" s="383"/>
      <c r="B6503" s="384"/>
      <c r="C6503" s="385"/>
      <c r="D6503" s="386"/>
      <c r="E6503" s="387"/>
      <c r="F6503" s="388"/>
      <c r="G6503" s="389"/>
      <c r="H6503" s="390"/>
      <c r="I6503" s="388"/>
      <c r="J6503" s="389"/>
      <c r="K6503" s="385"/>
      <c r="L6503" s="385"/>
      <c r="M6503" s="385"/>
      <c r="N6503" s="385"/>
      <c r="O6503" s="385"/>
      <c r="P6503" s="394" t="str">
        <f>TEXT(daily!$B6503,"mmmm")</f>
        <v>January</v>
      </c>
      <c r="Q6503" s="396"/>
      <c r="R6503" s="313" t="str">
        <f t="shared" si="141"/>
        <v>1900</v>
      </c>
    </row>
    <row r="6504" ht="24" customHeight="1" spans="1:18">
      <c r="A6504" s="383"/>
      <c r="B6504" s="384"/>
      <c r="C6504" s="385"/>
      <c r="D6504" s="386"/>
      <c r="E6504" s="387"/>
      <c r="F6504" s="388"/>
      <c r="G6504" s="389"/>
      <c r="H6504" s="390"/>
      <c r="I6504" s="388"/>
      <c r="J6504" s="389"/>
      <c r="K6504" s="385"/>
      <c r="L6504" s="385"/>
      <c r="M6504" s="385"/>
      <c r="N6504" s="385"/>
      <c r="O6504" s="385"/>
      <c r="P6504" s="394" t="str">
        <f>TEXT(daily!$B6504,"mmmm")</f>
        <v>January</v>
      </c>
      <c r="Q6504" s="397"/>
      <c r="R6504" s="313" t="str">
        <f t="shared" si="141"/>
        <v>1900</v>
      </c>
    </row>
    <row r="6505" ht="24" customHeight="1" spans="1:18">
      <c r="A6505" s="383"/>
      <c r="B6505" s="384"/>
      <c r="C6505" s="385"/>
      <c r="D6505" s="386"/>
      <c r="E6505" s="387"/>
      <c r="F6505" s="388"/>
      <c r="G6505" s="389"/>
      <c r="H6505" s="390"/>
      <c r="I6505" s="388"/>
      <c r="J6505" s="389"/>
      <c r="K6505" s="385"/>
      <c r="L6505" s="385"/>
      <c r="M6505" s="385"/>
      <c r="N6505" s="385"/>
      <c r="O6505" s="385"/>
      <c r="P6505" s="394" t="str">
        <f>TEXT(daily!$B6505,"mmmm")</f>
        <v>January</v>
      </c>
      <c r="Q6505" s="396"/>
      <c r="R6505" s="313" t="str">
        <f t="shared" si="141"/>
        <v>1900</v>
      </c>
    </row>
    <row r="6506" ht="24" customHeight="1" spans="1:18">
      <c r="A6506" s="383"/>
      <c r="B6506" s="384"/>
      <c r="C6506" s="385"/>
      <c r="D6506" s="386"/>
      <c r="E6506" s="387"/>
      <c r="F6506" s="388"/>
      <c r="G6506" s="389"/>
      <c r="H6506" s="390"/>
      <c r="I6506" s="388"/>
      <c r="J6506" s="389"/>
      <c r="K6506" s="385"/>
      <c r="L6506" s="385"/>
      <c r="M6506" s="385"/>
      <c r="N6506" s="385"/>
      <c r="O6506" s="385"/>
      <c r="P6506" s="394" t="str">
        <f>TEXT(daily!$B6506,"mmmm")</f>
        <v>January</v>
      </c>
      <c r="Q6506" s="397"/>
      <c r="R6506" s="313" t="str">
        <f t="shared" si="141"/>
        <v>1900</v>
      </c>
    </row>
    <row r="6507" ht="24" customHeight="1" spans="1:18">
      <c r="A6507" s="383"/>
      <c r="B6507" s="384"/>
      <c r="C6507" s="385"/>
      <c r="D6507" s="386"/>
      <c r="E6507" s="387"/>
      <c r="F6507" s="388"/>
      <c r="G6507" s="389"/>
      <c r="H6507" s="390"/>
      <c r="I6507" s="388"/>
      <c r="J6507" s="389"/>
      <c r="K6507" s="385"/>
      <c r="L6507" s="385"/>
      <c r="M6507" s="385"/>
      <c r="N6507" s="385"/>
      <c r="O6507" s="385"/>
      <c r="P6507" s="394" t="str">
        <f>TEXT(daily!$B6507,"mmmm")</f>
        <v>January</v>
      </c>
      <c r="Q6507" s="396"/>
      <c r="R6507" s="313" t="str">
        <f t="shared" si="141"/>
        <v>1900</v>
      </c>
    </row>
    <row r="6508" ht="24" customHeight="1" spans="1:18">
      <c r="A6508" s="383"/>
      <c r="B6508" s="384"/>
      <c r="C6508" s="385"/>
      <c r="D6508" s="386"/>
      <c r="E6508" s="387"/>
      <c r="F6508" s="388"/>
      <c r="G6508" s="389"/>
      <c r="H6508" s="390"/>
      <c r="I6508" s="388"/>
      <c r="J6508" s="389"/>
      <c r="K6508" s="385"/>
      <c r="L6508" s="385"/>
      <c r="M6508" s="385"/>
      <c r="N6508" s="385"/>
      <c r="O6508" s="385"/>
      <c r="P6508" s="394" t="str">
        <f>TEXT(daily!$B6508,"mmmm")</f>
        <v>January</v>
      </c>
      <c r="Q6508" s="397"/>
      <c r="R6508" s="313" t="str">
        <f t="shared" si="141"/>
        <v>1900</v>
      </c>
    </row>
    <row r="6509" ht="24" customHeight="1" spans="1:18">
      <c r="A6509" s="383"/>
      <c r="B6509" s="384"/>
      <c r="C6509" s="385"/>
      <c r="D6509" s="386"/>
      <c r="E6509" s="387"/>
      <c r="F6509" s="388"/>
      <c r="G6509" s="389"/>
      <c r="H6509" s="390"/>
      <c r="I6509" s="388"/>
      <c r="J6509" s="389"/>
      <c r="K6509" s="385"/>
      <c r="L6509" s="385"/>
      <c r="M6509" s="385"/>
      <c r="N6509" s="385"/>
      <c r="O6509" s="385"/>
      <c r="P6509" s="394" t="str">
        <f>TEXT(daily!$B6509,"mmmm")</f>
        <v>January</v>
      </c>
      <c r="Q6509" s="396"/>
      <c r="R6509" s="313" t="str">
        <f t="shared" si="141"/>
        <v>1900</v>
      </c>
    </row>
    <row r="6510" ht="24" customHeight="1" spans="1:18">
      <c r="A6510" s="383"/>
      <c r="B6510" s="384"/>
      <c r="C6510" s="385"/>
      <c r="D6510" s="386"/>
      <c r="E6510" s="387"/>
      <c r="F6510" s="388"/>
      <c r="G6510" s="389"/>
      <c r="H6510" s="390"/>
      <c r="I6510" s="388"/>
      <c r="J6510" s="389"/>
      <c r="K6510" s="385"/>
      <c r="L6510" s="385"/>
      <c r="M6510" s="385"/>
      <c r="N6510" s="385"/>
      <c r="O6510" s="385"/>
      <c r="P6510" s="394" t="str">
        <f>TEXT(daily!$B6510,"mmmm")</f>
        <v>January</v>
      </c>
      <c r="Q6510" s="397"/>
      <c r="R6510" s="313" t="str">
        <f t="shared" si="141"/>
        <v>1900</v>
      </c>
    </row>
    <row r="6511" ht="24" customHeight="1" spans="1:18">
      <c r="A6511" s="383"/>
      <c r="B6511" s="384"/>
      <c r="C6511" s="385"/>
      <c r="D6511" s="386"/>
      <c r="E6511" s="387"/>
      <c r="F6511" s="388"/>
      <c r="G6511" s="389"/>
      <c r="H6511" s="390"/>
      <c r="I6511" s="388"/>
      <c r="J6511" s="389"/>
      <c r="K6511" s="385"/>
      <c r="L6511" s="385"/>
      <c r="M6511" s="385"/>
      <c r="N6511" s="385"/>
      <c r="O6511" s="385"/>
      <c r="P6511" s="394" t="str">
        <f>TEXT(daily!$B6511,"mmmm")</f>
        <v>January</v>
      </c>
      <c r="Q6511" s="396"/>
      <c r="R6511" s="313" t="str">
        <f t="shared" si="141"/>
        <v>1900</v>
      </c>
    </row>
    <row r="6512" ht="24" customHeight="1" spans="1:18">
      <c r="A6512" s="383"/>
      <c r="B6512" s="384"/>
      <c r="C6512" s="385"/>
      <c r="D6512" s="386"/>
      <c r="E6512" s="387"/>
      <c r="F6512" s="388"/>
      <c r="G6512" s="389"/>
      <c r="H6512" s="390"/>
      <c r="I6512" s="388"/>
      <c r="J6512" s="389"/>
      <c r="K6512" s="385"/>
      <c r="L6512" s="385"/>
      <c r="M6512" s="385"/>
      <c r="N6512" s="385"/>
      <c r="O6512" s="385"/>
      <c r="P6512" s="394" t="str">
        <f>TEXT(daily!$B6512,"mmmm")</f>
        <v>January</v>
      </c>
      <c r="Q6512" s="397"/>
      <c r="R6512" s="313" t="str">
        <f t="shared" si="141"/>
        <v>1900</v>
      </c>
    </row>
    <row r="6513" ht="24" customHeight="1" spans="1:18">
      <c r="A6513" s="383"/>
      <c r="B6513" s="384"/>
      <c r="C6513" s="385"/>
      <c r="D6513" s="386"/>
      <c r="E6513" s="387"/>
      <c r="F6513" s="388"/>
      <c r="G6513" s="389"/>
      <c r="H6513" s="390"/>
      <c r="I6513" s="388"/>
      <c r="J6513" s="389"/>
      <c r="K6513" s="385"/>
      <c r="L6513" s="385"/>
      <c r="M6513" s="385"/>
      <c r="N6513" s="385"/>
      <c r="O6513" s="385"/>
      <c r="P6513" s="394" t="str">
        <f>TEXT(daily!$B6513,"mmmm")</f>
        <v>January</v>
      </c>
      <c r="Q6513" s="396"/>
      <c r="R6513" s="313" t="str">
        <f t="shared" si="141"/>
        <v>1900</v>
      </c>
    </row>
    <row r="6514" ht="24" customHeight="1" spans="1:18">
      <c r="A6514" s="383"/>
      <c r="B6514" s="384"/>
      <c r="C6514" s="385"/>
      <c r="D6514" s="386"/>
      <c r="E6514" s="387"/>
      <c r="F6514" s="388"/>
      <c r="G6514" s="389"/>
      <c r="H6514" s="390"/>
      <c r="I6514" s="388"/>
      <c r="J6514" s="389"/>
      <c r="K6514" s="385"/>
      <c r="L6514" s="385"/>
      <c r="M6514" s="385"/>
      <c r="N6514" s="385"/>
      <c r="O6514" s="385"/>
      <c r="P6514" s="394" t="str">
        <f>TEXT(daily!$B6514,"mmmm")</f>
        <v>January</v>
      </c>
      <c r="Q6514" s="397"/>
      <c r="R6514" s="313" t="str">
        <f t="shared" si="141"/>
        <v>1900</v>
      </c>
    </row>
    <row r="6515" ht="24" customHeight="1" spans="1:18">
      <c r="A6515" s="383"/>
      <c r="B6515" s="384"/>
      <c r="C6515" s="385"/>
      <c r="D6515" s="386"/>
      <c r="E6515" s="387"/>
      <c r="F6515" s="388"/>
      <c r="G6515" s="389"/>
      <c r="H6515" s="390"/>
      <c r="I6515" s="388"/>
      <c r="J6515" s="389"/>
      <c r="K6515" s="385"/>
      <c r="L6515" s="385"/>
      <c r="M6515" s="385"/>
      <c r="N6515" s="385"/>
      <c r="O6515" s="385"/>
      <c r="P6515" s="394" t="str">
        <f>TEXT(daily!$B6515,"mmmm")</f>
        <v>January</v>
      </c>
      <c r="Q6515" s="396"/>
      <c r="R6515" s="313" t="str">
        <f t="shared" si="141"/>
        <v>1900</v>
      </c>
    </row>
    <row r="6516" ht="24" customHeight="1" spans="1:18">
      <c r="A6516" s="383"/>
      <c r="B6516" s="384"/>
      <c r="C6516" s="385"/>
      <c r="D6516" s="386"/>
      <c r="E6516" s="387"/>
      <c r="F6516" s="388"/>
      <c r="G6516" s="389"/>
      <c r="H6516" s="390"/>
      <c r="I6516" s="388"/>
      <c r="J6516" s="389"/>
      <c r="K6516" s="385"/>
      <c r="L6516" s="385"/>
      <c r="M6516" s="385"/>
      <c r="N6516" s="385"/>
      <c r="O6516" s="385"/>
      <c r="P6516" s="394" t="str">
        <f>TEXT(daily!$B6516,"mmmm")</f>
        <v>January</v>
      </c>
      <c r="Q6516" s="397"/>
      <c r="R6516" s="313" t="str">
        <f t="shared" si="141"/>
        <v>1900</v>
      </c>
    </row>
    <row r="6517" ht="24" customHeight="1" spans="1:18">
      <c r="A6517" s="383"/>
      <c r="B6517" s="384"/>
      <c r="C6517" s="385"/>
      <c r="D6517" s="386"/>
      <c r="E6517" s="387"/>
      <c r="F6517" s="388"/>
      <c r="G6517" s="389"/>
      <c r="H6517" s="390"/>
      <c r="I6517" s="388"/>
      <c r="J6517" s="389"/>
      <c r="K6517" s="385"/>
      <c r="L6517" s="385"/>
      <c r="M6517" s="385"/>
      <c r="N6517" s="385"/>
      <c r="O6517" s="385"/>
      <c r="P6517" s="394" t="str">
        <f>TEXT(daily!$B6517,"mmmm")</f>
        <v>January</v>
      </c>
      <c r="Q6517" s="396"/>
      <c r="R6517" s="313" t="str">
        <f t="shared" si="141"/>
        <v>1900</v>
      </c>
    </row>
    <row r="6518" ht="24" customHeight="1" spans="1:18">
      <c r="A6518" s="383"/>
      <c r="B6518" s="384"/>
      <c r="C6518" s="385"/>
      <c r="D6518" s="386"/>
      <c r="E6518" s="387"/>
      <c r="F6518" s="388"/>
      <c r="G6518" s="389"/>
      <c r="H6518" s="390"/>
      <c r="I6518" s="388"/>
      <c r="J6518" s="389"/>
      <c r="K6518" s="385"/>
      <c r="L6518" s="385"/>
      <c r="M6518" s="385"/>
      <c r="N6518" s="385"/>
      <c r="O6518" s="385"/>
      <c r="P6518" s="394" t="str">
        <f>TEXT(daily!$B6518,"mmmm")</f>
        <v>January</v>
      </c>
      <c r="Q6518" s="397"/>
      <c r="R6518" s="313" t="str">
        <f t="shared" si="141"/>
        <v>1900</v>
      </c>
    </row>
    <row r="6519" ht="24" customHeight="1" spans="1:18">
      <c r="A6519" s="383"/>
      <c r="B6519" s="384"/>
      <c r="C6519" s="385"/>
      <c r="D6519" s="386"/>
      <c r="E6519" s="387"/>
      <c r="F6519" s="388"/>
      <c r="G6519" s="389"/>
      <c r="H6519" s="390"/>
      <c r="I6519" s="388"/>
      <c r="J6519" s="389"/>
      <c r="K6519" s="385"/>
      <c r="L6519" s="385"/>
      <c r="M6519" s="385"/>
      <c r="N6519" s="385"/>
      <c r="O6519" s="385"/>
      <c r="P6519" s="394" t="str">
        <f>TEXT(daily!$B6519,"mmmm")</f>
        <v>January</v>
      </c>
      <c r="Q6519" s="396"/>
      <c r="R6519" s="313" t="str">
        <f t="shared" si="141"/>
        <v>1900</v>
      </c>
    </row>
    <row r="6520" ht="24" customHeight="1" spans="1:18">
      <c r="A6520" s="383"/>
      <c r="B6520" s="384"/>
      <c r="C6520" s="385"/>
      <c r="D6520" s="386"/>
      <c r="E6520" s="387"/>
      <c r="F6520" s="388"/>
      <c r="G6520" s="389"/>
      <c r="H6520" s="390"/>
      <c r="I6520" s="388"/>
      <c r="J6520" s="389"/>
      <c r="K6520" s="385"/>
      <c r="L6520" s="385"/>
      <c r="M6520" s="385"/>
      <c r="N6520" s="385"/>
      <c r="O6520" s="385"/>
      <c r="P6520" s="394" t="str">
        <f>TEXT(daily!$B6520,"mmmm")</f>
        <v>January</v>
      </c>
      <c r="Q6520" s="397"/>
      <c r="R6520" s="313" t="str">
        <f t="shared" si="141"/>
        <v>1900</v>
      </c>
    </row>
    <row r="6521" ht="24" customHeight="1" spans="1:18">
      <c r="A6521" s="383"/>
      <c r="B6521" s="384"/>
      <c r="C6521" s="385"/>
      <c r="D6521" s="386"/>
      <c r="E6521" s="387"/>
      <c r="F6521" s="388"/>
      <c r="G6521" s="389"/>
      <c r="H6521" s="390"/>
      <c r="I6521" s="388"/>
      <c r="J6521" s="389"/>
      <c r="K6521" s="385"/>
      <c r="L6521" s="385"/>
      <c r="M6521" s="385"/>
      <c r="N6521" s="385"/>
      <c r="O6521" s="385"/>
      <c r="P6521" s="394" t="str">
        <f>TEXT(daily!$B6521,"mmmm")</f>
        <v>January</v>
      </c>
      <c r="Q6521" s="396"/>
      <c r="R6521" s="313" t="str">
        <f t="shared" si="141"/>
        <v>1900</v>
      </c>
    </row>
    <row r="6522" ht="24" customHeight="1" spans="1:18">
      <c r="A6522" s="383"/>
      <c r="B6522" s="384"/>
      <c r="C6522" s="385"/>
      <c r="D6522" s="386"/>
      <c r="E6522" s="387"/>
      <c r="F6522" s="388"/>
      <c r="G6522" s="389"/>
      <c r="H6522" s="390"/>
      <c r="I6522" s="388"/>
      <c r="J6522" s="389"/>
      <c r="K6522" s="385"/>
      <c r="L6522" s="385"/>
      <c r="M6522" s="385"/>
      <c r="N6522" s="385"/>
      <c r="O6522" s="385"/>
      <c r="P6522" s="394" t="str">
        <f>TEXT(daily!$B6522,"mmmm")</f>
        <v>January</v>
      </c>
      <c r="Q6522" s="397"/>
      <c r="R6522" s="313" t="str">
        <f t="shared" si="141"/>
        <v>1900</v>
      </c>
    </row>
    <row r="6523" ht="24" customHeight="1" spans="1:18">
      <c r="A6523" s="383"/>
      <c r="B6523" s="384"/>
      <c r="C6523" s="385"/>
      <c r="D6523" s="386"/>
      <c r="E6523" s="387"/>
      <c r="F6523" s="388"/>
      <c r="G6523" s="389"/>
      <c r="H6523" s="390"/>
      <c r="I6523" s="388"/>
      <c r="J6523" s="389"/>
      <c r="K6523" s="385"/>
      <c r="L6523" s="385"/>
      <c r="M6523" s="385"/>
      <c r="N6523" s="385"/>
      <c r="O6523" s="385"/>
      <c r="P6523" s="394" t="str">
        <f>TEXT(daily!$B6523,"mmmm")</f>
        <v>January</v>
      </c>
      <c r="Q6523" s="396"/>
      <c r="R6523" s="313" t="str">
        <f t="shared" si="141"/>
        <v>1900</v>
      </c>
    </row>
    <row r="6524" ht="24" customHeight="1" spans="1:18">
      <c r="A6524" s="383"/>
      <c r="B6524" s="384"/>
      <c r="C6524" s="385"/>
      <c r="D6524" s="386"/>
      <c r="E6524" s="387"/>
      <c r="F6524" s="388"/>
      <c r="G6524" s="389"/>
      <c r="H6524" s="390"/>
      <c r="I6524" s="388"/>
      <c r="J6524" s="389"/>
      <c r="K6524" s="385"/>
      <c r="L6524" s="385"/>
      <c r="M6524" s="385"/>
      <c r="N6524" s="385"/>
      <c r="O6524" s="385"/>
      <c r="P6524" s="394" t="str">
        <f>TEXT(daily!$B6524,"mmmm")</f>
        <v>January</v>
      </c>
      <c r="Q6524" s="397"/>
      <c r="R6524" s="313" t="str">
        <f t="shared" si="141"/>
        <v>1900</v>
      </c>
    </row>
    <row r="6525" ht="24" customHeight="1" spans="1:18">
      <c r="A6525" s="383"/>
      <c r="B6525" s="384"/>
      <c r="C6525" s="385"/>
      <c r="D6525" s="386"/>
      <c r="E6525" s="387"/>
      <c r="F6525" s="388"/>
      <c r="G6525" s="389"/>
      <c r="H6525" s="390"/>
      <c r="I6525" s="388"/>
      <c r="J6525" s="389"/>
      <c r="K6525" s="385"/>
      <c r="L6525" s="385"/>
      <c r="M6525" s="385"/>
      <c r="N6525" s="385"/>
      <c r="O6525" s="385"/>
      <c r="P6525" s="394" t="str">
        <f>TEXT(daily!$B6525,"mmmm")</f>
        <v>January</v>
      </c>
      <c r="Q6525" s="396"/>
      <c r="R6525" s="313" t="str">
        <f t="shared" si="141"/>
        <v>1900</v>
      </c>
    </row>
    <row r="6526" ht="24" customHeight="1" spans="1:18">
      <c r="A6526" s="383"/>
      <c r="B6526" s="384"/>
      <c r="C6526" s="385"/>
      <c r="D6526" s="386"/>
      <c r="E6526" s="387"/>
      <c r="F6526" s="388"/>
      <c r="G6526" s="389"/>
      <c r="H6526" s="390"/>
      <c r="I6526" s="388"/>
      <c r="J6526" s="389"/>
      <c r="K6526" s="385"/>
      <c r="L6526" s="385"/>
      <c r="M6526" s="385"/>
      <c r="N6526" s="385"/>
      <c r="O6526" s="385"/>
      <c r="P6526" s="394" t="str">
        <f>TEXT(daily!$B6526,"mmmm")</f>
        <v>January</v>
      </c>
      <c r="Q6526" s="397"/>
      <c r="R6526" s="313" t="str">
        <f t="shared" si="141"/>
        <v>1900</v>
      </c>
    </row>
    <row r="6527" ht="24" customHeight="1" spans="1:18">
      <c r="A6527" s="383"/>
      <c r="B6527" s="384"/>
      <c r="C6527" s="385"/>
      <c r="D6527" s="386"/>
      <c r="E6527" s="387"/>
      <c r="F6527" s="388"/>
      <c r="G6527" s="389"/>
      <c r="H6527" s="390"/>
      <c r="I6527" s="388"/>
      <c r="J6527" s="389"/>
      <c r="K6527" s="385"/>
      <c r="L6527" s="385"/>
      <c r="M6527" s="385"/>
      <c r="N6527" s="385"/>
      <c r="O6527" s="385"/>
      <c r="P6527" s="394" t="str">
        <f>TEXT(daily!$B6527,"mmmm")</f>
        <v>January</v>
      </c>
      <c r="Q6527" s="396"/>
      <c r="R6527" s="313" t="str">
        <f t="shared" si="141"/>
        <v>1900</v>
      </c>
    </row>
    <row r="6528" ht="24" customHeight="1" spans="1:18">
      <c r="A6528" s="383"/>
      <c r="B6528" s="384"/>
      <c r="C6528" s="385"/>
      <c r="D6528" s="386"/>
      <c r="E6528" s="387"/>
      <c r="F6528" s="388"/>
      <c r="G6528" s="389"/>
      <c r="H6528" s="390"/>
      <c r="I6528" s="388"/>
      <c r="J6528" s="389"/>
      <c r="K6528" s="385"/>
      <c r="L6528" s="385"/>
      <c r="M6528" s="385"/>
      <c r="N6528" s="385"/>
      <c r="O6528" s="385"/>
      <c r="P6528" s="394" t="str">
        <f>TEXT(daily!$B6528,"mmmm")</f>
        <v>January</v>
      </c>
      <c r="Q6528" s="397"/>
      <c r="R6528" s="313" t="str">
        <f t="shared" si="141"/>
        <v>1900</v>
      </c>
    </row>
    <row r="6529" ht="24" customHeight="1" spans="1:18">
      <c r="A6529" s="383"/>
      <c r="B6529" s="384"/>
      <c r="C6529" s="385"/>
      <c r="D6529" s="386"/>
      <c r="E6529" s="387"/>
      <c r="F6529" s="388"/>
      <c r="G6529" s="389"/>
      <c r="H6529" s="390"/>
      <c r="I6529" s="388"/>
      <c r="J6529" s="389"/>
      <c r="K6529" s="385"/>
      <c r="L6529" s="385"/>
      <c r="M6529" s="385"/>
      <c r="N6529" s="385"/>
      <c r="O6529" s="385"/>
      <c r="P6529" s="394" t="str">
        <f>TEXT(daily!$B6529,"mmmm")</f>
        <v>January</v>
      </c>
      <c r="Q6529" s="396"/>
      <c r="R6529" s="313" t="str">
        <f t="shared" si="141"/>
        <v>1900</v>
      </c>
    </row>
    <row r="6530" ht="24" customHeight="1" spans="1:18">
      <c r="A6530" s="383"/>
      <c r="B6530" s="384"/>
      <c r="C6530" s="385"/>
      <c r="D6530" s="386"/>
      <c r="E6530" s="387"/>
      <c r="F6530" s="388"/>
      <c r="G6530" s="389"/>
      <c r="H6530" s="390"/>
      <c r="I6530" s="388"/>
      <c r="J6530" s="389"/>
      <c r="K6530" s="385"/>
      <c r="L6530" s="385"/>
      <c r="M6530" s="385"/>
      <c r="N6530" s="385"/>
      <c r="O6530" s="385"/>
      <c r="P6530" s="394" t="str">
        <f>TEXT(daily!$B6530,"mmmm")</f>
        <v>January</v>
      </c>
      <c r="Q6530" s="397"/>
      <c r="R6530" s="313" t="str">
        <f t="shared" si="141"/>
        <v>1900</v>
      </c>
    </row>
    <row r="6531" ht="24" customHeight="1" spans="1:18">
      <c r="A6531" s="383"/>
      <c r="B6531" s="384"/>
      <c r="C6531" s="385"/>
      <c r="D6531" s="386"/>
      <c r="E6531" s="387"/>
      <c r="F6531" s="388"/>
      <c r="G6531" s="389"/>
      <c r="H6531" s="390"/>
      <c r="I6531" s="388"/>
      <c r="J6531" s="389"/>
      <c r="K6531" s="385"/>
      <c r="L6531" s="385"/>
      <c r="M6531" s="385"/>
      <c r="N6531" s="385"/>
      <c r="O6531" s="385"/>
      <c r="P6531" s="394" t="str">
        <f>TEXT(daily!$B6531,"mmmm")</f>
        <v>January</v>
      </c>
      <c r="Q6531" s="396"/>
      <c r="R6531" s="313" t="str">
        <f t="shared" si="141"/>
        <v>1900</v>
      </c>
    </row>
    <row r="6532" ht="24" customHeight="1" spans="1:18">
      <c r="A6532" s="383"/>
      <c r="B6532" s="384"/>
      <c r="C6532" s="385"/>
      <c r="D6532" s="386"/>
      <c r="E6532" s="387"/>
      <c r="F6532" s="388"/>
      <c r="G6532" s="389"/>
      <c r="H6532" s="390"/>
      <c r="I6532" s="388"/>
      <c r="J6532" s="389"/>
      <c r="K6532" s="385"/>
      <c r="L6532" s="385"/>
      <c r="M6532" s="385"/>
      <c r="N6532" s="385"/>
      <c r="O6532" s="385"/>
      <c r="P6532" s="394" t="str">
        <f>TEXT(daily!$B6532,"mmmm")</f>
        <v>January</v>
      </c>
      <c r="Q6532" s="397"/>
      <c r="R6532" s="313" t="str">
        <f t="shared" si="141"/>
        <v>1900</v>
      </c>
    </row>
    <row r="6533" ht="24" customHeight="1" spans="1:18">
      <c r="A6533" s="383"/>
      <c r="B6533" s="384"/>
      <c r="C6533" s="385"/>
      <c r="D6533" s="386"/>
      <c r="E6533" s="387"/>
      <c r="F6533" s="388"/>
      <c r="G6533" s="389"/>
      <c r="H6533" s="390"/>
      <c r="I6533" s="388"/>
      <c r="J6533" s="389"/>
      <c r="K6533" s="385"/>
      <c r="L6533" s="385"/>
      <c r="M6533" s="385"/>
      <c r="N6533" s="385"/>
      <c r="O6533" s="385"/>
      <c r="P6533" s="394" t="str">
        <f>TEXT(daily!$B6533,"mmmm")</f>
        <v>January</v>
      </c>
      <c r="Q6533" s="396"/>
      <c r="R6533" s="313" t="str">
        <f t="shared" si="141"/>
        <v>1900</v>
      </c>
    </row>
    <row r="6534" ht="24" customHeight="1" spans="1:18">
      <c r="A6534" s="383"/>
      <c r="B6534" s="384"/>
      <c r="C6534" s="385"/>
      <c r="D6534" s="386"/>
      <c r="E6534" s="387"/>
      <c r="F6534" s="388"/>
      <c r="G6534" s="389"/>
      <c r="H6534" s="390"/>
      <c r="I6534" s="388"/>
      <c r="J6534" s="389"/>
      <c r="K6534" s="385"/>
      <c r="L6534" s="385"/>
      <c r="M6534" s="385"/>
      <c r="N6534" s="385"/>
      <c r="O6534" s="385"/>
      <c r="P6534" s="394" t="str">
        <f>TEXT(daily!$B6534,"mmmm")</f>
        <v>January</v>
      </c>
      <c r="Q6534" s="397"/>
      <c r="R6534" s="313" t="str">
        <f t="shared" si="141"/>
        <v>1900</v>
      </c>
    </row>
    <row r="6535" ht="24" customHeight="1" spans="1:18">
      <c r="A6535" s="383"/>
      <c r="B6535" s="384"/>
      <c r="C6535" s="385"/>
      <c r="D6535" s="386"/>
      <c r="E6535" s="387"/>
      <c r="F6535" s="388"/>
      <c r="G6535" s="389"/>
      <c r="H6535" s="390"/>
      <c r="I6535" s="388"/>
      <c r="J6535" s="389"/>
      <c r="K6535" s="385"/>
      <c r="L6535" s="385"/>
      <c r="M6535" s="385"/>
      <c r="N6535" s="385"/>
      <c r="O6535" s="385"/>
      <c r="P6535" s="394" t="str">
        <f>TEXT(daily!$B6535,"mmmm")</f>
        <v>January</v>
      </c>
      <c r="Q6535" s="396"/>
      <c r="R6535" s="313" t="str">
        <f t="shared" si="141"/>
        <v>1900</v>
      </c>
    </row>
    <row r="6536" ht="24" customHeight="1" spans="1:18">
      <c r="A6536" s="383"/>
      <c r="B6536" s="384"/>
      <c r="C6536" s="385"/>
      <c r="D6536" s="386"/>
      <c r="E6536" s="387"/>
      <c r="F6536" s="388"/>
      <c r="G6536" s="389"/>
      <c r="H6536" s="390"/>
      <c r="I6536" s="388"/>
      <c r="J6536" s="389"/>
      <c r="K6536" s="385"/>
      <c r="L6536" s="385"/>
      <c r="M6536" s="385"/>
      <c r="N6536" s="385"/>
      <c r="O6536" s="385"/>
      <c r="P6536" s="394" t="str">
        <f>TEXT(daily!$B6536,"mmmm")</f>
        <v>January</v>
      </c>
      <c r="Q6536" s="397"/>
      <c r="R6536" s="313" t="str">
        <f t="shared" si="141"/>
        <v>1900</v>
      </c>
    </row>
    <row r="6537" ht="24" customHeight="1" spans="1:18">
      <c r="A6537" s="383"/>
      <c r="B6537" s="384"/>
      <c r="C6537" s="385"/>
      <c r="D6537" s="386"/>
      <c r="E6537" s="387"/>
      <c r="F6537" s="388"/>
      <c r="G6537" s="389"/>
      <c r="H6537" s="390"/>
      <c r="I6537" s="388"/>
      <c r="J6537" s="389"/>
      <c r="K6537" s="385"/>
      <c r="L6537" s="385"/>
      <c r="M6537" s="385"/>
      <c r="N6537" s="385"/>
      <c r="O6537" s="385"/>
      <c r="P6537" s="394" t="str">
        <f>TEXT(daily!$B6537,"mmmm")</f>
        <v>January</v>
      </c>
      <c r="Q6537" s="396"/>
      <c r="R6537" s="313" t="str">
        <f t="shared" si="141"/>
        <v>1900</v>
      </c>
    </row>
    <row r="6538" ht="24" customHeight="1" spans="1:18">
      <c r="A6538" s="383"/>
      <c r="B6538" s="384"/>
      <c r="C6538" s="385"/>
      <c r="D6538" s="386"/>
      <c r="E6538" s="387"/>
      <c r="F6538" s="388"/>
      <c r="G6538" s="389"/>
      <c r="H6538" s="390"/>
      <c r="I6538" s="388"/>
      <c r="J6538" s="389"/>
      <c r="K6538" s="385"/>
      <c r="L6538" s="385"/>
      <c r="M6538" s="385"/>
      <c r="N6538" s="385"/>
      <c r="O6538" s="385"/>
      <c r="P6538" s="394" t="str">
        <f>TEXT(daily!$B6538,"mmmm")</f>
        <v>January</v>
      </c>
      <c r="Q6538" s="397"/>
      <c r="R6538" s="313" t="str">
        <f t="shared" si="141"/>
        <v>1900</v>
      </c>
    </row>
    <row r="6539" ht="24" customHeight="1" spans="1:18">
      <c r="A6539" s="383"/>
      <c r="B6539" s="384"/>
      <c r="C6539" s="385"/>
      <c r="D6539" s="386"/>
      <c r="E6539" s="387"/>
      <c r="F6539" s="388"/>
      <c r="G6539" s="389"/>
      <c r="H6539" s="390"/>
      <c r="I6539" s="388"/>
      <c r="J6539" s="389"/>
      <c r="K6539" s="385"/>
      <c r="L6539" s="385"/>
      <c r="M6539" s="385"/>
      <c r="N6539" s="385"/>
      <c r="O6539" s="385"/>
      <c r="P6539" s="394" t="str">
        <f>TEXT(daily!$B6539,"mmmm")</f>
        <v>January</v>
      </c>
      <c r="Q6539" s="396"/>
      <c r="R6539" s="313" t="str">
        <f t="shared" si="141"/>
        <v>1900</v>
      </c>
    </row>
    <row r="6540" ht="24" customHeight="1" spans="1:18">
      <c r="A6540" s="383"/>
      <c r="B6540" s="384"/>
      <c r="C6540" s="385"/>
      <c r="D6540" s="386"/>
      <c r="E6540" s="387"/>
      <c r="F6540" s="388"/>
      <c r="G6540" s="389"/>
      <c r="H6540" s="390"/>
      <c r="I6540" s="388"/>
      <c r="J6540" s="389"/>
      <c r="K6540" s="385"/>
      <c r="L6540" s="385"/>
      <c r="M6540" s="385"/>
      <c r="N6540" s="385"/>
      <c r="O6540" s="385"/>
      <c r="P6540" s="394" t="str">
        <f>TEXT(daily!$B6540,"mmmm")</f>
        <v>January</v>
      </c>
      <c r="Q6540" s="397"/>
      <c r="R6540" s="313" t="str">
        <f t="shared" si="141"/>
        <v>1900</v>
      </c>
    </row>
    <row r="6541" ht="24" customHeight="1" spans="1:18">
      <c r="A6541" s="383"/>
      <c r="B6541" s="384"/>
      <c r="C6541" s="385"/>
      <c r="D6541" s="386"/>
      <c r="E6541" s="387"/>
      <c r="F6541" s="388"/>
      <c r="G6541" s="389"/>
      <c r="H6541" s="390"/>
      <c r="I6541" s="388"/>
      <c r="J6541" s="389"/>
      <c r="K6541" s="385"/>
      <c r="L6541" s="385"/>
      <c r="M6541" s="385"/>
      <c r="N6541" s="385"/>
      <c r="O6541" s="385"/>
      <c r="P6541" s="394" t="str">
        <f>TEXT(daily!$B6541,"mmmm")</f>
        <v>January</v>
      </c>
      <c r="Q6541" s="396"/>
      <c r="R6541" s="313" t="str">
        <f t="shared" si="141"/>
        <v>1900</v>
      </c>
    </row>
    <row r="6542" ht="24" customHeight="1" spans="1:18">
      <c r="A6542" s="383"/>
      <c r="B6542" s="384"/>
      <c r="C6542" s="385"/>
      <c r="D6542" s="386"/>
      <c r="E6542" s="387"/>
      <c r="F6542" s="388"/>
      <c r="G6542" s="389"/>
      <c r="H6542" s="390"/>
      <c r="I6542" s="388"/>
      <c r="J6542" s="389"/>
      <c r="K6542" s="385"/>
      <c r="L6542" s="385"/>
      <c r="M6542" s="385"/>
      <c r="N6542" s="385"/>
      <c r="O6542" s="385"/>
      <c r="P6542" s="394" t="str">
        <f>TEXT(daily!$B6542,"mmmm")</f>
        <v>January</v>
      </c>
      <c r="Q6542" s="397"/>
      <c r="R6542" s="313" t="str">
        <f t="shared" si="141"/>
        <v>1900</v>
      </c>
    </row>
    <row r="6543" ht="24" customHeight="1" spans="1:18">
      <c r="A6543" s="383"/>
      <c r="B6543" s="384"/>
      <c r="C6543" s="385"/>
      <c r="D6543" s="386"/>
      <c r="E6543" s="387"/>
      <c r="F6543" s="388"/>
      <c r="G6543" s="389"/>
      <c r="H6543" s="390"/>
      <c r="I6543" s="388"/>
      <c r="J6543" s="389"/>
      <c r="K6543" s="385"/>
      <c r="L6543" s="385"/>
      <c r="M6543" s="385"/>
      <c r="N6543" s="385"/>
      <c r="O6543" s="385"/>
      <c r="P6543" s="394" t="str">
        <f>TEXT(daily!$B6543,"mmmm")</f>
        <v>January</v>
      </c>
      <c r="Q6543" s="396"/>
      <c r="R6543" s="313" t="str">
        <f t="shared" ref="R6543:R6606" si="142">TEXT(B6543,"yyyy")</f>
        <v>1900</v>
      </c>
    </row>
    <row r="6544" ht="24" customHeight="1" spans="1:18">
      <c r="A6544" s="383"/>
      <c r="B6544" s="384"/>
      <c r="C6544" s="385"/>
      <c r="D6544" s="386"/>
      <c r="E6544" s="387"/>
      <c r="F6544" s="388"/>
      <c r="G6544" s="389"/>
      <c r="H6544" s="390"/>
      <c r="I6544" s="388"/>
      <c r="J6544" s="389"/>
      <c r="K6544" s="385"/>
      <c r="L6544" s="385"/>
      <c r="M6544" s="385"/>
      <c r="N6544" s="385"/>
      <c r="O6544" s="385"/>
      <c r="P6544" s="394" t="str">
        <f>TEXT(daily!$B6544,"mmmm")</f>
        <v>January</v>
      </c>
      <c r="Q6544" s="397"/>
      <c r="R6544" s="313" t="str">
        <f t="shared" si="142"/>
        <v>1900</v>
      </c>
    </row>
    <row r="6545" ht="24" customHeight="1" spans="1:18">
      <c r="A6545" s="383"/>
      <c r="B6545" s="384"/>
      <c r="C6545" s="385"/>
      <c r="D6545" s="386"/>
      <c r="E6545" s="387"/>
      <c r="F6545" s="388"/>
      <c r="G6545" s="389"/>
      <c r="H6545" s="390"/>
      <c r="I6545" s="388"/>
      <c r="J6545" s="389"/>
      <c r="K6545" s="385"/>
      <c r="L6545" s="385"/>
      <c r="M6545" s="385"/>
      <c r="N6545" s="385"/>
      <c r="O6545" s="385"/>
      <c r="P6545" s="394" t="str">
        <f>TEXT(daily!$B6545,"mmmm")</f>
        <v>January</v>
      </c>
      <c r="Q6545" s="396"/>
      <c r="R6545" s="313" t="str">
        <f t="shared" si="142"/>
        <v>1900</v>
      </c>
    </row>
    <row r="6546" ht="24" customHeight="1" spans="1:18">
      <c r="A6546" s="383"/>
      <c r="B6546" s="384"/>
      <c r="C6546" s="385"/>
      <c r="D6546" s="386"/>
      <c r="E6546" s="387"/>
      <c r="F6546" s="388"/>
      <c r="G6546" s="389"/>
      <c r="H6546" s="390"/>
      <c r="I6546" s="388"/>
      <c r="J6546" s="389"/>
      <c r="K6546" s="385"/>
      <c r="L6546" s="385"/>
      <c r="M6546" s="385"/>
      <c r="N6546" s="385"/>
      <c r="O6546" s="385"/>
      <c r="P6546" s="394" t="str">
        <f>TEXT(daily!$B6546,"mmmm")</f>
        <v>January</v>
      </c>
      <c r="Q6546" s="397"/>
      <c r="R6546" s="313" t="str">
        <f t="shared" si="142"/>
        <v>1900</v>
      </c>
    </row>
    <row r="6547" ht="24" customHeight="1" spans="1:18">
      <c r="A6547" s="383"/>
      <c r="B6547" s="384"/>
      <c r="C6547" s="385"/>
      <c r="D6547" s="386"/>
      <c r="E6547" s="387"/>
      <c r="F6547" s="388"/>
      <c r="G6547" s="389"/>
      <c r="H6547" s="390"/>
      <c r="I6547" s="388"/>
      <c r="J6547" s="389"/>
      <c r="K6547" s="385"/>
      <c r="L6547" s="385"/>
      <c r="M6547" s="385"/>
      <c r="N6547" s="385"/>
      <c r="O6547" s="385"/>
      <c r="P6547" s="394" t="str">
        <f>TEXT(daily!$B6547,"mmmm")</f>
        <v>January</v>
      </c>
      <c r="Q6547" s="396"/>
      <c r="R6547" s="313" t="str">
        <f t="shared" si="142"/>
        <v>1900</v>
      </c>
    </row>
    <row r="6548" ht="24" customHeight="1" spans="1:18">
      <c r="A6548" s="383"/>
      <c r="B6548" s="384"/>
      <c r="C6548" s="385"/>
      <c r="D6548" s="386"/>
      <c r="E6548" s="387"/>
      <c r="F6548" s="388"/>
      <c r="G6548" s="389"/>
      <c r="H6548" s="390"/>
      <c r="I6548" s="388"/>
      <c r="J6548" s="389"/>
      <c r="K6548" s="385"/>
      <c r="L6548" s="385"/>
      <c r="M6548" s="385"/>
      <c r="N6548" s="385"/>
      <c r="O6548" s="385"/>
      <c r="P6548" s="394" t="str">
        <f>TEXT(daily!$B6548,"mmmm")</f>
        <v>January</v>
      </c>
      <c r="Q6548" s="397"/>
      <c r="R6548" s="313" t="str">
        <f t="shared" si="142"/>
        <v>1900</v>
      </c>
    </row>
    <row r="6549" ht="24" customHeight="1" spans="1:18">
      <c r="A6549" s="383"/>
      <c r="B6549" s="384"/>
      <c r="C6549" s="385"/>
      <c r="D6549" s="386"/>
      <c r="E6549" s="387"/>
      <c r="F6549" s="388"/>
      <c r="G6549" s="389"/>
      <c r="H6549" s="390"/>
      <c r="I6549" s="388"/>
      <c r="J6549" s="389"/>
      <c r="K6549" s="385"/>
      <c r="L6549" s="385"/>
      <c r="M6549" s="385"/>
      <c r="N6549" s="385"/>
      <c r="O6549" s="385"/>
      <c r="P6549" s="394" t="str">
        <f>TEXT(daily!$B6549,"mmmm")</f>
        <v>January</v>
      </c>
      <c r="Q6549" s="396"/>
      <c r="R6549" s="313" t="str">
        <f t="shared" si="142"/>
        <v>1900</v>
      </c>
    </row>
    <row r="6550" ht="24" customHeight="1" spans="1:18">
      <c r="A6550" s="383"/>
      <c r="B6550" s="384"/>
      <c r="C6550" s="385"/>
      <c r="D6550" s="386"/>
      <c r="E6550" s="387"/>
      <c r="F6550" s="388"/>
      <c r="G6550" s="389"/>
      <c r="H6550" s="390"/>
      <c r="I6550" s="388"/>
      <c r="J6550" s="389"/>
      <c r="K6550" s="385"/>
      <c r="L6550" s="385"/>
      <c r="M6550" s="385"/>
      <c r="N6550" s="385"/>
      <c r="O6550" s="385"/>
      <c r="P6550" s="394" t="str">
        <f>TEXT(daily!$B6550,"mmmm")</f>
        <v>January</v>
      </c>
      <c r="Q6550" s="397"/>
      <c r="R6550" s="313" t="str">
        <f t="shared" si="142"/>
        <v>1900</v>
      </c>
    </row>
    <row r="6551" ht="24" customHeight="1" spans="1:18">
      <c r="A6551" s="383"/>
      <c r="B6551" s="384"/>
      <c r="C6551" s="385"/>
      <c r="D6551" s="386"/>
      <c r="E6551" s="387"/>
      <c r="F6551" s="388"/>
      <c r="G6551" s="389"/>
      <c r="H6551" s="390"/>
      <c r="I6551" s="388"/>
      <c r="J6551" s="389"/>
      <c r="K6551" s="385"/>
      <c r="L6551" s="385"/>
      <c r="M6551" s="385"/>
      <c r="N6551" s="385"/>
      <c r="O6551" s="385"/>
      <c r="P6551" s="394" t="str">
        <f>TEXT(daily!$B6551,"mmmm")</f>
        <v>January</v>
      </c>
      <c r="Q6551" s="396"/>
      <c r="R6551" s="313" t="str">
        <f t="shared" si="142"/>
        <v>1900</v>
      </c>
    </row>
    <row r="6552" ht="24" customHeight="1" spans="1:18">
      <c r="A6552" s="383"/>
      <c r="B6552" s="384"/>
      <c r="C6552" s="385"/>
      <c r="D6552" s="386"/>
      <c r="E6552" s="387"/>
      <c r="F6552" s="388"/>
      <c r="G6552" s="389"/>
      <c r="H6552" s="390"/>
      <c r="I6552" s="388"/>
      <c r="J6552" s="389"/>
      <c r="K6552" s="385"/>
      <c r="L6552" s="385"/>
      <c r="M6552" s="385"/>
      <c r="N6552" s="385"/>
      <c r="O6552" s="385"/>
      <c r="P6552" s="394" t="str">
        <f>TEXT(daily!$B6552,"mmmm")</f>
        <v>January</v>
      </c>
      <c r="Q6552" s="397"/>
      <c r="R6552" s="313" t="str">
        <f t="shared" si="142"/>
        <v>1900</v>
      </c>
    </row>
    <row r="6553" ht="24" customHeight="1" spans="1:18">
      <c r="A6553" s="383"/>
      <c r="B6553" s="384"/>
      <c r="C6553" s="385"/>
      <c r="D6553" s="386"/>
      <c r="E6553" s="387"/>
      <c r="F6553" s="388"/>
      <c r="G6553" s="389"/>
      <c r="H6553" s="390"/>
      <c r="I6553" s="388"/>
      <c r="J6553" s="389"/>
      <c r="K6553" s="385"/>
      <c r="L6553" s="385"/>
      <c r="M6553" s="385"/>
      <c r="N6553" s="385"/>
      <c r="O6553" s="385"/>
      <c r="P6553" s="394" t="str">
        <f>TEXT(daily!$B6553,"mmmm")</f>
        <v>January</v>
      </c>
      <c r="Q6553" s="396"/>
      <c r="R6553" s="313" t="str">
        <f t="shared" si="142"/>
        <v>1900</v>
      </c>
    </row>
    <row r="6554" ht="24" customHeight="1" spans="1:18">
      <c r="A6554" s="383"/>
      <c r="B6554" s="384"/>
      <c r="C6554" s="385"/>
      <c r="D6554" s="386"/>
      <c r="E6554" s="387"/>
      <c r="F6554" s="388"/>
      <c r="G6554" s="389"/>
      <c r="H6554" s="390"/>
      <c r="I6554" s="388"/>
      <c r="J6554" s="389"/>
      <c r="K6554" s="385"/>
      <c r="L6554" s="385"/>
      <c r="M6554" s="385"/>
      <c r="N6554" s="385"/>
      <c r="O6554" s="385"/>
      <c r="P6554" s="394" t="str">
        <f>TEXT(daily!$B6554,"mmmm")</f>
        <v>January</v>
      </c>
      <c r="Q6554" s="397"/>
      <c r="R6554" s="313" t="str">
        <f t="shared" si="142"/>
        <v>1900</v>
      </c>
    </row>
    <row r="6555" ht="24" customHeight="1" spans="1:18">
      <c r="A6555" s="383"/>
      <c r="B6555" s="384"/>
      <c r="C6555" s="385"/>
      <c r="D6555" s="386"/>
      <c r="E6555" s="387"/>
      <c r="F6555" s="388"/>
      <c r="G6555" s="389"/>
      <c r="H6555" s="390"/>
      <c r="I6555" s="388"/>
      <c r="J6555" s="389"/>
      <c r="K6555" s="385"/>
      <c r="L6555" s="385"/>
      <c r="M6555" s="385"/>
      <c r="N6555" s="385"/>
      <c r="O6555" s="385"/>
      <c r="P6555" s="394" t="str">
        <f>TEXT(daily!$B6555,"mmmm")</f>
        <v>January</v>
      </c>
      <c r="Q6555" s="396"/>
      <c r="R6555" s="313" t="str">
        <f t="shared" si="142"/>
        <v>1900</v>
      </c>
    </row>
    <row r="6556" ht="24" customHeight="1" spans="1:18">
      <c r="A6556" s="383"/>
      <c r="B6556" s="384"/>
      <c r="C6556" s="385"/>
      <c r="D6556" s="386"/>
      <c r="E6556" s="387"/>
      <c r="F6556" s="388"/>
      <c r="G6556" s="389"/>
      <c r="H6556" s="390"/>
      <c r="I6556" s="388"/>
      <c r="J6556" s="389"/>
      <c r="K6556" s="385"/>
      <c r="L6556" s="385"/>
      <c r="M6556" s="385"/>
      <c r="N6556" s="385"/>
      <c r="O6556" s="385"/>
      <c r="P6556" s="394" t="str">
        <f>TEXT(daily!$B6556,"mmmm")</f>
        <v>January</v>
      </c>
      <c r="Q6556" s="397"/>
      <c r="R6556" s="313" t="str">
        <f t="shared" si="142"/>
        <v>1900</v>
      </c>
    </row>
    <row r="6557" ht="24" customHeight="1" spans="1:18">
      <c r="A6557" s="383"/>
      <c r="B6557" s="384"/>
      <c r="C6557" s="385"/>
      <c r="D6557" s="386"/>
      <c r="E6557" s="387"/>
      <c r="F6557" s="388"/>
      <c r="G6557" s="389"/>
      <c r="H6557" s="390"/>
      <c r="I6557" s="388"/>
      <c r="J6557" s="389"/>
      <c r="K6557" s="385"/>
      <c r="L6557" s="385"/>
      <c r="M6557" s="385"/>
      <c r="N6557" s="385"/>
      <c r="O6557" s="385"/>
      <c r="P6557" s="394" t="str">
        <f>TEXT(daily!$B6557,"mmmm")</f>
        <v>January</v>
      </c>
      <c r="Q6557" s="396"/>
      <c r="R6557" s="313" t="str">
        <f t="shared" si="142"/>
        <v>1900</v>
      </c>
    </row>
    <row r="6558" ht="24" customHeight="1" spans="1:18">
      <c r="A6558" s="383"/>
      <c r="B6558" s="384"/>
      <c r="C6558" s="385"/>
      <c r="D6558" s="386"/>
      <c r="E6558" s="387"/>
      <c r="F6558" s="388"/>
      <c r="G6558" s="389"/>
      <c r="H6558" s="390"/>
      <c r="I6558" s="388"/>
      <c r="J6558" s="389"/>
      <c r="K6558" s="385"/>
      <c r="L6558" s="385"/>
      <c r="M6558" s="385"/>
      <c r="N6558" s="385"/>
      <c r="O6558" s="385"/>
      <c r="P6558" s="394" t="str">
        <f>TEXT(daily!$B6558,"mmmm")</f>
        <v>January</v>
      </c>
      <c r="Q6558" s="397"/>
      <c r="R6558" s="313" t="str">
        <f t="shared" si="142"/>
        <v>1900</v>
      </c>
    </row>
    <row r="6559" ht="24" customHeight="1" spans="1:18">
      <c r="A6559" s="383"/>
      <c r="B6559" s="384"/>
      <c r="C6559" s="385"/>
      <c r="D6559" s="386"/>
      <c r="E6559" s="387"/>
      <c r="F6559" s="388"/>
      <c r="G6559" s="389"/>
      <c r="H6559" s="390"/>
      <c r="I6559" s="388"/>
      <c r="J6559" s="389"/>
      <c r="K6559" s="385"/>
      <c r="L6559" s="385"/>
      <c r="M6559" s="385"/>
      <c r="N6559" s="385"/>
      <c r="O6559" s="385"/>
      <c r="P6559" s="394" t="str">
        <f>TEXT(daily!$B6559,"mmmm")</f>
        <v>January</v>
      </c>
      <c r="Q6559" s="396"/>
      <c r="R6559" s="313" t="str">
        <f t="shared" si="142"/>
        <v>1900</v>
      </c>
    </row>
    <row r="6560" ht="24" customHeight="1" spans="1:18">
      <c r="A6560" s="383"/>
      <c r="B6560" s="384"/>
      <c r="C6560" s="385"/>
      <c r="D6560" s="386"/>
      <c r="E6560" s="387"/>
      <c r="F6560" s="388"/>
      <c r="G6560" s="389"/>
      <c r="H6560" s="390"/>
      <c r="I6560" s="388"/>
      <c r="J6560" s="389"/>
      <c r="K6560" s="385"/>
      <c r="L6560" s="385"/>
      <c r="M6560" s="385"/>
      <c r="N6560" s="385"/>
      <c r="O6560" s="385"/>
      <c r="P6560" s="394" t="str">
        <f>TEXT(daily!$B6560,"mmmm")</f>
        <v>January</v>
      </c>
      <c r="Q6560" s="397"/>
      <c r="R6560" s="313" t="str">
        <f t="shared" si="142"/>
        <v>1900</v>
      </c>
    </row>
    <row r="6561" ht="24" customHeight="1" spans="1:18">
      <c r="A6561" s="383"/>
      <c r="B6561" s="384"/>
      <c r="C6561" s="385"/>
      <c r="D6561" s="386"/>
      <c r="E6561" s="387"/>
      <c r="F6561" s="388"/>
      <c r="G6561" s="389"/>
      <c r="H6561" s="390"/>
      <c r="I6561" s="388"/>
      <c r="J6561" s="389"/>
      <c r="K6561" s="385"/>
      <c r="L6561" s="385"/>
      <c r="M6561" s="385"/>
      <c r="N6561" s="385"/>
      <c r="O6561" s="385"/>
      <c r="P6561" s="394" t="str">
        <f>TEXT(daily!$B6561,"mmmm")</f>
        <v>January</v>
      </c>
      <c r="Q6561" s="396"/>
      <c r="R6561" s="313" t="str">
        <f t="shared" si="142"/>
        <v>1900</v>
      </c>
    </row>
    <row r="6562" ht="24" customHeight="1" spans="1:18">
      <c r="A6562" s="383"/>
      <c r="B6562" s="384"/>
      <c r="C6562" s="385"/>
      <c r="D6562" s="386"/>
      <c r="E6562" s="387"/>
      <c r="F6562" s="388"/>
      <c r="G6562" s="389"/>
      <c r="H6562" s="390"/>
      <c r="I6562" s="388"/>
      <c r="J6562" s="389"/>
      <c r="K6562" s="385"/>
      <c r="L6562" s="385"/>
      <c r="M6562" s="385"/>
      <c r="N6562" s="385"/>
      <c r="O6562" s="385"/>
      <c r="P6562" s="394" t="str">
        <f>TEXT(daily!$B6562,"mmmm")</f>
        <v>January</v>
      </c>
      <c r="Q6562" s="397"/>
      <c r="R6562" s="313" t="str">
        <f t="shared" si="142"/>
        <v>1900</v>
      </c>
    </row>
    <row r="6563" ht="24" customHeight="1" spans="1:18">
      <c r="A6563" s="383"/>
      <c r="B6563" s="384"/>
      <c r="C6563" s="385"/>
      <c r="D6563" s="386"/>
      <c r="E6563" s="387"/>
      <c r="F6563" s="388"/>
      <c r="G6563" s="389"/>
      <c r="H6563" s="390"/>
      <c r="I6563" s="388"/>
      <c r="J6563" s="389"/>
      <c r="K6563" s="385"/>
      <c r="L6563" s="385"/>
      <c r="M6563" s="385"/>
      <c r="N6563" s="385"/>
      <c r="O6563" s="385"/>
      <c r="P6563" s="394" t="str">
        <f>TEXT(daily!$B6563,"mmmm")</f>
        <v>January</v>
      </c>
      <c r="Q6563" s="396"/>
      <c r="R6563" s="313" t="str">
        <f t="shared" si="142"/>
        <v>1900</v>
      </c>
    </row>
    <row r="6564" ht="24" customHeight="1" spans="1:18">
      <c r="A6564" s="383"/>
      <c r="B6564" s="384"/>
      <c r="C6564" s="385"/>
      <c r="D6564" s="386"/>
      <c r="E6564" s="387"/>
      <c r="F6564" s="388"/>
      <c r="G6564" s="389"/>
      <c r="H6564" s="390"/>
      <c r="I6564" s="388"/>
      <c r="J6564" s="389"/>
      <c r="K6564" s="385"/>
      <c r="L6564" s="385"/>
      <c r="M6564" s="385"/>
      <c r="N6564" s="385"/>
      <c r="O6564" s="385"/>
      <c r="P6564" s="394" t="str">
        <f>TEXT(daily!$B6564,"mmmm")</f>
        <v>January</v>
      </c>
      <c r="Q6564" s="397"/>
      <c r="R6564" s="313" t="str">
        <f t="shared" si="142"/>
        <v>1900</v>
      </c>
    </row>
    <row r="6565" ht="24" customHeight="1" spans="1:18">
      <c r="A6565" s="383"/>
      <c r="B6565" s="384"/>
      <c r="C6565" s="385"/>
      <c r="D6565" s="386"/>
      <c r="E6565" s="387"/>
      <c r="F6565" s="388"/>
      <c r="G6565" s="389"/>
      <c r="H6565" s="390"/>
      <c r="I6565" s="388"/>
      <c r="J6565" s="389"/>
      <c r="K6565" s="385"/>
      <c r="L6565" s="385"/>
      <c r="M6565" s="385"/>
      <c r="N6565" s="385"/>
      <c r="O6565" s="385"/>
      <c r="P6565" s="394" t="str">
        <f>TEXT(daily!$B6565,"mmmm")</f>
        <v>January</v>
      </c>
      <c r="Q6565" s="396"/>
      <c r="R6565" s="313" t="str">
        <f t="shared" si="142"/>
        <v>1900</v>
      </c>
    </row>
    <row r="6566" ht="24" customHeight="1" spans="1:18">
      <c r="A6566" s="383"/>
      <c r="B6566" s="384"/>
      <c r="C6566" s="385"/>
      <c r="D6566" s="386"/>
      <c r="E6566" s="387"/>
      <c r="F6566" s="388"/>
      <c r="G6566" s="389"/>
      <c r="H6566" s="390"/>
      <c r="I6566" s="388"/>
      <c r="J6566" s="389"/>
      <c r="K6566" s="385"/>
      <c r="L6566" s="385"/>
      <c r="M6566" s="385"/>
      <c r="N6566" s="385"/>
      <c r="O6566" s="385"/>
      <c r="P6566" s="394" t="str">
        <f>TEXT(daily!$B6566,"mmmm")</f>
        <v>January</v>
      </c>
      <c r="Q6566" s="397"/>
      <c r="R6566" s="313" t="str">
        <f t="shared" si="142"/>
        <v>1900</v>
      </c>
    </row>
    <row r="6567" ht="24" customHeight="1" spans="1:18">
      <c r="A6567" s="383"/>
      <c r="B6567" s="384"/>
      <c r="C6567" s="385"/>
      <c r="D6567" s="386"/>
      <c r="E6567" s="387"/>
      <c r="F6567" s="388"/>
      <c r="G6567" s="389"/>
      <c r="H6567" s="390"/>
      <c r="I6567" s="388"/>
      <c r="J6567" s="389"/>
      <c r="K6567" s="385"/>
      <c r="L6567" s="385"/>
      <c r="M6567" s="385"/>
      <c r="N6567" s="385"/>
      <c r="O6567" s="385"/>
      <c r="P6567" s="394" t="str">
        <f>TEXT(daily!$B6567,"mmmm")</f>
        <v>January</v>
      </c>
      <c r="Q6567" s="396"/>
      <c r="R6567" s="313" t="str">
        <f t="shared" si="142"/>
        <v>1900</v>
      </c>
    </row>
    <row r="6568" ht="24" customHeight="1" spans="1:18">
      <c r="A6568" s="383"/>
      <c r="B6568" s="384"/>
      <c r="C6568" s="385"/>
      <c r="D6568" s="386"/>
      <c r="E6568" s="387"/>
      <c r="F6568" s="388"/>
      <c r="G6568" s="389"/>
      <c r="H6568" s="390"/>
      <c r="I6568" s="388"/>
      <c r="J6568" s="389"/>
      <c r="K6568" s="385"/>
      <c r="L6568" s="385"/>
      <c r="M6568" s="385"/>
      <c r="N6568" s="385"/>
      <c r="O6568" s="385"/>
      <c r="P6568" s="394" t="str">
        <f>TEXT(daily!$B6568,"mmmm")</f>
        <v>January</v>
      </c>
      <c r="Q6568" s="397"/>
      <c r="R6568" s="313" t="str">
        <f t="shared" si="142"/>
        <v>1900</v>
      </c>
    </row>
    <row r="6569" ht="24" customHeight="1" spans="1:18">
      <c r="A6569" s="383"/>
      <c r="B6569" s="384"/>
      <c r="C6569" s="385"/>
      <c r="D6569" s="386"/>
      <c r="E6569" s="387"/>
      <c r="F6569" s="388"/>
      <c r="G6569" s="389"/>
      <c r="H6569" s="390"/>
      <c r="I6569" s="388"/>
      <c r="J6569" s="389"/>
      <c r="K6569" s="385"/>
      <c r="L6569" s="385"/>
      <c r="M6569" s="385"/>
      <c r="N6569" s="385"/>
      <c r="O6569" s="385"/>
      <c r="P6569" s="394" t="str">
        <f>TEXT(daily!$B6569,"mmmm")</f>
        <v>January</v>
      </c>
      <c r="Q6569" s="396"/>
      <c r="R6569" s="313" t="str">
        <f t="shared" si="142"/>
        <v>1900</v>
      </c>
    </row>
    <row r="6570" ht="24" customHeight="1" spans="1:18">
      <c r="A6570" s="383"/>
      <c r="B6570" s="384"/>
      <c r="C6570" s="385"/>
      <c r="D6570" s="386"/>
      <c r="E6570" s="387"/>
      <c r="F6570" s="388"/>
      <c r="G6570" s="389"/>
      <c r="H6570" s="390"/>
      <c r="I6570" s="388"/>
      <c r="J6570" s="389"/>
      <c r="K6570" s="385"/>
      <c r="L6570" s="385"/>
      <c r="M6570" s="385"/>
      <c r="N6570" s="385"/>
      <c r="O6570" s="385"/>
      <c r="P6570" s="394" t="str">
        <f>TEXT(daily!$B6570,"mmmm")</f>
        <v>January</v>
      </c>
      <c r="Q6570" s="397"/>
      <c r="R6570" s="313" t="str">
        <f t="shared" si="142"/>
        <v>1900</v>
      </c>
    </row>
    <row r="6571" ht="24" customHeight="1" spans="1:18">
      <c r="A6571" s="383"/>
      <c r="B6571" s="384"/>
      <c r="C6571" s="385"/>
      <c r="D6571" s="386"/>
      <c r="E6571" s="387"/>
      <c r="F6571" s="388"/>
      <c r="G6571" s="389"/>
      <c r="H6571" s="390"/>
      <c r="I6571" s="388"/>
      <c r="J6571" s="389"/>
      <c r="K6571" s="385"/>
      <c r="L6571" s="385"/>
      <c r="M6571" s="385"/>
      <c r="N6571" s="385"/>
      <c r="O6571" s="385"/>
      <c r="P6571" s="394" t="str">
        <f>TEXT(daily!$B6571,"mmmm")</f>
        <v>January</v>
      </c>
      <c r="Q6571" s="396"/>
      <c r="R6571" s="313" t="str">
        <f t="shared" si="142"/>
        <v>1900</v>
      </c>
    </row>
    <row r="6572" ht="24" customHeight="1" spans="1:18">
      <c r="A6572" s="383"/>
      <c r="B6572" s="384"/>
      <c r="C6572" s="385"/>
      <c r="D6572" s="386"/>
      <c r="E6572" s="387"/>
      <c r="F6572" s="388"/>
      <c r="G6572" s="389"/>
      <c r="H6572" s="390"/>
      <c r="I6572" s="388"/>
      <c r="J6572" s="389"/>
      <c r="K6572" s="385"/>
      <c r="L6572" s="385"/>
      <c r="M6572" s="385"/>
      <c r="N6572" s="385"/>
      <c r="O6572" s="385"/>
      <c r="P6572" s="394" t="str">
        <f>TEXT(daily!$B6572,"mmmm")</f>
        <v>January</v>
      </c>
      <c r="Q6572" s="397"/>
      <c r="R6572" s="313" t="str">
        <f t="shared" si="142"/>
        <v>1900</v>
      </c>
    </row>
    <row r="6573" ht="24" customHeight="1" spans="1:18">
      <c r="A6573" s="383"/>
      <c r="B6573" s="384"/>
      <c r="C6573" s="385"/>
      <c r="D6573" s="386"/>
      <c r="E6573" s="387"/>
      <c r="F6573" s="388"/>
      <c r="G6573" s="389"/>
      <c r="H6573" s="390"/>
      <c r="I6573" s="388"/>
      <c r="J6573" s="389"/>
      <c r="K6573" s="385"/>
      <c r="L6573" s="385"/>
      <c r="M6573" s="385"/>
      <c r="N6573" s="385"/>
      <c r="O6573" s="385"/>
      <c r="P6573" s="394" t="str">
        <f>TEXT(daily!$B6573,"mmmm")</f>
        <v>January</v>
      </c>
      <c r="Q6573" s="396"/>
      <c r="R6573" s="313" t="str">
        <f t="shared" si="142"/>
        <v>1900</v>
      </c>
    </row>
    <row r="6574" ht="24" customHeight="1" spans="1:18">
      <c r="A6574" s="383"/>
      <c r="B6574" s="384"/>
      <c r="C6574" s="385"/>
      <c r="D6574" s="386"/>
      <c r="E6574" s="387"/>
      <c r="F6574" s="388"/>
      <c r="G6574" s="389"/>
      <c r="H6574" s="390"/>
      <c r="I6574" s="388"/>
      <c r="J6574" s="389"/>
      <c r="K6574" s="385"/>
      <c r="L6574" s="385"/>
      <c r="M6574" s="385"/>
      <c r="N6574" s="385"/>
      <c r="O6574" s="385"/>
      <c r="P6574" s="394" t="str">
        <f>TEXT(daily!$B6574,"mmmm")</f>
        <v>January</v>
      </c>
      <c r="Q6574" s="397"/>
      <c r="R6574" s="313" t="str">
        <f t="shared" si="142"/>
        <v>1900</v>
      </c>
    </row>
    <row r="6575" ht="24" customHeight="1" spans="1:18">
      <c r="A6575" s="383"/>
      <c r="B6575" s="384"/>
      <c r="C6575" s="385"/>
      <c r="D6575" s="386"/>
      <c r="E6575" s="387"/>
      <c r="F6575" s="388"/>
      <c r="G6575" s="389"/>
      <c r="H6575" s="390"/>
      <c r="I6575" s="388"/>
      <c r="J6575" s="389"/>
      <c r="K6575" s="385"/>
      <c r="L6575" s="385"/>
      <c r="M6575" s="385"/>
      <c r="N6575" s="385"/>
      <c r="O6575" s="385"/>
      <c r="P6575" s="394" t="str">
        <f>TEXT(daily!$B6575,"mmmm")</f>
        <v>January</v>
      </c>
      <c r="Q6575" s="396"/>
      <c r="R6575" s="313" t="str">
        <f t="shared" si="142"/>
        <v>1900</v>
      </c>
    </row>
    <row r="6576" ht="24" customHeight="1" spans="1:18">
      <c r="A6576" s="383"/>
      <c r="B6576" s="384"/>
      <c r="C6576" s="385"/>
      <c r="D6576" s="386"/>
      <c r="E6576" s="387"/>
      <c r="F6576" s="388"/>
      <c r="G6576" s="389"/>
      <c r="H6576" s="390"/>
      <c r="I6576" s="388"/>
      <c r="J6576" s="389"/>
      <c r="K6576" s="385"/>
      <c r="L6576" s="385"/>
      <c r="M6576" s="385"/>
      <c r="N6576" s="385"/>
      <c r="O6576" s="385"/>
      <c r="P6576" s="394" t="str">
        <f>TEXT(daily!$B6576,"mmmm")</f>
        <v>January</v>
      </c>
      <c r="Q6576" s="397"/>
      <c r="R6576" s="313" t="str">
        <f t="shared" si="142"/>
        <v>1900</v>
      </c>
    </row>
    <row r="6577" ht="24" customHeight="1" spans="1:18">
      <c r="A6577" s="383"/>
      <c r="B6577" s="384"/>
      <c r="C6577" s="385"/>
      <c r="D6577" s="386"/>
      <c r="E6577" s="387"/>
      <c r="F6577" s="388"/>
      <c r="G6577" s="389"/>
      <c r="H6577" s="390"/>
      <c r="I6577" s="388"/>
      <c r="J6577" s="389"/>
      <c r="K6577" s="385"/>
      <c r="L6577" s="385"/>
      <c r="M6577" s="385"/>
      <c r="N6577" s="385"/>
      <c r="O6577" s="385"/>
      <c r="P6577" s="394" t="str">
        <f>TEXT(daily!$B6577,"mmmm")</f>
        <v>January</v>
      </c>
      <c r="Q6577" s="396"/>
      <c r="R6577" s="313" t="str">
        <f t="shared" si="142"/>
        <v>1900</v>
      </c>
    </row>
    <row r="6578" ht="24" customHeight="1" spans="1:18">
      <c r="A6578" s="383"/>
      <c r="B6578" s="384"/>
      <c r="C6578" s="385"/>
      <c r="D6578" s="386"/>
      <c r="E6578" s="387"/>
      <c r="F6578" s="388"/>
      <c r="G6578" s="389"/>
      <c r="H6578" s="390"/>
      <c r="I6578" s="388"/>
      <c r="J6578" s="389"/>
      <c r="K6578" s="385"/>
      <c r="L6578" s="385"/>
      <c r="M6578" s="385"/>
      <c r="N6578" s="385"/>
      <c r="O6578" s="385"/>
      <c r="P6578" s="394" t="str">
        <f>TEXT(daily!$B6578,"mmmm")</f>
        <v>January</v>
      </c>
      <c r="Q6578" s="397"/>
      <c r="R6578" s="313" t="str">
        <f t="shared" si="142"/>
        <v>1900</v>
      </c>
    </row>
    <row r="6579" ht="24" customHeight="1" spans="1:18">
      <c r="A6579" s="383"/>
      <c r="B6579" s="384"/>
      <c r="C6579" s="385"/>
      <c r="D6579" s="386"/>
      <c r="E6579" s="387"/>
      <c r="F6579" s="388"/>
      <c r="G6579" s="389"/>
      <c r="H6579" s="390"/>
      <c r="I6579" s="388"/>
      <c r="J6579" s="389"/>
      <c r="K6579" s="385"/>
      <c r="L6579" s="385"/>
      <c r="M6579" s="385"/>
      <c r="N6579" s="385"/>
      <c r="O6579" s="385"/>
      <c r="P6579" s="394" t="str">
        <f>TEXT(daily!$B6579,"mmmm")</f>
        <v>January</v>
      </c>
      <c r="Q6579" s="396"/>
      <c r="R6579" s="313" t="str">
        <f t="shared" si="142"/>
        <v>1900</v>
      </c>
    </row>
    <row r="6580" ht="24" customHeight="1" spans="1:18">
      <c r="A6580" s="383"/>
      <c r="B6580" s="384"/>
      <c r="C6580" s="385"/>
      <c r="D6580" s="386"/>
      <c r="E6580" s="387"/>
      <c r="F6580" s="388"/>
      <c r="G6580" s="389"/>
      <c r="H6580" s="390"/>
      <c r="I6580" s="388"/>
      <c r="J6580" s="389"/>
      <c r="K6580" s="385"/>
      <c r="L6580" s="385"/>
      <c r="M6580" s="385"/>
      <c r="N6580" s="385"/>
      <c r="O6580" s="385"/>
      <c r="P6580" s="394" t="str">
        <f>TEXT(daily!$B6580,"mmmm")</f>
        <v>January</v>
      </c>
      <c r="Q6580" s="397"/>
      <c r="R6580" s="313" t="str">
        <f t="shared" si="142"/>
        <v>1900</v>
      </c>
    </row>
    <row r="6581" ht="24" customHeight="1" spans="1:18">
      <c r="A6581" s="383"/>
      <c r="B6581" s="384"/>
      <c r="C6581" s="385"/>
      <c r="D6581" s="386"/>
      <c r="E6581" s="387"/>
      <c r="F6581" s="388"/>
      <c r="G6581" s="389"/>
      <c r="H6581" s="390"/>
      <c r="I6581" s="388"/>
      <c r="J6581" s="389"/>
      <c r="K6581" s="385"/>
      <c r="L6581" s="385"/>
      <c r="M6581" s="385"/>
      <c r="N6581" s="385"/>
      <c r="O6581" s="385"/>
      <c r="P6581" s="394" t="str">
        <f>TEXT(daily!$B6581,"mmmm")</f>
        <v>January</v>
      </c>
      <c r="Q6581" s="396"/>
      <c r="R6581" s="313" t="str">
        <f t="shared" si="142"/>
        <v>1900</v>
      </c>
    </row>
    <row r="6582" ht="24" customHeight="1" spans="1:18">
      <c r="A6582" s="383"/>
      <c r="B6582" s="384"/>
      <c r="C6582" s="385"/>
      <c r="D6582" s="386"/>
      <c r="E6582" s="387"/>
      <c r="F6582" s="388"/>
      <c r="G6582" s="389"/>
      <c r="H6582" s="390"/>
      <c r="I6582" s="388"/>
      <c r="J6582" s="389"/>
      <c r="K6582" s="385"/>
      <c r="L6582" s="385"/>
      <c r="M6582" s="385"/>
      <c r="N6582" s="385"/>
      <c r="O6582" s="385"/>
      <c r="P6582" s="394" t="str">
        <f>TEXT(daily!$B6582,"mmmm")</f>
        <v>January</v>
      </c>
      <c r="Q6582" s="397"/>
      <c r="R6582" s="313" t="str">
        <f t="shared" si="142"/>
        <v>1900</v>
      </c>
    </row>
    <row r="6583" ht="24" customHeight="1" spans="1:18">
      <c r="A6583" s="383"/>
      <c r="B6583" s="384"/>
      <c r="C6583" s="385"/>
      <c r="D6583" s="386"/>
      <c r="E6583" s="387"/>
      <c r="F6583" s="388"/>
      <c r="G6583" s="389"/>
      <c r="H6583" s="390"/>
      <c r="I6583" s="388"/>
      <c r="J6583" s="389"/>
      <c r="K6583" s="385"/>
      <c r="L6583" s="385"/>
      <c r="M6583" s="385"/>
      <c r="N6583" s="385"/>
      <c r="O6583" s="385"/>
      <c r="P6583" s="394" t="str">
        <f>TEXT(daily!$B6583,"mmmm")</f>
        <v>January</v>
      </c>
      <c r="Q6583" s="396"/>
      <c r="R6583" s="313" t="str">
        <f t="shared" si="142"/>
        <v>1900</v>
      </c>
    </row>
    <row r="6584" ht="24" customHeight="1" spans="1:18">
      <c r="A6584" s="383"/>
      <c r="B6584" s="384"/>
      <c r="C6584" s="385"/>
      <c r="D6584" s="386"/>
      <c r="E6584" s="387"/>
      <c r="F6584" s="388"/>
      <c r="G6584" s="389"/>
      <c r="H6584" s="390"/>
      <c r="I6584" s="388"/>
      <c r="J6584" s="389"/>
      <c r="K6584" s="385"/>
      <c r="L6584" s="385"/>
      <c r="M6584" s="385"/>
      <c r="N6584" s="385"/>
      <c r="O6584" s="385"/>
      <c r="P6584" s="394" t="str">
        <f>TEXT(daily!$B6584,"mmmm")</f>
        <v>January</v>
      </c>
      <c r="Q6584" s="397"/>
      <c r="R6584" s="313" t="str">
        <f t="shared" si="142"/>
        <v>1900</v>
      </c>
    </row>
    <row r="6585" ht="24" customHeight="1" spans="1:18">
      <c r="A6585" s="383"/>
      <c r="B6585" s="384"/>
      <c r="C6585" s="385"/>
      <c r="D6585" s="386"/>
      <c r="E6585" s="387"/>
      <c r="F6585" s="388"/>
      <c r="G6585" s="389"/>
      <c r="H6585" s="390"/>
      <c r="I6585" s="388"/>
      <c r="J6585" s="389"/>
      <c r="K6585" s="385"/>
      <c r="L6585" s="385"/>
      <c r="M6585" s="385"/>
      <c r="N6585" s="385"/>
      <c r="O6585" s="385"/>
      <c r="P6585" s="394" t="str">
        <f>TEXT(daily!$B6585,"mmmm")</f>
        <v>January</v>
      </c>
      <c r="Q6585" s="396"/>
      <c r="R6585" s="313" t="str">
        <f t="shared" si="142"/>
        <v>1900</v>
      </c>
    </row>
    <row r="6586" ht="24" customHeight="1" spans="1:18">
      <c r="A6586" s="383"/>
      <c r="B6586" s="384"/>
      <c r="C6586" s="385"/>
      <c r="D6586" s="386"/>
      <c r="E6586" s="387"/>
      <c r="F6586" s="388"/>
      <c r="G6586" s="389"/>
      <c r="H6586" s="390"/>
      <c r="I6586" s="388"/>
      <c r="J6586" s="389"/>
      <c r="K6586" s="385"/>
      <c r="L6586" s="385"/>
      <c r="M6586" s="385"/>
      <c r="N6586" s="385"/>
      <c r="O6586" s="385"/>
      <c r="P6586" s="394" t="str">
        <f>TEXT(daily!$B6586,"mmmm")</f>
        <v>January</v>
      </c>
      <c r="Q6586" s="397"/>
      <c r="R6586" s="313" t="str">
        <f t="shared" si="142"/>
        <v>1900</v>
      </c>
    </row>
    <row r="6587" ht="24" customHeight="1" spans="1:18">
      <c r="A6587" s="383"/>
      <c r="B6587" s="384"/>
      <c r="C6587" s="385"/>
      <c r="D6587" s="386"/>
      <c r="E6587" s="387"/>
      <c r="F6587" s="388"/>
      <c r="G6587" s="389"/>
      <c r="H6587" s="390"/>
      <c r="I6587" s="388"/>
      <c r="J6587" s="389"/>
      <c r="K6587" s="385"/>
      <c r="L6587" s="385"/>
      <c r="M6587" s="385"/>
      <c r="N6587" s="385"/>
      <c r="O6587" s="385"/>
      <c r="P6587" s="394" t="str">
        <f>TEXT(daily!$B6587,"mmmm")</f>
        <v>January</v>
      </c>
      <c r="Q6587" s="396"/>
      <c r="R6587" s="313" t="str">
        <f t="shared" si="142"/>
        <v>1900</v>
      </c>
    </row>
    <row r="6588" ht="24" customHeight="1" spans="1:18">
      <c r="A6588" s="383"/>
      <c r="B6588" s="384"/>
      <c r="C6588" s="385"/>
      <c r="D6588" s="386"/>
      <c r="E6588" s="387"/>
      <c r="F6588" s="388"/>
      <c r="G6588" s="389"/>
      <c r="H6588" s="390"/>
      <c r="I6588" s="388"/>
      <c r="J6588" s="389"/>
      <c r="K6588" s="385"/>
      <c r="L6588" s="385"/>
      <c r="M6588" s="385"/>
      <c r="N6588" s="385"/>
      <c r="O6588" s="385"/>
      <c r="P6588" s="394" t="str">
        <f>TEXT(daily!$B6588,"mmmm")</f>
        <v>January</v>
      </c>
      <c r="Q6588" s="397"/>
      <c r="R6588" s="313" t="str">
        <f t="shared" si="142"/>
        <v>1900</v>
      </c>
    </row>
    <row r="6589" ht="24" customHeight="1" spans="1:18">
      <c r="A6589" s="383"/>
      <c r="B6589" s="384"/>
      <c r="C6589" s="385"/>
      <c r="D6589" s="386"/>
      <c r="E6589" s="387"/>
      <c r="F6589" s="388"/>
      <c r="G6589" s="389"/>
      <c r="H6589" s="390"/>
      <c r="I6589" s="388"/>
      <c r="J6589" s="389"/>
      <c r="K6589" s="385"/>
      <c r="L6589" s="385"/>
      <c r="M6589" s="385"/>
      <c r="N6589" s="385"/>
      <c r="O6589" s="385"/>
      <c r="P6589" s="394" t="str">
        <f>TEXT(daily!$B6589,"mmmm")</f>
        <v>January</v>
      </c>
      <c r="Q6589" s="396"/>
      <c r="R6589" s="313" t="str">
        <f t="shared" si="142"/>
        <v>1900</v>
      </c>
    </row>
    <row r="6590" ht="24" customHeight="1" spans="1:18">
      <c r="A6590" s="383"/>
      <c r="B6590" s="384"/>
      <c r="C6590" s="385"/>
      <c r="D6590" s="386"/>
      <c r="E6590" s="387"/>
      <c r="F6590" s="388"/>
      <c r="G6590" s="389"/>
      <c r="H6590" s="390"/>
      <c r="I6590" s="388"/>
      <c r="J6590" s="389"/>
      <c r="K6590" s="385"/>
      <c r="L6590" s="385"/>
      <c r="M6590" s="385"/>
      <c r="N6590" s="385"/>
      <c r="O6590" s="385"/>
      <c r="P6590" s="394" t="str">
        <f>TEXT(daily!$B6590,"mmmm")</f>
        <v>January</v>
      </c>
      <c r="Q6590" s="397"/>
      <c r="R6590" s="313" t="str">
        <f t="shared" si="142"/>
        <v>1900</v>
      </c>
    </row>
    <row r="6591" ht="24" customHeight="1" spans="1:18">
      <c r="A6591" s="383"/>
      <c r="B6591" s="384"/>
      <c r="C6591" s="385"/>
      <c r="D6591" s="386"/>
      <c r="E6591" s="387"/>
      <c r="F6591" s="388"/>
      <c r="G6591" s="389"/>
      <c r="H6591" s="390"/>
      <c r="I6591" s="388"/>
      <c r="J6591" s="389"/>
      <c r="K6591" s="385"/>
      <c r="L6591" s="385"/>
      <c r="M6591" s="385"/>
      <c r="N6591" s="385"/>
      <c r="O6591" s="385"/>
      <c r="P6591" s="394" t="str">
        <f>TEXT(daily!$B6591,"mmmm")</f>
        <v>January</v>
      </c>
      <c r="Q6591" s="396"/>
      <c r="R6591" s="313" t="str">
        <f t="shared" si="142"/>
        <v>1900</v>
      </c>
    </row>
    <row r="6592" ht="24" customHeight="1" spans="1:18">
      <c r="A6592" s="383"/>
      <c r="B6592" s="384"/>
      <c r="C6592" s="385"/>
      <c r="D6592" s="386"/>
      <c r="E6592" s="387"/>
      <c r="F6592" s="388"/>
      <c r="G6592" s="389"/>
      <c r="H6592" s="390"/>
      <c r="I6592" s="388"/>
      <c r="J6592" s="389"/>
      <c r="K6592" s="385"/>
      <c r="L6592" s="385"/>
      <c r="M6592" s="385"/>
      <c r="N6592" s="385"/>
      <c r="O6592" s="385"/>
      <c r="P6592" s="394" t="str">
        <f>TEXT(daily!$B6592,"mmmm")</f>
        <v>January</v>
      </c>
      <c r="Q6592" s="397"/>
      <c r="R6592" s="313" t="str">
        <f t="shared" si="142"/>
        <v>1900</v>
      </c>
    </row>
    <row r="6593" ht="24" customHeight="1" spans="1:18">
      <c r="A6593" s="383"/>
      <c r="B6593" s="384"/>
      <c r="C6593" s="385"/>
      <c r="D6593" s="386"/>
      <c r="E6593" s="387"/>
      <c r="F6593" s="388"/>
      <c r="G6593" s="389"/>
      <c r="H6593" s="390"/>
      <c r="I6593" s="388"/>
      <c r="J6593" s="389"/>
      <c r="K6593" s="385"/>
      <c r="L6593" s="385"/>
      <c r="M6593" s="385"/>
      <c r="N6593" s="385"/>
      <c r="O6593" s="385"/>
      <c r="P6593" s="394" t="str">
        <f>TEXT(daily!$B6593,"mmmm")</f>
        <v>January</v>
      </c>
      <c r="Q6593" s="396"/>
      <c r="R6593" s="313" t="str">
        <f t="shared" si="142"/>
        <v>1900</v>
      </c>
    </row>
    <row r="6594" ht="24" customHeight="1" spans="1:18">
      <c r="A6594" s="383"/>
      <c r="B6594" s="384"/>
      <c r="C6594" s="385"/>
      <c r="D6594" s="386"/>
      <c r="E6594" s="387"/>
      <c r="F6594" s="388"/>
      <c r="G6594" s="389"/>
      <c r="H6594" s="390"/>
      <c r="I6594" s="388"/>
      <c r="J6594" s="389"/>
      <c r="K6594" s="385"/>
      <c r="L6594" s="385"/>
      <c r="M6594" s="385"/>
      <c r="N6594" s="385"/>
      <c r="O6594" s="385"/>
      <c r="P6594" s="394" t="str">
        <f>TEXT(daily!$B6594,"mmmm")</f>
        <v>January</v>
      </c>
      <c r="Q6594" s="397"/>
      <c r="R6594" s="313" t="str">
        <f t="shared" si="142"/>
        <v>1900</v>
      </c>
    </row>
    <row r="6595" ht="24" customHeight="1" spans="1:18">
      <c r="A6595" s="383"/>
      <c r="B6595" s="384"/>
      <c r="C6595" s="385"/>
      <c r="D6595" s="386"/>
      <c r="E6595" s="387"/>
      <c r="F6595" s="388"/>
      <c r="G6595" s="389"/>
      <c r="H6595" s="390"/>
      <c r="I6595" s="388"/>
      <c r="J6595" s="389"/>
      <c r="K6595" s="385"/>
      <c r="L6595" s="385"/>
      <c r="M6595" s="385"/>
      <c r="N6595" s="385"/>
      <c r="O6595" s="385"/>
      <c r="P6595" s="394" t="str">
        <f>TEXT(daily!$B6595,"mmmm")</f>
        <v>January</v>
      </c>
      <c r="Q6595" s="396"/>
      <c r="R6595" s="313" t="str">
        <f t="shared" si="142"/>
        <v>1900</v>
      </c>
    </row>
    <row r="6596" ht="24" customHeight="1" spans="1:18">
      <c r="A6596" s="383"/>
      <c r="B6596" s="384"/>
      <c r="C6596" s="385"/>
      <c r="D6596" s="386"/>
      <c r="E6596" s="387"/>
      <c r="F6596" s="388"/>
      <c r="G6596" s="389"/>
      <c r="H6596" s="390"/>
      <c r="I6596" s="388"/>
      <c r="J6596" s="389"/>
      <c r="K6596" s="385"/>
      <c r="L6596" s="385"/>
      <c r="M6596" s="385"/>
      <c r="N6596" s="385"/>
      <c r="O6596" s="385"/>
      <c r="P6596" s="394" t="str">
        <f>TEXT(daily!$B6596,"mmmm")</f>
        <v>January</v>
      </c>
      <c r="Q6596" s="397"/>
      <c r="R6596" s="313" t="str">
        <f t="shared" si="142"/>
        <v>1900</v>
      </c>
    </row>
    <row r="6597" ht="24" customHeight="1" spans="1:18">
      <c r="A6597" s="383"/>
      <c r="B6597" s="384"/>
      <c r="C6597" s="385"/>
      <c r="D6597" s="386"/>
      <c r="E6597" s="387"/>
      <c r="F6597" s="388"/>
      <c r="G6597" s="389"/>
      <c r="H6597" s="390"/>
      <c r="I6597" s="388"/>
      <c r="J6597" s="389"/>
      <c r="K6597" s="385"/>
      <c r="L6597" s="385"/>
      <c r="M6597" s="385"/>
      <c r="N6597" s="385"/>
      <c r="O6597" s="385"/>
      <c r="P6597" s="394" t="str">
        <f>TEXT(daily!$B6597,"mmmm")</f>
        <v>January</v>
      </c>
      <c r="Q6597" s="396"/>
      <c r="R6597" s="313" t="str">
        <f t="shared" si="142"/>
        <v>1900</v>
      </c>
    </row>
    <row r="6598" ht="24" customHeight="1" spans="1:18">
      <c r="A6598" s="383"/>
      <c r="B6598" s="384"/>
      <c r="C6598" s="385"/>
      <c r="D6598" s="386"/>
      <c r="E6598" s="387"/>
      <c r="F6598" s="388"/>
      <c r="G6598" s="389"/>
      <c r="H6598" s="390"/>
      <c r="I6598" s="388"/>
      <c r="J6598" s="389"/>
      <c r="K6598" s="385"/>
      <c r="L6598" s="385"/>
      <c r="M6598" s="385"/>
      <c r="N6598" s="385"/>
      <c r="O6598" s="385"/>
      <c r="P6598" s="394" t="str">
        <f>TEXT(daily!$B6598,"mmmm")</f>
        <v>January</v>
      </c>
      <c r="Q6598" s="397"/>
      <c r="R6598" s="313" t="str">
        <f t="shared" si="142"/>
        <v>1900</v>
      </c>
    </row>
    <row r="6599" ht="24" customHeight="1" spans="1:18">
      <c r="A6599" s="383"/>
      <c r="B6599" s="384"/>
      <c r="C6599" s="385"/>
      <c r="D6599" s="386"/>
      <c r="E6599" s="387"/>
      <c r="F6599" s="388"/>
      <c r="G6599" s="389"/>
      <c r="H6599" s="390"/>
      <c r="I6599" s="388"/>
      <c r="J6599" s="389"/>
      <c r="K6599" s="385"/>
      <c r="L6599" s="385"/>
      <c r="M6599" s="385"/>
      <c r="N6599" s="385"/>
      <c r="O6599" s="385"/>
      <c r="P6599" s="394" t="str">
        <f>TEXT(daily!$B6599,"mmmm")</f>
        <v>January</v>
      </c>
      <c r="Q6599" s="396"/>
      <c r="R6599" s="313" t="str">
        <f t="shared" si="142"/>
        <v>1900</v>
      </c>
    </row>
    <row r="6600" ht="24" customHeight="1" spans="1:18">
      <c r="A6600" s="383"/>
      <c r="B6600" s="384"/>
      <c r="C6600" s="385"/>
      <c r="D6600" s="386"/>
      <c r="E6600" s="387"/>
      <c r="F6600" s="388"/>
      <c r="G6600" s="389"/>
      <c r="H6600" s="390"/>
      <c r="I6600" s="388"/>
      <c r="J6600" s="389"/>
      <c r="K6600" s="385"/>
      <c r="L6600" s="385"/>
      <c r="M6600" s="385"/>
      <c r="N6600" s="385"/>
      <c r="O6600" s="385"/>
      <c r="P6600" s="394" t="str">
        <f>TEXT(daily!$B6600,"mmmm")</f>
        <v>January</v>
      </c>
      <c r="Q6600" s="397"/>
      <c r="R6600" s="313" t="str">
        <f t="shared" si="142"/>
        <v>1900</v>
      </c>
    </row>
    <row r="6601" ht="24" customHeight="1" spans="1:18">
      <c r="A6601" s="383"/>
      <c r="B6601" s="384"/>
      <c r="C6601" s="385"/>
      <c r="D6601" s="386"/>
      <c r="E6601" s="387"/>
      <c r="F6601" s="388"/>
      <c r="G6601" s="389"/>
      <c r="H6601" s="390"/>
      <c r="I6601" s="388"/>
      <c r="J6601" s="389"/>
      <c r="K6601" s="385"/>
      <c r="L6601" s="385"/>
      <c r="M6601" s="385"/>
      <c r="N6601" s="385"/>
      <c r="O6601" s="385"/>
      <c r="P6601" s="394" t="str">
        <f>TEXT(daily!$B6601,"mmmm")</f>
        <v>January</v>
      </c>
      <c r="Q6601" s="396"/>
      <c r="R6601" s="313" t="str">
        <f t="shared" si="142"/>
        <v>1900</v>
      </c>
    </row>
    <row r="6602" ht="24" customHeight="1" spans="1:18">
      <c r="A6602" s="383"/>
      <c r="B6602" s="384"/>
      <c r="C6602" s="385"/>
      <c r="D6602" s="386"/>
      <c r="E6602" s="387"/>
      <c r="F6602" s="388"/>
      <c r="G6602" s="389"/>
      <c r="H6602" s="390"/>
      <c r="I6602" s="388"/>
      <c r="J6602" s="389"/>
      <c r="K6602" s="385"/>
      <c r="L6602" s="385"/>
      <c r="M6602" s="385"/>
      <c r="N6602" s="385"/>
      <c r="O6602" s="385"/>
      <c r="P6602" s="394" t="str">
        <f>TEXT(daily!$B6602,"mmmm")</f>
        <v>January</v>
      </c>
      <c r="Q6602" s="397"/>
      <c r="R6602" s="313" t="str">
        <f t="shared" si="142"/>
        <v>1900</v>
      </c>
    </row>
    <row r="6603" ht="24" customHeight="1" spans="1:18">
      <c r="A6603" s="383"/>
      <c r="B6603" s="384"/>
      <c r="C6603" s="385"/>
      <c r="D6603" s="386"/>
      <c r="E6603" s="387"/>
      <c r="F6603" s="388"/>
      <c r="G6603" s="389"/>
      <c r="H6603" s="390"/>
      <c r="I6603" s="388"/>
      <c r="J6603" s="389"/>
      <c r="K6603" s="385"/>
      <c r="L6603" s="385"/>
      <c r="M6603" s="385"/>
      <c r="N6603" s="385"/>
      <c r="O6603" s="385"/>
      <c r="P6603" s="394" t="str">
        <f>TEXT(daily!$B6603,"mmmm")</f>
        <v>January</v>
      </c>
      <c r="Q6603" s="396"/>
      <c r="R6603" s="313" t="str">
        <f t="shared" si="142"/>
        <v>1900</v>
      </c>
    </row>
    <row r="6604" ht="24" customHeight="1" spans="1:18">
      <c r="A6604" s="383"/>
      <c r="B6604" s="384"/>
      <c r="C6604" s="385"/>
      <c r="D6604" s="386"/>
      <c r="E6604" s="387"/>
      <c r="F6604" s="388"/>
      <c r="G6604" s="389"/>
      <c r="H6604" s="390"/>
      <c r="I6604" s="388"/>
      <c r="J6604" s="389"/>
      <c r="K6604" s="385"/>
      <c r="L6604" s="385"/>
      <c r="M6604" s="385"/>
      <c r="N6604" s="385"/>
      <c r="O6604" s="385"/>
      <c r="P6604" s="394" t="str">
        <f>TEXT(daily!$B6604,"mmmm")</f>
        <v>January</v>
      </c>
      <c r="Q6604" s="397"/>
      <c r="R6604" s="313" t="str">
        <f t="shared" si="142"/>
        <v>1900</v>
      </c>
    </row>
    <row r="6605" ht="24" customHeight="1" spans="1:18">
      <c r="A6605" s="383"/>
      <c r="B6605" s="384"/>
      <c r="C6605" s="385"/>
      <c r="D6605" s="386"/>
      <c r="E6605" s="387"/>
      <c r="F6605" s="388"/>
      <c r="G6605" s="389"/>
      <c r="H6605" s="390"/>
      <c r="I6605" s="388"/>
      <c r="J6605" s="389"/>
      <c r="K6605" s="385"/>
      <c r="L6605" s="385"/>
      <c r="M6605" s="385"/>
      <c r="N6605" s="385"/>
      <c r="O6605" s="385"/>
      <c r="P6605" s="394" t="str">
        <f>TEXT(daily!$B6605,"mmmm")</f>
        <v>January</v>
      </c>
      <c r="Q6605" s="396"/>
      <c r="R6605" s="313" t="str">
        <f t="shared" si="142"/>
        <v>1900</v>
      </c>
    </row>
    <row r="6606" ht="24" customHeight="1" spans="1:18">
      <c r="A6606" s="383"/>
      <c r="B6606" s="384"/>
      <c r="C6606" s="385"/>
      <c r="D6606" s="386"/>
      <c r="E6606" s="387"/>
      <c r="F6606" s="388"/>
      <c r="G6606" s="389"/>
      <c r="H6606" s="390"/>
      <c r="I6606" s="388"/>
      <c r="J6606" s="389"/>
      <c r="K6606" s="385"/>
      <c r="L6606" s="385"/>
      <c r="M6606" s="385"/>
      <c r="N6606" s="385"/>
      <c r="O6606" s="385"/>
      <c r="P6606" s="394" t="str">
        <f>TEXT(daily!$B6606,"mmmm")</f>
        <v>January</v>
      </c>
      <c r="Q6606" s="397"/>
      <c r="R6606" s="313" t="str">
        <f t="shared" si="142"/>
        <v>1900</v>
      </c>
    </row>
    <row r="6607" ht="24" customHeight="1" spans="1:18">
      <c r="A6607" s="383"/>
      <c r="B6607" s="384"/>
      <c r="C6607" s="385"/>
      <c r="D6607" s="386"/>
      <c r="E6607" s="387"/>
      <c r="F6607" s="388"/>
      <c r="G6607" s="389"/>
      <c r="H6607" s="390"/>
      <c r="I6607" s="388"/>
      <c r="J6607" s="389"/>
      <c r="K6607" s="385"/>
      <c r="L6607" s="385"/>
      <c r="M6607" s="385"/>
      <c r="N6607" s="385"/>
      <c r="O6607" s="385"/>
      <c r="P6607" s="394" t="str">
        <f>TEXT(daily!$B6607,"mmmm")</f>
        <v>January</v>
      </c>
      <c r="Q6607" s="396"/>
      <c r="R6607" s="313" t="str">
        <f t="shared" ref="R6607:R6670" si="143">TEXT(B6607,"yyyy")</f>
        <v>1900</v>
      </c>
    </row>
    <row r="6608" ht="24" customHeight="1" spans="1:18">
      <c r="A6608" s="383"/>
      <c r="B6608" s="384"/>
      <c r="C6608" s="385"/>
      <c r="D6608" s="386"/>
      <c r="E6608" s="387"/>
      <c r="F6608" s="388"/>
      <c r="G6608" s="389"/>
      <c r="H6608" s="390"/>
      <c r="I6608" s="388"/>
      <c r="J6608" s="389"/>
      <c r="K6608" s="385"/>
      <c r="L6608" s="385"/>
      <c r="M6608" s="385"/>
      <c r="N6608" s="385"/>
      <c r="O6608" s="385"/>
      <c r="P6608" s="394" t="str">
        <f>TEXT(daily!$B6608,"mmmm")</f>
        <v>January</v>
      </c>
      <c r="Q6608" s="397"/>
      <c r="R6608" s="313" t="str">
        <f t="shared" si="143"/>
        <v>1900</v>
      </c>
    </row>
    <row r="6609" ht="24" customHeight="1" spans="1:18">
      <c r="A6609" s="383"/>
      <c r="B6609" s="384"/>
      <c r="C6609" s="385"/>
      <c r="D6609" s="386"/>
      <c r="E6609" s="387"/>
      <c r="F6609" s="388"/>
      <c r="G6609" s="389"/>
      <c r="H6609" s="390"/>
      <c r="I6609" s="388"/>
      <c r="J6609" s="389"/>
      <c r="K6609" s="385"/>
      <c r="L6609" s="385"/>
      <c r="M6609" s="385"/>
      <c r="N6609" s="385"/>
      <c r="O6609" s="385"/>
      <c r="P6609" s="394" t="str">
        <f>TEXT(daily!$B6609,"mmmm")</f>
        <v>January</v>
      </c>
      <c r="Q6609" s="396"/>
      <c r="R6609" s="313" t="str">
        <f t="shared" si="143"/>
        <v>1900</v>
      </c>
    </row>
    <row r="6610" ht="24" customHeight="1" spans="1:18">
      <c r="A6610" s="383"/>
      <c r="B6610" s="384"/>
      <c r="C6610" s="385"/>
      <c r="D6610" s="386"/>
      <c r="E6610" s="387"/>
      <c r="F6610" s="388"/>
      <c r="G6610" s="389"/>
      <c r="H6610" s="390"/>
      <c r="I6610" s="388"/>
      <c r="J6610" s="389"/>
      <c r="K6610" s="385"/>
      <c r="L6610" s="385"/>
      <c r="M6610" s="385"/>
      <c r="N6610" s="385"/>
      <c r="O6610" s="385"/>
      <c r="P6610" s="394" t="str">
        <f>TEXT(daily!$B6610,"mmmm")</f>
        <v>January</v>
      </c>
      <c r="Q6610" s="397"/>
      <c r="R6610" s="313" t="str">
        <f t="shared" si="143"/>
        <v>1900</v>
      </c>
    </row>
    <row r="6611" ht="24" customHeight="1" spans="1:18">
      <c r="A6611" s="383"/>
      <c r="B6611" s="384"/>
      <c r="C6611" s="385"/>
      <c r="D6611" s="386"/>
      <c r="E6611" s="387"/>
      <c r="F6611" s="388"/>
      <c r="G6611" s="389"/>
      <c r="H6611" s="390"/>
      <c r="I6611" s="388"/>
      <c r="J6611" s="389"/>
      <c r="K6611" s="385"/>
      <c r="L6611" s="385"/>
      <c r="M6611" s="385"/>
      <c r="N6611" s="385"/>
      <c r="O6611" s="385"/>
      <c r="P6611" s="394" t="str">
        <f>TEXT(daily!$B6611,"mmmm")</f>
        <v>January</v>
      </c>
      <c r="Q6611" s="396"/>
      <c r="R6611" s="313" t="str">
        <f t="shared" si="143"/>
        <v>1900</v>
      </c>
    </row>
    <row r="6612" ht="24" customHeight="1" spans="1:18">
      <c r="A6612" s="383"/>
      <c r="B6612" s="384"/>
      <c r="C6612" s="385"/>
      <c r="D6612" s="386"/>
      <c r="E6612" s="387"/>
      <c r="F6612" s="388"/>
      <c r="G6612" s="389"/>
      <c r="H6612" s="390"/>
      <c r="I6612" s="388"/>
      <c r="J6612" s="389"/>
      <c r="K6612" s="385"/>
      <c r="L6612" s="385"/>
      <c r="M6612" s="385"/>
      <c r="N6612" s="385"/>
      <c r="O6612" s="385"/>
      <c r="P6612" s="394" t="str">
        <f>TEXT(daily!$B6612,"mmmm")</f>
        <v>January</v>
      </c>
      <c r="Q6612" s="397"/>
      <c r="R6612" s="313" t="str">
        <f t="shared" si="143"/>
        <v>1900</v>
      </c>
    </row>
    <row r="6613" ht="24" customHeight="1" spans="1:18">
      <c r="A6613" s="383"/>
      <c r="B6613" s="384"/>
      <c r="C6613" s="385"/>
      <c r="D6613" s="386"/>
      <c r="E6613" s="387"/>
      <c r="F6613" s="388"/>
      <c r="G6613" s="389"/>
      <c r="H6613" s="390"/>
      <c r="I6613" s="388"/>
      <c r="J6613" s="389"/>
      <c r="K6613" s="385"/>
      <c r="L6613" s="385"/>
      <c r="M6613" s="385"/>
      <c r="N6613" s="385"/>
      <c r="O6613" s="385"/>
      <c r="P6613" s="394" t="str">
        <f>TEXT(daily!$B6613,"mmmm")</f>
        <v>January</v>
      </c>
      <c r="Q6613" s="396"/>
      <c r="R6613" s="313" t="str">
        <f t="shared" si="143"/>
        <v>1900</v>
      </c>
    </row>
    <row r="6614" ht="24" customHeight="1" spans="1:18">
      <c r="A6614" s="383"/>
      <c r="B6614" s="384"/>
      <c r="C6614" s="385"/>
      <c r="D6614" s="386"/>
      <c r="E6614" s="387"/>
      <c r="F6614" s="388"/>
      <c r="G6614" s="389"/>
      <c r="H6614" s="390"/>
      <c r="I6614" s="388"/>
      <c r="J6614" s="389"/>
      <c r="K6614" s="385"/>
      <c r="L6614" s="385"/>
      <c r="M6614" s="385"/>
      <c r="N6614" s="385"/>
      <c r="O6614" s="385"/>
      <c r="P6614" s="394" t="str">
        <f>TEXT(daily!$B6614,"mmmm")</f>
        <v>January</v>
      </c>
      <c r="Q6614" s="397"/>
      <c r="R6614" s="313" t="str">
        <f t="shared" si="143"/>
        <v>1900</v>
      </c>
    </row>
    <row r="6615" ht="24" customHeight="1" spans="1:18">
      <c r="A6615" s="383"/>
      <c r="B6615" s="384"/>
      <c r="C6615" s="385"/>
      <c r="D6615" s="386"/>
      <c r="E6615" s="387"/>
      <c r="F6615" s="388"/>
      <c r="G6615" s="389"/>
      <c r="H6615" s="390"/>
      <c r="I6615" s="388"/>
      <c r="J6615" s="389"/>
      <c r="K6615" s="385"/>
      <c r="L6615" s="385"/>
      <c r="M6615" s="385"/>
      <c r="N6615" s="385"/>
      <c r="O6615" s="385"/>
      <c r="P6615" s="394" t="str">
        <f>TEXT(daily!$B6615,"mmmm")</f>
        <v>January</v>
      </c>
      <c r="Q6615" s="396"/>
      <c r="R6615" s="313" t="str">
        <f t="shared" si="143"/>
        <v>1900</v>
      </c>
    </row>
    <row r="6616" ht="24" customHeight="1" spans="1:18">
      <c r="A6616" s="383"/>
      <c r="B6616" s="384"/>
      <c r="C6616" s="385"/>
      <c r="D6616" s="386"/>
      <c r="E6616" s="387"/>
      <c r="F6616" s="388"/>
      <c r="G6616" s="389"/>
      <c r="H6616" s="390"/>
      <c r="I6616" s="388"/>
      <c r="J6616" s="389"/>
      <c r="K6616" s="385"/>
      <c r="L6616" s="385"/>
      <c r="M6616" s="385"/>
      <c r="N6616" s="385"/>
      <c r="O6616" s="385"/>
      <c r="P6616" s="394" t="str">
        <f>TEXT(daily!$B6616,"mmmm")</f>
        <v>January</v>
      </c>
      <c r="Q6616" s="397"/>
      <c r="R6616" s="313" t="str">
        <f t="shared" si="143"/>
        <v>1900</v>
      </c>
    </row>
    <row r="6617" ht="24" customHeight="1" spans="1:18">
      <c r="A6617" s="383"/>
      <c r="B6617" s="384"/>
      <c r="C6617" s="385"/>
      <c r="D6617" s="386"/>
      <c r="E6617" s="387"/>
      <c r="F6617" s="388"/>
      <c r="G6617" s="389"/>
      <c r="H6617" s="390"/>
      <c r="I6617" s="388"/>
      <c r="J6617" s="389"/>
      <c r="K6617" s="385"/>
      <c r="L6617" s="385"/>
      <c r="M6617" s="385"/>
      <c r="N6617" s="385"/>
      <c r="O6617" s="385"/>
      <c r="P6617" s="394" t="str">
        <f>TEXT(daily!$B6617,"mmmm")</f>
        <v>January</v>
      </c>
      <c r="Q6617" s="396"/>
      <c r="R6617" s="313" t="str">
        <f t="shared" si="143"/>
        <v>1900</v>
      </c>
    </row>
    <row r="6618" ht="24" customHeight="1" spans="1:18">
      <c r="A6618" s="383"/>
      <c r="B6618" s="384"/>
      <c r="C6618" s="385"/>
      <c r="D6618" s="386"/>
      <c r="E6618" s="387"/>
      <c r="F6618" s="388"/>
      <c r="G6618" s="389"/>
      <c r="H6618" s="390"/>
      <c r="I6618" s="388"/>
      <c r="J6618" s="389"/>
      <c r="K6618" s="385"/>
      <c r="L6618" s="385"/>
      <c r="M6618" s="385"/>
      <c r="N6618" s="385"/>
      <c r="O6618" s="385"/>
      <c r="P6618" s="394" t="str">
        <f>TEXT(daily!$B6618,"mmmm")</f>
        <v>January</v>
      </c>
      <c r="Q6618" s="397"/>
      <c r="R6618" s="313" t="str">
        <f t="shared" si="143"/>
        <v>1900</v>
      </c>
    </row>
    <row r="6619" ht="24" customHeight="1" spans="1:18">
      <c r="A6619" s="383"/>
      <c r="B6619" s="384"/>
      <c r="C6619" s="385"/>
      <c r="D6619" s="386"/>
      <c r="E6619" s="387"/>
      <c r="F6619" s="388"/>
      <c r="G6619" s="389"/>
      <c r="H6619" s="390"/>
      <c r="I6619" s="388"/>
      <c r="J6619" s="389"/>
      <c r="K6619" s="385"/>
      <c r="L6619" s="385"/>
      <c r="M6619" s="385"/>
      <c r="N6619" s="385"/>
      <c r="O6619" s="385"/>
      <c r="P6619" s="394" t="str">
        <f>TEXT(daily!$B6619,"mmmm")</f>
        <v>January</v>
      </c>
      <c r="Q6619" s="396"/>
      <c r="R6619" s="313" t="str">
        <f t="shared" si="143"/>
        <v>1900</v>
      </c>
    </row>
    <row r="6620" ht="24" customHeight="1" spans="1:18">
      <c r="A6620" s="383"/>
      <c r="B6620" s="384"/>
      <c r="C6620" s="385"/>
      <c r="D6620" s="386"/>
      <c r="E6620" s="387"/>
      <c r="F6620" s="388"/>
      <c r="G6620" s="389"/>
      <c r="H6620" s="390"/>
      <c r="I6620" s="388"/>
      <c r="J6620" s="389"/>
      <c r="K6620" s="385"/>
      <c r="L6620" s="385"/>
      <c r="M6620" s="385"/>
      <c r="N6620" s="385"/>
      <c r="O6620" s="385"/>
      <c r="P6620" s="394" t="str">
        <f>TEXT(daily!$B6620,"mmmm")</f>
        <v>January</v>
      </c>
      <c r="Q6620" s="397"/>
      <c r="R6620" s="313" t="str">
        <f t="shared" si="143"/>
        <v>1900</v>
      </c>
    </row>
    <row r="6621" ht="24" customHeight="1" spans="1:18">
      <c r="A6621" s="383"/>
      <c r="B6621" s="384"/>
      <c r="C6621" s="385"/>
      <c r="D6621" s="386"/>
      <c r="E6621" s="387"/>
      <c r="F6621" s="388"/>
      <c r="G6621" s="389"/>
      <c r="H6621" s="390"/>
      <c r="I6621" s="388"/>
      <c r="J6621" s="389"/>
      <c r="K6621" s="385"/>
      <c r="L6621" s="385"/>
      <c r="M6621" s="385"/>
      <c r="N6621" s="385"/>
      <c r="O6621" s="385"/>
      <c r="P6621" s="394" t="str">
        <f>TEXT(daily!$B6621,"mmmm")</f>
        <v>January</v>
      </c>
      <c r="Q6621" s="396"/>
      <c r="R6621" s="313" t="str">
        <f t="shared" si="143"/>
        <v>1900</v>
      </c>
    </row>
    <row r="6622" ht="24" customHeight="1" spans="1:18">
      <c r="A6622" s="383"/>
      <c r="B6622" s="384"/>
      <c r="C6622" s="385"/>
      <c r="D6622" s="386"/>
      <c r="E6622" s="387"/>
      <c r="F6622" s="388"/>
      <c r="G6622" s="389"/>
      <c r="H6622" s="390"/>
      <c r="I6622" s="388"/>
      <c r="J6622" s="389"/>
      <c r="K6622" s="385"/>
      <c r="L6622" s="385"/>
      <c r="M6622" s="385"/>
      <c r="N6622" s="385"/>
      <c r="O6622" s="385"/>
      <c r="P6622" s="394" t="str">
        <f>TEXT(daily!$B6622,"mmmm")</f>
        <v>January</v>
      </c>
      <c r="Q6622" s="397"/>
      <c r="R6622" s="313" t="str">
        <f t="shared" si="143"/>
        <v>1900</v>
      </c>
    </row>
    <row r="6623" ht="24" customHeight="1" spans="1:18">
      <c r="A6623" s="383"/>
      <c r="B6623" s="384"/>
      <c r="C6623" s="385"/>
      <c r="D6623" s="386"/>
      <c r="E6623" s="387"/>
      <c r="F6623" s="388"/>
      <c r="G6623" s="389"/>
      <c r="H6623" s="390"/>
      <c r="I6623" s="388"/>
      <c r="J6623" s="389"/>
      <c r="K6623" s="385"/>
      <c r="L6623" s="385"/>
      <c r="M6623" s="385"/>
      <c r="N6623" s="385"/>
      <c r="O6623" s="385"/>
      <c r="P6623" s="394" t="str">
        <f>TEXT(daily!$B6623,"mmmm")</f>
        <v>January</v>
      </c>
      <c r="Q6623" s="396"/>
      <c r="R6623" s="313" t="str">
        <f t="shared" si="143"/>
        <v>1900</v>
      </c>
    </row>
    <row r="6624" ht="24" customHeight="1" spans="1:18">
      <c r="A6624" s="383"/>
      <c r="B6624" s="384"/>
      <c r="C6624" s="385"/>
      <c r="D6624" s="386"/>
      <c r="E6624" s="387"/>
      <c r="F6624" s="388"/>
      <c r="G6624" s="389"/>
      <c r="H6624" s="390"/>
      <c r="I6624" s="388"/>
      <c r="J6624" s="389"/>
      <c r="K6624" s="385"/>
      <c r="L6624" s="385"/>
      <c r="M6624" s="385"/>
      <c r="N6624" s="385"/>
      <c r="O6624" s="385"/>
      <c r="P6624" s="394" t="str">
        <f>TEXT(daily!$B6624,"mmmm")</f>
        <v>January</v>
      </c>
      <c r="Q6624" s="397"/>
      <c r="R6624" s="313" t="str">
        <f t="shared" si="143"/>
        <v>1900</v>
      </c>
    </row>
    <row r="6625" ht="24" customHeight="1" spans="1:18">
      <c r="A6625" s="383"/>
      <c r="B6625" s="384"/>
      <c r="C6625" s="385"/>
      <c r="D6625" s="386"/>
      <c r="E6625" s="387"/>
      <c r="F6625" s="388"/>
      <c r="G6625" s="389"/>
      <c r="H6625" s="390"/>
      <c r="I6625" s="388"/>
      <c r="J6625" s="389"/>
      <c r="K6625" s="385"/>
      <c r="L6625" s="385"/>
      <c r="M6625" s="385"/>
      <c r="N6625" s="385"/>
      <c r="O6625" s="385"/>
      <c r="P6625" s="394" t="str">
        <f>TEXT(daily!$B6625,"mmmm")</f>
        <v>January</v>
      </c>
      <c r="Q6625" s="396"/>
      <c r="R6625" s="313" t="str">
        <f t="shared" si="143"/>
        <v>1900</v>
      </c>
    </row>
    <row r="6626" ht="24" customHeight="1" spans="1:18">
      <c r="A6626" s="383"/>
      <c r="B6626" s="384"/>
      <c r="C6626" s="385"/>
      <c r="D6626" s="386"/>
      <c r="E6626" s="387"/>
      <c r="F6626" s="388"/>
      <c r="G6626" s="389"/>
      <c r="H6626" s="390"/>
      <c r="I6626" s="388"/>
      <c r="J6626" s="389"/>
      <c r="K6626" s="385"/>
      <c r="L6626" s="385"/>
      <c r="M6626" s="385"/>
      <c r="N6626" s="385"/>
      <c r="O6626" s="385"/>
      <c r="P6626" s="394" t="str">
        <f>TEXT(daily!$B6626,"mmmm")</f>
        <v>January</v>
      </c>
      <c r="Q6626" s="397"/>
      <c r="R6626" s="313" t="str">
        <f t="shared" si="143"/>
        <v>1900</v>
      </c>
    </row>
    <row r="6627" ht="24" customHeight="1" spans="1:18">
      <c r="A6627" s="383"/>
      <c r="B6627" s="384"/>
      <c r="C6627" s="385"/>
      <c r="D6627" s="386"/>
      <c r="E6627" s="387"/>
      <c r="F6627" s="388"/>
      <c r="G6627" s="389"/>
      <c r="H6627" s="390"/>
      <c r="I6627" s="388"/>
      <c r="J6627" s="389"/>
      <c r="K6627" s="385"/>
      <c r="L6627" s="385"/>
      <c r="M6627" s="385"/>
      <c r="N6627" s="385"/>
      <c r="O6627" s="385"/>
      <c r="P6627" s="394" t="str">
        <f>TEXT(daily!$B6627,"mmmm")</f>
        <v>January</v>
      </c>
      <c r="Q6627" s="396"/>
      <c r="R6627" s="313" t="str">
        <f t="shared" si="143"/>
        <v>1900</v>
      </c>
    </row>
    <row r="6628" ht="24" customHeight="1" spans="1:18">
      <c r="A6628" s="383"/>
      <c r="B6628" s="384"/>
      <c r="C6628" s="385"/>
      <c r="D6628" s="386"/>
      <c r="E6628" s="387"/>
      <c r="F6628" s="388"/>
      <c r="G6628" s="389"/>
      <c r="H6628" s="390"/>
      <c r="I6628" s="388"/>
      <c r="J6628" s="389"/>
      <c r="K6628" s="385"/>
      <c r="L6628" s="385"/>
      <c r="M6628" s="385"/>
      <c r="N6628" s="385"/>
      <c r="O6628" s="385"/>
      <c r="P6628" s="394" t="str">
        <f>TEXT(daily!$B6628,"mmmm")</f>
        <v>January</v>
      </c>
      <c r="Q6628" s="397"/>
      <c r="R6628" s="313" t="str">
        <f t="shared" si="143"/>
        <v>1900</v>
      </c>
    </row>
    <row r="6629" ht="24" customHeight="1" spans="1:18">
      <c r="A6629" s="383"/>
      <c r="B6629" s="384"/>
      <c r="C6629" s="385"/>
      <c r="D6629" s="386"/>
      <c r="E6629" s="387"/>
      <c r="F6629" s="388"/>
      <c r="G6629" s="389"/>
      <c r="H6629" s="390"/>
      <c r="I6629" s="388"/>
      <c r="J6629" s="389"/>
      <c r="K6629" s="385"/>
      <c r="L6629" s="385"/>
      <c r="M6629" s="385"/>
      <c r="N6629" s="385"/>
      <c r="O6629" s="385"/>
      <c r="P6629" s="394" t="str">
        <f>TEXT(daily!$B6629,"mmmm")</f>
        <v>January</v>
      </c>
      <c r="Q6629" s="396"/>
      <c r="R6629" s="313" t="str">
        <f t="shared" si="143"/>
        <v>1900</v>
      </c>
    </row>
    <row r="6630" ht="24" customHeight="1" spans="1:18">
      <c r="A6630" s="383"/>
      <c r="B6630" s="384"/>
      <c r="C6630" s="385"/>
      <c r="D6630" s="386"/>
      <c r="E6630" s="387"/>
      <c r="F6630" s="388"/>
      <c r="G6630" s="389"/>
      <c r="H6630" s="390"/>
      <c r="I6630" s="388"/>
      <c r="J6630" s="389"/>
      <c r="K6630" s="385"/>
      <c r="L6630" s="385"/>
      <c r="M6630" s="385"/>
      <c r="N6630" s="385"/>
      <c r="O6630" s="385"/>
      <c r="P6630" s="394" t="str">
        <f>TEXT(daily!$B6630,"mmmm")</f>
        <v>January</v>
      </c>
      <c r="Q6630" s="397"/>
      <c r="R6630" s="313" t="str">
        <f t="shared" si="143"/>
        <v>1900</v>
      </c>
    </row>
    <row r="6631" ht="24" customHeight="1" spans="1:18">
      <c r="A6631" s="383"/>
      <c r="B6631" s="384"/>
      <c r="C6631" s="385"/>
      <c r="D6631" s="386"/>
      <c r="E6631" s="387"/>
      <c r="F6631" s="388"/>
      <c r="G6631" s="389"/>
      <c r="H6631" s="390"/>
      <c r="I6631" s="388"/>
      <c r="J6631" s="389"/>
      <c r="K6631" s="385"/>
      <c r="L6631" s="385"/>
      <c r="M6631" s="385"/>
      <c r="N6631" s="385"/>
      <c r="O6631" s="385"/>
      <c r="P6631" s="394" t="str">
        <f>TEXT(daily!$B6631,"mmmm")</f>
        <v>January</v>
      </c>
      <c r="Q6631" s="396"/>
      <c r="R6631" s="313" t="str">
        <f t="shared" si="143"/>
        <v>1900</v>
      </c>
    </row>
    <row r="6632" ht="24" customHeight="1" spans="1:18">
      <c r="A6632" s="383"/>
      <c r="B6632" s="384"/>
      <c r="C6632" s="385"/>
      <c r="D6632" s="386"/>
      <c r="E6632" s="387"/>
      <c r="F6632" s="388"/>
      <c r="G6632" s="389"/>
      <c r="H6632" s="390"/>
      <c r="I6632" s="388"/>
      <c r="J6632" s="389"/>
      <c r="K6632" s="385"/>
      <c r="L6632" s="385"/>
      <c r="M6632" s="385"/>
      <c r="N6632" s="385"/>
      <c r="O6632" s="385"/>
      <c r="P6632" s="394" t="str">
        <f>TEXT(daily!$B6632,"mmmm")</f>
        <v>January</v>
      </c>
      <c r="Q6632" s="397"/>
      <c r="R6632" s="313" t="str">
        <f t="shared" si="143"/>
        <v>1900</v>
      </c>
    </row>
    <row r="6633" ht="24" customHeight="1" spans="1:18">
      <c r="A6633" s="383"/>
      <c r="B6633" s="384"/>
      <c r="C6633" s="385"/>
      <c r="D6633" s="386"/>
      <c r="E6633" s="387"/>
      <c r="F6633" s="388"/>
      <c r="G6633" s="389"/>
      <c r="H6633" s="390"/>
      <c r="I6633" s="388"/>
      <c r="J6633" s="389"/>
      <c r="K6633" s="385"/>
      <c r="L6633" s="385"/>
      <c r="M6633" s="385"/>
      <c r="N6633" s="385"/>
      <c r="O6633" s="385"/>
      <c r="P6633" s="394" t="str">
        <f>TEXT(daily!$B6633,"mmmm")</f>
        <v>January</v>
      </c>
      <c r="Q6633" s="396"/>
      <c r="R6633" s="313" t="str">
        <f t="shared" si="143"/>
        <v>1900</v>
      </c>
    </row>
    <row r="6634" ht="24" customHeight="1" spans="1:18">
      <c r="A6634" s="383"/>
      <c r="B6634" s="384"/>
      <c r="C6634" s="385"/>
      <c r="D6634" s="386"/>
      <c r="E6634" s="387"/>
      <c r="F6634" s="388"/>
      <c r="G6634" s="389"/>
      <c r="H6634" s="390"/>
      <c r="I6634" s="388"/>
      <c r="J6634" s="389"/>
      <c r="K6634" s="385"/>
      <c r="L6634" s="385"/>
      <c r="M6634" s="385"/>
      <c r="N6634" s="385"/>
      <c r="O6634" s="385"/>
      <c r="P6634" s="394" t="str">
        <f>TEXT(daily!$B6634,"mmmm")</f>
        <v>January</v>
      </c>
      <c r="Q6634" s="397"/>
      <c r="R6634" s="313" t="str">
        <f t="shared" si="143"/>
        <v>1900</v>
      </c>
    </row>
    <row r="6635" ht="24" customHeight="1" spans="1:18">
      <c r="A6635" s="383"/>
      <c r="B6635" s="384"/>
      <c r="C6635" s="385"/>
      <c r="D6635" s="386"/>
      <c r="E6635" s="387"/>
      <c r="F6635" s="388"/>
      <c r="G6635" s="389"/>
      <c r="H6635" s="390"/>
      <c r="I6635" s="388"/>
      <c r="J6635" s="389"/>
      <c r="K6635" s="385"/>
      <c r="L6635" s="385"/>
      <c r="M6635" s="385"/>
      <c r="N6635" s="385"/>
      <c r="O6635" s="385"/>
      <c r="P6635" s="394" t="str">
        <f>TEXT(daily!$B6635,"mmmm")</f>
        <v>January</v>
      </c>
      <c r="Q6635" s="396"/>
      <c r="R6635" s="313" t="str">
        <f t="shared" si="143"/>
        <v>1900</v>
      </c>
    </row>
    <row r="6636" ht="24" customHeight="1" spans="1:18">
      <c r="A6636" s="383"/>
      <c r="B6636" s="384"/>
      <c r="C6636" s="385"/>
      <c r="D6636" s="386"/>
      <c r="E6636" s="387"/>
      <c r="F6636" s="388"/>
      <c r="G6636" s="389"/>
      <c r="H6636" s="390"/>
      <c r="I6636" s="388"/>
      <c r="J6636" s="389"/>
      <c r="K6636" s="385"/>
      <c r="L6636" s="385"/>
      <c r="M6636" s="385"/>
      <c r="N6636" s="385"/>
      <c r="O6636" s="385"/>
      <c r="P6636" s="394" t="str">
        <f>TEXT(daily!$B6636,"mmmm")</f>
        <v>January</v>
      </c>
      <c r="Q6636" s="397"/>
      <c r="R6636" s="313" t="str">
        <f t="shared" si="143"/>
        <v>1900</v>
      </c>
    </row>
    <row r="6637" ht="24" customHeight="1" spans="1:18">
      <c r="A6637" s="383"/>
      <c r="B6637" s="384"/>
      <c r="C6637" s="385"/>
      <c r="D6637" s="386"/>
      <c r="E6637" s="387"/>
      <c r="F6637" s="388"/>
      <c r="G6637" s="389"/>
      <c r="H6637" s="390"/>
      <c r="I6637" s="388"/>
      <c r="J6637" s="389"/>
      <c r="K6637" s="385"/>
      <c r="L6637" s="385"/>
      <c r="M6637" s="385"/>
      <c r="N6637" s="385"/>
      <c r="O6637" s="385"/>
      <c r="P6637" s="394" t="str">
        <f>TEXT(daily!$B6637,"mmmm")</f>
        <v>January</v>
      </c>
      <c r="Q6637" s="396"/>
      <c r="R6637" s="313" t="str">
        <f t="shared" si="143"/>
        <v>1900</v>
      </c>
    </row>
    <row r="6638" ht="24" customHeight="1" spans="1:18">
      <c r="A6638" s="383"/>
      <c r="B6638" s="384"/>
      <c r="C6638" s="385"/>
      <c r="D6638" s="386"/>
      <c r="E6638" s="387"/>
      <c r="F6638" s="388"/>
      <c r="G6638" s="389"/>
      <c r="H6638" s="390"/>
      <c r="I6638" s="388"/>
      <c r="J6638" s="389"/>
      <c r="K6638" s="385"/>
      <c r="L6638" s="385"/>
      <c r="M6638" s="385"/>
      <c r="N6638" s="385"/>
      <c r="O6638" s="385"/>
      <c r="P6638" s="394" t="str">
        <f>TEXT(daily!$B6638,"mmmm")</f>
        <v>January</v>
      </c>
      <c r="Q6638" s="397"/>
      <c r="R6638" s="313" t="str">
        <f t="shared" si="143"/>
        <v>1900</v>
      </c>
    </row>
    <row r="6639" ht="24" customHeight="1" spans="1:18">
      <c r="A6639" s="383"/>
      <c r="B6639" s="384"/>
      <c r="C6639" s="385"/>
      <c r="D6639" s="386"/>
      <c r="E6639" s="387"/>
      <c r="F6639" s="388"/>
      <c r="G6639" s="389"/>
      <c r="H6639" s="390"/>
      <c r="I6639" s="388"/>
      <c r="J6639" s="389"/>
      <c r="K6639" s="385"/>
      <c r="L6639" s="385"/>
      <c r="M6639" s="385"/>
      <c r="N6639" s="385"/>
      <c r="O6639" s="385"/>
      <c r="P6639" s="394" t="str">
        <f>TEXT(daily!$B6639,"mmmm")</f>
        <v>January</v>
      </c>
      <c r="Q6639" s="396"/>
      <c r="R6639" s="313" t="str">
        <f t="shared" si="143"/>
        <v>1900</v>
      </c>
    </row>
    <row r="6640" ht="24" customHeight="1" spans="1:18">
      <c r="A6640" s="383"/>
      <c r="B6640" s="384"/>
      <c r="C6640" s="385"/>
      <c r="D6640" s="386"/>
      <c r="E6640" s="387"/>
      <c r="F6640" s="388"/>
      <c r="G6640" s="389"/>
      <c r="H6640" s="390"/>
      <c r="I6640" s="388"/>
      <c r="J6640" s="389"/>
      <c r="K6640" s="385"/>
      <c r="L6640" s="385"/>
      <c r="M6640" s="385"/>
      <c r="N6640" s="385"/>
      <c r="O6640" s="385"/>
      <c r="P6640" s="394" t="str">
        <f>TEXT(daily!$B6640,"mmmm")</f>
        <v>January</v>
      </c>
      <c r="Q6640" s="397"/>
      <c r="R6640" s="313" t="str">
        <f t="shared" si="143"/>
        <v>1900</v>
      </c>
    </row>
    <row r="6641" ht="24" customHeight="1" spans="1:18">
      <c r="A6641" s="383"/>
      <c r="B6641" s="384"/>
      <c r="C6641" s="385"/>
      <c r="D6641" s="386"/>
      <c r="E6641" s="387"/>
      <c r="F6641" s="388"/>
      <c r="G6641" s="389"/>
      <c r="H6641" s="390"/>
      <c r="I6641" s="388"/>
      <c r="J6641" s="389"/>
      <c r="K6641" s="385"/>
      <c r="L6641" s="385"/>
      <c r="M6641" s="385"/>
      <c r="N6641" s="385"/>
      <c r="O6641" s="385"/>
      <c r="P6641" s="394" t="str">
        <f>TEXT(daily!$B6641,"mmmm")</f>
        <v>January</v>
      </c>
      <c r="Q6641" s="396"/>
      <c r="R6641" s="313" t="str">
        <f t="shared" si="143"/>
        <v>1900</v>
      </c>
    </row>
    <row r="6642" ht="24" customHeight="1" spans="1:18">
      <c r="A6642" s="383"/>
      <c r="B6642" s="384"/>
      <c r="C6642" s="385"/>
      <c r="D6642" s="386"/>
      <c r="E6642" s="387"/>
      <c r="F6642" s="388"/>
      <c r="G6642" s="389"/>
      <c r="H6642" s="390"/>
      <c r="I6642" s="388"/>
      <c r="J6642" s="389"/>
      <c r="K6642" s="385"/>
      <c r="L6642" s="385"/>
      <c r="M6642" s="385"/>
      <c r="N6642" s="385"/>
      <c r="O6642" s="385"/>
      <c r="P6642" s="394" t="str">
        <f>TEXT(daily!$B6642,"mmmm")</f>
        <v>January</v>
      </c>
      <c r="Q6642" s="397"/>
      <c r="R6642" s="313" t="str">
        <f t="shared" si="143"/>
        <v>1900</v>
      </c>
    </row>
    <row r="6643" ht="24" customHeight="1" spans="1:18">
      <c r="A6643" s="383"/>
      <c r="B6643" s="384"/>
      <c r="C6643" s="385"/>
      <c r="D6643" s="386"/>
      <c r="E6643" s="387"/>
      <c r="F6643" s="388"/>
      <c r="G6643" s="389"/>
      <c r="H6643" s="390"/>
      <c r="I6643" s="388"/>
      <c r="J6643" s="389"/>
      <c r="K6643" s="385"/>
      <c r="L6643" s="385"/>
      <c r="M6643" s="385"/>
      <c r="N6643" s="385"/>
      <c r="O6643" s="385"/>
      <c r="P6643" s="394" t="str">
        <f>TEXT(daily!$B6643,"mmmm")</f>
        <v>January</v>
      </c>
      <c r="Q6643" s="396"/>
      <c r="R6643" s="313" t="str">
        <f t="shared" si="143"/>
        <v>1900</v>
      </c>
    </row>
    <row r="6644" ht="24" customHeight="1" spans="1:18">
      <c r="A6644" s="383"/>
      <c r="B6644" s="384"/>
      <c r="C6644" s="385"/>
      <c r="D6644" s="386"/>
      <c r="E6644" s="387"/>
      <c r="F6644" s="388"/>
      <c r="G6644" s="389"/>
      <c r="H6644" s="390"/>
      <c r="I6644" s="388"/>
      <c r="J6644" s="389"/>
      <c r="K6644" s="385"/>
      <c r="L6644" s="385"/>
      <c r="M6644" s="385"/>
      <c r="N6644" s="385"/>
      <c r="O6644" s="385"/>
      <c r="P6644" s="394" t="str">
        <f>TEXT(daily!$B6644,"mmmm")</f>
        <v>January</v>
      </c>
      <c r="Q6644" s="397"/>
      <c r="R6644" s="313" t="str">
        <f t="shared" si="143"/>
        <v>1900</v>
      </c>
    </row>
    <row r="6645" ht="24" customHeight="1" spans="1:18">
      <c r="A6645" s="383"/>
      <c r="B6645" s="384"/>
      <c r="C6645" s="385"/>
      <c r="D6645" s="386"/>
      <c r="E6645" s="387"/>
      <c r="F6645" s="388"/>
      <c r="G6645" s="389"/>
      <c r="H6645" s="390"/>
      <c r="I6645" s="388"/>
      <c r="J6645" s="389"/>
      <c r="K6645" s="385"/>
      <c r="L6645" s="385"/>
      <c r="M6645" s="385"/>
      <c r="N6645" s="385"/>
      <c r="O6645" s="385"/>
      <c r="P6645" s="394" t="str">
        <f>TEXT(daily!$B6645,"mmmm")</f>
        <v>January</v>
      </c>
      <c r="Q6645" s="396"/>
      <c r="R6645" s="313" t="str">
        <f t="shared" si="143"/>
        <v>1900</v>
      </c>
    </row>
    <row r="6646" ht="24" customHeight="1" spans="1:18">
      <c r="A6646" s="383"/>
      <c r="B6646" s="384"/>
      <c r="C6646" s="385"/>
      <c r="D6646" s="386"/>
      <c r="E6646" s="387"/>
      <c r="F6646" s="388"/>
      <c r="G6646" s="389"/>
      <c r="H6646" s="390"/>
      <c r="I6646" s="388"/>
      <c r="J6646" s="389"/>
      <c r="K6646" s="385"/>
      <c r="L6646" s="385"/>
      <c r="M6646" s="385"/>
      <c r="N6646" s="385"/>
      <c r="O6646" s="385"/>
      <c r="P6646" s="394" t="str">
        <f>TEXT(daily!$B6646,"mmmm")</f>
        <v>January</v>
      </c>
      <c r="Q6646" s="397"/>
      <c r="R6646" s="313" t="str">
        <f t="shared" si="143"/>
        <v>1900</v>
      </c>
    </row>
    <row r="6647" ht="24" customHeight="1" spans="1:18">
      <c r="A6647" s="383"/>
      <c r="B6647" s="384"/>
      <c r="C6647" s="385"/>
      <c r="D6647" s="386"/>
      <c r="E6647" s="387"/>
      <c r="F6647" s="388"/>
      <c r="G6647" s="389"/>
      <c r="H6647" s="390"/>
      <c r="I6647" s="388"/>
      <c r="J6647" s="389"/>
      <c r="K6647" s="385"/>
      <c r="L6647" s="385"/>
      <c r="M6647" s="385"/>
      <c r="N6647" s="385"/>
      <c r="O6647" s="385"/>
      <c r="P6647" s="394" t="str">
        <f>TEXT(daily!$B6647,"mmmm")</f>
        <v>January</v>
      </c>
      <c r="Q6647" s="396"/>
      <c r="R6647" s="313" t="str">
        <f t="shared" si="143"/>
        <v>1900</v>
      </c>
    </row>
    <row r="6648" ht="24" customHeight="1" spans="1:18">
      <c r="A6648" s="383"/>
      <c r="B6648" s="384"/>
      <c r="C6648" s="385"/>
      <c r="D6648" s="386"/>
      <c r="E6648" s="387"/>
      <c r="F6648" s="388"/>
      <c r="G6648" s="389"/>
      <c r="H6648" s="390"/>
      <c r="I6648" s="388"/>
      <c r="J6648" s="389"/>
      <c r="K6648" s="385"/>
      <c r="L6648" s="385"/>
      <c r="M6648" s="385"/>
      <c r="N6648" s="385"/>
      <c r="O6648" s="385"/>
      <c r="P6648" s="394" t="str">
        <f>TEXT(daily!$B6648,"mmmm")</f>
        <v>January</v>
      </c>
      <c r="Q6648" s="397"/>
      <c r="R6648" s="313" t="str">
        <f t="shared" si="143"/>
        <v>1900</v>
      </c>
    </row>
    <row r="6649" ht="24" customHeight="1" spans="1:18">
      <c r="A6649" s="383"/>
      <c r="B6649" s="384"/>
      <c r="C6649" s="385"/>
      <c r="D6649" s="386"/>
      <c r="E6649" s="387"/>
      <c r="F6649" s="388"/>
      <c r="G6649" s="389"/>
      <c r="H6649" s="390"/>
      <c r="I6649" s="388"/>
      <c r="J6649" s="389"/>
      <c r="K6649" s="385"/>
      <c r="L6649" s="385"/>
      <c r="M6649" s="385"/>
      <c r="N6649" s="385"/>
      <c r="O6649" s="385"/>
      <c r="P6649" s="394" t="str">
        <f>TEXT(daily!$B6649,"mmmm")</f>
        <v>January</v>
      </c>
      <c r="Q6649" s="396"/>
      <c r="R6649" s="313" t="str">
        <f t="shared" si="143"/>
        <v>1900</v>
      </c>
    </row>
    <row r="6650" ht="24" customHeight="1" spans="1:18">
      <c r="A6650" s="383"/>
      <c r="B6650" s="384"/>
      <c r="C6650" s="385"/>
      <c r="D6650" s="386"/>
      <c r="E6650" s="387"/>
      <c r="F6650" s="388"/>
      <c r="G6650" s="389"/>
      <c r="H6650" s="390"/>
      <c r="I6650" s="388"/>
      <c r="J6650" s="389"/>
      <c r="K6650" s="385"/>
      <c r="L6650" s="385"/>
      <c r="M6650" s="385"/>
      <c r="N6650" s="385"/>
      <c r="O6650" s="385"/>
      <c r="P6650" s="394" t="str">
        <f>TEXT(daily!$B6650,"mmmm")</f>
        <v>January</v>
      </c>
      <c r="Q6650" s="397"/>
      <c r="R6650" s="313" t="str">
        <f t="shared" si="143"/>
        <v>1900</v>
      </c>
    </row>
    <row r="6651" ht="24" customHeight="1" spans="1:18">
      <c r="A6651" s="383"/>
      <c r="B6651" s="384"/>
      <c r="C6651" s="385"/>
      <c r="D6651" s="386"/>
      <c r="E6651" s="387"/>
      <c r="F6651" s="388"/>
      <c r="G6651" s="389"/>
      <c r="H6651" s="390"/>
      <c r="I6651" s="388"/>
      <c r="J6651" s="389"/>
      <c r="K6651" s="385"/>
      <c r="L6651" s="385"/>
      <c r="M6651" s="385"/>
      <c r="N6651" s="385"/>
      <c r="O6651" s="385"/>
      <c r="P6651" s="394" t="str">
        <f>TEXT(daily!$B6651,"mmmm")</f>
        <v>January</v>
      </c>
      <c r="Q6651" s="396"/>
      <c r="R6651" s="313" t="str">
        <f t="shared" si="143"/>
        <v>1900</v>
      </c>
    </row>
    <row r="6652" ht="24" customHeight="1" spans="1:18">
      <c r="A6652" s="383"/>
      <c r="B6652" s="384"/>
      <c r="C6652" s="385"/>
      <c r="D6652" s="386"/>
      <c r="E6652" s="387"/>
      <c r="F6652" s="388"/>
      <c r="G6652" s="389"/>
      <c r="H6652" s="390"/>
      <c r="I6652" s="388"/>
      <c r="J6652" s="389"/>
      <c r="K6652" s="385"/>
      <c r="L6652" s="385"/>
      <c r="M6652" s="385"/>
      <c r="N6652" s="385"/>
      <c r="O6652" s="385"/>
      <c r="P6652" s="394" t="str">
        <f>TEXT(daily!$B6652,"mmmm")</f>
        <v>January</v>
      </c>
      <c r="Q6652" s="397"/>
      <c r="R6652" s="313" t="str">
        <f t="shared" si="143"/>
        <v>1900</v>
      </c>
    </row>
    <row r="6653" ht="24" customHeight="1" spans="1:18">
      <c r="A6653" s="383"/>
      <c r="B6653" s="384"/>
      <c r="C6653" s="385"/>
      <c r="D6653" s="386"/>
      <c r="E6653" s="387"/>
      <c r="F6653" s="388"/>
      <c r="G6653" s="389"/>
      <c r="H6653" s="390"/>
      <c r="I6653" s="388"/>
      <c r="J6653" s="389"/>
      <c r="K6653" s="385"/>
      <c r="L6653" s="385"/>
      <c r="M6653" s="385"/>
      <c r="N6653" s="385"/>
      <c r="O6653" s="385"/>
      <c r="P6653" s="394" t="str">
        <f>TEXT(daily!$B6653,"mmmm")</f>
        <v>January</v>
      </c>
      <c r="Q6653" s="396"/>
      <c r="R6653" s="313" t="str">
        <f t="shared" si="143"/>
        <v>1900</v>
      </c>
    </row>
    <row r="6654" ht="24" customHeight="1" spans="1:18">
      <c r="A6654" s="383"/>
      <c r="B6654" s="384"/>
      <c r="C6654" s="385"/>
      <c r="D6654" s="386"/>
      <c r="E6654" s="387"/>
      <c r="F6654" s="388"/>
      <c r="G6654" s="389"/>
      <c r="H6654" s="390"/>
      <c r="I6654" s="388"/>
      <c r="J6654" s="389"/>
      <c r="K6654" s="385"/>
      <c r="L6654" s="385"/>
      <c r="M6654" s="385"/>
      <c r="N6654" s="385"/>
      <c r="O6654" s="385"/>
      <c r="P6654" s="394" t="str">
        <f>TEXT(daily!$B6654,"mmmm")</f>
        <v>January</v>
      </c>
      <c r="Q6654" s="397"/>
      <c r="R6654" s="313" t="str">
        <f t="shared" si="143"/>
        <v>1900</v>
      </c>
    </row>
    <row r="6655" ht="24" customHeight="1" spans="1:18">
      <c r="A6655" s="383"/>
      <c r="B6655" s="384"/>
      <c r="C6655" s="385"/>
      <c r="D6655" s="386"/>
      <c r="E6655" s="387"/>
      <c r="F6655" s="388"/>
      <c r="G6655" s="389"/>
      <c r="H6655" s="390"/>
      <c r="I6655" s="388"/>
      <c r="J6655" s="389"/>
      <c r="K6655" s="385"/>
      <c r="L6655" s="385"/>
      <c r="M6655" s="385"/>
      <c r="N6655" s="385"/>
      <c r="O6655" s="385"/>
      <c r="P6655" s="394" t="str">
        <f>TEXT(daily!$B6655,"mmmm")</f>
        <v>January</v>
      </c>
      <c r="Q6655" s="396"/>
      <c r="R6655" s="313" t="str">
        <f t="shared" si="143"/>
        <v>1900</v>
      </c>
    </row>
    <row r="6656" ht="24" customHeight="1" spans="1:18">
      <c r="A6656" s="383"/>
      <c r="B6656" s="384"/>
      <c r="C6656" s="385"/>
      <c r="D6656" s="386"/>
      <c r="E6656" s="387"/>
      <c r="F6656" s="388"/>
      <c r="G6656" s="389"/>
      <c r="H6656" s="390"/>
      <c r="I6656" s="388"/>
      <c r="J6656" s="389"/>
      <c r="K6656" s="385"/>
      <c r="L6656" s="385"/>
      <c r="M6656" s="385"/>
      <c r="N6656" s="385"/>
      <c r="O6656" s="385"/>
      <c r="P6656" s="394" t="str">
        <f>TEXT(daily!$B6656,"mmmm")</f>
        <v>January</v>
      </c>
      <c r="Q6656" s="397"/>
      <c r="R6656" s="313" t="str">
        <f t="shared" si="143"/>
        <v>1900</v>
      </c>
    </row>
    <row r="6657" ht="24" customHeight="1" spans="1:18">
      <c r="A6657" s="383"/>
      <c r="B6657" s="384"/>
      <c r="C6657" s="385"/>
      <c r="D6657" s="386"/>
      <c r="E6657" s="387"/>
      <c r="F6657" s="388"/>
      <c r="G6657" s="389"/>
      <c r="H6657" s="390"/>
      <c r="I6657" s="388"/>
      <c r="J6657" s="389"/>
      <c r="K6657" s="385"/>
      <c r="L6657" s="385"/>
      <c r="M6657" s="385"/>
      <c r="N6657" s="385"/>
      <c r="O6657" s="385"/>
      <c r="P6657" s="394" t="str">
        <f>TEXT(daily!$B6657,"mmmm")</f>
        <v>January</v>
      </c>
      <c r="Q6657" s="396"/>
      <c r="R6657" s="313" t="str">
        <f t="shared" si="143"/>
        <v>1900</v>
      </c>
    </row>
    <row r="6658" ht="24" customHeight="1" spans="1:18">
      <c r="A6658" s="383"/>
      <c r="B6658" s="384"/>
      <c r="C6658" s="385"/>
      <c r="D6658" s="386"/>
      <c r="E6658" s="387"/>
      <c r="F6658" s="388"/>
      <c r="G6658" s="389"/>
      <c r="H6658" s="390"/>
      <c r="I6658" s="388"/>
      <c r="J6658" s="389"/>
      <c r="K6658" s="385"/>
      <c r="L6658" s="385"/>
      <c r="M6658" s="385"/>
      <c r="N6658" s="385"/>
      <c r="O6658" s="385"/>
      <c r="P6658" s="394" t="str">
        <f>TEXT(daily!$B6658,"mmmm")</f>
        <v>January</v>
      </c>
      <c r="Q6658" s="397"/>
      <c r="R6658" s="313" t="str">
        <f t="shared" si="143"/>
        <v>1900</v>
      </c>
    </row>
    <row r="6659" ht="24" customHeight="1" spans="1:18">
      <c r="A6659" s="383"/>
      <c r="B6659" s="384"/>
      <c r="C6659" s="385"/>
      <c r="D6659" s="386"/>
      <c r="E6659" s="387"/>
      <c r="F6659" s="388"/>
      <c r="G6659" s="389"/>
      <c r="H6659" s="390"/>
      <c r="I6659" s="388"/>
      <c r="J6659" s="389"/>
      <c r="K6659" s="385"/>
      <c r="L6659" s="385"/>
      <c r="M6659" s="385"/>
      <c r="N6659" s="385"/>
      <c r="O6659" s="385"/>
      <c r="P6659" s="394" t="str">
        <f>TEXT(daily!$B6659,"mmmm")</f>
        <v>January</v>
      </c>
      <c r="Q6659" s="396"/>
      <c r="R6659" s="313" t="str">
        <f t="shared" si="143"/>
        <v>1900</v>
      </c>
    </row>
    <row r="6660" ht="24" customHeight="1" spans="1:18">
      <c r="A6660" s="383"/>
      <c r="B6660" s="384"/>
      <c r="C6660" s="385"/>
      <c r="D6660" s="386"/>
      <c r="E6660" s="387"/>
      <c r="F6660" s="388"/>
      <c r="G6660" s="389"/>
      <c r="H6660" s="390"/>
      <c r="I6660" s="388"/>
      <c r="J6660" s="389"/>
      <c r="K6660" s="385"/>
      <c r="L6660" s="385"/>
      <c r="M6660" s="385"/>
      <c r="N6660" s="385"/>
      <c r="O6660" s="385"/>
      <c r="P6660" s="394" t="str">
        <f>TEXT(daily!$B6660,"mmmm")</f>
        <v>January</v>
      </c>
      <c r="Q6660" s="397"/>
      <c r="R6660" s="313" t="str">
        <f t="shared" si="143"/>
        <v>1900</v>
      </c>
    </row>
    <row r="6661" ht="24" customHeight="1" spans="1:18">
      <c r="A6661" s="383"/>
      <c r="B6661" s="384"/>
      <c r="C6661" s="385"/>
      <c r="D6661" s="386"/>
      <c r="E6661" s="387"/>
      <c r="F6661" s="388"/>
      <c r="G6661" s="389"/>
      <c r="H6661" s="390"/>
      <c r="I6661" s="388"/>
      <c r="J6661" s="389"/>
      <c r="K6661" s="385"/>
      <c r="L6661" s="385"/>
      <c r="M6661" s="385"/>
      <c r="N6661" s="385"/>
      <c r="O6661" s="385"/>
      <c r="P6661" s="394" t="str">
        <f>TEXT(daily!$B6661,"mmmm")</f>
        <v>January</v>
      </c>
      <c r="Q6661" s="396"/>
      <c r="R6661" s="313" t="str">
        <f t="shared" si="143"/>
        <v>1900</v>
      </c>
    </row>
    <row r="6662" ht="24" customHeight="1" spans="1:18">
      <c r="A6662" s="383"/>
      <c r="B6662" s="384"/>
      <c r="C6662" s="385"/>
      <c r="D6662" s="386"/>
      <c r="E6662" s="387"/>
      <c r="F6662" s="388"/>
      <c r="G6662" s="389"/>
      <c r="H6662" s="390"/>
      <c r="I6662" s="388"/>
      <c r="J6662" s="389"/>
      <c r="K6662" s="385"/>
      <c r="L6662" s="385"/>
      <c r="M6662" s="385"/>
      <c r="N6662" s="385"/>
      <c r="O6662" s="385"/>
      <c r="P6662" s="394" t="str">
        <f>TEXT(daily!$B6662,"mmmm")</f>
        <v>January</v>
      </c>
      <c r="Q6662" s="397"/>
      <c r="R6662" s="313" t="str">
        <f t="shared" si="143"/>
        <v>1900</v>
      </c>
    </row>
    <row r="6663" ht="24" customHeight="1" spans="1:18">
      <c r="A6663" s="383"/>
      <c r="B6663" s="384"/>
      <c r="C6663" s="385"/>
      <c r="D6663" s="386"/>
      <c r="E6663" s="387"/>
      <c r="F6663" s="388"/>
      <c r="G6663" s="389"/>
      <c r="H6663" s="390"/>
      <c r="I6663" s="388"/>
      <c r="J6663" s="389"/>
      <c r="K6663" s="385"/>
      <c r="L6663" s="385"/>
      <c r="M6663" s="385"/>
      <c r="N6663" s="385"/>
      <c r="O6663" s="385"/>
      <c r="P6663" s="394" t="str">
        <f>TEXT(daily!$B6663,"mmmm")</f>
        <v>January</v>
      </c>
      <c r="Q6663" s="396"/>
      <c r="R6663" s="313" t="str">
        <f t="shared" si="143"/>
        <v>1900</v>
      </c>
    </row>
    <row r="6664" ht="24" customHeight="1" spans="1:18">
      <c r="A6664" s="383"/>
      <c r="B6664" s="384"/>
      <c r="C6664" s="385"/>
      <c r="D6664" s="386"/>
      <c r="E6664" s="387"/>
      <c r="F6664" s="388"/>
      <c r="G6664" s="389"/>
      <c r="H6664" s="390"/>
      <c r="I6664" s="388"/>
      <c r="J6664" s="389"/>
      <c r="K6664" s="385"/>
      <c r="L6664" s="385"/>
      <c r="M6664" s="385"/>
      <c r="N6664" s="385"/>
      <c r="O6664" s="385"/>
      <c r="P6664" s="394" t="str">
        <f>TEXT(daily!$B6664,"mmmm")</f>
        <v>January</v>
      </c>
      <c r="Q6664" s="397"/>
      <c r="R6664" s="313" t="str">
        <f t="shared" si="143"/>
        <v>1900</v>
      </c>
    </row>
    <row r="6665" ht="24" customHeight="1" spans="1:18">
      <c r="A6665" s="383"/>
      <c r="B6665" s="384"/>
      <c r="C6665" s="385"/>
      <c r="D6665" s="386"/>
      <c r="E6665" s="387"/>
      <c r="F6665" s="388"/>
      <c r="G6665" s="389"/>
      <c r="H6665" s="390"/>
      <c r="I6665" s="388"/>
      <c r="J6665" s="389"/>
      <c r="K6665" s="385"/>
      <c r="L6665" s="385"/>
      <c r="M6665" s="385"/>
      <c r="N6665" s="385"/>
      <c r="O6665" s="385"/>
      <c r="P6665" s="394" t="str">
        <f>TEXT(daily!$B6665,"mmmm")</f>
        <v>January</v>
      </c>
      <c r="Q6665" s="396"/>
      <c r="R6665" s="313" t="str">
        <f t="shared" si="143"/>
        <v>1900</v>
      </c>
    </row>
    <row r="6666" ht="24" customHeight="1" spans="1:18">
      <c r="A6666" s="383"/>
      <c r="B6666" s="384"/>
      <c r="C6666" s="385"/>
      <c r="D6666" s="386"/>
      <c r="E6666" s="387"/>
      <c r="F6666" s="388"/>
      <c r="G6666" s="389"/>
      <c r="H6666" s="390"/>
      <c r="I6666" s="388"/>
      <c r="J6666" s="389"/>
      <c r="K6666" s="385"/>
      <c r="L6666" s="385"/>
      <c r="M6666" s="385"/>
      <c r="N6666" s="385"/>
      <c r="O6666" s="385"/>
      <c r="P6666" s="394" t="str">
        <f>TEXT(daily!$B6666,"mmmm")</f>
        <v>January</v>
      </c>
      <c r="Q6666" s="397"/>
      <c r="R6666" s="313" t="str">
        <f t="shared" si="143"/>
        <v>1900</v>
      </c>
    </row>
    <row r="6667" ht="24" customHeight="1" spans="1:18">
      <c r="A6667" s="383"/>
      <c r="B6667" s="384"/>
      <c r="C6667" s="385"/>
      <c r="D6667" s="386"/>
      <c r="E6667" s="387"/>
      <c r="F6667" s="388"/>
      <c r="G6667" s="389"/>
      <c r="H6667" s="390"/>
      <c r="I6667" s="388"/>
      <c r="J6667" s="389"/>
      <c r="K6667" s="385"/>
      <c r="L6667" s="385"/>
      <c r="M6667" s="385"/>
      <c r="N6667" s="385"/>
      <c r="O6667" s="385"/>
      <c r="P6667" s="394" t="str">
        <f>TEXT(daily!$B6667,"mmmm")</f>
        <v>January</v>
      </c>
      <c r="Q6667" s="396"/>
      <c r="R6667" s="313" t="str">
        <f t="shared" si="143"/>
        <v>1900</v>
      </c>
    </row>
    <row r="6668" ht="24" customHeight="1" spans="1:18">
      <c r="A6668" s="383"/>
      <c r="B6668" s="384"/>
      <c r="C6668" s="385"/>
      <c r="D6668" s="386"/>
      <c r="E6668" s="387"/>
      <c r="F6668" s="388"/>
      <c r="G6668" s="389"/>
      <c r="H6668" s="390"/>
      <c r="I6668" s="388"/>
      <c r="J6668" s="389"/>
      <c r="K6668" s="385"/>
      <c r="L6668" s="385"/>
      <c r="M6668" s="385"/>
      <c r="N6668" s="385"/>
      <c r="O6668" s="385"/>
      <c r="P6668" s="394" t="str">
        <f>TEXT(daily!$B6668,"mmmm")</f>
        <v>January</v>
      </c>
      <c r="Q6668" s="397"/>
      <c r="R6668" s="313" t="str">
        <f t="shared" si="143"/>
        <v>1900</v>
      </c>
    </row>
    <row r="6669" ht="24" customHeight="1" spans="1:18">
      <c r="A6669" s="383"/>
      <c r="B6669" s="384"/>
      <c r="C6669" s="385"/>
      <c r="D6669" s="386"/>
      <c r="E6669" s="387"/>
      <c r="F6669" s="388"/>
      <c r="G6669" s="389"/>
      <c r="H6669" s="390"/>
      <c r="I6669" s="388"/>
      <c r="J6669" s="389"/>
      <c r="K6669" s="385"/>
      <c r="L6669" s="385"/>
      <c r="M6669" s="385"/>
      <c r="N6669" s="385"/>
      <c r="O6669" s="385"/>
      <c r="P6669" s="394" t="str">
        <f>TEXT(daily!$B6669,"mmmm")</f>
        <v>January</v>
      </c>
      <c r="Q6669" s="396"/>
      <c r="R6669" s="313" t="str">
        <f t="shared" si="143"/>
        <v>1900</v>
      </c>
    </row>
    <row r="6670" ht="24" customHeight="1" spans="1:18">
      <c r="A6670" s="383"/>
      <c r="B6670" s="384"/>
      <c r="C6670" s="385"/>
      <c r="D6670" s="386"/>
      <c r="E6670" s="387"/>
      <c r="F6670" s="388"/>
      <c r="G6670" s="389"/>
      <c r="H6670" s="390"/>
      <c r="I6670" s="388"/>
      <c r="J6670" s="389"/>
      <c r="K6670" s="385"/>
      <c r="L6670" s="385"/>
      <c r="M6670" s="385"/>
      <c r="N6670" s="385"/>
      <c r="O6670" s="385"/>
      <c r="P6670" s="394" t="str">
        <f>TEXT(daily!$B6670,"mmmm")</f>
        <v>January</v>
      </c>
      <c r="Q6670" s="397"/>
      <c r="R6670" s="313" t="str">
        <f t="shared" si="143"/>
        <v>1900</v>
      </c>
    </row>
    <row r="6671" ht="24" customHeight="1" spans="1:18">
      <c r="A6671" s="383"/>
      <c r="B6671" s="384"/>
      <c r="C6671" s="385"/>
      <c r="D6671" s="386"/>
      <c r="E6671" s="387"/>
      <c r="F6671" s="388"/>
      <c r="G6671" s="389"/>
      <c r="H6671" s="390"/>
      <c r="I6671" s="388"/>
      <c r="J6671" s="389"/>
      <c r="K6671" s="385"/>
      <c r="L6671" s="385"/>
      <c r="M6671" s="385"/>
      <c r="N6671" s="385"/>
      <c r="O6671" s="385"/>
      <c r="P6671" s="394" t="str">
        <f>TEXT(daily!$B6671,"mmmm")</f>
        <v>January</v>
      </c>
      <c r="Q6671" s="396"/>
      <c r="R6671" s="313" t="str">
        <f t="shared" ref="R6671:R6734" si="144">TEXT(B6671,"yyyy")</f>
        <v>1900</v>
      </c>
    </row>
    <row r="6672" ht="24" customHeight="1" spans="1:18">
      <c r="A6672" s="383"/>
      <c r="B6672" s="384"/>
      <c r="C6672" s="385"/>
      <c r="D6672" s="386"/>
      <c r="E6672" s="387"/>
      <c r="F6672" s="388"/>
      <c r="G6672" s="389"/>
      <c r="H6672" s="390"/>
      <c r="I6672" s="388"/>
      <c r="J6672" s="389"/>
      <c r="K6672" s="385"/>
      <c r="L6672" s="385"/>
      <c r="M6672" s="385"/>
      <c r="N6672" s="385"/>
      <c r="O6672" s="385"/>
      <c r="P6672" s="394" t="str">
        <f>TEXT(daily!$B6672,"mmmm")</f>
        <v>January</v>
      </c>
      <c r="Q6672" s="397"/>
      <c r="R6672" s="313" t="str">
        <f t="shared" si="144"/>
        <v>1900</v>
      </c>
    </row>
    <row r="6673" ht="24" customHeight="1" spans="1:18">
      <c r="A6673" s="383"/>
      <c r="B6673" s="384"/>
      <c r="C6673" s="385"/>
      <c r="D6673" s="386"/>
      <c r="E6673" s="387"/>
      <c r="F6673" s="388"/>
      <c r="G6673" s="389"/>
      <c r="H6673" s="390"/>
      <c r="I6673" s="388"/>
      <c r="J6673" s="389"/>
      <c r="K6673" s="385"/>
      <c r="L6673" s="385"/>
      <c r="M6673" s="385"/>
      <c r="N6673" s="385"/>
      <c r="O6673" s="385"/>
      <c r="P6673" s="394" t="str">
        <f>TEXT(daily!$B6673,"mmmm")</f>
        <v>January</v>
      </c>
      <c r="Q6673" s="396"/>
      <c r="R6673" s="313" t="str">
        <f t="shared" si="144"/>
        <v>1900</v>
      </c>
    </row>
    <row r="6674" ht="24" customHeight="1" spans="1:18">
      <c r="A6674" s="383"/>
      <c r="B6674" s="384"/>
      <c r="C6674" s="385"/>
      <c r="D6674" s="386"/>
      <c r="E6674" s="387"/>
      <c r="F6674" s="388"/>
      <c r="G6674" s="389"/>
      <c r="H6674" s="390"/>
      <c r="I6674" s="388"/>
      <c r="J6674" s="389"/>
      <c r="K6674" s="385"/>
      <c r="L6674" s="385"/>
      <c r="M6674" s="385"/>
      <c r="N6674" s="385"/>
      <c r="O6674" s="385"/>
      <c r="P6674" s="394" t="str">
        <f>TEXT(daily!$B6674,"mmmm")</f>
        <v>January</v>
      </c>
      <c r="Q6674" s="397"/>
      <c r="R6674" s="313" t="str">
        <f t="shared" si="144"/>
        <v>1900</v>
      </c>
    </row>
    <row r="6675" ht="24" customHeight="1" spans="1:18">
      <c r="A6675" s="383"/>
      <c r="B6675" s="384"/>
      <c r="C6675" s="385"/>
      <c r="D6675" s="386"/>
      <c r="E6675" s="387"/>
      <c r="F6675" s="388"/>
      <c r="G6675" s="389"/>
      <c r="H6675" s="390"/>
      <c r="I6675" s="388"/>
      <c r="J6675" s="389"/>
      <c r="K6675" s="385"/>
      <c r="L6675" s="385"/>
      <c r="M6675" s="385"/>
      <c r="N6675" s="385"/>
      <c r="O6675" s="385"/>
      <c r="P6675" s="394" t="str">
        <f>TEXT(daily!$B6675,"mmmm")</f>
        <v>January</v>
      </c>
      <c r="Q6675" s="396"/>
      <c r="R6675" s="313" t="str">
        <f t="shared" si="144"/>
        <v>1900</v>
      </c>
    </row>
    <row r="6676" ht="24" customHeight="1" spans="1:18">
      <c r="A6676" s="383"/>
      <c r="B6676" s="384"/>
      <c r="C6676" s="385"/>
      <c r="D6676" s="386"/>
      <c r="E6676" s="387"/>
      <c r="F6676" s="388"/>
      <c r="G6676" s="389"/>
      <c r="H6676" s="390"/>
      <c r="I6676" s="388"/>
      <c r="J6676" s="389"/>
      <c r="K6676" s="385"/>
      <c r="L6676" s="385"/>
      <c r="M6676" s="385"/>
      <c r="N6676" s="385"/>
      <c r="O6676" s="385"/>
      <c r="P6676" s="394" t="str">
        <f>TEXT(daily!$B6676,"mmmm")</f>
        <v>January</v>
      </c>
      <c r="Q6676" s="397"/>
      <c r="R6676" s="313" t="str">
        <f t="shared" si="144"/>
        <v>1900</v>
      </c>
    </row>
    <row r="6677" ht="24" customHeight="1" spans="1:18">
      <c r="A6677" s="383"/>
      <c r="B6677" s="384"/>
      <c r="C6677" s="385"/>
      <c r="D6677" s="386"/>
      <c r="E6677" s="387"/>
      <c r="F6677" s="388"/>
      <c r="G6677" s="389"/>
      <c r="H6677" s="390"/>
      <c r="I6677" s="388"/>
      <c r="J6677" s="389"/>
      <c r="K6677" s="385"/>
      <c r="L6677" s="385"/>
      <c r="M6677" s="385"/>
      <c r="N6677" s="385"/>
      <c r="O6677" s="385"/>
      <c r="P6677" s="394" t="str">
        <f>TEXT(daily!$B6677,"mmmm")</f>
        <v>January</v>
      </c>
      <c r="Q6677" s="396"/>
      <c r="R6677" s="313" t="str">
        <f t="shared" si="144"/>
        <v>1900</v>
      </c>
    </row>
    <row r="6678" ht="24" customHeight="1" spans="1:18">
      <c r="A6678" s="383"/>
      <c r="B6678" s="384"/>
      <c r="C6678" s="385"/>
      <c r="D6678" s="386"/>
      <c r="E6678" s="387"/>
      <c r="F6678" s="388"/>
      <c r="G6678" s="389"/>
      <c r="H6678" s="390"/>
      <c r="I6678" s="388"/>
      <c r="J6678" s="389"/>
      <c r="K6678" s="385"/>
      <c r="L6678" s="385"/>
      <c r="M6678" s="385"/>
      <c r="N6678" s="385"/>
      <c r="O6678" s="385"/>
      <c r="P6678" s="394" t="str">
        <f>TEXT(daily!$B6678,"mmmm")</f>
        <v>January</v>
      </c>
      <c r="Q6678" s="397"/>
      <c r="R6678" s="313" t="str">
        <f t="shared" si="144"/>
        <v>1900</v>
      </c>
    </row>
    <row r="6679" ht="24" customHeight="1" spans="1:18">
      <c r="A6679" s="383"/>
      <c r="B6679" s="384"/>
      <c r="C6679" s="385"/>
      <c r="D6679" s="386"/>
      <c r="E6679" s="387"/>
      <c r="F6679" s="388"/>
      <c r="G6679" s="389"/>
      <c r="H6679" s="390"/>
      <c r="I6679" s="388"/>
      <c r="J6679" s="389"/>
      <c r="K6679" s="385"/>
      <c r="L6679" s="385"/>
      <c r="M6679" s="385"/>
      <c r="N6679" s="385"/>
      <c r="O6679" s="385"/>
      <c r="P6679" s="394" t="str">
        <f>TEXT(daily!$B6679,"mmmm")</f>
        <v>January</v>
      </c>
      <c r="Q6679" s="396"/>
      <c r="R6679" s="313" t="str">
        <f t="shared" si="144"/>
        <v>1900</v>
      </c>
    </row>
    <row r="6680" ht="24" customHeight="1" spans="1:18">
      <c r="A6680" s="383"/>
      <c r="B6680" s="384"/>
      <c r="C6680" s="385"/>
      <c r="D6680" s="386"/>
      <c r="E6680" s="387"/>
      <c r="F6680" s="388"/>
      <c r="G6680" s="389"/>
      <c r="H6680" s="390"/>
      <c r="I6680" s="388"/>
      <c r="J6680" s="389"/>
      <c r="K6680" s="385"/>
      <c r="L6680" s="385"/>
      <c r="M6680" s="385"/>
      <c r="N6680" s="385"/>
      <c r="O6680" s="385"/>
      <c r="P6680" s="394" t="str">
        <f>TEXT(daily!$B6680,"mmmm")</f>
        <v>January</v>
      </c>
      <c r="Q6680" s="397"/>
      <c r="R6680" s="313" t="str">
        <f t="shared" si="144"/>
        <v>1900</v>
      </c>
    </row>
    <row r="6681" ht="24" customHeight="1" spans="1:18">
      <c r="A6681" s="383"/>
      <c r="B6681" s="384"/>
      <c r="C6681" s="385"/>
      <c r="D6681" s="386"/>
      <c r="E6681" s="387"/>
      <c r="F6681" s="388"/>
      <c r="G6681" s="389"/>
      <c r="H6681" s="390"/>
      <c r="I6681" s="388"/>
      <c r="J6681" s="389"/>
      <c r="K6681" s="385"/>
      <c r="L6681" s="385"/>
      <c r="M6681" s="385"/>
      <c r="N6681" s="385"/>
      <c r="O6681" s="385"/>
      <c r="P6681" s="394" t="str">
        <f>TEXT(daily!$B6681,"mmmm")</f>
        <v>January</v>
      </c>
      <c r="Q6681" s="396"/>
      <c r="R6681" s="313" t="str">
        <f t="shared" si="144"/>
        <v>1900</v>
      </c>
    </row>
    <row r="6682" ht="24" customHeight="1" spans="1:18">
      <c r="A6682" s="383"/>
      <c r="B6682" s="384"/>
      <c r="C6682" s="385"/>
      <c r="D6682" s="386"/>
      <c r="E6682" s="387"/>
      <c r="F6682" s="388"/>
      <c r="G6682" s="389"/>
      <c r="H6682" s="390"/>
      <c r="I6682" s="388"/>
      <c r="J6682" s="389"/>
      <c r="K6682" s="385"/>
      <c r="L6682" s="385"/>
      <c r="M6682" s="385"/>
      <c r="N6682" s="385"/>
      <c r="O6682" s="385"/>
      <c r="P6682" s="394" t="str">
        <f>TEXT(daily!$B6682,"mmmm")</f>
        <v>January</v>
      </c>
      <c r="Q6682" s="397"/>
      <c r="R6682" s="313" t="str">
        <f t="shared" si="144"/>
        <v>1900</v>
      </c>
    </row>
    <row r="6683" ht="24" customHeight="1" spans="1:18">
      <c r="A6683" s="383"/>
      <c r="B6683" s="384"/>
      <c r="C6683" s="385"/>
      <c r="D6683" s="386"/>
      <c r="E6683" s="387"/>
      <c r="F6683" s="388"/>
      <c r="G6683" s="389"/>
      <c r="H6683" s="390"/>
      <c r="I6683" s="388"/>
      <c r="J6683" s="389"/>
      <c r="K6683" s="385"/>
      <c r="L6683" s="385"/>
      <c r="M6683" s="385"/>
      <c r="N6683" s="385"/>
      <c r="O6683" s="385"/>
      <c r="P6683" s="394" t="str">
        <f>TEXT(daily!$B6683,"mmmm")</f>
        <v>January</v>
      </c>
      <c r="Q6683" s="396"/>
      <c r="R6683" s="313" t="str">
        <f t="shared" si="144"/>
        <v>1900</v>
      </c>
    </row>
    <row r="6684" ht="24" customHeight="1" spans="1:18">
      <c r="A6684" s="383"/>
      <c r="B6684" s="384"/>
      <c r="C6684" s="385"/>
      <c r="D6684" s="386"/>
      <c r="E6684" s="387"/>
      <c r="F6684" s="388"/>
      <c r="G6684" s="389"/>
      <c r="H6684" s="390"/>
      <c r="I6684" s="388"/>
      <c r="J6684" s="389"/>
      <c r="K6684" s="385"/>
      <c r="L6684" s="385"/>
      <c r="M6684" s="385"/>
      <c r="N6684" s="385"/>
      <c r="O6684" s="385"/>
      <c r="P6684" s="394" t="str">
        <f>TEXT(daily!$B6684,"mmmm")</f>
        <v>January</v>
      </c>
      <c r="Q6684" s="397"/>
      <c r="R6684" s="313" t="str">
        <f t="shared" si="144"/>
        <v>1900</v>
      </c>
    </row>
    <row r="6685" ht="24" customHeight="1" spans="1:18">
      <c r="A6685" s="383"/>
      <c r="B6685" s="384"/>
      <c r="C6685" s="385"/>
      <c r="D6685" s="386"/>
      <c r="E6685" s="387"/>
      <c r="F6685" s="388"/>
      <c r="G6685" s="389"/>
      <c r="H6685" s="390"/>
      <c r="I6685" s="388"/>
      <c r="J6685" s="389"/>
      <c r="K6685" s="385"/>
      <c r="L6685" s="385"/>
      <c r="M6685" s="385"/>
      <c r="N6685" s="385"/>
      <c r="O6685" s="385"/>
      <c r="P6685" s="394" t="str">
        <f>TEXT(daily!$B6685,"mmmm")</f>
        <v>January</v>
      </c>
      <c r="Q6685" s="396"/>
      <c r="R6685" s="313" t="str">
        <f t="shared" si="144"/>
        <v>1900</v>
      </c>
    </row>
    <row r="6686" ht="24" customHeight="1" spans="1:18">
      <c r="A6686" s="383"/>
      <c r="B6686" s="384"/>
      <c r="C6686" s="385"/>
      <c r="D6686" s="386"/>
      <c r="E6686" s="387"/>
      <c r="F6686" s="388"/>
      <c r="G6686" s="389"/>
      <c r="H6686" s="390"/>
      <c r="I6686" s="388"/>
      <c r="J6686" s="389"/>
      <c r="K6686" s="385"/>
      <c r="L6686" s="385"/>
      <c r="M6686" s="385"/>
      <c r="N6686" s="385"/>
      <c r="O6686" s="385"/>
      <c r="P6686" s="394" t="str">
        <f>TEXT(daily!$B6686,"mmmm")</f>
        <v>January</v>
      </c>
      <c r="Q6686" s="397"/>
      <c r="R6686" s="313" t="str">
        <f t="shared" si="144"/>
        <v>1900</v>
      </c>
    </row>
    <row r="6687" ht="24" customHeight="1" spans="1:18">
      <c r="A6687" s="383"/>
      <c r="B6687" s="384"/>
      <c r="C6687" s="385"/>
      <c r="D6687" s="386"/>
      <c r="E6687" s="387"/>
      <c r="F6687" s="388"/>
      <c r="G6687" s="389"/>
      <c r="H6687" s="390"/>
      <c r="I6687" s="388"/>
      <c r="J6687" s="389"/>
      <c r="K6687" s="385"/>
      <c r="L6687" s="385"/>
      <c r="M6687" s="385"/>
      <c r="N6687" s="385"/>
      <c r="O6687" s="385"/>
      <c r="P6687" s="394" t="str">
        <f>TEXT(daily!$B6687,"mmmm")</f>
        <v>January</v>
      </c>
      <c r="Q6687" s="396"/>
      <c r="R6687" s="313" t="str">
        <f t="shared" si="144"/>
        <v>1900</v>
      </c>
    </row>
    <row r="6688" ht="24" customHeight="1" spans="1:18">
      <c r="A6688" s="383"/>
      <c r="B6688" s="384"/>
      <c r="C6688" s="385"/>
      <c r="D6688" s="386"/>
      <c r="E6688" s="387"/>
      <c r="F6688" s="388"/>
      <c r="G6688" s="389"/>
      <c r="H6688" s="390"/>
      <c r="I6688" s="388"/>
      <c r="J6688" s="389"/>
      <c r="K6688" s="385"/>
      <c r="L6688" s="385"/>
      <c r="M6688" s="385"/>
      <c r="N6688" s="385"/>
      <c r="O6688" s="385"/>
      <c r="P6688" s="394" t="str">
        <f>TEXT(daily!$B6688,"mmmm")</f>
        <v>January</v>
      </c>
      <c r="Q6688" s="397"/>
      <c r="R6688" s="313" t="str">
        <f t="shared" si="144"/>
        <v>1900</v>
      </c>
    </row>
    <row r="6689" ht="24" customHeight="1" spans="1:18">
      <c r="A6689" s="383"/>
      <c r="B6689" s="384"/>
      <c r="C6689" s="385"/>
      <c r="D6689" s="386"/>
      <c r="E6689" s="387"/>
      <c r="F6689" s="388"/>
      <c r="G6689" s="389"/>
      <c r="H6689" s="390"/>
      <c r="I6689" s="388"/>
      <c r="J6689" s="389"/>
      <c r="K6689" s="385"/>
      <c r="L6689" s="385"/>
      <c r="M6689" s="385"/>
      <c r="N6689" s="385"/>
      <c r="O6689" s="385"/>
      <c r="P6689" s="394" t="str">
        <f>TEXT(daily!$B6689,"mmmm")</f>
        <v>January</v>
      </c>
      <c r="Q6689" s="396"/>
      <c r="R6689" s="313" t="str">
        <f t="shared" si="144"/>
        <v>1900</v>
      </c>
    </row>
    <row r="6690" ht="24" customHeight="1" spans="1:18">
      <c r="A6690" s="383"/>
      <c r="B6690" s="384"/>
      <c r="C6690" s="385"/>
      <c r="D6690" s="386"/>
      <c r="E6690" s="387"/>
      <c r="F6690" s="388"/>
      <c r="G6690" s="389"/>
      <c r="H6690" s="390"/>
      <c r="I6690" s="388"/>
      <c r="J6690" s="389"/>
      <c r="K6690" s="385"/>
      <c r="L6690" s="385"/>
      <c r="M6690" s="385"/>
      <c r="N6690" s="385"/>
      <c r="O6690" s="385"/>
      <c r="P6690" s="394" t="str">
        <f>TEXT(daily!$B6690,"mmmm")</f>
        <v>January</v>
      </c>
      <c r="Q6690" s="397"/>
      <c r="R6690" s="313" t="str">
        <f t="shared" si="144"/>
        <v>1900</v>
      </c>
    </row>
    <row r="6691" ht="24" customHeight="1" spans="1:18">
      <c r="A6691" s="383"/>
      <c r="B6691" s="384"/>
      <c r="C6691" s="385"/>
      <c r="D6691" s="386"/>
      <c r="E6691" s="387"/>
      <c r="F6691" s="388"/>
      <c r="G6691" s="389"/>
      <c r="H6691" s="390"/>
      <c r="I6691" s="388"/>
      <c r="J6691" s="389"/>
      <c r="K6691" s="385"/>
      <c r="L6691" s="385"/>
      <c r="M6691" s="385"/>
      <c r="N6691" s="385"/>
      <c r="O6691" s="385"/>
      <c r="P6691" s="394" t="str">
        <f>TEXT(daily!$B6691,"mmmm")</f>
        <v>January</v>
      </c>
      <c r="Q6691" s="396"/>
      <c r="R6691" s="313" t="str">
        <f t="shared" si="144"/>
        <v>1900</v>
      </c>
    </row>
    <row r="6692" ht="24" customHeight="1" spans="1:18">
      <c r="A6692" s="383"/>
      <c r="B6692" s="384"/>
      <c r="C6692" s="385"/>
      <c r="D6692" s="386"/>
      <c r="E6692" s="387"/>
      <c r="F6692" s="388"/>
      <c r="G6692" s="389"/>
      <c r="H6692" s="390"/>
      <c r="I6692" s="388"/>
      <c r="J6692" s="389"/>
      <c r="K6692" s="385"/>
      <c r="L6692" s="385"/>
      <c r="M6692" s="385"/>
      <c r="N6692" s="385"/>
      <c r="O6692" s="385"/>
      <c r="P6692" s="394" t="str">
        <f>TEXT(daily!$B6692,"mmmm")</f>
        <v>January</v>
      </c>
      <c r="Q6692" s="397"/>
      <c r="R6692" s="313" t="str">
        <f t="shared" si="144"/>
        <v>1900</v>
      </c>
    </row>
    <row r="6693" ht="24" customHeight="1" spans="1:18">
      <c r="A6693" s="383"/>
      <c r="B6693" s="384"/>
      <c r="C6693" s="385"/>
      <c r="D6693" s="386"/>
      <c r="E6693" s="387"/>
      <c r="F6693" s="388"/>
      <c r="G6693" s="389"/>
      <c r="H6693" s="390"/>
      <c r="I6693" s="388"/>
      <c r="J6693" s="389"/>
      <c r="K6693" s="385"/>
      <c r="L6693" s="385"/>
      <c r="M6693" s="385"/>
      <c r="N6693" s="385"/>
      <c r="O6693" s="385"/>
      <c r="P6693" s="394" t="str">
        <f>TEXT(daily!$B6693,"mmmm")</f>
        <v>January</v>
      </c>
      <c r="Q6693" s="396"/>
      <c r="R6693" s="313" t="str">
        <f t="shared" si="144"/>
        <v>1900</v>
      </c>
    </row>
    <row r="6694" ht="24" customHeight="1" spans="1:18">
      <c r="A6694" s="383"/>
      <c r="B6694" s="384"/>
      <c r="C6694" s="385"/>
      <c r="D6694" s="386"/>
      <c r="E6694" s="387"/>
      <c r="F6694" s="388"/>
      <c r="G6694" s="389"/>
      <c r="H6694" s="390"/>
      <c r="I6694" s="388"/>
      <c r="J6694" s="389"/>
      <c r="K6694" s="385"/>
      <c r="L6694" s="385"/>
      <c r="M6694" s="385"/>
      <c r="N6694" s="385"/>
      <c r="O6694" s="385"/>
      <c r="P6694" s="394" t="str">
        <f>TEXT(daily!$B6694,"mmmm")</f>
        <v>January</v>
      </c>
      <c r="Q6694" s="397"/>
      <c r="R6694" s="313" t="str">
        <f t="shared" si="144"/>
        <v>1900</v>
      </c>
    </row>
    <row r="6695" ht="24" customHeight="1" spans="1:18">
      <c r="A6695" s="383"/>
      <c r="B6695" s="384"/>
      <c r="C6695" s="385"/>
      <c r="D6695" s="386"/>
      <c r="E6695" s="387"/>
      <c r="F6695" s="388"/>
      <c r="G6695" s="389"/>
      <c r="H6695" s="390"/>
      <c r="I6695" s="388"/>
      <c r="J6695" s="389"/>
      <c r="K6695" s="385"/>
      <c r="L6695" s="385"/>
      <c r="M6695" s="385"/>
      <c r="N6695" s="385"/>
      <c r="O6695" s="385"/>
      <c r="P6695" s="394" t="str">
        <f>TEXT(daily!$B6695,"mmmm")</f>
        <v>January</v>
      </c>
      <c r="Q6695" s="396"/>
      <c r="R6695" s="313" t="str">
        <f t="shared" si="144"/>
        <v>1900</v>
      </c>
    </row>
    <row r="6696" ht="24" customHeight="1" spans="1:18">
      <c r="A6696" s="383"/>
      <c r="B6696" s="384"/>
      <c r="C6696" s="385"/>
      <c r="D6696" s="386"/>
      <c r="E6696" s="387"/>
      <c r="F6696" s="388"/>
      <c r="G6696" s="389"/>
      <c r="H6696" s="390"/>
      <c r="I6696" s="388"/>
      <c r="J6696" s="389"/>
      <c r="K6696" s="385"/>
      <c r="L6696" s="385"/>
      <c r="M6696" s="385"/>
      <c r="N6696" s="385"/>
      <c r="O6696" s="385"/>
      <c r="P6696" s="394" t="str">
        <f>TEXT(daily!$B6696,"mmmm")</f>
        <v>January</v>
      </c>
      <c r="Q6696" s="397"/>
      <c r="R6696" s="313" t="str">
        <f t="shared" si="144"/>
        <v>1900</v>
      </c>
    </row>
    <row r="6697" ht="24" customHeight="1" spans="1:18">
      <c r="A6697" s="383"/>
      <c r="B6697" s="384"/>
      <c r="C6697" s="385"/>
      <c r="D6697" s="386"/>
      <c r="E6697" s="387"/>
      <c r="F6697" s="388"/>
      <c r="G6697" s="389"/>
      <c r="H6697" s="390"/>
      <c r="I6697" s="388"/>
      <c r="J6697" s="389"/>
      <c r="K6697" s="385"/>
      <c r="L6697" s="385"/>
      <c r="M6697" s="385"/>
      <c r="N6697" s="385"/>
      <c r="O6697" s="385"/>
      <c r="P6697" s="394" t="str">
        <f>TEXT(daily!$B6697,"mmmm")</f>
        <v>January</v>
      </c>
      <c r="Q6697" s="396"/>
      <c r="R6697" s="313" t="str">
        <f t="shared" si="144"/>
        <v>1900</v>
      </c>
    </row>
    <row r="6698" ht="24" customHeight="1" spans="1:18">
      <c r="A6698" s="383"/>
      <c r="B6698" s="384"/>
      <c r="C6698" s="385"/>
      <c r="D6698" s="386"/>
      <c r="E6698" s="387"/>
      <c r="F6698" s="388"/>
      <c r="G6698" s="389"/>
      <c r="H6698" s="390"/>
      <c r="I6698" s="388"/>
      <c r="J6698" s="389"/>
      <c r="K6698" s="385"/>
      <c r="L6698" s="385"/>
      <c r="M6698" s="385"/>
      <c r="N6698" s="385"/>
      <c r="O6698" s="385"/>
      <c r="P6698" s="394" t="str">
        <f>TEXT(daily!$B6698,"mmmm")</f>
        <v>January</v>
      </c>
      <c r="Q6698" s="397"/>
      <c r="R6698" s="313" t="str">
        <f t="shared" si="144"/>
        <v>1900</v>
      </c>
    </row>
    <row r="6699" ht="24" customHeight="1" spans="1:18">
      <c r="A6699" s="383"/>
      <c r="B6699" s="384"/>
      <c r="C6699" s="385"/>
      <c r="D6699" s="386"/>
      <c r="E6699" s="387"/>
      <c r="F6699" s="388"/>
      <c r="G6699" s="389"/>
      <c r="H6699" s="390"/>
      <c r="I6699" s="388"/>
      <c r="J6699" s="389"/>
      <c r="K6699" s="385"/>
      <c r="L6699" s="385"/>
      <c r="M6699" s="385"/>
      <c r="N6699" s="385"/>
      <c r="O6699" s="385"/>
      <c r="P6699" s="394" t="str">
        <f>TEXT(daily!$B6699,"mmmm")</f>
        <v>January</v>
      </c>
      <c r="Q6699" s="396"/>
      <c r="R6699" s="313" t="str">
        <f t="shared" si="144"/>
        <v>1900</v>
      </c>
    </row>
    <row r="6700" ht="24" customHeight="1" spans="1:18">
      <c r="A6700" s="383"/>
      <c r="B6700" s="384"/>
      <c r="C6700" s="385"/>
      <c r="D6700" s="386"/>
      <c r="E6700" s="387"/>
      <c r="F6700" s="388"/>
      <c r="G6700" s="389"/>
      <c r="H6700" s="390"/>
      <c r="I6700" s="388"/>
      <c r="J6700" s="389"/>
      <c r="K6700" s="385"/>
      <c r="L6700" s="385"/>
      <c r="M6700" s="385"/>
      <c r="N6700" s="385"/>
      <c r="O6700" s="385"/>
      <c r="P6700" s="394" t="str">
        <f>TEXT(daily!$B6700,"mmmm")</f>
        <v>January</v>
      </c>
      <c r="Q6700" s="397"/>
      <c r="R6700" s="313" t="str">
        <f t="shared" si="144"/>
        <v>1900</v>
      </c>
    </row>
    <row r="6701" ht="24" customHeight="1" spans="1:18">
      <c r="A6701" s="383"/>
      <c r="B6701" s="384"/>
      <c r="C6701" s="385"/>
      <c r="D6701" s="386"/>
      <c r="E6701" s="387"/>
      <c r="F6701" s="388"/>
      <c r="G6701" s="389"/>
      <c r="H6701" s="390"/>
      <c r="I6701" s="388"/>
      <c r="J6701" s="389"/>
      <c r="K6701" s="385"/>
      <c r="L6701" s="385"/>
      <c r="M6701" s="385"/>
      <c r="N6701" s="385"/>
      <c r="O6701" s="385"/>
      <c r="P6701" s="394" t="str">
        <f>TEXT(daily!$B6701,"mmmm")</f>
        <v>January</v>
      </c>
      <c r="Q6701" s="396"/>
      <c r="R6701" s="313" t="str">
        <f t="shared" si="144"/>
        <v>1900</v>
      </c>
    </row>
    <row r="6702" ht="24" customHeight="1" spans="1:18">
      <c r="A6702" s="383"/>
      <c r="B6702" s="384"/>
      <c r="C6702" s="385"/>
      <c r="D6702" s="386"/>
      <c r="E6702" s="387"/>
      <c r="F6702" s="388"/>
      <c r="G6702" s="389"/>
      <c r="H6702" s="390"/>
      <c r="I6702" s="388"/>
      <c r="J6702" s="389"/>
      <c r="K6702" s="385"/>
      <c r="L6702" s="385"/>
      <c r="M6702" s="385"/>
      <c r="N6702" s="385"/>
      <c r="O6702" s="385"/>
      <c r="P6702" s="394" t="str">
        <f>TEXT(daily!$B6702,"mmmm")</f>
        <v>January</v>
      </c>
      <c r="Q6702" s="397"/>
      <c r="R6702" s="313" t="str">
        <f t="shared" si="144"/>
        <v>1900</v>
      </c>
    </row>
    <row r="6703" ht="24" customHeight="1" spans="1:18">
      <c r="A6703" s="383"/>
      <c r="B6703" s="384"/>
      <c r="C6703" s="385"/>
      <c r="D6703" s="386"/>
      <c r="E6703" s="387"/>
      <c r="F6703" s="388"/>
      <c r="G6703" s="389"/>
      <c r="H6703" s="390"/>
      <c r="I6703" s="388"/>
      <c r="J6703" s="389"/>
      <c r="K6703" s="385"/>
      <c r="L6703" s="385"/>
      <c r="M6703" s="385"/>
      <c r="N6703" s="385"/>
      <c r="O6703" s="385"/>
      <c r="P6703" s="394" t="str">
        <f>TEXT(daily!$B6703,"mmmm")</f>
        <v>January</v>
      </c>
      <c r="Q6703" s="396"/>
      <c r="R6703" s="313" t="str">
        <f t="shared" si="144"/>
        <v>1900</v>
      </c>
    </row>
    <row r="6704" ht="24" customHeight="1" spans="1:18">
      <c r="A6704" s="383"/>
      <c r="B6704" s="384"/>
      <c r="C6704" s="385"/>
      <c r="D6704" s="386"/>
      <c r="E6704" s="387"/>
      <c r="F6704" s="388"/>
      <c r="G6704" s="389"/>
      <c r="H6704" s="390"/>
      <c r="I6704" s="388"/>
      <c r="J6704" s="389"/>
      <c r="K6704" s="385"/>
      <c r="L6704" s="385"/>
      <c r="M6704" s="385"/>
      <c r="N6704" s="385"/>
      <c r="O6704" s="385"/>
      <c r="P6704" s="394" t="str">
        <f>TEXT(daily!$B6704,"mmmm")</f>
        <v>January</v>
      </c>
      <c r="Q6704" s="397"/>
      <c r="R6704" s="313" t="str">
        <f t="shared" si="144"/>
        <v>1900</v>
      </c>
    </row>
    <row r="6705" ht="24" customHeight="1" spans="1:18">
      <c r="A6705" s="383"/>
      <c r="B6705" s="384"/>
      <c r="C6705" s="385"/>
      <c r="D6705" s="386"/>
      <c r="E6705" s="387"/>
      <c r="F6705" s="388"/>
      <c r="G6705" s="389"/>
      <c r="H6705" s="390"/>
      <c r="I6705" s="388"/>
      <c r="J6705" s="389"/>
      <c r="K6705" s="385"/>
      <c r="L6705" s="385"/>
      <c r="M6705" s="385"/>
      <c r="N6705" s="385"/>
      <c r="O6705" s="385"/>
      <c r="P6705" s="394" t="str">
        <f>TEXT(daily!$B6705,"mmmm")</f>
        <v>January</v>
      </c>
      <c r="Q6705" s="396"/>
      <c r="R6705" s="313" t="str">
        <f t="shared" si="144"/>
        <v>1900</v>
      </c>
    </row>
    <row r="6706" ht="24" customHeight="1" spans="1:18">
      <c r="A6706" s="383"/>
      <c r="B6706" s="384"/>
      <c r="C6706" s="385"/>
      <c r="D6706" s="386"/>
      <c r="E6706" s="387"/>
      <c r="F6706" s="388"/>
      <c r="G6706" s="389"/>
      <c r="H6706" s="390"/>
      <c r="I6706" s="388"/>
      <c r="J6706" s="389"/>
      <c r="K6706" s="385"/>
      <c r="L6706" s="385"/>
      <c r="M6706" s="385"/>
      <c r="N6706" s="385"/>
      <c r="O6706" s="385"/>
      <c r="P6706" s="394" t="str">
        <f>TEXT(daily!$B6706,"mmmm")</f>
        <v>January</v>
      </c>
      <c r="Q6706" s="397"/>
      <c r="R6706" s="313" t="str">
        <f t="shared" si="144"/>
        <v>1900</v>
      </c>
    </row>
    <row r="6707" ht="24" customHeight="1" spans="1:18">
      <c r="A6707" s="383"/>
      <c r="B6707" s="384"/>
      <c r="C6707" s="385"/>
      <c r="D6707" s="386"/>
      <c r="E6707" s="387"/>
      <c r="F6707" s="388"/>
      <c r="G6707" s="389"/>
      <c r="H6707" s="390"/>
      <c r="I6707" s="388"/>
      <c r="J6707" s="389"/>
      <c r="K6707" s="385"/>
      <c r="L6707" s="385"/>
      <c r="M6707" s="385"/>
      <c r="N6707" s="385"/>
      <c r="O6707" s="385"/>
      <c r="P6707" s="394" t="str">
        <f>TEXT(daily!$B6707,"mmmm")</f>
        <v>January</v>
      </c>
      <c r="Q6707" s="396"/>
      <c r="R6707" s="313" t="str">
        <f t="shared" si="144"/>
        <v>1900</v>
      </c>
    </row>
    <row r="6708" ht="24" customHeight="1" spans="1:18">
      <c r="A6708" s="383"/>
      <c r="B6708" s="384"/>
      <c r="C6708" s="385"/>
      <c r="D6708" s="386"/>
      <c r="E6708" s="387"/>
      <c r="F6708" s="388"/>
      <c r="G6708" s="389"/>
      <c r="H6708" s="390"/>
      <c r="I6708" s="388"/>
      <c r="J6708" s="389"/>
      <c r="K6708" s="385"/>
      <c r="L6708" s="385"/>
      <c r="M6708" s="385"/>
      <c r="N6708" s="385"/>
      <c r="O6708" s="385"/>
      <c r="P6708" s="394" t="str">
        <f>TEXT(daily!$B6708,"mmmm")</f>
        <v>January</v>
      </c>
      <c r="Q6708" s="397"/>
      <c r="R6708" s="313" t="str">
        <f t="shared" si="144"/>
        <v>1900</v>
      </c>
    </row>
    <row r="6709" ht="24" customHeight="1" spans="1:18">
      <c r="A6709" s="383"/>
      <c r="B6709" s="384"/>
      <c r="C6709" s="385"/>
      <c r="D6709" s="386"/>
      <c r="E6709" s="387"/>
      <c r="F6709" s="388"/>
      <c r="G6709" s="389"/>
      <c r="H6709" s="390"/>
      <c r="I6709" s="388"/>
      <c r="J6709" s="389"/>
      <c r="K6709" s="385"/>
      <c r="L6709" s="385"/>
      <c r="M6709" s="385"/>
      <c r="N6709" s="385"/>
      <c r="O6709" s="385"/>
      <c r="P6709" s="394" t="str">
        <f>TEXT(daily!$B6709,"mmmm")</f>
        <v>January</v>
      </c>
      <c r="Q6709" s="396"/>
      <c r="R6709" s="313" t="str">
        <f t="shared" si="144"/>
        <v>1900</v>
      </c>
    </row>
    <row r="6710" ht="24" customHeight="1" spans="1:18">
      <c r="A6710" s="383"/>
      <c r="B6710" s="384"/>
      <c r="C6710" s="385"/>
      <c r="D6710" s="386"/>
      <c r="E6710" s="387"/>
      <c r="F6710" s="388"/>
      <c r="G6710" s="389"/>
      <c r="H6710" s="390"/>
      <c r="I6710" s="388"/>
      <c r="J6710" s="389"/>
      <c r="K6710" s="385"/>
      <c r="L6710" s="385"/>
      <c r="M6710" s="385"/>
      <c r="N6710" s="385"/>
      <c r="O6710" s="385"/>
      <c r="P6710" s="394" t="str">
        <f>TEXT(daily!$B6710,"mmmm")</f>
        <v>January</v>
      </c>
      <c r="Q6710" s="397"/>
      <c r="R6710" s="313" t="str">
        <f t="shared" si="144"/>
        <v>1900</v>
      </c>
    </row>
    <row r="6711" ht="24" customHeight="1" spans="1:18">
      <c r="A6711" s="383"/>
      <c r="B6711" s="384"/>
      <c r="C6711" s="385"/>
      <c r="D6711" s="386"/>
      <c r="E6711" s="387"/>
      <c r="F6711" s="388"/>
      <c r="G6711" s="389"/>
      <c r="H6711" s="390"/>
      <c r="I6711" s="388"/>
      <c r="J6711" s="389"/>
      <c r="K6711" s="385"/>
      <c r="L6711" s="385"/>
      <c r="M6711" s="385"/>
      <c r="N6711" s="385"/>
      <c r="O6711" s="385"/>
      <c r="P6711" s="394" t="str">
        <f>TEXT(daily!$B6711,"mmmm")</f>
        <v>January</v>
      </c>
      <c r="Q6711" s="396"/>
      <c r="R6711" s="313" t="str">
        <f t="shared" si="144"/>
        <v>1900</v>
      </c>
    </row>
    <row r="6712" ht="24" customHeight="1" spans="1:18">
      <c r="A6712" s="383"/>
      <c r="B6712" s="384"/>
      <c r="C6712" s="385"/>
      <c r="D6712" s="386"/>
      <c r="E6712" s="387"/>
      <c r="F6712" s="388"/>
      <c r="G6712" s="389"/>
      <c r="H6712" s="390"/>
      <c r="I6712" s="388"/>
      <c r="J6712" s="389"/>
      <c r="K6712" s="385"/>
      <c r="L6712" s="385"/>
      <c r="M6712" s="385"/>
      <c r="N6712" s="385"/>
      <c r="O6712" s="385"/>
      <c r="P6712" s="394" t="str">
        <f>TEXT(daily!$B6712,"mmmm")</f>
        <v>January</v>
      </c>
      <c r="Q6712" s="397"/>
      <c r="R6712" s="313" t="str">
        <f t="shared" si="144"/>
        <v>1900</v>
      </c>
    </row>
    <row r="6713" ht="24" customHeight="1" spans="1:18">
      <c r="A6713" s="383"/>
      <c r="B6713" s="384"/>
      <c r="C6713" s="385"/>
      <c r="D6713" s="386"/>
      <c r="E6713" s="387"/>
      <c r="F6713" s="388"/>
      <c r="G6713" s="389"/>
      <c r="H6713" s="390"/>
      <c r="I6713" s="388"/>
      <c r="J6713" s="389"/>
      <c r="K6713" s="385"/>
      <c r="L6713" s="385"/>
      <c r="M6713" s="385"/>
      <c r="N6713" s="385"/>
      <c r="O6713" s="385"/>
      <c r="P6713" s="394" t="str">
        <f>TEXT(daily!$B6713,"mmmm")</f>
        <v>January</v>
      </c>
      <c r="Q6713" s="396"/>
      <c r="R6713" s="313" t="str">
        <f t="shared" si="144"/>
        <v>1900</v>
      </c>
    </row>
    <row r="6714" ht="24" customHeight="1" spans="1:18">
      <c r="A6714" s="383"/>
      <c r="B6714" s="384"/>
      <c r="C6714" s="385"/>
      <c r="D6714" s="386"/>
      <c r="E6714" s="387"/>
      <c r="F6714" s="388"/>
      <c r="G6714" s="389"/>
      <c r="H6714" s="390"/>
      <c r="I6714" s="388"/>
      <c r="J6714" s="389"/>
      <c r="K6714" s="385"/>
      <c r="L6714" s="385"/>
      <c r="M6714" s="385"/>
      <c r="N6714" s="385"/>
      <c r="O6714" s="385"/>
      <c r="P6714" s="394" t="str">
        <f>TEXT(daily!$B6714,"mmmm")</f>
        <v>January</v>
      </c>
      <c r="Q6714" s="397"/>
      <c r="R6714" s="313" t="str">
        <f t="shared" si="144"/>
        <v>1900</v>
      </c>
    </row>
    <row r="6715" ht="24" customHeight="1" spans="1:18">
      <c r="A6715" s="383"/>
      <c r="B6715" s="384"/>
      <c r="C6715" s="385"/>
      <c r="D6715" s="386"/>
      <c r="E6715" s="387"/>
      <c r="F6715" s="388"/>
      <c r="G6715" s="389"/>
      <c r="H6715" s="390"/>
      <c r="I6715" s="388"/>
      <c r="J6715" s="389"/>
      <c r="K6715" s="385"/>
      <c r="L6715" s="385"/>
      <c r="M6715" s="385"/>
      <c r="N6715" s="385"/>
      <c r="O6715" s="385"/>
      <c r="P6715" s="394" t="str">
        <f>TEXT(daily!$B6715,"mmmm")</f>
        <v>January</v>
      </c>
      <c r="Q6715" s="396"/>
      <c r="R6715" s="313" t="str">
        <f t="shared" si="144"/>
        <v>1900</v>
      </c>
    </row>
    <row r="6716" ht="24" customHeight="1" spans="1:18">
      <c r="A6716" s="383"/>
      <c r="B6716" s="384"/>
      <c r="C6716" s="385"/>
      <c r="D6716" s="386"/>
      <c r="E6716" s="387"/>
      <c r="F6716" s="388"/>
      <c r="G6716" s="389"/>
      <c r="H6716" s="390"/>
      <c r="I6716" s="388"/>
      <c r="J6716" s="389"/>
      <c r="K6716" s="385"/>
      <c r="L6716" s="385"/>
      <c r="M6716" s="385"/>
      <c r="N6716" s="385"/>
      <c r="O6716" s="385"/>
      <c r="P6716" s="394" t="str">
        <f>TEXT(daily!$B6716,"mmmm")</f>
        <v>January</v>
      </c>
      <c r="Q6716" s="397"/>
      <c r="R6716" s="313" t="str">
        <f t="shared" si="144"/>
        <v>1900</v>
      </c>
    </row>
    <row r="6717" ht="24" customHeight="1" spans="1:18">
      <c r="A6717" s="383"/>
      <c r="B6717" s="384"/>
      <c r="C6717" s="385"/>
      <c r="D6717" s="386"/>
      <c r="E6717" s="387"/>
      <c r="F6717" s="388"/>
      <c r="G6717" s="389"/>
      <c r="H6717" s="390"/>
      <c r="I6717" s="388"/>
      <c r="J6717" s="389"/>
      <c r="K6717" s="385"/>
      <c r="L6717" s="385"/>
      <c r="M6717" s="385"/>
      <c r="N6717" s="385"/>
      <c r="O6717" s="385"/>
      <c r="P6717" s="394" t="str">
        <f>TEXT(daily!$B6717,"mmmm")</f>
        <v>January</v>
      </c>
      <c r="Q6717" s="396"/>
      <c r="R6717" s="313" t="str">
        <f t="shared" si="144"/>
        <v>1900</v>
      </c>
    </row>
    <row r="6718" ht="24" customHeight="1" spans="1:18">
      <c r="A6718" s="383"/>
      <c r="B6718" s="384"/>
      <c r="C6718" s="385"/>
      <c r="D6718" s="386"/>
      <c r="E6718" s="387"/>
      <c r="F6718" s="388"/>
      <c r="G6718" s="389"/>
      <c r="H6718" s="390"/>
      <c r="I6718" s="388"/>
      <c r="J6718" s="389"/>
      <c r="K6718" s="385"/>
      <c r="L6718" s="385"/>
      <c r="M6718" s="385"/>
      <c r="N6718" s="385"/>
      <c r="O6718" s="385"/>
      <c r="P6718" s="394" t="str">
        <f>TEXT(daily!$B6718,"mmmm")</f>
        <v>January</v>
      </c>
      <c r="Q6718" s="397"/>
      <c r="R6718" s="313" t="str">
        <f t="shared" si="144"/>
        <v>1900</v>
      </c>
    </row>
    <row r="6719" ht="24" customHeight="1" spans="1:18">
      <c r="A6719" s="383"/>
      <c r="B6719" s="384"/>
      <c r="C6719" s="385"/>
      <c r="D6719" s="386"/>
      <c r="E6719" s="387"/>
      <c r="F6719" s="388"/>
      <c r="G6719" s="389"/>
      <c r="H6719" s="390"/>
      <c r="I6719" s="388"/>
      <c r="J6719" s="389"/>
      <c r="K6719" s="385"/>
      <c r="L6719" s="385"/>
      <c r="M6719" s="385"/>
      <c r="N6719" s="385"/>
      <c r="O6719" s="385"/>
      <c r="P6719" s="394" t="str">
        <f>TEXT(daily!$B6719,"mmmm")</f>
        <v>January</v>
      </c>
      <c r="Q6719" s="396"/>
      <c r="R6719" s="313" t="str">
        <f t="shared" si="144"/>
        <v>1900</v>
      </c>
    </row>
    <row r="6720" ht="24" customHeight="1" spans="1:18">
      <c r="A6720" s="383"/>
      <c r="B6720" s="384"/>
      <c r="C6720" s="385"/>
      <c r="D6720" s="386"/>
      <c r="E6720" s="387"/>
      <c r="F6720" s="388"/>
      <c r="G6720" s="389"/>
      <c r="H6720" s="390"/>
      <c r="I6720" s="388"/>
      <c r="J6720" s="389"/>
      <c r="K6720" s="385"/>
      <c r="L6720" s="385"/>
      <c r="M6720" s="385"/>
      <c r="N6720" s="385"/>
      <c r="O6720" s="385"/>
      <c r="P6720" s="394" t="str">
        <f>TEXT(daily!$B6720,"mmmm")</f>
        <v>January</v>
      </c>
      <c r="Q6720" s="397"/>
      <c r="R6720" s="313" t="str">
        <f t="shared" si="144"/>
        <v>1900</v>
      </c>
    </row>
    <row r="6721" ht="24" customHeight="1" spans="1:18">
      <c r="A6721" s="383"/>
      <c r="B6721" s="384"/>
      <c r="C6721" s="385"/>
      <c r="D6721" s="386"/>
      <c r="E6721" s="387"/>
      <c r="F6721" s="388"/>
      <c r="G6721" s="389"/>
      <c r="H6721" s="390"/>
      <c r="I6721" s="388"/>
      <c r="J6721" s="389"/>
      <c r="K6721" s="385"/>
      <c r="L6721" s="385"/>
      <c r="M6721" s="385"/>
      <c r="N6721" s="385"/>
      <c r="O6721" s="385"/>
      <c r="P6721" s="394" t="str">
        <f>TEXT(daily!$B6721,"mmmm")</f>
        <v>January</v>
      </c>
      <c r="Q6721" s="396"/>
      <c r="R6721" s="313" t="str">
        <f t="shared" si="144"/>
        <v>1900</v>
      </c>
    </row>
    <row r="6722" ht="24" customHeight="1" spans="1:18">
      <c r="A6722" s="383"/>
      <c r="B6722" s="384"/>
      <c r="C6722" s="385"/>
      <c r="D6722" s="386"/>
      <c r="E6722" s="387"/>
      <c r="F6722" s="388"/>
      <c r="G6722" s="389"/>
      <c r="H6722" s="390"/>
      <c r="I6722" s="388"/>
      <c r="J6722" s="389"/>
      <c r="K6722" s="385"/>
      <c r="L6722" s="385"/>
      <c r="M6722" s="385"/>
      <c r="N6722" s="385"/>
      <c r="O6722" s="385"/>
      <c r="P6722" s="394" t="str">
        <f>TEXT(daily!$B6722,"mmmm")</f>
        <v>January</v>
      </c>
      <c r="Q6722" s="397"/>
      <c r="R6722" s="313" t="str">
        <f t="shared" si="144"/>
        <v>1900</v>
      </c>
    </row>
    <row r="6723" ht="24" customHeight="1" spans="1:18">
      <c r="A6723" s="383"/>
      <c r="B6723" s="384"/>
      <c r="C6723" s="385"/>
      <c r="D6723" s="386"/>
      <c r="E6723" s="387"/>
      <c r="F6723" s="388"/>
      <c r="G6723" s="389"/>
      <c r="H6723" s="390"/>
      <c r="I6723" s="388"/>
      <c r="J6723" s="389"/>
      <c r="K6723" s="385"/>
      <c r="L6723" s="385"/>
      <c r="M6723" s="385"/>
      <c r="N6723" s="385"/>
      <c r="O6723" s="385"/>
      <c r="P6723" s="394" t="str">
        <f>TEXT(daily!$B6723,"mmmm")</f>
        <v>January</v>
      </c>
      <c r="Q6723" s="396"/>
      <c r="R6723" s="313" t="str">
        <f t="shared" si="144"/>
        <v>1900</v>
      </c>
    </row>
    <row r="6724" ht="24" customHeight="1" spans="1:18">
      <c r="A6724" s="383"/>
      <c r="B6724" s="384"/>
      <c r="C6724" s="385"/>
      <c r="D6724" s="386"/>
      <c r="E6724" s="387"/>
      <c r="F6724" s="388"/>
      <c r="G6724" s="389"/>
      <c r="H6724" s="390"/>
      <c r="I6724" s="388"/>
      <c r="J6724" s="389"/>
      <c r="K6724" s="385"/>
      <c r="L6724" s="385"/>
      <c r="M6724" s="385"/>
      <c r="N6724" s="385"/>
      <c r="O6724" s="385"/>
      <c r="P6724" s="394" t="str">
        <f>TEXT(daily!$B6724,"mmmm")</f>
        <v>January</v>
      </c>
      <c r="Q6724" s="397"/>
      <c r="R6724" s="313" t="str">
        <f t="shared" si="144"/>
        <v>1900</v>
      </c>
    </row>
    <row r="6725" ht="24" customHeight="1" spans="1:18">
      <c r="A6725" s="383"/>
      <c r="B6725" s="384"/>
      <c r="C6725" s="385"/>
      <c r="D6725" s="386"/>
      <c r="E6725" s="387"/>
      <c r="F6725" s="388"/>
      <c r="G6725" s="389"/>
      <c r="H6725" s="390"/>
      <c r="I6725" s="388"/>
      <c r="J6725" s="389"/>
      <c r="K6725" s="385"/>
      <c r="L6725" s="385"/>
      <c r="M6725" s="385"/>
      <c r="N6725" s="385"/>
      <c r="O6725" s="385"/>
      <c r="P6725" s="394" t="str">
        <f>TEXT(daily!$B6725,"mmmm")</f>
        <v>January</v>
      </c>
      <c r="Q6725" s="396"/>
      <c r="R6725" s="313" t="str">
        <f t="shared" si="144"/>
        <v>1900</v>
      </c>
    </row>
    <row r="6726" ht="24" customHeight="1" spans="1:18">
      <c r="A6726" s="383"/>
      <c r="B6726" s="384"/>
      <c r="C6726" s="385"/>
      <c r="D6726" s="386"/>
      <c r="E6726" s="387"/>
      <c r="F6726" s="388"/>
      <c r="G6726" s="389"/>
      <c r="H6726" s="390"/>
      <c r="I6726" s="388"/>
      <c r="J6726" s="389"/>
      <c r="K6726" s="385"/>
      <c r="L6726" s="385"/>
      <c r="M6726" s="385"/>
      <c r="N6726" s="385"/>
      <c r="O6726" s="385"/>
      <c r="P6726" s="394" t="str">
        <f>TEXT(daily!$B6726,"mmmm")</f>
        <v>January</v>
      </c>
      <c r="Q6726" s="397"/>
      <c r="R6726" s="313" t="str">
        <f t="shared" si="144"/>
        <v>1900</v>
      </c>
    </row>
    <row r="6727" ht="24" customHeight="1" spans="1:18">
      <c r="A6727" s="383"/>
      <c r="B6727" s="384"/>
      <c r="C6727" s="385"/>
      <c r="D6727" s="386"/>
      <c r="E6727" s="387"/>
      <c r="F6727" s="388"/>
      <c r="G6727" s="389"/>
      <c r="H6727" s="390"/>
      <c r="I6727" s="388"/>
      <c r="J6727" s="389"/>
      <c r="K6727" s="385"/>
      <c r="L6727" s="385"/>
      <c r="M6727" s="385"/>
      <c r="N6727" s="385"/>
      <c r="O6727" s="385"/>
      <c r="P6727" s="394" t="str">
        <f>TEXT(daily!$B6727,"mmmm")</f>
        <v>January</v>
      </c>
      <c r="Q6727" s="396"/>
      <c r="R6727" s="313" t="str">
        <f t="shared" si="144"/>
        <v>1900</v>
      </c>
    </row>
    <row r="6728" ht="24" customHeight="1" spans="1:18">
      <c r="A6728" s="383"/>
      <c r="B6728" s="384"/>
      <c r="C6728" s="385"/>
      <c r="D6728" s="386"/>
      <c r="E6728" s="387"/>
      <c r="F6728" s="388"/>
      <c r="G6728" s="389"/>
      <c r="H6728" s="390"/>
      <c r="I6728" s="388"/>
      <c r="J6728" s="389"/>
      <c r="K6728" s="385"/>
      <c r="L6728" s="385"/>
      <c r="M6728" s="385"/>
      <c r="N6728" s="385"/>
      <c r="O6728" s="385"/>
      <c r="P6728" s="394" t="str">
        <f>TEXT(daily!$B6728,"mmmm")</f>
        <v>January</v>
      </c>
      <c r="Q6728" s="397"/>
      <c r="R6728" s="313" t="str">
        <f t="shared" si="144"/>
        <v>1900</v>
      </c>
    </row>
    <row r="6729" ht="24" customHeight="1" spans="1:18">
      <c r="A6729" s="383"/>
      <c r="B6729" s="384"/>
      <c r="C6729" s="385"/>
      <c r="D6729" s="386"/>
      <c r="E6729" s="387"/>
      <c r="F6729" s="388"/>
      <c r="G6729" s="389"/>
      <c r="H6729" s="390"/>
      <c r="I6729" s="388"/>
      <c r="J6729" s="389"/>
      <c r="K6729" s="385"/>
      <c r="L6729" s="385"/>
      <c r="M6729" s="385"/>
      <c r="N6729" s="385"/>
      <c r="O6729" s="385"/>
      <c r="P6729" s="394" t="str">
        <f>TEXT(daily!$B6729,"mmmm")</f>
        <v>January</v>
      </c>
      <c r="Q6729" s="396"/>
      <c r="R6729" s="313" t="str">
        <f t="shared" si="144"/>
        <v>1900</v>
      </c>
    </row>
    <row r="6730" ht="24" customHeight="1" spans="1:18">
      <c r="A6730" s="383"/>
      <c r="B6730" s="384"/>
      <c r="C6730" s="385"/>
      <c r="D6730" s="386"/>
      <c r="E6730" s="387"/>
      <c r="F6730" s="388"/>
      <c r="G6730" s="389"/>
      <c r="H6730" s="390"/>
      <c r="I6730" s="388"/>
      <c r="J6730" s="389"/>
      <c r="K6730" s="385"/>
      <c r="L6730" s="385"/>
      <c r="M6730" s="385"/>
      <c r="N6730" s="385"/>
      <c r="O6730" s="385"/>
      <c r="P6730" s="394" t="str">
        <f>TEXT(daily!$B6730,"mmmm")</f>
        <v>January</v>
      </c>
      <c r="Q6730" s="397"/>
      <c r="R6730" s="313" t="str">
        <f t="shared" si="144"/>
        <v>1900</v>
      </c>
    </row>
    <row r="6731" ht="24" customHeight="1" spans="1:18">
      <c r="A6731" s="383"/>
      <c r="B6731" s="384"/>
      <c r="C6731" s="385"/>
      <c r="D6731" s="386"/>
      <c r="E6731" s="387"/>
      <c r="F6731" s="388"/>
      <c r="G6731" s="389"/>
      <c r="H6731" s="390"/>
      <c r="I6731" s="388"/>
      <c r="J6731" s="389"/>
      <c r="K6731" s="385"/>
      <c r="L6731" s="385"/>
      <c r="M6731" s="385"/>
      <c r="N6731" s="385"/>
      <c r="O6731" s="385"/>
      <c r="P6731" s="394" t="str">
        <f>TEXT(daily!$B6731,"mmmm")</f>
        <v>January</v>
      </c>
      <c r="Q6731" s="396"/>
      <c r="R6731" s="313" t="str">
        <f t="shared" si="144"/>
        <v>1900</v>
      </c>
    </row>
    <row r="6732" ht="24" customHeight="1" spans="1:18">
      <c r="A6732" s="383"/>
      <c r="B6732" s="384"/>
      <c r="C6732" s="385"/>
      <c r="D6732" s="386"/>
      <c r="E6732" s="387"/>
      <c r="F6732" s="388"/>
      <c r="G6732" s="389"/>
      <c r="H6732" s="390"/>
      <c r="I6732" s="388"/>
      <c r="J6732" s="389"/>
      <c r="K6732" s="385"/>
      <c r="L6732" s="385"/>
      <c r="M6732" s="385"/>
      <c r="N6732" s="385"/>
      <c r="O6732" s="385"/>
      <c r="P6732" s="394" t="str">
        <f>TEXT(daily!$B6732,"mmmm")</f>
        <v>January</v>
      </c>
      <c r="Q6732" s="397"/>
      <c r="R6732" s="313" t="str">
        <f t="shared" si="144"/>
        <v>1900</v>
      </c>
    </row>
    <row r="6733" ht="24" customHeight="1" spans="1:18">
      <c r="A6733" s="383"/>
      <c r="B6733" s="384"/>
      <c r="C6733" s="385"/>
      <c r="D6733" s="386"/>
      <c r="E6733" s="387"/>
      <c r="F6733" s="388"/>
      <c r="G6733" s="389"/>
      <c r="H6733" s="390"/>
      <c r="I6733" s="388"/>
      <c r="J6733" s="389"/>
      <c r="K6733" s="385"/>
      <c r="L6733" s="385"/>
      <c r="M6733" s="385"/>
      <c r="N6733" s="385"/>
      <c r="O6733" s="385"/>
      <c r="P6733" s="394" t="str">
        <f>TEXT(daily!$B6733,"mmmm")</f>
        <v>January</v>
      </c>
      <c r="Q6733" s="396"/>
      <c r="R6733" s="313" t="str">
        <f t="shared" si="144"/>
        <v>1900</v>
      </c>
    </row>
    <row r="6734" ht="24" customHeight="1" spans="1:18">
      <c r="A6734" s="383"/>
      <c r="B6734" s="384"/>
      <c r="C6734" s="385"/>
      <c r="D6734" s="386"/>
      <c r="E6734" s="387"/>
      <c r="F6734" s="388"/>
      <c r="G6734" s="389"/>
      <c r="H6734" s="390"/>
      <c r="I6734" s="388"/>
      <c r="J6734" s="389"/>
      <c r="K6734" s="385"/>
      <c r="L6734" s="385"/>
      <c r="M6734" s="385"/>
      <c r="N6734" s="385"/>
      <c r="O6734" s="385"/>
      <c r="P6734" s="394" t="str">
        <f>TEXT(daily!$B6734,"mmmm")</f>
        <v>January</v>
      </c>
      <c r="Q6734" s="397"/>
      <c r="R6734" s="313" t="str">
        <f t="shared" si="144"/>
        <v>1900</v>
      </c>
    </row>
    <row r="6735" ht="24" customHeight="1" spans="1:18">
      <c r="A6735" s="383"/>
      <c r="B6735" s="384"/>
      <c r="C6735" s="385"/>
      <c r="D6735" s="386"/>
      <c r="E6735" s="387"/>
      <c r="F6735" s="388"/>
      <c r="G6735" s="389"/>
      <c r="H6735" s="390"/>
      <c r="I6735" s="388"/>
      <c r="J6735" s="389"/>
      <c r="K6735" s="385"/>
      <c r="L6735" s="385"/>
      <c r="M6735" s="385"/>
      <c r="N6735" s="385"/>
      <c r="O6735" s="385"/>
      <c r="P6735" s="394" t="str">
        <f>TEXT(daily!$B6735,"mmmm")</f>
        <v>January</v>
      </c>
      <c r="Q6735" s="396"/>
      <c r="R6735" s="313" t="str">
        <f t="shared" ref="R6735:R6798" si="145">TEXT(B6735,"yyyy")</f>
        <v>1900</v>
      </c>
    </row>
    <row r="6736" ht="24" customHeight="1" spans="1:18">
      <c r="A6736" s="383"/>
      <c r="B6736" s="384"/>
      <c r="C6736" s="385"/>
      <c r="D6736" s="386"/>
      <c r="E6736" s="387"/>
      <c r="F6736" s="388"/>
      <c r="G6736" s="389"/>
      <c r="H6736" s="390"/>
      <c r="I6736" s="388"/>
      <c r="J6736" s="389"/>
      <c r="K6736" s="385"/>
      <c r="L6736" s="385"/>
      <c r="M6736" s="385"/>
      <c r="N6736" s="385"/>
      <c r="O6736" s="385"/>
      <c r="P6736" s="394" t="str">
        <f>TEXT(daily!$B6736,"mmmm")</f>
        <v>January</v>
      </c>
      <c r="Q6736" s="397"/>
      <c r="R6736" s="313" t="str">
        <f t="shared" si="145"/>
        <v>1900</v>
      </c>
    </row>
    <row r="6737" ht="24" customHeight="1" spans="1:18">
      <c r="A6737" s="383"/>
      <c r="B6737" s="384"/>
      <c r="C6737" s="385"/>
      <c r="D6737" s="386"/>
      <c r="E6737" s="387"/>
      <c r="F6737" s="388"/>
      <c r="G6737" s="389"/>
      <c r="H6737" s="390"/>
      <c r="I6737" s="388"/>
      <c r="J6737" s="389"/>
      <c r="K6737" s="385"/>
      <c r="L6737" s="385"/>
      <c r="M6737" s="385"/>
      <c r="N6737" s="385"/>
      <c r="O6737" s="385"/>
      <c r="P6737" s="394" t="str">
        <f>TEXT(daily!$B6737,"mmmm")</f>
        <v>January</v>
      </c>
      <c r="Q6737" s="396"/>
      <c r="R6737" s="313" t="str">
        <f t="shared" si="145"/>
        <v>1900</v>
      </c>
    </row>
    <row r="6738" ht="24" customHeight="1" spans="1:18">
      <c r="A6738" s="383"/>
      <c r="B6738" s="384"/>
      <c r="C6738" s="385"/>
      <c r="D6738" s="386"/>
      <c r="E6738" s="387"/>
      <c r="F6738" s="388"/>
      <c r="G6738" s="389"/>
      <c r="H6738" s="390"/>
      <c r="I6738" s="388"/>
      <c r="J6738" s="389"/>
      <c r="K6738" s="385"/>
      <c r="L6738" s="385"/>
      <c r="M6738" s="385"/>
      <c r="N6738" s="385"/>
      <c r="O6738" s="385"/>
      <c r="P6738" s="394" t="str">
        <f>TEXT(daily!$B6738,"mmmm")</f>
        <v>January</v>
      </c>
      <c r="Q6738" s="397"/>
      <c r="R6738" s="313" t="str">
        <f t="shared" si="145"/>
        <v>1900</v>
      </c>
    </row>
    <row r="6739" ht="24" customHeight="1" spans="1:18">
      <c r="A6739" s="383"/>
      <c r="B6739" s="384"/>
      <c r="C6739" s="385"/>
      <c r="D6739" s="386"/>
      <c r="E6739" s="387"/>
      <c r="F6739" s="388"/>
      <c r="G6739" s="389"/>
      <c r="H6739" s="390"/>
      <c r="I6739" s="388"/>
      <c r="J6739" s="389"/>
      <c r="K6739" s="385"/>
      <c r="L6739" s="385"/>
      <c r="M6739" s="385"/>
      <c r="N6739" s="385"/>
      <c r="O6739" s="385"/>
      <c r="P6739" s="394" t="str">
        <f>TEXT(daily!$B6739,"mmmm")</f>
        <v>January</v>
      </c>
      <c r="Q6739" s="396"/>
      <c r="R6739" s="313" t="str">
        <f t="shared" si="145"/>
        <v>1900</v>
      </c>
    </row>
    <row r="6740" ht="24" customHeight="1" spans="1:18">
      <c r="A6740" s="383"/>
      <c r="B6740" s="384"/>
      <c r="C6740" s="385"/>
      <c r="D6740" s="386"/>
      <c r="E6740" s="387"/>
      <c r="F6740" s="388"/>
      <c r="G6740" s="389"/>
      <c r="H6740" s="390"/>
      <c r="I6740" s="388"/>
      <c r="J6740" s="389"/>
      <c r="K6740" s="385"/>
      <c r="L6740" s="385"/>
      <c r="M6740" s="385"/>
      <c r="N6740" s="385"/>
      <c r="O6740" s="385"/>
      <c r="P6740" s="394" t="str">
        <f>TEXT(daily!$B6740,"mmmm")</f>
        <v>January</v>
      </c>
      <c r="Q6740" s="397"/>
      <c r="R6740" s="313" t="str">
        <f t="shared" si="145"/>
        <v>1900</v>
      </c>
    </row>
    <row r="6741" ht="24" customHeight="1" spans="1:18">
      <c r="A6741" s="383"/>
      <c r="B6741" s="384"/>
      <c r="C6741" s="385"/>
      <c r="D6741" s="386"/>
      <c r="E6741" s="387"/>
      <c r="F6741" s="388"/>
      <c r="G6741" s="389"/>
      <c r="H6741" s="390"/>
      <c r="I6741" s="388"/>
      <c r="J6741" s="389"/>
      <c r="K6741" s="385"/>
      <c r="L6741" s="385"/>
      <c r="M6741" s="385"/>
      <c r="N6741" s="385"/>
      <c r="O6741" s="385"/>
      <c r="P6741" s="394" t="str">
        <f>TEXT(daily!$B6741,"mmmm")</f>
        <v>January</v>
      </c>
      <c r="Q6741" s="396"/>
      <c r="R6741" s="313" t="str">
        <f t="shared" si="145"/>
        <v>1900</v>
      </c>
    </row>
    <row r="6742" ht="24" customHeight="1" spans="1:18">
      <c r="A6742" s="383"/>
      <c r="B6742" s="384"/>
      <c r="C6742" s="385"/>
      <c r="D6742" s="386"/>
      <c r="E6742" s="387"/>
      <c r="F6742" s="388"/>
      <c r="G6742" s="389"/>
      <c r="H6742" s="390"/>
      <c r="I6742" s="388"/>
      <c r="J6742" s="389"/>
      <c r="K6742" s="385"/>
      <c r="L6742" s="385"/>
      <c r="M6742" s="385"/>
      <c r="N6742" s="385"/>
      <c r="O6742" s="385"/>
      <c r="P6742" s="394" t="str">
        <f>TEXT(daily!$B6742,"mmmm")</f>
        <v>January</v>
      </c>
      <c r="Q6742" s="397"/>
      <c r="R6742" s="313" t="str">
        <f t="shared" si="145"/>
        <v>1900</v>
      </c>
    </row>
    <row r="6743" ht="24" customHeight="1" spans="1:18">
      <c r="A6743" s="383"/>
      <c r="B6743" s="384"/>
      <c r="C6743" s="385"/>
      <c r="D6743" s="386"/>
      <c r="E6743" s="387"/>
      <c r="F6743" s="388"/>
      <c r="G6743" s="389"/>
      <c r="H6743" s="390"/>
      <c r="I6743" s="388"/>
      <c r="J6743" s="389"/>
      <c r="K6743" s="385"/>
      <c r="L6743" s="385"/>
      <c r="M6743" s="385"/>
      <c r="N6743" s="385"/>
      <c r="O6743" s="385"/>
      <c r="P6743" s="394" t="str">
        <f>TEXT(daily!$B6743,"mmmm")</f>
        <v>January</v>
      </c>
      <c r="Q6743" s="396"/>
      <c r="R6743" s="313" t="str">
        <f t="shared" si="145"/>
        <v>1900</v>
      </c>
    </row>
    <row r="6744" ht="24" customHeight="1" spans="1:18">
      <c r="A6744" s="383"/>
      <c r="B6744" s="384"/>
      <c r="C6744" s="385"/>
      <c r="D6744" s="386"/>
      <c r="E6744" s="387"/>
      <c r="F6744" s="388"/>
      <c r="G6744" s="389"/>
      <c r="H6744" s="390"/>
      <c r="I6744" s="388"/>
      <c r="J6744" s="389"/>
      <c r="K6744" s="385"/>
      <c r="L6744" s="385"/>
      <c r="M6744" s="385"/>
      <c r="N6744" s="385"/>
      <c r="O6744" s="385"/>
      <c r="P6744" s="394" t="str">
        <f>TEXT(daily!$B6744,"mmmm")</f>
        <v>January</v>
      </c>
      <c r="Q6744" s="397"/>
      <c r="R6744" s="313" t="str">
        <f t="shared" si="145"/>
        <v>1900</v>
      </c>
    </row>
    <row r="6745" ht="24" customHeight="1" spans="1:18">
      <c r="A6745" s="383"/>
      <c r="B6745" s="384"/>
      <c r="C6745" s="385"/>
      <c r="D6745" s="386"/>
      <c r="E6745" s="387"/>
      <c r="F6745" s="388"/>
      <c r="G6745" s="389"/>
      <c r="H6745" s="390"/>
      <c r="I6745" s="388"/>
      <c r="J6745" s="389"/>
      <c r="K6745" s="385"/>
      <c r="L6745" s="385"/>
      <c r="M6745" s="385"/>
      <c r="N6745" s="385"/>
      <c r="O6745" s="385"/>
      <c r="P6745" s="394" t="str">
        <f>TEXT(daily!$B6745,"mmmm")</f>
        <v>January</v>
      </c>
      <c r="Q6745" s="396"/>
      <c r="R6745" s="313" t="str">
        <f t="shared" si="145"/>
        <v>1900</v>
      </c>
    </row>
    <row r="6746" ht="24" customHeight="1" spans="1:18">
      <c r="A6746" s="383"/>
      <c r="B6746" s="384"/>
      <c r="C6746" s="385"/>
      <c r="D6746" s="386"/>
      <c r="E6746" s="387"/>
      <c r="F6746" s="388"/>
      <c r="G6746" s="389"/>
      <c r="H6746" s="390"/>
      <c r="I6746" s="388"/>
      <c r="J6746" s="389"/>
      <c r="K6746" s="385"/>
      <c r="L6746" s="385"/>
      <c r="M6746" s="385"/>
      <c r="N6746" s="385"/>
      <c r="O6746" s="385"/>
      <c r="P6746" s="394" t="str">
        <f>TEXT(daily!$B6746,"mmmm")</f>
        <v>January</v>
      </c>
      <c r="Q6746" s="397"/>
      <c r="R6746" s="313" t="str">
        <f t="shared" si="145"/>
        <v>1900</v>
      </c>
    </row>
    <row r="6747" ht="24" customHeight="1" spans="1:18">
      <c r="A6747" s="383"/>
      <c r="B6747" s="384"/>
      <c r="C6747" s="385"/>
      <c r="D6747" s="386"/>
      <c r="E6747" s="387"/>
      <c r="F6747" s="388"/>
      <c r="G6747" s="389"/>
      <c r="H6747" s="390"/>
      <c r="I6747" s="388"/>
      <c r="J6747" s="389"/>
      <c r="K6747" s="385"/>
      <c r="L6747" s="385"/>
      <c r="M6747" s="385"/>
      <c r="N6747" s="385"/>
      <c r="O6747" s="385"/>
      <c r="P6747" s="394" t="str">
        <f>TEXT(daily!$B6747,"mmmm")</f>
        <v>January</v>
      </c>
      <c r="Q6747" s="396"/>
      <c r="R6747" s="313" t="str">
        <f t="shared" si="145"/>
        <v>1900</v>
      </c>
    </row>
    <row r="6748" ht="24" customHeight="1" spans="1:18">
      <c r="A6748" s="383"/>
      <c r="B6748" s="384"/>
      <c r="C6748" s="385"/>
      <c r="D6748" s="386"/>
      <c r="E6748" s="387"/>
      <c r="F6748" s="388"/>
      <c r="G6748" s="389"/>
      <c r="H6748" s="390"/>
      <c r="I6748" s="388"/>
      <c r="J6748" s="389"/>
      <c r="K6748" s="385"/>
      <c r="L6748" s="385"/>
      <c r="M6748" s="385"/>
      <c r="N6748" s="385"/>
      <c r="O6748" s="385"/>
      <c r="P6748" s="394" t="str">
        <f>TEXT(daily!$B6748,"mmmm")</f>
        <v>January</v>
      </c>
      <c r="Q6748" s="397"/>
      <c r="R6748" s="313" t="str">
        <f t="shared" si="145"/>
        <v>1900</v>
      </c>
    </row>
    <row r="6749" ht="24" customHeight="1" spans="1:18">
      <c r="A6749" s="383"/>
      <c r="B6749" s="384"/>
      <c r="C6749" s="385"/>
      <c r="D6749" s="386"/>
      <c r="E6749" s="387"/>
      <c r="F6749" s="388"/>
      <c r="G6749" s="389"/>
      <c r="H6749" s="390"/>
      <c r="I6749" s="388"/>
      <c r="J6749" s="389"/>
      <c r="K6749" s="385"/>
      <c r="L6749" s="385"/>
      <c r="M6749" s="385"/>
      <c r="N6749" s="385"/>
      <c r="O6749" s="385"/>
      <c r="P6749" s="394" t="str">
        <f>TEXT(daily!$B6749,"mmmm")</f>
        <v>January</v>
      </c>
      <c r="Q6749" s="396"/>
      <c r="R6749" s="313" t="str">
        <f t="shared" si="145"/>
        <v>1900</v>
      </c>
    </row>
    <row r="6750" ht="24" customHeight="1" spans="1:18">
      <c r="A6750" s="383"/>
      <c r="B6750" s="384"/>
      <c r="C6750" s="385"/>
      <c r="D6750" s="386"/>
      <c r="E6750" s="387"/>
      <c r="F6750" s="388"/>
      <c r="G6750" s="389"/>
      <c r="H6750" s="390"/>
      <c r="I6750" s="388"/>
      <c r="J6750" s="389"/>
      <c r="K6750" s="385"/>
      <c r="L6750" s="385"/>
      <c r="M6750" s="385"/>
      <c r="N6750" s="385"/>
      <c r="O6750" s="385"/>
      <c r="P6750" s="394" t="str">
        <f>TEXT(daily!$B6750,"mmmm")</f>
        <v>January</v>
      </c>
      <c r="Q6750" s="397"/>
      <c r="R6750" s="313" t="str">
        <f t="shared" si="145"/>
        <v>1900</v>
      </c>
    </row>
    <row r="6751" ht="24" customHeight="1" spans="1:18">
      <c r="A6751" s="383"/>
      <c r="B6751" s="384"/>
      <c r="C6751" s="385"/>
      <c r="D6751" s="386"/>
      <c r="E6751" s="387"/>
      <c r="F6751" s="388"/>
      <c r="G6751" s="389"/>
      <c r="H6751" s="390"/>
      <c r="I6751" s="388"/>
      <c r="J6751" s="389"/>
      <c r="K6751" s="385"/>
      <c r="L6751" s="385"/>
      <c r="M6751" s="385"/>
      <c r="N6751" s="385"/>
      <c r="O6751" s="385"/>
      <c r="P6751" s="394" t="str">
        <f>TEXT(daily!$B6751,"mmmm")</f>
        <v>January</v>
      </c>
      <c r="Q6751" s="396"/>
      <c r="R6751" s="313" t="str">
        <f t="shared" si="145"/>
        <v>1900</v>
      </c>
    </row>
    <row r="6752" ht="24" customHeight="1" spans="1:18">
      <c r="A6752" s="383"/>
      <c r="B6752" s="384"/>
      <c r="C6752" s="385"/>
      <c r="D6752" s="386"/>
      <c r="E6752" s="387"/>
      <c r="F6752" s="388"/>
      <c r="G6752" s="389"/>
      <c r="H6752" s="390"/>
      <c r="I6752" s="388"/>
      <c r="J6752" s="389"/>
      <c r="K6752" s="385"/>
      <c r="L6752" s="385"/>
      <c r="M6752" s="385"/>
      <c r="N6752" s="385"/>
      <c r="O6752" s="385"/>
      <c r="P6752" s="394" t="str">
        <f>TEXT(daily!$B6752,"mmmm")</f>
        <v>January</v>
      </c>
      <c r="Q6752" s="397"/>
      <c r="R6752" s="313" t="str">
        <f t="shared" si="145"/>
        <v>1900</v>
      </c>
    </row>
    <row r="6753" ht="24" customHeight="1" spans="1:18">
      <c r="A6753" s="383"/>
      <c r="B6753" s="384"/>
      <c r="C6753" s="385"/>
      <c r="D6753" s="386"/>
      <c r="E6753" s="387"/>
      <c r="F6753" s="388"/>
      <c r="G6753" s="389"/>
      <c r="H6753" s="390"/>
      <c r="I6753" s="388"/>
      <c r="J6753" s="389"/>
      <c r="K6753" s="385"/>
      <c r="L6753" s="385"/>
      <c r="M6753" s="385"/>
      <c r="N6753" s="385"/>
      <c r="O6753" s="385"/>
      <c r="P6753" s="394" t="str">
        <f>TEXT(daily!$B6753,"mmmm")</f>
        <v>January</v>
      </c>
      <c r="Q6753" s="396"/>
      <c r="R6753" s="313" t="str">
        <f t="shared" si="145"/>
        <v>1900</v>
      </c>
    </row>
    <row r="6754" ht="24" customHeight="1" spans="1:18">
      <c r="A6754" s="383"/>
      <c r="B6754" s="384"/>
      <c r="C6754" s="385"/>
      <c r="D6754" s="386"/>
      <c r="E6754" s="387"/>
      <c r="F6754" s="388"/>
      <c r="G6754" s="389"/>
      <c r="H6754" s="390"/>
      <c r="I6754" s="388"/>
      <c r="J6754" s="389"/>
      <c r="K6754" s="385"/>
      <c r="L6754" s="385"/>
      <c r="M6754" s="385"/>
      <c r="N6754" s="385"/>
      <c r="O6754" s="385"/>
      <c r="P6754" s="394" t="str">
        <f>TEXT(daily!$B6754,"mmmm")</f>
        <v>January</v>
      </c>
      <c r="Q6754" s="397"/>
      <c r="R6754" s="313" t="str">
        <f t="shared" si="145"/>
        <v>1900</v>
      </c>
    </row>
    <row r="6755" ht="24" customHeight="1" spans="1:18">
      <c r="A6755" s="383"/>
      <c r="B6755" s="384"/>
      <c r="C6755" s="385"/>
      <c r="D6755" s="386"/>
      <c r="E6755" s="387"/>
      <c r="F6755" s="388"/>
      <c r="G6755" s="389"/>
      <c r="H6755" s="390"/>
      <c r="I6755" s="388"/>
      <c r="J6755" s="389"/>
      <c r="K6755" s="385"/>
      <c r="L6755" s="385"/>
      <c r="M6755" s="385"/>
      <c r="N6755" s="385"/>
      <c r="O6755" s="385"/>
      <c r="P6755" s="394" t="str">
        <f>TEXT(daily!$B6755,"mmmm")</f>
        <v>January</v>
      </c>
      <c r="Q6755" s="396"/>
      <c r="R6755" s="313" t="str">
        <f t="shared" si="145"/>
        <v>1900</v>
      </c>
    </row>
    <row r="6756" ht="24" customHeight="1" spans="1:18">
      <c r="A6756" s="383"/>
      <c r="B6756" s="384"/>
      <c r="C6756" s="385"/>
      <c r="D6756" s="386"/>
      <c r="E6756" s="387"/>
      <c r="F6756" s="388"/>
      <c r="G6756" s="389"/>
      <c r="H6756" s="390"/>
      <c r="I6756" s="388"/>
      <c r="J6756" s="389"/>
      <c r="K6756" s="385"/>
      <c r="L6756" s="385"/>
      <c r="M6756" s="385"/>
      <c r="N6756" s="385"/>
      <c r="O6756" s="385"/>
      <c r="P6756" s="394" t="str">
        <f>TEXT(daily!$B6756,"mmmm")</f>
        <v>January</v>
      </c>
      <c r="Q6756" s="397"/>
      <c r="R6756" s="313" t="str">
        <f t="shared" si="145"/>
        <v>1900</v>
      </c>
    </row>
    <row r="6757" ht="24" customHeight="1" spans="1:18">
      <c r="A6757" s="383"/>
      <c r="B6757" s="384"/>
      <c r="C6757" s="385"/>
      <c r="D6757" s="386"/>
      <c r="E6757" s="387"/>
      <c r="F6757" s="388"/>
      <c r="G6757" s="389"/>
      <c r="H6757" s="390"/>
      <c r="I6757" s="388"/>
      <c r="J6757" s="389"/>
      <c r="K6757" s="385"/>
      <c r="L6757" s="385"/>
      <c r="M6757" s="385"/>
      <c r="N6757" s="385"/>
      <c r="O6757" s="385"/>
      <c r="P6757" s="394" t="str">
        <f>TEXT(daily!$B6757,"mmmm")</f>
        <v>January</v>
      </c>
      <c r="Q6757" s="396"/>
      <c r="R6757" s="313" t="str">
        <f t="shared" si="145"/>
        <v>1900</v>
      </c>
    </row>
    <row r="6758" ht="24" customHeight="1" spans="1:18">
      <c r="A6758" s="383"/>
      <c r="B6758" s="384"/>
      <c r="C6758" s="385"/>
      <c r="D6758" s="386"/>
      <c r="E6758" s="387"/>
      <c r="F6758" s="388"/>
      <c r="G6758" s="389"/>
      <c r="H6758" s="390"/>
      <c r="I6758" s="388"/>
      <c r="J6758" s="389"/>
      <c r="K6758" s="385"/>
      <c r="L6758" s="385"/>
      <c r="M6758" s="385"/>
      <c r="N6758" s="385"/>
      <c r="O6758" s="385"/>
      <c r="P6758" s="394" t="str">
        <f>TEXT(daily!$B6758,"mmmm")</f>
        <v>January</v>
      </c>
      <c r="Q6758" s="397"/>
      <c r="R6758" s="313" t="str">
        <f t="shared" si="145"/>
        <v>1900</v>
      </c>
    </row>
    <row r="6759" ht="24" customHeight="1" spans="1:18">
      <c r="A6759" s="383"/>
      <c r="B6759" s="384"/>
      <c r="C6759" s="385"/>
      <c r="D6759" s="386"/>
      <c r="E6759" s="387"/>
      <c r="F6759" s="388"/>
      <c r="G6759" s="389"/>
      <c r="H6759" s="390"/>
      <c r="I6759" s="388"/>
      <c r="J6759" s="389"/>
      <c r="K6759" s="385"/>
      <c r="L6759" s="385"/>
      <c r="M6759" s="385"/>
      <c r="N6759" s="385"/>
      <c r="O6759" s="385"/>
      <c r="P6759" s="394" t="str">
        <f>TEXT(daily!$B6759,"mmmm")</f>
        <v>January</v>
      </c>
      <c r="Q6759" s="396"/>
      <c r="R6759" s="313" t="str">
        <f t="shared" si="145"/>
        <v>1900</v>
      </c>
    </row>
    <row r="6760" ht="24" customHeight="1" spans="1:18">
      <c r="A6760" s="383"/>
      <c r="B6760" s="384"/>
      <c r="C6760" s="385"/>
      <c r="D6760" s="386"/>
      <c r="E6760" s="387"/>
      <c r="F6760" s="388"/>
      <c r="G6760" s="389"/>
      <c r="H6760" s="390"/>
      <c r="I6760" s="388"/>
      <c r="J6760" s="389"/>
      <c r="K6760" s="385"/>
      <c r="L6760" s="385"/>
      <c r="M6760" s="385"/>
      <c r="N6760" s="385"/>
      <c r="O6760" s="385"/>
      <c r="P6760" s="394" t="str">
        <f>TEXT(daily!$B6760,"mmmm")</f>
        <v>January</v>
      </c>
      <c r="Q6760" s="397"/>
      <c r="R6760" s="313" t="str">
        <f t="shared" si="145"/>
        <v>1900</v>
      </c>
    </row>
    <row r="6761" ht="24" customHeight="1" spans="1:18">
      <c r="A6761" s="383"/>
      <c r="B6761" s="384"/>
      <c r="C6761" s="385"/>
      <c r="D6761" s="386"/>
      <c r="E6761" s="387"/>
      <c r="F6761" s="388"/>
      <c r="G6761" s="389"/>
      <c r="H6761" s="390"/>
      <c r="I6761" s="388"/>
      <c r="J6761" s="389"/>
      <c r="K6761" s="385"/>
      <c r="L6761" s="385"/>
      <c r="M6761" s="385"/>
      <c r="N6761" s="385"/>
      <c r="O6761" s="385"/>
      <c r="P6761" s="394" t="str">
        <f>TEXT(daily!$B6761,"mmmm")</f>
        <v>January</v>
      </c>
      <c r="Q6761" s="396"/>
      <c r="R6761" s="313" t="str">
        <f t="shared" si="145"/>
        <v>1900</v>
      </c>
    </row>
    <row r="6762" ht="24" customHeight="1" spans="1:18">
      <c r="A6762" s="383"/>
      <c r="B6762" s="384"/>
      <c r="C6762" s="385"/>
      <c r="D6762" s="386"/>
      <c r="E6762" s="387"/>
      <c r="F6762" s="388"/>
      <c r="G6762" s="389"/>
      <c r="H6762" s="390"/>
      <c r="I6762" s="388"/>
      <c r="J6762" s="389"/>
      <c r="K6762" s="385"/>
      <c r="L6762" s="385"/>
      <c r="M6762" s="385"/>
      <c r="N6762" s="385"/>
      <c r="O6762" s="385"/>
      <c r="P6762" s="394" t="str">
        <f>TEXT(daily!$B6762,"mmmm")</f>
        <v>January</v>
      </c>
      <c r="Q6762" s="397"/>
      <c r="R6762" s="313" t="str">
        <f t="shared" si="145"/>
        <v>1900</v>
      </c>
    </row>
    <row r="6763" ht="24" customHeight="1" spans="1:18">
      <c r="A6763" s="383"/>
      <c r="B6763" s="384"/>
      <c r="C6763" s="385"/>
      <c r="D6763" s="386"/>
      <c r="E6763" s="387"/>
      <c r="F6763" s="388"/>
      <c r="G6763" s="389"/>
      <c r="H6763" s="390"/>
      <c r="I6763" s="388"/>
      <c r="J6763" s="389"/>
      <c r="K6763" s="385"/>
      <c r="L6763" s="385"/>
      <c r="M6763" s="385"/>
      <c r="N6763" s="385"/>
      <c r="O6763" s="385"/>
      <c r="P6763" s="394" t="str">
        <f>TEXT(daily!$B6763,"mmmm")</f>
        <v>January</v>
      </c>
      <c r="Q6763" s="396"/>
      <c r="R6763" s="313" t="str">
        <f t="shared" si="145"/>
        <v>1900</v>
      </c>
    </row>
    <row r="6764" ht="24" customHeight="1" spans="1:18">
      <c r="A6764" s="383"/>
      <c r="B6764" s="384"/>
      <c r="C6764" s="385"/>
      <c r="D6764" s="386"/>
      <c r="E6764" s="387"/>
      <c r="F6764" s="388"/>
      <c r="G6764" s="389"/>
      <c r="H6764" s="390"/>
      <c r="I6764" s="388"/>
      <c r="J6764" s="389"/>
      <c r="K6764" s="385"/>
      <c r="L6764" s="385"/>
      <c r="M6764" s="385"/>
      <c r="N6764" s="385"/>
      <c r="O6764" s="385"/>
      <c r="P6764" s="394" t="str">
        <f>TEXT(daily!$B6764,"mmmm")</f>
        <v>January</v>
      </c>
      <c r="Q6764" s="397"/>
      <c r="R6764" s="313" t="str">
        <f t="shared" si="145"/>
        <v>1900</v>
      </c>
    </row>
    <row r="6765" ht="24" customHeight="1" spans="1:18">
      <c r="A6765" s="383"/>
      <c r="B6765" s="384"/>
      <c r="C6765" s="385"/>
      <c r="D6765" s="386"/>
      <c r="E6765" s="387"/>
      <c r="F6765" s="388"/>
      <c r="G6765" s="389"/>
      <c r="H6765" s="390"/>
      <c r="I6765" s="388"/>
      <c r="J6765" s="389"/>
      <c r="K6765" s="385"/>
      <c r="L6765" s="385"/>
      <c r="M6765" s="385"/>
      <c r="N6765" s="385"/>
      <c r="O6765" s="385"/>
      <c r="P6765" s="394" t="str">
        <f>TEXT(daily!$B6765,"mmmm")</f>
        <v>January</v>
      </c>
      <c r="Q6765" s="396"/>
      <c r="R6765" s="313" t="str">
        <f t="shared" si="145"/>
        <v>1900</v>
      </c>
    </row>
    <row r="6766" ht="24" customHeight="1" spans="1:18">
      <c r="A6766" s="383"/>
      <c r="B6766" s="384"/>
      <c r="C6766" s="385"/>
      <c r="D6766" s="386"/>
      <c r="E6766" s="387"/>
      <c r="F6766" s="388"/>
      <c r="G6766" s="389"/>
      <c r="H6766" s="390"/>
      <c r="I6766" s="388"/>
      <c r="J6766" s="389"/>
      <c r="K6766" s="385"/>
      <c r="L6766" s="385"/>
      <c r="M6766" s="385"/>
      <c r="N6766" s="385"/>
      <c r="O6766" s="385"/>
      <c r="P6766" s="394" t="str">
        <f>TEXT(daily!$B6766,"mmmm")</f>
        <v>January</v>
      </c>
      <c r="Q6766" s="397"/>
      <c r="R6766" s="313" t="str">
        <f t="shared" si="145"/>
        <v>1900</v>
      </c>
    </row>
    <row r="6767" ht="24" customHeight="1" spans="1:18">
      <c r="A6767" s="383"/>
      <c r="B6767" s="384"/>
      <c r="C6767" s="385"/>
      <c r="D6767" s="386"/>
      <c r="E6767" s="387"/>
      <c r="F6767" s="388"/>
      <c r="G6767" s="389"/>
      <c r="H6767" s="390"/>
      <c r="I6767" s="388"/>
      <c r="J6767" s="389"/>
      <c r="K6767" s="385"/>
      <c r="L6767" s="385"/>
      <c r="M6767" s="385"/>
      <c r="N6767" s="385"/>
      <c r="O6767" s="385"/>
      <c r="P6767" s="394" t="str">
        <f>TEXT(daily!$B6767,"mmmm")</f>
        <v>January</v>
      </c>
      <c r="Q6767" s="396"/>
      <c r="R6767" s="313" t="str">
        <f t="shared" si="145"/>
        <v>1900</v>
      </c>
    </row>
    <row r="6768" ht="24" customHeight="1" spans="1:18">
      <c r="A6768" s="383"/>
      <c r="B6768" s="384"/>
      <c r="C6768" s="385"/>
      <c r="D6768" s="386"/>
      <c r="E6768" s="387"/>
      <c r="F6768" s="388"/>
      <c r="G6768" s="389"/>
      <c r="H6768" s="390"/>
      <c r="I6768" s="388"/>
      <c r="J6768" s="389"/>
      <c r="K6768" s="385"/>
      <c r="L6768" s="385"/>
      <c r="M6768" s="385"/>
      <c r="N6768" s="385"/>
      <c r="O6768" s="385"/>
      <c r="P6768" s="394" t="str">
        <f>TEXT(daily!$B6768,"mmmm")</f>
        <v>January</v>
      </c>
      <c r="Q6768" s="397"/>
      <c r="R6768" s="313" t="str">
        <f t="shared" si="145"/>
        <v>1900</v>
      </c>
    </row>
    <row r="6769" ht="24" customHeight="1" spans="1:18">
      <c r="A6769" s="383"/>
      <c r="B6769" s="384"/>
      <c r="C6769" s="385"/>
      <c r="D6769" s="386"/>
      <c r="E6769" s="387"/>
      <c r="F6769" s="388"/>
      <c r="G6769" s="389"/>
      <c r="H6769" s="390"/>
      <c r="I6769" s="388"/>
      <c r="J6769" s="389"/>
      <c r="K6769" s="385"/>
      <c r="L6769" s="385"/>
      <c r="M6769" s="385"/>
      <c r="N6769" s="385"/>
      <c r="O6769" s="385"/>
      <c r="P6769" s="394" t="str">
        <f>TEXT(daily!$B6769,"mmmm")</f>
        <v>January</v>
      </c>
      <c r="Q6769" s="396"/>
      <c r="R6769" s="313" t="str">
        <f t="shared" si="145"/>
        <v>1900</v>
      </c>
    </row>
    <row r="6770" ht="24" customHeight="1" spans="1:18">
      <c r="A6770" s="383"/>
      <c r="B6770" s="384"/>
      <c r="C6770" s="385"/>
      <c r="D6770" s="386"/>
      <c r="E6770" s="387"/>
      <c r="F6770" s="388"/>
      <c r="G6770" s="389"/>
      <c r="H6770" s="390"/>
      <c r="I6770" s="388"/>
      <c r="J6770" s="389"/>
      <c r="K6770" s="385"/>
      <c r="L6770" s="385"/>
      <c r="M6770" s="385"/>
      <c r="N6770" s="385"/>
      <c r="O6770" s="385"/>
      <c r="P6770" s="394" t="str">
        <f>TEXT(daily!$B6770,"mmmm")</f>
        <v>January</v>
      </c>
      <c r="Q6770" s="397"/>
      <c r="R6770" s="313" t="str">
        <f t="shared" si="145"/>
        <v>1900</v>
      </c>
    </row>
    <row r="6771" ht="24" customHeight="1" spans="1:18">
      <c r="A6771" s="383"/>
      <c r="B6771" s="384"/>
      <c r="C6771" s="385"/>
      <c r="D6771" s="386"/>
      <c r="E6771" s="387"/>
      <c r="F6771" s="388"/>
      <c r="G6771" s="389"/>
      <c r="H6771" s="390"/>
      <c r="I6771" s="388"/>
      <c r="J6771" s="389"/>
      <c r="K6771" s="385"/>
      <c r="L6771" s="385"/>
      <c r="M6771" s="385"/>
      <c r="N6771" s="385"/>
      <c r="O6771" s="385"/>
      <c r="P6771" s="394" t="str">
        <f>TEXT(daily!$B6771,"mmmm")</f>
        <v>January</v>
      </c>
      <c r="Q6771" s="396"/>
      <c r="R6771" s="313" t="str">
        <f t="shared" si="145"/>
        <v>1900</v>
      </c>
    </row>
    <row r="6772" ht="24" customHeight="1" spans="1:18">
      <c r="A6772" s="383"/>
      <c r="B6772" s="384"/>
      <c r="C6772" s="385"/>
      <c r="D6772" s="386"/>
      <c r="E6772" s="387"/>
      <c r="F6772" s="388"/>
      <c r="G6772" s="389"/>
      <c r="H6772" s="390"/>
      <c r="I6772" s="388"/>
      <c r="J6772" s="389"/>
      <c r="K6772" s="385"/>
      <c r="L6772" s="385"/>
      <c r="M6772" s="385"/>
      <c r="N6772" s="385"/>
      <c r="O6772" s="385"/>
      <c r="P6772" s="394" t="str">
        <f>TEXT(daily!$B6772,"mmmm")</f>
        <v>January</v>
      </c>
      <c r="Q6772" s="397"/>
      <c r="R6772" s="313" t="str">
        <f t="shared" si="145"/>
        <v>1900</v>
      </c>
    </row>
    <row r="6773" ht="24" customHeight="1" spans="1:18">
      <c r="A6773" s="383"/>
      <c r="B6773" s="384"/>
      <c r="C6773" s="385"/>
      <c r="D6773" s="386"/>
      <c r="E6773" s="387"/>
      <c r="F6773" s="388"/>
      <c r="G6773" s="389"/>
      <c r="H6773" s="390"/>
      <c r="I6773" s="388"/>
      <c r="J6773" s="389"/>
      <c r="K6773" s="385"/>
      <c r="L6773" s="385"/>
      <c r="M6773" s="385"/>
      <c r="N6773" s="385"/>
      <c r="O6773" s="385"/>
      <c r="P6773" s="394" t="str">
        <f>TEXT(daily!$B6773,"mmmm")</f>
        <v>January</v>
      </c>
      <c r="Q6773" s="396"/>
      <c r="R6773" s="313" t="str">
        <f t="shared" si="145"/>
        <v>1900</v>
      </c>
    </row>
    <row r="6774" ht="24" customHeight="1" spans="1:18">
      <c r="A6774" s="383"/>
      <c r="B6774" s="384"/>
      <c r="C6774" s="385"/>
      <c r="D6774" s="386"/>
      <c r="E6774" s="387"/>
      <c r="F6774" s="388"/>
      <c r="G6774" s="389"/>
      <c r="H6774" s="390"/>
      <c r="I6774" s="388"/>
      <c r="J6774" s="389"/>
      <c r="K6774" s="385"/>
      <c r="L6774" s="385"/>
      <c r="M6774" s="385"/>
      <c r="N6774" s="385"/>
      <c r="O6774" s="385"/>
      <c r="P6774" s="394" t="str">
        <f>TEXT(daily!$B6774,"mmmm")</f>
        <v>January</v>
      </c>
      <c r="Q6774" s="397"/>
      <c r="R6774" s="313" t="str">
        <f t="shared" si="145"/>
        <v>1900</v>
      </c>
    </row>
    <row r="6775" ht="24" customHeight="1" spans="1:18">
      <c r="A6775" s="383"/>
      <c r="B6775" s="384"/>
      <c r="C6775" s="385"/>
      <c r="D6775" s="386"/>
      <c r="E6775" s="387"/>
      <c r="F6775" s="388"/>
      <c r="G6775" s="389"/>
      <c r="H6775" s="390"/>
      <c r="I6775" s="388"/>
      <c r="J6775" s="389"/>
      <c r="K6775" s="385"/>
      <c r="L6775" s="385"/>
      <c r="M6775" s="385"/>
      <c r="N6775" s="385"/>
      <c r="O6775" s="385"/>
      <c r="P6775" s="394" t="str">
        <f>TEXT(daily!$B6775,"mmmm")</f>
        <v>January</v>
      </c>
      <c r="Q6775" s="396"/>
      <c r="R6775" s="313" t="str">
        <f t="shared" si="145"/>
        <v>1900</v>
      </c>
    </row>
    <row r="6776" ht="24" customHeight="1" spans="1:18">
      <c r="A6776" s="383"/>
      <c r="B6776" s="384"/>
      <c r="C6776" s="385"/>
      <c r="D6776" s="386"/>
      <c r="E6776" s="387"/>
      <c r="F6776" s="388"/>
      <c r="G6776" s="389"/>
      <c r="H6776" s="390"/>
      <c r="I6776" s="388"/>
      <c r="J6776" s="389"/>
      <c r="K6776" s="385"/>
      <c r="L6776" s="385"/>
      <c r="M6776" s="385"/>
      <c r="N6776" s="385"/>
      <c r="O6776" s="385"/>
      <c r="P6776" s="394" t="str">
        <f>TEXT(daily!$B6776,"mmmm")</f>
        <v>January</v>
      </c>
      <c r="Q6776" s="397"/>
      <c r="R6776" s="313" t="str">
        <f t="shared" si="145"/>
        <v>1900</v>
      </c>
    </row>
    <row r="6777" ht="24" customHeight="1" spans="1:18">
      <c r="A6777" s="383"/>
      <c r="B6777" s="384"/>
      <c r="C6777" s="385"/>
      <c r="D6777" s="386"/>
      <c r="E6777" s="387"/>
      <c r="F6777" s="388"/>
      <c r="G6777" s="389"/>
      <c r="H6777" s="390"/>
      <c r="I6777" s="388"/>
      <c r="J6777" s="389"/>
      <c r="K6777" s="385"/>
      <c r="L6777" s="385"/>
      <c r="M6777" s="385"/>
      <c r="N6777" s="385"/>
      <c r="O6777" s="385"/>
      <c r="P6777" s="394" t="str">
        <f>TEXT(daily!$B6777,"mmmm")</f>
        <v>January</v>
      </c>
      <c r="Q6777" s="396"/>
      <c r="R6777" s="313" t="str">
        <f t="shared" si="145"/>
        <v>1900</v>
      </c>
    </row>
    <row r="6778" ht="24" customHeight="1" spans="1:18">
      <c r="A6778" s="383"/>
      <c r="B6778" s="384"/>
      <c r="C6778" s="385"/>
      <c r="D6778" s="386"/>
      <c r="E6778" s="387"/>
      <c r="F6778" s="388"/>
      <c r="G6778" s="389"/>
      <c r="H6778" s="390"/>
      <c r="I6778" s="388"/>
      <c r="J6778" s="389"/>
      <c r="K6778" s="385"/>
      <c r="L6778" s="385"/>
      <c r="M6778" s="385"/>
      <c r="N6778" s="385"/>
      <c r="O6778" s="385"/>
      <c r="P6778" s="394" t="str">
        <f>TEXT(daily!$B6778,"mmmm")</f>
        <v>January</v>
      </c>
      <c r="Q6778" s="397"/>
      <c r="R6778" s="313" t="str">
        <f t="shared" si="145"/>
        <v>1900</v>
      </c>
    </row>
    <row r="6779" ht="24" customHeight="1" spans="1:18">
      <c r="A6779" s="383"/>
      <c r="B6779" s="384"/>
      <c r="C6779" s="385"/>
      <c r="D6779" s="386"/>
      <c r="E6779" s="387"/>
      <c r="F6779" s="388"/>
      <c r="G6779" s="389"/>
      <c r="H6779" s="390"/>
      <c r="I6779" s="388"/>
      <c r="J6779" s="389"/>
      <c r="K6779" s="385"/>
      <c r="L6779" s="385"/>
      <c r="M6779" s="385"/>
      <c r="N6779" s="385"/>
      <c r="O6779" s="385"/>
      <c r="P6779" s="394" t="str">
        <f>TEXT(daily!$B6779,"mmmm")</f>
        <v>January</v>
      </c>
      <c r="Q6779" s="396"/>
      <c r="R6779" s="313" t="str">
        <f t="shared" si="145"/>
        <v>1900</v>
      </c>
    </row>
    <row r="6780" ht="24" customHeight="1" spans="1:18">
      <c r="A6780" s="383"/>
      <c r="B6780" s="384"/>
      <c r="C6780" s="385"/>
      <c r="D6780" s="386"/>
      <c r="E6780" s="387"/>
      <c r="F6780" s="388"/>
      <c r="G6780" s="389"/>
      <c r="H6780" s="390"/>
      <c r="I6780" s="388"/>
      <c r="J6780" s="389"/>
      <c r="K6780" s="385"/>
      <c r="L6780" s="385"/>
      <c r="M6780" s="385"/>
      <c r="N6780" s="385"/>
      <c r="O6780" s="385"/>
      <c r="P6780" s="394" t="str">
        <f>TEXT(daily!$B6780,"mmmm")</f>
        <v>January</v>
      </c>
      <c r="Q6780" s="397"/>
      <c r="R6780" s="313" t="str">
        <f t="shared" si="145"/>
        <v>1900</v>
      </c>
    </row>
    <row r="6781" ht="24" customHeight="1" spans="1:18">
      <c r="A6781" s="383"/>
      <c r="B6781" s="384"/>
      <c r="C6781" s="385"/>
      <c r="D6781" s="386"/>
      <c r="E6781" s="387"/>
      <c r="F6781" s="388"/>
      <c r="G6781" s="389"/>
      <c r="H6781" s="390"/>
      <c r="I6781" s="388"/>
      <c r="J6781" s="389"/>
      <c r="K6781" s="385"/>
      <c r="L6781" s="385"/>
      <c r="M6781" s="385"/>
      <c r="N6781" s="385"/>
      <c r="O6781" s="385"/>
      <c r="P6781" s="394" t="str">
        <f>TEXT(daily!$B6781,"mmmm")</f>
        <v>January</v>
      </c>
      <c r="Q6781" s="396"/>
      <c r="R6781" s="313" t="str">
        <f t="shared" si="145"/>
        <v>1900</v>
      </c>
    </row>
    <row r="6782" ht="24" customHeight="1" spans="1:18">
      <c r="A6782" s="383"/>
      <c r="B6782" s="384"/>
      <c r="C6782" s="385"/>
      <c r="D6782" s="386"/>
      <c r="E6782" s="387"/>
      <c r="F6782" s="388"/>
      <c r="G6782" s="389"/>
      <c r="H6782" s="390"/>
      <c r="I6782" s="388"/>
      <c r="J6782" s="389"/>
      <c r="K6782" s="385"/>
      <c r="L6782" s="385"/>
      <c r="M6782" s="385"/>
      <c r="N6782" s="385"/>
      <c r="O6782" s="385"/>
      <c r="P6782" s="394" t="str">
        <f>TEXT(daily!$B6782,"mmmm")</f>
        <v>January</v>
      </c>
      <c r="Q6782" s="397"/>
      <c r="R6782" s="313" t="str">
        <f t="shared" si="145"/>
        <v>1900</v>
      </c>
    </row>
    <row r="6783" ht="24" customHeight="1" spans="1:18">
      <c r="A6783" s="383"/>
      <c r="B6783" s="384"/>
      <c r="C6783" s="385"/>
      <c r="D6783" s="386"/>
      <c r="E6783" s="387"/>
      <c r="F6783" s="388"/>
      <c r="G6783" s="389"/>
      <c r="H6783" s="390"/>
      <c r="I6783" s="388"/>
      <c r="J6783" s="389"/>
      <c r="K6783" s="385"/>
      <c r="L6783" s="385"/>
      <c r="M6783" s="385"/>
      <c r="N6783" s="385"/>
      <c r="O6783" s="385"/>
      <c r="P6783" s="394" t="str">
        <f>TEXT(daily!$B6783,"mmmm")</f>
        <v>January</v>
      </c>
      <c r="Q6783" s="396"/>
      <c r="R6783" s="313" t="str">
        <f t="shared" si="145"/>
        <v>1900</v>
      </c>
    </row>
    <row r="6784" ht="24" customHeight="1" spans="16:18">
      <c r="P6784" s="394" t="str">
        <f>TEXT(daily!$B6784,"mmmm")</f>
        <v>January</v>
      </c>
      <c r="R6784" s="313" t="str">
        <f t="shared" si="145"/>
        <v>1900</v>
      </c>
    </row>
    <row r="6785" ht="24" customHeight="1" spans="16:18">
      <c r="P6785" s="394" t="str">
        <f>TEXT(daily!$B6785,"mmmm")</f>
        <v>January</v>
      </c>
      <c r="R6785" s="313" t="str">
        <f t="shared" si="145"/>
        <v>1900</v>
      </c>
    </row>
    <row r="6786" ht="24" customHeight="1" spans="16:18">
      <c r="P6786" s="394" t="str">
        <f>TEXT(daily!$B6786,"mmmm")</f>
        <v>January</v>
      </c>
      <c r="R6786" s="313" t="str">
        <f t="shared" si="145"/>
        <v>1900</v>
      </c>
    </row>
    <row r="6787" ht="24" customHeight="1" spans="16:18">
      <c r="P6787" s="394" t="str">
        <f>TEXT(daily!$B6787,"mmmm")</f>
        <v>January</v>
      </c>
      <c r="R6787" s="313" t="str">
        <f t="shared" si="145"/>
        <v>1900</v>
      </c>
    </row>
    <row r="6788" ht="24" customHeight="1" spans="16:18">
      <c r="P6788" s="394" t="str">
        <f>TEXT(daily!$B6788,"mmmm")</f>
        <v>January</v>
      </c>
      <c r="R6788" s="313" t="str">
        <f t="shared" si="145"/>
        <v>1900</v>
      </c>
    </row>
    <row r="6789" ht="24" customHeight="1" spans="16:18">
      <c r="P6789" s="394" t="str">
        <f>TEXT(daily!$B6789,"mmmm")</f>
        <v>January</v>
      </c>
      <c r="R6789" s="313" t="str">
        <f t="shared" si="145"/>
        <v>1900</v>
      </c>
    </row>
    <row r="6790" ht="24" customHeight="1" spans="16:18">
      <c r="P6790" s="394" t="str">
        <f>TEXT(daily!$B6790,"mmmm")</f>
        <v>January</v>
      </c>
      <c r="R6790" s="313" t="str">
        <f t="shared" si="145"/>
        <v>1900</v>
      </c>
    </row>
    <row r="6791" ht="24" customHeight="1" spans="16:18">
      <c r="P6791" s="394" t="str">
        <f>TEXT(daily!$B6791,"mmmm")</f>
        <v>January</v>
      </c>
      <c r="R6791" s="313" t="str">
        <f t="shared" si="145"/>
        <v>1900</v>
      </c>
    </row>
    <row r="6792" ht="24" customHeight="1" spans="16:18">
      <c r="P6792" s="394" t="str">
        <f>TEXT(daily!$B6792,"mmmm")</f>
        <v>January</v>
      </c>
      <c r="R6792" s="313" t="str">
        <f t="shared" si="145"/>
        <v>1900</v>
      </c>
    </row>
    <row r="6793" ht="24" customHeight="1" spans="16:18">
      <c r="P6793" s="394" t="str">
        <f>TEXT(daily!$B6793,"mmmm")</f>
        <v>January</v>
      </c>
      <c r="R6793" s="313" t="str">
        <f t="shared" si="145"/>
        <v>1900</v>
      </c>
    </row>
    <row r="6794" ht="24" customHeight="1" spans="16:18">
      <c r="P6794" s="394" t="str">
        <f>TEXT(daily!$B6794,"mmmm")</f>
        <v>January</v>
      </c>
      <c r="R6794" s="313" t="str">
        <f t="shared" si="145"/>
        <v>1900</v>
      </c>
    </row>
    <row r="6795" ht="24" customHeight="1" spans="16:18">
      <c r="P6795" s="394" t="str">
        <f>TEXT(daily!$B6795,"mmmm")</f>
        <v>January</v>
      </c>
      <c r="R6795" s="313" t="str">
        <f t="shared" si="145"/>
        <v>1900</v>
      </c>
    </row>
    <row r="6796" ht="24" customHeight="1" spans="16:18">
      <c r="P6796" s="394" t="str">
        <f>TEXT(daily!$B6796,"mmmm")</f>
        <v>January</v>
      </c>
      <c r="R6796" s="313" t="str">
        <f t="shared" si="145"/>
        <v>1900</v>
      </c>
    </row>
    <row r="6797" ht="24" customHeight="1" spans="16:18">
      <c r="P6797" s="394" t="str">
        <f>TEXT(daily!$B6797,"mmmm")</f>
        <v>January</v>
      </c>
      <c r="R6797" s="313" t="str">
        <f t="shared" si="145"/>
        <v>1900</v>
      </c>
    </row>
    <row r="6798" ht="24" customHeight="1" spans="16:18">
      <c r="P6798" s="394" t="str">
        <f>TEXT(daily!$B6798,"mmmm")</f>
        <v>January</v>
      </c>
      <c r="R6798" s="313" t="str">
        <f t="shared" si="145"/>
        <v>1900</v>
      </c>
    </row>
    <row r="6799" ht="24" customHeight="1" spans="16:18">
      <c r="P6799" s="394" t="str">
        <f>TEXT(daily!$B6799,"mmmm")</f>
        <v>January</v>
      </c>
      <c r="R6799" s="313" t="str">
        <f t="shared" ref="R6799:R6862" si="146">TEXT(B6799,"yyyy")</f>
        <v>1900</v>
      </c>
    </row>
    <row r="6800" ht="24" customHeight="1" spans="16:18">
      <c r="P6800" s="394" t="str">
        <f>TEXT(daily!$B6800,"mmmm")</f>
        <v>January</v>
      </c>
      <c r="R6800" s="313" t="str">
        <f t="shared" si="146"/>
        <v>1900</v>
      </c>
    </row>
    <row r="6801" ht="24" customHeight="1" spans="16:18">
      <c r="P6801" s="394" t="str">
        <f>TEXT(daily!$B6801,"mmmm")</f>
        <v>January</v>
      </c>
      <c r="R6801" s="313" t="str">
        <f t="shared" si="146"/>
        <v>1900</v>
      </c>
    </row>
    <row r="6802" ht="24" customHeight="1" spans="16:18">
      <c r="P6802" s="394" t="str">
        <f>TEXT(daily!$B6802,"mmmm")</f>
        <v>January</v>
      </c>
      <c r="R6802" s="313" t="str">
        <f t="shared" si="146"/>
        <v>1900</v>
      </c>
    </row>
    <row r="6803" ht="24" customHeight="1" spans="16:18">
      <c r="P6803" s="394" t="str">
        <f>TEXT(daily!$B6803,"mmmm")</f>
        <v>January</v>
      </c>
      <c r="R6803" s="313" t="str">
        <f t="shared" si="146"/>
        <v>1900</v>
      </c>
    </row>
    <row r="6804" ht="24" customHeight="1" spans="16:18">
      <c r="P6804" s="394" t="str">
        <f>TEXT(daily!$B6804,"mmmm")</f>
        <v>January</v>
      </c>
      <c r="R6804" s="313" t="str">
        <f t="shared" si="146"/>
        <v>1900</v>
      </c>
    </row>
    <row r="6805" ht="24" customHeight="1" spans="16:18">
      <c r="P6805" s="394" t="str">
        <f>TEXT(daily!$B6805,"mmmm")</f>
        <v>January</v>
      </c>
      <c r="R6805" s="313" t="str">
        <f t="shared" si="146"/>
        <v>1900</v>
      </c>
    </row>
    <row r="6806" ht="24" customHeight="1" spans="16:18">
      <c r="P6806" s="394" t="str">
        <f>TEXT(daily!$B6806,"mmmm")</f>
        <v>January</v>
      </c>
      <c r="R6806" s="313" t="str">
        <f t="shared" si="146"/>
        <v>1900</v>
      </c>
    </row>
    <row r="6807" ht="24" customHeight="1" spans="16:18">
      <c r="P6807" s="394" t="str">
        <f>TEXT(daily!$B6807,"mmmm")</f>
        <v>January</v>
      </c>
      <c r="R6807" s="313" t="str">
        <f t="shared" si="146"/>
        <v>1900</v>
      </c>
    </row>
    <row r="6808" ht="24" customHeight="1" spans="16:18">
      <c r="P6808" s="394" t="str">
        <f>TEXT(daily!$B6808,"mmmm")</f>
        <v>January</v>
      </c>
      <c r="R6808" s="313" t="str">
        <f t="shared" si="146"/>
        <v>1900</v>
      </c>
    </row>
    <row r="6809" ht="24" customHeight="1" spans="16:18">
      <c r="P6809" s="394" t="str">
        <f>TEXT(daily!$B6809,"mmmm")</f>
        <v>January</v>
      </c>
      <c r="R6809" s="313" t="str">
        <f t="shared" si="146"/>
        <v>1900</v>
      </c>
    </row>
    <row r="6810" ht="24" customHeight="1" spans="16:18">
      <c r="P6810" s="394" t="str">
        <f>TEXT(daily!$B6810,"mmmm")</f>
        <v>January</v>
      </c>
      <c r="R6810" s="313" t="str">
        <f t="shared" si="146"/>
        <v>1900</v>
      </c>
    </row>
    <row r="6811" ht="24" customHeight="1" spans="16:18">
      <c r="P6811" s="394" t="str">
        <f>TEXT(daily!$B6811,"mmmm")</f>
        <v>January</v>
      </c>
      <c r="R6811" s="313" t="str">
        <f t="shared" si="146"/>
        <v>1900</v>
      </c>
    </row>
    <row r="6812" ht="24" customHeight="1" spans="16:18">
      <c r="P6812" s="394" t="str">
        <f>TEXT(daily!$B6812,"mmmm")</f>
        <v>January</v>
      </c>
      <c r="R6812" s="313" t="str">
        <f t="shared" si="146"/>
        <v>1900</v>
      </c>
    </row>
    <row r="6813" ht="24" customHeight="1" spans="16:18">
      <c r="P6813" s="394" t="str">
        <f>TEXT(daily!$B6813,"mmmm")</f>
        <v>January</v>
      </c>
      <c r="R6813" s="313" t="str">
        <f t="shared" si="146"/>
        <v>1900</v>
      </c>
    </row>
    <row r="6814" ht="24" customHeight="1" spans="16:18">
      <c r="P6814" s="394" t="str">
        <f>TEXT(daily!$B6814,"mmmm")</f>
        <v>January</v>
      </c>
      <c r="R6814" s="313" t="str">
        <f t="shared" si="146"/>
        <v>1900</v>
      </c>
    </row>
    <row r="6815" ht="24" customHeight="1" spans="16:18">
      <c r="P6815" s="394" t="str">
        <f>TEXT(daily!$B6815,"mmmm")</f>
        <v>January</v>
      </c>
      <c r="R6815" s="313" t="str">
        <f t="shared" si="146"/>
        <v>1900</v>
      </c>
    </row>
    <row r="6816" ht="24" customHeight="1" spans="16:18">
      <c r="P6816" s="394" t="str">
        <f>TEXT(daily!$B6816,"mmmm")</f>
        <v>January</v>
      </c>
      <c r="R6816" s="313" t="str">
        <f t="shared" si="146"/>
        <v>1900</v>
      </c>
    </row>
    <row r="6817" ht="24" customHeight="1" spans="16:18">
      <c r="P6817" s="394" t="str">
        <f>TEXT(daily!$B6817,"mmmm")</f>
        <v>January</v>
      </c>
      <c r="R6817" s="313" t="str">
        <f t="shared" si="146"/>
        <v>1900</v>
      </c>
    </row>
    <row r="6818" ht="24" customHeight="1" spans="16:18">
      <c r="P6818" s="394" t="str">
        <f>TEXT(daily!$B6818,"mmmm")</f>
        <v>January</v>
      </c>
      <c r="R6818" s="313" t="str">
        <f t="shared" si="146"/>
        <v>1900</v>
      </c>
    </row>
    <row r="6819" ht="24" customHeight="1" spans="16:18">
      <c r="P6819" s="394" t="str">
        <f>TEXT(daily!$B6819,"mmmm")</f>
        <v>January</v>
      </c>
      <c r="R6819" s="313" t="str">
        <f t="shared" si="146"/>
        <v>1900</v>
      </c>
    </row>
    <row r="6820" ht="24" customHeight="1" spans="16:18">
      <c r="P6820" s="394" t="str">
        <f>TEXT(daily!$B6820,"mmmm")</f>
        <v>January</v>
      </c>
      <c r="R6820" s="313" t="str">
        <f t="shared" si="146"/>
        <v>1900</v>
      </c>
    </row>
    <row r="6821" ht="24" customHeight="1" spans="16:18">
      <c r="P6821" s="394" t="str">
        <f>TEXT(daily!$B6821,"mmmm")</f>
        <v>January</v>
      </c>
      <c r="R6821" s="313" t="str">
        <f t="shared" si="146"/>
        <v>1900</v>
      </c>
    </row>
    <row r="6822" ht="24" customHeight="1" spans="16:18">
      <c r="P6822" s="394" t="str">
        <f>TEXT(daily!$B6822,"mmmm")</f>
        <v>January</v>
      </c>
      <c r="R6822" s="313" t="str">
        <f t="shared" si="146"/>
        <v>1900</v>
      </c>
    </row>
    <row r="6823" ht="24" customHeight="1" spans="16:18">
      <c r="P6823" s="394" t="str">
        <f>TEXT(daily!$B6823,"mmmm")</f>
        <v>January</v>
      </c>
      <c r="R6823" s="313" t="str">
        <f t="shared" si="146"/>
        <v>1900</v>
      </c>
    </row>
    <row r="6824" ht="24" customHeight="1" spans="16:18">
      <c r="P6824" s="394" t="str">
        <f>TEXT(daily!$B6824,"mmmm")</f>
        <v>January</v>
      </c>
      <c r="R6824" s="313" t="str">
        <f t="shared" si="146"/>
        <v>1900</v>
      </c>
    </row>
    <row r="6825" ht="24" customHeight="1" spans="16:18">
      <c r="P6825" s="394" t="str">
        <f>TEXT(daily!$B6825,"mmmm")</f>
        <v>January</v>
      </c>
      <c r="R6825" s="313" t="str">
        <f t="shared" si="146"/>
        <v>1900</v>
      </c>
    </row>
    <row r="6826" ht="24" customHeight="1" spans="16:18">
      <c r="P6826" s="394" t="str">
        <f>TEXT(daily!$B6826,"mmmm")</f>
        <v>January</v>
      </c>
      <c r="R6826" s="313" t="str">
        <f t="shared" si="146"/>
        <v>1900</v>
      </c>
    </row>
    <row r="6827" ht="24" customHeight="1" spans="16:18">
      <c r="P6827" s="394" t="str">
        <f>TEXT(daily!$B6827,"mmmm")</f>
        <v>January</v>
      </c>
      <c r="R6827" s="313" t="str">
        <f t="shared" si="146"/>
        <v>1900</v>
      </c>
    </row>
    <row r="6828" ht="24" customHeight="1" spans="16:18">
      <c r="P6828" s="394" t="str">
        <f>TEXT(daily!$B6828,"mmmm")</f>
        <v>January</v>
      </c>
      <c r="R6828" s="313" t="str">
        <f t="shared" si="146"/>
        <v>1900</v>
      </c>
    </row>
    <row r="6829" ht="24" customHeight="1" spans="16:18">
      <c r="P6829" s="394" t="str">
        <f>TEXT(daily!$B6829,"mmmm")</f>
        <v>January</v>
      </c>
      <c r="R6829" s="313" t="str">
        <f t="shared" si="146"/>
        <v>1900</v>
      </c>
    </row>
    <row r="6830" ht="24" customHeight="1" spans="16:18">
      <c r="P6830" s="394" t="str">
        <f>TEXT(daily!$B6830,"mmmm")</f>
        <v>January</v>
      </c>
      <c r="R6830" s="313" t="str">
        <f t="shared" si="146"/>
        <v>1900</v>
      </c>
    </row>
    <row r="6831" ht="24" customHeight="1" spans="16:18">
      <c r="P6831" s="394" t="str">
        <f>TEXT(daily!$B6831,"mmmm")</f>
        <v>January</v>
      </c>
      <c r="R6831" s="313" t="str">
        <f t="shared" si="146"/>
        <v>1900</v>
      </c>
    </row>
    <row r="6832" ht="24" customHeight="1" spans="16:18">
      <c r="P6832" s="394" t="str">
        <f>TEXT(daily!$B6832,"mmmm")</f>
        <v>January</v>
      </c>
      <c r="R6832" s="313" t="str">
        <f t="shared" si="146"/>
        <v>1900</v>
      </c>
    </row>
    <row r="6833" ht="24" customHeight="1" spans="16:18">
      <c r="P6833" s="394" t="str">
        <f>TEXT(daily!$B6833,"mmmm")</f>
        <v>January</v>
      </c>
      <c r="R6833" s="313" t="str">
        <f t="shared" si="146"/>
        <v>1900</v>
      </c>
    </row>
    <row r="6834" ht="24" customHeight="1" spans="16:18">
      <c r="P6834" s="394" t="str">
        <f>TEXT(daily!$B6834,"mmmm")</f>
        <v>January</v>
      </c>
      <c r="R6834" s="313" t="str">
        <f t="shared" si="146"/>
        <v>1900</v>
      </c>
    </row>
    <row r="6835" ht="24" customHeight="1" spans="16:18">
      <c r="P6835" s="394" t="str">
        <f>TEXT(daily!$B6835,"mmmm")</f>
        <v>January</v>
      </c>
      <c r="R6835" s="313" t="str">
        <f t="shared" si="146"/>
        <v>1900</v>
      </c>
    </row>
    <row r="6836" ht="24" customHeight="1" spans="16:18">
      <c r="P6836" s="394" t="str">
        <f>TEXT(daily!$B6836,"mmmm")</f>
        <v>January</v>
      </c>
      <c r="R6836" s="313" t="str">
        <f t="shared" si="146"/>
        <v>1900</v>
      </c>
    </row>
    <row r="6837" ht="24" customHeight="1" spans="16:18">
      <c r="P6837" s="394" t="str">
        <f>TEXT(daily!$B6837,"mmmm")</f>
        <v>January</v>
      </c>
      <c r="R6837" s="313" t="str">
        <f t="shared" si="146"/>
        <v>1900</v>
      </c>
    </row>
    <row r="6838" ht="24" customHeight="1" spans="16:18">
      <c r="P6838" s="394" t="str">
        <f>TEXT(daily!$B6838,"mmmm")</f>
        <v>January</v>
      </c>
      <c r="R6838" s="313" t="str">
        <f t="shared" si="146"/>
        <v>1900</v>
      </c>
    </row>
    <row r="6839" ht="24" customHeight="1" spans="16:18">
      <c r="P6839" s="394" t="str">
        <f>TEXT(daily!$B6839,"mmmm")</f>
        <v>January</v>
      </c>
      <c r="R6839" s="313" t="str">
        <f t="shared" si="146"/>
        <v>1900</v>
      </c>
    </row>
    <row r="6840" ht="24" customHeight="1" spans="16:18">
      <c r="P6840" s="394" t="str">
        <f>TEXT(daily!$B6840,"mmmm")</f>
        <v>January</v>
      </c>
      <c r="R6840" s="313" t="str">
        <f t="shared" si="146"/>
        <v>1900</v>
      </c>
    </row>
    <row r="6841" ht="24" customHeight="1" spans="16:18">
      <c r="P6841" s="394" t="str">
        <f>TEXT(daily!$B6841,"mmmm")</f>
        <v>January</v>
      </c>
      <c r="R6841" s="313" t="str">
        <f t="shared" si="146"/>
        <v>1900</v>
      </c>
    </row>
    <row r="6842" ht="24" customHeight="1" spans="16:18">
      <c r="P6842" s="394" t="str">
        <f>TEXT(daily!$B6842,"mmmm")</f>
        <v>January</v>
      </c>
      <c r="R6842" s="313" t="str">
        <f t="shared" si="146"/>
        <v>1900</v>
      </c>
    </row>
    <row r="6843" ht="24" customHeight="1" spans="16:18">
      <c r="P6843" s="394" t="str">
        <f>TEXT(daily!$B6843,"mmmm")</f>
        <v>January</v>
      </c>
      <c r="R6843" s="313" t="str">
        <f t="shared" si="146"/>
        <v>1900</v>
      </c>
    </row>
    <row r="6844" ht="24" customHeight="1" spans="16:18">
      <c r="P6844" s="394" t="str">
        <f>TEXT(daily!$B6844,"mmmm")</f>
        <v>January</v>
      </c>
      <c r="R6844" s="313" t="str">
        <f t="shared" si="146"/>
        <v>1900</v>
      </c>
    </row>
    <row r="6845" ht="24" customHeight="1" spans="16:18">
      <c r="P6845" s="394" t="str">
        <f>TEXT(daily!$B6845,"mmmm")</f>
        <v>January</v>
      </c>
      <c r="R6845" s="313" t="str">
        <f t="shared" si="146"/>
        <v>1900</v>
      </c>
    </row>
    <row r="6846" ht="24" customHeight="1" spans="16:18">
      <c r="P6846" s="394" t="str">
        <f>TEXT(daily!$B6846,"mmmm")</f>
        <v>January</v>
      </c>
      <c r="R6846" s="313" t="str">
        <f t="shared" si="146"/>
        <v>1900</v>
      </c>
    </row>
    <row r="6847" ht="24" customHeight="1" spans="16:18">
      <c r="P6847" s="394" t="str">
        <f>TEXT(daily!$B6847,"mmmm")</f>
        <v>January</v>
      </c>
      <c r="R6847" s="313" t="str">
        <f t="shared" si="146"/>
        <v>1900</v>
      </c>
    </row>
    <row r="6848" ht="24" customHeight="1" spans="16:18">
      <c r="P6848" s="394" t="str">
        <f>TEXT(daily!$B6848,"mmmm")</f>
        <v>January</v>
      </c>
      <c r="R6848" s="313" t="str">
        <f t="shared" si="146"/>
        <v>1900</v>
      </c>
    </row>
    <row r="6849" ht="24" customHeight="1" spans="16:18">
      <c r="P6849" s="394" t="str">
        <f>TEXT(daily!$B6849,"mmmm")</f>
        <v>January</v>
      </c>
      <c r="R6849" s="313" t="str">
        <f t="shared" si="146"/>
        <v>1900</v>
      </c>
    </row>
    <row r="6850" ht="24" customHeight="1" spans="16:18">
      <c r="P6850" s="394" t="str">
        <f>TEXT(daily!$B6850,"mmmm")</f>
        <v>January</v>
      </c>
      <c r="R6850" s="313" t="str">
        <f t="shared" si="146"/>
        <v>1900</v>
      </c>
    </row>
    <row r="6851" ht="24" customHeight="1" spans="16:18">
      <c r="P6851" s="394" t="str">
        <f>TEXT(daily!$B6851,"mmmm")</f>
        <v>January</v>
      </c>
      <c r="R6851" s="313" t="str">
        <f t="shared" si="146"/>
        <v>1900</v>
      </c>
    </row>
    <row r="6852" ht="24" customHeight="1" spans="16:18">
      <c r="P6852" s="394" t="str">
        <f>TEXT(daily!$B6852,"mmmm")</f>
        <v>January</v>
      </c>
      <c r="R6852" s="313" t="str">
        <f t="shared" si="146"/>
        <v>1900</v>
      </c>
    </row>
    <row r="6853" ht="24" customHeight="1" spans="16:18">
      <c r="P6853" s="394" t="str">
        <f>TEXT(daily!$B6853,"mmmm")</f>
        <v>January</v>
      </c>
      <c r="R6853" s="313" t="str">
        <f t="shared" si="146"/>
        <v>1900</v>
      </c>
    </row>
    <row r="6854" ht="24" customHeight="1" spans="16:18">
      <c r="P6854" s="394" t="str">
        <f>TEXT(daily!$B6854,"mmmm")</f>
        <v>January</v>
      </c>
      <c r="R6854" s="313" t="str">
        <f t="shared" si="146"/>
        <v>1900</v>
      </c>
    </row>
    <row r="6855" ht="24" customHeight="1" spans="16:18">
      <c r="P6855" s="394" t="str">
        <f>TEXT(daily!$B6855,"mmmm")</f>
        <v>January</v>
      </c>
      <c r="R6855" s="313" t="str">
        <f t="shared" si="146"/>
        <v>1900</v>
      </c>
    </row>
    <row r="6856" ht="24" customHeight="1" spans="16:18">
      <c r="P6856" s="394" t="str">
        <f>TEXT(daily!$B6856,"mmmm")</f>
        <v>January</v>
      </c>
      <c r="R6856" s="313" t="str">
        <f t="shared" si="146"/>
        <v>1900</v>
      </c>
    </row>
    <row r="6857" ht="24" customHeight="1" spans="16:18">
      <c r="P6857" s="394" t="str">
        <f>TEXT(daily!$B6857,"mmmm")</f>
        <v>January</v>
      </c>
      <c r="R6857" s="313" t="str">
        <f t="shared" si="146"/>
        <v>1900</v>
      </c>
    </row>
    <row r="6858" ht="24" customHeight="1" spans="16:18">
      <c r="P6858" s="394" t="str">
        <f>TEXT(daily!$B6858,"mmmm")</f>
        <v>January</v>
      </c>
      <c r="R6858" s="313" t="str">
        <f t="shared" si="146"/>
        <v>1900</v>
      </c>
    </row>
    <row r="6859" ht="24" customHeight="1" spans="16:18">
      <c r="P6859" s="394" t="str">
        <f>TEXT(daily!$B6859,"mmmm")</f>
        <v>January</v>
      </c>
      <c r="R6859" s="313" t="str">
        <f t="shared" si="146"/>
        <v>1900</v>
      </c>
    </row>
    <row r="6860" ht="24" customHeight="1" spans="16:18">
      <c r="P6860" s="394" t="str">
        <f>TEXT(daily!$B6860,"mmmm")</f>
        <v>January</v>
      </c>
      <c r="R6860" s="313" t="str">
        <f t="shared" si="146"/>
        <v>1900</v>
      </c>
    </row>
    <row r="6861" ht="24" customHeight="1" spans="16:18">
      <c r="P6861" s="394" t="str">
        <f>TEXT(daily!$B6861,"mmmm")</f>
        <v>January</v>
      </c>
      <c r="R6861" s="313" t="str">
        <f t="shared" si="146"/>
        <v>1900</v>
      </c>
    </row>
    <row r="6862" ht="24" customHeight="1" spans="16:18">
      <c r="P6862" s="394" t="str">
        <f>TEXT(daily!$B6862,"mmmm")</f>
        <v>January</v>
      </c>
      <c r="R6862" s="313" t="str">
        <f t="shared" si="146"/>
        <v>1900</v>
      </c>
    </row>
    <row r="6863" ht="24" customHeight="1" spans="16:18">
      <c r="P6863" s="394" t="str">
        <f>TEXT(daily!$B6863,"mmmm")</f>
        <v>January</v>
      </c>
      <c r="R6863" s="313" t="str">
        <f t="shared" ref="R6863:R6926" si="147">TEXT(B6863,"yyyy")</f>
        <v>1900</v>
      </c>
    </row>
    <row r="6864" ht="24" customHeight="1" spans="16:18">
      <c r="P6864" s="394" t="str">
        <f>TEXT(daily!$B6864,"mmmm")</f>
        <v>January</v>
      </c>
      <c r="R6864" s="313" t="str">
        <f t="shared" si="147"/>
        <v>1900</v>
      </c>
    </row>
    <row r="6865" ht="24" customHeight="1" spans="16:18">
      <c r="P6865" s="394" t="str">
        <f>TEXT(daily!$B6865,"mmmm")</f>
        <v>January</v>
      </c>
      <c r="R6865" s="313" t="str">
        <f t="shared" si="147"/>
        <v>1900</v>
      </c>
    </row>
    <row r="6866" ht="24" customHeight="1" spans="16:18">
      <c r="P6866" s="394" t="str">
        <f>TEXT(daily!$B6866,"mmmm")</f>
        <v>January</v>
      </c>
      <c r="R6866" s="313" t="str">
        <f t="shared" si="147"/>
        <v>1900</v>
      </c>
    </row>
    <row r="6867" ht="24" customHeight="1" spans="16:18">
      <c r="P6867" s="394" t="str">
        <f>TEXT(daily!$B6867,"mmmm")</f>
        <v>January</v>
      </c>
      <c r="R6867" s="313" t="str">
        <f t="shared" si="147"/>
        <v>1900</v>
      </c>
    </row>
    <row r="6868" ht="24" customHeight="1" spans="16:18">
      <c r="P6868" s="394" t="str">
        <f>TEXT(daily!$B6868,"mmmm")</f>
        <v>January</v>
      </c>
      <c r="R6868" s="313" t="str">
        <f t="shared" si="147"/>
        <v>1900</v>
      </c>
    </row>
    <row r="6869" ht="24" customHeight="1" spans="16:18">
      <c r="P6869" s="394" t="str">
        <f>TEXT(daily!$B6869,"mmmm")</f>
        <v>January</v>
      </c>
      <c r="R6869" s="313" t="str">
        <f t="shared" si="147"/>
        <v>1900</v>
      </c>
    </row>
    <row r="6870" ht="24" customHeight="1" spans="16:18">
      <c r="P6870" s="394" t="str">
        <f>TEXT(daily!$B6870,"mmmm")</f>
        <v>January</v>
      </c>
      <c r="R6870" s="313" t="str">
        <f t="shared" si="147"/>
        <v>1900</v>
      </c>
    </row>
    <row r="6871" ht="24" customHeight="1" spans="16:18">
      <c r="P6871" s="394" t="str">
        <f>TEXT(daily!$B6871,"mmmm")</f>
        <v>January</v>
      </c>
      <c r="R6871" s="313" t="str">
        <f t="shared" si="147"/>
        <v>1900</v>
      </c>
    </row>
    <row r="6872" ht="24" customHeight="1" spans="16:18">
      <c r="P6872" s="394" t="str">
        <f>TEXT(daily!$B6872,"mmmm")</f>
        <v>January</v>
      </c>
      <c r="R6872" s="313" t="str">
        <f t="shared" si="147"/>
        <v>1900</v>
      </c>
    </row>
    <row r="6873" ht="24" customHeight="1" spans="16:18">
      <c r="P6873" s="394" t="str">
        <f>TEXT(daily!$B6873,"mmmm")</f>
        <v>January</v>
      </c>
      <c r="R6873" s="313" t="str">
        <f t="shared" si="147"/>
        <v>1900</v>
      </c>
    </row>
    <row r="6874" ht="24" customHeight="1" spans="16:18">
      <c r="P6874" s="394" t="str">
        <f>TEXT(daily!$B6874,"mmmm")</f>
        <v>January</v>
      </c>
      <c r="R6874" s="313" t="str">
        <f t="shared" si="147"/>
        <v>1900</v>
      </c>
    </row>
    <row r="6875" ht="24" customHeight="1" spans="16:18">
      <c r="P6875" s="394" t="str">
        <f>TEXT(daily!$B6875,"mmmm")</f>
        <v>January</v>
      </c>
      <c r="R6875" s="313" t="str">
        <f t="shared" si="147"/>
        <v>1900</v>
      </c>
    </row>
    <row r="6876" ht="24" customHeight="1" spans="16:18">
      <c r="P6876" s="394" t="str">
        <f>TEXT(daily!$B6876,"mmmm")</f>
        <v>January</v>
      </c>
      <c r="R6876" s="313" t="str">
        <f t="shared" si="147"/>
        <v>1900</v>
      </c>
    </row>
    <row r="6877" ht="24" customHeight="1" spans="16:18">
      <c r="P6877" s="394" t="str">
        <f>TEXT(daily!$B6877,"mmmm")</f>
        <v>January</v>
      </c>
      <c r="R6877" s="313" t="str">
        <f t="shared" si="147"/>
        <v>1900</v>
      </c>
    </row>
    <row r="6878" ht="24" customHeight="1" spans="16:18">
      <c r="P6878" s="394" t="str">
        <f>TEXT(daily!$B6878,"mmmm")</f>
        <v>January</v>
      </c>
      <c r="R6878" s="313" t="str">
        <f t="shared" si="147"/>
        <v>1900</v>
      </c>
    </row>
    <row r="6879" ht="24" customHeight="1" spans="16:18">
      <c r="P6879" s="394" t="str">
        <f>TEXT(daily!$B6879,"mmmm")</f>
        <v>January</v>
      </c>
      <c r="R6879" s="313" t="str">
        <f t="shared" si="147"/>
        <v>1900</v>
      </c>
    </row>
    <row r="6880" ht="24" customHeight="1" spans="16:18">
      <c r="P6880" s="394" t="str">
        <f>TEXT(daily!$B6880,"mmmm")</f>
        <v>January</v>
      </c>
      <c r="R6880" s="313" t="str">
        <f t="shared" si="147"/>
        <v>1900</v>
      </c>
    </row>
    <row r="6881" ht="24" customHeight="1" spans="16:18">
      <c r="P6881" s="394" t="str">
        <f>TEXT(daily!$B6881,"mmmm")</f>
        <v>January</v>
      </c>
      <c r="R6881" s="313" t="str">
        <f t="shared" si="147"/>
        <v>1900</v>
      </c>
    </row>
    <row r="6882" ht="24" customHeight="1" spans="16:18">
      <c r="P6882" s="394" t="str">
        <f>TEXT(daily!$B6882,"mmmm")</f>
        <v>January</v>
      </c>
      <c r="R6882" s="313" t="str">
        <f t="shared" si="147"/>
        <v>1900</v>
      </c>
    </row>
    <row r="6883" ht="24" customHeight="1" spans="16:18">
      <c r="P6883" s="394" t="str">
        <f>TEXT(daily!$B6883,"mmmm")</f>
        <v>January</v>
      </c>
      <c r="R6883" s="313" t="str">
        <f t="shared" si="147"/>
        <v>1900</v>
      </c>
    </row>
    <row r="6884" ht="24" customHeight="1" spans="16:18">
      <c r="P6884" s="394" t="str">
        <f>TEXT(daily!$B6884,"mmmm")</f>
        <v>January</v>
      </c>
      <c r="R6884" s="313" t="str">
        <f t="shared" si="147"/>
        <v>1900</v>
      </c>
    </row>
    <row r="6885" ht="24" customHeight="1" spans="16:18">
      <c r="P6885" s="394" t="str">
        <f>TEXT(daily!$B6885,"mmmm")</f>
        <v>January</v>
      </c>
      <c r="R6885" s="313" t="str">
        <f t="shared" si="147"/>
        <v>1900</v>
      </c>
    </row>
    <row r="6886" ht="24" customHeight="1" spans="16:18">
      <c r="P6886" s="394" t="str">
        <f>TEXT(daily!$B6886,"mmmm")</f>
        <v>January</v>
      </c>
      <c r="R6886" s="313" t="str">
        <f t="shared" si="147"/>
        <v>1900</v>
      </c>
    </row>
    <row r="6887" ht="24" customHeight="1" spans="16:18">
      <c r="P6887" s="394" t="str">
        <f>TEXT(daily!$B6887,"mmmm")</f>
        <v>January</v>
      </c>
      <c r="R6887" s="313" t="str">
        <f t="shared" si="147"/>
        <v>1900</v>
      </c>
    </row>
    <row r="6888" ht="24" customHeight="1" spans="16:18">
      <c r="P6888" s="394" t="str">
        <f>TEXT(daily!$B6888,"mmmm")</f>
        <v>January</v>
      </c>
      <c r="R6888" s="313" t="str">
        <f t="shared" si="147"/>
        <v>1900</v>
      </c>
    </row>
    <row r="6889" ht="24" customHeight="1" spans="16:18">
      <c r="P6889" s="394" t="str">
        <f>TEXT(daily!$B6889,"mmmm")</f>
        <v>January</v>
      </c>
      <c r="R6889" s="313" t="str">
        <f t="shared" si="147"/>
        <v>1900</v>
      </c>
    </row>
    <row r="6890" ht="24" customHeight="1" spans="16:18">
      <c r="P6890" s="394" t="str">
        <f>TEXT(daily!$B6890,"mmmm")</f>
        <v>January</v>
      </c>
      <c r="R6890" s="313" t="str">
        <f t="shared" si="147"/>
        <v>1900</v>
      </c>
    </row>
    <row r="6891" ht="24" customHeight="1" spans="16:18">
      <c r="P6891" s="394" t="str">
        <f>TEXT(daily!$B6891,"mmmm")</f>
        <v>January</v>
      </c>
      <c r="R6891" s="313" t="str">
        <f t="shared" si="147"/>
        <v>1900</v>
      </c>
    </row>
    <row r="6892" ht="24" customHeight="1" spans="16:18">
      <c r="P6892" s="394" t="str">
        <f>TEXT(daily!$B6892,"mmmm")</f>
        <v>January</v>
      </c>
      <c r="R6892" s="313" t="str">
        <f t="shared" si="147"/>
        <v>1900</v>
      </c>
    </row>
    <row r="6893" ht="24" customHeight="1" spans="16:18">
      <c r="P6893" s="394" t="str">
        <f>TEXT(daily!$B6893,"mmmm")</f>
        <v>January</v>
      </c>
      <c r="R6893" s="313" t="str">
        <f t="shared" si="147"/>
        <v>1900</v>
      </c>
    </row>
    <row r="6894" ht="24" customHeight="1" spans="16:18">
      <c r="P6894" s="394" t="str">
        <f>TEXT(daily!$B6894,"mmmm")</f>
        <v>January</v>
      </c>
      <c r="R6894" s="313" t="str">
        <f t="shared" si="147"/>
        <v>1900</v>
      </c>
    </row>
    <row r="6895" ht="24" customHeight="1" spans="16:18">
      <c r="P6895" s="394" t="str">
        <f>TEXT(daily!$B6895,"mmmm")</f>
        <v>January</v>
      </c>
      <c r="R6895" s="313" t="str">
        <f t="shared" si="147"/>
        <v>1900</v>
      </c>
    </row>
    <row r="6896" ht="24" customHeight="1" spans="16:18">
      <c r="P6896" s="394" t="str">
        <f>TEXT(daily!$B6896,"mmmm")</f>
        <v>January</v>
      </c>
      <c r="R6896" s="313" t="str">
        <f t="shared" si="147"/>
        <v>1900</v>
      </c>
    </row>
    <row r="6897" ht="24" customHeight="1" spans="16:18">
      <c r="P6897" s="394" t="str">
        <f>TEXT(daily!$B6897,"mmmm")</f>
        <v>January</v>
      </c>
      <c r="R6897" s="313" t="str">
        <f t="shared" si="147"/>
        <v>1900</v>
      </c>
    </row>
    <row r="6898" ht="24" customHeight="1" spans="16:18">
      <c r="P6898" s="394" t="str">
        <f>TEXT(daily!$B6898,"mmmm")</f>
        <v>January</v>
      </c>
      <c r="R6898" s="313" t="str">
        <f t="shared" si="147"/>
        <v>1900</v>
      </c>
    </row>
    <row r="6899" ht="24" customHeight="1" spans="16:18">
      <c r="P6899" s="394" t="str">
        <f>TEXT(daily!$B6899,"mmmm")</f>
        <v>January</v>
      </c>
      <c r="R6899" s="313" t="str">
        <f t="shared" si="147"/>
        <v>1900</v>
      </c>
    </row>
    <row r="6900" ht="24" customHeight="1" spans="16:18">
      <c r="P6900" s="394" t="str">
        <f>TEXT(daily!$B6900,"mmmm")</f>
        <v>January</v>
      </c>
      <c r="R6900" s="313" t="str">
        <f t="shared" si="147"/>
        <v>1900</v>
      </c>
    </row>
    <row r="6901" ht="24" customHeight="1" spans="16:18">
      <c r="P6901" s="394" t="str">
        <f>TEXT(daily!$B6901,"mmmm")</f>
        <v>January</v>
      </c>
      <c r="R6901" s="313" t="str">
        <f t="shared" si="147"/>
        <v>1900</v>
      </c>
    </row>
    <row r="6902" ht="24" customHeight="1" spans="16:18">
      <c r="P6902" s="394" t="str">
        <f>TEXT(daily!$B6902,"mmmm")</f>
        <v>January</v>
      </c>
      <c r="R6902" s="313" t="str">
        <f t="shared" si="147"/>
        <v>1900</v>
      </c>
    </row>
    <row r="6903" ht="24" customHeight="1" spans="16:18">
      <c r="P6903" s="394" t="str">
        <f>TEXT(daily!$B6903,"mmmm")</f>
        <v>January</v>
      </c>
      <c r="R6903" s="313" t="str">
        <f t="shared" si="147"/>
        <v>1900</v>
      </c>
    </row>
    <row r="6904" ht="24" customHeight="1" spans="16:18">
      <c r="P6904" s="394" t="str">
        <f>TEXT(daily!$B6904,"mmmm")</f>
        <v>January</v>
      </c>
      <c r="R6904" s="313" t="str">
        <f t="shared" si="147"/>
        <v>1900</v>
      </c>
    </row>
    <row r="6905" ht="24" customHeight="1" spans="16:18">
      <c r="P6905" s="394" t="str">
        <f>TEXT(daily!$B6905,"mmmm")</f>
        <v>January</v>
      </c>
      <c r="R6905" s="313" t="str">
        <f t="shared" si="147"/>
        <v>1900</v>
      </c>
    </row>
    <row r="6906" ht="24" customHeight="1" spans="16:18">
      <c r="P6906" s="394" t="str">
        <f>TEXT(daily!$B6906,"mmmm")</f>
        <v>January</v>
      </c>
      <c r="R6906" s="313" t="str">
        <f t="shared" si="147"/>
        <v>1900</v>
      </c>
    </row>
    <row r="6907" ht="24" customHeight="1" spans="16:18">
      <c r="P6907" s="394" t="str">
        <f>TEXT(daily!$B6907,"mmmm")</f>
        <v>January</v>
      </c>
      <c r="R6907" s="313" t="str">
        <f t="shared" si="147"/>
        <v>1900</v>
      </c>
    </row>
    <row r="6908" ht="24" customHeight="1" spans="16:18">
      <c r="P6908" s="394" t="str">
        <f>TEXT(daily!$B6908,"mmmm")</f>
        <v>January</v>
      </c>
      <c r="R6908" s="313" t="str">
        <f t="shared" si="147"/>
        <v>1900</v>
      </c>
    </row>
    <row r="6909" ht="24" customHeight="1" spans="16:18">
      <c r="P6909" s="394" t="str">
        <f>TEXT(daily!$B6909,"mmmm")</f>
        <v>January</v>
      </c>
      <c r="R6909" s="313" t="str">
        <f t="shared" si="147"/>
        <v>1900</v>
      </c>
    </row>
    <row r="6910" ht="24" customHeight="1" spans="16:18">
      <c r="P6910" s="394" t="str">
        <f>TEXT(daily!$B6910,"mmmm")</f>
        <v>January</v>
      </c>
      <c r="R6910" s="313" t="str">
        <f t="shared" si="147"/>
        <v>1900</v>
      </c>
    </row>
    <row r="6911" ht="24" customHeight="1" spans="16:18">
      <c r="P6911" s="394" t="str">
        <f>TEXT(daily!$B6911,"mmmm")</f>
        <v>January</v>
      </c>
      <c r="R6911" s="313" t="str">
        <f t="shared" si="147"/>
        <v>1900</v>
      </c>
    </row>
    <row r="6912" ht="24" customHeight="1" spans="16:18">
      <c r="P6912" s="394" t="str">
        <f>TEXT(daily!$B6912,"mmmm")</f>
        <v>January</v>
      </c>
      <c r="R6912" s="313" t="str">
        <f t="shared" si="147"/>
        <v>1900</v>
      </c>
    </row>
    <row r="6913" ht="24" customHeight="1" spans="16:18">
      <c r="P6913" s="394" t="str">
        <f>TEXT(daily!$B6913,"mmmm")</f>
        <v>January</v>
      </c>
      <c r="R6913" s="313" t="str">
        <f t="shared" si="147"/>
        <v>1900</v>
      </c>
    </row>
    <row r="6914" ht="24" customHeight="1" spans="16:18">
      <c r="P6914" s="394" t="str">
        <f>TEXT(daily!$B6914,"mmmm")</f>
        <v>January</v>
      </c>
      <c r="R6914" s="313" t="str">
        <f t="shared" si="147"/>
        <v>1900</v>
      </c>
    </row>
    <row r="6915" ht="24" customHeight="1" spans="16:18">
      <c r="P6915" s="394" t="str">
        <f>TEXT(daily!$B6915,"mmmm")</f>
        <v>January</v>
      </c>
      <c r="R6915" s="313" t="str">
        <f t="shared" si="147"/>
        <v>1900</v>
      </c>
    </row>
    <row r="6916" ht="24" customHeight="1" spans="16:18">
      <c r="P6916" s="394" t="str">
        <f>TEXT(daily!$B6916,"mmmm")</f>
        <v>January</v>
      </c>
      <c r="R6916" s="313" t="str">
        <f t="shared" si="147"/>
        <v>1900</v>
      </c>
    </row>
    <row r="6917" ht="24" customHeight="1" spans="16:18">
      <c r="P6917" s="394" t="str">
        <f>TEXT(daily!$B6917,"mmmm")</f>
        <v>January</v>
      </c>
      <c r="R6917" s="313" t="str">
        <f t="shared" si="147"/>
        <v>1900</v>
      </c>
    </row>
    <row r="6918" ht="24" customHeight="1" spans="16:18">
      <c r="P6918" s="394" t="str">
        <f>TEXT(daily!$B6918,"mmmm")</f>
        <v>January</v>
      </c>
      <c r="R6918" s="313" t="str">
        <f t="shared" si="147"/>
        <v>1900</v>
      </c>
    </row>
    <row r="6919" ht="24" customHeight="1" spans="16:18">
      <c r="P6919" s="394" t="str">
        <f>TEXT(daily!$B6919,"mmmm")</f>
        <v>January</v>
      </c>
      <c r="R6919" s="313" t="str">
        <f t="shared" si="147"/>
        <v>1900</v>
      </c>
    </row>
    <row r="6920" ht="24" customHeight="1" spans="16:18">
      <c r="P6920" s="394" t="str">
        <f>TEXT(daily!$B6920,"mmmm")</f>
        <v>January</v>
      </c>
      <c r="R6920" s="313" t="str">
        <f t="shared" si="147"/>
        <v>1900</v>
      </c>
    </row>
    <row r="6921" ht="24" customHeight="1" spans="16:18">
      <c r="P6921" s="394" t="str">
        <f>TEXT(daily!$B6921,"mmmm")</f>
        <v>January</v>
      </c>
      <c r="R6921" s="313" t="str">
        <f t="shared" si="147"/>
        <v>1900</v>
      </c>
    </row>
    <row r="6922" ht="24" customHeight="1" spans="16:18">
      <c r="P6922" s="394" t="str">
        <f>TEXT(daily!$B6922,"mmmm")</f>
        <v>January</v>
      </c>
      <c r="R6922" s="313" t="str">
        <f t="shared" si="147"/>
        <v>1900</v>
      </c>
    </row>
    <row r="6923" ht="24" customHeight="1" spans="16:18">
      <c r="P6923" s="394" t="str">
        <f>TEXT(daily!$B6923,"mmmm")</f>
        <v>January</v>
      </c>
      <c r="R6923" s="313" t="str">
        <f t="shared" si="147"/>
        <v>1900</v>
      </c>
    </row>
    <row r="6924" ht="24" customHeight="1" spans="16:18">
      <c r="P6924" s="394" t="str">
        <f>TEXT(daily!$B6924,"mmmm")</f>
        <v>January</v>
      </c>
      <c r="R6924" s="313" t="str">
        <f t="shared" si="147"/>
        <v>1900</v>
      </c>
    </row>
    <row r="6925" ht="24" customHeight="1" spans="16:18">
      <c r="P6925" s="394" t="str">
        <f>TEXT(daily!$B6925,"mmmm")</f>
        <v>January</v>
      </c>
      <c r="R6925" s="313" t="str">
        <f t="shared" si="147"/>
        <v>1900</v>
      </c>
    </row>
    <row r="6926" ht="24" customHeight="1" spans="16:18">
      <c r="P6926" s="394" t="str">
        <f>TEXT(daily!$B6926,"mmmm")</f>
        <v>January</v>
      </c>
      <c r="R6926" s="313" t="str">
        <f t="shared" si="147"/>
        <v>1900</v>
      </c>
    </row>
    <row r="6927" ht="24" customHeight="1" spans="16:18">
      <c r="P6927" s="394" t="str">
        <f>TEXT(daily!$B6927,"mmmm")</f>
        <v>January</v>
      </c>
      <c r="R6927" s="313" t="str">
        <f t="shared" ref="R6927:R6990" si="148">TEXT(B6927,"yyyy")</f>
        <v>1900</v>
      </c>
    </row>
    <row r="6928" ht="24" customHeight="1" spans="16:18">
      <c r="P6928" s="394" t="str">
        <f>TEXT(daily!$B6928,"mmmm")</f>
        <v>January</v>
      </c>
      <c r="R6928" s="313" t="str">
        <f t="shared" si="148"/>
        <v>1900</v>
      </c>
    </row>
    <row r="6929" ht="24" customHeight="1" spans="16:18">
      <c r="P6929" s="394" t="str">
        <f>TEXT(daily!$B6929,"mmmm")</f>
        <v>January</v>
      </c>
      <c r="R6929" s="313" t="str">
        <f t="shared" si="148"/>
        <v>1900</v>
      </c>
    </row>
    <row r="6930" ht="24" customHeight="1" spans="16:18">
      <c r="P6930" s="394" t="str">
        <f>TEXT(daily!$B6930,"mmmm")</f>
        <v>January</v>
      </c>
      <c r="R6930" s="313" t="str">
        <f t="shared" si="148"/>
        <v>1900</v>
      </c>
    </row>
    <row r="6931" ht="24" customHeight="1" spans="16:18">
      <c r="P6931" s="394" t="str">
        <f>TEXT(daily!$B6931,"mmmm")</f>
        <v>January</v>
      </c>
      <c r="R6931" s="313" t="str">
        <f t="shared" si="148"/>
        <v>1900</v>
      </c>
    </row>
    <row r="6932" ht="24" customHeight="1" spans="16:18">
      <c r="P6932" s="394" t="str">
        <f>TEXT(daily!$B6932,"mmmm")</f>
        <v>January</v>
      </c>
      <c r="R6932" s="313" t="str">
        <f t="shared" si="148"/>
        <v>1900</v>
      </c>
    </row>
    <row r="6933" ht="24" customHeight="1" spans="16:18">
      <c r="P6933" s="394" t="str">
        <f>TEXT(daily!$B6933,"mmmm")</f>
        <v>January</v>
      </c>
      <c r="R6933" s="313" t="str">
        <f t="shared" si="148"/>
        <v>1900</v>
      </c>
    </row>
    <row r="6934" ht="24" customHeight="1" spans="16:18">
      <c r="P6934" s="394" t="str">
        <f>TEXT(daily!$B6934,"mmmm")</f>
        <v>January</v>
      </c>
      <c r="R6934" s="313" t="str">
        <f t="shared" si="148"/>
        <v>1900</v>
      </c>
    </row>
    <row r="6935" ht="24" customHeight="1" spans="16:18">
      <c r="P6935" s="394" t="str">
        <f>TEXT(daily!$B6935,"mmmm")</f>
        <v>January</v>
      </c>
      <c r="R6935" s="313" t="str">
        <f t="shared" si="148"/>
        <v>1900</v>
      </c>
    </row>
    <row r="6936" ht="24" customHeight="1" spans="16:18">
      <c r="P6936" s="394" t="str">
        <f>TEXT(daily!$B6936,"mmmm")</f>
        <v>January</v>
      </c>
      <c r="R6936" s="313" t="str">
        <f t="shared" si="148"/>
        <v>1900</v>
      </c>
    </row>
    <row r="6937" ht="24" customHeight="1" spans="16:18">
      <c r="P6937" s="394" t="str">
        <f>TEXT(daily!$B6937,"mmmm")</f>
        <v>January</v>
      </c>
      <c r="R6937" s="313" t="str">
        <f t="shared" si="148"/>
        <v>1900</v>
      </c>
    </row>
    <row r="6938" ht="24" customHeight="1" spans="16:18">
      <c r="P6938" s="394" t="str">
        <f>TEXT(daily!$B6938,"mmmm")</f>
        <v>January</v>
      </c>
      <c r="R6938" s="313" t="str">
        <f t="shared" si="148"/>
        <v>1900</v>
      </c>
    </row>
    <row r="6939" ht="24" customHeight="1" spans="16:18">
      <c r="P6939" s="394" t="str">
        <f>TEXT(daily!$B6939,"mmmm")</f>
        <v>January</v>
      </c>
      <c r="R6939" s="313" t="str">
        <f t="shared" si="148"/>
        <v>1900</v>
      </c>
    </row>
    <row r="6940" ht="24" customHeight="1" spans="16:18">
      <c r="P6940" s="394" t="str">
        <f>TEXT(daily!$B6940,"mmmm")</f>
        <v>January</v>
      </c>
      <c r="R6940" s="313" t="str">
        <f t="shared" si="148"/>
        <v>1900</v>
      </c>
    </row>
    <row r="6941" ht="24" customHeight="1" spans="16:18">
      <c r="P6941" s="394" t="str">
        <f>TEXT(daily!$B6941,"mmmm")</f>
        <v>January</v>
      </c>
      <c r="R6941" s="313" t="str">
        <f t="shared" si="148"/>
        <v>1900</v>
      </c>
    </row>
    <row r="6942" ht="24" customHeight="1" spans="16:18">
      <c r="P6942" s="394" t="str">
        <f>TEXT(daily!$B6942,"mmmm")</f>
        <v>January</v>
      </c>
      <c r="R6942" s="313" t="str">
        <f t="shared" si="148"/>
        <v>1900</v>
      </c>
    </row>
    <row r="6943" ht="24" customHeight="1" spans="16:18">
      <c r="P6943" s="394" t="str">
        <f>TEXT(daily!$B6943,"mmmm")</f>
        <v>January</v>
      </c>
      <c r="R6943" s="313" t="str">
        <f t="shared" si="148"/>
        <v>1900</v>
      </c>
    </row>
    <row r="6944" ht="24" customHeight="1" spans="16:18">
      <c r="P6944" s="394" t="str">
        <f>TEXT(daily!$B6944,"mmmm")</f>
        <v>January</v>
      </c>
      <c r="R6944" s="313" t="str">
        <f t="shared" si="148"/>
        <v>1900</v>
      </c>
    </row>
    <row r="6945" ht="24" customHeight="1" spans="16:18">
      <c r="P6945" s="394" t="str">
        <f>TEXT(daily!$B6945,"mmmm")</f>
        <v>January</v>
      </c>
      <c r="R6945" s="313" t="str">
        <f t="shared" si="148"/>
        <v>1900</v>
      </c>
    </row>
    <row r="6946" ht="24" customHeight="1" spans="16:18">
      <c r="P6946" s="394" t="str">
        <f>TEXT(daily!$B6946,"mmmm")</f>
        <v>January</v>
      </c>
      <c r="R6946" s="313" t="str">
        <f t="shared" si="148"/>
        <v>1900</v>
      </c>
    </row>
    <row r="6947" ht="24" customHeight="1" spans="16:18">
      <c r="P6947" s="394" t="str">
        <f>TEXT(daily!$B6947,"mmmm")</f>
        <v>January</v>
      </c>
      <c r="R6947" s="313" t="str">
        <f t="shared" si="148"/>
        <v>1900</v>
      </c>
    </row>
    <row r="6948" ht="24" customHeight="1" spans="16:18">
      <c r="P6948" s="394" t="str">
        <f>TEXT(daily!$B6948,"mmmm")</f>
        <v>January</v>
      </c>
      <c r="R6948" s="313" t="str">
        <f t="shared" si="148"/>
        <v>1900</v>
      </c>
    </row>
    <row r="6949" ht="24" customHeight="1" spans="16:18">
      <c r="P6949" s="394" t="str">
        <f>TEXT(daily!$B6949,"mmmm")</f>
        <v>January</v>
      </c>
      <c r="R6949" s="313" t="str">
        <f t="shared" si="148"/>
        <v>1900</v>
      </c>
    </row>
    <row r="6950" ht="24" customHeight="1" spans="16:18">
      <c r="P6950" s="394" t="str">
        <f>TEXT(daily!$B6950,"mmmm")</f>
        <v>January</v>
      </c>
      <c r="R6950" s="313" t="str">
        <f t="shared" si="148"/>
        <v>1900</v>
      </c>
    </row>
    <row r="6951" ht="24" customHeight="1" spans="16:18">
      <c r="P6951" s="394" t="str">
        <f>TEXT(daily!$B6951,"mmmm")</f>
        <v>January</v>
      </c>
      <c r="R6951" s="313" t="str">
        <f t="shared" si="148"/>
        <v>1900</v>
      </c>
    </row>
    <row r="6952" ht="24" customHeight="1" spans="16:18">
      <c r="P6952" s="394" t="str">
        <f>TEXT(daily!$B6952,"mmmm")</f>
        <v>January</v>
      </c>
      <c r="R6952" s="313" t="str">
        <f t="shared" si="148"/>
        <v>1900</v>
      </c>
    </row>
    <row r="6953" ht="24" customHeight="1" spans="16:18">
      <c r="P6953" s="394" t="str">
        <f>TEXT(daily!$B6953,"mmmm")</f>
        <v>January</v>
      </c>
      <c r="R6953" s="313" t="str">
        <f t="shared" si="148"/>
        <v>1900</v>
      </c>
    </row>
    <row r="6954" ht="24" customHeight="1" spans="16:18">
      <c r="P6954" s="394" t="str">
        <f>TEXT(daily!$B6954,"mmmm")</f>
        <v>January</v>
      </c>
      <c r="R6954" s="313" t="str">
        <f t="shared" si="148"/>
        <v>1900</v>
      </c>
    </row>
    <row r="6955" ht="24" customHeight="1" spans="16:18">
      <c r="P6955" s="394" t="str">
        <f>TEXT(daily!$B6955,"mmmm")</f>
        <v>January</v>
      </c>
      <c r="R6955" s="313" t="str">
        <f t="shared" si="148"/>
        <v>1900</v>
      </c>
    </row>
    <row r="6956" ht="24" customHeight="1" spans="16:18">
      <c r="P6956" s="394" t="str">
        <f>TEXT(daily!$B6956,"mmmm")</f>
        <v>January</v>
      </c>
      <c r="R6956" s="313" t="str">
        <f t="shared" si="148"/>
        <v>1900</v>
      </c>
    </row>
    <row r="6957" ht="24" customHeight="1" spans="16:18">
      <c r="P6957" s="394" t="str">
        <f>TEXT(daily!$B6957,"mmmm")</f>
        <v>January</v>
      </c>
      <c r="R6957" s="313" t="str">
        <f t="shared" si="148"/>
        <v>1900</v>
      </c>
    </row>
    <row r="6958" ht="24" customHeight="1" spans="16:18">
      <c r="P6958" s="394" t="str">
        <f>TEXT(daily!$B6958,"mmmm")</f>
        <v>January</v>
      </c>
      <c r="R6958" s="313" t="str">
        <f t="shared" si="148"/>
        <v>1900</v>
      </c>
    </row>
    <row r="6959" ht="24" customHeight="1" spans="16:18">
      <c r="P6959" s="394" t="str">
        <f>TEXT(daily!$B6959,"mmmm")</f>
        <v>January</v>
      </c>
      <c r="R6959" s="313" t="str">
        <f t="shared" si="148"/>
        <v>1900</v>
      </c>
    </row>
    <row r="6960" ht="24" customHeight="1" spans="16:18">
      <c r="P6960" s="394" t="str">
        <f>TEXT(daily!$B6960,"mmmm")</f>
        <v>January</v>
      </c>
      <c r="R6960" s="313" t="str">
        <f t="shared" si="148"/>
        <v>1900</v>
      </c>
    </row>
    <row r="6961" ht="24" customHeight="1" spans="16:18">
      <c r="P6961" s="394" t="str">
        <f>TEXT(daily!$B6961,"mmmm")</f>
        <v>January</v>
      </c>
      <c r="R6961" s="313" t="str">
        <f t="shared" si="148"/>
        <v>1900</v>
      </c>
    </row>
    <row r="6962" ht="24" customHeight="1" spans="16:18">
      <c r="P6962" s="394" t="str">
        <f>TEXT(daily!$B6962,"mmmm")</f>
        <v>January</v>
      </c>
      <c r="R6962" s="313" t="str">
        <f t="shared" si="148"/>
        <v>1900</v>
      </c>
    </row>
    <row r="6963" ht="24" customHeight="1" spans="16:18">
      <c r="P6963" s="394" t="str">
        <f>TEXT(daily!$B6963,"mmmm")</f>
        <v>January</v>
      </c>
      <c r="R6963" s="313" t="str">
        <f t="shared" si="148"/>
        <v>1900</v>
      </c>
    </row>
    <row r="6964" ht="24" customHeight="1" spans="16:18">
      <c r="P6964" s="394" t="str">
        <f>TEXT(daily!$B6964,"mmmm")</f>
        <v>January</v>
      </c>
      <c r="R6964" s="313" t="str">
        <f t="shared" si="148"/>
        <v>1900</v>
      </c>
    </row>
    <row r="6965" ht="24" customHeight="1" spans="16:18">
      <c r="P6965" s="394" t="str">
        <f>TEXT(daily!$B6965,"mmmm")</f>
        <v>January</v>
      </c>
      <c r="R6965" s="313" t="str">
        <f t="shared" si="148"/>
        <v>1900</v>
      </c>
    </row>
    <row r="6966" ht="24" customHeight="1" spans="16:18">
      <c r="P6966" s="394" t="str">
        <f>TEXT(daily!$B6966,"mmmm")</f>
        <v>January</v>
      </c>
      <c r="R6966" s="313" t="str">
        <f t="shared" si="148"/>
        <v>1900</v>
      </c>
    </row>
    <row r="6967" ht="24" customHeight="1" spans="16:18">
      <c r="P6967" s="394" t="str">
        <f>TEXT(daily!$B6967,"mmmm")</f>
        <v>January</v>
      </c>
      <c r="R6967" s="313" t="str">
        <f t="shared" si="148"/>
        <v>1900</v>
      </c>
    </row>
    <row r="6968" ht="24" customHeight="1" spans="16:18">
      <c r="P6968" s="394" t="str">
        <f>TEXT(daily!$B6968,"mmmm")</f>
        <v>January</v>
      </c>
      <c r="R6968" s="313" t="str">
        <f t="shared" si="148"/>
        <v>1900</v>
      </c>
    </row>
    <row r="6969" ht="24" customHeight="1" spans="16:18">
      <c r="P6969" s="394" t="str">
        <f>TEXT(daily!$B6969,"mmmm")</f>
        <v>January</v>
      </c>
      <c r="R6969" s="313" t="str">
        <f t="shared" si="148"/>
        <v>1900</v>
      </c>
    </row>
    <row r="6970" ht="24" customHeight="1" spans="16:18">
      <c r="P6970" s="394" t="str">
        <f>TEXT(daily!$B6970,"mmmm")</f>
        <v>January</v>
      </c>
      <c r="R6970" s="313" t="str">
        <f t="shared" si="148"/>
        <v>1900</v>
      </c>
    </row>
    <row r="6971" ht="24" customHeight="1" spans="16:18">
      <c r="P6971" s="394" t="str">
        <f>TEXT(daily!$B6971,"mmmm")</f>
        <v>January</v>
      </c>
      <c r="R6971" s="313" t="str">
        <f t="shared" si="148"/>
        <v>1900</v>
      </c>
    </row>
    <row r="6972" ht="24" customHeight="1" spans="16:18">
      <c r="P6972" s="394" t="str">
        <f>TEXT(daily!$B6972,"mmmm")</f>
        <v>January</v>
      </c>
      <c r="R6972" s="313" t="str">
        <f t="shared" si="148"/>
        <v>1900</v>
      </c>
    </row>
    <row r="6973" ht="24" customHeight="1" spans="16:18">
      <c r="P6973" s="394" t="str">
        <f>TEXT(daily!$B6973,"mmmm")</f>
        <v>January</v>
      </c>
      <c r="R6973" s="313" t="str">
        <f t="shared" si="148"/>
        <v>1900</v>
      </c>
    </row>
    <row r="6974" ht="24" customHeight="1" spans="16:18">
      <c r="P6974" s="394" t="str">
        <f>TEXT(daily!$B6974,"mmmm")</f>
        <v>January</v>
      </c>
      <c r="R6974" s="313" t="str">
        <f t="shared" si="148"/>
        <v>1900</v>
      </c>
    </row>
    <row r="6975" ht="24" customHeight="1" spans="16:18">
      <c r="P6975" s="394" t="str">
        <f>TEXT(daily!$B6975,"mmmm")</f>
        <v>January</v>
      </c>
      <c r="R6975" s="313" t="str">
        <f t="shared" si="148"/>
        <v>1900</v>
      </c>
    </row>
    <row r="6976" ht="24" customHeight="1" spans="16:18">
      <c r="P6976" s="394" t="str">
        <f>TEXT(daily!$B6976,"mmmm")</f>
        <v>January</v>
      </c>
      <c r="R6976" s="313" t="str">
        <f t="shared" si="148"/>
        <v>1900</v>
      </c>
    </row>
    <row r="6977" ht="24" customHeight="1" spans="16:18">
      <c r="P6977" s="394" t="str">
        <f>TEXT(daily!$B6977,"mmmm")</f>
        <v>January</v>
      </c>
      <c r="R6977" s="313" t="str">
        <f t="shared" si="148"/>
        <v>1900</v>
      </c>
    </row>
    <row r="6978" ht="24" customHeight="1" spans="16:18">
      <c r="P6978" s="394" t="str">
        <f>TEXT(daily!$B6978,"mmmm")</f>
        <v>January</v>
      </c>
      <c r="R6978" s="313" t="str">
        <f t="shared" si="148"/>
        <v>1900</v>
      </c>
    </row>
    <row r="6979" ht="24" customHeight="1" spans="16:18">
      <c r="P6979" s="394" t="str">
        <f>TEXT(daily!$B6979,"mmmm")</f>
        <v>January</v>
      </c>
      <c r="R6979" s="313" t="str">
        <f t="shared" si="148"/>
        <v>1900</v>
      </c>
    </row>
    <row r="6980" ht="24" customHeight="1" spans="16:18">
      <c r="P6980" s="394" t="str">
        <f>TEXT(daily!$B6980,"mmmm")</f>
        <v>January</v>
      </c>
      <c r="R6980" s="313" t="str">
        <f t="shared" si="148"/>
        <v>1900</v>
      </c>
    </row>
    <row r="6981" ht="24" customHeight="1" spans="16:18">
      <c r="P6981" s="394" t="str">
        <f>TEXT(daily!$B6981,"mmmm")</f>
        <v>January</v>
      </c>
      <c r="R6981" s="313" t="str">
        <f t="shared" si="148"/>
        <v>1900</v>
      </c>
    </row>
    <row r="6982" ht="24" customHeight="1" spans="16:18">
      <c r="P6982" s="394" t="str">
        <f>TEXT(daily!$B6982,"mmmm")</f>
        <v>January</v>
      </c>
      <c r="R6982" s="313" t="str">
        <f t="shared" si="148"/>
        <v>1900</v>
      </c>
    </row>
    <row r="6983" ht="24" customHeight="1" spans="16:18">
      <c r="P6983" s="394" t="str">
        <f>TEXT(daily!$B6983,"mmmm")</f>
        <v>January</v>
      </c>
      <c r="R6983" s="313" t="str">
        <f t="shared" si="148"/>
        <v>1900</v>
      </c>
    </row>
    <row r="6984" ht="24" customHeight="1" spans="16:18">
      <c r="P6984" s="394" t="str">
        <f>TEXT(daily!$B6984,"mmmm")</f>
        <v>January</v>
      </c>
      <c r="R6984" s="313" t="str">
        <f t="shared" si="148"/>
        <v>1900</v>
      </c>
    </row>
    <row r="6985" ht="24" customHeight="1" spans="16:18">
      <c r="P6985" s="394" t="str">
        <f>TEXT(daily!$B6985,"mmmm")</f>
        <v>January</v>
      </c>
      <c r="R6985" s="313" t="str">
        <f t="shared" si="148"/>
        <v>1900</v>
      </c>
    </row>
    <row r="6986" ht="24" customHeight="1" spans="16:18">
      <c r="P6986" s="394" t="str">
        <f>TEXT(daily!$B6986,"mmmm")</f>
        <v>January</v>
      </c>
      <c r="R6986" s="313" t="str">
        <f t="shared" si="148"/>
        <v>1900</v>
      </c>
    </row>
    <row r="6987" ht="24" customHeight="1" spans="16:18">
      <c r="P6987" s="394" t="str">
        <f>TEXT(daily!$B6987,"mmmm")</f>
        <v>January</v>
      </c>
      <c r="R6987" s="313" t="str">
        <f t="shared" si="148"/>
        <v>1900</v>
      </c>
    </row>
    <row r="6988" ht="24" customHeight="1" spans="16:18">
      <c r="P6988" s="394" t="str">
        <f>TEXT(daily!$B6988,"mmmm")</f>
        <v>January</v>
      </c>
      <c r="R6988" s="313" t="str">
        <f t="shared" si="148"/>
        <v>1900</v>
      </c>
    </row>
    <row r="6989" ht="24" customHeight="1" spans="16:18">
      <c r="P6989" s="394" t="str">
        <f>TEXT(daily!$B6989,"mmmm")</f>
        <v>January</v>
      </c>
      <c r="R6989" s="313" t="str">
        <f t="shared" si="148"/>
        <v>1900</v>
      </c>
    </row>
    <row r="6990" ht="24" customHeight="1" spans="16:18">
      <c r="P6990" s="394" t="str">
        <f>TEXT(daily!$B6990,"mmmm")</f>
        <v>January</v>
      </c>
      <c r="R6990" s="313" t="str">
        <f t="shared" si="148"/>
        <v>1900</v>
      </c>
    </row>
    <row r="6991" ht="24" customHeight="1" spans="16:18">
      <c r="P6991" s="394" t="str">
        <f>TEXT(daily!$B6991,"mmmm")</f>
        <v>January</v>
      </c>
      <c r="R6991" s="313" t="str">
        <f t="shared" ref="R6991:R7054" si="149">TEXT(B6991,"yyyy")</f>
        <v>1900</v>
      </c>
    </row>
    <row r="6992" ht="24" customHeight="1" spans="16:18">
      <c r="P6992" s="394" t="str">
        <f>TEXT(daily!$B6992,"mmmm")</f>
        <v>January</v>
      </c>
      <c r="R6992" s="313" t="str">
        <f t="shared" si="149"/>
        <v>1900</v>
      </c>
    </row>
    <row r="6993" ht="24" customHeight="1" spans="16:18">
      <c r="P6993" s="394" t="str">
        <f>TEXT(daily!$B6993,"mmmm")</f>
        <v>January</v>
      </c>
      <c r="R6993" s="313" t="str">
        <f t="shared" si="149"/>
        <v>1900</v>
      </c>
    </row>
    <row r="6994" ht="24" customHeight="1" spans="16:18">
      <c r="P6994" s="394" t="str">
        <f>TEXT(daily!$B6994,"mmmm")</f>
        <v>January</v>
      </c>
      <c r="R6994" s="313" t="str">
        <f t="shared" si="149"/>
        <v>1900</v>
      </c>
    </row>
    <row r="6995" ht="24" customHeight="1" spans="16:18">
      <c r="P6995" s="394" t="str">
        <f>TEXT(daily!$B6995,"mmmm")</f>
        <v>January</v>
      </c>
      <c r="R6995" s="313" t="str">
        <f t="shared" si="149"/>
        <v>1900</v>
      </c>
    </row>
    <row r="6996" ht="24" customHeight="1" spans="16:18">
      <c r="P6996" s="394" t="str">
        <f>TEXT(daily!$B6996,"mmmm")</f>
        <v>January</v>
      </c>
      <c r="R6996" s="313" t="str">
        <f t="shared" si="149"/>
        <v>1900</v>
      </c>
    </row>
    <row r="6997" ht="24" customHeight="1" spans="16:18">
      <c r="P6997" s="394" t="str">
        <f>TEXT(daily!$B6997,"mmmm")</f>
        <v>January</v>
      </c>
      <c r="R6997" s="313" t="str">
        <f t="shared" si="149"/>
        <v>1900</v>
      </c>
    </row>
    <row r="6998" ht="24" customHeight="1" spans="16:18">
      <c r="P6998" s="394" t="str">
        <f>TEXT(daily!$B6998,"mmmm")</f>
        <v>January</v>
      </c>
      <c r="R6998" s="313" t="str">
        <f t="shared" si="149"/>
        <v>1900</v>
      </c>
    </row>
    <row r="6999" ht="24" customHeight="1" spans="16:18">
      <c r="P6999" s="394" t="str">
        <f>TEXT(daily!$B6999,"mmmm")</f>
        <v>January</v>
      </c>
      <c r="R6999" s="313" t="str">
        <f t="shared" si="149"/>
        <v>1900</v>
      </c>
    </row>
    <row r="7000" ht="24" customHeight="1" spans="16:18">
      <c r="P7000" s="394" t="str">
        <f>TEXT(daily!$B7000,"mmmm")</f>
        <v>January</v>
      </c>
      <c r="R7000" s="313" t="str">
        <f t="shared" si="149"/>
        <v>1900</v>
      </c>
    </row>
    <row r="7001" ht="24" customHeight="1" spans="16:18">
      <c r="P7001" s="394" t="str">
        <f>TEXT(daily!$B7001,"mmmm")</f>
        <v>January</v>
      </c>
      <c r="R7001" s="313" t="str">
        <f t="shared" si="149"/>
        <v>1900</v>
      </c>
    </row>
    <row r="7002" ht="24" customHeight="1" spans="16:18">
      <c r="P7002" s="394" t="str">
        <f>TEXT(daily!$B7002,"mmmm")</f>
        <v>January</v>
      </c>
      <c r="R7002" s="313" t="str">
        <f t="shared" si="149"/>
        <v>1900</v>
      </c>
    </row>
    <row r="7003" ht="24" customHeight="1" spans="16:18">
      <c r="P7003" s="394" t="str">
        <f>TEXT(daily!$B7003,"mmmm")</f>
        <v>January</v>
      </c>
      <c r="R7003" s="313" t="str">
        <f t="shared" si="149"/>
        <v>1900</v>
      </c>
    </row>
    <row r="7004" ht="24" customHeight="1" spans="16:18">
      <c r="P7004" s="394" t="str">
        <f>TEXT(daily!$B7004,"mmmm")</f>
        <v>January</v>
      </c>
      <c r="R7004" s="313" t="str">
        <f t="shared" si="149"/>
        <v>1900</v>
      </c>
    </row>
    <row r="7005" ht="24" customHeight="1" spans="16:18">
      <c r="P7005" s="394" t="str">
        <f>TEXT(daily!$B7005,"mmmm")</f>
        <v>January</v>
      </c>
      <c r="R7005" s="313" t="str">
        <f t="shared" si="149"/>
        <v>1900</v>
      </c>
    </row>
    <row r="7006" ht="24" customHeight="1" spans="16:18">
      <c r="P7006" s="394" t="str">
        <f>TEXT(daily!$B7006,"mmmm")</f>
        <v>January</v>
      </c>
      <c r="R7006" s="313" t="str">
        <f t="shared" si="149"/>
        <v>1900</v>
      </c>
    </row>
    <row r="7007" ht="24" customHeight="1" spans="16:18">
      <c r="P7007" s="394" t="str">
        <f>TEXT(daily!$B7007,"mmmm")</f>
        <v>January</v>
      </c>
      <c r="R7007" s="313" t="str">
        <f t="shared" si="149"/>
        <v>1900</v>
      </c>
    </row>
    <row r="7008" ht="24" customHeight="1" spans="16:18">
      <c r="P7008" s="394" t="str">
        <f>TEXT(daily!$B7008,"mmmm")</f>
        <v>January</v>
      </c>
      <c r="R7008" s="313" t="str">
        <f t="shared" si="149"/>
        <v>1900</v>
      </c>
    </row>
    <row r="7009" ht="24" customHeight="1" spans="16:18">
      <c r="P7009" s="394" t="str">
        <f>TEXT(daily!$B7009,"mmmm")</f>
        <v>January</v>
      </c>
      <c r="R7009" s="313" t="str">
        <f t="shared" si="149"/>
        <v>1900</v>
      </c>
    </row>
    <row r="7010" ht="24" customHeight="1" spans="16:18">
      <c r="P7010" s="394" t="str">
        <f>TEXT(daily!$B7010,"mmmm")</f>
        <v>January</v>
      </c>
      <c r="R7010" s="313" t="str">
        <f t="shared" si="149"/>
        <v>1900</v>
      </c>
    </row>
    <row r="7011" ht="24" customHeight="1" spans="16:18">
      <c r="P7011" s="394" t="str">
        <f>TEXT(daily!$B7011,"mmmm")</f>
        <v>January</v>
      </c>
      <c r="R7011" s="313" t="str">
        <f t="shared" si="149"/>
        <v>1900</v>
      </c>
    </row>
    <row r="7012" ht="24" customHeight="1" spans="16:18">
      <c r="P7012" s="394" t="str">
        <f>TEXT(daily!$B7012,"mmmm")</f>
        <v>January</v>
      </c>
      <c r="R7012" s="313" t="str">
        <f t="shared" si="149"/>
        <v>1900</v>
      </c>
    </row>
    <row r="7013" ht="24" customHeight="1" spans="16:18">
      <c r="P7013" s="394" t="str">
        <f>TEXT(daily!$B7013,"mmmm")</f>
        <v>January</v>
      </c>
      <c r="R7013" s="313" t="str">
        <f t="shared" si="149"/>
        <v>1900</v>
      </c>
    </row>
    <row r="7014" ht="24" customHeight="1" spans="16:18">
      <c r="P7014" s="394" t="str">
        <f>TEXT(daily!$B7014,"mmmm")</f>
        <v>January</v>
      </c>
      <c r="R7014" s="313" t="str">
        <f t="shared" si="149"/>
        <v>1900</v>
      </c>
    </row>
    <row r="7015" ht="24" customHeight="1" spans="16:18">
      <c r="P7015" s="394" t="str">
        <f>TEXT(daily!$B7015,"mmmm")</f>
        <v>January</v>
      </c>
      <c r="R7015" s="313" t="str">
        <f t="shared" si="149"/>
        <v>1900</v>
      </c>
    </row>
    <row r="7016" ht="24" customHeight="1" spans="16:18">
      <c r="P7016" s="394" t="str">
        <f>TEXT(daily!$B7016,"mmmm")</f>
        <v>January</v>
      </c>
      <c r="R7016" s="313" t="str">
        <f t="shared" si="149"/>
        <v>1900</v>
      </c>
    </row>
    <row r="7017" ht="24" customHeight="1" spans="16:18">
      <c r="P7017" s="394" t="str">
        <f>TEXT(daily!$B7017,"mmmm")</f>
        <v>January</v>
      </c>
      <c r="R7017" s="313" t="str">
        <f t="shared" si="149"/>
        <v>1900</v>
      </c>
    </row>
    <row r="7018" ht="24" customHeight="1" spans="16:18">
      <c r="P7018" s="394" t="str">
        <f>TEXT(daily!$B7018,"mmmm")</f>
        <v>January</v>
      </c>
      <c r="R7018" s="313" t="str">
        <f t="shared" si="149"/>
        <v>1900</v>
      </c>
    </row>
    <row r="7019" ht="24" customHeight="1" spans="16:18">
      <c r="P7019" s="394" t="str">
        <f>TEXT(daily!$B7019,"mmmm")</f>
        <v>January</v>
      </c>
      <c r="R7019" s="313" t="str">
        <f t="shared" si="149"/>
        <v>1900</v>
      </c>
    </row>
    <row r="7020" ht="24" customHeight="1" spans="16:18">
      <c r="P7020" s="394" t="str">
        <f>TEXT(daily!$B7020,"mmmm")</f>
        <v>January</v>
      </c>
      <c r="R7020" s="313" t="str">
        <f t="shared" si="149"/>
        <v>1900</v>
      </c>
    </row>
    <row r="7021" ht="24" customHeight="1" spans="16:18">
      <c r="P7021" s="394" t="str">
        <f>TEXT(daily!$B7021,"mmmm")</f>
        <v>January</v>
      </c>
      <c r="R7021" s="313" t="str">
        <f t="shared" si="149"/>
        <v>1900</v>
      </c>
    </row>
    <row r="7022" ht="24" customHeight="1" spans="16:18">
      <c r="P7022" s="394" t="str">
        <f>TEXT(daily!$B7022,"mmmm")</f>
        <v>January</v>
      </c>
      <c r="R7022" s="313" t="str">
        <f t="shared" si="149"/>
        <v>1900</v>
      </c>
    </row>
    <row r="7023" ht="24" customHeight="1" spans="16:18">
      <c r="P7023" s="394" t="str">
        <f>TEXT(daily!$B7023,"mmmm")</f>
        <v>January</v>
      </c>
      <c r="R7023" s="313" t="str">
        <f t="shared" si="149"/>
        <v>1900</v>
      </c>
    </row>
    <row r="7024" ht="24" customHeight="1" spans="16:18">
      <c r="P7024" s="394" t="str">
        <f>TEXT(daily!$B7024,"mmmm")</f>
        <v>January</v>
      </c>
      <c r="R7024" s="313" t="str">
        <f t="shared" si="149"/>
        <v>1900</v>
      </c>
    </row>
    <row r="7025" ht="24" customHeight="1" spans="16:18">
      <c r="P7025" s="394" t="str">
        <f>TEXT(daily!$B7025,"mmmm")</f>
        <v>January</v>
      </c>
      <c r="R7025" s="313" t="str">
        <f t="shared" si="149"/>
        <v>1900</v>
      </c>
    </row>
    <row r="7026" ht="24" customHeight="1" spans="16:18">
      <c r="P7026" s="394" t="str">
        <f>TEXT(daily!$B7026,"mmmm")</f>
        <v>January</v>
      </c>
      <c r="R7026" s="313" t="str">
        <f t="shared" si="149"/>
        <v>1900</v>
      </c>
    </row>
    <row r="7027" ht="24" customHeight="1" spans="16:18">
      <c r="P7027" s="394" t="str">
        <f>TEXT(daily!$B7027,"mmmm")</f>
        <v>January</v>
      </c>
      <c r="R7027" s="313" t="str">
        <f t="shared" si="149"/>
        <v>1900</v>
      </c>
    </row>
    <row r="7028" ht="24" customHeight="1" spans="16:18">
      <c r="P7028" s="394" t="str">
        <f>TEXT(daily!$B7028,"mmmm")</f>
        <v>January</v>
      </c>
      <c r="R7028" s="313" t="str">
        <f t="shared" si="149"/>
        <v>1900</v>
      </c>
    </row>
    <row r="7029" ht="24" customHeight="1" spans="16:18">
      <c r="P7029" s="394" t="str">
        <f>TEXT(daily!$B7029,"mmmm")</f>
        <v>January</v>
      </c>
      <c r="R7029" s="313" t="str">
        <f t="shared" si="149"/>
        <v>1900</v>
      </c>
    </row>
    <row r="7030" ht="24" customHeight="1" spans="16:18">
      <c r="P7030" s="394" t="str">
        <f>TEXT(daily!$B7030,"mmmm")</f>
        <v>January</v>
      </c>
      <c r="R7030" s="313" t="str">
        <f t="shared" si="149"/>
        <v>1900</v>
      </c>
    </row>
    <row r="7031" ht="24" customHeight="1" spans="16:18">
      <c r="P7031" s="394" t="str">
        <f>TEXT(daily!$B7031,"mmmm")</f>
        <v>January</v>
      </c>
      <c r="R7031" s="313" t="str">
        <f t="shared" si="149"/>
        <v>1900</v>
      </c>
    </row>
    <row r="7032" ht="24" customHeight="1" spans="16:18">
      <c r="P7032" s="394" t="str">
        <f>TEXT(daily!$B7032,"mmmm")</f>
        <v>January</v>
      </c>
      <c r="R7032" s="313" t="str">
        <f t="shared" si="149"/>
        <v>1900</v>
      </c>
    </row>
    <row r="7033" ht="24" customHeight="1" spans="16:18">
      <c r="P7033" s="394" t="str">
        <f>TEXT(daily!$B7033,"mmmm")</f>
        <v>January</v>
      </c>
      <c r="R7033" s="313" t="str">
        <f t="shared" si="149"/>
        <v>1900</v>
      </c>
    </row>
    <row r="7034" ht="24" customHeight="1" spans="16:18">
      <c r="P7034" s="394" t="str">
        <f>TEXT(daily!$B7034,"mmmm")</f>
        <v>January</v>
      </c>
      <c r="R7034" s="313" t="str">
        <f t="shared" si="149"/>
        <v>1900</v>
      </c>
    </row>
    <row r="7035" ht="24" customHeight="1" spans="16:18">
      <c r="P7035" s="394" t="str">
        <f>TEXT(daily!$B7035,"mmmm")</f>
        <v>January</v>
      </c>
      <c r="R7035" s="313" t="str">
        <f t="shared" si="149"/>
        <v>1900</v>
      </c>
    </row>
    <row r="7036" ht="24" customHeight="1" spans="16:18">
      <c r="P7036" s="394" t="str">
        <f>TEXT(daily!$B7036,"mmmm")</f>
        <v>January</v>
      </c>
      <c r="R7036" s="313" t="str">
        <f t="shared" si="149"/>
        <v>1900</v>
      </c>
    </row>
    <row r="7037" ht="24" customHeight="1" spans="16:18">
      <c r="P7037" s="394" t="str">
        <f>TEXT(daily!$B7037,"mmmm")</f>
        <v>January</v>
      </c>
      <c r="R7037" s="313" t="str">
        <f t="shared" si="149"/>
        <v>1900</v>
      </c>
    </row>
    <row r="7038" ht="24" customHeight="1" spans="16:18">
      <c r="P7038" s="394" t="str">
        <f>TEXT(daily!$B7038,"mmmm")</f>
        <v>January</v>
      </c>
      <c r="R7038" s="313" t="str">
        <f t="shared" si="149"/>
        <v>1900</v>
      </c>
    </row>
    <row r="7039" ht="24" customHeight="1" spans="16:18">
      <c r="P7039" s="394" t="str">
        <f>TEXT(daily!$B7039,"mmmm")</f>
        <v>January</v>
      </c>
      <c r="R7039" s="313" t="str">
        <f t="shared" si="149"/>
        <v>1900</v>
      </c>
    </row>
    <row r="7040" ht="24" customHeight="1" spans="16:18">
      <c r="P7040" s="394" t="str">
        <f>TEXT(daily!$B7040,"mmmm")</f>
        <v>January</v>
      </c>
      <c r="R7040" s="313" t="str">
        <f t="shared" si="149"/>
        <v>1900</v>
      </c>
    </row>
    <row r="7041" ht="24" customHeight="1" spans="16:18">
      <c r="P7041" s="394" t="str">
        <f>TEXT(daily!$B7041,"mmmm")</f>
        <v>January</v>
      </c>
      <c r="R7041" s="313" t="str">
        <f t="shared" si="149"/>
        <v>1900</v>
      </c>
    </row>
    <row r="7042" ht="24" customHeight="1" spans="16:18">
      <c r="P7042" s="394" t="str">
        <f>TEXT(daily!$B7042,"mmmm")</f>
        <v>January</v>
      </c>
      <c r="R7042" s="313" t="str">
        <f t="shared" si="149"/>
        <v>1900</v>
      </c>
    </row>
    <row r="7043" ht="24" customHeight="1" spans="16:18">
      <c r="P7043" s="394" t="str">
        <f>TEXT(daily!$B7043,"mmmm")</f>
        <v>January</v>
      </c>
      <c r="R7043" s="313" t="str">
        <f t="shared" si="149"/>
        <v>1900</v>
      </c>
    </row>
    <row r="7044" ht="24" customHeight="1" spans="16:18">
      <c r="P7044" s="394" t="str">
        <f>TEXT(daily!$B7044,"mmmm")</f>
        <v>January</v>
      </c>
      <c r="R7044" s="313" t="str">
        <f t="shared" si="149"/>
        <v>1900</v>
      </c>
    </row>
    <row r="7045" ht="24" customHeight="1" spans="16:18">
      <c r="P7045" s="394" t="str">
        <f>TEXT(daily!$B7045,"mmmm")</f>
        <v>January</v>
      </c>
      <c r="R7045" s="313" t="str">
        <f t="shared" si="149"/>
        <v>1900</v>
      </c>
    </row>
    <row r="7046" ht="24" customHeight="1" spans="16:18">
      <c r="P7046" s="394" t="str">
        <f>TEXT(daily!$B7046,"mmmm")</f>
        <v>January</v>
      </c>
      <c r="R7046" s="313" t="str">
        <f t="shared" si="149"/>
        <v>1900</v>
      </c>
    </row>
    <row r="7047" ht="24" customHeight="1" spans="16:18">
      <c r="P7047" s="394" t="str">
        <f>TEXT(daily!$B7047,"mmmm")</f>
        <v>January</v>
      </c>
      <c r="R7047" s="313" t="str">
        <f t="shared" si="149"/>
        <v>1900</v>
      </c>
    </row>
    <row r="7048" ht="24" customHeight="1" spans="16:18">
      <c r="P7048" s="394" t="str">
        <f>TEXT(daily!$B7048,"mmmm")</f>
        <v>January</v>
      </c>
      <c r="R7048" s="313" t="str">
        <f t="shared" si="149"/>
        <v>1900</v>
      </c>
    </row>
    <row r="7049" ht="24" customHeight="1" spans="16:18">
      <c r="P7049" s="394" t="str">
        <f>TEXT(daily!$B7049,"mmmm")</f>
        <v>January</v>
      </c>
      <c r="R7049" s="313" t="str">
        <f t="shared" si="149"/>
        <v>1900</v>
      </c>
    </row>
    <row r="7050" ht="24" customHeight="1" spans="16:18">
      <c r="P7050" s="394" t="str">
        <f>TEXT(daily!$B7050,"mmmm")</f>
        <v>January</v>
      </c>
      <c r="R7050" s="313" t="str">
        <f t="shared" si="149"/>
        <v>1900</v>
      </c>
    </row>
    <row r="7051" ht="24" customHeight="1" spans="16:18">
      <c r="P7051" s="394" t="str">
        <f>TEXT(daily!$B7051,"mmmm")</f>
        <v>January</v>
      </c>
      <c r="R7051" s="313" t="str">
        <f t="shared" si="149"/>
        <v>1900</v>
      </c>
    </row>
    <row r="7052" ht="24" customHeight="1" spans="16:18">
      <c r="P7052" s="394" t="str">
        <f>TEXT(daily!$B7052,"mmmm")</f>
        <v>January</v>
      </c>
      <c r="R7052" s="313" t="str">
        <f t="shared" si="149"/>
        <v>1900</v>
      </c>
    </row>
    <row r="7053" ht="24" customHeight="1" spans="16:18">
      <c r="P7053" s="394" t="str">
        <f>TEXT(daily!$B7053,"mmmm")</f>
        <v>January</v>
      </c>
      <c r="R7053" s="313" t="str">
        <f t="shared" si="149"/>
        <v>1900</v>
      </c>
    </row>
    <row r="7054" ht="24" customHeight="1" spans="16:18">
      <c r="P7054" s="394" t="str">
        <f>TEXT(daily!$B7054,"mmmm")</f>
        <v>January</v>
      </c>
      <c r="R7054" s="313" t="str">
        <f t="shared" si="149"/>
        <v>1900</v>
      </c>
    </row>
    <row r="7055" ht="24" customHeight="1" spans="16:18">
      <c r="P7055" s="394" t="str">
        <f>TEXT(daily!$B7055,"mmmm")</f>
        <v>January</v>
      </c>
      <c r="R7055" s="313" t="str">
        <f t="shared" ref="R7055:R7118" si="150">TEXT(B7055,"yyyy")</f>
        <v>1900</v>
      </c>
    </row>
    <row r="7056" ht="24" customHeight="1" spans="16:18">
      <c r="P7056" s="394" t="str">
        <f>TEXT(daily!$B7056,"mmmm")</f>
        <v>January</v>
      </c>
      <c r="R7056" s="313" t="str">
        <f t="shared" si="150"/>
        <v>1900</v>
      </c>
    </row>
    <row r="7057" ht="24" customHeight="1" spans="16:18">
      <c r="P7057" s="394" t="str">
        <f>TEXT(daily!$B7057,"mmmm")</f>
        <v>January</v>
      </c>
      <c r="R7057" s="313" t="str">
        <f t="shared" si="150"/>
        <v>1900</v>
      </c>
    </row>
    <row r="7058" ht="24" customHeight="1" spans="16:18">
      <c r="P7058" s="394" t="str">
        <f>TEXT(daily!$B7058,"mmmm")</f>
        <v>January</v>
      </c>
      <c r="R7058" s="313" t="str">
        <f t="shared" si="150"/>
        <v>1900</v>
      </c>
    </row>
    <row r="7059" ht="24" customHeight="1" spans="16:18">
      <c r="P7059" s="394" t="str">
        <f>TEXT(daily!$B7059,"mmmm")</f>
        <v>January</v>
      </c>
      <c r="R7059" s="313" t="str">
        <f t="shared" si="150"/>
        <v>1900</v>
      </c>
    </row>
    <row r="7060" ht="24" customHeight="1" spans="16:18">
      <c r="P7060" s="394" t="str">
        <f>TEXT(daily!$B7060,"mmmm")</f>
        <v>January</v>
      </c>
      <c r="R7060" s="313" t="str">
        <f t="shared" si="150"/>
        <v>1900</v>
      </c>
    </row>
    <row r="7061" ht="24" customHeight="1" spans="16:18">
      <c r="P7061" s="394" t="str">
        <f>TEXT(daily!$B7061,"mmmm")</f>
        <v>January</v>
      </c>
      <c r="R7061" s="313" t="str">
        <f t="shared" si="150"/>
        <v>1900</v>
      </c>
    </row>
    <row r="7062" ht="24" customHeight="1" spans="16:18">
      <c r="P7062" s="394" t="str">
        <f>TEXT(daily!$B7062,"mmmm")</f>
        <v>January</v>
      </c>
      <c r="R7062" s="313" t="str">
        <f t="shared" si="150"/>
        <v>1900</v>
      </c>
    </row>
    <row r="7063" ht="24" customHeight="1" spans="16:18">
      <c r="P7063" s="394" t="str">
        <f>TEXT(daily!$B7063,"mmmm")</f>
        <v>January</v>
      </c>
      <c r="R7063" s="313" t="str">
        <f t="shared" si="150"/>
        <v>1900</v>
      </c>
    </row>
    <row r="7064" ht="24" customHeight="1" spans="16:18">
      <c r="P7064" s="394" t="str">
        <f>TEXT(daily!$B7064,"mmmm")</f>
        <v>January</v>
      </c>
      <c r="R7064" s="313" t="str">
        <f t="shared" si="150"/>
        <v>1900</v>
      </c>
    </row>
    <row r="7065" ht="24" customHeight="1" spans="16:18">
      <c r="P7065" s="394" t="str">
        <f>TEXT(daily!$B7065,"mmmm")</f>
        <v>January</v>
      </c>
      <c r="R7065" s="313" t="str">
        <f t="shared" si="150"/>
        <v>1900</v>
      </c>
    </row>
    <row r="7066" ht="24" customHeight="1" spans="16:18">
      <c r="P7066" s="394" t="str">
        <f>TEXT(daily!$B7066,"mmmm")</f>
        <v>January</v>
      </c>
      <c r="R7066" s="313" t="str">
        <f t="shared" si="150"/>
        <v>1900</v>
      </c>
    </row>
    <row r="7067" ht="24" customHeight="1" spans="16:18">
      <c r="P7067" s="394" t="str">
        <f>TEXT(daily!$B7067,"mmmm")</f>
        <v>January</v>
      </c>
      <c r="R7067" s="313" t="str">
        <f t="shared" si="150"/>
        <v>1900</v>
      </c>
    </row>
    <row r="7068" ht="24" customHeight="1" spans="16:18">
      <c r="P7068" s="394" t="str">
        <f>TEXT(daily!$B7068,"mmmm")</f>
        <v>January</v>
      </c>
      <c r="R7068" s="313" t="str">
        <f t="shared" si="150"/>
        <v>1900</v>
      </c>
    </row>
    <row r="7069" ht="24" customHeight="1" spans="16:18">
      <c r="P7069" s="394" t="str">
        <f>TEXT(daily!$B7069,"mmmm")</f>
        <v>January</v>
      </c>
      <c r="R7069" s="313" t="str">
        <f t="shared" si="150"/>
        <v>1900</v>
      </c>
    </row>
    <row r="7070" ht="24" customHeight="1" spans="16:18">
      <c r="P7070" s="394" t="str">
        <f>TEXT(daily!$B7070,"mmmm")</f>
        <v>January</v>
      </c>
      <c r="R7070" s="313" t="str">
        <f t="shared" si="150"/>
        <v>1900</v>
      </c>
    </row>
    <row r="7071" ht="24" customHeight="1" spans="16:18">
      <c r="P7071" s="394" t="str">
        <f>TEXT(daily!$B7071,"mmmm")</f>
        <v>January</v>
      </c>
      <c r="R7071" s="313" t="str">
        <f t="shared" si="150"/>
        <v>1900</v>
      </c>
    </row>
    <row r="7072" ht="24" customHeight="1" spans="16:18">
      <c r="P7072" s="394" t="str">
        <f>TEXT(daily!$B7072,"mmmm")</f>
        <v>January</v>
      </c>
      <c r="R7072" s="313" t="str">
        <f t="shared" si="150"/>
        <v>1900</v>
      </c>
    </row>
    <row r="7073" ht="24" customHeight="1" spans="16:18">
      <c r="P7073" s="394" t="str">
        <f>TEXT(daily!$B7073,"mmmm")</f>
        <v>January</v>
      </c>
      <c r="R7073" s="313" t="str">
        <f t="shared" si="150"/>
        <v>1900</v>
      </c>
    </row>
    <row r="7074" ht="24" customHeight="1" spans="16:18">
      <c r="P7074" s="394" t="str">
        <f>TEXT(daily!$B7074,"mmmm")</f>
        <v>January</v>
      </c>
      <c r="R7074" s="313" t="str">
        <f t="shared" si="150"/>
        <v>1900</v>
      </c>
    </row>
    <row r="7075" ht="24" customHeight="1" spans="16:18">
      <c r="P7075" s="394" t="str">
        <f>TEXT(daily!$B7075,"mmmm")</f>
        <v>January</v>
      </c>
      <c r="R7075" s="313" t="str">
        <f t="shared" si="150"/>
        <v>1900</v>
      </c>
    </row>
    <row r="7076" ht="24" customHeight="1" spans="16:18">
      <c r="P7076" s="394" t="str">
        <f>TEXT(daily!$B7076,"mmmm")</f>
        <v>January</v>
      </c>
      <c r="R7076" s="313" t="str">
        <f t="shared" si="150"/>
        <v>1900</v>
      </c>
    </row>
    <row r="7077" ht="24" customHeight="1" spans="16:18">
      <c r="P7077" s="394" t="str">
        <f>TEXT(daily!$B7077,"mmmm")</f>
        <v>January</v>
      </c>
      <c r="R7077" s="313" t="str">
        <f t="shared" si="150"/>
        <v>1900</v>
      </c>
    </row>
    <row r="7078" ht="24" customHeight="1" spans="16:18">
      <c r="P7078" s="394" t="str">
        <f>TEXT(daily!$B7078,"mmmm")</f>
        <v>January</v>
      </c>
      <c r="R7078" s="313" t="str">
        <f t="shared" si="150"/>
        <v>1900</v>
      </c>
    </row>
    <row r="7079" ht="24" customHeight="1" spans="16:18">
      <c r="P7079" s="394" t="str">
        <f>TEXT(daily!$B7079,"mmmm")</f>
        <v>January</v>
      </c>
      <c r="R7079" s="313" t="str">
        <f t="shared" si="150"/>
        <v>1900</v>
      </c>
    </row>
    <row r="7080" ht="24" customHeight="1" spans="16:18">
      <c r="P7080" s="394" t="str">
        <f>TEXT(daily!$B7080,"mmmm")</f>
        <v>January</v>
      </c>
      <c r="R7080" s="313" t="str">
        <f t="shared" si="150"/>
        <v>1900</v>
      </c>
    </row>
    <row r="7081" ht="24" customHeight="1" spans="16:18">
      <c r="P7081" s="394" t="str">
        <f>TEXT(daily!$B7081,"mmmm")</f>
        <v>January</v>
      </c>
      <c r="R7081" s="313" t="str">
        <f t="shared" si="150"/>
        <v>1900</v>
      </c>
    </row>
    <row r="7082" ht="24" customHeight="1" spans="16:18">
      <c r="P7082" s="394" t="str">
        <f>TEXT(daily!$B7082,"mmmm")</f>
        <v>January</v>
      </c>
      <c r="R7082" s="313" t="str">
        <f t="shared" si="150"/>
        <v>1900</v>
      </c>
    </row>
    <row r="7083" ht="24" customHeight="1" spans="16:18">
      <c r="P7083" s="394" t="str">
        <f>TEXT(daily!$B7083,"mmmm")</f>
        <v>January</v>
      </c>
      <c r="R7083" s="313" t="str">
        <f t="shared" si="150"/>
        <v>1900</v>
      </c>
    </row>
    <row r="7084" ht="24" customHeight="1" spans="16:18">
      <c r="P7084" s="394" t="str">
        <f>TEXT(daily!$B7084,"mmmm")</f>
        <v>January</v>
      </c>
      <c r="R7084" s="313" t="str">
        <f t="shared" si="150"/>
        <v>1900</v>
      </c>
    </row>
    <row r="7085" ht="24" customHeight="1" spans="16:18">
      <c r="P7085" s="394" t="str">
        <f>TEXT(daily!$B7085,"mmmm")</f>
        <v>January</v>
      </c>
      <c r="R7085" s="313" t="str">
        <f t="shared" si="150"/>
        <v>1900</v>
      </c>
    </row>
    <row r="7086" ht="24" customHeight="1" spans="16:18">
      <c r="P7086" s="394" t="str">
        <f>TEXT(daily!$B7086,"mmmm")</f>
        <v>January</v>
      </c>
      <c r="R7086" s="313" t="str">
        <f t="shared" si="150"/>
        <v>1900</v>
      </c>
    </row>
    <row r="7087" ht="24" customHeight="1" spans="16:18">
      <c r="P7087" s="394" t="str">
        <f>TEXT(daily!$B7087,"mmmm")</f>
        <v>January</v>
      </c>
      <c r="R7087" s="313" t="str">
        <f t="shared" si="150"/>
        <v>1900</v>
      </c>
    </row>
    <row r="7088" ht="24" customHeight="1" spans="16:18">
      <c r="P7088" s="394" t="str">
        <f>TEXT(daily!$B7088,"mmmm")</f>
        <v>January</v>
      </c>
      <c r="R7088" s="313" t="str">
        <f t="shared" si="150"/>
        <v>1900</v>
      </c>
    </row>
    <row r="7089" ht="24" customHeight="1" spans="16:18">
      <c r="P7089" s="394" t="str">
        <f>TEXT(daily!$B7089,"mmmm")</f>
        <v>January</v>
      </c>
      <c r="R7089" s="313" t="str">
        <f t="shared" si="150"/>
        <v>1900</v>
      </c>
    </row>
    <row r="7090" ht="24" customHeight="1" spans="16:18">
      <c r="P7090" s="394" t="str">
        <f>TEXT(daily!$B7090,"mmmm")</f>
        <v>January</v>
      </c>
      <c r="R7090" s="313" t="str">
        <f t="shared" si="150"/>
        <v>1900</v>
      </c>
    </row>
    <row r="7091" ht="24" customHeight="1" spans="16:18">
      <c r="P7091" s="394" t="str">
        <f>TEXT(daily!$B7091,"mmmm")</f>
        <v>January</v>
      </c>
      <c r="R7091" s="313" t="str">
        <f t="shared" si="150"/>
        <v>1900</v>
      </c>
    </row>
    <row r="7092" ht="24" customHeight="1" spans="16:18">
      <c r="P7092" s="394" t="str">
        <f>TEXT(daily!$B7092,"mmmm")</f>
        <v>January</v>
      </c>
      <c r="R7092" s="313" t="str">
        <f t="shared" si="150"/>
        <v>1900</v>
      </c>
    </row>
    <row r="7093" ht="24" customHeight="1" spans="16:18">
      <c r="P7093" s="394" t="str">
        <f>TEXT(daily!$B7093,"mmmm")</f>
        <v>January</v>
      </c>
      <c r="R7093" s="313" t="str">
        <f t="shared" si="150"/>
        <v>1900</v>
      </c>
    </row>
    <row r="7094" ht="24" customHeight="1" spans="16:18">
      <c r="P7094" s="394" t="str">
        <f>TEXT(daily!$B7094,"mmmm")</f>
        <v>January</v>
      </c>
      <c r="R7094" s="313" t="str">
        <f t="shared" si="150"/>
        <v>1900</v>
      </c>
    </row>
    <row r="7095" ht="24" customHeight="1" spans="16:18">
      <c r="P7095" s="394" t="str">
        <f>TEXT(daily!$B7095,"mmmm")</f>
        <v>January</v>
      </c>
      <c r="R7095" s="313" t="str">
        <f t="shared" si="150"/>
        <v>1900</v>
      </c>
    </row>
    <row r="7096" ht="24" customHeight="1" spans="16:18">
      <c r="P7096" s="394" t="str">
        <f>TEXT(daily!$B7096,"mmmm")</f>
        <v>January</v>
      </c>
      <c r="R7096" s="313" t="str">
        <f t="shared" si="150"/>
        <v>1900</v>
      </c>
    </row>
    <row r="7097" ht="24" customHeight="1" spans="16:18">
      <c r="P7097" s="394" t="str">
        <f>TEXT(daily!$B7097,"mmmm")</f>
        <v>January</v>
      </c>
      <c r="R7097" s="313" t="str">
        <f t="shared" si="150"/>
        <v>1900</v>
      </c>
    </row>
    <row r="7098" ht="24" customHeight="1" spans="16:18">
      <c r="P7098" s="394" t="str">
        <f>TEXT(daily!$B7098,"mmmm")</f>
        <v>January</v>
      </c>
      <c r="R7098" s="313" t="str">
        <f t="shared" si="150"/>
        <v>1900</v>
      </c>
    </row>
    <row r="7099" ht="24" customHeight="1" spans="16:18">
      <c r="P7099" s="394" t="str">
        <f>TEXT(daily!$B7099,"mmmm")</f>
        <v>January</v>
      </c>
      <c r="R7099" s="313" t="str">
        <f t="shared" si="150"/>
        <v>1900</v>
      </c>
    </row>
    <row r="7100" ht="24" customHeight="1" spans="16:18">
      <c r="P7100" s="394" t="str">
        <f>TEXT(daily!$B7100,"mmmm")</f>
        <v>January</v>
      </c>
      <c r="R7100" s="313" t="str">
        <f t="shared" si="150"/>
        <v>1900</v>
      </c>
    </row>
    <row r="7101" ht="24" customHeight="1" spans="16:18">
      <c r="P7101" s="394" t="str">
        <f>TEXT(daily!$B7101,"mmmm")</f>
        <v>January</v>
      </c>
      <c r="R7101" s="313" t="str">
        <f t="shared" si="150"/>
        <v>1900</v>
      </c>
    </row>
    <row r="7102" ht="24" customHeight="1" spans="16:18">
      <c r="P7102" s="394" t="str">
        <f>TEXT(daily!$B7102,"mmmm")</f>
        <v>January</v>
      </c>
      <c r="R7102" s="313" t="str">
        <f t="shared" si="150"/>
        <v>1900</v>
      </c>
    </row>
    <row r="7103" ht="24" customHeight="1" spans="16:18">
      <c r="P7103" s="394" t="str">
        <f>TEXT(daily!$B7103,"mmmm")</f>
        <v>January</v>
      </c>
      <c r="R7103" s="313" t="str">
        <f t="shared" si="150"/>
        <v>1900</v>
      </c>
    </row>
    <row r="7104" ht="24" customHeight="1" spans="16:18">
      <c r="P7104" s="394" t="str">
        <f>TEXT(daily!$B7104,"mmmm")</f>
        <v>January</v>
      </c>
      <c r="R7104" s="313" t="str">
        <f t="shared" si="150"/>
        <v>1900</v>
      </c>
    </row>
    <row r="7105" ht="24" customHeight="1" spans="16:18">
      <c r="P7105" s="394" t="str">
        <f>TEXT(daily!$B7105,"mmmm")</f>
        <v>January</v>
      </c>
      <c r="R7105" s="313" t="str">
        <f t="shared" si="150"/>
        <v>1900</v>
      </c>
    </row>
    <row r="7106" ht="24" customHeight="1" spans="16:18">
      <c r="P7106" s="394" t="str">
        <f>TEXT(daily!$B7106,"mmmm")</f>
        <v>January</v>
      </c>
      <c r="R7106" s="313" t="str">
        <f t="shared" si="150"/>
        <v>1900</v>
      </c>
    </row>
    <row r="7107" ht="24" customHeight="1" spans="16:18">
      <c r="P7107" s="394" t="str">
        <f>TEXT(daily!$B7107,"mmmm")</f>
        <v>January</v>
      </c>
      <c r="R7107" s="313" t="str">
        <f t="shared" si="150"/>
        <v>1900</v>
      </c>
    </row>
    <row r="7108" ht="24" customHeight="1" spans="16:18">
      <c r="P7108" s="394" t="str">
        <f>TEXT(daily!$B7108,"mmmm")</f>
        <v>January</v>
      </c>
      <c r="R7108" s="313" t="str">
        <f t="shared" si="150"/>
        <v>1900</v>
      </c>
    </row>
    <row r="7109" ht="24" customHeight="1" spans="16:18">
      <c r="P7109" s="394" t="str">
        <f>TEXT(daily!$B7109,"mmmm")</f>
        <v>January</v>
      </c>
      <c r="R7109" s="313" t="str">
        <f t="shared" si="150"/>
        <v>1900</v>
      </c>
    </row>
    <row r="7110" ht="24" customHeight="1" spans="16:18">
      <c r="P7110" s="394" t="str">
        <f>TEXT(daily!$B7110,"mmmm")</f>
        <v>January</v>
      </c>
      <c r="R7110" s="313" t="str">
        <f t="shared" si="150"/>
        <v>1900</v>
      </c>
    </row>
    <row r="7111" ht="24" customHeight="1" spans="16:18">
      <c r="P7111" s="394" t="str">
        <f>TEXT(daily!$B7111,"mmmm")</f>
        <v>January</v>
      </c>
      <c r="R7111" s="313" t="str">
        <f t="shared" si="150"/>
        <v>1900</v>
      </c>
    </row>
    <row r="7112" ht="24" customHeight="1" spans="16:18">
      <c r="P7112" s="394" t="str">
        <f>TEXT(daily!$B7112,"mmmm")</f>
        <v>January</v>
      </c>
      <c r="R7112" s="313" t="str">
        <f t="shared" si="150"/>
        <v>1900</v>
      </c>
    </row>
    <row r="7113" ht="24" customHeight="1" spans="16:18">
      <c r="P7113" s="394" t="str">
        <f>TEXT(daily!$B7113,"mmmm")</f>
        <v>January</v>
      </c>
      <c r="R7113" s="313" t="str">
        <f t="shared" si="150"/>
        <v>1900</v>
      </c>
    </row>
    <row r="7114" ht="24" customHeight="1" spans="16:18">
      <c r="P7114" s="394" t="str">
        <f>TEXT(daily!$B7114,"mmmm")</f>
        <v>January</v>
      </c>
      <c r="R7114" s="313" t="str">
        <f t="shared" si="150"/>
        <v>1900</v>
      </c>
    </row>
    <row r="7115" ht="24" customHeight="1" spans="16:18">
      <c r="P7115" s="394" t="str">
        <f>TEXT(daily!$B7115,"mmmm")</f>
        <v>January</v>
      </c>
      <c r="R7115" s="313" t="str">
        <f t="shared" si="150"/>
        <v>1900</v>
      </c>
    </row>
    <row r="7116" ht="24" customHeight="1" spans="16:18">
      <c r="P7116" s="394" t="str">
        <f>TEXT(daily!$B7116,"mmmm")</f>
        <v>January</v>
      </c>
      <c r="R7116" s="313" t="str">
        <f t="shared" si="150"/>
        <v>1900</v>
      </c>
    </row>
    <row r="7117" ht="24" customHeight="1" spans="16:18">
      <c r="P7117" s="394" t="str">
        <f>TEXT(daily!$B7117,"mmmm")</f>
        <v>January</v>
      </c>
      <c r="R7117" s="313" t="str">
        <f t="shared" si="150"/>
        <v>1900</v>
      </c>
    </row>
    <row r="7118" ht="24" customHeight="1" spans="16:18">
      <c r="P7118" s="394" t="str">
        <f>TEXT(daily!$B7118,"mmmm")</f>
        <v>January</v>
      </c>
      <c r="R7118" s="313" t="str">
        <f t="shared" si="150"/>
        <v>1900</v>
      </c>
    </row>
    <row r="7119" ht="24" customHeight="1" spans="16:18">
      <c r="P7119" s="394" t="str">
        <f>TEXT(daily!$B7119,"mmmm")</f>
        <v>January</v>
      </c>
      <c r="R7119" s="313" t="str">
        <f t="shared" ref="R7119:R7182" si="151">TEXT(B7119,"yyyy")</f>
        <v>1900</v>
      </c>
    </row>
    <row r="7120" ht="24" customHeight="1" spans="16:18">
      <c r="P7120" s="394" t="str">
        <f>TEXT(daily!$B7120,"mmmm")</f>
        <v>January</v>
      </c>
      <c r="R7120" s="313" t="str">
        <f t="shared" si="151"/>
        <v>1900</v>
      </c>
    </row>
    <row r="7121" ht="24" customHeight="1" spans="16:18">
      <c r="P7121" s="394" t="str">
        <f>TEXT(daily!$B7121,"mmmm")</f>
        <v>January</v>
      </c>
      <c r="R7121" s="313" t="str">
        <f t="shared" si="151"/>
        <v>1900</v>
      </c>
    </row>
    <row r="7122" ht="24" customHeight="1" spans="16:18">
      <c r="P7122" s="394" t="str">
        <f>TEXT(daily!$B7122,"mmmm")</f>
        <v>January</v>
      </c>
      <c r="R7122" s="313" t="str">
        <f t="shared" si="151"/>
        <v>1900</v>
      </c>
    </row>
    <row r="7123" ht="24" customHeight="1" spans="16:18">
      <c r="P7123" s="394" t="str">
        <f>TEXT(daily!$B7123,"mmmm")</f>
        <v>January</v>
      </c>
      <c r="R7123" s="313" t="str">
        <f t="shared" si="151"/>
        <v>1900</v>
      </c>
    </row>
    <row r="7124" ht="24" customHeight="1" spans="16:18">
      <c r="P7124" s="394" t="str">
        <f>TEXT(daily!$B7124,"mmmm")</f>
        <v>January</v>
      </c>
      <c r="R7124" s="313" t="str">
        <f t="shared" si="151"/>
        <v>1900</v>
      </c>
    </row>
    <row r="7125" ht="24" customHeight="1" spans="16:18">
      <c r="P7125" s="394" t="str">
        <f>TEXT(daily!$B7125,"mmmm")</f>
        <v>January</v>
      </c>
      <c r="R7125" s="313" t="str">
        <f t="shared" si="151"/>
        <v>1900</v>
      </c>
    </row>
    <row r="7126" ht="24" customHeight="1" spans="16:18">
      <c r="P7126" s="394" t="str">
        <f>TEXT(daily!$B7126,"mmmm")</f>
        <v>January</v>
      </c>
      <c r="R7126" s="313" t="str">
        <f t="shared" si="151"/>
        <v>1900</v>
      </c>
    </row>
    <row r="7127" ht="24" customHeight="1" spans="16:18">
      <c r="P7127" s="394" t="str">
        <f>TEXT(daily!$B7127,"mmmm")</f>
        <v>January</v>
      </c>
      <c r="R7127" s="313" t="str">
        <f t="shared" si="151"/>
        <v>1900</v>
      </c>
    </row>
    <row r="7128" ht="24" customHeight="1" spans="16:18">
      <c r="P7128" s="394" t="str">
        <f>TEXT(daily!$B7128,"mmmm")</f>
        <v>January</v>
      </c>
      <c r="R7128" s="313" t="str">
        <f t="shared" si="151"/>
        <v>1900</v>
      </c>
    </row>
    <row r="7129" ht="24" customHeight="1" spans="16:18">
      <c r="P7129" s="394" t="str">
        <f>TEXT(daily!$B7129,"mmmm")</f>
        <v>January</v>
      </c>
      <c r="R7129" s="313" t="str">
        <f t="shared" si="151"/>
        <v>1900</v>
      </c>
    </row>
    <row r="7130" ht="24" customHeight="1" spans="16:18">
      <c r="P7130" s="394" t="str">
        <f>TEXT(daily!$B7130,"mmmm")</f>
        <v>January</v>
      </c>
      <c r="R7130" s="313" t="str">
        <f t="shared" si="151"/>
        <v>1900</v>
      </c>
    </row>
    <row r="7131" ht="24" customHeight="1" spans="16:18">
      <c r="P7131" s="394" t="str">
        <f>TEXT(daily!$B7131,"mmmm")</f>
        <v>January</v>
      </c>
      <c r="R7131" s="313" t="str">
        <f t="shared" si="151"/>
        <v>1900</v>
      </c>
    </row>
    <row r="7132" ht="24" customHeight="1" spans="16:18">
      <c r="P7132" s="394" t="str">
        <f>TEXT(daily!$B7132,"mmmm")</f>
        <v>January</v>
      </c>
      <c r="R7132" s="313" t="str">
        <f t="shared" si="151"/>
        <v>1900</v>
      </c>
    </row>
    <row r="7133" ht="24" customHeight="1" spans="16:18">
      <c r="P7133" s="394" t="str">
        <f>TEXT(daily!$B7133,"mmmm")</f>
        <v>January</v>
      </c>
      <c r="R7133" s="313" t="str">
        <f t="shared" si="151"/>
        <v>1900</v>
      </c>
    </row>
    <row r="7134" ht="24" customHeight="1" spans="16:18">
      <c r="P7134" s="394" t="str">
        <f>TEXT(daily!$B7134,"mmmm")</f>
        <v>January</v>
      </c>
      <c r="R7134" s="313" t="str">
        <f t="shared" si="151"/>
        <v>1900</v>
      </c>
    </row>
    <row r="7135" ht="24" customHeight="1" spans="16:18">
      <c r="P7135" s="394" t="str">
        <f>TEXT(daily!$B7135,"mmmm")</f>
        <v>January</v>
      </c>
      <c r="R7135" s="313" t="str">
        <f t="shared" si="151"/>
        <v>1900</v>
      </c>
    </row>
    <row r="7136" ht="24" customHeight="1" spans="16:18">
      <c r="P7136" s="394" t="str">
        <f>TEXT(daily!$B7136,"mmmm")</f>
        <v>January</v>
      </c>
      <c r="R7136" s="313" t="str">
        <f t="shared" si="151"/>
        <v>1900</v>
      </c>
    </row>
    <row r="7137" ht="24" customHeight="1" spans="16:18">
      <c r="P7137" s="394" t="str">
        <f>TEXT(daily!$B7137,"mmmm")</f>
        <v>January</v>
      </c>
      <c r="R7137" s="313" t="str">
        <f t="shared" si="151"/>
        <v>1900</v>
      </c>
    </row>
    <row r="7138" ht="24" customHeight="1" spans="16:18">
      <c r="P7138" s="394" t="str">
        <f>TEXT(daily!$B7138,"mmmm")</f>
        <v>January</v>
      </c>
      <c r="R7138" s="313" t="str">
        <f t="shared" si="151"/>
        <v>1900</v>
      </c>
    </row>
    <row r="7139" ht="24" customHeight="1" spans="16:18">
      <c r="P7139" s="394" t="str">
        <f>TEXT(daily!$B7139,"mmmm")</f>
        <v>January</v>
      </c>
      <c r="R7139" s="313" t="str">
        <f t="shared" si="151"/>
        <v>1900</v>
      </c>
    </row>
    <row r="7140" ht="24" customHeight="1" spans="16:18">
      <c r="P7140" s="394" t="str">
        <f>TEXT(daily!$B7140,"mmmm")</f>
        <v>January</v>
      </c>
      <c r="R7140" s="313" t="str">
        <f t="shared" si="151"/>
        <v>1900</v>
      </c>
    </row>
    <row r="7141" ht="24" customHeight="1" spans="16:18">
      <c r="P7141" s="394" t="str">
        <f>TEXT(daily!$B7141,"mmmm")</f>
        <v>January</v>
      </c>
      <c r="R7141" s="313" t="str">
        <f t="shared" si="151"/>
        <v>1900</v>
      </c>
    </row>
    <row r="7142" ht="24" customHeight="1" spans="16:18">
      <c r="P7142" s="394" t="str">
        <f>TEXT(daily!$B7142,"mmmm")</f>
        <v>January</v>
      </c>
      <c r="R7142" s="313" t="str">
        <f t="shared" si="151"/>
        <v>1900</v>
      </c>
    </row>
    <row r="7143" ht="24" customHeight="1" spans="16:18">
      <c r="P7143" s="394" t="str">
        <f>TEXT(daily!$B7143,"mmmm")</f>
        <v>January</v>
      </c>
      <c r="R7143" s="313" t="str">
        <f t="shared" si="151"/>
        <v>1900</v>
      </c>
    </row>
    <row r="7144" ht="24" customHeight="1" spans="16:18">
      <c r="P7144" s="394" t="str">
        <f>TEXT(daily!$B7144,"mmmm")</f>
        <v>January</v>
      </c>
      <c r="R7144" s="313" t="str">
        <f t="shared" si="151"/>
        <v>1900</v>
      </c>
    </row>
    <row r="7145" ht="24" customHeight="1" spans="16:18">
      <c r="P7145" s="394" t="str">
        <f>TEXT(daily!$B7145,"mmmm")</f>
        <v>January</v>
      </c>
      <c r="R7145" s="313" t="str">
        <f t="shared" si="151"/>
        <v>1900</v>
      </c>
    </row>
    <row r="7146" ht="24" customHeight="1" spans="16:18">
      <c r="P7146" s="394" t="str">
        <f>TEXT(daily!$B7146,"mmmm")</f>
        <v>January</v>
      </c>
      <c r="R7146" s="313" t="str">
        <f t="shared" si="151"/>
        <v>1900</v>
      </c>
    </row>
    <row r="7147" ht="24" customHeight="1" spans="16:18">
      <c r="P7147" s="394" t="str">
        <f>TEXT(daily!$B7147,"mmmm")</f>
        <v>January</v>
      </c>
      <c r="R7147" s="313" t="str">
        <f t="shared" si="151"/>
        <v>1900</v>
      </c>
    </row>
    <row r="7148" ht="24" customHeight="1" spans="16:18">
      <c r="P7148" s="394" t="str">
        <f>TEXT(daily!$B7148,"mmmm")</f>
        <v>January</v>
      </c>
      <c r="R7148" s="313" t="str">
        <f t="shared" si="151"/>
        <v>1900</v>
      </c>
    </row>
    <row r="7149" ht="24" customHeight="1" spans="16:18">
      <c r="P7149" s="394" t="str">
        <f>TEXT(daily!$B7149,"mmmm")</f>
        <v>January</v>
      </c>
      <c r="R7149" s="313" t="str">
        <f t="shared" si="151"/>
        <v>1900</v>
      </c>
    </row>
    <row r="7150" ht="24" customHeight="1" spans="16:18">
      <c r="P7150" s="394" t="str">
        <f>TEXT(daily!$B7150,"mmmm")</f>
        <v>January</v>
      </c>
      <c r="R7150" s="313" t="str">
        <f t="shared" si="151"/>
        <v>1900</v>
      </c>
    </row>
    <row r="7151" ht="24" customHeight="1" spans="16:18">
      <c r="P7151" s="394" t="str">
        <f>TEXT(daily!$B7151,"mmmm")</f>
        <v>January</v>
      </c>
      <c r="R7151" s="313" t="str">
        <f t="shared" si="151"/>
        <v>1900</v>
      </c>
    </row>
    <row r="7152" ht="24" customHeight="1" spans="16:18">
      <c r="P7152" s="394" t="str">
        <f>TEXT(daily!$B7152,"mmmm")</f>
        <v>January</v>
      </c>
      <c r="R7152" s="313" t="str">
        <f t="shared" si="151"/>
        <v>1900</v>
      </c>
    </row>
    <row r="7153" ht="24" customHeight="1" spans="16:18">
      <c r="P7153" s="394" t="str">
        <f>TEXT(daily!$B7153,"mmmm")</f>
        <v>January</v>
      </c>
      <c r="R7153" s="313" t="str">
        <f t="shared" si="151"/>
        <v>1900</v>
      </c>
    </row>
    <row r="7154" ht="24" customHeight="1" spans="16:18">
      <c r="P7154" s="394" t="str">
        <f>TEXT(daily!$B7154,"mmmm")</f>
        <v>January</v>
      </c>
      <c r="R7154" s="313" t="str">
        <f t="shared" si="151"/>
        <v>1900</v>
      </c>
    </row>
    <row r="7155" ht="24" customHeight="1" spans="16:18">
      <c r="P7155" s="394" t="str">
        <f>TEXT(daily!$B7155,"mmmm")</f>
        <v>January</v>
      </c>
      <c r="R7155" s="313" t="str">
        <f t="shared" si="151"/>
        <v>1900</v>
      </c>
    </row>
    <row r="7156" ht="24" customHeight="1" spans="16:18">
      <c r="P7156" s="394" t="str">
        <f>TEXT(daily!$B7156,"mmmm")</f>
        <v>January</v>
      </c>
      <c r="R7156" s="313" t="str">
        <f t="shared" si="151"/>
        <v>1900</v>
      </c>
    </row>
    <row r="7157" ht="24" customHeight="1" spans="16:18">
      <c r="P7157" s="394" t="str">
        <f>TEXT(daily!$B7157,"mmmm")</f>
        <v>January</v>
      </c>
      <c r="R7157" s="313" t="str">
        <f t="shared" si="151"/>
        <v>1900</v>
      </c>
    </row>
    <row r="7158" ht="24" customHeight="1" spans="16:18">
      <c r="P7158" s="394" t="str">
        <f>TEXT(daily!$B7158,"mmmm")</f>
        <v>January</v>
      </c>
      <c r="R7158" s="313" t="str">
        <f t="shared" si="151"/>
        <v>1900</v>
      </c>
    </row>
    <row r="7159" ht="24" customHeight="1" spans="16:18">
      <c r="P7159" s="394" t="str">
        <f>TEXT(daily!$B7159,"mmmm")</f>
        <v>January</v>
      </c>
      <c r="R7159" s="313" t="str">
        <f t="shared" si="151"/>
        <v>1900</v>
      </c>
    </row>
    <row r="7160" ht="24" customHeight="1" spans="16:18">
      <c r="P7160" s="394" t="str">
        <f>TEXT(daily!$B7160,"mmmm")</f>
        <v>January</v>
      </c>
      <c r="R7160" s="313" t="str">
        <f t="shared" si="151"/>
        <v>1900</v>
      </c>
    </row>
    <row r="7161" ht="24" customHeight="1" spans="16:18">
      <c r="P7161" s="394" t="str">
        <f>TEXT(daily!$B7161,"mmmm")</f>
        <v>January</v>
      </c>
      <c r="R7161" s="313" t="str">
        <f t="shared" si="151"/>
        <v>1900</v>
      </c>
    </row>
    <row r="7162" ht="24" customHeight="1" spans="16:18">
      <c r="P7162" s="394" t="str">
        <f>TEXT(daily!$B7162,"mmmm")</f>
        <v>January</v>
      </c>
      <c r="R7162" s="313" t="str">
        <f t="shared" si="151"/>
        <v>1900</v>
      </c>
    </row>
    <row r="7163" ht="24" customHeight="1" spans="16:18">
      <c r="P7163" s="394" t="str">
        <f>TEXT(daily!$B7163,"mmmm")</f>
        <v>January</v>
      </c>
      <c r="R7163" s="313" t="str">
        <f t="shared" si="151"/>
        <v>1900</v>
      </c>
    </row>
    <row r="7164" ht="24" customHeight="1" spans="16:18">
      <c r="P7164" s="394" t="str">
        <f>TEXT(daily!$B7164,"mmmm")</f>
        <v>January</v>
      </c>
      <c r="R7164" s="313" t="str">
        <f t="shared" si="151"/>
        <v>1900</v>
      </c>
    </row>
    <row r="7165" ht="24" customHeight="1" spans="16:18">
      <c r="P7165" s="394" t="str">
        <f>TEXT(daily!$B7165,"mmmm")</f>
        <v>January</v>
      </c>
      <c r="R7165" s="313" t="str">
        <f t="shared" si="151"/>
        <v>1900</v>
      </c>
    </row>
    <row r="7166" ht="24" customHeight="1" spans="16:18">
      <c r="P7166" s="394" t="str">
        <f>TEXT(daily!$B7166,"mmmm")</f>
        <v>January</v>
      </c>
      <c r="R7166" s="313" t="str">
        <f t="shared" si="151"/>
        <v>1900</v>
      </c>
    </row>
    <row r="7167" ht="24" customHeight="1" spans="16:18">
      <c r="P7167" s="394" t="str">
        <f>TEXT(daily!$B7167,"mmmm")</f>
        <v>January</v>
      </c>
      <c r="R7167" s="313" t="str">
        <f t="shared" si="151"/>
        <v>1900</v>
      </c>
    </row>
    <row r="7168" ht="24" customHeight="1" spans="16:18">
      <c r="P7168" s="394" t="str">
        <f>TEXT(daily!$B7168,"mmmm")</f>
        <v>January</v>
      </c>
      <c r="R7168" s="313" t="str">
        <f t="shared" si="151"/>
        <v>1900</v>
      </c>
    </row>
    <row r="7169" ht="24" customHeight="1" spans="16:18">
      <c r="P7169" s="394" t="str">
        <f>TEXT(daily!$B7169,"mmmm")</f>
        <v>January</v>
      </c>
      <c r="R7169" s="313" t="str">
        <f t="shared" si="151"/>
        <v>1900</v>
      </c>
    </row>
    <row r="7170" ht="24" customHeight="1" spans="16:18">
      <c r="P7170" s="394" t="str">
        <f>TEXT(daily!$B7170,"mmmm")</f>
        <v>January</v>
      </c>
      <c r="R7170" s="313" t="str">
        <f t="shared" si="151"/>
        <v>1900</v>
      </c>
    </row>
    <row r="7171" ht="24" customHeight="1" spans="16:18">
      <c r="P7171" s="394" t="str">
        <f>TEXT(daily!$B7171,"mmmm")</f>
        <v>January</v>
      </c>
      <c r="R7171" s="313" t="str">
        <f t="shared" si="151"/>
        <v>1900</v>
      </c>
    </row>
    <row r="7172" ht="24" customHeight="1" spans="16:18">
      <c r="P7172" s="394" t="str">
        <f>TEXT(daily!$B7172,"mmmm")</f>
        <v>January</v>
      </c>
      <c r="R7172" s="313" t="str">
        <f t="shared" si="151"/>
        <v>1900</v>
      </c>
    </row>
    <row r="7173" ht="24" customHeight="1" spans="16:18">
      <c r="P7173" s="394" t="str">
        <f>TEXT(daily!$B7173,"mmmm")</f>
        <v>January</v>
      </c>
      <c r="R7173" s="313" t="str">
        <f t="shared" si="151"/>
        <v>1900</v>
      </c>
    </row>
    <row r="7174" ht="24" customHeight="1" spans="16:18">
      <c r="P7174" s="394" t="str">
        <f>TEXT(daily!$B7174,"mmmm")</f>
        <v>January</v>
      </c>
      <c r="R7174" s="313" t="str">
        <f t="shared" si="151"/>
        <v>1900</v>
      </c>
    </row>
    <row r="7175" ht="24" customHeight="1" spans="16:18">
      <c r="P7175" s="394" t="str">
        <f>TEXT(daily!$B7175,"mmmm")</f>
        <v>January</v>
      </c>
      <c r="R7175" s="313" t="str">
        <f t="shared" si="151"/>
        <v>1900</v>
      </c>
    </row>
    <row r="7176" ht="24" customHeight="1" spans="16:18">
      <c r="P7176" s="394" t="str">
        <f>TEXT(daily!$B7176,"mmmm")</f>
        <v>January</v>
      </c>
      <c r="R7176" s="313" t="str">
        <f t="shared" si="151"/>
        <v>1900</v>
      </c>
    </row>
    <row r="7177" ht="24" customHeight="1" spans="16:18">
      <c r="P7177" s="394" t="str">
        <f>TEXT(daily!$B7177,"mmmm")</f>
        <v>January</v>
      </c>
      <c r="R7177" s="313" t="str">
        <f t="shared" si="151"/>
        <v>1900</v>
      </c>
    </row>
    <row r="7178" ht="24" customHeight="1" spans="16:18">
      <c r="P7178" s="394" t="str">
        <f>TEXT(daily!$B7178,"mmmm")</f>
        <v>January</v>
      </c>
      <c r="R7178" s="313" t="str">
        <f t="shared" si="151"/>
        <v>1900</v>
      </c>
    </row>
    <row r="7179" ht="24" customHeight="1" spans="16:18">
      <c r="P7179" s="394" t="str">
        <f>TEXT(daily!$B7179,"mmmm")</f>
        <v>January</v>
      </c>
      <c r="R7179" s="313" t="str">
        <f t="shared" si="151"/>
        <v>1900</v>
      </c>
    </row>
    <row r="7180" ht="24" customHeight="1" spans="16:18">
      <c r="P7180" s="394" t="str">
        <f>TEXT(daily!$B7180,"mmmm")</f>
        <v>January</v>
      </c>
      <c r="R7180" s="313" t="str">
        <f t="shared" si="151"/>
        <v>1900</v>
      </c>
    </row>
    <row r="7181" ht="24" customHeight="1" spans="16:18">
      <c r="P7181" s="394" t="str">
        <f>TEXT(daily!$B7181,"mmmm")</f>
        <v>January</v>
      </c>
      <c r="R7181" s="313" t="str">
        <f t="shared" si="151"/>
        <v>1900</v>
      </c>
    </row>
    <row r="7182" ht="24" customHeight="1" spans="16:18">
      <c r="P7182" s="394" t="str">
        <f>TEXT(daily!$B7182,"mmmm")</f>
        <v>January</v>
      </c>
      <c r="R7182" s="313" t="str">
        <f t="shared" si="151"/>
        <v>1900</v>
      </c>
    </row>
    <row r="7183" ht="24" customHeight="1" spans="16:18">
      <c r="P7183" s="394" t="str">
        <f>TEXT(daily!$B7183,"mmmm")</f>
        <v>January</v>
      </c>
      <c r="R7183" s="313" t="str">
        <f t="shared" ref="R7183:R7246" si="152">TEXT(B7183,"yyyy")</f>
        <v>1900</v>
      </c>
    </row>
    <row r="7184" ht="24" customHeight="1" spans="16:18">
      <c r="P7184" s="394" t="str">
        <f>TEXT(daily!$B7184,"mmmm")</f>
        <v>January</v>
      </c>
      <c r="R7184" s="313" t="str">
        <f t="shared" si="152"/>
        <v>1900</v>
      </c>
    </row>
    <row r="7185" ht="24" customHeight="1" spans="16:18">
      <c r="P7185" s="394" t="str">
        <f>TEXT(daily!$B7185,"mmmm")</f>
        <v>January</v>
      </c>
      <c r="R7185" s="313" t="str">
        <f t="shared" si="152"/>
        <v>1900</v>
      </c>
    </row>
    <row r="7186" ht="24" customHeight="1" spans="16:18">
      <c r="P7186" s="394" t="str">
        <f>TEXT(daily!$B7186,"mmmm")</f>
        <v>January</v>
      </c>
      <c r="R7186" s="313" t="str">
        <f t="shared" si="152"/>
        <v>1900</v>
      </c>
    </row>
    <row r="7187" ht="24" customHeight="1" spans="16:18">
      <c r="P7187" s="394" t="str">
        <f>TEXT(daily!$B7187,"mmmm")</f>
        <v>January</v>
      </c>
      <c r="R7187" s="313" t="str">
        <f t="shared" si="152"/>
        <v>1900</v>
      </c>
    </row>
    <row r="7188" ht="24" customHeight="1" spans="16:18">
      <c r="P7188" s="394" t="str">
        <f>TEXT(daily!$B7188,"mmmm")</f>
        <v>January</v>
      </c>
      <c r="R7188" s="313" t="str">
        <f t="shared" si="152"/>
        <v>1900</v>
      </c>
    </row>
    <row r="7189" ht="24" customHeight="1" spans="16:18">
      <c r="P7189" s="394" t="str">
        <f>TEXT(daily!$B7189,"mmmm")</f>
        <v>January</v>
      </c>
      <c r="R7189" s="313" t="str">
        <f t="shared" si="152"/>
        <v>1900</v>
      </c>
    </row>
    <row r="7190" ht="24" customHeight="1" spans="16:18">
      <c r="P7190" s="394" t="str">
        <f>TEXT(daily!$B7190,"mmmm")</f>
        <v>January</v>
      </c>
      <c r="R7190" s="313" t="str">
        <f t="shared" si="152"/>
        <v>1900</v>
      </c>
    </row>
    <row r="7191" ht="24" customHeight="1" spans="16:18">
      <c r="P7191" s="394" t="str">
        <f>TEXT(daily!$B7191,"mmmm")</f>
        <v>January</v>
      </c>
      <c r="R7191" s="313" t="str">
        <f t="shared" si="152"/>
        <v>1900</v>
      </c>
    </row>
    <row r="7192" ht="24" customHeight="1" spans="16:18">
      <c r="P7192" s="394" t="str">
        <f>TEXT(daily!$B7192,"mmmm")</f>
        <v>January</v>
      </c>
      <c r="R7192" s="313" t="str">
        <f t="shared" si="152"/>
        <v>1900</v>
      </c>
    </row>
    <row r="7193" ht="24" customHeight="1" spans="16:18">
      <c r="P7193" s="394" t="str">
        <f>TEXT(daily!$B7193,"mmmm")</f>
        <v>January</v>
      </c>
      <c r="R7193" s="313" t="str">
        <f t="shared" si="152"/>
        <v>1900</v>
      </c>
    </row>
    <row r="7194" ht="24" customHeight="1" spans="16:18">
      <c r="P7194" s="394" t="str">
        <f>TEXT(daily!$B7194,"mmmm")</f>
        <v>January</v>
      </c>
      <c r="R7194" s="313" t="str">
        <f t="shared" si="152"/>
        <v>1900</v>
      </c>
    </row>
    <row r="7195" ht="24" customHeight="1" spans="16:18">
      <c r="P7195" s="394" t="str">
        <f>TEXT(daily!$B7195,"mmmm")</f>
        <v>January</v>
      </c>
      <c r="R7195" s="313" t="str">
        <f t="shared" si="152"/>
        <v>1900</v>
      </c>
    </row>
    <row r="7196" ht="24" customHeight="1" spans="16:18">
      <c r="P7196" s="394" t="str">
        <f>TEXT(daily!$B7196,"mmmm")</f>
        <v>January</v>
      </c>
      <c r="R7196" s="313" t="str">
        <f t="shared" si="152"/>
        <v>1900</v>
      </c>
    </row>
    <row r="7197" ht="24" customHeight="1" spans="16:18">
      <c r="P7197" s="394" t="str">
        <f>TEXT(daily!$B7197,"mmmm")</f>
        <v>January</v>
      </c>
      <c r="R7197" s="313" t="str">
        <f t="shared" si="152"/>
        <v>1900</v>
      </c>
    </row>
    <row r="7198" ht="24" customHeight="1" spans="16:18">
      <c r="P7198" s="394" t="str">
        <f>TEXT(daily!$B7198,"mmmm")</f>
        <v>January</v>
      </c>
      <c r="R7198" s="313" t="str">
        <f t="shared" si="152"/>
        <v>1900</v>
      </c>
    </row>
    <row r="7199" ht="24" customHeight="1" spans="16:18">
      <c r="P7199" s="394" t="str">
        <f>TEXT(daily!$B7199,"mmmm")</f>
        <v>January</v>
      </c>
      <c r="R7199" s="313" t="str">
        <f t="shared" si="152"/>
        <v>1900</v>
      </c>
    </row>
    <row r="7200" ht="24" customHeight="1" spans="16:18">
      <c r="P7200" s="394" t="str">
        <f>TEXT(daily!$B7200,"mmmm")</f>
        <v>January</v>
      </c>
      <c r="R7200" s="313" t="str">
        <f t="shared" si="152"/>
        <v>1900</v>
      </c>
    </row>
    <row r="7201" ht="24" customHeight="1" spans="16:18">
      <c r="P7201" s="394" t="str">
        <f>TEXT(daily!$B7201,"mmmm")</f>
        <v>January</v>
      </c>
      <c r="R7201" s="313" t="str">
        <f t="shared" si="152"/>
        <v>1900</v>
      </c>
    </row>
    <row r="7202" ht="24" customHeight="1" spans="16:18">
      <c r="P7202" s="394" t="str">
        <f>TEXT(daily!$B7202,"mmmm")</f>
        <v>January</v>
      </c>
      <c r="R7202" s="313" t="str">
        <f t="shared" si="152"/>
        <v>1900</v>
      </c>
    </row>
    <row r="7203" ht="24" customHeight="1" spans="16:18">
      <c r="P7203" s="394" t="str">
        <f>TEXT(daily!$B7203,"mmmm")</f>
        <v>January</v>
      </c>
      <c r="R7203" s="313" t="str">
        <f t="shared" si="152"/>
        <v>1900</v>
      </c>
    </row>
    <row r="7204" ht="24" customHeight="1" spans="16:18">
      <c r="P7204" s="394" t="str">
        <f>TEXT(daily!$B7204,"mmmm")</f>
        <v>January</v>
      </c>
      <c r="R7204" s="313" t="str">
        <f t="shared" si="152"/>
        <v>1900</v>
      </c>
    </row>
    <row r="7205" ht="24" customHeight="1" spans="16:18">
      <c r="P7205" s="394" t="str">
        <f>TEXT(daily!$B7205,"mmmm")</f>
        <v>January</v>
      </c>
      <c r="R7205" s="313" t="str">
        <f t="shared" si="152"/>
        <v>1900</v>
      </c>
    </row>
    <row r="7206" ht="24" customHeight="1" spans="16:18">
      <c r="P7206" s="394" t="str">
        <f>TEXT(daily!$B7206,"mmmm")</f>
        <v>January</v>
      </c>
      <c r="R7206" s="313" t="str">
        <f t="shared" si="152"/>
        <v>1900</v>
      </c>
    </row>
    <row r="7207" ht="24" customHeight="1" spans="16:18">
      <c r="P7207" s="394" t="str">
        <f>TEXT(daily!$B7207,"mmmm")</f>
        <v>January</v>
      </c>
      <c r="R7207" s="313" t="str">
        <f t="shared" si="152"/>
        <v>1900</v>
      </c>
    </row>
    <row r="7208" ht="24" customHeight="1" spans="16:18">
      <c r="P7208" s="394" t="str">
        <f>TEXT(daily!$B7208,"mmmm")</f>
        <v>January</v>
      </c>
      <c r="R7208" s="313" t="str">
        <f t="shared" si="152"/>
        <v>1900</v>
      </c>
    </row>
    <row r="7209" ht="24" customHeight="1" spans="16:18">
      <c r="P7209" s="394" t="str">
        <f>TEXT(daily!$B7209,"mmmm")</f>
        <v>January</v>
      </c>
      <c r="R7209" s="313" t="str">
        <f t="shared" si="152"/>
        <v>1900</v>
      </c>
    </row>
    <row r="7210" ht="24" customHeight="1" spans="16:18">
      <c r="P7210" s="394" t="str">
        <f>TEXT(daily!$B7210,"mmmm")</f>
        <v>January</v>
      </c>
      <c r="R7210" s="313" t="str">
        <f t="shared" si="152"/>
        <v>1900</v>
      </c>
    </row>
    <row r="7211" ht="24" customHeight="1" spans="16:18">
      <c r="P7211" s="394" t="str">
        <f>TEXT(daily!$B7211,"mmmm")</f>
        <v>January</v>
      </c>
      <c r="R7211" s="313" t="str">
        <f t="shared" si="152"/>
        <v>1900</v>
      </c>
    </row>
    <row r="7212" ht="24" customHeight="1" spans="16:18">
      <c r="P7212" s="394" t="str">
        <f>TEXT(daily!$B7212,"mmmm")</f>
        <v>January</v>
      </c>
      <c r="R7212" s="313" t="str">
        <f t="shared" si="152"/>
        <v>1900</v>
      </c>
    </row>
    <row r="7213" ht="24" customHeight="1" spans="16:18">
      <c r="P7213" s="394" t="str">
        <f>TEXT(daily!$B7213,"mmmm")</f>
        <v>January</v>
      </c>
      <c r="R7213" s="313" t="str">
        <f t="shared" si="152"/>
        <v>1900</v>
      </c>
    </row>
    <row r="7214" ht="24" customHeight="1" spans="16:18">
      <c r="P7214" s="394" t="str">
        <f>TEXT(daily!$B7214,"mmmm")</f>
        <v>January</v>
      </c>
      <c r="R7214" s="313" t="str">
        <f t="shared" si="152"/>
        <v>1900</v>
      </c>
    </row>
    <row r="7215" ht="24" customHeight="1" spans="16:18">
      <c r="P7215" s="394" t="str">
        <f>TEXT(daily!$B7215,"mmmm")</f>
        <v>January</v>
      </c>
      <c r="R7215" s="313" t="str">
        <f t="shared" si="152"/>
        <v>1900</v>
      </c>
    </row>
    <row r="7216" ht="24" customHeight="1" spans="16:18">
      <c r="P7216" s="394" t="str">
        <f>TEXT(daily!$B7216,"mmmm")</f>
        <v>January</v>
      </c>
      <c r="R7216" s="313" t="str">
        <f t="shared" si="152"/>
        <v>1900</v>
      </c>
    </row>
    <row r="7217" ht="24" customHeight="1" spans="16:18">
      <c r="P7217" s="394" t="str">
        <f>TEXT(daily!$B7217,"mmmm")</f>
        <v>January</v>
      </c>
      <c r="R7217" s="313" t="str">
        <f t="shared" si="152"/>
        <v>1900</v>
      </c>
    </row>
    <row r="7218" ht="24" customHeight="1" spans="16:18">
      <c r="P7218" s="394" t="str">
        <f>TEXT(daily!$B7218,"mmmm")</f>
        <v>January</v>
      </c>
      <c r="R7218" s="313" t="str">
        <f t="shared" si="152"/>
        <v>1900</v>
      </c>
    </row>
    <row r="7219" ht="24" customHeight="1" spans="16:18">
      <c r="P7219" s="394" t="str">
        <f>TEXT(daily!$B7219,"mmmm")</f>
        <v>January</v>
      </c>
      <c r="R7219" s="313" t="str">
        <f t="shared" si="152"/>
        <v>1900</v>
      </c>
    </row>
    <row r="7220" ht="24" customHeight="1" spans="16:18">
      <c r="P7220" s="394" t="str">
        <f>TEXT(daily!$B7220,"mmmm")</f>
        <v>January</v>
      </c>
      <c r="R7220" s="313" t="str">
        <f t="shared" si="152"/>
        <v>1900</v>
      </c>
    </row>
    <row r="7221" ht="24" customHeight="1" spans="16:18">
      <c r="P7221" s="394" t="str">
        <f>TEXT(daily!$B7221,"mmmm")</f>
        <v>January</v>
      </c>
      <c r="R7221" s="313" t="str">
        <f t="shared" si="152"/>
        <v>1900</v>
      </c>
    </row>
    <row r="7222" ht="24" customHeight="1" spans="16:18">
      <c r="P7222" s="394" t="str">
        <f>TEXT(daily!$B7222,"mmmm")</f>
        <v>January</v>
      </c>
      <c r="R7222" s="313" t="str">
        <f t="shared" si="152"/>
        <v>1900</v>
      </c>
    </row>
    <row r="7223" ht="24" customHeight="1" spans="16:18">
      <c r="P7223" s="394" t="str">
        <f>TEXT(daily!$B7223,"mmmm")</f>
        <v>January</v>
      </c>
      <c r="R7223" s="313" t="str">
        <f t="shared" si="152"/>
        <v>1900</v>
      </c>
    </row>
    <row r="7224" ht="24" customHeight="1" spans="16:18">
      <c r="P7224" s="394" t="str">
        <f>TEXT(daily!$B7224,"mmmm")</f>
        <v>January</v>
      </c>
      <c r="R7224" s="313" t="str">
        <f t="shared" si="152"/>
        <v>1900</v>
      </c>
    </row>
    <row r="7225" ht="24" customHeight="1" spans="16:18">
      <c r="P7225" s="394" t="str">
        <f>TEXT(daily!$B7225,"mmmm")</f>
        <v>January</v>
      </c>
      <c r="R7225" s="313" t="str">
        <f t="shared" si="152"/>
        <v>1900</v>
      </c>
    </row>
    <row r="7226" ht="24" customHeight="1" spans="16:18">
      <c r="P7226" s="394" t="str">
        <f>TEXT(daily!$B7226,"mmmm")</f>
        <v>January</v>
      </c>
      <c r="R7226" s="313" t="str">
        <f t="shared" si="152"/>
        <v>1900</v>
      </c>
    </row>
    <row r="7227" ht="24" customHeight="1" spans="16:18">
      <c r="P7227" s="394" t="str">
        <f>TEXT(daily!$B7227,"mmmm")</f>
        <v>January</v>
      </c>
      <c r="R7227" s="313" t="str">
        <f t="shared" si="152"/>
        <v>1900</v>
      </c>
    </row>
    <row r="7228" ht="24" customHeight="1" spans="16:18">
      <c r="P7228" s="394" t="str">
        <f>TEXT(daily!$B7228,"mmmm")</f>
        <v>January</v>
      </c>
      <c r="R7228" s="313" t="str">
        <f t="shared" si="152"/>
        <v>1900</v>
      </c>
    </row>
    <row r="7229" ht="24" customHeight="1" spans="16:18">
      <c r="P7229" s="394" t="str">
        <f>TEXT(daily!$B7229,"mmmm")</f>
        <v>January</v>
      </c>
      <c r="R7229" s="313" t="str">
        <f t="shared" si="152"/>
        <v>1900</v>
      </c>
    </row>
    <row r="7230" ht="24" customHeight="1" spans="16:18">
      <c r="P7230" s="394" t="str">
        <f>TEXT(daily!$B7230,"mmmm")</f>
        <v>January</v>
      </c>
      <c r="R7230" s="313" t="str">
        <f t="shared" si="152"/>
        <v>1900</v>
      </c>
    </row>
    <row r="7231" ht="24" customHeight="1" spans="16:18">
      <c r="P7231" s="394" t="str">
        <f>TEXT(daily!$B7231,"mmmm")</f>
        <v>January</v>
      </c>
      <c r="R7231" s="313" t="str">
        <f t="shared" si="152"/>
        <v>1900</v>
      </c>
    </row>
    <row r="7232" ht="24" customHeight="1" spans="16:18">
      <c r="P7232" s="394" t="str">
        <f>TEXT(daily!$B7232,"mmmm")</f>
        <v>January</v>
      </c>
      <c r="R7232" s="313" t="str">
        <f t="shared" si="152"/>
        <v>1900</v>
      </c>
    </row>
    <row r="7233" ht="24" customHeight="1" spans="16:18">
      <c r="P7233" s="394" t="str">
        <f>TEXT(daily!$B7233,"mmmm")</f>
        <v>January</v>
      </c>
      <c r="R7233" s="313" t="str">
        <f t="shared" si="152"/>
        <v>1900</v>
      </c>
    </row>
    <row r="7234" ht="24" customHeight="1" spans="16:18">
      <c r="P7234" s="394" t="str">
        <f>TEXT(daily!$B7234,"mmmm")</f>
        <v>January</v>
      </c>
      <c r="R7234" s="313" t="str">
        <f t="shared" si="152"/>
        <v>1900</v>
      </c>
    </row>
    <row r="7235" ht="24" customHeight="1" spans="16:18">
      <c r="P7235" s="394" t="str">
        <f>TEXT(daily!$B7235,"mmmm")</f>
        <v>January</v>
      </c>
      <c r="R7235" s="313" t="str">
        <f t="shared" si="152"/>
        <v>1900</v>
      </c>
    </row>
    <row r="7236" ht="24" customHeight="1" spans="16:18">
      <c r="P7236" s="394" t="str">
        <f>TEXT(daily!$B7236,"mmmm")</f>
        <v>January</v>
      </c>
      <c r="R7236" s="313" t="str">
        <f t="shared" si="152"/>
        <v>1900</v>
      </c>
    </row>
    <row r="7237" ht="24" customHeight="1" spans="16:18">
      <c r="P7237" s="394" t="str">
        <f>TEXT(daily!$B7237,"mmmm")</f>
        <v>January</v>
      </c>
      <c r="R7237" s="313" t="str">
        <f t="shared" si="152"/>
        <v>1900</v>
      </c>
    </row>
    <row r="7238" ht="24" customHeight="1" spans="16:18">
      <c r="P7238" s="394" t="str">
        <f>TEXT(daily!$B7238,"mmmm")</f>
        <v>January</v>
      </c>
      <c r="R7238" s="313" t="str">
        <f t="shared" si="152"/>
        <v>1900</v>
      </c>
    </row>
    <row r="7239" ht="24" customHeight="1" spans="16:18">
      <c r="P7239" s="394" t="str">
        <f>TEXT(daily!$B7239,"mmmm")</f>
        <v>January</v>
      </c>
      <c r="R7239" s="313" t="str">
        <f t="shared" si="152"/>
        <v>1900</v>
      </c>
    </row>
    <row r="7240" ht="24" customHeight="1" spans="16:18">
      <c r="P7240" s="394" t="str">
        <f>TEXT(daily!$B7240,"mmmm")</f>
        <v>January</v>
      </c>
      <c r="R7240" s="313" t="str">
        <f t="shared" si="152"/>
        <v>1900</v>
      </c>
    </row>
    <row r="7241" ht="24" customHeight="1" spans="16:18">
      <c r="P7241" s="394" t="str">
        <f>TEXT(daily!$B7241,"mmmm")</f>
        <v>January</v>
      </c>
      <c r="R7241" s="313" t="str">
        <f t="shared" si="152"/>
        <v>1900</v>
      </c>
    </row>
    <row r="7242" ht="24" customHeight="1" spans="16:18">
      <c r="P7242" s="394" t="str">
        <f>TEXT(daily!$B7242,"mmmm")</f>
        <v>January</v>
      </c>
      <c r="R7242" s="313" t="str">
        <f t="shared" si="152"/>
        <v>1900</v>
      </c>
    </row>
    <row r="7243" ht="24" customHeight="1" spans="16:18">
      <c r="P7243" s="394" t="str">
        <f>TEXT(daily!$B7243,"mmmm")</f>
        <v>January</v>
      </c>
      <c r="R7243" s="313" t="str">
        <f t="shared" si="152"/>
        <v>1900</v>
      </c>
    </row>
    <row r="7244" ht="24" customHeight="1" spans="16:18">
      <c r="P7244" s="394" t="str">
        <f>TEXT(daily!$B7244,"mmmm")</f>
        <v>January</v>
      </c>
      <c r="R7244" s="313" t="str">
        <f t="shared" si="152"/>
        <v>1900</v>
      </c>
    </row>
    <row r="7245" ht="24" customHeight="1" spans="16:18">
      <c r="P7245" s="394" t="str">
        <f>TEXT(daily!$B7245,"mmmm")</f>
        <v>January</v>
      </c>
      <c r="R7245" s="313" t="str">
        <f t="shared" si="152"/>
        <v>1900</v>
      </c>
    </row>
    <row r="7246" ht="24" customHeight="1" spans="16:18">
      <c r="P7246" s="394" t="str">
        <f>TEXT(daily!$B7246,"mmmm")</f>
        <v>January</v>
      </c>
      <c r="R7246" s="313" t="str">
        <f t="shared" si="152"/>
        <v>1900</v>
      </c>
    </row>
    <row r="7247" ht="24" customHeight="1" spans="16:18">
      <c r="P7247" s="394" t="str">
        <f>TEXT(daily!$B7247,"mmmm")</f>
        <v>January</v>
      </c>
      <c r="R7247" s="313" t="str">
        <f t="shared" ref="R7247:R7310" si="153">TEXT(B7247,"yyyy")</f>
        <v>1900</v>
      </c>
    </row>
    <row r="7248" ht="24" customHeight="1" spans="16:18">
      <c r="P7248" s="394" t="str">
        <f>TEXT(daily!$B7248,"mmmm")</f>
        <v>January</v>
      </c>
      <c r="R7248" s="313" t="str">
        <f t="shared" si="153"/>
        <v>1900</v>
      </c>
    </row>
    <row r="7249" ht="24" customHeight="1" spans="16:18">
      <c r="P7249" s="394" t="str">
        <f>TEXT(daily!$B7249,"mmmm")</f>
        <v>January</v>
      </c>
      <c r="R7249" s="313" t="str">
        <f t="shared" si="153"/>
        <v>1900</v>
      </c>
    </row>
    <row r="7250" ht="24" customHeight="1" spans="16:18">
      <c r="P7250" s="394" t="str">
        <f>TEXT(daily!$B7250,"mmmm")</f>
        <v>January</v>
      </c>
      <c r="R7250" s="313" t="str">
        <f t="shared" si="153"/>
        <v>1900</v>
      </c>
    </row>
    <row r="7251" ht="24" customHeight="1" spans="16:18">
      <c r="P7251" s="394" t="str">
        <f>TEXT(daily!$B7251,"mmmm")</f>
        <v>January</v>
      </c>
      <c r="R7251" s="313" t="str">
        <f t="shared" si="153"/>
        <v>1900</v>
      </c>
    </row>
    <row r="7252" ht="24" customHeight="1" spans="16:18">
      <c r="P7252" s="394" t="str">
        <f>TEXT(daily!$B7252,"mmmm")</f>
        <v>January</v>
      </c>
      <c r="R7252" s="313" t="str">
        <f t="shared" si="153"/>
        <v>1900</v>
      </c>
    </row>
    <row r="7253" ht="24" customHeight="1" spans="16:18">
      <c r="P7253" s="394" t="str">
        <f>TEXT(daily!$B7253,"mmmm")</f>
        <v>January</v>
      </c>
      <c r="R7253" s="313" t="str">
        <f t="shared" si="153"/>
        <v>1900</v>
      </c>
    </row>
    <row r="7254" ht="24" customHeight="1" spans="16:18">
      <c r="P7254" s="394" t="str">
        <f>TEXT(daily!$B7254,"mmmm")</f>
        <v>January</v>
      </c>
      <c r="R7254" s="313" t="str">
        <f t="shared" si="153"/>
        <v>1900</v>
      </c>
    </row>
    <row r="7255" ht="24" customHeight="1" spans="16:18">
      <c r="P7255" s="394" t="str">
        <f>TEXT(daily!$B7255,"mmmm")</f>
        <v>January</v>
      </c>
      <c r="R7255" s="313" t="str">
        <f t="shared" si="153"/>
        <v>1900</v>
      </c>
    </row>
    <row r="7256" ht="24" customHeight="1" spans="16:18">
      <c r="P7256" s="394" t="str">
        <f>TEXT(daily!$B7256,"mmmm")</f>
        <v>January</v>
      </c>
      <c r="R7256" s="313" t="str">
        <f t="shared" si="153"/>
        <v>1900</v>
      </c>
    </row>
    <row r="7257" ht="24" customHeight="1" spans="16:18">
      <c r="P7257" s="394" t="str">
        <f>TEXT(daily!$B7257,"mmmm")</f>
        <v>January</v>
      </c>
      <c r="R7257" s="313" t="str">
        <f t="shared" si="153"/>
        <v>1900</v>
      </c>
    </row>
    <row r="7258" ht="24" customHeight="1" spans="16:18">
      <c r="P7258" s="394" t="str">
        <f>TEXT(daily!$B7258,"mmmm")</f>
        <v>January</v>
      </c>
      <c r="R7258" s="313" t="str">
        <f t="shared" si="153"/>
        <v>1900</v>
      </c>
    </row>
    <row r="7259" ht="24" customHeight="1" spans="16:18">
      <c r="P7259" s="394" t="str">
        <f>TEXT(daily!$B7259,"mmmm")</f>
        <v>January</v>
      </c>
      <c r="R7259" s="313" t="str">
        <f t="shared" si="153"/>
        <v>1900</v>
      </c>
    </row>
    <row r="7260" ht="24" customHeight="1" spans="16:18">
      <c r="P7260" s="394" t="str">
        <f>TEXT(daily!$B7260,"mmmm")</f>
        <v>January</v>
      </c>
      <c r="R7260" s="313" t="str">
        <f t="shared" si="153"/>
        <v>1900</v>
      </c>
    </row>
    <row r="7261" ht="24" customHeight="1" spans="16:18">
      <c r="P7261" s="394" t="str">
        <f>TEXT(daily!$B7261,"mmmm")</f>
        <v>January</v>
      </c>
      <c r="R7261" s="313" t="str">
        <f t="shared" si="153"/>
        <v>1900</v>
      </c>
    </row>
    <row r="7262" ht="24" customHeight="1" spans="16:18">
      <c r="P7262" s="394" t="str">
        <f>TEXT(daily!$B7262,"mmmm")</f>
        <v>January</v>
      </c>
      <c r="R7262" s="313" t="str">
        <f t="shared" si="153"/>
        <v>1900</v>
      </c>
    </row>
    <row r="7263" ht="24" customHeight="1" spans="16:18">
      <c r="P7263" s="394" t="str">
        <f>TEXT(daily!$B7263,"mmmm")</f>
        <v>January</v>
      </c>
      <c r="R7263" s="313" t="str">
        <f t="shared" si="153"/>
        <v>1900</v>
      </c>
    </row>
    <row r="7264" ht="24" customHeight="1" spans="16:18">
      <c r="P7264" s="394" t="str">
        <f>TEXT(daily!$B7264,"mmmm")</f>
        <v>January</v>
      </c>
      <c r="R7264" s="313" t="str">
        <f t="shared" si="153"/>
        <v>1900</v>
      </c>
    </row>
    <row r="7265" ht="24" customHeight="1" spans="16:18">
      <c r="P7265" s="394" t="str">
        <f>TEXT(daily!$B7265,"mmmm")</f>
        <v>January</v>
      </c>
      <c r="R7265" s="313" t="str">
        <f t="shared" si="153"/>
        <v>1900</v>
      </c>
    </row>
    <row r="7266" ht="24" customHeight="1" spans="16:18">
      <c r="P7266" s="394" t="str">
        <f>TEXT(daily!$B7266,"mmmm")</f>
        <v>January</v>
      </c>
      <c r="R7266" s="313" t="str">
        <f t="shared" si="153"/>
        <v>1900</v>
      </c>
    </row>
    <row r="7267" ht="24" customHeight="1" spans="16:18">
      <c r="P7267" s="394" t="str">
        <f>TEXT(daily!$B7267,"mmmm")</f>
        <v>January</v>
      </c>
      <c r="R7267" s="313" t="str">
        <f t="shared" si="153"/>
        <v>1900</v>
      </c>
    </row>
    <row r="7268" ht="24" customHeight="1" spans="16:18">
      <c r="P7268" s="394" t="str">
        <f>TEXT(daily!$B7268,"mmmm")</f>
        <v>January</v>
      </c>
      <c r="R7268" s="313" t="str">
        <f t="shared" si="153"/>
        <v>1900</v>
      </c>
    </row>
    <row r="7269" ht="24" customHeight="1" spans="16:18">
      <c r="P7269" s="394" t="str">
        <f>TEXT(daily!$B7269,"mmmm")</f>
        <v>January</v>
      </c>
      <c r="R7269" s="313" t="str">
        <f t="shared" si="153"/>
        <v>1900</v>
      </c>
    </row>
    <row r="7270" ht="24" customHeight="1" spans="16:18">
      <c r="P7270" s="394" t="str">
        <f>TEXT(daily!$B7270,"mmmm")</f>
        <v>January</v>
      </c>
      <c r="R7270" s="313" t="str">
        <f t="shared" si="153"/>
        <v>1900</v>
      </c>
    </row>
    <row r="7271" ht="24" customHeight="1" spans="16:18">
      <c r="P7271" s="394" t="str">
        <f>TEXT(daily!$B7271,"mmmm")</f>
        <v>January</v>
      </c>
      <c r="R7271" s="313" t="str">
        <f t="shared" si="153"/>
        <v>1900</v>
      </c>
    </row>
    <row r="7272" ht="24" customHeight="1" spans="16:18">
      <c r="P7272" s="394" t="str">
        <f>TEXT(daily!$B7272,"mmmm")</f>
        <v>January</v>
      </c>
      <c r="R7272" s="313" t="str">
        <f t="shared" si="153"/>
        <v>1900</v>
      </c>
    </row>
    <row r="7273" ht="24" customHeight="1" spans="16:18">
      <c r="P7273" s="394" t="str">
        <f>TEXT(daily!$B7273,"mmmm")</f>
        <v>January</v>
      </c>
      <c r="R7273" s="313" t="str">
        <f t="shared" si="153"/>
        <v>1900</v>
      </c>
    </row>
    <row r="7274" ht="24" customHeight="1" spans="16:18">
      <c r="P7274" s="394" t="str">
        <f>TEXT(daily!$B7274,"mmmm")</f>
        <v>January</v>
      </c>
      <c r="R7274" s="313" t="str">
        <f t="shared" si="153"/>
        <v>1900</v>
      </c>
    </row>
    <row r="7275" ht="24" customHeight="1" spans="16:18">
      <c r="P7275" s="394" t="str">
        <f>TEXT(daily!$B7275,"mmmm")</f>
        <v>January</v>
      </c>
      <c r="R7275" s="313" t="str">
        <f t="shared" si="153"/>
        <v>1900</v>
      </c>
    </row>
    <row r="7276" ht="24" customHeight="1" spans="16:18">
      <c r="P7276" s="394" t="str">
        <f>TEXT(daily!$B7276,"mmmm")</f>
        <v>January</v>
      </c>
      <c r="R7276" s="313" t="str">
        <f t="shared" si="153"/>
        <v>1900</v>
      </c>
    </row>
    <row r="7277" ht="24" customHeight="1" spans="16:18">
      <c r="P7277" s="394" t="str">
        <f>TEXT(daily!$B7277,"mmmm")</f>
        <v>January</v>
      </c>
      <c r="R7277" s="313" t="str">
        <f t="shared" si="153"/>
        <v>1900</v>
      </c>
    </row>
    <row r="7278" ht="24" customHeight="1" spans="16:18">
      <c r="P7278" s="394" t="str">
        <f>TEXT(daily!$B7278,"mmmm")</f>
        <v>January</v>
      </c>
      <c r="R7278" s="313" t="str">
        <f t="shared" si="153"/>
        <v>1900</v>
      </c>
    </row>
    <row r="7279" ht="24" customHeight="1" spans="16:18">
      <c r="P7279" s="394" t="str">
        <f>TEXT(daily!$B7279,"mmmm")</f>
        <v>January</v>
      </c>
      <c r="R7279" s="313" t="str">
        <f t="shared" si="153"/>
        <v>1900</v>
      </c>
    </row>
    <row r="7280" ht="24" customHeight="1" spans="16:18">
      <c r="P7280" s="394" t="str">
        <f>TEXT(daily!$B7280,"mmmm")</f>
        <v>January</v>
      </c>
      <c r="R7280" s="313" t="str">
        <f t="shared" si="153"/>
        <v>1900</v>
      </c>
    </row>
    <row r="7281" ht="24" customHeight="1" spans="16:18">
      <c r="P7281" s="394" t="str">
        <f>TEXT(daily!$B7281,"mmmm")</f>
        <v>January</v>
      </c>
      <c r="R7281" s="313" t="str">
        <f t="shared" si="153"/>
        <v>1900</v>
      </c>
    </row>
    <row r="7282" ht="24" customHeight="1" spans="16:18">
      <c r="P7282" s="394" t="str">
        <f>TEXT(daily!$B7282,"mmmm")</f>
        <v>January</v>
      </c>
      <c r="R7282" s="313" t="str">
        <f t="shared" si="153"/>
        <v>1900</v>
      </c>
    </row>
    <row r="7283" ht="24" customHeight="1" spans="16:18">
      <c r="P7283" s="394" t="str">
        <f>TEXT(daily!$B7283,"mmmm")</f>
        <v>January</v>
      </c>
      <c r="R7283" s="313" t="str">
        <f t="shared" si="153"/>
        <v>1900</v>
      </c>
    </row>
    <row r="7284" ht="24" customHeight="1" spans="16:18">
      <c r="P7284" s="394" t="str">
        <f>TEXT(daily!$B7284,"mmmm")</f>
        <v>January</v>
      </c>
      <c r="R7284" s="313" t="str">
        <f t="shared" si="153"/>
        <v>1900</v>
      </c>
    </row>
    <row r="7285" ht="24" customHeight="1" spans="16:18">
      <c r="P7285" s="394" t="str">
        <f>TEXT(daily!$B7285,"mmmm")</f>
        <v>January</v>
      </c>
      <c r="R7285" s="313" t="str">
        <f t="shared" si="153"/>
        <v>1900</v>
      </c>
    </row>
    <row r="7286" ht="24" customHeight="1" spans="16:18">
      <c r="P7286" s="394" t="str">
        <f>TEXT(daily!$B7286,"mmmm")</f>
        <v>January</v>
      </c>
      <c r="R7286" s="313" t="str">
        <f t="shared" si="153"/>
        <v>1900</v>
      </c>
    </row>
    <row r="7287" ht="24" customHeight="1" spans="16:18">
      <c r="P7287" s="394" t="str">
        <f>TEXT(daily!$B7287,"mmmm")</f>
        <v>January</v>
      </c>
      <c r="R7287" s="313" t="str">
        <f t="shared" si="153"/>
        <v>1900</v>
      </c>
    </row>
    <row r="7288" ht="24" customHeight="1" spans="16:18">
      <c r="P7288" s="394" t="str">
        <f>TEXT(daily!$B7288,"mmmm")</f>
        <v>January</v>
      </c>
      <c r="R7288" s="313" t="str">
        <f t="shared" si="153"/>
        <v>1900</v>
      </c>
    </row>
    <row r="7289" ht="24" customHeight="1" spans="16:18">
      <c r="P7289" s="394" t="str">
        <f>TEXT(daily!$B7289,"mmmm")</f>
        <v>January</v>
      </c>
      <c r="R7289" s="313" t="str">
        <f t="shared" si="153"/>
        <v>1900</v>
      </c>
    </row>
    <row r="7290" ht="24" customHeight="1" spans="16:18">
      <c r="P7290" s="394" t="str">
        <f>TEXT(daily!$B7290,"mmmm")</f>
        <v>January</v>
      </c>
      <c r="R7290" s="313" t="str">
        <f t="shared" si="153"/>
        <v>1900</v>
      </c>
    </row>
    <row r="7291" ht="24" customHeight="1" spans="16:18">
      <c r="P7291" s="394" t="str">
        <f>TEXT(daily!$B7291,"mmmm")</f>
        <v>January</v>
      </c>
      <c r="R7291" s="313" t="str">
        <f t="shared" si="153"/>
        <v>1900</v>
      </c>
    </row>
    <row r="7292" ht="24" customHeight="1" spans="16:18">
      <c r="P7292" s="394" t="str">
        <f>TEXT(daily!$B7292,"mmmm")</f>
        <v>January</v>
      </c>
      <c r="R7292" s="313" t="str">
        <f t="shared" si="153"/>
        <v>1900</v>
      </c>
    </row>
    <row r="7293" ht="24" customHeight="1" spans="16:18">
      <c r="P7293" s="394" t="str">
        <f>TEXT(daily!$B7293,"mmmm")</f>
        <v>January</v>
      </c>
      <c r="R7293" s="313" t="str">
        <f t="shared" si="153"/>
        <v>1900</v>
      </c>
    </row>
    <row r="7294" ht="24" customHeight="1" spans="16:18">
      <c r="P7294" s="394" t="str">
        <f>TEXT(daily!$B7294,"mmmm")</f>
        <v>January</v>
      </c>
      <c r="R7294" s="313" t="str">
        <f t="shared" si="153"/>
        <v>1900</v>
      </c>
    </row>
    <row r="7295" ht="24" customHeight="1" spans="16:18">
      <c r="P7295" s="394" t="str">
        <f>TEXT(daily!$B7295,"mmmm")</f>
        <v>January</v>
      </c>
      <c r="R7295" s="313" t="str">
        <f t="shared" si="153"/>
        <v>1900</v>
      </c>
    </row>
    <row r="7296" ht="24" customHeight="1" spans="16:18">
      <c r="P7296" s="394" t="str">
        <f>TEXT(daily!$B7296,"mmmm")</f>
        <v>January</v>
      </c>
      <c r="R7296" s="313" t="str">
        <f t="shared" si="153"/>
        <v>1900</v>
      </c>
    </row>
    <row r="7297" ht="24" customHeight="1" spans="16:18">
      <c r="P7297" s="394" t="str">
        <f>TEXT(daily!$B7297,"mmmm")</f>
        <v>January</v>
      </c>
      <c r="R7297" s="313" t="str">
        <f t="shared" si="153"/>
        <v>1900</v>
      </c>
    </row>
    <row r="7298" ht="24" customHeight="1" spans="16:18">
      <c r="P7298" s="394" t="str">
        <f>TEXT(daily!$B7298,"mmmm")</f>
        <v>January</v>
      </c>
      <c r="R7298" s="313" t="str">
        <f t="shared" si="153"/>
        <v>1900</v>
      </c>
    </row>
    <row r="7299" ht="24" customHeight="1" spans="16:18">
      <c r="P7299" s="394" t="str">
        <f>TEXT(daily!$B7299,"mmmm")</f>
        <v>January</v>
      </c>
      <c r="R7299" s="313" t="str">
        <f t="shared" si="153"/>
        <v>1900</v>
      </c>
    </row>
    <row r="7300" ht="24" customHeight="1" spans="16:18">
      <c r="P7300" s="394" t="str">
        <f>TEXT(daily!$B7300,"mmmm")</f>
        <v>January</v>
      </c>
      <c r="R7300" s="313" t="str">
        <f t="shared" si="153"/>
        <v>1900</v>
      </c>
    </row>
    <row r="7301" ht="24" customHeight="1" spans="16:18">
      <c r="P7301" s="394" t="str">
        <f>TEXT(daily!$B7301,"mmmm")</f>
        <v>January</v>
      </c>
      <c r="R7301" s="313" t="str">
        <f t="shared" si="153"/>
        <v>1900</v>
      </c>
    </row>
    <row r="7302" ht="24" customHeight="1" spans="16:18">
      <c r="P7302" s="394" t="str">
        <f>TEXT(daily!$B7302,"mmmm")</f>
        <v>January</v>
      </c>
      <c r="R7302" s="313" t="str">
        <f t="shared" si="153"/>
        <v>1900</v>
      </c>
    </row>
    <row r="7303" ht="24" customHeight="1" spans="16:18">
      <c r="P7303" s="394" t="str">
        <f>TEXT(daily!$B7303,"mmmm")</f>
        <v>January</v>
      </c>
      <c r="R7303" s="313" t="str">
        <f t="shared" si="153"/>
        <v>1900</v>
      </c>
    </row>
    <row r="7304" ht="24" customHeight="1" spans="16:18">
      <c r="P7304" s="394" t="str">
        <f>TEXT(daily!$B7304,"mmmm")</f>
        <v>January</v>
      </c>
      <c r="R7304" s="313" t="str">
        <f t="shared" si="153"/>
        <v>1900</v>
      </c>
    </row>
    <row r="7305" ht="24" customHeight="1" spans="16:18">
      <c r="P7305" s="394" t="str">
        <f>TEXT(daily!$B7305,"mmmm")</f>
        <v>January</v>
      </c>
      <c r="R7305" s="313" t="str">
        <f t="shared" si="153"/>
        <v>1900</v>
      </c>
    </row>
    <row r="7306" ht="24" customHeight="1" spans="16:18">
      <c r="P7306" s="394" t="str">
        <f>TEXT(daily!$B7306,"mmmm")</f>
        <v>January</v>
      </c>
      <c r="R7306" s="313" t="str">
        <f t="shared" si="153"/>
        <v>1900</v>
      </c>
    </row>
    <row r="7307" ht="24" customHeight="1" spans="16:18">
      <c r="P7307" s="394" t="str">
        <f>TEXT(daily!$B7307,"mmmm")</f>
        <v>January</v>
      </c>
      <c r="R7307" s="313" t="str">
        <f t="shared" si="153"/>
        <v>1900</v>
      </c>
    </row>
    <row r="7308" ht="24" customHeight="1" spans="16:18">
      <c r="P7308" s="394" t="str">
        <f>TEXT(daily!$B7308,"mmmm")</f>
        <v>January</v>
      </c>
      <c r="R7308" s="313" t="str">
        <f t="shared" si="153"/>
        <v>1900</v>
      </c>
    </row>
    <row r="7309" ht="24" customHeight="1" spans="16:18">
      <c r="P7309" s="394" t="str">
        <f>TEXT(daily!$B7309,"mmmm")</f>
        <v>January</v>
      </c>
      <c r="R7309" s="313" t="str">
        <f t="shared" si="153"/>
        <v>1900</v>
      </c>
    </row>
    <row r="7310" ht="24" customHeight="1" spans="16:18">
      <c r="P7310" s="394" t="str">
        <f>TEXT(daily!$B7310,"mmmm")</f>
        <v>January</v>
      </c>
      <c r="R7310" s="313" t="str">
        <f t="shared" si="153"/>
        <v>1900</v>
      </c>
    </row>
    <row r="7311" ht="24" customHeight="1" spans="16:18">
      <c r="P7311" s="394" t="str">
        <f>TEXT(daily!$B7311,"mmmm")</f>
        <v>January</v>
      </c>
      <c r="R7311" s="313" t="str">
        <f t="shared" ref="R7311:R7374" si="154">TEXT(B7311,"yyyy")</f>
        <v>1900</v>
      </c>
    </row>
    <row r="7312" ht="24" customHeight="1" spans="16:18">
      <c r="P7312" s="394" t="str">
        <f>TEXT(daily!$B7312,"mmmm")</f>
        <v>January</v>
      </c>
      <c r="R7312" s="313" t="str">
        <f t="shared" si="154"/>
        <v>1900</v>
      </c>
    </row>
    <row r="7313" ht="24" customHeight="1" spans="16:18">
      <c r="P7313" s="394" t="str">
        <f>TEXT(daily!$B7313,"mmmm")</f>
        <v>January</v>
      </c>
      <c r="R7313" s="313" t="str">
        <f t="shared" si="154"/>
        <v>1900</v>
      </c>
    </row>
    <row r="7314" ht="24" customHeight="1" spans="16:18">
      <c r="P7314" s="394" t="str">
        <f>TEXT(daily!$B7314,"mmmm")</f>
        <v>January</v>
      </c>
      <c r="R7314" s="313" t="str">
        <f t="shared" si="154"/>
        <v>1900</v>
      </c>
    </row>
    <row r="7315" ht="24" customHeight="1" spans="16:18">
      <c r="P7315" s="394" t="str">
        <f>TEXT(daily!$B7315,"mmmm")</f>
        <v>January</v>
      </c>
      <c r="R7315" s="313" t="str">
        <f t="shared" si="154"/>
        <v>1900</v>
      </c>
    </row>
    <row r="7316" ht="24" customHeight="1" spans="16:18">
      <c r="P7316" s="394" t="str">
        <f>TEXT(daily!$B7316,"mmmm")</f>
        <v>January</v>
      </c>
      <c r="R7316" s="313" t="str">
        <f t="shared" si="154"/>
        <v>1900</v>
      </c>
    </row>
    <row r="7317" ht="24" customHeight="1" spans="16:18">
      <c r="P7317" s="394" t="str">
        <f>TEXT(daily!$B7317,"mmmm")</f>
        <v>January</v>
      </c>
      <c r="R7317" s="313" t="str">
        <f t="shared" si="154"/>
        <v>1900</v>
      </c>
    </row>
    <row r="7318" ht="24" customHeight="1" spans="16:18">
      <c r="P7318" s="394" t="str">
        <f>TEXT(daily!$B7318,"mmmm")</f>
        <v>January</v>
      </c>
      <c r="R7318" s="313" t="str">
        <f t="shared" si="154"/>
        <v>1900</v>
      </c>
    </row>
    <row r="7319" ht="24" customHeight="1" spans="16:18">
      <c r="P7319" s="394" t="str">
        <f>TEXT(daily!$B7319,"mmmm")</f>
        <v>January</v>
      </c>
      <c r="R7319" s="313" t="str">
        <f t="shared" si="154"/>
        <v>1900</v>
      </c>
    </row>
    <row r="7320" ht="24" customHeight="1" spans="16:18">
      <c r="P7320" s="394" t="str">
        <f>TEXT(daily!$B7320,"mmmm")</f>
        <v>January</v>
      </c>
      <c r="R7320" s="313" t="str">
        <f t="shared" si="154"/>
        <v>1900</v>
      </c>
    </row>
    <row r="7321" ht="24" customHeight="1" spans="16:18">
      <c r="P7321" s="394" t="str">
        <f>TEXT(daily!$B7321,"mmmm")</f>
        <v>January</v>
      </c>
      <c r="R7321" s="313" t="str">
        <f t="shared" si="154"/>
        <v>1900</v>
      </c>
    </row>
    <row r="7322" ht="24" customHeight="1" spans="16:18">
      <c r="P7322" s="394" t="str">
        <f>TEXT(daily!$B7322,"mmmm")</f>
        <v>January</v>
      </c>
      <c r="R7322" s="313" t="str">
        <f t="shared" si="154"/>
        <v>1900</v>
      </c>
    </row>
    <row r="7323" ht="24" customHeight="1" spans="16:18">
      <c r="P7323" s="394" t="str">
        <f>TEXT(daily!$B7323,"mmmm")</f>
        <v>January</v>
      </c>
      <c r="R7323" s="313" t="str">
        <f t="shared" si="154"/>
        <v>1900</v>
      </c>
    </row>
    <row r="7324" ht="24" customHeight="1" spans="16:18">
      <c r="P7324" s="394" t="str">
        <f>TEXT(daily!$B7324,"mmmm")</f>
        <v>January</v>
      </c>
      <c r="R7324" s="313" t="str">
        <f t="shared" si="154"/>
        <v>1900</v>
      </c>
    </row>
    <row r="7325" ht="24" customHeight="1" spans="16:18">
      <c r="P7325" s="394" t="str">
        <f>TEXT(daily!$B7325,"mmmm")</f>
        <v>January</v>
      </c>
      <c r="R7325" s="313" t="str">
        <f t="shared" si="154"/>
        <v>1900</v>
      </c>
    </row>
    <row r="7326" ht="24" customHeight="1" spans="16:18">
      <c r="P7326" s="394" t="str">
        <f>TEXT(daily!$B7326,"mmmm")</f>
        <v>January</v>
      </c>
      <c r="R7326" s="313" t="str">
        <f t="shared" si="154"/>
        <v>1900</v>
      </c>
    </row>
    <row r="7327" ht="24" customHeight="1" spans="16:18">
      <c r="P7327" s="394" t="str">
        <f>TEXT(daily!$B7327,"mmmm")</f>
        <v>January</v>
      </c>
      <c r="R7327" s="313" t="str">
        <f t="shared" si="154"/>
        <v>1900</v>
      </c>
    </row>
    <row r="7328" ht="24" customHeight="1" spans="16:18">
      <c r="P7328" s="394" t="str">
        <f>TEXT(daily!$B7328,"mmmm")</f>
        <v>January</v>
      </c>
      <c r="R7328" s="313" t="str">
        <f t="shared" si="154"/>
        <v>1900</v>
      </c>
    </row>
    <row r="7329" ht="24" customHeight="1" spans="16:18">
      <c r="P7329" s="394" t="str">
        <f>TEXT(daily!$B7329,"mmmm")</f>
        <v>January</v>
      </c>
      <c r="R7329" s="313" t="str">
        <f t="shared" si="154"/>
        <v>1900</v>
      </c>
    </row>
    <row r="7330" ht="24" customHeight="1" spans="16:18">
      <c r="P7330" s="394" t="str">
        <f>TEXT(daily!$B7330,"mmmm")</f>
        <v>January</v>
      </c>
      <c r="R7330" s="313" t="str">
        <f t="shared" si="154"/>
        <v>1900</v>
      </c>
    </row>
    <row r="7331" ht="24" customHeight="1" spans="16:18">
      <c r="P7331" s="394" t="str">
        <f>TEXT(daily!$B7331,"mmmm")</f>
        <v>January</v>
      </c>
      <c r="R7331" s="313" t="str">
        <f t="shared" si="154"/>
        <v>1900</v>
      </c>
    </row>
    <row r="7332" ht="24" customHeight="1" spans="16:18">
      <c r="P7332" s="394" t="str">
        <f>TEXT(daily!$B7332,"mmmm")</f>
        <v>January</v>
      </c>
      <c r="R7332" s="313" t="str">
        <f t="shared" si="154"/>
        <v>1900</v>
      </c>
    </row>
    <row r="7333" ht="24" customHeight="1" spans="16:18">
      <c r="P7333" s="394" t="str">
        <f>TEXT(daily!$B7333,"mmmm")</f>
        <v>January</v>
      </c>
      <c r="R7333" s="313" t="str">
        <f t="shared" si="154"/>
        <v>1900</v>
      </c>
    </row>
    <row r="7334" ht="24" customHeight="1" spans="16:18">
      <c r="P7334" s="394" t="str">
        <f>TEXT(daily!$B7334,"mmmm")</f>
        <v>January</v>
      </c>
      <c r="R7334" s="313" t="str">
        <f t="shared" si="154"/>
        <v>1900</v>
      </c>
    </row>
    <row r="7335" ht="24" customHeight="1" spans="16:18">
      <c r="P7335" s="394" t="str">
        <f>TEXT(daily!$B7335,"mmmm")</f>
        <v>January</v>
      </c>
      <c r="R7335" s="313" t="str">
        <f t="shared" si="154"/>
        <v>1900</v>
      </c>
    </row>
    <row r="7336" ht="24" customHeight="1" spans="16:18">
      <c r="P7336" s="394" t="str">
        <f>TEXT(daily!$B7336,"mmmm")</f>
        <v>January</v>
      </c>
      <c r="R7336" s="313" t="str">
        <f t="shared" si="154"/>
        <v>1900</v>
      </c>
    </row>
    <row r="7337" ht="24" customHeight="1" spans="16:18">
      <c r="P7337" s="394" t="str">
        <f>TEXT(daily!$B7337,"mmmm")</f>
        <v>January</v>
      </c>
      <c r="R7337" s="313" t="str">
        <f t="shared" si="154"/>
        <v>1900</v>
      </c>
    </row>
    <row r="7338" ht="24" customHeight="1" spans="16:18">
      <c r="P7338" s="394" t="str">
        <f>TEXT(daily!$B7338,"mmmm")</f>
        <v>January</v>
      </c>
      <c r="R7338" s="313" t="str">
        <f t="shared" si="154"/>
        <v>1900</v>
      </c>
    </row>
    <row r="7339" ht="24" customHeight="1" spans="16:18">
      <c r="P7339" s="394" t="str">
        <f>TEXT(daily!$B7339,"mmmm")</f>
        <v>January</v>
      </c>
      <c r="R7339" s="313" t="str">
        <f t="shared" si="154"/>
        <v>1900</v>
      </c>
    </row>
    <row r="7340" ht="24" customHeight="1" spans="16:18">
      <c r="P7340" s="394" t="str">
        <f>TEXT(daily!$B7340,"mmmm")</f>
        <v>January</v>
      </c>
      <c r="R7340" s="313" t="str">
        <f t="shared" si="154"/>
        <v>1900</v>
      </c>
    </row>
    <row r="7341" ht="24" customHeight="1" spans="16:18">
      <c r="P7341" s="394" t="str">
        <f>TEXT(daily!$B7341,"mmmm")</f>
        <v>January</v>
      </c>
      <c r="R7341" s="313" t="str">
        <f t="shared" si="154"/>
        <v>1900</v>
      </c>
    </row>
    <row r="7342" ht="24" customHeight="1" spans="16:18">
      <c r="P7342" s="394" t="str">
        <f>TEXT(daily!$B7342,"mmmm")</f>
        <v>January</v>
      </c>
      <c r="R7342" s="313" t="str">
        <f t="shared" si="154"/>
        <v>1900</v>
      </c>
    </row>
    <row r="7343" ht="24" customHeight="1" spans="16:18">
      <c r="P7343" s="394" t="str">
        <f>TEXT(daily!$B7343,"mmmm")</f>
        <v>January</v>
      </c>
      <c r="R7343" s="313" t="str">
        <f t="shared" si="154"/>
        <v>1900</v>
      </c>
    </row>
    <row r="7344" ht="24" customHeight="1" spans="16:18">
      <c r="P7344" s="394" t="str">
        <f>TEXT(daily!$B7344,"mmmm")</f>
        <v>January</v>
      </c>
      <c r="R7344" s="313" t="str">
        <f t="shared" si="154"/>
        <v>1900</v>
      </c>
    </row>
    <row r="7345" ht="24" customHeight="1" spans="16:18">
      <c r="P7345" s="394" t="str">
        <f>TEXT(daily!$B7345,"mmmm")</f>
        <v>January</v>
      </c>
      <c r="R7345" s="313" t="str">
        <f t="shared" si="154"/>
        <v>1900</v>
      </c>
    </row>
    <row r="7346" ht="24" customHeight="1" spans="16:18">
      <c r="P7346" s="394" t="str">
        <f>TEXT(daily!$B7346,"mmmm")</f>
        <v>January</v>
      </c>
      <c r="R7346" s="313" t="str">
        <f t="shared" si="154"/>
        <v>1900</v>
      </c>
    </row>
    <row r="7347" ht="24" customHeight="1" spans="16:18">
      <c r="P7347" s="394" t="str">
        <f>TEXT(daily!$B7347,"mmmm")</f>
        <v>January</v>
      </c>
      <c r="R7347" s="313" t="str">
        <f t="shared" si="154"/>
        <v>1900</v>
      </c>
    </row>
    <row r="7348" ht="24" customHeight="1" spans="16:18">
      <c r="P7348" s="394" t="str">
        <f>TEXT(daily!$B7348,"mmmm")</f>
        <v>January</v>
      </c>
      <c r="R7348" s="313" t="str">
        <f t="shared" si="154"/>
        <v>1900</v>
      </c>
    </row>
    <row r="7349" ht="24" customHeight="1" spans="16:18">
      <c r="P7349" s="394" t="str">
        <f>TEXT(daily!$B7349,"mmmm")</f>
        <v>January</v>
      </c>
      <c r="R7349" s="313" t="str">
        <f t="shared" si="154"/>
        <v>1900</v>
      </c>
    </row>
    <row r="7350" ht="24" customHeight="1" spans="16:18">
      <c r="P7350" s="394" t="str">
        <f>TEXT(daily!$B7350,"mmmm")</f>
        <v>January</v>
      </c>
      <c r="R7350" s="313" t="str">
        <f t="shared" si="154"/>
        <v>1900</v>
      </c>
    </row>
    <row r="7351" ht="24" customHeight="1" spans="16:18">
      <c r="P7351" s="394" t="str">
        <f>TEXT(daily!$B7351,"mmmm")</f>
        <v>January</v>
      </c>
      <c r="R7351" s="313" t="str">
        <f t="shared" si="154"/>
        <v>1900</v>
      </c>
    </row>
    <row r="7352" ht="24" customHeight="1" spans="16:18">
      <c r="P7352" s="394" t="str">
        <f>TEXT(daily!$B7352,"mmmm")</f>
        <v>January</v>
      </c>
      <c r="R7352" s="313" t="str">
        <f t="shared" si="154"/>
        <v>1900</v>
      </c>
    </row>
    <row r="7353" ht="24" customHeight="1" spans="16:18">
      <c r="P7353" s="394" t="str">
        <f>TEXT(daily!$B7353,"mmmm")</f>
        <v>January</v>
      </c>
      <c r="R7353" s="313" t="str">
        <f t="shared" si="154"/>
        <v>1900</v>
      </c>
    </row>
    <row r="7354" ht="24" customHeight="1" spans="16:18">
      <c r="P7354" s="394" t="str">
        <f>TEXT(daily!$B7354,"mmmm")</f>
        <v>January</v>
      </c>
      <c r="R7354" s="313" t="str">
        <f t="shared" si="154"/>
        <v>1900</v>
      </c>
    </row>
    <row r="7355" ht="24" customHeight="1" spans="16:18">
      <c r="P7355" s="394" t="str">
        <f>TEXT(daily!$B7355,"mmmm")</f>
        <v>January</v>
      </c>
      <c r="R7355" s="313" t="str">
        <f t="shared" si="154"/>
        <v>1900</v>
      </c>
    </row>
    <row r="7356" ht="24" customHeight="1" spans="16:18">
      <c r="P7356" s="394" t="str">
        <f>TEXT(daily!$B7356,"mmmm")</f>
        <v>January</v>
      </c>
      <c r="R7356" s="313" t="str">
        <f t="shared" si="154"/>
        <v>1900</v>
      </c>
    </row>
    <row r="7357" ht="24" customHeight="1" spans="16:18">
      <c r="P7357" s="394" t="str">
        <f>TEXT(daily!$B7357,"mmmm")</f>
        <v>January</v>
      </c>
      <c r="R7357" s="313" t="str">
        <f t="shared" si="154"/>
        <v>1900</v>
      </c>
    </row>
    <row r="7358" ht="24" customHeight="1" spans="16:18">
      <c r="P7358" s="394" t="str">
        <f>TEXT(daily!$B7358,"mmmm")</f>
        <v>January</v>
      </c>
      <c r="R7358" s="313" t="str">
        <f t="shared" si="154"/>
        <v>1900</v>
      </c>
    </row>
    <row r="7359" ht="24" customHeight="1" spans="16:18">
      <c r="P7359" s="394" t="str">
        <f>TEXT(daily!$B7359,"mmmm")</f>
        <v>January</v>
      </c>
      <c r="R7359" s="313" t="str">
        <f t="shared" si="154"/>
        <v>1900</v>
      </c>
    </row>
    <row r="7360" ht="24" customHeight="1" spans="16:18">
      <c r="P7360" s="394" t="str">
        <f>TEXT(daily!$B7360,"mmmm")</f>
        <v>January</v>
      </c>
      <c r="R7360" s="313" t="str">
        <f t="shared" si="154"/>
        <v>1900</v>
      </c>
    </row>
    <row r="7361" ht="24" customHeight="1" spans="16:18">
      <c r="P7361" s="394" t="str">
        <f>TEXT(daily!$B7361,"mmmm")</f>
        <v>January</v>
      </c>
      <c r="R7361" s="313" t="str">
        <f t="shared" si="154"/>
        <v>1900</v>
      </c>
    </row>
    <row r="7362" ht="24" customHeight="1" spans="16:18">
      <c r="P7362" s="394" t="str">
        <f>TEXT(daily!$B7362,"mmmm")</f>
        <v>January</v>
      </c>
      <c r="R7362" s="313" t="str">
        <f t="shared" si="154"/>
        <v>1900</v>
      </c>
    </row>
    <row r="7363" ht="24" customHeight="1" spans="16:18">
      <c r="P7363" s="394" t="str">
        <f>TEXT(daily!$B7363,"mmmm")</f>
        <v>January</v>
      </c>
      <c r="R7363" s="313" t="str">
        <f t="shared" si="154"/>
        <v>1900</v>
      </c>
    </row>
    <row r="7364" ht="24" customHeight="1" spans="16:18">
      <c r="P7364" s="394" t="str">
        <f>TEXT(daily!$B7364,"mmmm")</f>
        <v>January</v>
      </c>
      <c r="R7364" s="313" t="str">
        <f t="shared" si="154"/>
        <v>1900</v>
      </c>
    </row>
    <row r="7365" ht="24" customHeight="1" spans="16:18">
      <c r="P7365" s="394" t="str">
        <f>TEXT(daily!$B7365,"mmmm")</f>
        <v>January</v>
      </c>
      <c r="R7365" s="313" t="str">
        <f t="shared" si="154"/>
        <v>1900</v>
      </c>
    </row>
    <row r="7366" ht="24" customHeight="1" spans="16:18">
      <c r="P7366" s="394" t="str">
        <f>TEXT(daily!$B7366,"mmmm")</f>
        <v>January</v>
      </c>
      <c r="R7366" s="313" t="str">
        <f t="shared" si="154"/>
        <v>1900</v>
      </c>
    </row>
    <row r="7367" ht="24" customHeight="1" spans="16:18">
      <c r="P7367" s="394" t="str">
        <f>TEXT(daily!$B7367,"mmmm")</f>
        <v>January</v>
      </c>
      <c r="R7367" s="313" t="str">
        <f t="shared" si="154"/>
        <v>1900</v>
      </c>
    </row>
    <row r="7368" ht="24" customHeight="1" spans="16:18">
      <c r="P7368" s="394" t="str">
        <f>TEXT(daily!$B7368,"mmmm")</f>
        <v>January</v>
      </c>
      <c r="R7368" s="313" t="str">
        <f t="shared" si="154"/>
        <v>1900</v>
      </c>
    </row>
    <row r="7369" ht="24" customHeight="1" spans="16:18">
      <c r="P7369" s="394" t="str">
        <f>TEXT(daily!$B7369,"mmmm")</f>
        <v>January</v>
      </c>
      <c r="R7369" s="313" t="str">
        <f t="shared" si="154"/>
        <v>1900</v>
      </c>
    </row>
    <row r="7370" ht="24" customHeight="1" spans="16:18">
      <c r="P7370" s="394" t="str">
        <f>TEXT(daily!$B7370,"mmmm")</f>
        <v>January</v>
      </c>
      <c r="R7370" s="313" t="str">
        <f t="shared" si="154"/>
        <v>1900</v>
      </c>
    </row>
    <row r="7371" ht="24" customHeight="1" spans="16:18">
      <c r="P7371" s="394" t="str">
        <f>TEXT(daily!$B7371,"mmmm")</f>
        <v>January</v>
      </c>
      <c r="R7371" s="313" t="str">
        <f t="shared" si="154"/>
        <v>1900</v>
      </c>
    </row>
    <row r="7372" ht="24" customHeight="1" spans="16:18">
      <c r="P7372" s="394" t="str">
        <f>TEXT(daily!$B7372,"mmmm")</f>
        <v>January</v>
      </c>
      <c r="R7372" s="313" t="str">
        <f t="shared" si="154"/>
        <v>1900</v>
      </c>
    </row>
    <row r="7373" ht="24" customHeight="1" spans="16:18">
      <c r="P7373" s="394" t="str">
        <f>TEXT(daily!$B7373,"mmmm")</f>
        <v>January</v>
      </c>
      <c r="R7373" s="313" t="str">
        <f t="shared" si="154"/>
        <v>1900</v>
      </c>
    </row>
    <row r="7374" ht="24" customHeight="1" spans="16:18">
      <c r="P7374" s="394" t="str">
        <f>TEXT(daily!$B7374,"mmmm")</f>
        <v>January</v>
      </c>
      <c r="R7374" s="313" t="str">
        <f t="shared" si="154"/>
        <v>1900</v>
      </c>
    </row>
    <row r="7375" ht="24" customHeight="1" spans="16:18">
      <c r="P7375" s="394" t="str">
        <f>TEXT(daily!$B7375,"mmmm")</f>
        <v>January</v>
      </c>
      <c r="R7375" s="313" t="str">
        <f t="shared" ref="R7375:R7438" si="155">TEXT(B7375,"yyyy")</f>
        <v>1900</v>
      </c>
    </row>
    <row r="7376" ht="24" customHeight="1" spans="16:18">
      <c r="P7376" s="394" t="str">
        <f>TEXT(daily!$B7376,"mmmm")</f>
        <v>January</v>
      </c>
      <c r="R7376" s="313" t="str">
        <f t="shared" si="155"/>
        <v>1900</v>
      </c>
    </row>
    <row r="7377" ht="24" customHeight="1" spans="16:18">
      <c r="P7377" s="394" t="str">
        <f>TEXT(daily!$B7377,"mmmm")</f>
        <v>January</v>
      </c>
      <c r="R7377" s="313" t="str">
        <f t="shared" si="155"/>
        <v>1900</v>
      </c>
    </row>
    <row r="7378" ht="24" customHeight="1" spans="16:18">
      <c r="P7378" s="394" t="str">
        <f>TEXT(daily!$B7378,"mmmm")</f>
        <v>January</v>
      </c>
      <c r="R7378" s="313" t="str">
        <f t="shared" si="155"/>
        <v>1900</v>
      </c>
    </row>
    <row r="7379" ht="24" customHeight="1" spans="16:18">
      <c r="P7379" s="394" t="str">
        <f>TEXT(daily!$B7379,"mmmm")</f>
        <v>January</v>
      </c>
      <c r="R7379" s="313" t="str">
        <f t="shared" si="155"/>
        <v>1900</v>
      </c>
    </row>
    <row r="7380" ht="24" customHeight="1" spans="16:18">
      <c r="P7380" s="394" t="str">
        <f>TEXT(daily!$B7380,"mmmm")</f>
        <v>January</v>
      </c>
      <c r="R7380" s="313" t="str">
        <f t="shared" si="155"/>
        <v>1900</v>
      </c>
    </row>
    <row r="7381" ht="24" customHeight="1" spans="16:18">
      <c r="P7381" s="394" t="str">
        <f>TEXT(daily!$B7381,"mmmm")</f>
        <v>January</v>
      </c>
      <c r="R7381" s="313" t="str">
        <f t="shared" si="155"/>
        <v>1900</v>
      </c>
    </row>
    <row r="7382" ht="24" customHeight="1" spans="16:18">
      <c r="P7382" s="394" t="str">
        <f>TEXT(daily!$B7382,"mmmm")</f>
        <v>January</v>
      </c>
      <c r="R7382" s="313" t="str">
        <f t="shared" si="155"/>
        <v>1900</v>
      </c>
    </row>
    <row r="7383" ht="24" customHeight="1" spans="16:18">
      <c r="P7383" s="394" t="str">
        <f>TEXT(daily!$B7383,"mmmm")</f>
        <v>January</v>
      </c>
      <c r="R7383" s="313" t="str">
        <f t="shared" si="155"/>
        <v>1900</v>
      </c>
    </row>
    <row r="7384" ht="24" customHeight="1" spans="16:18">
      <c r="P7384" s="394" t="str">
        <f>TEXT(daily!$B7384,"mmmm")</f>
        <v>January</v>
      </c>
      <c r="R7384" s="313" t="str">
        <f t="shared" si="155"/>
        <v>1900</v>
      </c>
    </row>
    <row r="7385" ht="24" customHeight="1" spans="16:18">
      <c r="P7385" s="394" t="str">
        <f>TEXT(daily!$B7385,"mmmm")</f>
        <v>January</v>
      </c>
      <c r="R7385" s="313" t="str">
        <f t="shared" si="155"/>
        <v>1900</v>
      </c>
    </row>
    <row r="7386" ht="24" customHeight="1" spans="16:18">
      <c r="P7386" s="394" t="str">
        <f>TEXT(daily!$B7386,"mmmm")</f>
        <v>January</v>
      </c>
      <c r="R7386" s="313" t="str">
        <f t="shared" si="155"/>
        <v>1900</v>
      </c>
    </row>
    <row r="7387" ht="24" customHeight="1" spans="16:18">
      <c r="P7387" s="394" t="str">
        <f>TEXT(daily!$B7387,"mmmm")</f>
        <v>January</v>
      </c>
      <c r="R7387" s="313" t="str">
        <f t="shared" si="155"/>
        <v>1900</v>
      </c>
    </row>
    <row r="7388" ht="24" customHeight="1" spans="16:18">
      <c r="P7388" s="394" t="str">
        <f>TEXT(daily!$B7388,"mmmm")</f>
        <v>January</v>
      </c>
      <c r="R7388" s="313" t="str">
        <f t="shared" si="155"/>
        <v>1900</v>
      </c>
    </row>
    <row r="7389" ht="24" customHeight="1" spans="16:18">
      <c r="P7389" s="394" t="str">
        <f>TEXT(daily!$B7389,"mmmm")</f>
        <v>January</v>
      </c>
      <c r="R7389" s="313" t="str">
        <f t="shared" si="155"/>
        <v>1900</v>
      </c>
    </row>
    <row r="7390" ht="24" customHeight="1" spans="16:18">
      <c r="P7390" s="394" t="str">
        <f>TEXT(daily!$B7390,"mmmm")</f>
        <v>January</v>
      </c>
      <c r="R7390" s="313" t="str">
        <f t="shared" si="155"/>
        <v>1900</v>
      </c>
    </row>
    <row r="7391" ht="24" customHeight="1" spans="16:18">
      <c r="P7391" s="394" t="str">
        <f>TEXT(daily!$B7391,"mmmm")</f>
        <v>January</v>
      </c>
      <c r="R7391" s="313" t="str">
        <f t="shared" si="155"/>
        <v>1900</v>
      </c>
    </row>
    <row r="7392" ht="24" customHeight="1" spans="16:18">
      <c r="P7392" s="394" t="str">
        <f>TEXT(daily!$B7392,"mmmm")</f>
        <v>January</v>
      </c>
      <c r="R7392" s="313" t="str">
        <f t="shared" si="155"/>
        <v>1900</v>
      </c>
    </row>
    <row r="7393" ht="24" customHeight="1" spans="16:18">
      <c r="P7393" s="394" t="str">
        <f>TEXT(daily!$B7393,"mmmm")</f>
        <v>January</v>
      </c>
      <c r="R7393" s="313" t="str">
        <f t="shared" si="155"/>
        <v>1900</v>
      </c>
    </row>
    <row r="7394" ht="24" customHeight="1" spans="16:18">
      <c r="P7394" s="394" t="str">
        <f>TEXT(daily!$B7394,"mmmm")</f>
        <v>January</v>
      </c>
      <c r="R7394" s="313" t="str">
        <f t="shared" si="155"/>
        <v>1900</v>
      </c>
    </row>
    <row r="7395" ht="24" customHeight="1" spans="16:18">
      <c r="P7395" s="394" t="str">
        <f>TEXT(daily!$B7395,"mmmm")</f>
        <v>January</v>
      </c>
      <c r="R7395" s="313" t="str">
        <f t="shared" si="155"/>
        <v>1900</v>
      </c>
    </row>
    <row r="7396" ht="24" customHeight="1" spans="16:18">
      <c r="P7396" s="394" t="str">
        <f>TEXT(daily!$B7396,"mmmm")</f>
        <v>January</v>
      </c>
      <c r="R7396" s="313" t="str">
        <f t="shared" si="155"/>
        <v>1900</v>
      </c>
    </row>
    <row r="7397" ht="24" customHeight="1" spans="16:18">
      <c r="P7397" s="394" t="str">
        <f>TEXT(daily!$B7397,"mmmm")</f>
        <v>January</v>
      </c>
      <c r="R7397" s="313" t="str">
        <f t="shared" si="155"/>
        <v>1900</v>
      </c>
    </row>
    <row r="7398" ht="24" customHeight="1" spans="16:18">
      <c r="P7398" s="394" t="str">
        <f>TEXT(daily!$B7398,"mmmm")</f>
        <v>January</v>
      </c>
      <c r="R7398" s="313" t="str">
        <f t="shared" si="155"/>
        <v>1900</v>
      </c>
    </row>
    <row r="7399" ht="24" customHeight="1" spans="16:18">
      <c r="P7399" s="394" t="str">
        <f>TEXT(daily!$B7399,"mmmm")</f>
        <v>January</v>
      </c>
      <c r="R7399" s="313" t="str">
        <f t="shared" si="155"/>
        <v>1900</v>
      </c>
    </row>
    <row r="7400" ht="24" customHeight="1" spans="16:18">
      <c r="P7400" s="394" t="str">
        <f>TEXT(daily!$B7400,"mmmm")</f>
        <v>January</v>
      </c>
      <c r="R7400" s="313" t="str">
        <f t="shared" si="155"/>
        <v>1900</v>
      </c>
    </row>
    <row r="7401" ht="24" customHeight="1" spans="16:18">
      <c r="P7401" s="394" t="str">
        <f>TEXT(daily!$B7401,"mmmm")</f>
        <v>January</v>
      </c>
      <c r="R7401" s="313" t="str">
        <f t="shared" si="155"/>
        <v>1900</v>
      </c>
    </row>
    <row r="7402" ht="24" customHeight="1" spans="16:18">
      <c r="P7402" s="394" t="str">
        <f>TEXT(daily!$B7402,"mmmm")</f>
        <v>January</v>
      </c>
      <c r="R7402" s="313" t="str">
        <f t="shared" si="155"/>
        <v>1900</v>
      </c>
    </row>
    <row r="7403" ht="24" customHeight="1" spans="16:18">
      <c r="P7403" s="394" t="str">
        <f>TEXT(daily!$B7403,"mmmm")</f>
        <v>January</v>
      </c>
      <c r="R7403" s="313" t="str">
        <f t="shared" si="155"/>
        <v>1900</v>
      </c>
    </row>
    <row r="7404" ht="24" customHeight="1" spans="16:18">
      <c r="P7404" s="394" t="str">
        <f>TEXT(daily!$B7404,"mmmm")</f>
        <v>January</v>
      </c>
      <c r="R7404" s="313" t="str">
        <f t="shared" si="155"/>
        <v>1900</v>
      </c>
    </row>
    <row r="7405" ht="24" customHeight="1" spans="16:18">
      <c r="P7405" s="394" t="str">
        <f>TEXT(daily!$B7405,"mmmm")</f>
        <v>January</v>
      </c>
      <c r="R7405" s="313" t="str">
        <f t="shared" si="155"/>
        <v>1900</v>
      </c>
    </row>
    <row r="7406" ht="24" customHeight="1" spans="16:18">
      <c r="P7406" s="394" t="str">
        <f>TEXT(daily!$B7406,"mmmm")</f>
        <v>January</v>
      </c>
      <c r="R7406" s="313" t="str">
        <f t="shared" si="155"/>
        <v>1900</v>
      </c>
    </row>
    <row r="7407" ht="24" customHeight="1" spans="16:18">
      <c r="P7407" s="394" t="str">
        <f>TEXT(daily!$B7407,"mmmm")</f>
        <v>January</v>
      </c>
      <c r="R7407" s="313" t="str">
        <f t="shared" si="155"/>
        <v>1900</v>
      </c>
    </row>
    <row r="7408" ht="24" customHeight="1" spans="16:18">
      <c r="P7408" s="394" t="str">
        <f>TEXT(daily!$B7408,"mmmm")</f>
        <v>January</v>
      </c>
      <c r="R7408" s="313" t="str">
        <f t="shared" si="155"/>
        <v>1900</v>
      </c>
    </row>
    <row r="7409" ht="24" customHeight="1" spans="16:18">
      <c r="P7409" s="394" t="str">
        <f>TEXT(daily!$B7409,"mmmm")</f>
        <v>January</v>
      </c>
      <c r="R7409" s="313" t="str">
        <f t="shared" si="155"/>
        <v>1900</v>
      </c>
    </row>
    <row r="7410" ht="24" customHeight="1" spans="16:18">
      <c r="P7410" s="394" t="str">
        <f>TEXT(daily!$B7410,"mmmm")</f>
        <v>January</v>
      </c>
      <c r="R7410" s="313" t="str">
        <f t="shared" si="155"/>
        <v>1900</v>
      </c>
    </row>
    <row r="7411" ht="24" customHeight="1" spans="16:18">
      <c r="P7411" s="394" t="str">
        <f>TEXT(daily!$B7411,"mmmm")</f>
        <v>January</v>
      </c>
      <c r="R7411" s="313" t="str">
        <f t="shared" si="155"/>
        <v>1900</v>
      </c>
    </row>
    <row r="7412" ht="24" customHeight="1" spans="16:18">
      <c r="P7412" s="394" t="str">
        <f>TEXT(daily!$B7412,"mmmm")</f>
        <v>January</v>
      </c>
      <c r="R7412" s="313" t="str">
        <f t="shared" si="155"/>
        <v>1900</v>
      </c>
    </row>
    <row r="7413" ht="24" customHeight="1" spans="16:18">
      <c r="P7413" s="394" t="str">
        <f>TEXT(daily!$B7413,"mmmm")</f>
        <v>January</v>
      </c>
      <c r="R7413" s="313" t="str">
        <f t="shared" si="155"/>
        <v>1900</v>
      </c>
    </row>
    <row r="7414" ht="24" customHeight="1" spans="16:18">
      <c r="P7414" s="394" t="str">
        <f>TEXT(daily!$B7414,"mmmm")</f>
        <v>January</v>
      </c>
      <c r="R7414" s="313" t="str">
        <f t="shared" si="155"/>
        <v>1900</v>
      </c>
    </row>
    <row r="7415" ht="24" customHeight="1" spans="16:18">
      <c r="P7415" s="394" t="str">
        <f>TEXT(daily!$B7415,"mmmm")</f>
        <v>January</v>
      </c>
      <c r="R7415" s="313" t="str">
        <f t="shared" si="155"/>
        <v>1900</v>
      </c>
    </row>
    <row r="7416" ht="24" customHeight="1" spans="16:18">
      <c r="P7416" s="394" t="str">
        <f>TEXT(daily!$B7416,"mmmm")</f>
        <v>January</v>
      </c>
      <c r="R7416" s="313" t="str">
        <f t="shared" si="155"/>
        <v>1900</v>
      </c>
    </row>
    <row r="7417" ht="24" customHeight="1" spans="16:18">
      <c r="P7417" s="394" t="str">
        <f>TEXT(daily!$B7417,"mmmm")</f>
        <v>January</v>
      </c>
      <c r="R7417" s="313" t="str">
        <f t="shared" si="155"/>
        <v>1900</v>
      </c>
    </row>
    <row r="7418" ht="24" customHeight="1" spans="16:18">
      <c r="P7418" s="394" t="str">
        <f>TEXT(daily!$B7418,"mmmm")</f>
        <v>January</v>
      </c>
      <c r="R7418" s="313" t="str">
        <f t="shared" si="155"/>
        <v>1900</v>
      </c>
    </row>
    <row r="7419" ht="24" customHeight="1" spans="16:18">
      <c r="P7419" s="394" t="str">
        <f>TEXT(daily!$B7419,"mmmm")</f>
        <v>January</v>
      </c>
      <c r="R7419" s="313" t="str">
        <f t="shared" si="155"/>
        <v>1900</v>
      </c>
    </row>
    <row r="7420" ht="24" customHeight="1" spans="16:18">
      <c r="P7420" s="394" t="str">
        <f>TEXT(daily!$B7420,"mmmm")</f>
        <v>January</v>
      </c>
      <c r="R7420" s="313" t="str">
        <f t="shared" si="155"/>
        <v>1900</v>
      </c>
    </row>
    <row r="7421" ht="24" customHeight="1" spans="16:18">
      <c r="P7421" s="394" t="str">
        <f>TEXT(daily!$B7421,"mmmm")</f>
        <v>January</v>
      </c>
      <c r="R7421" s="313" t="str">
        <f t="shared" si="155"/>
        <v>1900</v>
      </c>
    </row>
    <row r="7422" ht="24" customHeight="1" spans="16:18">
      <c r="P7422" s="394" t="str">
        <f>TEXT(daily!$B7422,"mmmm")</f>
        <v>January</v>
      </c>
      <c r="R7422" s="313" t="str">
        <f t="shared" si="155"/>
        <v>1900</v>
      </c>
    </row>
    <row r="7423" ht="24" customHeight="1" spans="16:18">
      <c r="P7423" s="394" t="str">
        <f>TEXT(daily!$B7423,"mmmm")</f>
        <v>January</v>
      </c>
      <c r="R7423" s="313" t="str">
        <f t="shared" si="155"/>
        <v>1900</v>
      </c>
    </row>
    <row r="7424" ht="24" customHeight="1" spans="16:18">
      <c r="P7424" s="394" t="str">
        <f>TEXT(daily!$B7424,"mmmm")</f>
        <v>January</v>
      </c>
      <c r="R7424" s="313" t="str">
        <f t="shared" si="155"/>
        <v>1900</v>
      </c>
    </row>
    <row r="7425" ht="24" customHeight="1" spans="16:18">
      <c r="P7425" s="394" t="str">
        <f>TEXT(daily!$B7425,"mmmm")</f>
        <v>January</v>
      </c>
      <c r="R7425" s="313" t="str">
        <f t="shared" si="155"/>
        <v>1900</v>
      </c>
    </row>
    <row r="7426" ht="24" customHeight="1" spans="16:18">
      <c r="P7426" s="394" t="str">
        <f>TEXT(daily!$B7426,"mmmm")</f>
        <v>January</v>
      </c>
      <c r="R7426" s="313" t="str">
        <f t="shared" si="155"/>
        <v>1900</v>
      </c>
    </row>
    <row r="7427" ht="24" customHeight="1" spans="16:18">
      <c r="P7427" s="394" t="str">
        <f>TEXT(daily!$B7427,"mmmm")</f>
        <v>January</v>
      </c>
      <c r="R7427" s="313" t="str">
        <f t="shared" si="155"/>
        <v>1900</v>
      </c>
    </row>
    <row r="7428" ht="24" customHeight="1" spans="16:18">
      <c r="P7428" s="394" t="str">
        <f>TEXT(daily!$B7428,"mmmm")</f>
        <v>January</v>
      </c>
      <c r="R7428" s="313" t="str">
        <f t="shared" si="155"/>
        <v>1900</v>
      </c>
    </row>
    <row r="7429" ht="24" customHeight="1" spans="16:18">
      <c r="P7429" s="394" t="str">
        <f>TEXT(daily!$B7429,"mmmm")</f>
        <v>January</v>
      </c>
      <c r="R7429" s="313" t="str">
        <f t="shared" si="155"/>
        <v>1900</v>
      </c>
    </row>
    <row r="7430" ht="24" customHeight="1" spans="16:18">
      <c r="P7430" s="394" t="str">
        <f>TEXT(daily!$B7430,"mmmm")</f>
        <v>January</v>
      </c>
      <c r="R7430" s="313" t="str">
        <f t="shared" si="155"/>
        <v>1900</v>
      </c>
    </row>
    <row r="7431" ht="24" customHeight="1" spans="16:18">
      <c r="P7431" s="394" t="str">
        <f>TEXT(daily!$B7431,"mmmm")</f>
        <v>January</v>
      </c>
      <c r="R7431" s="313" t="str">
        <f t="shared" si="155"/>
        <v>1900</v>
      </c>
    </row>
    <row r="7432" ht="24" customHeight="1" spans="16:18">
      <c r="P7432" s="394" t="str">
        <f>TEXT(daily!$B7432,"mmmm")</f>
        <v>January</v>
      </c>
      <c r="R7432" s="313" t="str">
        <f t="shared" si="155"/>
        <v>1900</v>
      </c>
    </row>
    <row r="7433" ht="24" customHeight="1" spans="16:18">
      <c r="P7433" s="394" t="str">
        <f>TEXT(daily!$B7433,"mmmm")</f>
        <v>January</v>
      </c>
      <c r="R7433" s="313" t="str">
        <f t="shared" si="155"/>
        <v>1900</v>
      </c>
    </row>
    <row r="7434" ht="24" customHeight="1" spans="16:18">
      <c r="P7434" s="394" t="str">
        <f>TEXT(daily!$B7434,"mmmm")</f>
        <v>January</v>
      </c>
      <c r="R7434" s="313" t="str">
        <f t="shared" si="155"/>
        <v>1900</v>
      </c>
    </row>
    <row r="7435" ht="24" customHeight="1" spans="16:18">
      <c r="P7435" s="394" t="str">
        <f>TEXT(daily!$B7435,"mmmm")</f>
        <v>January</v>
      </c>
      <c r="R7435" s="313" t="str">
        <f t="shared" si="155"/>
        <v>1900</v>
      </c>
    </row>
    <row r="7436" ht="24" customHeight="1" spans="16:18">
      <c r="P7436" s="394" t="str">
        <f>TEXT(daily!$B7436,"mmmm")</f>
        <v>January</v>
      </c>
      <c r="R7436" s="313" t="str">
        <f t="shared" si="155"/>
        <v>1900</v>
      </c>
    </row>
    <row r="7437" ht="24" customHeight="1" spans="16:18">
      <c r="P7437" s="394" t="str">
        <f>TEXT(daily!$B7437,"mmmm")</f>
        <v>January</v>
      </c>
      <c r="R7437" s="313" t="str">
        <f t="shared" si="155"/>
        <v>1900</v>
      </c>
    </row>
    <row r="7438" ht="24" customHeight="1" spans="16:18">
      <c r="P7438" s="394" t="str">
        <f>TEXT(daily!$B7438,"mmmm")</f>
        <v>January</v>
      </c>
      <c r="R7438" s="313" t="str">
        <f t="shared" si="155"/>
        <v>1900</v>
      </c>
    </row>
    <row r="7439" ht="24" customHeight="1" spans="16:18">
      <c r="P7439" s="394" t="str">
        <f>TEXT(daily!$B7439,"mmmm")</f>
        <v>January</v>
      </c>
      <c r="R7439" s="313" t="str">
        <f t="shared" ref="R7439:R7502" si="156">TEXT(B7439,"yyyy")</f>
        <v>1900</v>
      </c>
    </row>
    <row r="7440" ht="24" customHeight="1" spans="16:18">
      <c r="P7440" s="394" t="str">
        <f>TEXT(daily!$B7440,"mmmm")</f>
        <v>January</v>
      </c>
      <c r="R7440" s="313" t="str">
        <f t="shared" si="156"/>
        <v>1900</v>
      </c>
    </row>
    <row r="7441" ht="24" customHeight="1" spans="16:18">
      <c r="P7441" s="394" t="str">
        <f>TEXT(daily!$B7441,"mmmm")</f>
        <v>January</v>
      </c>
      <c r="R7441" s="313" t="str">
        <f t="shared" si="156"/>
        <v>1900</v>
      </c>
    </row>
    <row r="7442" ht="24" customHeight="1" spans="16:18">
      <c r="P7442" s="394" t="str">
        <f>TEXT(daily!$B7442,"mmmm")</f>
        <v>January</v>
      </c>
      <c r="R7442" s="313" t="str">
        <f t="shared" si="156"/>
        <v>1900</v>
      </c>
    </row>
    <row r="7443" ht="24" customHeight="1" spans="16:18">
      <c r="P7443" s="394" t="str">
        <f>TEXT(daily!$B7443,"mmmm")</f>
        <v>January</v>
      </c>
      <c r="R7443" s="313" t="str">
        <f t="shared" si="156"/>
        <v>1900</v>
      </c>
    </row>
    <row r="7444" ht="24" customHeight="1" spans="16:18">
      <c r="P7444" s="394" t="str">
        <f>TEXT(daily!$B7444,"mmmm")</f>
        <v>January</v>
      </c>
      <c r="R7444" s="313" t="str">
        <f t="shared" si="156"/>
        <v>1900</v>
      </c>
    </row>
    <row r="7445" ht="24" customHeight="1" spans="16:18">
      <c r="P7445" s="394" t="str">
        <f>TEXT(daily!$B7445,"mmmm")</f>
        <v>January</v>
      </c>
      <c r="R7445" s="313" t="str">
        <f t="shared" si="156"/>
        <v>1900</v>
      </c>
    </row>
    <row r="7446" ht="24" customHeight="1" spans="16:18">
      <c r="P7446" s="394" t="str">
        <f>TEXT(daily!$B7446,"mmmm")</f>
        <v>January</v>
      </c>
      <c r="R7446" s="313" t="str">
        <f t="shared" si="156"/>
        <v>1900</v>
      </c>
    </row>
    <row r="7447" ht="24" customHeight="1" spans="16:18">
      <c r="P7447" s="394" t="str">
        <f>TEXT(daily!$B7447,"mmmm")</f>
        <v>January</v>
      </c>
      <c r="R7447" s="313" t="str">
        <f t="shared" si="156"/>
        <v>1900</v>
      </c>
    </row>
    <row r="7448" ht="24" customHeight="1" spans="16:18">
      <c r="P7448" s="394" t="str">
        <f>TEXT(daily!$B7448,"mmmm")</f>
        <v>January</v>
      </c>
      <c r="R7448" s="313" t="str">
        <f t="shared" si="156"/>
        <v>1900</v>
      </c>
    </row>
    <row r="7449" ht="24" customHeight="1" spans="16:18">
      <c r="P7449" s="394" t="str">
        <f>TEXT(daily!$B7449,"mmmm")</f>
        <v>January</v>
      </c>
      <c r="R7449" s="313" t="str">
        <f t="shared" si="156"/>
        <v>1900</v>
      </c>
    </row>
    <row r="7450" ht="24" customHeight="1" spans="16:18">
      <c r="P7450" s="394" t="str">
        <f>TEXT(daily!$B7450,"mmmm")</f>
        <v>January</v>
      </c>
      <c r="R7450" s="313" t="str">
        <f t="shared" si="156"/>
        <v>1900</v>
      </c>
    </row>
    <row r="7451" ht="24" customHeight="1" spans="16:18">
      <c r="P7451" s="394" t="str">
        <f>TEXT(daily!$B7451,"mmmm")</f>
        <v>January</v>
      </c>
      <c r="R7451" s="313" t="str">
        <f t="shared" si="156"/>
        <v>1900</v>
      </c>
    </row>
    <row r="7452" ht="24" customHeight="1" spans="16:18">
      <c r="P7452" s="394" t="str">
        <f>TEXT(daily!$B7452,"mmmm")</f>
        <v>January</v>
      </c>
      <c r="R7452" s="313" t="str">
        <f t="shared" si="156"/>
        <v>1900</v>
      </c>
    </row>
    <row r="7453" ht="24" customHeight="1" spans="16:18">
      <c r="P7453" s="394" t="str">
        <f>TEXT(daily!$B7453,"mmmm")</f>
        <v>January</v>
      </c>
      <c r="R7453" s="313" t="str">
        <f t="shared" si="156"/>
        <v>1900</v>
      </c>
    </row>
    <row r="7454" ht="24" customHeight="1" spans="16:18">
      <c r="P7454" s="394" t="str">
        <f>TEXT(daily!$B7454,"mmmm")</f>
        <v>January</v>
      </c>
      <c r="R7454" s="313" t="str">
        <f t="shared" si="156"/>
        <v>1900</v>
      </c>
    </row>
    <row r="7455" ht="24" customHeight="1" spans="16:18">
      <c r="P7455" s="394" t="str">
        <f>TEXT(daily!$B7455,"mmmm")</f>
        <v>January</v>
      </c>
      <c r="R7455" s="313" t="str">
        <f t="shared" si="156"/>
        <v>1900</v>
      </c>
    </row>
    <row r="7456" ht="24" customHeight="1" spans="16:18">
      <c r="P7456" s="394" t="str">
        <f>TEXT(daily!$B7456,"mmmm")</f>
        <v>January</v>
      </c>
      <c r="R7456" s="313" t="str">
        <f t="shared" si="156"/>
        <v>1900</v>
      </c>
    </row>
    <row r="7457" ht="24" customHeight="1" spans="16:18">
      <c r="P7457" s="394" t="str">
        <f>TEXT(daily!$B7457,"mmmm")</f>
        <v>January</v>
      </c>
      <c r="R7457" s="313" t="str">
        <f t="shared" si="156"/>
        <v>1900</v>
      </c>
    </row>
    <row r="7458" ht="24" customHeight="1" spans="16:18">
      <c r="P7458" s="394" t="str">
        <f>TEXT(daily!$B7458,"mmmm")</f>
        <v>January</v>
      </c>
      <c r="R7458" s="313" t="str">
        <f t="shared" si="156"/>
        <v>1900</v>
      </c>
    </row>
    <row r="7459" ht="24" customHeight="1" spans="16:18">
      <c r="P7459" s="394" t="str">
        <f>TEXT(daily!$B7459,"mmmm")</f>
        <v>January</v>
      </c>
      <c r="R7459" s="313" t="str">
        <f t="shared" si="156"/>
        <v>1900</v>
      </c>
    </row>
    <row r="7460" ht="24" customHeight="1" spans="16:18">
      <c r="P7460" s="394" t="str">
        <f>TEXT(daily!$B7460,"mmmm")</f>
        <v>January</v>
      </c>
      <c r="R7460" s="313" t="str">
        <f t="shared" si="156"/>
        <v>1900</v>
      </c>
    </row>
    <row r="7461" ht="24" customHeight="1" spans="16:18">
      <c r="P7461" s="394" t="str">
        <f>TEXT(daily!$B7461,"mmmm")</f>
        <v>January</v>
      </c>
      <c r="R7461" s="313" t="str">
        <f t="shared" si="156"/>
        <v>1900</v>
      </c>
    </row>
    <row r="7462" ht="24" customHeight="1" spans="16:18">
      <c r="P7462" s="394" t="str">
        <f>TEXT(daily!$B7462,"mmmm")</f>
        <v>January</v>
      </c>
      <c r="R7462" s="313" t="str">
        <f t="shared" si="156"/>
        <v>1900</v>
      </c>
    </row>
    <row r="7463" ht="24" customHeight="1" spans="16:18">
      <c r="P7463" s="394" t="str">
        <f>TEXT(daily!$B7463,"mmmm")</f>
        <v>January</v>
      </c>
      <c r="R7463" s="313" t="str">
        <f t="shared" si="156"/>
        <v>1900</v>
      </c>
    </row>
    <row r="7464" ht="24" customHeight="1" spans="16:18">
      <c r="P7464" s="394" t="str">
        <f>TEXT(daily!$B7464,"mmmm")</f>
        <v>January</v>
      </c>
      <c r="R7464" s="313" t="str">
        <f t="shared" si="156"/>
        <v>1900</v>
      </c>
    </row>
    <row r="7465" ht="24" customHeight="1" spans="16:18">
      <c r="P7465" s="394" t="str">
        <f>TEXT(daily!$B7465,"mmmm")</f>
        <v>January</v>
      </c>
      <c r="R7465" s="313" t="str">
        <f t="shared" si="156"/>
        <v>1900</v>
      </c>
    </row>
    <row r="7466" ht="24" customHeight="1" spans="16:18">
      <c r="P7466" s="394" t="str">
        <f>TEXT(daily!$B7466,"mmmm")</f>
        <v>January</v>
      </c>
      <c r="R7466" s="313" t="str">
        <f t="shared" si="156"/>
        <v>1900</v>
      </c>
    </row>
    <row r="7467" ht="24" customHeight="1" spans="16:18">
      <c r="P7467" s="394" t="str">
        <f>TEXT(daily!$B7467,"mmmm")</f>
        <v>January</v>
      </c>
      <c r="R7467" s="313" t="str">
        <f t="shared" si="156"/>
        <v>1900</v>
      </c>
    </row>
    <row r="7468" ht="24" customHeight="1" spans="16:18">
      <c r="P7468" s="394" t="str">
        <f>TEXT(daily!$B7468,"mmmm")</f>
        <v>January</v>
      </c>
      <c r="R7468" s="313" t="str">
        <f t="shared" si="156"/>
        <v>1900</v>
      </c>
    </row>
    <row r="7469" ht="24" customHeight="1" spans="16:18">
      <c r="P7469" s="394" t="str">
        <f>TEXT(daily!$B7469,"mmmm")</f>
        <v>January</v>
      </c>
      <c r="R7469" s="313" t="str">
        <f t="shared" si="156"/>
        <v>1900</v>
      </c>
    </row>
    <row r="7470" ht="24" customHeight="1" spans="16:18">
      <c r="P7470" s="394" t="str">
        <f>TEXT(daily!$B7470,"mmmm")</f>
        <v>January</v>
      </c>
      <c r="R7470" s="313" t="str">
        <f t="shared" si="156"/>
        <v>1900</v>
      </c>
    </row>
    <row r="7471" ht="24" customHeight="1" spans="16:18">
      <c r="P7471" s="394" t="str">
        <f>TEXT(daily!$B7471,"mmmm")</f>
        <v>January</v>
      </c>
      <c r="R7471" s="313" t="str">
        <f t="shared" si="156"/>
        <v>1900</v>
      </c>
    </row>
    <row r="7472" ht="24" customHeight="1" spans="16:18">
      <c r="P7472" s="394" t="str">
        <f>TEXT(daily!$B7472,"mmmm")</f>
        <v>January</v>
      </c>
      <c r="R7472" s="313" t="str">
        <f t="shared" si="156"/>
        <v>1900</v>
      </c>
    </row>
    <row r="7473" ht="24" customHeight="1" spans="16:18">
      <c r="P7473" s="394" t="str">
        <f>TEXT(daily!$B7473,"mmmm")</f>
        <v>January</v>
      </c>
      <c r="R7473" s="313" t="str">
        <f t="shared" si="156"/>
        <v>1900</v>
      </c>
    </row>
    <row r="7474" ht="24" customHeight="1" spans="16:18">
      <c r="P7474" s="394" t="str">
        <f>TEXT(daily!$B7474,"mmmm")</f>
        <v>January</v>
      </c>
      <c r="R7474" s="313" t="str">
        <f t="shared" si="156"/>
        <v>1900</v>
      </c>
    </row>
    <row r="7475" ht="24" customHeight="1" spans="16:18">
      <c r="P7475" s="394" t="str">
        <f>TEXT(daily!$B7475,"mmmm")</f>
        <v>January</v>
      </c>
      <c r="R7475" s="313" t="str">
        <f t="shared" si="156"/>
        <v>1900</v>
      </c>
    </row>
    <row r="7476" ht="24" customHeight="1" spans="16:18">
      <c r="P7476" s="394" t="str">
        <f>TEXT(daily!$B7476,"mmmm")</f>
        <v>January</v>
      </c>
      <c r="R7476" s="313" t="str">
        <f t="shared" si="156"/>
        <v>1900</v>
      </c>
    </row>
    <row r="7477" ht="24" customHeight="1" spans="16:18">
      <c r="P7477" s="394" t="str">
        <f>TEXT(daily!$B7477,"mmmm")</f>
        <v>January</v>
      </c>
      <c r="R7477" s="313" t="str">
        <f t="shared" si="156"/>
        <v>1900</v>
      </c>
    </row>
    <row r="7478" ht="24" customHeight="1" spans="16:18">
      <c r="P7478" s="394" t="str">
        <f>TEXT(daily!$B7478,"mmmm")</f>
        <v>January</v>
      </c>
      <c r="R7478" s="313" t="str">
        <f t="shared" si="156"/>
        <v>1900</v>
      </c>
    </row>
    <row r="7479" ht="24" customHeight="1" spans="16:18">
      <c r="P7479" s="394" t="str">
        <f>TEXT(daily!$B7479,"mmmm")</f>
        <v>January</v>
      </c>
      <c r="R7479" s="313" t="str">
        <f t="shared" si="156"/>
        <v>1900</v>
      </c>
    </row>
    <row r="7480" ht="24" customHeight="1" spans="16:18">
      <c r="P7480" s="394" t="str">
        <f>TEXT(daily!$B7480,"mmmm")</f>
        <v>January</v>
      </c>
      <c r="R7480" s="313" t="str">
        <f t="shared" si="156"/>
        <v>1900</v>
      </c>
    </row>
    <row r="7481" ht="24" customHeight="1" spans="16:18">
      <c r="P7481" s="394" t="str">
        <f>TEXT(daily!$B7481,"mmmm")</f>
        <v>January</v>
      </c>
      <c r="R7481" s="313" t="str">
        <f t="shared" si="156"/>
        <v>1900</v>
      </c>
    </row>
    <row r="7482" ht="24" customHeight="1" spans="16:18">
      <c r="P7482" s="394" t="str">
        <f>TEXT(daily!$B7482,"mmmm")</f>
        <v>January</v>
      </c>
      <c r="R7482" s="313" t="str">
        <f t="shared" si="156"/>
        <v>1900</v>
      </c>
    </row>
    <row r="7483" ht="24" customHeight="1" spans="16:18">
      <c r="P7483" s="394" t="str">
        <f>TEXT(daily!$B7483,"mmmm")</f>
        <v>January</v>
      </c>
      <c r="R7483" s="313" t="str">
        <f t="shared" si="156"/>
        <v>1900</v>
      </c>
    </row>
    <row r="7484" ht="24" customHeight="1" spans="16:18">
      <c r="P7484" s="394" t="str">
        <f>TEXT(daily!$B7484,"mmmm")</f>
        <v>January</v>
      </c>
      <c r="R7484" s="313" t="str">
        <f t="shared" si="156"/>
        <v>1900</v>
      </c>
    </row>
    <row r="7485" ht="24" customHeight="1" spans="16:18">
      <c r="P7485" s="394" t="str">
        <f>TEXT(daily!$B7485,"mmmm")</f>
        <v>January</v>
      </c>
      <c r="R7485" s="313" t="str">
        <f t="shared" si="156"/>
        <v>1900</v>
      </c>
    </row>
    <row r="7486" ht="24" customHeight="1" spans="16:18">
      <c r="P7486" s="394" t="str">
        <f>TEXT(daily!$B7486,"mmmm")</f>
        <v>January</v>
      </c>
      <c r="R7486" s="313" t="str">
        <f t="shared" si="156"/>
        <v>1900</v>
      </c>
    </row>
    <row r="7487" ht="24" customHeight="1" spans="16:18">
      <c r="P7487" s="394" t="str">
        <f>TEXT(daily!$B7487,"mmmm")</f>
        <v>January</v>
      </c>
      <c r="R7487" s="313" t="str">
        <f t="shared" si="156"/>
        <v>1900</v>
      </c>
    </row>
    <row r="7488" ht="24" customHeight="1" spans="16:18">
      <c r="P7488" s="394" t="str">
        <f>TEXT(daily!$B7488,"mmmm")</f>
        <v>January</v>
      </c>
      <c r="R7488" s="313" t="str">
        <f t="shared" si="156"/>
        <v>1900</v>
      </c>
    </row>
    <row r="7489" ht="24" customHeight="1" spans="16:18">
      <c r="P7489" s="394" t="str">
        <f>TEXT(daily!$B7489,"mmmm")</f>
        <v>January</v>
      </c>
      <c r="R7489" s="313" t="str">
        <f t="shared" si="156"/>
        <v>1900</v>
      </c>
    </row>
    <row r="7490" ht="24" customHeight="1" spans="16:18">
      <c r="P7490" s="394" t="str">
        <f>TEXT(daily!$B7490,"mmmm")</f>
        <v>January</v>
      </c>
      <c r="R7490" s="313" t="str">
        <f t="shared" si="156"/>
        <v>1900</v>
      </c>
    </row>
    <row r="7491" ht="24" customHeight="1" spans="16:18">
      <c r="P7491" s="394" t="str">
        <f>TEXT(daily!$B7491,"mmmm")</f>
        <v>January</v>
      </c>
      <c r="R7491" s="313" t="str">
        <f t="shared" si="156"/>
        <v>1900</v>
      </c>
    </row>
    <row r="7492" ht="24" customHeight="1" spans="16:18">
      <c r="P7492" s="394" t="str">
        <f>TEXT(daily!$B7492,"mmmm")</f>
        <v>January</v>
      </c>
      <c r="R7492" s="313" t="str">
        <f t="shared" si="156"/>
        <v>1900</v>
      </c>
    </row>
    <row r="7493" ht="24" customHeight="1" spans="16:18">
      <c r="P7493" s="394" t="str">
        <f>TEXT(daily!$B7493,"mmmm")</f>
        <v>January</v>
      </c>
      <c r="R7493" s="313" t="str">
        <f t="shared" si="156"/>
        <v>1900</v>
      </c>
    </row>
    <row r="7494" ht="24" customHeight="1" spans="16:18">
      <c r="P7494" s="394" t="str">
        <f>TEXT(daily!$B7494,"mmmm")</f>
        <v>January</v>
      </c>
      <c r="R7494" s="313" t="str">
        <f t="shared" si="156"/>
        <v>1900</v>
      </c>
    </row>
    <row r="7495" ht="24" customHeight="1" spans="16:18">
      <c r="P7495" s="394" t="str">
        <f>TEXT(daily!$B7495,"mmmm")</f>
        <v>January</v>
      </c>
      <c r="R7495" s="313" t="str">
        <f t="shared" si="156"/>
        <v>1900</v>
      </c>
    </row>
    <row r="7496" ht="24" customHeight="1" spans="16:18">
      <c r="P7496" s="394" t="str">
        <f>TEXT(daily!$B7496,"mmmm")</f>
        <v>January</v>
      </c>
      <c r="R7496" s="313" t="str">
        <f t="shared" si="156"/>
        <v>1900</v>
      </c>
    </row>
    <row r="7497" ht="24" customHeight="1" spans="16:18">
      <c r="P7497" s="394" t="str">
        <f>TEXT(daily!$B7497,"mmmm")</f>
        <v>January</v>
      </c>
      <c r="R7497" s="313" t="str">
        <f t="shared" si="156"/>
        <v>1900</v>
      </c>
    </row>
    <row r="7498" ht="24" customHeight="1" spans="16:18">
      <c r="P7498" s="394" t="str">
        <f>TEXT(daily!$B7498,"mmmm")</f>
        <v>January</v>
      </c>
      <c r="R7498" s="313" t="str">
        <f t="shared" si="156"/>
        <v>1900</v>
      </c>
    </row>
    <row r="7499" ht="24" customHeight="1" spans="16:18">
      <c r="P7499" s="394" t="str">
        <f>TEXT(daily!$B7499,"mmmm")</f>
        <v>January</v>
      </c>
      <c r="R7499" s="313" t="str">
        <f t="shared" si="156"/>
        <v>1900</v>
      </c>
    </row>
    <row r="7500" ht="24" customHeight="1" spans="16:18">
      <c r="P7500" s="394" t="str">
        <f>TEXT(daily!$B7500,"mmmm")</f>
        <v>January</v>
      </c>
      <c r="R7500" s="313" t="str">
        <f t="shared" si="156"/>
        <v>1900</v>
      </c>
    </row>
    <row r="7501" ht="24" customHeight="1" spans="16:18">
      <c r="P7501" s="394" t="str">
        <f>TEXT(daily!$B7501,"mmmm")</f>
        <v>January</v>
      </c>
      <c r="R7501" s="313" t="str">
        <f t="shared" si="156"/>
        <v>1900</v>
      </c>
    </row>
    <row r="7502" ht="24" customHeight="1" spans="16:18">
      <c r="P7502" s="394" t="str">
        <f>TEXT(daily!$B7502,"mmmm")</f>
        <v>January</v>
      </c>
      <c r="R7502" s="313" t="str">
        <f t="shared" si="156"/>
        <v>1900</v>
      </c>
    </row>
    <row r="7503" ht="24" customHeight="1" spans="16:18">
      <c r="P7503" s="394" t="str">
        <f>TEXT(daily!$B7503,"mmmm")</f>
        <v>January</v>
      </c>
      <c r="R7503" s="313" t="str">
        <f t="shared" ref="R7503:R7566" si="157">TEXT(B7503,"yyyy")</f>
        <v>1900</v>
      </c>
    </row>
    <row r="7504" ht="24" customHeight="1" spans="16:18">
      <c r="P7504" s="394" t="str">
        <f>TEXT(daily!$B7504,"mmmm")</f>
        <v>January</v>
      </c>
      <c r="R7504" s="313" t="str">
        <f t="shared" si="157"/>
        <v>1900</v>
      </c>
    </row>
    <row r="7505" ht="24" customHeight="1" spans="16:18">
      <c r="P7505" s="394" t="str">
        <f>TEXT(daily!$B7505,"mmmm")</f>
        <v>January</v>
      </c>
      <c r="R7505" s="313" t="str">
        <f t="shared" si="157"/>
        <v>1900</v>
      </c>
    </row>
    <row r="7506" ht="24" customHeight="1" spans="16:18">
      <c r="P7506" s="394" t="str">
        <f>TEXT(daily!$B7506,"mmmm")</f>
        <v>January</v>
      </c>
      <c r="R7506" s="313" t="str">
        <f t="shared" si="157"/>
        <v>1900</v>
      </c>
    </row>
    <row r="7507" ht="24" customHeight="1" spans="16:18">
      <c r="P7507" s="394" t="str">
        <f>TEXT(daily!$B7507,"mmmm")</f>
        <v>January</v>
      </c>
      <c r="R7507" s="313" t="str">
        <f t="shared" si="157"/>
        <v>1900</v>
      </c>
    </row>
    <row r="7508" ht="24" customHeight="1" spans="16:18">
      <c r="P7508" s="394" t="str">
        <f>TEXT(daily!$B7508,"mmmm")</f>
        <v>January</v>
      </c>
      <c r="R7508" s="313" t="str">
        <f t="shared" si="157"/>
        <v>1900</v>
      </c>
    </row>
    <row r="7509" ht="24" customHeight="1" spans="16:18">
      <c r="P7509" s="394" t="str">
        <f>TEXT(daily!$B7509,"mmmm")</f>
        <v>January</v>
      </c>
      <c r="R7509" s="313" t="str">
        <f t="shared" si="157"/>
        <v>1900</v>
      </c>
    </row>
    <row r="7510" ht="24" customHeight="1" spans="16:18">
      <c r="P7510" s="394" t="str">
        <f>TEXT(daily!$B7510,"mmmm")</f>
        <v>January</v>
      </c>
      <c r="R7510" s="313" t="str">
        <f t="shared" si="157"/>
        <v>1900</v>
      </c>
    </row>
    <row r="7511" ht="24" customHeight="1" spans="16:18">
      <c r="P7511" s="394" t="str">
        <f>TEXT(daily!$B7511,"mmmm")</f>
        <v>January</v>
      </c>
      <c r="R7511" s="313" t="str">
        <f t="shared" si="157"/>
        <v>1900</v>
      </c>
    </row>
    <row r="7512" ht="24" customHeight="1" spans="16:18">
      <c r="P7512" s="394" t="str">
        <f>TEXT(daily!$B7512,"mmmm")</f>
        <v>January</v>
      </c>
      <c r="R7512" s="313" t="str">
        <f t="shared" si="157"/>
        <v>1900</v>
      </c>
    </row>
    <row r="7513" ht="24" customHeight="1" spans="16:18">
      <c r="P7513" s="394" t="str">
        <f>TEXT(daily!$B7513,"mmmm")</f>
        <v>January</v>
      </c>
      <c r="R7513" s="313" t="str">
        <f t="shared" si="157"/>
        <v>1900</v>
      </c>
    </row>
    <row r="7514" ht="24" customHeight="1" spans="16:18">
      <c r="P7514" s="394" t="str">
        <f>TEXT(daily!$B7514,"mmmm")</f>
        <v>January</v>
      </c>
      <c r="R7514" s="313" t="str">
        <f t="shared" si="157"/>
        <v>1900</v>
      </c>
    </row>
    <row r="7515" ht="24" customHeight="1" spans="16:18">
      <c r="P7515" s="394" t="str">
        <f>TEXT(daily!$B7515,"mmmm")</f>
        <v>January</v>
      </c>
      <c r="R7515" s="313" t="str">
        <f t="shared" si="157"/>
        <v>1900</v>
      </c>
    </row>
    <row r="7516" ht="24" customHeight="1" spans="16:18">
      <c r="P7516" s="394" t="str">
        <f>TEXT(daily!$B7516,"mmmm")</f>
        <v>January</v>
      </c>
      <c r="R7516" s="313" t="str">
        <f t="shared" si="157"/>
        <v>1900</v>
      </c>
    </row>
    <row r="7517" ht="24" customHeight="1" spans="16:18">
      <c r="P7517" s="394" t="str">
        <f>TEXT(daily!$B7517,"mmmm")</f>
        <v>January</v>
      </c>
      <c r="R7517" s="313" t="str">
        <f t="shared" si="157"/>
        <v>1900</v>
      </c>
    </row>
    <row r="7518" ht="24" customHeight="1" spans="16:18">
      <c r="P7518" s="394" t="str">
        <f>TEXT(daily!$B7518,"mmmm")</f>
        <v>January</v>
      </c>
      <c r="R7518" s="313" t="str">
        <f t="shared" si="157"/>
        <v>1900</v>
      </c>
    </row>
    <row r="7519" ht="24" customHeight="1" spans="16:18">
      <c r="P7519" s="394" t="str">
        <f>TEXT(daily!$B7519,"mmmm")</f>
        <v>January</v>
      </c>
      <c r="R7519" s="313" t="str">
        <f t="shared" si="157"/>
        <v>1900</v>
      </c>
    </row>
    <row r="7520" ht="24" customHeight="1" spans="16:18">
      <c r="P7520" s="394" t="str">
        <f>TEXT(daily!$B7520,"mmmm")</f>
        <v>January</v>
      </c>
      <c r="R7520" s="313" t="str">
        <f t="shared" si="157"/>
        <v>1900</v>
      </c>
    </row>
    <row r="7521" ht="24" customHeight="1" spans="16:18">
      <c r="P7521" s="394" t="str">
        <f>TEXT(daily!$B7521,"mmmm")</f>
        <v>January</v>
      </c>
      <c r="R7521" s="313" t="str">
        <f t="shared" si="157"/>
        <v>1900</v>
      </c>
    </row>
    <row r="7522" ht="24" customHeight="1" spans="16:18">
      <c r="P7522" s="394" t="str">
        <f>TEXT(daily!$B7522,"mmmm")</f>
        <v>January</v>
      </c>
      <c r="R7522" s="313" t="str">
        <f t="shared" si="157"/>
        <v>1900</v>
      </c>
    </row>
    <row r="7523" ht="24" customHeight="1" spans="16:18">
      <c r="P7523" s="394" t="str">
        <f>TEXT(daily!$B7523,"mmmm")</f>
        <v>January</v>
      </c>
      <c r="R7523" s="313" t="str">
        <f t="shared" si="157"/>
        <v>1900</v>
      </c>
    </row>
    <row r="7524" ht="24" customHeight="1" spans="16:18">
      <c r="P7524" s="394" t="str">
        <f>TEXT(daily!$B7524,"mmmm")</f>
        <v>January</v>
      </c>
      <c r="R7524" s="313" t="str">
        <f t="shared" si="157"/>
        <v>1900</v>
      </c>
    </row>
    <row r="7525" ht="24" customHeight="1" spans="16:18">
      <c r="P7525" s="394" t="str">
        <f>TEXT(daily!$B7525,"mmmm")</f>
        <v>January</v>
      </c>
      <c r="R7525" s="313" t="str">
        <f t="shared" si="157"/>
        <v>1900</v>
      </c>
    </row>
    <row r="7526" ht="24" customHeight="1" spans="16:18">
      <c r="P7526" s="394" t="str">
        <f>TEXT(daily!$B7526,"mmmm")</f>
        <v>January</v>
      </c>
      <c r="R7526" s="313" t="str">
        <f t="shared" si="157"/>
        <v>1900</v>
      </c>
    </row>
    <row r="7527" ht="24" customHeight="1" spans="16:18">
      <c r="P7527" s="394" t="str">
        <f>TEXT(daily!$B7527,"mmmm")</f>
        <v>January</v>
      </c>
      <c r="R7527" s="313" t="str">
        <f t="shared" si="157"/>
        <v>1900</v>
      </c>
    </row>
    <row r="7528" ht="24" customHeight="1" spans="16:18">
      <c r="P7528" s="394" t="str">
        <f>TEXT(daily!$B7528,"mmmm")</f>
        <v>January</v>
      </c>
      <c r="R7528" s="313" t="str">
        <f t="shared" si="157"/>
        <v>1900</v>
      </c>
    </row>
    <row r="7529" ht="24" customHeight="1" spans="16:18">
      <c r="P7529" s="394" t="str">
        <f>TEXT(daily!$B7529,"mmmm")</f>
        <v>January</v>
      </c>
      <c r="R7529" s="313" t="str">
        <f t="shared" si="157"/>
        <v>1900</v>
      </c>
    </row>
    <row r="7530" ht="24" customHeight="1" spans="16:18">
      <c r="P7530" s="394" t="str">
        <f>TEXT(daily!$B7530,"mmmm")</f>
        <v>January</v>
      </c>
      <c r="R7530" s="313" t="str">
        <f t="shared" si="157"/>
        <v>1900</v>
      </c>
    </row>
    <row r="7531" ht="24" customHeight="1" spans="16:18">
      <c r="P7531" s="394" t="str">
        <f>TEXT(daily!$B7531,"mmmm")</f>
        <v>January</v>
      </c>
      <c r="R7531" s="313" t="str">
        <f t="shared" si="157"/>
        <v>1900</v>
      </c>
    </row>
    <row r="7532" ht="24" customHeight="1" spans="16:18">
      <c r="P7532" s="394" t="str">
        <f>TEXT(daily!$B7532,"mmmm")</f>
        <v>January</v>
      </c>
      <c r="R7532" s="313" t="str">
        <f t="shared" si="157"/>
        <v>1900</v>
      </c>
    </row>
    <row r="7533" ht="24" customHeight="1" spans="16:18">
      <c r="P7533" s="394" t="str">
        <f>TEXT(daily!$B7533,"mmmm")</f>
        <v>January</v>
      </c>
      <c r="R7533" s="313" t="str">
        <f t="shared" si="157"/>
        <v>1900</v>
      </c>
    </row>
    <row r="7534" ht="24" customHeight="1" spans="16:18">
      <c r="P7534" s="394" t="str">
        <f>TEXT(daily!$B7534,"mmmm")</f>
        <v>January</v>
      </c>
      <c r="R7534" s="313" t="str">
        <f t="shared" si="157"/>
        <v>1900</v>
      </c>
    </row>
    <row r="7535" ht="24" customHeight="1" spans="16:18">
      <c r="P7535" s="394" t="str">
        <f>TEXT(daily!$B7535,"mmmm")</f>
        <v>January</v>
      </c>
      <c r="R7535" s="313" t="str">
        <f t="shared" si="157"/>
        <v>1900</v>
      </c>
    </row>
    <row r="7536" ht="24" customHeight="1" spans="16:18">
      <c r="P7536" s="394" t="str">
        <f>TEXT(daily!$B7536,"mmmm")</f>
        <v>January</v>
      </c>
      <c r="R7536" s="313" t="str">
        <f t="shared" si="157"/>
        <v>1900</v>
      </c>
    </row>
    <row r="7537" ht="24" customHeight="1" spans="16:18">
      <c r="P7537" s="394" t="str">
        <f>TEXT(daily!$B7537,"mmmm")</f>
        <v>January</v>
      </c>
      <c r="R7537" s="313" t="str">
        <f t="shared" si="157"/>
        <v>1900</v>
      </c>
    </row>
    <row r="7538" ht="24" customHeight="1" spans="16:18">
      <c r="P7538" s="394" t="str">
        <f>TEXT(daily!$B7538,"mmmm")</f>
        <v>January</v>
      </c>
      <c r="R7538" s="313" t="str">
        <f t="shared" si="157"/>
        <v>1900</v>
      </c>
    </row>
    <row r="7539" ht="24" customHeight="1" spans="16:18">
      <c r="P7539" s="394" t="str">
        <f>TEXT(daily!$B7539,"mmmm")</f>
        <v>January</v>
      </c>
      <c r="R7539" s="313" t="str">
        <f t="shared" si="157"/>
        <v>1900</v>
      </c>
    </row>
    <row r="7540" ht="24" customHeight="1" spans="16:18">
      <c r="P7540" s="394" t="str">
        <f>TEXT(daily!$B7540,"mmmm")</f>
        <v>January</v>
      </c>
      <c r="R7540" s="313" t="str">
        <f t="shared" si="157"/>
        <v>1900</v>
      </c>
    </row>
    <row r="7541" ht="24" customHeight="1" spans="16:18">
      <c r="P7541" s="394" t="str">
        <f>TEXT(daily!$B7541,"mmmm")</f>
        <v>January</v>
      </c>
      <c r="R7541" s="313" t="str">
        <f t="shared" si="157"/>
        <v>1900</v>
      </c>
    </row>
    <row r="7542" ht="24" customHeight="1" spans="16:18">
      <c r="P7542" s="394" t="str">
        <f>TEXT(daily!$B7542,"mmmm")</f>
        <v>January</v>
      </c>
      <c r="R7542" s="313" t="str">
        <f t="shared" si="157"/>
        <v>1900</v>
      </c>
    </row>
    <row r="7543" ht="24" customHeight="1" spans="16:18">
      <c r="P7543" s="394" t="str">
        <f>TEXT(daily!$B7543,"mmmm")</f>
        <v>January</v>
      </c>
      <c r="R7543" s="313" t="str">
        <f t="shared" si="157"/>
        <v>1900</v>
      </c>
    </row>
    <row r="7544" ht="24" customHeight="1" spans="16:18">
      <c r="P7544" s="394" t="str">
        <f>TEXT(daily!$B7544,"mmmm")</f>
        <v>January</v>
      </c>
      <c r="R7544" s="313" t="str">
        <f t="shared" si="157"/>
        <v>1900</v>
      </c>
    </row>
    <row r="7545" ht="24" customHeight="1" spans="16:18">
      <c r="P7545" s="394" t="str">
        <f>TEXT(daily!$B7545,"mmmm")</f>
        <v>January</v>
      </c>
      <c r="R7545" s="313" t="str">
        <f t="shared" si="157"/>
        <v>1900</v>
      </c>
    </row>
    <row r="7546" ht="24" customHeight="1" spans="16:18">
      <c r="P7546" s="394" t="str">
        <f>TEXT(daily!$B7546,"mmmm")</f>
        <v>January</v>
      </c>
      <c r="R7546" s="313" t="str">
        <f t="shared" si="157"/>
        <v>1900</v>
      </c>
    </row>
    <row r="7547" ht="24" customHeight="1" spans="16:18">
      <c r="P7547" s="394" t="str">
        <f>TEXT(daily!$B7547,"mmmm")</f>
        <v>January</v>
      </c>
      <c r="R7547" s="313" t="str">
        <f t="shared" si="157"/>
        <v>1900</v>
      </c>
    </row>
    <row r="7548" ht="24" customHeight="1" spans="16:18">
      <c r="P7548" s="394" t="str">
        <f>TEXT(daily!$B7548,"mmmm")</f>
        <v>January</v>
      </c>
      <c r="R7548" s="313" t="str">
        <f t="shared" si="157"/>
        <v>1900</v>
      </c>
    </row>
    <row r="7549" ht="24" customHeight="1" spans="16:18">
      <c r="P7549" s="394" t="str">
        <f>TEXT(daily!$B7549,"mmmm")</f>
        <v>January</v>
      </c>
      <c r="R7549" s="313" t="str">
        <f t="shared" si="157"/>
        <v>1900</v>
      </c>
    </row>
    <row r="7550" ht="24" customHeight="1" spans="16:18">
      <c r="P7550" s="394" t="str">
        <f>TEXT(daily!$B7550,"mmmm")</f>
        <v>January</v>
      </c>
      <c r="R7550" s="313" t="str">
        <f t="shared" si="157"/>
        <v>1900</v>
      </c>
    </row>
    <row r="7551" ht="24" customHeight="1" spans="16:18">
      <c r="P7551" s="394" t="str">
        <f>TEXT(daily!$B7551,"mmmm")</f>
        <v>January</v>
      </c>
      <c r="R7551" s="313" t="str">
        <f t="shared" si="157"/>
        <v>1900</v>
      </c>
    </row>
    <row r="7552" ht="24" customHeight="1" spans="16:18">
      <c r="P7552" s="394" t="str">
        <f>TEXT(daily!$B7552,"mmmm")</f>
        <v>January</v>
      </c>
      <c r="R7552" s="313" t="str">
        <f t="shared" si="157"/>
        <v>1900</v>
      </c>
    </row>
    <row r="7553" ht="24" customHeight="1" spans="16:18">
      <c r="P7553" s="394" t="str">
        <f>TEXT(daily!$B7553,"mmmm")</f>
        <v>January</v>
      </c>
      <c r="R7553" s="313" t="str">
        <f t="shared" si="157"/>
        <v>1900</v>
      </c>
    </row>
    <row r="7554" ht="24" customHeight="1" spans="16:18">
      <c r="P7554" s="394" t="str">
        <f>TEXT(daily!$B7554,"mmmm")</f>
        <v>January</v>
      </c>
      <c r="R7554" s="313" t="str">
        <f t="shared" si="157"/>
        <v>1900</v>
      </c>
    </row>
    <row r="7555" ht="24" customHeight="1" spans="16:18">
      <c r="P7555" s="394" t="str">
        <f>TEXT(daily!$B7555,"mmmm")</f>
        <v>January</v>
      </c>
      <c r="R7555" s="313" t="str">
        <f t="shared" si="157"/>
        <v>1900</v>
      </c>
    </row>
    <row r="7556" ht="24" customHeight="1" spans="16:18">
      <c r="P7556" s="394" t="str">
        <f>TEXT(daily!$B7556,"mmmm")</f>
        <v>January</v>
      </c>
      <c r="R7556" s="313" t="str">
        <f t="shared" si="157"/>
        <v>1900</v>
      </c>
    </row>
    <row r="7557" ht="24" customHeight="1" spans="16:18">
      <c r="P7557" s="394" t="str">
        <f>TEXT(daily!$B7557,"mmmm")</f>
        <v>January</v>
      </c>
      <c r="R7557" s="313" t="str">
        <f t="shared" si="157"/>
        <v>1900</v>
      </c>
    </row>
    <row r="7558" ht="24" customHeight="1" spans="16:18">
      <c r="P7558" s="394" t="str">
        <f>TEXT(daily!$B7558,"mmmm")</f>
        <v>January</v>
      </c>
      <c r="R7558" s="313" t="str">
        <f t="shared" si="157"/>
        <v>1900</v>
      </c>
    </row>
    <row r="7559" ht="24" customHeight="1" spans="16:18">
      <c r="P7559" s="394" t="str">
        <f>TEXT(daily!$B7559,"mmmm")</f>
        <v>January</v>
      </c>
      <c r="R7559" s="313" t="str">
        <f t="shared" si="157"/>
        <v>1900</v>
      </c>
    </row>
    <row r="7560" ht="24" customHeight="1" spans="16:18">
      <c r="P7560" s="394" t="str">
        <f>TEXT(daily!$B7560,"mmmm")</f>
        <v>January</v>
      </c>
      <c r="R7560" s="313" t="str">
        <f t="shared" si="157"/>
        <v>1900</v>
      </c>
    </row>
    <row r="7561" ht="24" customHeight="1" spans="16:18">
      <c r="P7561" s="394" t="str">
        <f>TEXT(daily!$B7561,"mmmm")</f>
        <v>January</v>
      </c>
      <c r="R7561" s="313" t="str">
        <f t="shared" si="157"/>
        <v>1900</v>
      </c>
    </row>
    <row r="7562" ht="24" customHeight="1" spans="16:18">
      <c r="P7562" s="394" t="str">
        <f>TEXT(daily!$B7562,"mmmm")</f>
        <v>January</v>
      </c>
      <c r="R7562" s="313" t="str">
        <f t="shared" si="157"/>
        <v>1900</v>
      </c>
    </row>
    <row r="7563" ht="24" customHeight="1" spans="16:18">
      <c r="P7563" s="394" t="str">
        <f>TEXT(daily!$B7563,"mmmm")</f>
        <v>January</v>
      </c>
      <c r="R7563" s="313" t="str">
        <f t="shared" si="157"/>
        <v>1900</v>
      </c>
    </row>
    <row r="7564" ht="24" customHeight="1" spans="16:18">
      <c r="P7564" s="394" t="str">
        <f>TEXT(daily!$B7564,"mmmm")</f>
        <v>January</v>
      </c>
      <c r="R7564" s="313" t="str">
        <f t="shared" si="157"/>
        <v>1900</v>
      </c>
    </row>
    <row r="7565" ht="24" customHeight="1" spans="16:18">
      <c r="P7565" s="394" t="str">
        <f>TEXT(daily!$B7565,"mmmm")</f>
        <v>January</v>
      </c>
      <c r="R7565" s="313" t="str">
        <f t="shared" si="157"/>
        <v>1900</v>
      </c>
    </row>
    <row r="7566" ht="24" customHeight="1" spans="16:18">
      <c r="P7566" s="394" t="str">
        <f>TEXT(daily!$B7566,"mmmm")</f>
        <v>January</v>
      </c>
      <c r="R7566" s="313" t="str">
        <f t="shared" si="157"/>
        <v>1900</v>
      </c>
    </row>
    <row r="7567" ht="24" customHeight="1" spans="16:18">
      <c r="P7567" s="394" t="str">
        <f>TEXT(daily!$B7567,"mmmm")</f>
        <v>January</v>
      </c>
      <c r="R7567" s="313" t="str">
        <f t="shared" ref="R7567:R7630" si="158">TEXT(B7567,"yyyy")</f>
        <v>1900</v>
      </c>
    </row>
    <row r="7568" ht="24" customHeight="1" spans="16:18">
      <c r="P7568" s="394" t="str">
        <f>TEXT(daily!$B7568,"mmmm")</f>
        <v>January</v>
      </c>
      <c r="R7568" s="313" t="str">
        <f t="shared" si="158"/>
        <v>1900</v>
      </c>
    </row>
    <row r="7569" ht="24" customHeight="1" spans="16:18">
      <c r="P7569" s="394" t="str">
        <f>TEXT(daily!$B7569,"mmmm")</f>
        <v>January</v>
      </c>
      <c r="R7569" s="313" t="str">
        <f t="shared" si="158"/>
        <v>1900</v>
      </c>
    </row>
    <row r="7570" ht="24" customHeight="1" spans="16:18">
      <c r="P7570" s="394" t="str">
        <f>TEXT(daily!$B7570,"mmmm")</f>
        <v>January</v>
      </c>
      <c r="R7570" s="313" t="str">
        <f t="shared" si="158"/>
        <v>1900</v>
      </c>
    </row>
    <row r="7571" ht="24" customHeight="1" spans="16:18">
      <c r="P7571" s="394" t="str">
        <f>TEXT(daily!$B7571,"mmmm")</f>
        <v>January</v>
      </c>
      <c r="R7571" s="313" t="str">
        <f t="shared" si="158"/>
        <v>1900</v>
      </c>
    </row>
    <row r="7572" ht="24" customHeight="1" spans="16:18">
      <c r="P7572" s="394" t="str">
        <f>TEXT(daily!$B7572,"mmmm")</f>
        <v>January</v>
      </c>
      <c r="R7572" s="313" t="str">
        <f t="shared" si="158"/>
        <v>1900</v>
      </c>
    </row>
    <row r="7573" ht="24" customHeight="1" spans="16:18">
      <c r="P7573" s="394" t="str">
        <f>TEXT(daily!$B7573,"mmmm")</f>
        <v>January</v>
      </c>
      <c r="R7573" s="313" t="str">
        <f t="shared" si="158"/>
        <v>1900</v>
      </c>
    </row>
    <row r="7574" ht="24" customHeight="1" spans="16:18">
      <c r="P7574" s="394" t="str">
        <f>TEXT(daily!$B7574,"mmmm")</f>
        <v>January</v>
      </c>
      <c r="R7574" s="313" t="str">
        <f t="shared" si="158"/>
        <v>1900</v>
      </c>
    </row>
    <row r="7575" ht="24" customHeight="1" spans="16:18">
      <c r="P7575" s="394" t="str">
        <f>TEXT(daily!$B7575,"mmmm")</f>
        <v>January</v>
      </c>
      <c r="R7575" s="313" t="str">
        <f t="shared" si="158"/>
        <v>1900</v>
      </c>
    </row>
    <row r="7576" ht="24" customHeight="1" spans="16:18">
      <c r="P7576" s="394" t="str">
        <f>TEXT(daily!$B7576,"mmmm")</f>
        <v>January</v>
      </c>
      <c r="R7576" s="313" t="str">
        <f t="shared" si="158"/>
        <v>1900</v>
      </c>
    </row>
    <row r="7577" ht="24" customHeight="1" spans="16:18">
      <c r="P7577" s="394" t="str">
        <f>TEXT(daily!$B7577,"mmmm")</f>
        <v>January</v>
      </c>
      <c r="R7577" s="313" t="str">
        <f t="shared" si="158"/>
        <v>1900</v>
      </c>
    </row>
    <row r="7578" ht="24" customHeight="1" spans="16:18">
      <c r="P7578" s="394" t="str">
        <f>TEXT(daily!$B7578,"mmmm")</f>
        <v>January</v>
      </c>
      <c r="R7578" s="313" t="str">
        <f t="shared" si="158"/>
        <v>1900</v>
      </c>
    </row>
    <row r="7579" ht="24" customHeight="1" spans="16:18">
      <c r="P7579" s="394" t="str">
        <f>TEXT(daily!$B7579,"mmmm")</f>
        <v>January</v>
      </c>
      <c r="R7579" s="313" t="str">
        <f t="shared" si="158"/>
        <v>1900</v>
      </c>
    </row>
    <row r="7580" ht="24" customHeight="1" spans="16:18">
      <c r="P7580" s="394" t="str">
        <f>TEXT(daily!$B7580,"mmmm")</f>
        <v>January</v>
      </c>
      <c r="R7580" s="313" t="str">
        <f t="shared" si="158"/>
        <v>1900</v>
      </c>
    </row>
    <row r="7581" ht="24" customHeight="1" spans="16:18">
      <c r="P7581" s="394" t="str">
        <f>TEXT(daily!$B7581,"mmmm")</f>
        <v>January</v>
      </c>
      <c r="R7581" s="313" t="str">
        <f t="shared" si="158"/>
        <v>1900</v>
      </c>
    </row>
    <row r="7582" ht="24" customHeight="1" spans="16:18">
      <c r="P7582" s="394" t="str">
        <f>TEXT(daily!$B7582,"mmmm")</f>
        <v>January</v>
      </c>
      <c r="R7582" s="313" t="str">
        <f t="shared" si="158"/>
        <v>1900</v>
      </c>
    </row>
    <row r="7583" ht="24" customHeight="1" spans="16:18">
      <c r="P7583" s="394" t="str">
        <f>TEXT(daily!$B7583,"mmmm")</f>
        <v>January</v>
      </c>
      <c r="R7583" s="313" t="str">
        <f t="shared" si="158"/>
        <v>1900</v>
      </c>
    </row>
    <row r="7584" ht="24" customHeight="1" spans="16:18">
      <c r="P7584" s="394" t="str">
        <f>TEXT(daily!$B7584,"mmmm")</f>
        <v>January</v>
      </c>
      <c r="R7584" s="313" t="str">
        <f t="shared" si="158"/>
        <v>1900</v>
      </c>
    </row>
    <row r="7585" ht="24" customHeight="1" spans="16:18">
      <c r="P7585" s="394" t="str">
        <f>TEXT(daily!$B7585,"mmmm")</f>
        <v>January</v>
      </c>
      <c r="R7585" s="313" t="str">
        <f t="shared" si="158"/>
        <v>1900</v>
      </c>
    </row>
    <row r="7586" ht="24" customHeight="1" spans="16:18">
      <c r="P7586" s="394" t="str">
        <f>TEXT(daily!$B7586,"mmmm")</f>
        <v>January</v>
      </c>
      <c r="R7586" s="313" t="str">
        <f t="shared" si="158"/>
        <v>1900</v>
      </c>
    </row>
    <row r="7587" ht="24" customHeight="1" spans="16:18">
      <c r="P7587" s="394" t="str">
        <f>TEXT(daily!$B7587,"mmmm")</f>
        <v>January</v>
      </c>
      <c r="R7587" s="313" t="str">
        <f t="shared" si="158"/>
        <v>1900</v>
      </c>
    </row>
    <row r="7588" ht="24" customHeight="1" spans="16:18">
      <c r="P7588" s="394" t="str">
        <f>TEXT(daily!$B7588,"mmmm")</f>
        <v>January</v>
      </c>
      <c r="R7588" s="313" t="str">
        <f t="shared" si="158"/>
        <v>1900</v>
      </c>
    </row>
    <row r="7589" ht="24" customHeight="1" spans="16:18">
      <c r="P7589" s="394" t="str">
        <f>TEXT(daily!$B7589,"mmmm")</f>
        <v>January</v>
      </c>
      <c r="R7589" s="313" t="str">
        <f t="shared" si="158"/>
        <v>1900</v>
      </c>
    </row>
    <row r="7590" ht="24" customHeight="1" spans="16:18">
      <c r="P7590" s="394" t="str">
        <f>TEXT(daily!$B7590,"mmmm")</f>
        <v>January</v>
      </c>
      <c r="R7590" s="313" t="str">
        <f t="shared" si="158"/>
        <v>1900</v>
      </c>
    </row>
    <row r="7591" ht="24" customHeight="1" spans="16:18">
      <c r="P7591" s="394" t="str">
        <f>TEXT(daily!$B7591,"mmmm")</f>
        <v>January</v>
      </c>
      <c r="R7591" s="313" t="str">
        <f t="shared" si="158"/>
        <v>1900</v>
      </c>
    </row>
    <row r="7592" ht="24" customHeight="1" spans="16:18">
      <c r="P7592" s="394" t="str">
        <f>TEXT(daily!$B7592,"mmmm")</f>
        <v>January</v>
      </c>
      <c r="R7592" s="313" t="str">
        <f t="shared" si="158"/>
        <v>1900</v>
      </c>
    </row>
    <row r="7593" ht="24" customHeight="1" spans="16:18">
      <c r="P7593" s="394" t="str">
        <f>TEXT(daily!$B7593,"mmmm")</f>
        <v>January</v>
      </c>
      <c r="R7593" s="313" t="str">
        <f t="shared" si="158"/>
        <v>1900</v>
      </c>
    </row>
    <row r="7594" ht="24" customHeight="1" spans="16:18">
      <c r="P7594" s="394" t="str">
        <f>TEXT(daily!$B7594,"mmmm")</f>
        <v>January</v>
      </c>
      <c r="R7594" s="313" t="str">
        <f t="shared" si="158"/>
        <v>1900</v>
      </c>
    </row>
    <row r="7595" ht="24" customHeight="1" spans="16:18">
      <c r="P7595" s="394" t="str">
        <f>TEXT(daily!$B7595,"mmmm")</f>
        <v>January</v>
      </c>
      <c r="R7595" s="313" t="str">
        <f t="shared" si="158"/>
        <v>1900</v>
      </c>
    </row>
    <row r="7596" ht="24" customHeight="1" spans="16:18">
      <c r="P7596" s="394" t="str">
        <f>TEXT(daily!$B7596,"mmmm")</f>
        <v>January</v>
      </c>
      <c r="R7596" s="313" t="str">
        <f t="shared" si="158"/>
        <v>1900</v>
      </c>
    </row>
    <row r="7597" ht="24" customHeight="1" spans="16:18">
      <c r="P7597" s="394" t="str">
        <f>TEXT(daily!$B7597,"mmmm")</f>
        <v>January</v>
      </c>
      <c r="R7597" s="313" t="str">
        <f t="shared" si="158"/>
        <v>1900</v>
      </c>
    </row>
    <row r="7598" ht="24" customHeight="1" spans="16:18">
      <c r="P7598" s="394" t="str">
        <f>TEXT(daily!$B7598,"mmmm")</f>
        <v>January</v>
      </c>
      <c r="R7598" s="313" t="str">
        <f t="shared" si="158"/>
        <v>1900</v>
      </c>
    </row>
    <row r="7599" ht="24" customHeight="1" spans="16:18">
      <c r="P7599" s="394" t="str">
        <f>TEXT(daily!$B7599,"mmmm")</f>
        <v>January</v>
      </c>
      <c r="R7599" s="313" t="str">
        <f t="shared" si="158"/>
        <v>1900</v>
      </c>
    </row>
    <row r="7600" ht="24" customHeight="1" spans="16:18">
      <c r="P7600" s="394" t="str">
        <f>TEXT(daily!$B7600,"mmmm")</f>
        <v>January</v>
      </c>
      <c r="R7600" s="313" t="str">
        <f t="shared" si="158"/>
        <v>1900</v>
      </c>
    </row>
    <row r="7601" ht="24" customHeight="1" spans="16:18">
      <c r="P7601" s="394" t="str">
        <f>TEXT(daily!$B7601,"mmmm")</f>
        <v>January</v>
      </c>
      <c r="R7601" s="313" t="str">
        <f t="shared" si="158"/>
        <v>1900</v>
      </c>
    </row>
    <row r="7602" ht="24" customHeight="1" spans="16:18">
      <c r="P7602" s="394" t="str">
        <f>TEXT(daily!$B7602,"mmmm")</f>
        <v>January</v>
      </c>
      <c r="R7602" s="313" t="str">
        <f t="shared" si="158"/>
        <v>1900</v>
      </c>
    </row>
    <row r="7603" ht="24" customHeight="1" spans="16:18">
      <c r="P7603" s="394" t="str">
        <f>TEXT(daily!$B7603,"mmmm")</f>
        <v>January</v>
      </c>
      <c r="R7603" s="313" t="str">
        <f t="shared" si="158"/>
        <v>1900</v>
      </c>
    </row>
    <row r="7604" ht="24" customHeight="1" spans="16:18">
      <c r="P7604" s="394" t="str">
        <f>TEXT(daily!$B7604,"mmmm")</f>
        <v>January</v>
      </c>
      <c r="R7604" s="313" t="str">
        <f t="shared" si="158"/>
        <v>1900</v>
      </c>
    </row>
    <row r="7605" ht="24" customHeight="1" spans="16:18">
      <c r="P7605" s="394" t="str">
        <f>TEXT(daily!$B7605,"mmmm")</f>
        <v>January</v>
      </c>
      <c r="R7605" s="313" t="str">
        <f t="shared" si="158"/>
        <v>1900</v>
      </c>
    </row>
    <row r="7606" ht="24" customHeight="1" spans="16:18">
      <c r="P7606" s="394" t="str">
        <f>TEXT(daily!$B7606,"mmmm")</f>
        <v>January</v>
      </c>
      <c r="R7606" s="313" t="str">
        <f t="shared" si="158"/>
        <v>1900</v>
      </c>
    </row>
    <row r="7607" ht="24" customHeight="1" spans="16:18">
      <c r="P7607" s="394" t="str">
        <f>TEXT(daily!$B7607,"mmmm")</f>
        <v>January</v>
      </c>
      <c r="R7607" s="313" t="str">
        <f t="shared" si="158"/>
        <v>1900</v>
      </c>
    </row>
    <row r="7608" ht="24" customHeight="1" spans="16:18">
      <c r="P7608" s="394" t="str">
        <f>TEXT(daily!$B7608,"mmmm")</f>
        <v>January</v>
      </c>
      <c r="R7608" s="313" t="str">
        <f t="shared" si="158"/>
        <v>1900</v>
      </c>
    </row>
    <row r="7609" ht="24" customHeight="1" spans="16:18">
      <c r="P7609" s="394" t="str">
        <f>TEXT(daily!$B7609,"mmmm")</f>
        <v>January</v>
      </c>
      <c r="R7609" s="313" t="str">
        <f t="shared" si="158"/>
        <v>1900</v>
      </c>
    </row>
    <row r="7610" ht="24" customHeight="1" spans="16:18">
      <c r="P7610" s="394" t="str">
        <f>TEXT(daily!$B7610,"mmmm")</f>
        <v>January</v>
      </c>
      <c r="R7610" s="313" t="str">
        <f t="shared" si="158"/>
        <v>1900</v>
      </c>
    </row>
    <row r="7611" ht="24" customHeight="1" spans="16:18">
      <c r="P7611" s="394" t="str">
        <f>TEXT(daily!$B7611,"mmmm")</f>
        <v>January</v>
      </c>
      <c r="R7611" s="313" t="str">
        <f t="shared" si="158"/>
        <v>1900</v>
      </c>
    </row>
    <row r="7612" ht="24" customHeight="1" spans="16:18">
      <c r="P7612" s="394" t="str">
        <f>TEXT(daily!$B7612,"mmmm")</f>
        <v>January</v>
      </c>
      <c r="R7612" s="313" t="str">
        <f t="shared" si="158"/>
        <v>1900</v>
      </c>
    </row>
    <row r="7613" ht="24" customHeight="1" spans="16:18">
      <c r="P7613" s="394" t="str">
        <f>TEXT(daily!$B7613,"mmmm")</f>
        <v>January</v>
      </c>
      <c r="R7613" s="313" t="str">
        <f t="shared" si="158"/>
        <v>1900</v>
      </c>
    </row>
    <row r="7614" ht="24" customHeight="1" spans="16:18">
      <c r="P7614" s="394" t="str">
        <f>TEXT(daily!$B7614,"mmmm")</f>
        <v>January</v>
      </c>
      <c r="R7614" s="313" t="str">
        <f t="shared" si="158"/>
        <v>1900</v>
      </c>
    </row>
    <row r="7615" ht="24" customHeight="1" spans="16:18">
      <c r="P7615" s="394" t="str">
        <f>TEXT(daily!$B7615,"mmmm")</f>
        <v>January</v>
      </c>
      <c r="R7615" s="313" t="str">
        <f t="shared" si="158"/>
        <v>1900</v>
      </c>
    </row>
    <row r="7616" ht="24" customHeight="1" spans="16:18">
      <c r="P7616" s="394" t="str">
        <f>TEXT(daily!$B7616,"mmmm")</f>
        <v>January</v>
      </c>
      <c r="R7616" s="313" t="str">
        <f t="shared" si="158"/>
        <v>1900</v>
      </c>
    </row>
    <row r="7617" ht="24" customHeight="1" spans="16:18">
      <c r="P7617" s="394" t="str">
        <f>TEXT(daily!$B7617,"mmmm")</f>
        <v>January</v>
      </c>
      <c r="R7617" s="313" t="str">
        <f t="shared" si="158"/>
        <v>1900</v>
      </c>
    </row>
    <row r="7618" ht="24" customHeight="1" spans="16:18">
      <c r="P7618" s="394" t="str">
        <f>TEXT(daily!$B7618,"mmmm")</f>
        <v>January</v>
      </c>
      <c r="R7618" s="313" t="str">
        <f t="shared" si="158"/>
        <v>1900</v>
      </c>
    </row>
    <row r="7619" ht="24" customHeight="1" spans="16:18">
      <c r="P7619" s="394" t="str">
        <f>TEXT(daily!$B7619,"mmmm")</f>
        <v>January</v>
      </c>
      <c r="R7619" s="313" t="str">
        <f t="shared" si="158"/>
        <v>1900</v>
      </c>
    </row>
    <row r="7620" ht="24" customHeight="1" spans="16:18">
      <c r="P7620" s="394" t="str">
        <f>TEXT(daily!$B7620,"mmmm")</f>
        <v>January</v>
      </c>
      <c r="R7620" s="313" t="str">
        <f t="shared" si="158"/>
        <v>1900</v>
      </c>
    </row>
    <row r="7621" ht="24" customHeight="1" spans="16:18">
      <c r="P7621" s="394" t="str">
        <f>TEXT(daily!$B7621,"mmmm")</f>
        <v>January</v>
      </c>
      <c r="R7621" s="313" t="str">
        <f t="shared" si="158"/>
        <v>1900</v>
      </c>
    </row>
    <row r="7622" ht="24" customHeight="1" spans="16:18">
      <c r="P7622" s="394" t="str">
        <f>TEXT(daily!$B7622,"mmmm")</f>
        <v>January</v>
      </c>
      <c r="R7622" s="313" t="str">
        <f t="shared" si="158"/>
        <v>1900</v>
      </c>
    </row>
    <row r="7623" ht="24" customHeight="1" spans="16:18">
      <c r="P7623" s="394" t="str">
        <f>TEXT(daily!$B7623,"mmmm")</f>
        <v>January</v>
      </c>
      <c r="R7623" s="313" t="str">
        <f t="shared" si="158"/>
        <v>1900</v>
      </c>
    </row>
    <row r="7624" ht="24" customHeight="1" spans="16:18">
      <c r="P7624" s="394" t="str">
        <f>TEXT(daily!$B7624,"mmmm")</f>
        <v>January</v>
      </c>
      <c r="R7624" s="313" t="str">
        <f t="shared" si="158"/>
        <v>1900</v>
      </c>
    </row>
    <row r="7625" ht="24" customHeight="1" spans="16:18">
      <c r="P7625" s="394" t="str">
        <f>TEXT(daily!$B7625,"mmmm")</f>
        <v>January</v>
      </c>
      <c r="R7625" s="313" t="str">
        <f t="shared" si="158"/>
        <v>1900</v>
      </c>
    </row>
    <row r="7626" ht="24" customHeight="1" spans="16:18">
      <c r="P7626" s="394" t="str">
        <f>TEXT(daily!$B7626,"mmmm")</f>
        <v>January</v>
      </c>
      <c r="R7626" s="313" t="str">
        <f t="shared" si="158"/>
        <v>1900</v>
      </c>
    </row>
    <row r="7627" ht="24" customHeight="1" spans="16:18">
      <c r="P7627" s="394" t="str">
        <f>TEXT(daily!$B7627,"mmmm")</f>
        <v>January</v>
      </c>
      <c r="R7627" s="313" t="str">
        <f t="shared" si="158"/>
        <v>1900</v>
      </c>
    </row>
    <row r="7628" ht="24" customHeight="1" spans="16:18">
      <c r="P7628" s="394" t="str">
        <f>TEXT(daily!$B7628,"mmmm")</f>
        <v>January</v>
      </c>
      <c r="R7628" s="313" t="str">
        <f t="shared" si="158"/>
        <v>1900</v>
      </c>
    </row>
    <row r="7629" ht="24" customHeight="1" spans="16:18">
      <c r="P7629" s="394" t="str">
        <f>TEXT(daily!$B7629,"mmmm")</f>
        <v>January</v>
      </c>
      <c r="R7629" s="313" t="str">
        <f t="shared" si="158"/>
        <v>1900</v>
      </c>
    </row>
    <row r="7630" ht="24" customHeight="1" spans="16:18">
      <c r="P7630" s="394" t="str">
        <f>TEXT(daily!$B7630,"mmmm")</f>
        <v>January</v>
      </c>
      <c r="R7630" s="313" t="str">
        <f t="shared" si="158"/>
        <v>1900</v>
      </c>
    </row>
    <row r="7631" ht="24" customHeight="1" spans="16:18">
      <c r="P7631" s="394" t="str">
        <f>TEXT(daily!$B7631,"mmmm")</f>
        <v>January</v>
      </c>
      <c r="R7631" s="313" t="str">
        <f t="shared" ref="R7631:R7694" si="159">TEXT(B7631,"yyyy")</f>
        <v>1900</v>
      </c>
    </row>
    <row r="7632" ht="24" customHeight="1" spans="16:18">
      <c r="P7632" s="394" t="str">
        <f>TEXT(daily!$B7632,"mmmm")</f>
        <v>January</v>
      </c>
      <c r="R7632" s="313" t="str">
        <f t="shared" si="159"/>
        <v>1900</v>
      </c>
    </row>
    <row r="7633" ht="24" customHeight="1" spans="16:18">
      <c r="P7633" s="394" t="str">
        <f>TEXT(daily!$B7633,"mmmm")</f>
        <v>January</v>
      </c>
      <c r="R7633" s="313" t="str">
        <f t="shared" si="159"/>
        <v>1900</v>
      </c>
    </row>
    <row r="7634" ht="24" customHeight="1" spans="16:18">
      <c r="P7634" s="394" t="str">
        <f>TEXT(daily!$B7634,"mmmm")</f>
        <v>January</v>
      </c>
      <c r="R7634" s="313" t="str">
        <f t="shared" si="159"/>
        <v>1900</v>
      </c>
    </row>
    <row r="7635" ht="24" customHeight="1" spans="16:18">
      <c r="P7635" s="394" t="str">
        <f>TEXT(daily!$B7635,"mmmm")</f>
        <v>January</v>
      </c>
      <c r="R7635" s="313" t="str">
        <f t="shared" si="159"/>
        <v>1900</v>
      </c>
    </row>
    <row r="7636" ht="24" customHeight="1" spans="16:18">
      <c r="P7636" s="394" t="str">
        <f>TEXT(daily!$B7636,"mmmm")</f>
        <v>January</v>
      </c>
      <c r="R7636" s="313" t="str">
        <f t="shared" si="159"/>
        <v>1900</v>
      </c>
    </row>
    <row r="7637" ht="24" customHeight="1" spans="16:18">
      <c r="P7637" s="394" t="str">
        <f>TEXT(daily!$B7637,"mmmm")</f>
        <v>January</v>
      </c>
      <c r="R7637" s="313" t="str">
        <f t="shared" si="159"/>
        <v>1900</v>
      </c>
    </row>
    <row r="7638" ht="24" customHeight="1" spans="16:18">
      <c r="P7638" s="394" t="str">
        <f>TEXT(daily!$B7638,"mmmm")</f>
        <v>January</v>
      </c>
      <c r="R7638" s="313" t="str">
        <f t="shared" si="159"/>
        <v>1900</v>
      </c>
    </row>
    <row r="7639" ht="24" customHeight="1" spans="16:18">
      <c r="P7639" s="394" t="str">
        <f>TEXT(daily!$B7639,"mmmm")</f>
        <v>January</v>
      </c>
      <c r="R7639" s="313" t="str">
        <f t="shared" si="159"/>
        <v>1900</v>
      </c>
    </row>
    <row r="7640" ht="24" customHeight="1" spans="16:18">
      <c r="P7640" s="394" t="str">
        <f>TEXT(daily!$B7640,"mmmm")</f>
        <v>January</v>
      </c>
      <c r="R7640" s="313" t="str">
        <f t="shared" si="159"/>
        <v>1900</v>
      </c>
    </row>
    <row r="7641" ht="24" customHeight="1" spans="16:18">
      <c r="P7641" s="394" t="str">
        <f>TEXT(daily!$B7641,"mmmm")</f>
        <v>January</v>
      </c>
      <c r="R7641" s="313" t="str">
        <f t="shared" si="159"/>
        <v>1900</v>
      </c>
    </row>
    <row r="7642" ht="24" customHeight="1" spans="16:18">
      <c r="P7642" s="394" t="str">
        <f>TEXT(daily!$B7642,"mmmm")</f>
        <v>January</v>
      </c>
      <c r="R7642" s="313" t="str">
        <f t="shared" si="159"/>
        <v>1900</v>
      </c>
    </row>
    <row r="7643" ht="24" customHeight="1" spans="16:18">
      <c r="P7643" s="394" t="str">
        <f>TEXT(daily!$B7643,"mmmm")</f>
        <v>January</v>
      </c>
      <c r="R7643" s="313" t="str">
        <f t="shared" si="159"/>
        <v>1900</v>
      </c>
    </row>
    <row r="7644" ht="24" customHeight="1" spans="16:18">
      <c r="P7644" s="394" t="str">
        <f>TEXT(daily!$B7644,"mmmm")</f>
        <v>January</v>
      </c>
      <c r="R7644" s="313" t="str">
        <f t="shared" si="159"/>
        <v>1900</v>
      </c>
    </row>
    <row r="7645" ht="24" customHeight="1" spans="16:18">
      <c r="P7645" s="394" t="str">
        <f>TEXT(daily!$B7645,"mmmm")</f>
        <v>January</v>
      </c>
      <c r="R7645" s="313" t="str">
        <f t="shared" si="159"/>
        <v>1900</v>
      </c>
    </row>
    <row r="7646" ht="24" customHeight="1" spans="16:18">
      <c r="P7646" s="394" t="str">
        <f>TEXT(daily!$B7646,"mmmm")</f>
        <v>January</v>
      </c>
      <c r="R7646" s="313" t="str">
        <f t="shared" si="159"/>
        <v>1900</v>
      </c>
    </row>
    <row r="7647" ht="24" customHeight="1" spans="16:18">
      <c r="P7647" s="394" t="str">
        <f>TEXT(daily!$B7647,"mmmm")</f>
        <v>January</v>
      </c>
      <c r="R7647" s="313" t="str">
        <f t="shared" si="159"/>
        <v>1900</v>
      </c>
    </row>
    <row r="7648" ht="24" customHeight="1" spans="16:18">
      <c r="P7648" s="394" t="str">
        <f>TEXT(daily!$B7648,"mmmm")</f>
        <v>January</v>
      </c>
      <c r="R7648" s="313" t="str">
        <f t="shared" si="159"/>
        <v>1900</v>
      </c>
    </row>
    <row r="7649" ht="24" customHeight="1" spans="16:18">
      <c r="P7649" s="394" t="str">
        <f>TEXT(daily!$B7649,"mmmm")</f>
        <v>January</v>
      </c>
      <c r="R7649" s="313" t="str">
        <f t="shared" si="159"/>
        <v>1900</v>
      </c>
    </row>
    <row r="7650" ht="24" customHeight="1" spans="16:18">
      <c r="P7650" s="394" t="str">
        <f>TEXT(daily!$B7650,"mmmm")</f>
        <v>January</v>
      </c>
      <c r="R7650" s="313" t="str">
        <f t="shared" si="159"/>
        <v>1900</v>
      </c>
    </row>
    <row r="7651" ht="24" customHeight="1" spans="16:18">
      <c r="P7651" s="394" t="str">
        <f>TEXT(daily!$B7651,"mmmm")</f>
        <v>January</v>
      </c>
      <c r="R7651" s="313" t="str">
        <f t="shared" si="159"/>
        <v>1900</v>
      </c>
    </row>
    <row r="7652" ht="24" customHeight="1" spans="16:18">
      <c r="P7652" s="394" t="str">
        <f>TEXT(daily!$B7652,"mmmm")</f>
        <v>January</v>
      </c>
      <c r="R7652" s="313" t="str">
        <f t="shared" si="159"/>
        <v>1900</v>
      </c>
    </row>
    <row r="7653" ht="24" customHeight="1" spans="16:18">
      <c r="P7653" s="394" t="str">
        <f>TEXT(daily!$B7653,"mmmm")</f>
        <v>January</v>
      </c>
      <c r="R7653" s="313" t="str">
        <f t="shared" si="159"/>
        <v>1900</v>
      </c>
    </row>
    <row r="7654" ht="24" customHeight="1" spans="16:18">
      <c r="P7654" s="394" t="str">
        <f>TEXT(daily!$B7654,"mmmm")</f>
        <v>January</v>
      </c>
      <c r="R7654" s="313" t="str">
        <f t="shared" si="159"/>
        <v>1900</v>
      </c>
    </row>
    <row r="7655" ht="24" customHeight="1" spans="16:18">
      <c r="P7655" s="394" t="str">
        <f>TEXT(daily!$B7655,"mmmm")</f>
        <v>January</v>
      </c>
      <c r="R7655" s="313" t="str">
        <f t="shared" si="159"/>
        <v>1900</v>
      </c>
    </row>
    <row r="7656" ht="24" customHeight="1" spans="16:18">
      <c r="P7656" s="394" t="str">
        <f>TEXT(daily!$B7656,"mmmm")</f>
        <v>January</v>
      </c>
      <c r="R7656" s="313" t="str">
        <f t="shared" si="159"/>
        <v>1900</v>
      </c>
    </row>
    <row r="7657" ht="24" customHeight="1" spans="16:18">
      <c r="P7657" s="394" t="str">
        <f>TEXT(daily!$B7657,"mmmm")</f>
        <v>January</v>
      </c>
      <c r="R7657" s="313" t="str">
        <f t="shared" si="159"/>
        <v>1900</v>
      </c>
    </row>
    <row r="7658" ht="24" customHeight="1" spans="16:18">
      <c r="P7658" s="394" t="str">
        <f>TEXT(daily!$B7658,"mmmm")</f>
        <v>January</v>
      </c>
      <c r="R7658" s="313" t="str">
        <f t="shared" si="159"/>
        <v>1900</v>
      </c>
    </row>
    <row r="7659" ht="24" customHeight="1" spans="16:18">
      <c r="P7659" s="394" t="str">
        <f>TEXT(daily!$B7659,"mmmm")</f>
        <v>January</v>
      </c>
      <c r="R7659" s="313" t="str">
        <f t="shared" si="159"/>
        <v>1900</v>
      </c>
    </row>
    <row r="7660" ht="24" customHeight="1" spans="16:18">
      <c r="P7660" s="394" t="str">
        <f>TEXT(daily!$B7660,"mmmm")</f>
        <v>January</v>
      </c>
      <c r="R7660" s="313" t="str">
        <f t="shared" si="159"/>
        <v>1900</v>
      </c>
    </row>
    <row r="7661" ht="24" customHeight="1" spans="16:18">
      <c r="P7661" s="394" t="str">
        <f>TEXT(daily!$B7661,"mmmm")</f>
        <v>January</v>
      </c>
      <c r="R7661" s="313" t="str">
        <f t="shared" si="159"/>
        <v>1900</v>
      </c>
    </row>
    <row r="7662" ht="24" customHeight="1" spans="16:18">
      <c r="P7662" s="394" t="str">
        <f>TEXT(daily!$B7662,"mmmm")</f>
        <v>January</v>
      </c>
      <c r="R7662" s="313" t="str">
        <f t="shared" si="159"/>
        <v>1900</v>
      </c>
    </row>
    <row r="7663" ht="24" customHeight="1" spans="16:18">
      <c r="P7663" s="394" t="str">
        <f>TEXT(daily!$B7663,"mmmm")</f>
        <v>January</v>
      </c>
      <c r="R7663" s="313" t="str">
        <f t="shared" si="159"/>
        <v>1900</v>
      </c>
    </row>
    <row r="7664" ht="24" customHeight="1" spans="16:18">
      <c r="P7664" s="394" t="str">
        <f>TEXT(daily!$B7664,"mmmm")</f>
        <v>January</v>
      </c>
      <c r="R7664" s="313" t="str">
        <f t="shared" si="159"/>
        <v>1900</v>
      </c>
    </row>
    <row r="7665" ht="24" customHeight="1" spans="16:18">
      <c r="P7665" s="394" t="str">
        <f>TEXT(daily!$B7665,"mmmm")</f>
        <v>January</v>
      </c>
      <c r="R7665" s="313" t="str">
        <f t="shared" si="159"/>
        <v>1900</v>
      </c>
    </row>
    <row r="7666" ht="24" customHeight="1" spans="16:18">
      <c r="P7666" s="394" t="str">
        <f>TEXT(daily!$B7666,"mmmm")</f>
        <v>January</v>
      </c>
      <c r="R7666" s="313" t="str">
        <f t="shared" si="159"/>
        <v>1900</v>
      </c>
    </row>
    <row r="7667" ht="24" customHeight="1" spans="16:18">
      <c r="P7667" s="394" t="str">
        <f>TEXT(daily!$B7667,"mmmm")</f>
        <v>January</v>
      </c>
      <c r="R7667" s="313" t="str">
        <f t="shared" si="159"/>
        <v>1900</v>
      </c>
    </row>
    <row r="7668" ht="24" customHeight="1" spans="16:18">
      <c r="P7668" s="394" t="str">
        <f>TEXT(daily!$B7668,"mmmm")</f>
        <v>January</v>
      </c>
      <c r="R7668" s="313" t="str">
        <f t="shared" si="159"/>
        <v>1900</v>
      </c>
    </row>
    <row r="7669" ht="24" customHeight="1" spans="16:18">
      <c r="P7669" s="394" t="str">
        <f>TEXT(daily!$B7669,"mmmm")</f>
        <v>January</v>
      </c>
      <c r="R7669" s="313" t="str">
        <f t="shared" si="159"/>
        <v>1900</v>
      </c>
    </row>
    <row r="7670" ht="24" customHeight="1" spans="16:18">
      <c r="P7670" s="394" t="str">
        <f>TEXT(daily!$B7670,"mmmm")</f>
        <v>January</v>
      </c>
      <c r="R7670" s="313" t="str">
        <f t="shared" si="159"/>
        <v>1900</v>
      </c>
    </row>
    <row r="7671" ht="24" customHeight="1" spans="16:18">
      <c r="P7671" s="394" t="str">
        <f>TEXT(daily!$B7671,"mmmm")</f>
        <v>January</v>
      </c>
      <c r="R7671" s="313" t="str">
        <f t="shared" si="159"/>
        <v>1900</v>
      </c>
    </row>
    <row r="7672" ht="24" customHeight="1" spans="16:18">
      <c r="P7672" s="394" t="str">
        <f>TEXT(daily!$B7672,"mmmm")</f>
        <v>January</v>
      </c>
      <c r="R7672" s="313" t="str">
        <f t="shared" si="159"/>
        <v>1900</v>
      </c>
    </row>
    <row r="7673" ht="24" customHeight="1" spans="16:18">
      <c r="P7673" s="394" t="str">
        <f>TEXT(daily!$B7673,"mmmm")</f>
        <v>January</v>
      </c>
      <c r="R7673" s="313" t="str">
        <f t="shared" si="159"/>
        <v>1900</v>
      </c>
    </row>
    <row r="7674" ht="24" customHeight="1" spans="16:18">
      <c r="P7674" s="394" t="str">
        <f>TEXT(daily!$B7674,"mmmm")</f>
        <v>January</v>
      </c>
      <c r="R7674" s="313" t="str">
        <f t="shared" si="159"/>
        <v>1900</v>
      </c>
    </row>
    <row r="7675" ht="24" customHeight="1" spans="16:18">
      <c r="P7675" s="394" t="str">
        <f>TEXT(daily!$B7675,"mmmm")</f>
        <v>January</v>
      </c>
      <c r="R7675" s="313" t="str">
        <f t="shared" si="159"/>
        <v>1900</v>
      </c>
    </row>
    <row r="7676" ht="24" customHeight="1" spans="16:18">
      <c r="P7676" s="394" t="str">
        <f>TEXT(daily!$B7676,"mmmm")</f>
        <v>January</v>
      </c>
      <c r="R7676" s="313" t="str">
        <f t="shared" si="159"/>
        <v>1900</v>
      </c>
    </row>
    <row r="7677" ht="24" customHeight="1" spans="16:18">
      <c r="P7677" s="394" t="str">
        <f>TEXT(daily!$B7677,"mmmm")</f>
        <v>January</v>
      </c>
      <c r="R7677" s="313" t="str">
        <f t="shared" si="159"/>
        <v>1900</v>
      </c>
    </row>
    <row r="7678" ht="24" customHeight="1" spans="16:18">
      <c r="P7678" s="394" t="str">
        <f>TEXT(daily!$B7678,"mmmm")</f>
        <v>January</v>
      </c>
      <c r="R7678" s="313" t="str">
        <f t="shared" si="159"/>
        <v>1900</v>
      </c>
    </row>
    <row r="7679" ht="24" customHeight="1" spans="16:18">
      <c r="P7679" s="394" t="str">
        <f>TEXT(daily!$B7679,"mmmm")</f>
        <v>January</v>
      </c>
      <c r="R7679" s="313" t="str">
        <f t="shared" si="159"/>
        <v>1900</v>
      </c>
    </row>
    <row r="7680" ht="24" customHeight="1" spans="16:18">
      <c r="P7680" s="394" t="str">
        <f>TEXT(daily!$B7680,"mmmm")</f>
        <v>January</v>
      </c>
      <c r="R7680" s="313" t="str">
        <f t="shared" si="159"/>
        <v>1900</v>
      </c>
    </row>
    <row r="7681" ht="24" customHeight="1" spans="16:18">
      <c r="P7681" s="394" t="str">
        <f>TEXT(daily!$B7681,"mmmm")</f>
        <v>January</v>
      </c>
      <c r="R7681" s="313" t="str">
        <f t="shared" si="159"/>
        <v>1900</v>
      </c>
    </row>
    <row r="7682" ht="24" customHeight="1" spans="16:18">
      <c r="P7682" s="394" t="str">
        <f>TEXT(daily!$B7682,"mmmm")</f>
        <v>January</v>
      </c>
      <c r="R7682" s="313" t="str">
        <f t="shared" si="159"/>
        <v>1900</v>
      </c>
    </row>
    <row r="7683" ht="24" customHeight="1" spans="16:18">
      <c r="P7683" s="394" t="str">
        <f>TEXT(daily!$B7683,"mmmm")</f>
        <v>January</v>
      </c>
      <c r="R7683" s="313" t="str">
        <f t="shared" si="159"/>
        <v>1900</v>
      </c>
    </row>
    <row r="7684" ht="24" customHeight="1" spans="16:18">
      <c r="P7684" s="394" t="str">
        <f>TEXT(daily!$B7684,"mmmm")</f>
        <v>January</v>
      </c>
      <c r="R7684" s="313" t="str">
        <f t="shared" si="159"/>
        <v>1900</v>
      </c>
    </row>
    <row r="7685" ht="24" customHeight="1" spans="16:18">
      <c r="P7685" s="394" t="str">
        <f>TEXT(daily!$B7685,"mmmm")</f>
        <v>January</v>
      </c>
      <c r="R7685" s="313" t="str">
        <f t="shared" si="159"/>
        <v>1900</v>
      </c>
    </row>
    <row r="7686" ht="24" customHeight="1" spans="16:18">
      <c r="P7686" s="394" t="str">
        <f>TEXT(daily!$B7686,"mmmm")</f>
        <v>January</v>
      </c>
      <c r="R7686" s="313" t="str">
        <f t="shared" si="159"/>
        <v>1900</v>
      </c>
    </row>
    <row r="7687" ht="24" customHeight="1" spans="16:18">
      <c r="P7687" s="394" t="str">
        <f>TEXT(daily!$B7687,"mmmm")</f>
        <v>January</v>
      </c>
      <c r="R7687" s="313" t="str">
        <f t="shared" si="159"/>
        <v>1900</v>
      </c>
    </row>
    <row r="7688" ht="24" customHeight="1" spans="16:18">
      <c r="P7688" s="394" t="str">
        <f>TEXT(daily!$B7688,"mmmm")</f>
        <v>January</v>
      </c>
      <c r="R7688" s="313" t="str">
        <f t="shared" si="159"/>
        <v>1900</v>
      </c>
    </row>
    <row r="7689" ht="24" customHeight="1" spans="16:18">
      <c r="P7689" s="394" t="str">
        <f>TEXT(daily!$B7689,"mmmm")</f>
        <v>January</v>
      </c>
      <c r="R7689" s="313" t="str">
        <f t="shared" si="159"/>
        <v>1900</v>
      </c>
    </row>
    <row r="7690" ht="24" customHeight="1" spans="16:18">
      <c r="P7690" s="394" t="str">
        <f>TEXT(daily!$B7690,"mmmm")</f>
        <v>January</v>
      </c>
      <c r="R7690" s="313" t="str">
        <f t="shared" si="159"/>
        <v>1900</v>
      </c>
    </row>
    <row r="7691" ht="24" customHeight="1" spans="16:18">
      <c r="P7691" s="394" t="str">
        <f>TEXT(daily!$B7691,"mmmm")</f>
        <v>January</v>
      </c>
      <c r="R7691" s="313" t="str">
        <f t="shared" si="159"/>
        <v>1900</v>
      </c>
    </row>
    <row r="7692" ht="24" customHeight="1" spans="16:18">
      <c r="P7692" s="394" t="str">
        <f>TEXT(daily!$B7692,"mmmm")</f>
        <v>January</v>
      </c>
      <c r="R7692" s="313" t="str">
        <f t="shared" si="159"/>
        <v>1900</v>
      </c>
    </row>
    <row r="7693" ht="24" customHeight="1" spans="16:18">
      <c r="P7693" s="394" t="str">
        <f>TEXT(daily!$B7693,"mmmm")</f>
        <v>January</v>
      </c>
      <c r="R7693" s="313" t="str">
        <f t="shared" si="159"/>
        <v>1900</v>
      </c>
    </row>
    <row r="7694" ht="24" customHeight="1" spans="16:18">
      <c r="P7694" s="394" t="str">
        <f>TEXT(daily!$B7694,"mmmm")</f>
        <v>January</v>
      </c>
      <c r="R7694" s="313" t="str">
        <f t="shared" si="159"/>
        <v>1900</v>
      </c>
    </row>
    <row r="7695" ht="24" customHeight="1" spans="16:18">
      <c r="P7695" s="394" t="str">
        <f>TEXT(daily!$B7695,"mmmm")</f>
        <v>January</v>
      </c>
      <c r="R7695" s="313" t="str">
        <f t="shared" ref="R7695:R7758" si="160">TEXT(B7695,"yyyy")</f>
        <v>1900</v>
      </c>
    </row>
    <row r="7696" ht="24" customHeight="1" spans="16:18">
      <c r="P7696" s="394" t="str">
        <f>TEXT(daily!$B7696,"mmmm")</f>
        <v>January</v>
      </c>
      <c r="R7696" s="313" t="str">
        <f t="shared" si="160"/>
        <v>1900</v>
      </c>
    </row>
    <row r="7697" ht="24" customHeight="1" spans="16:18">
      <c r="P7697" s="394" t="str">
        <f>TEXT(daily!$B7697,"mmmm")</f>
        <v>January</v>
      </c>
      <c r="R7697" s="313" t="str">
        <f t="shared" si="160"/>
        <v>1900</v>
      </c>
    </row>
    <row r="7698" ht="24" customHeight="1" spans="16:18">
      <c r="P7698" s="394" t="str">
        <f>TEXT(daily!$B7698,"mmmm")</f>
        <v>January</v>
      </c>
      <c r="R7698" s="313" t="str">
        <f t="shared" si="160"/>
        <v>1900</v>
      </c>
    </row>
    <row r="7699" ht="24" customHeight="1" spans="16:18">
      <c r="P7699" s="394" t="str">
        <f>TEXT(daily!$B7699,"mmmm")</f>
        <v>January</v>
      </c>
      <c r="R7699" s="313" t="str">
        <f t="shared" si="160"/>
        <v>1900</v>
      </c>
    </row>
    <row r="7700" ht="24" customHeight="1" spans="16:18">
      <c r="P7700" s="394" t="str">
        <f>TEXT(daily!$B7700,"mmmm")</f>
        <v>January</v>
      </c>
      <c r="R7700" s="313" t="str">
        <f t="shared" si="160"/>
        <v>1900</v>
      </c>
    </row>
    <row r="7701" ht="24" customHeight="1" spans="16:18">
      <c r="P7701" s="394" t="str">
        <f>TEXT(daily!$B7701,"mmmm")</f>
        <v>January</v>
      </c>
      <c r="R7701" s="313" t="str">
        <f t="shared" si="160"/>
        <v>1900</v>
      </c>
    </row>
    <row r="7702" ht="24" customHeight="1" spans="16:18">
      <c r="P7702" s="394" t="str">
        <f>TEXT(daily!$B7702,"mmmm")</f>
        <v>January</v>
      </c>
      <c r="R7702" s="313" t="str">
        <f t="shared" si="160"/>
        <v>1900</v>
      </c>
    </row>
    <row r="7703" ht="24" customHeight="1" spans="16:18">
      <c r="P7703" s="394" t="str">
        <f>TEXT(daily!$B7703,"mmmm")</f>
        <v>January</v>
      </c>
      <c r="R7703" s="313" t="str">
        <f t="shared" si="160"/>
        <v>1900</v>
      </c>
    </row>
    <row r="7704" ht="24" customHeight="1" spans="16:18">
      <c r="P7704" s="394" t="str">
        <f>TEXT(daily!$B7704,"mmmm")</f>
        <v>January</v>
      </c>
      <c r="R7704" s="313" t="str">
        <f t="shared" si="160"/>
        <v>1900</v>
      </c>
    </row>
    <row r="7705" ht="24" customHeight="1" spans="16:18">
      <c r="P7705" s="394" t="str">
        <f>TEXT(daily!$B7705,"mmmm")</f>
        <v>January</v>
      </c>
      <c r="R7705" s="313" t="str">
        <f t="shared" si="160"/>
        <v>1900</v>
      </c>
    </row>
    <row r="7706" ht="24" customHeight="1" spans="16:18">
      <c r="P7706" s="394" t="str">
        <f>TEXT(daily!$B7706,"mmmm")</f>
        <v>January</v>
      </c>
      <c r="R7706" s="313" t="str">
        <f t="shared" si="160"/>
        <v>1900</v>
      </c>
    </row>
    <row r="7707" ht="24" customHeight="1" spans="16:18">
      <c r="P7707" s="394" t="str">
        <f>TEXT(daily!$B7707,"mmmm")</f>
        <v>January</v>
      </c>
      <c r="R7707" s="313" t="str">
        <f t="shared" si="160"/>
        <v>1900</v>
      </c>
    </row>
    <row r="7708" ht="24" customHeight="1" spans="16:18">
      <c r="P7708" s="394" t="str">
        <f>TEXT(daily!$B7708,"mmmm")</f>
        <v>January</v>
      </c>
      <c r="R7708" s="313" t="str">
        <f t="shared" si="160"/>
        <v>1900</v>
      </c>
    </row>
    <row r="7709" ht="24" customHeight="1" spans="16:18">
      <c r="P7709" s="394" t="str">
        <f>TEXT(daily!$B7709,"mmmm")</f>
        <v>January</v>
      </c>
      <c r="R7709" s="313" t="str">
        <f t="shared" si="160"/>
        <v>1900</v>
      </c>
    </row>
    <row r="7710" ht="24" customHeight="1" spans="16:18">
      <c r="P7710" s="394" t="str">
        <f>TEXT(daily!$B7710,"mmmm")</f>
        <v>January</v>
      </c>
      <c r="R7710" s="313" t="str">
        <f t="shared" si="160"/>
        <v>1900</v>
      </c>
    </row>
    <row r="7711" ht="24" customHeight="1" spans="16:18">
      <c r="P7711" s="394" t="str">
        <f>TEXT(daily!$B7711,"mmmm")</f>
        <v>January</v>
      </c>
      <c r="R7711" s="313" t="str">
        <f t="shared" si="160"/>
        <v>1900</v>
      </c>
    </row>
    <row r="7712" ht="24" customHeight="1" spans="16:18">
      <c r="P7712" s="394" t="str">
        <f>TEXT(daily!$B7712,"mmmm")</f>
        <v>January</v>
      </c>
      <c r="R7712" s="313" t="str">
        <f t="shared" si="160"/>
        <v>1900</v>
      </c>
    </row>
    <row r="7713" ht="24" customHeight="1" spans="16:18">
      <c r="P7713" s="394" t="str">
        <f>TEXT(daily!$B7713,"mmmm")</f>
        <v>January</v>
      </c>
      <c r="R7713" s="313" t="str">
        <f t="shared" si="160"/>
        <v>1900</v>
      </c>
    </row>
    <row r="7714" ht="24" customHeight="1" spans="16:18">
      <c r="P7714" s="394" t="str">
        <f>TEXT(daily!$B7714,"mmmm")</f>
        <v>January</v>
      </c>
      <c r="R7714" s="313" t="str">
        <f t="shared" si="160"/>
        <v>1900</v>
      </c>
    </row>
    <row r="7715" ht="24" customHeight="1" spans="16:18">
      <c r="P7715" s="394" t="str">
        <f>TEXT(daily!$B7715,"mmmm")</f>
        <v>January</v>
      </c>
      <c r="R7715" s="313" t="str">
        <f t="shared" si="160"/>
        <v>1900</v>
      </c>
    </row>
    <row r="7716" ht="24" customHeight="1" spans="16:18">
      <c r="P7716" s="394" t="str">
        <f>TEXT(daily!$B7716,"mmmm")</f>
        <v>January</v>
      </c>
      <c r="R7716" s="313" t="str">
        <f t="shared" si="160"/>
        <v>1900</v>
      </c>
    </row>
    <row r="7717" ht="24" customHeight="1" spans="16:18">
      <c r="P7717" s="394" t="str">
        <f>TEXT(daily!$B7717,"mmmm")</f>
        <v>January</v>
      </c>
      <c r="R7717" s="313" t="str">
        <f t="shared" si="160"/>
        <v>1900</v>
      </c>
    </row>
    <row r="7718" ht="24" customHeight="1" spans="16:18">
      <c r="P7718" s="394" t="str">
        <f>TEXT(daily!$B7718,"mmmm")</f>
        <v>January</v>
      </c>
      <c r="R7718" s="313" t="str">
        <f t="shared" si="160"/>
        <v>1900</v>
      </c>
    </row>
    <row r="7719" ht="24" customHeight="1" spans="16:18">
      <c r="P7719" s="394" t="str">
        <f>TEXT(daily!$B7719,"mmmm")</f>
        <v>January</v>
      </c>
      <c r="R7719" s="313" t="str">
        <f t="shared" si="160"/>
        <v>1900</v>
      </c>
    </row>
    <row r="7720" ht="24" customHeight="1" spans="16:18">
      <c r="P7720" s="394" t="str">
        <f>TEXT(daily!$B7720,"mmmm")</f>
        <v>January</v>
      </c>
      <c r="R7720" s="313" t="str">
        <f t="shared" si="160"/>
        <v>1900</v>
      </c>
    </row>
    <row r="7721" ht="24" customHeight="1" spans="16:18">
      <c r="P7721" s="394" t="str">
        <f>TEXT(daily!$B7721,"mmmm")</f>
        <v>January</v>
      </c>
      <c r="R7721" s="313" t="str">
        <f t="shared" si="160"/>
        <v>1900</v>
      </c>
    </row>
    <row r="7722" ht="24" customHeight="1" spans="16:18">
      <c r="P7722" s="394" t="str">
        <f>TEXT(daily!$B7722,"mmmm")</f>
        <v>January</v>
      </c>
      <c r="R7722" s="313" t="str">
        <f t="shared" si="160"/>
        <v>1900</v>
      </c>
    </row>
    <row r="7723" ht="24" customHeight="1" spans="16:18">
      <c r="P7723" s="394" t="str">
        <f>TEXT(daily!$B7723,"mmmm")</f>
        <v>January</v>
      </c>
      <c r="R7723" s="313" t="str">
        <f t="shared" si="160"/>
        <v>1900</v>
      </c>
    </row>
    <row r="7724" ht="24" customHeight="1" spans="16:18">
      <c r="P7724" s="394" t="str">
        <f>TEXT(daily!$B7724,"mmmm")</f>
        <v>January</v>
      </c>
      <c r="R7724" s="313" t="str">
        <f t="shared" si="160"/>
        <v>1900</v>
      </c>
    </row>
    <row r="7725" ht="24" customHeight="1" spans="16:18">
      <c r="P7725" s="394" t="str">
        <f>TEXT(daily!$B7725,"mmmm")</f>
        <v>January</v>
      </c>
      <c r="R7725" s="313" t="str">
        <f t="shared" si="160"/>
        <v>1900</v>
      </c>
    </row>
    <row r="7726" ht="24" customHeight="1" spans="16:18">
      <c r="P7726" s="394" t="str">
        <f>TEXT(daily!$B7726,"mmmm")</f>
        <v>January</v>
      </c>
      <c r="R7726" s="313" t="str">
        <f t="shared" si="160"/>
        <v>1900</v>
      </c>
    </row>
    <row r="7727" ht="24" customHeight="1" spans="16:18">
      <c r="P7727" s="394" t="str">
        <f>TEXT(daily!$B7727,"mmmm")</f>
        <v>January</v>
      </c>
      <c r="R7727" s="313" t="str">
        <f t="shared" si="160"/>
        <v>1900</v>
      </c>
    </row>
    <row r="7728" ht="24" customHeight="1" spans="16:18">
      <c r="P7728" s="394" t="str">
        <f>TEXT(daily!$B7728,"mmmm")</f>
        <v>January</v>
      </c>
      <c r="R7728" s="313" t="str">
        <f t="shared" si="160"/>
        <v>1900</v>
      </c>
    </row>
    <row r="7729" ht="24" customHeight="1" spans="16:18">
      <c r="P7729" s="394" t="str">
        <f>TEXT(daily!$B7729,"mmmm")</f>
        <v>January</v>
      </c>
      <c r="R7729" s="313" t="str">
        <f t="shared" si="160"/>
        <v>1900</v>
      </c>
    </row>
    <row r="7730" ht="24" customHeight="1" spans="16:18">
      <c r="P7730" s="394" t="str">
        <f>TEXT(daily!$B7730,"mmmm")</f>
        <v>January</v>
      </c>
      <c r="R7730" s="313" t="str">
        <f t="shared" si="160"/>
        <v>1900</v>
      </c>
    </row>
    <row r="7731" ht="24" customHeight="1" spans="16:18">
      <c r="P7731" s="394" t="str">
        <f>TEXT(daily!$B7731,"mmmm")</f>
        <v>January</v>
      </c>
      <c r="R7731" s="313" t="str">
        <f t="shared" si="160"/>
        <v>1900</v>
      </c>
    </row>
    <row r="7732" ht="24" customHeight="1" spans="16:18">
      <c r="P7732" s="394" t="str">
        <f>TEXT(daily!$B7732,"mmmm")</f>
        <v>January</v>
      </c>
      <c r="R7732" s="313" t="str">
        <f t="shared" si="160"/>
        <v>1900</v>
      </c>
    </row>
    <row r="7733" ht="24" customHeight="1" spans="16:18">
      <c r="P7733" s="394" t="str">
        <f>TEXT(daily!$B7733,"mmmm")</f>
        <v>January</v>
      </c>
      <c r="R7733" s="313" t="str">
        <f t="shared" si="160"/>
        <v>1900</v>
      </c>
    </row>
    <row r="7734" ht="24" customHeight="1" spans="16:18">
      <c r="P7734" s="394" t="str">
        <f>TEXT(daily!$B7734,"mmmm")</f>
        <v>January</v>
      </c>
      <c r="R7734" s="313" t="str">
        <f t="shared" si="160"/>
        <v>1900</v>
      </c>
    </row>
    <row r="7735" ht="24" customHeight="1" spans="16:18">
      <c r="P7735" s="394" t="str">
        <f>TEXT(daily!$B7735,"mmmm")</f>
        <v>January</v>
      </c>
      <c r="R7735" s="313" t="str">
        <f t="shared" si="160"/>
        <v>1900</v>
      </c>
    </row>
    <row r="7736" ht="24" customHeight="1" spans="16:18">
      <c r="P7736" s="394" t="str">
        <f>TEXT(daily!$B7736,"mmmm")</f>
        <v>January</v>
      </c>
      <c r="R7736" s="313" t="str">
        <f t="shared" si="160"/>
        <v>1900</v>
      </c>
    </row>
    <row r="7737" ht="24" customHeight="1" spans="16:18">
      <c r="P7737" s="394" t="str">
        <f>TEXT(daily!$B7737,"mmmm")</f>
        <v>January</v>
      </c>
      <c r="R7737" s="313" t="str">
        <f t="shared" si="160"/>
        <v>1900</v>
      </c>
    </row>
    <row r="7738" ht="24" customHeight="1" spans="16:18">
      <c r="P7738" s="394" t="str">
        <f>TEXT(daily!$B7738,"mmmm")</f>
        <v>January</v>
      </c>
      <c r="R7738" s="313" t="str">
        <f t="shared" si="160"/>
        <v>1900</v>
      </c>
    </row>
    <row r="7739" ht="24" customHeight="1" spans="16:18">
      <c r="P7739" s="394" t="str">
        <f>TEXT(daily!$B7739,"mmmm")</f>
        <v>January</v>
      </c>
      <c r="R7739" s="313" t="str">
        <f t="shared" si="160"/>
        <v>1900</v>
      </c>
    </row>
    <row r="7740" ht="24" customHeight="1" spans="16:18">
      <c r="P7740" s="394" t="str">
        <f>TEXT(daily!$B7740,"mmmm")</f>
        <v>January</v>
      </c>
      <c r="R7740" s="313" t="str">
        <f t="shared" si="160"/>
        <v>1900</v>
      </c>
    </row>
    <row r="7741" ht="24" customHeight="1" spans="16:18">
      <c r="P7741" s="394" t="str">
        <f>TEXT(daily!$B7741,"mmmm")</f>
        <v>January</v>
      </c>
      <c r="R7741" s="313" t="str">
        <f t="shared" si="160"/>
        <v>1900</v>
      </c>
    </row>
    <row r="7742" ht="24" customHeight="1" spans="16:18">
      <c r="P7742" s="394" t="str">
        <f>TEXT(daily!$B7742,"mmmm")</f>
        <v>January</v>
      </c>
      <c r="R7742" s="313" t="str">
        <f t="shared" si="160"/>
        <v>1900</v>
      </c>
    </row>
    <row r="7743" ht="24" customHeight="1" spans="16:18">
      <c r="P7743" s="394" t="str">
        <f>TEXT(daily!$B7743,"mmmm")</f>
        <v>January</v>
      </c>
      <c r="R7743" s="313" t="str">
        <f t="shared" si="160"/>
        <v>1900</v>
      </c>
    </row>
    <row r="7744" ht="24" customHeight="1" spans="16:18">
      <c r="P7744" s="394" t="str">
        <f>TEXT(daily!$B7744,"mmmm")</f>
        <v>January</v>
      </c>
      <c r="R7744" s="313" t="str">
        <f t="shared" si="160"/>
        <v>1900</v>
      </c>
    </row>
    <row r="7745" ht="24" customHeight="1" spans="16:18">
      <c r="P7745" s="394" t="str">
        <f>TEXT(daily!$B7745,"mmmm")</f>
        <v>January</v>
      </c>
      <c r="R7745" s="313" t="str">
        <f t="shared" si="160"/>
        <v>1900</v>
      </c>
    </row>
    <row r="7746" ht="24" customHeight="1" spans="16:18">
      <c r="P7746" s="394" t="str">
        <f>TEXT(daily!$B7746,"mmmm")</f>
        <v>January</v>
      </c>
      <c r="R7746" s="313" t="str">
        <f t="shared" si="160"/>
        <v>1900</v>
      </c>
    </row>
    <row r="7747" ht="24" customHeight="1" spans="16:18">
      <c r="P7747" s="394" t="str">
        <f>TEXT(daily!$B7747,"mmmm")</f>
        <v>January</v>
      </c>
      <c r="R7747" s="313" t="str">
        <f t="shared" si="160"/>
        <v>1900</v>
      </c>
    </row>
    <row r="7748" ht="24" customHeight="1" spans="16:18">
      <c r="P7748" s="394" t="str">
        <f>TEXT(daily!$B7748,"mmmm")</f>
        <v>January</v>
      </c>
      <c r="R7748" s="313" t="str">
        <f t="shared" si="160"/>
        <v>1900</v>
      </c>
    </row>
    <row r="7749" ht="24" customHeight="1" spans="16:18">
      <c r="P7749" s="394" t="str">
        <f>TEXT(daily!$B7749,"mmmm")</f>
        <v>January</v>
      </c>
      <c r="R7749" s="313" t="str">
        <f t="shared" si="160"/>
        <v>1900</v>
      </c>
    </row>
    <row r="7750" ht="24" customHeight="1" spans="16:18">
      <c r="P7750" s="394" t="str">
        <f>TEXT(daily!$B7750,"mmmm")</f>
        <v>January</v>
      </c>
      <c r="R7750" s="313" t="str">
        <f t="shared" si="160"/>
        <v>1900</v>
      </c>
    </row>
    <row r="7751" ht="24" customHeight="1" spans="16:18">
      <c r="P7751" s="394" t="str">
        <f>TEXT(daily!$B7751,"mmmm")</f>
        <v>January</v>
      </c>
      <c r="R7751" s="313" t="str">
        <f t="shared" si="160"/>
        <v>1900</v>
      </c>
    </row>
    <row r="7752" ht="24" customHeight="1" spans="16:18">
      <c r="P7752" s="394" t="str">
        <f>TEXT(daily!$B7752,"mmmm")</f>
        <v>January</v>
      </c>
      <c r="R7752" s="313" t="str">
        <f t="shared" si="160"/>
        <v>1900</v>
      </c>
    </row>
    <row r="7753" ht="24" customHeight="1" spans="16:18">
      <c r="P7753" s="394" t="str">
        <f>TEXT(daily!$B7753,"mmmm")</f>
        <v>January</v>
      </c>
      <c r="R7753" s="313" t="str">
        <f t="shared" si="160"/>
        <v>1900</v>
      </c>
    </row>
    <row r="7754" ht="24" customHeight="1" spans="16:18">
      <c r="P7754" s="394" t="str">
        <f>TEXT(daily!$B7754,"mmmm")</f>
        <v>January</v>
      </c>
      <c r="R7754" s="313" t="str">
        <f t="shared" si="160"/>
        <v>1900</v>
      </c>
    </row>
    <row r="7755" ht="24" customHeight="1" spans="16:18">
      <c r="P7755" s="394" t="str">
        <f>TEXT(daily!$B7755,"mmmm")</f>
        <v>January</v>
      </c>
      <c r="R7755" s="313" t="str">
        <f t="shared" si="160"/>
        <v>1900</v>
      </c>
    </row>
    <row r="7756" ht="24" customHeight="1" spans="16:18">
      <c r="P7756" s="394" t="str">
        <f>TEXT(daily!$B7756,"mmmm")</f>
        <v>January</v>
      </c>
      <c r="R7756" s="313" t="str">
        <f t="shared" si="160"/>
        <v>1900</v>
      </c>
    </row>
    <row r="7757" ht="24" customHeight="1" spans="16:18">
      <c r="P7757" s="394" t="str">
        <f>TEXT(daily!$B7757,"mmmm")</f>
        <v>January</v>
      </c>
      <c r="R7757" s="313" t="str">
        <f t="shared" si="160"/>
        <v>1900</v>
      </c>
    </row>
    <row r="7758" ht="24" customHeight="1" spans="16:18">
      <c r="P7758" s="394" t="str">
        <f>TEXT(daily!$B7758,"mmmm")</f>
        <v>January</v>
      </c>
      <c r="R7758" s="313" t="str">
        <f t="shared" si="160"/>
        <v>1900</v>
      </c>
    </row>
    <row r="7759" ht="24" customHeight="1" spans="16:18">
      <c r="P7759" s="394" t="str">
        <f>TEXT(daily!$B7759,"mmmm")</f>
        <v>January</v>
      </c>
      <c r="R7759" s="313" t="str">
        <f t="shared" ref="R7759:R7822" si="161">TEXT(B7759,"yyyy")</f>
        <v>1900</v>
      </c>
    </row>
    <row r="7760" ht="24" customHeight="1" spans="16:18">
      <c r="P7760" s="394" t="str">
        <f>TEXT(daily!$B7760,"mmmm")</f>
        <v>January</v>
      </c>
      <c r="R7760" s="313" t="str">
        <f t="shared" si="161"/>
        <v>1900</v>
      </c>
    </row>
    <row r="7761" ht="24" customHeight="1" spans="16:18">
      <c r="P7761" s="394" t="str">
        <f>TEXT(daily!$B7761,"mmmm")</f>
        <v>January</v>
      </c>
      <c r="R7761" s="313" t="str">
        <f t="shared" si="161"/>
        <v>1900</v>
      </c>
    </row>
    <row r="7762" ht="24" customHeight="1" spans="16:18">
      <c r="P7762" s="394" t="str">
        <f>TEXT(daily!$B7762,"mmmm")</f>
        <v>January</v>
      </c>
      <c r="R7762" s="313" t="str">
        <f t="shared" si="161"/>
        <v>1900</v>
      </c>
    </row>
    <row r="7763" ht="24" customHeight="1" spans="16:18">
      <c r="P7763" s="394" t="str">
        <f>TEXT(daily!$B7763,"mmmm")</f>
        <v>January</v>
      </c>
      <c r="R7763" s="313" t="str">
        <f t="shared" si="161"/>
        <v>1900</v>
      </c>
    </row>
    <row r="7764" ht="24" customHeight="1" spans="16:18">
      <c r="P7764" s="394" t="str">
        <f>TEXT(daily!$B7764,"mmmm")</f>
        <v>January</v>
      </c>
      <c r="R7764" s="313" t="str">
        <f t="shared" si="161"/>
        <v>1900</v>
      </c>
    </row>
    <row r="7765" ht="24" customHeight="1" spans="16:18">
      <c r="P7765" s="394" t="str">
        <f>TEXT(daily!$B7765,"mmmm")</f>
        <v>January</v>
      </c>
      <c r="R7765" s="313" t="str">
        <f t="shared" si="161"/>
        <v>1900</v>
      </c>
    </row>
    <row r="7766" ht="24" customHeight="1" spans="16:18">
      <c r="P7766" s="394" t="str">
        <f>TEXT(daily!$B7766,"mmmm")</f>
        <v>January</v>
      </c>
      <c r="R7766" s="313" t="str">
        <f t="shared" si="161"/>
        <v>1900</v>
      </c>
    </row>
    <row r="7767" ht="24" customHeight="1" spans="16:18">
      <c r="P7767" s="394" t="str">
        <f>TEXT(daily!$B7767,"mmmm")</f>
        <v>January</v>
      </c>
      <c r="R7767" s="313" t="str">
        <f t="shared" si="161"/>
        <v>1900</v>
      </c>
    </row>
    <row r="7768" ht="24" customHeight="1" spans="16:18">
      <c r="P7768" s="394" t="str">
        <f>TEXT(daily!$B7768,"mmmm")</f>
        <v>January</v>
      </c>
      <c r="R7768" s="313" t="str">
        <f t="shared" si="161"/>
        <v>1900</v>
      </c>
    </row>
    <row r="7769" ht="24" customHeight="1" spans="16:18">
      <c r="P7769" s="394" t="str">
        <f>TEXT(daily!$B7769,"mmmm")</f>
        <v>January</v>
      </c>
      <c r="R7769" s="313" t="str">
        <f t="shared" si="161"/>
        <v>1900</v>
      </c>
    </row>
    <row r="7770" ht="24" customHeight="1" spans="16:18">
      <c r="P7770" s="394" t="str">
        <f>TEXT(daily!$B7770,"mmmm")</f>
        <v>January</v>
      </c>
      <c r="R7770" s="313" t="str">
        <f t="shared" si="161"/>
        <v>1900</v>
      </c>
    </row>
    <row r="7771" ht="24" customHeight="1" spans="16:18">
      <c r="P7771" s="394" t="str">
        <f>TEXT(daily!$B7771,"mmmm")</f>
        <v>January</v>
      </c>
      <c r="R7771" s="313" t="str">
        <f t="shared" si="161"/>
        <v>1900</v>
      </c>
    </row>
    <row r="7772" ht="24" customHeight="1" spans="16:18">
      <c r="P7772" s="394" t="str">
        <f>TEXT(daily!$B7772,"mmmm")</f>
        <v>January</v>
      </c>
      <c r="R7772" s="313" t="str">
        <f t="shared" si="161"/>
        <v>1900</v>
      </c>
    </row>
    <row r="7773" ht="24" customHeight="1" spans="16:18">
      <c r="P7773" s="394" t="str">
        <f>TEXT(daily!$B7773,"mmmm")</f>
        <v>January</v>
      </c>
      <c r="R7773" s="313" t="str">
        <f t="shared" si="161"/>
        <v>1900</v>
      </c>
    </row>
    <row r="7774" ht="24" customHeight="1" spans="16:18">
      <c r="P7774" s="394" t="str">
        <f>TEXT(daily!$B7774,"mmmm")</f>
        <v>January</v>
      </c>
      <c r="R7774" s="313" t="str">
        <f t="shared" si="161"/>
        <v>1900</v>
      </c>
    </row>
    <row r="7775" ht="24" customHeight="1" spans="16:18">
      <c r="P7775" s="394" t="str">
        <f>TEXT(daily!$B7775,"mmmm")</f>
        <v>January</v>
      </c>
      <c r="R7775" s="313" t="str">
        <f t="shared" si="161"/>
        <v>1900</v>
      </c>
    </row>
    <row r="7776" ht="24" customHeight="1" spans="16:18">
      <c r="P7776" s="394" t="str">
        <f>TEXT(daily!$B7776,"mmmm")</f>
        <v>January</v>
      </c>
      <c r="R7776" s="313" t="str">
        <f t="shared" si="161"/>
        <v>1900</v>
      </c>
    </row>
    <row r="7777" ht="24" customHeight="1" spans="16:18">
      <c r="P7777" s="394" t="str">
        <f>TEXT(daily!$B7777,"mmmm")</f>
        <v>January</v>
      </c>
      <c r="R7777" s="313" t="str">
        <f t="shared" si="161"/>
        <v>1900</v>
      </c>
    </row>
    <row r="7778" ht="24" customHeight="1" spans="16:18">
      <c r="P7778" s="394" t="str">
        <f>TEXT(daily!$B7778,"mmmm")</f>
        <v>January</v>
      </c>
      <c r="R7778" s="313" t="str">
        <f t="shared" si="161"/>
        <v>1900</v>
      </c>
    </row>
    <row r="7779" ht="24" customHeight="1" spans="16:18">
      <c r="P7779" s="394" t="str">
        <f>TEXT(daily!$B7779,"mmmm")</f>
        <v>January</v>
      </c>
      <c r="R7779" s="313" t="str">
        <f t="shared" si="161"/>
        <v>1900</v>
      </c>
    </row>
    <row r="7780" ht="24" customHeight="1" spans="16:18">
      <c r="P7780" s="394" t="str">
        <f>TEXT(daily!$B7780,"mmmm")</f>
        <v>January</v>
      </c>
      <c r="R7780" s="313" t="str">
        <f t="shared" si="161"/>
        <v>1900</v>
      </c>
    </row>
    <row r="7781" ht="24" customHeight="1" spans="16:18">
      <c r="P7781" s="394" t="str">
        <f>TEXT(daily!$B7781,"mmmm")</f>
        <v>January</v>
      </c>
      <c r="R7781" s="313" t="str">
        <f t="shared" si="161"/>
        <v>1900</v>
      </c>
    </row>
    <row r="7782" ht="24" customHeight="1" spans="16:18">
      <c r="P7782" s="394" t="str">
        <f>TEXT(daily!$B7782,"mmmm")</f>
        <v>January</v>
      </c>
      <c r="R7782" s="313" t="str">
        <f t="shared" si="161"/>
        <v>1900</v>
      </c>
    </row>
    <row r="7783" ht="24" customHeight="1" spans="16:18">
      <c r="P7783" s="394" t="str">
        <f>TEXT(daily!$B7783,"mmmm")</f>
        <v>January</v>
      </c>
      <c r="R7783" s="313" t="str">
        <f t="shared" si="161"/>
        <v>1900</v>
      </c>
    </row>
    <row r="7784" ht="24" customHeight="1" spans="16:18">
      <c r="P7784" s="394" t="str">
        <f>TEXT(daily!$B7784,"mmmm")</f>
        <v>January</v>
      </c>
      <c r="R7784" s="313" t="str">
        <f t="shared" si="161"/>
        <v>1900</v>
      </c>
    </row>
    <row r="7785" ht="24" customHeight="1" spans="16:18">
      <c r="P7785" s="394" t="str">
        <f>TEXT(daily!$B7785,"mmmm")</f>
        <v>January</v>
      </c>
      <c r="R7785" s="313" t="str">
        <f t="shared" si="161"/>
        <v>1900</v>
      </c>
    </row>
    <row r="7786" ht="24" customHeight="1" spans="16:18">
      <c r="P7786" s="394" t="str">
        <f>TEXT(daily!$B7786,"mmmm")</f>
        <v>January</v>
      </c>
      <c r="R7786" s="313" t="str">
        <f t="shared" si="161"/>
        <v>1900</v>
      </c>
    </row>
    <row r="7787" ht="24" customHeight="1" spans="16:18">
      <c r="P7787" s="394" t="str">
        <f>TEXT(daily!$B7787,"mmmm")</f>
        <v>January</v>
      </c>
      <c r="R7787" s="313" t="str">
        <f t="shared" si="161"/>
        <v>1900</v>
      </c>
    </row>
    <row r="7788" ht="24" customHeight="1" spans="16:18">
      <c r="P7788" s="394" t="str">
        <f>TEXT(daily!$B7788,"mmmm")</f>
        <v>January</v>
      </c>
      <c r="R7788" s="313" t="str">
        <f t="shared" si="161"/>
        <v>1900</v>
      </c>
    </row>
    <row r="7789" ht="24" customHeight="1" spans="16:18">
      <c r="P7789" s="394" t="str">
        <f>TEXT(daily!$B7789,"mmmm")</f>
        <v>January</v>
      </c>
      <c r="R7789" s="313" t="str">
        <f t="shared" si="161"/>
        <v>1900</v>
      </c>
    </row>
    <row r="7790" ht="24" customHeight="1" spans="16:18">
      <c r="P7790" s="394" t="str">
        <f>TEXT(daily!$B7790,"mmmm")</f>
        <v>January</v>
      </c>
      <c r="R7790" s="313" t="str">
        <f t="shared" si="161"/>
        <v>1900</v>
      </c>
    </row>
    <row r="7791" ht="24" customHeight="1" spans="16:18">
      <c r="P7791" s="394" t="str">
        <f>TEXT(daily!$B7791,"mmmm")</f>
        <v>January</v>
      </c>
      <c r="R7791" s="313" t="str">
        <f t="shared" si="161"/>
        <v>1900</v>
      </c>
    </row>
    <row r="7792" ht="24" customHeight="1" spans="16:18">
      <c r="P7792" s="394" t="str">
        <f>TEXT(daily!$B7792,"mmmm")</f>
        <v>January</v>
      </c>
      <c r="R7792" s="313" t="str">
        <f t="shared" si="161"/>
        <v>1900</v>
      </c>
    </row>
    <row r="7793" ht="24" customHeight="1" spans="16:18">
      <c r="P7793" s="394" t="str">
        <f>TEXT(daily!$B7793,"mmmm")</f>
        <v>January</v>
      </c>
      <c r="R7793" s="313" t="str">
        <f t="shared" si="161"/>
        <v>1900</v>
      </c>
    </row>
    <row r="7794" ht="24" customHeight="1" spans="16:18">
      <c r="P7794" s="394" t="str">
        <f>TEXT(daily!$B7794,"mmmm")</f>
        <v>January</v>
      </c>
      <c r="R7794" s="313" t="str">
        <f t="shared" si="161"/>
        <v>1900</v>
      </c>
    </row>
    <row r="7795" ht="24" customHeight="1" spans="16:18">
      <c r="P7795" s="394" t="str">
        <f>TEXT(daily!$B7795,"mmmm")</f>
        <v>January</v>
      </c>
      <c r="R7795" s="313" t="str">
        <f t="shared" si="161"/>
        <v>1900</v>
      </c>
    </row>
    <row r="7796" ht="24" customHeight="1" spans="16:18">
      <c r="P7796" s="394" t="str">
        <f>TEXT(daily!$B7796,"mmmm")</f>
        <v>January</v>
      </c>
      <c r="R7796" s="313" t="str">
        <f t="shared" si="161"/>
        <v>1900</v>
      </c>
    </row>
    <row r="7797" ht="24" customHeight="1" spans="16:18">
      <c r="P7797" s="394" t="str">
        <f>TEXT(daily!$B7797,"mmmm")</f>
        <v>January</v>
      </c>
      <c r="R7797" s="313" t="str">
        <f t="shared" si="161"/>
        <v>1900</v>
      </c>
    </row>
    <row r="7798" ht="24" customHeight="1" spans="16:18">
      <c r="P7798" s="394" t="str">
        <f>TEXT(daily!$B7798,"mmmm")</f>
        <v>January</v>
      </c>
      <c r="R7798" s="313" t="str">
        <f t="shared" si="161"/>
        <v>1900</v>
      </c>
    </row>
    <row r="7799" ht="24" customHeight="1" spans="16:18">
      <c r="P7799" s="394" t="str">
        <f>TEXT(daily!$B7799,"mmmm")</f>
        <v>January</v>
      </c>
      <c r="R7799" s="313" t="str">
        <f t="shared" si="161"/>
        <v>1900</v>
      </c>
    </row>
    <row r="7800" ht="24" customHeight="1" spans="16:18">
      <c r="P7800" s="394" t="str">
        <f>TEXT(daily!$B7800,"mmmm")</f>
        <v>January</v>
      </c>
      <c r="R7800" s="313" t="str">
        <f t="shared" si="161"/>
        <v>1900</v>
      </c>
    </row>
    <row r="7801" ht="24" customHeight="1" spans="16:18">
      <c r="P7801" s="394" t="str">
        <f>TEXT(daily!$B7801,"mmmm")</f>
        <v>January</v>
      </c>
      <c r="R7801" s="313" t="str">
        <f t="shared" si="161"/>
        <v>1900</v>
      </c>
    </row>
    <row r="7802" ht="24" customHeight="1" spans="16:18">
      <c r="P7802" s="394" t="str">
        <f>TEXT(daily!$B7802,"mmmm")</f>
        <v>January</v>
      </c>
      <c r="R7802" s="313" t="str">
        <f t="shared" si="161"/>
        <v>1900</v>
      </c>
    </row>
    <row r="7803" ht="24" customHeight="1" spans="16:18">
      <c r="P7803" s="394" t="str">
        <f>TEXT(daily!$B7803,"mmmm")</f>
        <v>January</v>
      </c>
      <c r="R7803" s="313" t="str">
        <f t="shared" si="161"/>
        <v>1900</v>
      </c>
    </row>
    <row r="7804" ht="24" customHeight="1" spans="16:18">
      <c r="P7804" s="394" t="str">
        <f>TEXT(daily!$B7804,"mmmm")</f>
        <v>January</v>
      </c>
      <c r="R7804" s="313" t="str">
        <f t="shared" si="161"/>
        <v>1900</v>
      </c>
    </row>
    <row r="7805" ht="24" customHeight="1" spans="16:18">
      <c r="P7805" s="394" t="str">
        <f>TEXT(daily!$B7805,"mmmm")</f>
        <v>January</v>
      </c>
      <c r="R7805" s="313" t="str">
        <f t="shared" si="161"/>
        <v>1900</v>
      </c>
    </row>
    <row r="7806" ht="24" customHeight="1" spans="16:18">
      <c r="P7806" s="394" t="str">
        <f>TEXT(daily!$B7806,"mmmm")</f>
        <v>January</v>
      </c>
      <c r="R7806" s="313" t="str">
        <f t="shared" si="161"/>
        <v>1900</v>
      </c>
    </row>
    <row r="7807" ht="24" customHeight="1" spans="16:18">
      <c r="P7807" s="394" t="str">
        <f>TEXT(daily!$B7807,"mmmm")</f>
        <v>January</v>
      </c>
      <c r="R7807" s="313" t="str">
        <f t="shared" si="161"/>
        <v>1900</v>
      </c>
    </row>
    <row r="7808" ht="24" customHeight="1" spans="16:18">
      <c r="P7808" s="394" t="str">
        <f>TEXT(daily!$B7808,"mmmm")</f>
        <v>January</v>
      </c>
      <c r="R7808" s="313" t="str">
        <f t="shared" si="161"/>
        <v>1900</v>
      </c>
    </row>
    <row r="7809" ht="24" customHeight="1" spans="16:18">
      <c r="P7809" s="394" t="str">
        <f>TEXT(daily!$B7809,"mmmm")</f>
        <v>January</v>
      </c>
      <c r="R7809" s="313" t="str">
        <f t="shared" si="161"/>
        <v>1900</v>
      </c>
    </row>
    <row r="7810" ht="24" customHeight="1" spans="16:18">
      <c r="P7810" s="394" t="str">
        <f>TEXT(daily!$B7810,"mmmm")</f>
        <v>January</v>
      </c>
      <c r="R7810" s="313" t="str">
        <f t="shared" si="161"/>
        <v>1900</v>
      </c>
    </row>
    <row r="7811" ht="24" customHeight="1" spans="16:18">
      <c r="P7811" s="394" t="str">
        <f>TEXT(daily!$B7811,"mmmm")</f>
        <v>January</v>
      </c>
      <c r="R7811" s="313" t="str">
        <f t="shared" si="161"/>
        <v>1900</v>
      </c>
    </row>
    <row r="7812" ht="24" customHeight="1" spans="16:18">
      <c r="P7812" s="394" t="str">
        <f>TEXT(daily!$B7812,"mmmm")</f>
        <v>January</v>
      </c>
      <c r="R7812" s="313" t="str">
        <f t="shared" si="161"/>
        <v>1900</v>
      </c>
    </row>
    <row r="7813" ht="24" customHeight="1" spans="16:18">
      <c r="P7813" s="394" t="str">
        <f>TEXT(daily!$B7813,"mmmm")</f>
        <v>January</v>
      </c>
      <c r="R7813" s="313" t="str">
        <f t="shared" si="161"/>
        <v>1900</v>
      </c>
    </row>
    <row r="7814" ht="24" customHeight="1" spans="16:18">
      <c r="P7814" s="394" t="str">
        <f>TEXT(daily!$B7814,"mmmm")</f>
        <v>January</v>
      </c>
      <c r="R7814" s="313" t="str">
        <f t="shared" si="161"/>
        <v>1900</v>
      </c>
    </row>
    <row r="7815" ht="24" customHeight="1" spans="16:18">
      <c r="P7815" s="394" t="str">
        <f>TEXT(daily!$B7815,"mmmm")</f>
        <v>January</v>
      </c>
      <c r="R7815" s="313" t="str">
        <f t="shared" si="161"/>
        <v>1900</v>
      </c>
    </row>
    <row r="7816" ht="24" customHeight="1" spans="16:18">
      <c r="P7816" s="394" t="str">
        <f>TEXT(daily!$B7816,"mmmm")</f>
        <v>January</v>
      </c>
      <c r="R7816" s="313" t="str">
        <f t="shared" si="161"/>
        <v>1900</v>
      </c>
    </row>
    <row r="7817" ht="24" customHeight="1" spans="16:18">
      <c r="P7817" s="394" t="str">
        <f>TEXT(daily!$B7817,"mmmm")</f>
        <v>January</v>
      </c>
      <c r="R7817" s="313" t="str">
        <f t="shared" si="161"/>
        <v>1900</v>
      </c>
    </row>
    <row r="7818" ht="24" customHeight="1" spans="16:18">
      <c r="P7818" s="394" t="str">
        <f>TEXT(daily!$B7818,"mmmm")</f>
        <v>January</v>
      </c>
      <c r="R7818" s="313" t="str">
        <f t="shared" si="161"/>
        <v>1900</v>
      </c>
    </row>
    <row r="7819" ht="24" customHeight="1" spans="16:18">
      <c r="P7819" s="394" t="str">
        <f>TEXT(daily!$B7819,"mmmm")</f>
        <v>January</v>
      </c>
      <c r="R7819" s="313" t="str">
        <f t="shared" si="161"/>
        <v>1900</v>
      </c>
    </row>
    <row r="7820" ht="24" customHeight="1" spans="16:18">
      <c r="P7820" s="394" t="str">
        <f>TEXT(daily!$B7820,"mmmm")</f>
        <v>January</v>
      </c>
      <c r="R7820" s="313" t="str">
        <f t="shared" si="161"/>
        <v>1900</v>
      </c>
    </row>
    <row r="7821" ht="24" customHeight="1" spans="16:18">
      <c r="P7821" s="394" t="str">
        <f>TEXT(daily!$B7821,"mmmm")</f>
        <v>January</v>
      </c>
      <c r="R7821" s="313" t="str">
        <f t="shared" si="161"/>
        <v>1900</v>
      </c>
    </row>
    <row r="7822" ht="24" customHeight="1" spans="16:18">
      <c r="P7822" s="394" t="str">
        <f>TEXT(daily!$B7822,"mmmm")</f>
        <v>January</v>
      </c>
      <c r="R7822" s="313" t="str">
        <f t="shared" si="161"/>
        <v>1900</v>
      </c>
    </row>
    <row r="7823" ht="24" customHeight="1" spans="16:18">
      <c r="P7823" s="394" t="str">
        <f>TEXT(daily!$B7823,"mmmm")</f>
        <v>January</v>
      </c>
      <c r="R7823" s="313" t="str">
        <f t="shared" ref="R7823:R7886" si="162">TEXT(B7823,"yyyy")</f>
        <v>1900</v>
      </c>
    </row>
    <row r="7824" ht="24" customHeight="1" spans="16:18">
      <c r="P7824" s="394" t="str">
        <f>TEXT(daily!$B7824,"mmmm")</f>
        <v>January</v>
      </c>
      <c r="R7824" s="313" t="str">
        <f t="shared" si="162"/>
        <v>1900</v>
      </c>
    </row>
    <row r="7825" ht="24" customHeight="1" spans="16:18">
      <c r="P7825" s="394" t="str">
        <f>TEXT(daily!$B7825,"mmmm")</f>
        <v>January</v>
      </c>
      <c r="R7825" s="313" t="str">
        <f t="shared" si="162"/>
        <v>1900</v>
      </c>
    </row>
    <row r="7826" ht="24" customHeight="1" spans="16:18">
      <c r="P7826" s="394" t="str">
        <f>TEXT(daily!$B7826,"mmmm")</f>
        <v>January</v>
      </c>
      <c r="R7826" s="313" t="str">
        <f t="shared" si="162"/>
        <v>1900</v>
      </c>
    </row>
    <row r="7827" ht="24" customHeight="1" spans="16:18">
      <c r="P7827" s="394" t="str">
        <f>TEXT(daily!$B7827,"mmmm")</f>
        <v>January</v>
      </c>
      <c r="R7827" s="313" t="str">
        <f t="shared" si="162"/>
        <v>1900</v>
      </c>
    </row>
    <row r="7828" ht="24" customHeight="1" spans="16:18">
      <c r="P7828" s="394" t="str">
        <f>TEXT(daily!$B7828,"mmmm")</f>
        <v>January</v>
      </c>
      <c r="R7828" s="313" t="str">
        <f t="shared" si="162"/>
        <v>1900</v>
      </c>
    </row>
    <row r="7829" ht="24" customHeight="1" spans="16:18">
      <c r="P7829" s="394" t="str">
        <f>TEXT(daily!$B7829,"mmmm")</f>
        <v>January</v>
      </c>
      <c r="R7829" s="313" t="str">
        <f t="shared" si="162"/>
        <v>1900</v>
      </c>
    </row>
    <row r="7830" ht="24" customHeight="1" spans="16:18">
      <c r="P7830" s="394" t="str">
        <f>TEXT(daily!$B7830,"mmmm")</f>
        <v>January</v>
      </c>
      <c r="R7830" s="313" t="str">
        <f t="shared" si="162"/>
        <v>1900</v>
      </c>
    </row>
    <row r="7831" ht="24" customHeight="1" spans="16:18">
      <c r="P7831" s="394" t="str">
        <f>TEXT(daily!$B7831,"mmmm")</f>
        <v>January</v>
      </c>
      <c r="R7831" s="313" t="str">
        <f t="shared" si="162"/>
        <v>1900</v>
      </c>
    </row>
    <row r="7832" ht="24" customHeight="1" spans="16:18">
      <c r="P7832" s="394" t="str">
        <f>TEXT(daily!$B7832,"mmmm")</f>
        <v>January</v>
      </c>
      <c r="R7832" s="313" t="str">
        <f t="shared" si="162"/>
        <v>1900</v>
      </c>
    </row>
    <row r="7833" ht="24" customHeight="1" spans="16:18">
      <c r="P7833" s="394" t="str">
        <f>TEXT(daily!$B7833,"mmmm")</f>
        <v>January</v>
      </c>
      <c r="R7833" s="313" t="str">
        <f t="shared" si="162"/>
        <v>1900</v>
      </c>
    </row>
    <row r="7834" ht="24" customHeight="1" spans="16:18">
      <c r="P7834" s="394" t="str">
        <f>TEXT(daily!$B7834,"mmmm")</f>
        <v>January</v>
      </c>
      <c r="R7834" s="313" t="str">
        <f t="shared" si="162"/>
        <v>1900</v>
      </c>
    </row>
    <row r="7835" ht="24" customHeight="1" spans="16:18">
      <c r="P7835" s="394" t="str">
        <f>TEXT(daily!$B7835,"mmmm")</f>
        <v>January</v>
      </c>
      <c r="R7835" s="313" t="str">
        <f t="shared" si="162"/>
        <v>1900</v>
      </c>
    </row>
    <row r="7836" ht="24" customHeight="1" spans="16:18">
      <c r="P7836" s="394" t="str">
        <f>TEXT(daily!$B7836,"mmmm")</f>
        <v>January</v>
      </c>
      <c r="R7836" s="313" t="str">
        <f t="shared" si="162"/>
        <v>1900</v>
      </c>
    </row>
    <row r="7837" ht="24" customHeight="1" spans="16:18">
      <c r="P7837" s="394" t="str">
        <f>TEXT(daily!$B7837,"mmmm")</f>
        <v>January</v>
      </c>
      <c r="R7837" s="313" t="str">
        <f t="shared" si="162"/>
        <v>1900</v>
      </c>
    </row>
    <row r="7838" ht="24" customHeight="1" spans="16:18">
      <c r="P7838" s="394" t="str">
        <f>TEXT(daily!$B7838,"mmmm")</f>
        <v>January</v>
      </c>
      <c r="R7838" s="313" t="str">
        <f t="shared" si="162"/>
        <v>1900</v>
      </c>
    </row>
    <row r="7839" ht="24" customHeight="1" spans="16:18">
      <c r="P7839" s="394" t="str">
        <f>TEXT(daily!$B7839,"mmmm")</f>
        <v>January</v>
      </c>
      <c r="R7839" s="313" t="str">
        <f t="shared" si="162"/>
        <v>1900</v>
      </c>
    </row>
    <row r="7840" ht="24" customHeight="1" spans="16:18">
      <c r="P7840" s="394" t="str">
        <f>TEXT(daily!$B7840,"mmmm")</f>
        <v>January</v>
      </c>
      <c r="R7840" s="313" t="str">
        <f t="shared" si="162"/>
        <v>1900</v>
      </c>
    </row>
    <row r="7841" ht="24" customHeight="1" spans="16:18">
      <c r="P7841" s="394" t="str">
        <f>TEXT(daily!$B7841,"mmmm")</f>
        <v>January</v>
      </c>
      <c r="R7841" s="313" t="str">
        <f t="shared" si="162"/>
        <v>1900</v>
      </c>
    </row>
    <row r="7842" ht="24" customHeight="1" spans="16:18">
      <c r="P7842" s="394" t="str">
        <f>TEXT(daily!$B7842,"mmmm")</f>
        <v>January</v>
      </c>
      <c r="R7842" s="313" t="str">
        <f t="shared" si="162"/>
        <v>1900</v>
      </c>
    </row>
    <row r="7843" ht="24" customHeight="1" spans="16:18">
      <c r="P7843" s="394" t="str">
        <f>TEXT(daily!$B7843,"mmmm")</f>
        <v>January</v>
      </c>
      <c r="R7843" s="313" t="str">
        <f t="shared" si="162"/>
        <v>1900</v>
      </c>
    </row>
    <row r="7844" ht="24" customHeight="1" spans="16:18">
      <c r="P7844" s="394" t="str">
        <f>TEXT(daily!$B7844,"mmmm")</f>
        <v>January</v>
      </c>
      <c r="R7844" s="313" t="str">
        <f t="shared" si="162"/>
        <v>1900</v>
      </c>
    </row>
    <row r="7845" ht="24" customHeight="1" spans="16:18">
      <c r="P7845" s="394" t="str">
        <f>TEXT(daily!$B7845,"mmmm")</f>
        <v>January</v>
      </c>
      <c r="R7845" s="313" t="str">
        <f t="shared" si="162"/>
        <v>1900</v>
      </c>
    </row>
    <row r="7846" ht="24" customHeight="1" spans="16:18">
      <c r="P7846" s="394" t="str">
        <f>TEXT(daily!$B7846,"mmmm")</f>
        <v>January</v>
      </c>
      <c r="R7846" s="313" t="str">
        <f t="shared" si="162"/>
        <v>1900</v>
      </c>
    </row>
    <row r="7847" ht="24" customHeight="1" spans="16:18">
      <c r="P7847" s="394" t="str">
        <f>TEXT(daily!$B7847,"mmmm")</f>
        <v>January</v>
      </c>
      <c r="R7847" s="313" t="str">
        <f t="shared" si="162"/>
        <v>1900</v>
      </c>
    </row>
    <row r="7848" ht="24" customHeight="1" spans="16:18">
      <c r="P7848" s="394" t="str">
        <f>TEXT(daily!$B7848,"mmmm")</f>
        <v>January</v>
      </c>
      <c r="R7848" s="313" t="str">
        <f t="shared" si="162"/>
        <v>1900</v>
      </c>
    </row>
    <row r="7849" ht="24" customHeight="1" spans="16:18">
      <c r="P7849" s="394" t="str">
        <f>TEXT(daily!$B7849,"mmmm")</f>
        <v>January</v>
      </c>
      <c r="R7849" s="313" t="str">
        <f t="shared" si="162"/>
        <v>1900</v>
      </c>
    </row>
    <row r="7850" ht="24" customHeight="1" spans="16:18">
      <c r="P7850" s="394" t="str">
        <f>TEXT(daily!$B7850,"mmmm")</f>
        <v>January</v>
      </c>
      <c r="R7850" s="313" t="str">
        <f t="shared" si="162"/>
        <v>1900</v>
      </c>
    </row>
    <row r="7851" ht="24" customHeight="1" spans="16:18">
      <c r="P7851" s="394" t="str">
        <f>TEXT(daily!$B7851,"mmmm")</f>
        <v>January</v>
      </c>
      <c r="R7851" s="313" t="str">
        <f t="shared" si="162"/>
        <v>1900</v>
      </c>
    </row>
    <row r="7852" ht="24" customHeight="1" spans="16:18">
      <c r="P7852" s="394" t="str">
        <f>TEXT(daily!$B7852,"mmmm")</f>
        <v>January</v>
      </c>
      <c r="R7852" s="313" t="str">
        <f t="shared" si="162"/>
        <v>1900</v>
      </c>
    </row>
    <row r="7853" ht="24" customHeight="1" spans="16:18">
      <c r="P7853" s="394" t="str">
        <f>TEXT(daily!$B7853,"mmmm")</f>
        <v>January</v>
      </c>
      <c r="R7853" s="313" t="str">
        <f t="shared" si="162"/>
        <v>1900</v>
      </c>
    </row>
    <row r="7854" ht="24" customHeight="1" spans="16:18">
      <c r="P7854" s="394" t="str">
        <f>TEXT(daily!$B7854,"mmmm")</f>
        <v>January</v>
      </c>
      <c r="R7854" s="313" t="str">
        <f t="shared" si="162"/>
        <v>1900</v>
      </c>
    </row>
    <row r="7855" ht="24" customHeight="1" spans="16:18">
      <c r="P7855" s="394" t="str">
        <f>TEXT(daily!$B7855,"mmmm")</f>
        <v>January</v>
      </c>
      <c r="R7855" s="313" t="str">
        <f t="shared" si="162"/>
        <v>1900</v>
      </c>
    </row>
    <row r="7856" ht="24" customHeight="1" spans="16:18">
      <c r="P7856" s="394" t="str">
        <f>TEXT(daily!$B7856,"mmmm")</f>
        <v>January</v>
      </c>
      <c r="R7856" s="313" t="str">
        <f t="shared" si="162"/>
        <v>1900</v>
      </c>
    </row>
    <row r="7857" ht="24" customHeight="1" spans="16:18">
      <c r="P7857" s="394" t="str">
        <f>TEXT(daily!$B7857,"mmmm")</f>
        <v>January</v>
      </c>
      <c r="R7857" s="313" t="str">
        <f t="shared" si="162"/>
        <v>1900</v>
      </c>
    </row>
    <row r="7858" ht="24" customHeight="1" spans="16:18">
      <c r="P7858" s="394" t="str">
        <f>TEXT(daily!$B7858,"mmmm")</f>
        <v>January</v>
      </c>
      <c r="R7858" s="313" t="str">
        <f t="shared" si="162"/>
        <v>1900</v>
      </c>
    </row>
    <row r="7859" ht="24" customHeight="1" spans="16:18">
      <c r="P7859" s="394" t="str">
        <f>TEXT(daily!$B7859,"mmmm")</f>
        <v>January</v>
      </c>
      <c r="R7859" s="313" t="str">
        <f t="shared" si="162"/>
        <v>1900</v>
      </c>
    </row>
    <row r="7860" ht="24" customHeight="1" spans="16:18">
      <c r="P7860" s="394" t="str">
        <f>TEXT(daily!$B7860,"mmmm")</f>
        <v>January</v>
      </c>
      <c r="R7860" s="313" t="str">
        <f t="shared" si="162"/>
        <v>1900</v>
      </c>
    </row>
    <row r="7861" ht="24" customHeight="1" spans="16:18">
      <c r="P7861" s="394" t="str">
        <f>TEXT(daily!$B7861,"mmmm")</f>
        <v>January</v>
      </c>
      <c r="R7861" s="313" t="str">
        <f t="shared" si="162"/>
        <v>1900</v>
      </c>
    </row>
    <row r="7862" ht="24" customHeight="1" spans="16:18">
      <c r="P7862" s="394" t="str">
        <f>TEXT(daily!$B7862,"mmmm")</f>
        <v>January</v>
      </c>
      <c r="R7862" s="313" t="str">
        <f t="shared" si="162"/>
        <v>1900</v>
      </c>
    </row>
    <row r="7863" ht="24" customHeight="1" spans="16:18">
      <c r="P7863" s="394" t="str">
        <f>TEXT(daily!$B7863,"mmmm")</f>
        <v>January</v>
      </c>
      <c r="R7863" s="313" t="str">
        <f t="shared" si="162"/>
        <v>1900</v>
      </c>
    </row>
    <row r="7864" ht="24" customHeight="1" spans="16:18">
      <c r="P7864" s="394" t="str">
        <f>TEXT(daily!$B7864,"mmmm")</f>
        <v>January</v>
      </c>
      <c r="R7864" s="313" t="str">
        <f t="shared" si="162"/>
        <v>1900</v>
      </c>
    </row>
    <row r="7865" ht="24" customHeight="1" spans="16:18">
      <c r="P7865" s="394" t="str">
        <f>TEXT(daily!$B7865,"mmmm")</f>
        <v>January</v>
      </c>
      <c r="R7865" s="313" t="str">
        <f t="shared" si="162"/>
        <v>1900</v>
      </c>
    </row>
    <row r="7866" ht="24" customHeight="1" spans="16:18">
      <c r="P7866" s="394" t="str">
        <f>TEXT(daily!$B7866,"mmmm")</f>
        <v>January</v>
      </c>
      <c r="R7866" s="313" t="str">
        <f t="shared" si="162"/>
        <v>1900</v>
      </c>
    </row>
    <row r="7867" ht="24" customHeight="1" spans="16:18">
      <c r="P7867" s="394" t="str">
        <f>TEXT(daily!$B7867,"mmmm")</f>
        <v>January</v>
      </c>
      <c r="R7867" s="313" t="str">
        <f t="shared" si="162"/>
        <v>1900</v>
      </c>
    </row>
    <row r="7868" ht="24" customHeight="1" spans="16:18">
      <c r="P7868" s="394" t="str">
        <f>TEXT(daily!$B7868,"mmmm")</f>
        <v>January</v>
      </c>
      <c r="R7868" s="313" t="str">
        <f t="shared" si="162"/>
        <v>1900</v>
      </c>
    </row>
    <row r="7869" ht="24" customHeight="1" spans="16:18">
      <c r="P7869" s="394" t="str">
        <f>TEXT(daily!$B7869,"mmmm")</f>
        <v>January</v>
      </c>
      <c r="R7869" s="313" t="str">
        <f t="shared" si="162"/>
        <v>1900</v>
      </c>
    </row>
    <row r="7870" ht="24" customHeight="1" spans="16:18">
      <c r="P7870" s="394" t="str">
        <f>TEXT(daily!$B7870,"mmmm")</f>
        <v>January</v>
      </c>
      <c r="R7870" s="313" t="str">
        <f t="shared" si="162"/>
        <v>1900</v>
      </c>
    </row>
    <row r="7871" ht="24" customHeight="1" spans="16:18">
      <c r="P7871" s="394" t="str">
        <f>TEXT(daily!$B7871,"mmmm")</f>
        <v>January</v>
      </c>
      <c r="R7871" s="313" t="str">
        <f t="shared" si="162"/>
        <v>1900</v>
      </c>
    </row>
    <row r="7872" ht="24" customHeight="1" spans="16:18">
      <c r="P7872" s="394" t="str">
        <f>TEXT(daily!$B7872,"mmmm")</f>
        <v>January</v>
      </c>
      <c r="R7872" s="313" t="str">
        <f t="shared" si="162"/>
        <v>1900</v>
      </c>
    </row>
    <row r="7873" ht="24" customHeight="1" spans="16:18">
      <c r="P7873" s="394" t="str">
        <f>TEXT(daily!$B7873,"mmmm")</f>
        <v>January</v>
      </c>
      <c r="R7873" s="313" t="str">
        <f t="shared" si="162"/>
        <v>1900</v>
      </c>
    </row>
    <row r="7874" ht="24" customHeight="1" spans="16:18">
      <c r="P7874" s="394" t="str">
        <f>TEXT(daily!$B7874,"mmmm")</f>
        <v>January</v>
      </c>
      <c r="R7874" s="313" t="str">
        <f t="shared" si="162"/>
        <v>1900</v>
      </c>
    </row>
    <row r="7875" ht="24" customHeight="1" spans="16:18">
      <c r="P7875" s="394" t="str">
        <f>TEXT(daily!$B7875,"mmmm")</f>
        <v>January</v>
      </c>
      <c r="R7875" s="313" t="str">
        <f t="shared" si="162"/>
        <v>1900</v>
      </c>
    </row>
    <row r="7876" ht="24" customHeight="1" spans="16:18">
      <c r="P7876" s="394" t="str">
        <f>TEXT(daily!$B7876,"mmmm")</f>
        <v>January</v>
      </c>
      <c r="R7876" s="313" t="str">
        <f t="shared" si="162"/>
        <v>1900</v>
      </c>
    </row>
    <row r="7877" ht="24" customHeight="1" spans="16:18">
      <c r="P7877" s="394" t="str">
        <f>TEXT(daily!$B7877,"mmmm")</f>
        <v>January</v>
      </c>
      <c r="R7877" s="313" t="str">
        <f t="shared" si="162"/>
        <v>1900</v>
      </c>
    </row>
    <row r="7878" ht="24" customHeight="1" spans="16:18">
      <c r="P7878" s="394" t="str">
        <f>TEXT(daily!$B7878,"mmmm")</f>
        <v>January</v>
      </c>
      <c r="R7878" s="313" t="str">
        <f t="shared" si="162"/>
        <v>1900</v>
      </c>
    </row>
    <row r="7879" ht="24" customHeight="1" spans="16:18">
      <c r="P7879" s="394" t="str">
        <f>TEXT(daily!$B7879,"mmmm")</f>
        <v>January</v>
      </c>
      <c r="R7879" s="313" t="str">
        <f t="shared" si="162"/>
        <v>1900</v>
      </c>
    </row>
    <row r="7880" ht="24" customHeight="1" spans="16:18">
      <c r="P7880" s="394" t="str">
        <f>TEXT(daily!$B7880,"mmmm")</f>
        <v>January</v>
      </c>
      <c r="R7880" s="313" t="str">
        <f t="shared" si="162"/>
        <v>1900</v>
      </c>
    </row>
    <row r="7881" ht="24" customHeight="1" spans="16:18">
      <c r="P7881" s="394" t="str">
        <f>TEXT(daily!$B7881,"mmmm")</f>
        <v>January</v>
      </c>
      <c r="R7881" s="313" t="str">
        <f t="shared" si="162"/>
        <v>1900</v>
      </c>
    </row>
    <row r="7882" ht="24" customHeight="1" spans="16:18">
      <c r="P7882" s="394" t="str">
        <f>TEXT(daily!$B7882,"mmmm")</f>
        <v>January</v>
      </c>
      <c r="R7882" s="313" t="str">
        <f t="shared" si="162"/>
        <v>1900</v>
      </c>
    </row>
    <row r="7883" ht="24" customHeight="1" spans="16:18">
      <c r="P7883" s="394" t="str">
        <f>TEXT(daily!$B7883,"mmmm")</f>
        <v>January</v>
      </c>
      <c r="R7883" s="313" t="str">
        <f t="shared" si="162"/>
        <v>1900</v>
      </c>
    </row>
    <row r="7884" ht="24" customHeight="1" spans="16:18">
      <c r="P7884" s="394" t="str">
        <f>TEXT(daily!$B7884,"mmmm")</f>
        <v>January</v>
      </c>
      <c r="R7884" s="313" t="str">
        <f t="shared" si="162"/>
        <v>1900</v>
      </c>
    </row>
    <row r="7885" ht="24" customHeight="1" spans="16:18">
      <c r="P7885" s="394" t="str">
        <f>TEXT(daily!$B7885,"mmmm")</f>
        <v>January</v>
      </c>
      <c r="R7885" s="313" t="str">
        <f t="shared" si="162"/>
        <v>1900</v>
      </c>
    </row>
    <row r="7886" ht="24" customHeight="1" spans="16:18">
      <c r="P7886" s="394" t="str">
        <f>TEXT(daily!$B7886,"mmmm")</f>
        <v>January</v>
      </c>
      <c r="R7886" s="313" t="str">
        <f t="shared" si="162"/>
        <v>1900</v>
      </c>
    </row>
    <row r="7887" ht="24" customHeight="1" spans="16:18">
      <c r="P7887" s="394" t="str">
        <f>TEXT(daily!$B7887,"mmmm")</f>
        <v>January</v>
      </c>
      <c r="R7887" s="313" t="str">
        <f t="shared" ref="R7887:R7950" si="163">TEXT(B7887,"yyyy")</f>
        <v>1900</v>
      </c>
    </row>
    <row r="7888" ht="24" customHeight="1" spans="16:18">
      <c r="P7888" s="394" t="str">
        <f>TEXT(daily!$B7888,"mmmm")</f>
        <v>January</v>
      </c>
      <c r="R7888" s="313" t="str">
        <f t="shared" si="163"/>
        <v>1900</v>
      </c>
    </row>
    <row r="7889" ht="24" customHeight="1" spans="16:18">
      <c r="P7889" s="394" t="str">
        <f>TEXT(daily!$B7889,"mmmm")</f>
        <v>January</v>
      </c>
      <c r="R7889" s="313" t="str">
        <f t="shared" si="163"/>
        <v>1900</v>
      </c>
    </row>
    <row r="7890" ht="24" customHeight="1" spans="16:18">
      <c r="P7890" s="394" t="str">
        <f>TEXT(daily!$B7890,"mmmm")</f>
        <v>January</v>
      </c>
      <c r="R7890" s="313" t="str">
        <f t="shared" si="163"/>
        <v>1900</v>
      </c>
    </row>
    <row r="7891" ht="24" customHeight="1" spans="16:18">
      <c r="P7891" s="394" t="str">
        <f>TEXT(daily!$B7891,"mmmm")</f>
        <v>January</v>
      </c>
      <c r="R7891" s="313" t="str">
        <f t="shared" si="163"/>
        <v>1900</v>
      </c>
    </row>
    <row r="7892" ht="24" customHeight="1" spans="16:18">
      <c r="P7892" s="394" t="str">
        <f>TEXT(daily!$B7892,"mmmm")</f>
        <v>January</v>
      </c>
      <c r="R7892" s="313" t="str">
        <f t="shared" si="163"/>
        <v>1900</v>
      </c>
    </row>
    <row r="7893" ht="24" customHeight="1" spans="16:18">
      <c r="P7893" s="394" t="str">
        <f>TEXT(daily!$B7893,"mmmm")</f>
        <v>January</v>
      </c>
      <c r="R7893" s="313" t="str">
        <f t="shared" si="163"/>
        <v>1900</v>
      </c>
    </row>
    <row r="7894" ht="24" customHeight="1" spans="16:18">
      <c r="P7894" s="394" t="str">
        <f>TEXT(daily!$B7894,"mmmm")</f>
        <v>January</v>
      </c>
      <c r="R7894" s="313" t="str">
        <f t="shared" si="163"/>
        <v>1900</v>
      </c>
    </row>
    <row r="7895" ht="24" customHeight="1" spans="16:18">
      <c r="P7895" s="394" t="str">
        <f>TEXT(daily!$B7895,"mmmm")</f>
        <v>January</v>
      </c>
      <c r="R7895" s="313" t="str">
        <f t="shared" si="163"/>
        <v>1900</v>
      </c>
    </row>
    <row r="7896" ht="24" customHeight="1" spans="16:18">
      <c r="P7896" s="394" t="str">
        <f>TEXT(daily!$B7896,"mmmm")</f>
        <v>January</v>
      </c>
      <c r="R7896" s="313" t="str">
        <f t="shared" si="163"/>
        <v>1900</v>
      </c>
    </row>
    <row r="7897" ht="24" customHeight="1" spans="16:18">
      <c r="P7897" s="394" t="str">
        <f>TEXT(daily!$B7897,"mmmm")</f>
        <v>January</v>
      </c>
      <c r="R7897" s="313" t="str">
        <f t="shared" si="163"/>
        <v>1900</v>
      </c>
    </row>
    <row r="7898" ht="24" customHeight="1" spans="16:18">
      <c r="P7898" s="394" t="str">
        <f>TEXT(daily!$B7898,"mmmm")</f>
        <v>January</v>
      </c>
      <c r="R7898" s="313" t="str">
        <f t="shared" si="163"/>
        <v>1900</v>
      </c>
    </row>
    <row r="7899" ht="24" customHeight="1" spans="16:18">
      <c r="P7899" s="394" t="str">
        <f>TEXT(daily!$B7899,"mmmm")</f>
        <v>January</v>
      </c>
      <c r="R7899" s="313" t="str">
        <f t="shared" si="163"/>
        <v>1900</v>
      </c>
    </row>
    <row r="7900" ht="24" customHeight="1" spans="16:18">
      <c r="P7900" s="394" t="str">
        <f>TEXT(daily!$B7900,"mmmm")</f>
        <v>January</v>
      </c>
      <c r="R7900" s="313" t="str">
        <f t="shared" si="163"/>
        <v>1900</v>
      </c>
    </row>
    <row r="7901" ht="24" customHeight="1" spans="16:18">
      <c r="P7901" s="394" t="str">
        <f>TEXT(daily!$B7901,"mmmm")</f>
        <v>January</v>
      </c>
      <c r="R7901" s="313" t="str">
        <f t="shared" si="163"/>
        <v>1900</v>
      </c>
    </row>
    <row r="7902" ht="24" customHeight="1" spans="16:18">
      <c r="P7902" s="394" t="str">
        <f>TEXT(daily!$B7902,"mmmm")</f>
        <v>January</v>
      </c>
      <c r="R7902" s="313" t="str">
        <f t="shared" si="163"/>
        <v>1900</v>
      </c>
    </row>
    <row r="7903" ht="24" customHeight="1" spans="16:18">
      <c r="P7903" s="394" t="str">
        <f>TEXT(daily!$B7903,"mmmm")</f>
        <v>January</v>
      </c>
      <c r="R7903" s="313" t="str">
        <f t="shared" si="163"/>
        <v>1900</v>
      </c>
    </row>
    <row r="7904" ht="24" customHeight="1" spans="16:18">
      <c r="P7904" s="394" t="str">
        <f>TEXT(daily!$B7904,"mmmm")</f>
        <v>January</v>
      </c>
      <c r="R7904" s="313" t="str">
        <f t="shared" si="163"/>
        <v>1900</v>
      </c>
    </row>
    <row r="7905" ht="24" customHeight="1" spans="16:18">
      <c r="P7905" s="394" t="str">
        <f>TEXT(daily!$B7905,"mmmm")</f>
        <v>January</v>
      </c>
      <c r="R7905" s="313" t="str">
        <f t="shared" si="163"/>
        <v>1900</v>
      </c>
    </row>
    <row r="7906" ht="24" customHeight="1" spans="16:18">
      <c r="P7906" s="394" t="str">
        <f>TEXT(daily!$B7906,"mmmm")</f>
        <v>January</v>
      </c>
      <c r="R7906" s="313" t="str">
        <f t="shared" si="163"/>
        <v>1900</v>
      </c>
    </row>
    <row r="7907" ht="24" customHeight="1" spans="16:18">
      <c r="P7907" s="394" t="str">
        <f>TEXT(daily!$B7907,"mmmm")</f>
        <v>January</v>
      </c>
      <c r="R7907" s="313" t="str">
        <f t="shared" si="163"/>
        <v>1900</v>
      </c>
    </row>
    <row r="7908" ht="24" customHeight="1" spans="16:18">
      <c r="P7908" s="394" t="str">
        <f>TEXT(daily!$B7908,"mmmm")</f>
        <v>January</v>
      </c>
      <c r="R7908" s="313" t="str">
        <f t="shared" si="163"/>
        <v>1900</v>
      </c>
    </row>
    <row r="7909" ht="24" customHeight="1" spans="16:18">
      <c r="P7909" s="394" t="str">
        <f>TEXT(daily!$B7909,"mmmm")</f>
        <v>January</v>
      </c>
      <c r="R7909" s="313" t="str">
        <f t="shared" si="163"/>
        <v>1900</v>
      </c>
    </row>
    <row r="7910" ht="24" customHeight="1" spans="16:18">
      <c r="P7910" s="394" t="str">
        <f>TEXT(daily!$B7910,"mmmm")</f>
        <v>January</v>
      </c>
      <c r="R7910" s="313" t="str">
        <f t="shared" si="163"/>
        <v>1900</v>
      </c>
    </row>
    <row r="7911" ht="24" customHeight="1" spans="16:18">
      <c r="P7911" s="394" t="str">
        <f>TEXT(daily!$B7911,"mmmm")</f>
        <v>January</v>
      </c>
      <c r="R7911" s="313" t="str">
        <f t="shared" si="163"/>
        <v>1900</v>
      </c>
    </row>
    <row r="7912" ht="24" customHeight="1" spans="16:18">
      <c r="P7912" s="394" t="str">
        <f>TEXT(daily!$B7912,"mmmm")</f>
        <v>January</v>
      </c>
      <c r="R7912" s="313" t="str">
        <f t="shared" si="163"/>
        <v>1900</v>
      </c>
    </row>
    <row r="7913" ht="24" customHeight="1" spans="16:18">
      <c r="P7913" s="394" t="str">
        <f>TEXT(daily!$B7913,"mmmm")</f>
        <v>January</v>
      </c>
      <c r="R7913" s="313" t="str">
        <f t="shared" si="163"/>
        <v>1900</v>
      </c>
    </row>
    <row r="7914" ht="24" customHeight="1" spans="16:18">
      <c r="P7914" s="394" t="str">
        <f>TEXT(daily!$B7914,"mmmm")</f>
        <v>January</v>
      </c>
      <c r="R7914" s="313" t="str">
        <f t="shared" si="163"/>
        <v>1900</v>
      </c>
    </row>
    <row r="7915" ht="24" customHeight="1" spans="16:18">
      <c r="P7915" s="394" t="str">
        <f>TEXT(daily!$B7915,"mmmm")</f>
        <v>January</v>
      </c>
      <c r="R7915" s="313" t="str">
        <f t="shared" si="163"/>
        <v>1900</v>
      </c>
    </row>
    <row r="7916" ht="24" customHeight="1" spans="16:18">
      <c r="P7916" s="394" t="str">
        <f>TEXT(daily!$B7916,"mmmm")</f>
        <v>January</v>
      </c>
      <c r="R7916" s="313" t="str">
        <f t="shared" si="163"/>
        <v>1900</v>
      </c>
    </row>
    <row r="7917" ht="24" customHeight="1" spans="16:18">
      <c r="P7917" s="394" t="str">
        <f>TEXT(daily!$B7917,"mmmm")</f>
        <v>January</v>
      </c>
      <c r="R7917" s="313" t="str">
        <f t="shared" si="163"/>
        <v>1900</v>
      </c>
    </row>
    <row r="7918" ht="24" customHeight="1" spans="16:18">
      <c r="P7918" s="394" t="str">
        <f>TEXT(daily!$B7918,"mmmm")</f>
        <v>January</v>
      </c>
      <c r="R7918" s="313" t="str">
        <f t="shared" si="163"/>
        <v>1900</v>
      </c>
    </row>
    <row r="7919" ht="24" customHeight="1" spans="16:18">
      <c r="P7919" s="394" t="str">
        <f>TEXT(daily!$B7919,"mmmm")</f>
        <v>January</v>
      </c>
      <c r="R7919" s="313" t="str">
        <f t="shared" si="163"/>
        <v>1900</v>
      </c>
    </row>
    <row r="7920" ht="24" customHeight="1" spans="16:18">
      <c r="P7920" s="394" t="str">
        <f>TEXT(daily!$B7920,"mmmm")</f>
        <v>January</v>
      </c>
      <c r="R7920" s="313" t="str">
        <f t="shared" si="163"/>
        <v>1900</v>
      </c>
    </row>
    <row r="7921" ht="24" customHeight="1" spans="16:18">
      <c r="P7921" s="394" t="str">
        <f>TEXT(daily!$B7921,"mmmm")</f>
        <v>January</v>
      </c>
      <c r="R7921" s="313" t="str">
        <f t="shared" si="163"/>
        <v>1900</v>
      </c>
    </row>
    <row r="7922" ht="24" customHeight="1" spans="16:18">
      <c r="P7922" s="394" t="str">
        <f>TEXT(daily!$B7922,"mmmm")</f>
        <v>January</v>
      </c>
      <c r="R7922" s="313" t="str">
        <f t="shared" si="163"/>
        <v>1900</v>
      </c>
    </row>
    <row r="7923" ht="24" customHeight="1" spans="16:18">
      <c r="P7923" s="394" t="str">
        <f>TEXT(daily!$B7923,"mmmm")</f>
        <v>January</v>
      </c>
      <c r="R7923" s="313" t="str">
        <f t="shared" si="163"/>
        <v>1900</v>
      </c>
    </row>
    <row r="7924" ht="24" customHeight="1" spans="16:18">
      <c r="P7924" s="394" t="str">
        <f>TEXT(daily!$B7924,"mmmm")</f>
        <v>January</v>
      </c>
      <c r="R7924" s="313" t="str">
        <f t="shared" si="163"/>
        <v>1900</v>
      </c>
    </row>
    <row r="7925" ht="24" customHeight="1" spans="16:18">
      <c r="P7925" s="394" t="str">
        <f>TEXT(daily!$B7925,"mmmm")</f>
        <v>January</v>
      </c>
      <c r="R7925" s="313" t="str">
        <f t="shared" si="163"/>
        <v>1900</v>
      </c>
    </row>
    <row r="7926" ht="24" customHeight="1" spans="16:18">
      <c r="P7926" s="394" t="str">
        <f>TEXT(daily!$B7926,"mmmm")</f>
        <v>January</v>
      </c>
      <c r="R7926" s="313" t="str">
        <f t="shared" si="163"/>
        <v>1900</v>
      </c>
    </row>
    <row r="7927" ht="24" customHeight="1" spans="16:18">
      <c r="P7927" s="394" t="str">
        <f>TEXT(daily!$B7927,"mmmm")</f>
        <v>January</v>
      </c>
      <c r="R7927" s="313" t="str">
        <f t="shared" si="163"/>
        <v>1900</v>
      </c>
    </row>
    <row r="7928" ht="24" customHeight="1" spans="16:18">
      <c r="P7928" s="394" t="str">
        <f>TEXT(daily!$B7928,"mmmm")</f>
        <v>January</v>
      </c>
      <c r="R7928" s="313" t="str">
        <f t="shared" si="163"/>
        <v>1900</v>
      </c>
    </row>
    <row r="7929" ht="24" customHeight="1" spans="16:18">
      <c r="P7929" s="394" t="str">
        <f>TEXT(daily!$B7929,"mmmm")</f>
        <v>January</v>
      </c>
      <c r="R7929" s="313" t="str">
        <f t="shared" si="163"/>
        <v>1900</v>
      </c>
    </row>
    <row r="7930" ht="24" customHeight="1" spans="16:18">
      <c r="P7930" s="394" t="str">
        <f>TEXT(daily!$B7930,"mmmm")</f>
        <v>January</v>
      </c>
      <c r="R7930" s="313" t="str">
        <f t="shared" si="163"/>
        <v>1900</v>
      </c>
    </row>
    <row r="7931" ht="24" customHeight="1" spans="16:18">
      <c r="P7931" s="394" t="str">
        <f>TEXT(daily!$B7931,"mmmm")</f>
        <v>January</v>
      </c>
      <c r="R7931" s="313" t="str">
        <f t="shared" si="163"/>
        <v>1900</v>
      </c>
    </row>
    <row r="7932" ht="24" customHeight="1" spans="16:18">
      <c r="P7932" s="394" t="str">
        <f>TEXT(daily!$B7932,"mmmm")</f>
        <v>January</v>
      </c>
      <c r="R7932" s="313" t="str">
        <f t="shared" si="163"/>
        <v>1900</v>
      </c>
    </row>
    <row r="7933" ht="24" customHeight="1" spans="16:18">
      <c r="P7933" s="394" t="str">
        <f>TEXT(daily!$B7933,"mmmm")</f>
        <v>January</v>
      </c>
      <c r="R7933" s="313" t="str">
        <f t="shared" si="163"/>
        <v>1900</v>
      </c>
    </row>
    <row r="7934" ht="24" customHeight="1" spans="16:18">
      <c r="P7934" s="394" t="str">
        <f>TEXT(daily!$B7934,"mmmm")</f>
        <v>January</v>
      </c>
      <c r="R7934" s="313" t="str">
        <f t="shared" si="163"/>
        <v>1900</v>
      </c>
    </row>
    <row r="7935" ht="24" customHeight="1" spans="16:18">
      <c r="P7935" s="394" t="str">
        <f>TEXT(daily!$B7935,"mmmm")</f>
        <v>January</v>
      </c>
      <c r="R7935" s="313" t="str">
        <f t="shared" si="163"/>
        <v>1900</v>
      </c>
    </row>
    <row r="7936" ht="24" customHeight="1" spans="16:18">
      <c r="P7936" s="394" t="str">
        <f>TEXT(daily!$B7936,"mmmm")</f>
        <v>January</v>
      </c>
      <c r="R7936" s="313" t="str">
        <f t="shared" si="163"/>
        <v>1900</v>
      </c>
    </row>
    <row r="7937" ht="24" customHeight="1" spans="16:18">
      <c r="P7937" s="394" t="str">
        <f>TEXT(daily!$B7937,"mmmm")</f>
        <v>January</v>
      </c>
      <c r="R7937" s="313" t="str">
        <f t="shared" si="163"/>
        <v>1900</v>
      </c>
    </row>
    <row r="7938" ht="24" customHeight="1" spans="16:18">
      <c r="P7938" s="394" t="str">
        <f>TEXT(daily!$B7938,"mmmm")</f>
        <v>January</v>
      </c>
      <c r="R7938" s="313" t="str">
        <f t="shared" si="163"/>
        <v>1900</v>
      </c>
    </row>
    <row r="7939" ht="24" customHeight="1" spans="16:18">
      <c r="P7939" s="394" t="str">
        <f>TEXT(daily!$B7939,"mmmm")</f>
        <v>January</v>
      </c>
      <c r="R7939" s="313" t="str">
        <f t="shared" si="163"/>
        <v>1900</v>
      </c>
    </row>
    <row r="7940" ht="24" customHeight="1" spans="16:18">
      <c r="P7940" s="394" t="str">
        <f>TEXT(daily!$B7940,"mmmm")</f>
        <v>January</v>
      </c>
      <c r="R7940" s="313" t="str">
        <f t="shared" si="163"/>
        <v>1900</v>
      </c>
    </row>
    <row r="7941" ht="24" customHeight="1" spans="16:18">
      <c r="P7941" s="394" t="str">
        <f>TEXT(daily!$B7941,"mmmm")</f>
        <v>January</v>
      </c>
      <c r="R7941" s="313" t="str">
        <f t="shared" si="163"/>
        <v>1900</v>
      </c>
    </row>
    <row r="7942" ht="24" customHeight="1" spans="16:18">
      <c r="P7942" s="394" t="str">
        <f>TEXT(daily!$B7942,"mmmm")</f>
        <v>January</v>
      </c>
      <c r="R7942" s="313" t="str">
        <f t="shared" si="163"/>
        <v>1900</v>
      </c>
    </row>
    <row r="7943" ht="24" customHeight="1" spans="16:18">
      <c r="P7943" s="394" t="str">
        <f>TEXT(daily!$B7943,"mmmm")</f>
        <v>January</v>
      </c>
      <c r="R7943" s="313" t="str">
        <f t="shared" si="163"/>
        <v>1900</v>
      </c>
    </row>
    <row r="7944" ht="24" customHeight="1" spans="16:18">
      <c r="P7944" s="394" t="str">
        <f>TEXT(daily!$B7944,"mmmm")</f>
        <v>January</v>
      </c>
      <c r="R7944" s="313" t="str">
        <f t="shared" si="163"/>
        <v>1900</v>
      </c>
    </row>
    <row r="7945" ht="24" customHeight="1" spans="16:18">
      <c r="P7945" s="394" t="str">
        <f>TEXT(daily!$B7945,"mmmm")</f>
        <v>January</v>
      </c>
      <c r="R7945" s="313" t="str">
        <f t="shared" si="163"/>
        <v>1900</v>
      </c>
    </row>
    <row r="7946" ht="24" customHeight="1" spans="16:18">
      <c r="P7946" s="394" t="str">
        <f>TEXT(daily!$B7946,"mmmm")</f>
        <v>January</v>
      </c>
      <c r="R7946" s="313" t="str">
        <f t="shared" si="163"/>
        <v>1900</v>
      </c>
    </row>
    <row r="7947" ht="24" customHeight="1" spans="16:18">
      <c r="P7947" s="394" t="str">
        <f>TEXT(daily!$B7947,"mmmm")</f>
        <v>January</v>
      </c>
      <c r="R7947" s="313" t="str">
        <f t="shared" si="163"/>
        <v>1900</v>
      </c>
    </row>
    <row r="7948" ht="24" customHeight="1" spans="16:18">
      <c r="P7948" s="394" t="str">
        <f>TEXT(daily!$B7948,"mmmm")</f>
        <v>January</v>
      </c>
      <c r="R7948" s="313" t="str">
        <f t="shared" si="163"/>
        <v>1900</v>
      </c>
    </row>
    <row r="7949" ht="24" customHeight="1" spans="16:18">
      <c r="P7949" s="394" t="str">
        <f>TEXT(daily!$B7949,"mmmm")</f>
        <v>January</v>
      </c>
      <c r="R7949" s="313" t="str">
        <f t="shared" si="163"/>
        <v>1900</v>
      </c>
    </row>
    <row r="7950" ht="24" customHeight="1" spans="16:18">
      <c r="P7950" s="394" t="str">
        <f>TEXT(daily!$B7950,"mmmm")</f>
        <v>January</v>
      </c>
      <c r="R7950" s="313" t="str">
        <f t="shared" si="163"/>
        <v>1900</v>
      </c>
    </row>
    <row r="7951" ht="24" customHeight="1" spans="16:18">
      <c r="P7951" s="394" t="str">
        <f>TEXT(daily!$B7951,"mmmm")</f>
        <v>January</v>
      </c>
      <c r="R7951" s="313" t="str">
        <f t="shared" ref="R7951:R8014" si="164">TEXT(B7951,"yyyy")</f>
        <v>1900</v>
      </c>
    </row>
    <row r="7952" ht="24" customHeight="1" spans="16:18">
      <c r="P7952" s="394" t="str">
        <f>TEXT(daily!$B7952,"mmmm")</f>
        <v>January</v>
      </c>
      <c r="R7952" s="313" t="str">
        <f t="shared" si="164"/>
        <v>1900</v>
      </c>
    </row>
    <row r="7953" ht="24" customHeight="1" spans="16:18">
      <c r="P7953" s="394" t="str">
        <f>TEXT(daily!$B7953,"mmmm")</f>
        <v>January</v>
      </c>
      <c r="R7953" s="313" t="str">
        <f t="shared" si="164"/>
        <v>1900</v>
      </c>
    </row>
    <row r="7954" ht="24" customHeight="1" spans="16:18">
      <c r="P7954" s="394" t="str">
        <f>TEXT(daily!$B7954,"mmmm")</f>
        <v>January</v>
      </c>
      <c r="R7954" s="313" t="str">
        <f t="shared" si="164"/>
        <v>1900</v>
      </c>
    </row>
    <row r="7955" ht="24" customHeight="1" spans="16:18">
      <c r="P7955" s="394" t="str">
        <f>TEXT(daily!$B7955,"mmmm")</f>
        <v>January</v>
      </c>
      <c r="R7955" s="313" t="str">
        <f t="shared" si="164"/>
        <v>1900</v>
      </c>
    </row>
    <row r="7956" ht="24" customHeight="1" spans="16:18">
      <c r="P7956" s="394" t="str">
        <f>TEXT(daily!$B7956,"mmmm")</f>
        <v>January</v>
      </c>
      <c r="R7956" s="313" t="str">
        <f t="shared" si="164"/>
        <v>1900</v>
      </c>
    </row>
    <row r="7957" ht="24" customHeight="1" spans="16:18">
      <c r="P7957" s="394" t="str">
        <f>TEXT(daily!$B7957,"mmmm")</f>
        <v>January</v>
      </c>
      <c r="R7957" s="313" t="str">
        <f t="shared" si="164"/>
        <v>1900</v>
      </c>
    </row>
    <row r="7958" ht="24" customHeight="1" spans="16:18">
      <c r="P7958" s="394" t="str">
        <f>TEXT(daily!$B7958,"mmmm")</f>
        <v>January</v>
      </c>
      <c r="R7958" s="313" t="str">
        <f t="shared" si="164"/>
        <v>1900</v>
      </c>
    </row>
    <row r="7959" ht="24" customHeight="1" spans="16:18">
      <c r="P7959" s="394" t="str">
        <f>TEXT(daily!$B7959,"mmmm")</f>
        <v>January</v>
      </c>
      <c r="R7959" s="313" t="str">
        <f t="shared" si="164"/>
        <v>1900</v>
      </c>
    </row>
    <row r="7960" ht="24" customHeight="1" spans="16:18">
      <c r="P7960" s="394" t="str">
        <f>TEXT(daily!$B7960,"mmmm")</f>
        <v>January</v>
      </c>
      <c r="R7960" s="313" t="str">
        <f t="shared" si="164"/>
        <v>1900</v>
      </c>
    </row>
    <row r="7961" ht="24" customHeight="1" spans="16:18">
      <c r="P7961" s="394" t="str">
        <f>TEXT(daily!$B7961,"mmmm")</f>
        <v>January</v>
      </c>
      <c r="R7961" s="313" t="str">
        <f t="shared" si="164"/>
        <v>1900</v>
      </c>
    </row>
    <row r="7962" ht="24" customHeight="1" spans="16:18">
      <c r="P7962" s="394" t="str">
        <f>TEXT(daily!$B7962,"mmmm")</f>
        <v>January</v>
      </c>
      <c r="R7962" s="313" t="str">
        <f t="shared" si="164"/>
        <v>1900</v>
      </c>
    </row>
    <row r="7963" ht="24" customHeight="1" spans="16:18">
      <c r="P7963" s="394" t="str">
        <f>TEXT(daily!$B7963,"mmmm")</f>
        <v>January</v>
      </c>
      <c r="R7963" s="313" t="str">
        <f t="shared" si="164"/>
        <v>1900</v>
      </c>
    </row>
    <row r="7964" ht="24" customHeight="1" spans="16:18">
      <c r="P7964" s="394" t="str">
        <f>TEXT(daily!$B7964,"mmmm")</f>
        <v>January</v>
      </c>
      <c r="R7964" s="313" t="str">
        <f t="shared" si="164"/>
        <v>1900</v>
      </c>
    </row>
    <row r="7965" ht="24" customHeight="1" spans="16:18">
      <c r="P7965" s="394" t="str">
        <f>TEXT(daily!$B7965,"mmmm")</f>
        <v>January</v>
      </c>
      <c r="R7965" s="313" t="str">
        <f t="shared" si="164"/>
        <v>1900</v>
      </c>
    </row>
    <row r="7966" ht="24" customHeight="1" spans="16:18">
      <c r="P7966" s="394" t="str">
        <f>TEXT(daily!$B7966,"mmmm")</f>
        <v>January</v>
      </c>
      <c r="R7966" s="313" t="str">
        <f t="shared" si="164"/>
        <v>1900</v>
      </c>
    </row>
    <row r="7967" ht="24" customHeight="1" spans="16:18">
      <c r="P7967" s="394" t="str">
        <f>TEXT(daily!$B7967,"mmmm")</f>
        <v>January</v>
      </c>
      <c r="R7967" s="313" t="str">
        <f t="shared" si="164"/>
        <v>1900</v>
      </c>
    </row>
    <row r="7968" ht="24" customHeight="1" spans="16:18">
      <c r="P7968" s="394" t="str">
        <f>TEXT(daily!$B7968,"mmmm")</f>
        <v>January</v>
      </c>
      <c r="R7968" s="313" t="str">
        <f t="shared" si="164"/>
        <v>1900</v>
      </c>
    </row>
    <row r="7969" ht="24" customHeight="1" spans="16:18">
      <c r="P7969" s="394" t="str">
        <f>TEXT(daily!$B7969,"mmmm")</f>
        <v>January</v>
      </c>
      <c r="R7969" s="313" t="str">
        <f t="shared" si="164"/>
        <v>1900</v>
      </c>
    </row>
    <row r="7970" ht="24" customHeight="1" spans="16:18">
      <c r="P7970" s="394" t="str">
        <f>TEXT(daily!$B7970,"mmmm")</f>
        <v>January</v>
      </c>
      <c r="R7970" s="313" t="str">
        <f t="shared" si="164"/>
        <v>1900</v>
      </c>
    </row>
    <row r="7971" ht="24" customHeight="1" spans="16:18">
      <c r="P7971" s="394" t="str">
        <f>TEXT(daily!$B7971,"mmmm")</f>
        <v>January</v>
      </c>
      <c r="R7971" s="313" t="str">
        <f t="shared" si="164"/>
        <v>1900</v>
      </c>
    </row>
    <row r="7972" ht="24" customHeight="1" spans="16:18">
      <c r="P7972" s="394" t="str">
        <f>TEXT(daily!$B7972,"mmmm")</f>
        <v>January</v>
      </c>
      <c r="R7972" s="313" t="str">
        <f t="shared" si="164"/>
        <v>1900</v>
      </c>
    </row>
    <row r="7973" ht="24" customHeight="1" spans="16:18">
      <c r="P7973" s="394" t="str">
        <f>TEXT(daily!$B7973,"mmmm")</f>
        <v>January</v>
      </c>
      <c r="R7973" s="313" t="str">
        <f t="shared" si="164"/>
        <v>1900</v>
      </c>
    </row>
    <row r="7974" ht="24" customHeight="1" spans="16:18">
      <c r="P7974" s="394" t="str">
        <f>TEXT(daily!$B7974,"mmmm")</f>
        <v>January</v>
      </c>
      <c r="R7974" s="313" t="str">
        <f t="shared" si="164"/>
        <v>1900</v>
      </c>
    </row>
    <row r="7975" ht="24" customHeight="1" spans="16:18">
      <c r="P7975" s="394" t="str">
        <f>TEXT(daily!$B7975,"mmmm")</f>
        <v>January</v>
      </c>
      <c r="R7975" s="313" t="str">
        <f t="shared" si="164"/>
        <v>1900</v>
      </c>
    </row>
    <row r="7976" ht="24" customHeight="1" spans="16:18">
      <c r="P7976" s="394" t="str">
        <f>TEXT(daily!$B7976,"mmmm")</f>
        <v>January</v>
      </c>
      <c r="R7976" s="313" t="str">
        <f t="shared" si="164"/>
        <v>1900</v>
      </c>
    </row>
    <row r="7977" ht="24" customHeight="1" spans="16:18">
      <c r="P7977" s="394" t="str">
        <f>TEXT(daily!$B7977,"mmmm")</f>
        <v>January</v>
      </c>
      <c r="R7977" s="313" t="str">
        <f t="shared" si="164"/>
        <v>1900</v>
      </c>
    </row>
    <row r="7978" ht="24" customHeight="1" spans="16:18">
      <c r="P7978" s="394" t="str">
        <f>TEXT(daily!$B7978,"mmmm")</f>
        <v>January</v>
      </c>
      <c r="R7978" s="313" t="str">
        <f t="shared" si="164"/>
        <v>1900</v>
      </c>
    </row>
    <row r="7979" ht="24" customHeight="1" spans="16:18">
      <c r="P7979" s="394" t="str">
        <f>TEXT(daily!$B7979,"mmmm")</f>
        <v>January</v>
      </c>
      <c r="R7979" s="313" t="str">
        <f t="shared" si="164"/>
        <v>1900</v>
      </c>
    </row>
    <row r="7980" ht="24" customHeight="1" spans="16:18">
      <c r="P7980" s="394" t="str">
        <f>TEXT(daily!$B7980,"mmmm")</f>
        <v>January</v>
      </c>
      <c r="R7980" s="313" t="str">
        <f t="shared" si="164"/>
        <v>1900</v>
      </c>
    </row>
    <row r="7981" ht="24" customHeight="1" spans="16:18">
      <c r="P7981" s="394" t="str">
        <f>TEXT(daily!$B7981,"mmmm")</f>
        <v>January</v>
      </c>
      <c r="R7981" s="313" t="str">
        <f t="shared" si="164"/>
        <v>1900</v>
      </c>
    </row>
    <row r="7982" ht="24" customHeight="1" spans="16:18">
      <c r="P7982" s="394" t="str">
        <f>TEXT(daily!$B7982,"mmmm")</f>
        <v>January</v>
      </c>
      <c r="R7982" s="313" t="str">
        <f t="shared" si="164"/>
        <v>1900</v>
      </c>
    </row>
    <row r="7983" ht="24" customHeight="1" spans="16:18">
      <c r="P7983" s="394" t="str">
        <f>TEXT(daily!$B7983,"mmmm")</f>
        <v>January</v>
      </c>
      <c r="R7983" s="313" t="str">
        <f t="shared" si="164"/>
        <v>1900</v>
      </c>
    </row>
    <row r="7984" ht="24" customHeight="1" spans="16:18">
      <c r="P7984" s="394" t="str">
        <f>TEXT(daily!$B7984,"mmmm")</f>
        <v>January</v>
      </c>
      <c r="R7984" s="313" t="str">
        <f t="shared" si="164"/>
        <v>1900</v>
      </c>
    </row>
    <row r="7985" ht="24" customHeight="1" spans="16:18">
      <c r="P7985" s="394" t="str">
        <f>TEXT(daily!$B7985,"mmmm")</f>
        <v>January</v>
      </c>
      <c r="R7985" s="313" t="str">
        <f t="shared" si="164"/>
        <v>1900</v>
      </c>
    </row>
    <row r="7986" ht="24" customHeight="1" spans="16:18">
      <c r="P7986" s="394" t="str">
        <f>TEXT(daily!$B7986,"mmmm")</f>
        <v>January</v>
      </c>
      <c r="R7986" s="313" t="str">
        <f t="shared" si="164"/>
        <v>1900</v>
      </c>
    </row>
    <row r="7987" ht="24" customHeight="1" spans="16:18">
      <c r="P7987" s="394" t="str">
        <f>TEXT(daily!$B7987,"mmmm")</f>
        <v>January</v>
      </c>
      <c r="R7987" s="313" t="str">
        <f t="shared" si="164"/>
        <v>1900</v>
      </c>
    </row>
    <row r="7988" ht="24" customHeight="1" spans="16:18">
      <c r="P7988" s="394" t="str">
        <f>TEXT(daily!$B7988,"mmmm")</f>
        <v>January</v>
      </c>
      <c r="R7988" s="313" t="str">
        <f t="shared" si="164"/>
        <v>1900</v>
      </c>
    </row>
    <row r="7989" ht="24" customHeight="1" spans="16:18">
      <c r="P7989" s="394" t="str">
        <f>TEXT(daily!$B7989,"mmmm")</f>
        <v>January</v>
      </c>
      <c r="R7989" s="313" t="str">
        <f t="shared" si="164"/>
        <v>1900</v>
      </c>
    </row>
    <row r="7990" ht="24" customHeight="1" spans="16:18">
      <c r="P7990" s="394" t="str">
        <f>TEXT(daily!$B7990,"mmmm")</f>
        <v>January</v>
      </c>
      <c r="R7990" s="313" t="str">
        <f t="shared" si="164"/>
        <v>1900</v>
      </c>
    </row>
    <row r="7991" ht="24" customHeight="1" spans="16:18">
      <c r="P7991" s="394" t="str">
        <f>TEXT(daily!$B7991,"mmmm")</f>
        <v>January</v>
      </c>
      <c r="R7991" s="313" t="str">
        <f t="shared" si="164"/>
        <v>1900</v>
      </c>
    </row>
    <row r="7992" ht="24" customHeight="1" spans="16:18">
      <c r="P7992" s="394" t="str">
        <f>TEXT(daily!$B7992,"mmmm")</f>
        <v>January</v>
      </c>
      <c r="R7992" s="313" t="str">
        <f t="shared" si="164"/>
        <v>1900</v>
      </c>
    </row>
    <row r="7993" ht="24" customHeight="1" spans="16:18">
      <c r="P7993" s="394" t="str">
        <f>TEXT(daily!$B7993,"mmmm")</f>
        <v>January</v>
      </c>
      <c r="R7993" s="313" t="str">
        <f t="shared" si="164"/>
        <v>1900</v>
      </c>
    </row>
    <row r="7994" ht="24" customHeight="1" spans="16:18">
      <c r="P7994" s="394" t="str">
        <f>TEXT(daily!$B7994,"mmmm")</f>
        <v>January</v>
      </c>
      <c r="R7994" s="313" t="str">
        <f t="shared" si="164"/>
        <v>1900</v>
      </c>
    </row>
    <row r="7995" ht="24" customHeight="1" spans="16:18">
      <c r="P7995" s="394" t="str">
        <f>TEXT(daily!$B7995,"mmmm")</f>
        <v>January</v>
      </c>
      <c r="R7995" s="313" t="str">
        <f t="shared" si="164"/>
        <v>1900</v>
      </c>
    </row>
    <row r="7996" ht="24" customHeight="1" spans="16:18">
      <c r="P7996" s="394" t="str">
        <f>TEXT(daily!$B7996,"mmmm")</f>
        <v>January</v>
      </c>
      <c r="R7996" s="313" t="str">
        <f t="shared" si="164"/>
        <v>1900</v>
      </c>
    </row>
    <row r="7997" ht="24" customHeight="1" spans="16:18">
      <c r="P7997" s="394" t="str">
        <f>TEXT(daily!$B7997,"mmmm")</f>
        <v>January</v>
      </c>
      <c r="R7997" s="313" t="str">
        <f t="shared" si="164"/>
        <v>1900</v>
      </c>
    </row>
    <row r="7998" ht="24" customHeight="1" spans="16:18">
      <c r="P7998" s="394" t="str">
        <f>TEXT(daily!$B7998,"mmmm")</f>
        <v>January</v>
      </c>
      <c r="R7998" s="313" t="str">
        <f t="shared" si="164"/>
        <v>1900</v>
      </c>
    </row>
    <row r="7999" ht="24" customHeight="1" spans="16:18">
      <c r="P7999" s="394" t="str">
        <f>TEXT(daily!$B7999,"mmmm")</f>
        <v>January</v>
      </c>
      <c r="R7999" s="313" t="str">
        <f t="shared" si="164"/>
        <v>1900</v>
      </c>
    </row>
    <row r="8000" ht="24" customHeight="1" spans="16:18">
      <c r="P8000" s="394" t="str">
        <f>TEXT(daily!$B8000,"mmmm")</f>
        <v>January</v>
      </c>
      <c r="R8000" s="313" t="str">
        <f t="shared" si="164"/>
        <v>1900</v>
      </c>
    </row>
    <row r="8001" ht="24" customHeight="1" spans="16:18">
      <c r="P8001" s="394" t="str">
        <f>TEXT(daily!$B8001,"mmmm")</f>
        <v>January</v>
      </c>
      <c r="R8001" s="313" t="str">
        <f t="shared" si="164"/>
        <v>1900</v>
      </c>
    </row>
    <row r="8002" ht="24" customHeight="1" spans="16:18">
      <c r="P8002" s="394" t="str">
        <f>TEXT(daily!$B8002,"mmmm")</f>
        <v>January</v>
      </c>
      <c r="R8002" s="313" t="str">
        <f t="shared" si="164"/>
        <v>1900</v>
      </c>
    </row>
    <row r="8003" ht="24" customHeight="1" spans="16:18">
      <c r="P8003" s="394" t="str">
        <f>TEXT(daily!$B8003,"mmmm")</f>
        <v>January</v>
      </c>
      <c r="R8003" s="313" t="str">
        <f t="shared" si="164"/>
        <v>1900</v>
      </c>
    </row>
    <row r="8004" ht="24" customHeight="1" spans="16:18">
      <c r="P8004" s="394" t="str">
        <f>TEXT(daily!$B8004,"mmmm")</f>
        <v>January</v>
      </c>
      <c r="R8004" s="313" t="str">
        <f t="shared" si="164"/>
        <v>1900</v>
      </c>
    </row>
    <row r="8005" ht="24" customHeight="1" spans="16:18">
      <c r="P8005" s="394" t="str">
        <f>TEXT(daily!$B8005,"mmmm")</f>
        <v>January</v>
      </c>
      <c r="R8005" s="313" t="str">
        <f t="shared" si="164"/>
        <v>1900</v>
      </c>
    </row>
    <row r="8006" ht="24" customHeight="1" spans="16:18">
      <c r="P8006" s="394" t="str">
        <f>TEXT(daily!$B8006,"mmmm")</f>
        <v>January</v>
      </c>
      <c r="R8006" s="313" t="str">
        <f t="shared" si="164"/>
        <v>1900</v>
      </c>
    </row>
    <row r="8007" ht="24" customHeight="1" spans="16:18">
      <c r="P8007" s="394" t="str">
        <f>TEXT(daily!$B8007,"mmmm")</f>
        <v>January</v>
      </c>
      <c r="R8007" s="313" t="str">
        <f t="shared" si="164"/>
        <v>1900</v>
      </c>
    </row>
    <row r="8008" ht="24" customHeight="1" spans="16:18">
      <c r="P8008" s="394" t="str">
        <f>TEXT(daily!$B8008,"mmmm")</f>
        <v>January</v>
      </c>
      <c r="R8008" s="313" t="str">
        <f t="shared" si="164"/>
        <v>1900</v>
      </c>
    </row>
    <row r="8009" ht="24" customHeight="1" spans="16:18">
      <c r="P8009" s="394" t="str">
        <f>TEXT(daily!$B8009,"mmmm")</f>
        <v>January</v>
      </c>
      <c r="R8009" s="313" t="str">
        <f t="shared" si="164"/>
        <v>1900</v>
      </c>
    </row>
    <row r="8010" ht="24" customHeight="1" spans="16:18">
      <c r="P8010" s="394" t="str">
        <f>TEXT(daily!$B8010,"mmmm")</f>
        <v>January</v>
      </c>
      <c r="R8010" s="313" t="str">
        <f t="shared" si="164"/>
        <v>1900</v>
      </c>
    </row>
    <row r="8011" ht="24" customHeight="1" spans="16:18">
      <c r="P8011" s="394" t="str">
        <f>TEXT(daily!$B8011,"mmmm")</f>
        <v>January</v>
      </c>
      <c r="R8011" s="313" t="str">
        <f t="shared" si="164"/>
        <v>1900</v>
      </c>
    </row>
    <row r="8012" ht="24" customHeight="1" spans="16:18">
      <c r="P8012" s="394" t="str">
        <f>TEXT(daily!$B8012,"mmmm")</f>
        <v>January</v>
      </c>
      <c r="R8012" s="313" t="str">
        <f t="shared" si="164"/>
        <v>1900</v>
      </c>
    </row>
    <row r="8013" ht="24" customHeight="1" spans="16:18">
      <c r="P8013" s="394" t="str">
        <f>TEXT(daily!$B8013,"mmmm")</f>
        <v>January</v>
      </c>
      <c r="R8013" s="313" t="str">
        <f t="shared" si="164"/>
        <v>1900</v>
      </c>
    </row>
    <row r="8014" ht="24" customHeight="1" spans="16:18">
      <c r="P8014" s="394" t="str">
        <f>TEXT(daily!$B8014,"mmmm")</f>
        <v>January</v>
      </c>
      <c r="R8014" s="313" t="str">
        <f t="shared" si="164"/>
        <v>1900</v>
      </c>
    </row>
    <row r="8015" ht="24" customHeight="1" spans="16:18">
      <c r="P8015" s="394" t="str">
        <f>TEXT(daily!$B8015,"mmmm")</f>
        <v>January</v>
      </c>
      <c r="R8015" s="313" t="str">
        <f t="shared" ref="R8015:R8078" si="165">TEXT(B8015,"yyyy")</f>
        <v>1900</v>
      </c>
    </row>
    <row r="8016" ht="24" customHeight="1" spans="16:18">
      <c r="P8016" s="394" t="str">
        <f>TEXT(daily!$B8016,"mmmm")</f>
        <v>January</v>
      </c>
      <c r="R8016" s="313" t="str">
        <f t="shared" si="165"/>
        <v>1900</v>
      </c>
    </row>
    <row r="8017" ht="24" customHeight="1" spans="16:18">
      <c r="P8017" s="394" t="str">
        <f>TEXT(daily!$B8017,"mmmm")</f>
        <v>January</v>
      </c>
      <c r="R8017" s="313" t="str">
        <f t="shared" si="165"/>
        <v>1900</v>
      </c>
    </row>
    <row r="8018" ht="24" customHeight="1" spans="16:18">
      <c r="P8018" s="394" t="str">
        <f>TEXT(daily!$B8018,"mmmm")</f>
        <v>January</v>
      </c>
      <c r="R8018" s="313" t="str">
        <f t="shared" si="165"/>
        <v>1900</v>
      </c>
    </row>
    <row r="8019" ht="24" customHeight="1" spans="16:18">
      <c r="P8019" s="394" t="str">
        <f>TEXT(daily!$B8019,"mmmm")</f>
        <v>January</v>
      </c>
      <c r="R8019" s="313" t="str">
        <f t="shared" si="165"/>
        <v>1900</v>
      </c>
    </row>
    <row r="8020" ht="24" customHeight="1" spans="16:18">
      <c r="P8020" s="394" t="str">
        <f>TEXT(daily!$B8020,"mmmm")</f>
        <v>January</v>
      </c>
      <c r="R8020" s="313" t="str">
        <f t="shared" si="165"/>
        <v>1900</v>
      </c>
    </row>
    <row r="8021" ht="24" customHeight="1" spans="16:18">
      <c r="P8021" s="394" t="str">
        <f>TEXT(daily!$B8021,"mmmm")</f>
        <v>January</v>
      </c>
      <c r="R8021" s="313" t="str">
        <f t="shared" si="165"/>
        <v>1900</v>
      </c>
    </row>
    <row r="8022" ht="24" customHeight="1" spans="16:18">
      <c r="P8022" s="394" t="str">
        <f>TEXT(daily!$B8022,"mmmm")</f>
        <v>January</v>
      </c>
      <c r="R8022" s="313" t="str">
        <f t="shared" si="165"/>
        <v>1900</v>
      </c>
    </row>
    <row r="8023" ht="24" customHeight="1" spans="16:18">
      <c r="P8023" s="394" t="str">
        <f>TEXT(daily!$B8023,"mmmm")</f>
        <v>January</v>
      </c>
      <c r="R8023" s="313" t="str">
        <f t="shared" si="165"/>
        <v>1900</v>
      </c>
    </row>
    <row r="8024" ht="24" customHeight="1" spans="16:18">
      <c r="P8024" s="394" t="str">
        <f>TEXT(daily!$B8024,"mmmm")</f>
        <v>January</v>
      </c>
      <c r="R8024" s="313" t="str">
        <f t="shared" si="165"/>
        <v>1900</v>
      </c>
    </row>
    <row r="8025" ht="24" customHeight="1" spans="16:18">
      <c r="P8025" s="394" t="str">
        <f>TEXT(daily!$B8025,"mmmm")</f>
        <v>January</v>
      </c>
      <c r="R8025" s="313" t="str">
        <f t="shared" si="165"/>
        <v>1900</v>
      </c>
    </row>
    <row r="8026" ht="24" customHeight="1" spans="16:18">
      <c r="P8026" s="394" t="str">
        <f>TEXT(daily!$B8026,"mmmm")</f>
        <v>January</v>
      </c>
      <c r="R8026" s="313" t="str">
        <f t="shared" si="165"/>
        <v>1900</v>
      </c>
    </row>
    <row r="8027" ht="24" customHeight="1" spans="16:18">
      <c r="P8027" s="394" t="str">
        <f>TEXT(daily!$B8027,"mmmm")</f>
        <v>January</v>
      </c>
      <c r="R8027" s="313" t="str">
        <f t="shared" si="165"/>
        <v>1900</v>
      </c>
    </row>
    <row r="8028" ht="24" customHeight="1" spans="16:18">
      <c r="P8028" s="394" t="str">
        <f>TEXT(daily!$B8028,"mmmm")</f>
        <v>January</v>
      </c>
      <c r="R8028" s="313" t="str">
        <f t="shared" si="165"/>
        <v>1900</v>
      </c>
    </row>
    <row r="8029" ht="24" customHeight="1" spans="16:18">
      <c r="P8029" s="394" t="str">
        <f>TEXT(daily!$B8029,"mmmm")</f>
        <v>January</v>
      </c>
      <c r="R8029" s="313" t="str">
        <f t="shared" si="165"/>
        <v>1900</v>
      </c>
    </row>
    <row r="8030" ht="24" customHeight="1" spans="16:18">
      <c r="P8030" s="394" t="str">
        <f>TEXT(daily!$B8030,"mmmm")</f>
        <v>January</v>
      </c>
      <c r="R8030" s="313" t="str">
        <f t="shared" si="165"/>
        <v>1900</v>
      </c>
    </row>
    <row r="8031" ht="24" customHeight="1" spans="16:18">
      <c r="P8031" s="394" t="str">
        <f>TEXT(daily!$B8031,"mmmm")</f>
        <v>January</v>
      </c>
      <c r="R8031" s="313" t="str">
        <f t="shared" si="165"/>
        <v>1900</v>
      </c>
    </row>
    <row r="8032" ht="24" customHeight="1" spans="16:18">
      <c r="P8032" s="394" t="str">
        <f>TEXT(daily!$B8032,"mmmm")</f>
        <v>January</v>
      </c>
      <c r="R8032" s="313" t="str">
        <f t="shared" si="165"/>
        <v>1900</v>
      </c>
    </row>
    <row r="8033" ht="24" customHeight="1" spans="16:18">
      <c r="P8033" s="394" t="str">
        <f>TEXT(daily!$B8033,"mmmm")</f>
        <v>January</v>
      </c>
      <c r="R8033" s="313" t="str">
        <f t="shared" si="165"/>
        <v>1900</v>
      </c>
    </row>
    <row r="8034" ht="24" customHeight="1" spans="16:18">
      <c r="P8034" s="394" t="str">
        <f>TEXT(daily!$B8034,"mmmm")</f>
        <v>January</v>
      </c>
      <c r="R8034" s="313" t="str">
        <f t="shared" si="165"/>
        <v>1900</v>
      </c>
    </row>
    <row r="8035" ht="24" customHeight="1" spans="16:18">
      <c r="P8035" s="394" t="str">
        <f>TEXT(daily!$B8035,"mmmm")</f>
        <v>January</v>
      </c>
      <c r="R8035" s="313" t="str">
        <f t="shared" si="165"/>
        <v>1900</v>
      </c>
    </row>
    <row r="8036" ht="24" customHeight="1" spans="16:18">
      <c r="P8036" s="394" t="str">
        <f>TEXT(daily!$B8036,"mmmm")</f>
        <v>January</v>
      </c>
      <c r="R8036" s="313" t="str">
        <f t="shared" si="165"/>
        <v>1900</v>
      </c>
    </row>
    <row r="8037" ht="24" customHeight="1" spans="16:18">
      <c r="P8037" s="394" t="str">
        <f>TEXT(daily!$B8037,"mmmm")</f>
        <v>January</v>
      </c>
      <c r="R8037" s="313" t="str">
        <f t="shared" si="165"/>
        <v>1900</v>
      </c>
    </row>
    <row r="8038" ht="24" customHeight="1" spans="16:18">
      <c r="P8038" s="394" t="str">
        <f>TEXT(daily!$B8038,"mmmm")</f>
        <v>January</v>
      </c>
      <c r="R8038" s="313" t="str">
        <f t="shared" si="165"/>
        <v>1900</v>
      </c>
    </row>
    <row r="8039" ht="24" customHeight="1" spans="16:18">
      <c r="P8039" s="394" t="str">
        <f>TEXT(daily!$B8039,"mmmm")</f>
        <v>January</v>
      </c>
      <c r="R8039" s="313" t="str">
        <f t="shared" si="165"/>
        <v>1900</v>
      </c>
    </row>
    <row r="8040" ht="24" customHeight="1" spans="16:18">
      <c r="P8040" s="394" t="str">
        <f>TEXT(daily!$B8040,"mmmm")</f>
        <v>January</v>
      </c>
      <c r="R8040" s="313" t="str">
        <f t="shared" si="165"/>
        <v>1900</v>
      </c>
    </row>
    <row r="8041" ht="24" customHeight="1" spans="16:18">
      <c r="P8041" s="394" t="str">
        <f>TEXT(daily!$B8041,"mmmm")</f>
        <v>January</v>
      </c>
      <c r="R8041" s="313" t="str">
        <f t="shared" si="165"/>
        <v>1900</v>
      </c>
    </row>
    <row r="8042" ht="24" customHeight="1" spans="16:18">
      <c r="P8042" s="394" t="str">
        <f>TEXT(daily!$B8042,"mmmm")</f>
        <v>January</v>
      </c>
      <c r="R8042" s="313" t="str">
        <f t="shared" si="165"/>
        <v>1900</v>
      </c>
    </row>
    <row r="8043" ht="24" customHeight="1" spans="16:18">
      <c r="P8043" s="394" t="str">
        <f>TEXT(daily!$B8043,"mmmm")</f>
        <v>January</v>
      </c>
      <c r="R8043" s="313" t="str">
        <f t="shared" si="165"/>
        <v>1900</v>
      </c>
    </row>
    <row r="8044" ht="24" customHeight="1" spans="16:18">
      <c r="P8044" s="394" t="str">
        <f>TEXT(daily!$B8044,"mmmm")</f>
        <v>January</v>
      </c>
      <c r="R8044" s="313" t="str">
        <f t="shared" si="165"/>
        <v>1900</v>
      </c>
    </row>
    <row r="8045" ht="24" customHeight="1" spans="16:18">
      <c r="P8045" s="394" t="str">
        <f>TEXT(daily!$B8045,"mmmm")</f>
        <v>January</v>
      </c>
      <c r="R8045" s="313" t="str">
        <f t="shared" si="165"/>
        <v>1900</v>
      </c>
    </row>
    <row r="8046" ht="24" customHeight="1" spans="16:18">
      <c r="P8046" s="394" t="str">
        <f>TEXT(daily!$B8046,"mmmm")</f>
        <v>January</v>
      </c>
      <c r="R8046" s="313" t="str">
        <f t="shared" si="165"/>
        <v>1900</v>
      </c>
    </row>
    <row r="8047" ht="24" customHeight="1" spans="16:18">
      <c r="P8047" s="394" t="str">
        <f>TEXT(daily!$B8047,"mmmm")</f>
        <v>January</v>
      </c>
      <c r="R8047" s="313" t="str">
        <f t="shared" si="165"/>
        <v>1900</v>
      </c>
    </row>
    <row r="8048" ht="24" customHeight="1" spans="16:18">
      <c r="P8048" s="394" t="str">
        <f>TEXT(daily!$B8048,"mmmm")</f>
        <v>January</v>
      </c>
      <c r="R8048" s="313" t="str">
        <f t="shared" si="165"/>
        <v>1900</v>
      </c>
    </row>
    <row r="8049" ht="24" customHeight="1" spans="16:18">
      <c r="P8049" s="394" t="str">
        <f>TEXT(daily!$B8049,"mmmm")</f>
        <v>January</v>
      </c>
      <c r="R8049" s="313" t="str">
        <f t="shared" si="165"/>
        <v>1900</v>
      </c>
    </row>
    <row r="8050" ht="24" customHeight="1" spans="16:18">
      <c r="P8050" s="394" t="str">
        <f>TEXT(daily!$B8050,"mmmm")</f>
        <v>January</v>
      </c>
      <c r="R8050" s="313" t="str">
        <f t="shared" si="165"/>
        <v>1900</v>
      </c>
    </row>
    <row r="8051" ht="24" customHeight="1" spans="16:18">
      <c r="P8051" s="394" t="str">
        <f>TEXT(daily!$B8051,"mmmm")</f>
        <v>January</v>
      </c>
      <c r="R8051" s="313" t="str">
        <f t="shared" si="165"/>
        <v>1900</v>
      </c>
    </row>
    <row r="8052" ht="24" customHeight="1" spans="16:18">
      <c r="P8052" s="394" t="str">
        <f>TEXT(daily!$B8052,"mmmm")</f>
        <v>January</v>
      </c>
      <c r="R8052" s="313" t="str">
        <f t="shared" si="165"/>
        <v>1900</v>
      </c>
    </row>
    <row r="8053" ht="24" customHeight="1" spans="16:18">
      <c r="P8053" s="394" t="str">
        <f>TEXT(daily!$B8053,"mmmm")</f>
        <v>January</v>
      </c>
      <c r="R8053" s="313" t="str">
        <f t="shared" si="165"/>
        <v>1900</v>
      </c>
    </row>
    <row r="8054" ht="24" customHeight="1" spans="16:18">
      <c r="P8054" s="394" t="str">
        <f>TEXT(daily!$B8054,"mmmm")</f>
        <v>January</v>
      </c>
      <c r="R8054" s="313" t="str">
        <f t="shared" si="165"/>
        <v>1900</v>
      </c>
    </row>
    <row r="8055" ht="24" customHeight="1" spans="16:18">
      <c r="P8055" s="394" t="str">
        <f>TEXT(daily!$B8055,"mmmm")</f>
        <v>January</v>
      </c>
      <c r="R8055" s="313" t="str">
        <f t="shared" si="165"/>
        <v>1900</v>
      </c>
    </row>
    <row r="8056" ht="24" customHeight="1" spans="16:18">
      <c r="P8056" s="394" t="str">
        <f>TEXT(daily!$B8056,"mmmm")</f>
        <v>January</v>
      </c>
      <c r="R8056" s="313" t="str">
        <f t="shared" si="165"/>
        <v>1900</v>
      </c>
    </row>
    <row r="8057" ht="24" customHeight="1" spans="16:18">
      <c r="P8057" s="394" t="str">
        <f>TEXT(daily!$B8057,"mmmm")</f>
        <v>January</v>
      </c>
      <c r="R8057" s="313" t="str">
        <f t="shared" si="165"/>
        <v>1900</v>
      </c>
    </row>
    <row r="8058" ht="24" customHeight="1" spans="16:18">
      <c r="P8058" s="394" t="str">
        <f>TEXT(daily!$B8058,"mmmm")</f>
        <v>January</v>
      </c>
      <c r="R8058" s="313" t="str">
        <f t="shared" si="165"/>
        <v>1900</v>
      </c>
    </row>
    <row r="8059" ht="24" customHeight="1" spans="16:18">
      <c r="P8059" s="394" t="str">
        <f>TEXT(daily!$B8059,"mmmm")</f>
        <v>January</v>
      </c>
      <c r="R8059" s="313" t="str">
        <f t="shared" si="165"/>
        <v>1900</v>
      </c>
    </row>
    <row r="8060" ht="24" customHeight="1" spans="16:18">
      <c r="P8060" s="394" t="str">
        <f>TEXT(daily!$B8060,"mmmm")</f>
        <v>January</v>
      </c>
      <c r="R8060" s="313" t="str">
        <f t="shared" si="165"/>
        <v>1900</v>
      </c>
    </row>
    <row r="8061" ht="24" customHeight="1" spans="16:18">
      <c r="P8061" s="394" t="str">
        <f>TEXT(daily!$B8061,"mmmm")</f>
        <v>January</v>
      </c>
      <c r="R8061" s="313" t="str">
        <f t="shared" si="165"/>
        <v>1900</v>
      </c>
    </row>
    <row r="8062" ht="24" customHeight="1" spans="16:18">
      <c r="P8062" s="394" t="str">
        <f>TEXT(daily!$B8062,"mmmm")</f>
        <v>January</v>
      </c>
      <c r="R8062" s="313" t="str">
        <f t="shared" si="165"/>
        <v>1900</v>
      </c>
    </row>
    <row r="8063" ht="24" customHeight="1" spans="16:18">
      <c r="P8063" s="394" t="str">
        <f>TEXT(daily!$B8063,"mmmm")</f>
        <v>January</v>
      </c>
      <c r="R8063" s="313" t="str">
        <f t="shared" si="165"/>
        <v>1900</v>
      </c>
    </row>
    <row r="8064" ht="24" customHeight="1" spans="16:18">
      <c r="P8064" s="394" t="str">
        <f>TEXT(daily!$B8064,"mmmm")</f>
        <v>January</v>
      </c>
      <c r="R8064" s="313" t="str">
        <f t="shared" si="165"/>
        <v>1900</v>
      </c>
    </row>
    <row r="8065" ht="24" customHeight="1" spans="16:18">
      <c r="P8065" s="394" t="str">
        <f>TEXT(daily!$B8065,"mmmm")</f>
        <v>January</v>
      </c>
      <c r="R8065" s="313" t="str">
        <f t="shared" si="165"/>
        <v>1900</v>
      </c>
    </row>
    <row r="8066" ht="24" customHeight="1" spans="16:18">
      <c r="P8066" s="394" t="str">
        <f>TEXT(daily!$B8066,"mmmm")</f>
        <v>January</v>
      </c>
      <c r="R8066" s="313" t="str">
        <f t="shared" si="165"/>
        <v>1900</v>
      </c>
    </row>
    <row r="8067" ht="24" customHeight="1" spans="16:18">
      <c r="P8067" s="394" t="str">
        <f>TEXT(daily!$B8067,"mmmm")</f>
        <v>January</v>
      </c>
      <c r="R8067" s="313" t="str">
        <f t="shared" si="165"/>
        <v>1900</v>
      </c>
    </row>
    <row r="8068" ht="24" customHeight="1" spans="16:18">
      <c r="P8068" s="394" t="str">
        <f>TEXT(daily!$B8068,"mmmm")</f>
        <v>January</v>
      </c>
      <c r="R8068" s="313" t="str">
        <f t="shared" si="165"/>
        <v>1900</v>
      </c>
    </row>
    <row r="8069" ht="24" customHeight="1" spans="16:18">
      <c r="P8069" s="394" t="str">
        <f>TEXT(daily!$B8069,"mmmm")</f>
        <v>January</v>
      </c>
      <c r="R8069" s="313" t="str">
        <f t="shared" si="165"/>
        <v>1900</v>
      </c>
    </row>
    <row r="8070" ht="24" customHeight="1" spans="16:18">
      <c r="P8070" s="394" t="str">
        <f>TEXT(daily!$B8070,"mmmm")</f>
        <v>January</v>
      </c>
      <c r="R8070" s="313" t="str">
        <f t="shared" si="165"/>
        <v>1900</v>
      </c>
    </row>
    <row r="8071" ht="24" customHeight="1" spans="16:18">
      <c r="P8071" s="394" t="str">
        <f>TEXT(daily!$B8071,"mmmm")</f>
        <v>January</v>
      </c>
      <c r="R8071" s="313" t="str">
        <f t="shared" si="165"/>
        <v>1900</v>
      </c>
    </row>
    <row r="8072" ht="24" customHeight="1" spans="16:18">
      <c r="P8072" s="394" t="str">
        <f>TEXT(daily!$B8072,"mmmm")</f>
        <v>January</v>
      </c>
      <c r="R8072" s="313" t="str">
        <f t="shared" si="165"/>
        <v>1900</v>
      </c>
    </row>
    <row r="8073" ht="24" customHeight="1" spans="16:18">
      <c r="P8073" s="394" t="str">
        <f>TEXT(daily!$B8073,"mmmm")</f>
        <v>January</v>
      </c>
      <c r="R8073" s="313" t="str">
        <f t="shared" si="165"/>
        <v>1900</v>
      </c>
    </row>
    <row r="8074" ht="24" customHeight="1" spans="16:18">
      <c r="P8074" s="394" t="str">
        <f>TEXT(daily!$B8074,"mmmm")</f>
        <v>January</v>
      </c>
      <c r="R8074" s="313" t="str">
        <f t="shared" si="165"/>
        <v>1900</v>
      </c>
    </row>
    <row r="8075" ht="24" customHeight="1" spans="16:18">
      <c r="P8075" s="394" t="str">
        <f>TEXT(daily!$B8075,"mmmm")</f>
        <v>January</v>
      </c>
      <c r="R8075" s="313" t="str">
        <f t="shared" si="165"/>
        <v>1900</v>
      </c>
    </row>
    <row r="8076" ht="24" customHeight="1" spans="16:18">
      <c r="P8076" s="394" t="str">
        <f>TEXT(daily!$B8076,"mmmm")</f>
        <v>January</v>
      </c>
      <c r="R8076" s="313" t="str">
        <f t="shared" si="165"/>
        <v>1900</v>
      </c>
    </row>
    <row r="8077" ht="24" customHeight="1" spans="16:18">
      <c r="P8077" s="394" t="str">
        <f>TEXT(daily!$B8077,"mmmm")</f>
        <v>January</v>
      </c>
      <c r="R8077" s="313" t="str">
        <f t="shared" si="165"/>
        <v>1900</v>
      </c>
    </row>
    <row r="8078" ht="24" customHeight="1" spans="16:18">
      <c r="P8078" s="394" t="str">
        <f>TEXT(daily!$B8078,"mmmm")</f>
        <v>January</v>
      </c>
      <c r="R8078" s="313" t="str">
        <f t="shared" si="165"/>
        <v>1900</v>
      </c>
    </row>
    <row r="8079" ht="24" customHeight="1" spans="16:18">
      <c r="P8079" s="394" t="str">
        <f>TEXT(daily!$B8079,"mmmm")</f>
        <v>January</v>
      </c>
      <c r="R8079" s="313" t="str">
        <f t="shared" ref="R8079:R8142" si="166">TEXT(B8079,"yyyy")</f>
        <v>1900</v>
      </c>
    </row>
    <row r="8080" ht="24" customHeight="1" spans="16:18">
      <c r="P8080" s="394" t="str">
        <f>TEXT(daily!$B8080,"mmmm")</f>
        <v>January</v>
      </c>
      <c r="R8080" s="313" t="str">
        <f t="shared" si="166"/>
        <v>1900</v>
      </c>
    </row>
    <row r="8081" ht="24" customHeight="1" spans="16:18">
      <c r="P8081" s="394" t="str">
        <f>TEXT(daily!$B8081,"mmmm")</f>
        <v>January</v>
      </c>
      <c r="R8081" s="313" t="str">
        <f t="shared" si="166"/>
        <v>1900</v>
      </c>
    </row>
    <row r="8082" ht="24" customHeight="1" spans="16:18">
      <c r="P8082" s="394" t="str">
        <f>TEXT(daily!$B8082,"mmmm")</f>
        <v>January</v>
      </c>
      <c r="R8082" s="313" t="str">
        <f t="shared" si="166"/>
        <v>1900</v>
      </c>
    </row>
    <row r="8083" ht="24" customHeight="1" spans="16:18">
      <c r="P8083" s="394" t="str">
        <f>TEXT(daily!$B8083,"mmmm")</f>
        <v>January</v>
      </c>
      <c r="R8083" s="313" t="str">
        <f t="shared" si="166"/>
        <v>1900</v>
      </c>
    </row>
    <row r="8084" ht="24" customHeight="1" spans="16:18">
      <c r="P8084" s="394" t="str">
        <f>TEXT(daily!$B8084,"mmmm")</f>
        <v>January</v>
      </c>
      <c r="R8084" s="313" t="str">
        <f t="shared" si="166"/>
        <v>1900</v>
      </c>
    </row>
    <row r="8085" ht="24" customHeight="1" spans="16:18">
      <c r="P8085" s="394" t="str">
        <f>TEXT(daily!$B8085,"mmmm")</f>
        <v>January</v>
      </c>
      <c r="R8085" s="313" t="str">
        <f t="shared" si="166"/>
        <v>1900</v>
      </c>
    </row>
    <row r="8086" ht="24" customHeight="1" spans="16:18">
      <c r="P8086" s="394" t="str">
        <f>TEXT(daily!$B8086,"mmmm")</f>
        <v>January</v>
      </c>
      <c r="R8086" s="313" t="str">
        <f t="shared" si="166"/>
        <v>1900</v>
      </c>
    </row>
    <row r="8087" ht="24" customHeight="1" spans="16:18">
      <c r="P8087" s="394" t="str">
        <f>TEXT(daily!$B8087,"mmmm")</f>
        <v>January</v>
      </c>
      <c r="R8087" s="313" t="str">
        <f t="shared" si="166"/>
        <v>1900</v>
      </c>
    </row>
    <row r="8088" ht="24" customHeight="1" spans="16:18">
      <c r="P8088" s="394" t="str">
        <f>TEXT(daily!$B8088,"mmmm")</f>
        <v>January</v>
      </c>
      <c r="R8088" s="313" t="str">
        <f t="shared" si="166"/>
        <v>1900</v>
      </c>
    </row>
    <row r="8089" ht="24" customHeight="1" spans="16:18">
      <c r="P8089" s="394" t="str">
        <f>TEXT(daily!$B8089,"mmmm")</f>
        <v>January</v>
      </c>
      <c r="R8089" s="313" t="str">
        <f t="shared" si="166"/>
        <v>1900</v>
      </c>
    </row>
    <row r="8090" ht="24" customHeight="1" spans="16:18">
      <c r="P8090" s="394" t="str">
        <f>TEXT(daily!$B8090,"mmmm")</f>
        <v>January</v>
      </c>
      <c r="R8090" s="313" t="str">
        <f t="shared" si="166"/>
        <v>1900</v>
      </c>
    </row>
    <row r="8091" ht="24" customHeight="1" spans="16:18">
      <c r="P8091" s="394" t="str">
        <f>TEXT(daily!$B8091,"mmmm")</f>
        <v>January</v>
      </c>
      <c r="R8091" s="313" t="str">
        <f t="shared" si="166"/>
        <v>1900</v>
      </c>
    </row>
    <row r="8092" ht="24" customHeight="1" spans="16:18">
      <c r="P8092" s="394" t="str">
        <f>TEXT(daily!$B8092,"mmmm")</f>
        <v>January</v>
      </c>
      <c r="R8092" s="313" t="str">
        <f t="shared" si="166"/>
        <v>1900</v>
      </c>
    </row>
    <row r="8093" ht="24" customHeight="1" spans="16:18">
      <c r="P8093" s="394" t="str">
        <f>TEXT(daily!$B8093,"mmmm")</f>
        <v>January</v>
      </c>
      <c r="R8093" s="313" t="str">
        <f t="shared" si="166"/>
        <v>1900</v>
      </c>
    </row>
    <row r="8094" ht="24" customHeight="1" spans="16:18">
      <c r="P8094" s="394" t="str">
        <f>TEXT(daily!$B8094,"mmmm")</f>
        <v>January</v>
      </c>
      <c r="R8094" s="313" t="str">
        <f t="shared" si="166"/>
        <v>1900</v>
      </c>
    </row>
    <row r="8095" ht="24" customHeight="1" spans="16:18">
      <c r="P8095" s="394" t="str">
        <f>TEXT(daily!$B8095,"mmmm")</f>
        <v>January</v>
      </c>
      <c r="R8095" s="313" t="str">
        <f t="shared" si="166"/>
        <v>1900</v>
      </c>
    </row>
    <row r="8096" ht="24" customHeight="1" spans="16:18">
      <c r="P8096" s="394" t="str">
        <f>TEXT(daily!$B8096,"mmmm")</f>
        <v>January</v>
      </c>
      <c r="R8096" s="313" t="str">
        <f t="shared" si="166"/>
        <v>1900</v>
      </c>
    </row>
    <row r="8097" ht="24" customHeight="1" spans="16:18">
      <c r="P8097" s="394" t="str">
        <f>TEXT(daily!$B8097,"mmmm")</f>
        <v>January</v>
      </c>
      <c r="R8097" s="313" t="str">
        <f t="shared" si="166"/>
        <v>1900</v>
      </c>
    </row>
    <row r="8098" ht="24" customHeight="1" spans="16:18">
      <c r="P8098" s="394" t="str">
        <f>TEXT(daily!$B8098,"mmmm")</f>
        <v>January</v>
      </c>
      <c r="R8098" s="313" t="str">
        <f t="shared" si="166"/>
        <v>1900</v>
      </c>
    </row>
    <row r="8099" ht="24" customHeight="1" spans="16:18">
      <c r="P8099" s="394" t="str">
        <f>TEXT(daily!$B8099,"mmmm")</f>
        <v>January</v>
      </c>
      <c r="R8099" s="313" t="str">
        <f t="shared" si="166"/>
        <v>1900</v>
      </c>
    </row>
    <row r="8100" ht="24" customHeight="1" spans="16:18">
      <c r="P8100" s="394" t="str">
        <f>TEXT(daily!$B8100,"mmmm")</f>
        <v>January</v>
      </c>
      <c r="R8100" s="313" t="str">
        <f t="shared" si="166"/>
        <v>1900</v>
      </c>
    </row>
    <row r="8101" ht="24" customHeight="1" spans="16:18">
      <c r="P8101" s="394" t="str">
        <f>TEXT(daily!$B8101,"mmmm")</f>
        <v>January</v>
      </c>
      <c r="R8101" s="313" t="str">
        <f t="shared" si="166"/>
        <v>1900</v>
      </c>
    </row>
    <row r="8102" ht="24" customHeight="1" spans="16:18">
      <c r="P8102" s="394" t="str">
        <f>TEXT(daily!$B8102,"mmmm")</f>
        <v>January</v>
      </c>
      <c r="R8102" s="313" t="str">
        <f t="shared" si="166"/>
        <v>1900</v>
      </c>
    </row>
    <row r="8103" ht="24" customHeight="1" spans="16:18">
      <c r="P8103" s="394" t="str">
        <f>TEXT(daily!$B8103,"mmmm")</f>
        <v>January</v>
      </c>
      <c r="R8103" s="313" t="str">
        <f t="shared" si="166"/>
        <v>1900</v>
      </c>
    </row>
    <row r="8104" ht="24" customHeight="1" spans="16:18">
      <c r="P8104" s="394" t="str">
        <f>TEXT(daily!$B8104,"mmmm")</f>
        <v>January</v>
      </c>
      <c r="R8104" s="313" t="str">
        <f t="shared" si="166"/>
        <v>1900</v>
      </c>
    </row>
    <row r="8105" ht="24" customHeight="1" spans="16:18">
      <c r="P8105" s="394" t="str">
        <f>TEXT(daily!$B8105,"mmmm")</f>
        <v>January</v>
      </c>
      <c r="R8105" s="313" t="str">
        <f t="shared" si="166"/>
        <v>1900</v>
      </c>
    </row>
    <row r="8106" ht="24" customHeight="1" spans="16:18">
      <c r="P8106" s="394" t="str">
        <f>TEXT(daily!$B8106,"mmmm")</f>
        <v>January</v>
      </c>
      <c r="R8106" s="313" t="str">
        <f t="shared" si="166"/>
        <v>1900</v>
      </c>
    </row>
    <row r="8107" ht="24" customHeight="1" spans="16:18">
      <c r="P8107" s="394" t="str">
        <f>TEXT(daily!$B8107,"mmmm")</f>
        <v>January</v>
      </c>
      <c r="R8107" s="313" t="str">
        <f t="shared" si="166"/>
        <v>1900</v>
      </c>
    </row>
    <row r="8108" ht="24" customHeight="1" spans="16:18">
      <c r="P8108" s="394" t="str">
        <f>TEXT(daily!$B8108,"mmmm")</f>
        <v>January</v>
      </c>
      <c r="R8108" s="313" t="str">
        <f t="shared" si="166"/>
        <v>1900</v>
      </c>
    </row>
    <row r="8109" ht="24" customHeight="1" spans="16:18">
      <c r="P8109" s="394" t="str">
        <f>TEXT(daily!$B8109,"mmmm")</f>
        <v>January</v>
      </c>
      <c r="R8109" s="313" t="str">
        <f t="shared" si="166"/>
        <v>1900</v>
      </c>
    </row>
    <row r="8110" ht="24" customHeight="1" spans="16:18">
      <c r="P8110" s="394" t="str">
        <f>TEXT(daily!$B8110,"mmmm")</f>
        <v>January</v>
      </c>
      <c r="R8110" s="313" t="str">
        <f t="shared" si="166"/>
        <v>1900</v>
      </c>
    </row>
    <row r="8111" ht="24" customHeight="1" spans="16:18">
      <c r="P8111" s="394" t="str">
        <f>TEXT(daily!$B8111,"mmmm")</f>
        <v>January</v>
      </c>
      <c r="R8111" s="313" t="str">
        <f t="shared" si="166"/>
        <v>1900</v>
      </c>
    </row>
    <row r="8112" ht="24" customHeight="1" spans="16:18">
      <c r="P8112" s="394" t="str">
        <f>TEXT(daily!$B8112,"mmmm")</f>
        <v>January</v>
      </c>
      <c r="R8112" s="313" t="str">
        <f t="shared" si="166"/>
        <v>1900</v>
      </c>
    </row>
    <row r="8113" ht="24" customHeight="1" spans="16:18">
      <c r="P8113" s="394" t="str">
        <f>TEXT(daily!$B8113,"mmmm")</f>
        <v>January</v>
      </c>
      <c r="R8113" s="313" t="str">
        <f t="shared" si="166"/>
        <v>1900</v>
      </c>
    </row>
    <row r="8114" ht="24" customHeight="1" spans="16:18">
      <c r="P8114" s="394" t="str">
        <f>TEXT(daily!$B8114,"mmmm")</f>
        <v>January</v>
      </c>
      <c r="R8114" s="313" t="str">
        <f t="shared" si="166"/>
        <v>1900</v>
      </c>
    </row>
    <row r="8115" ht="24" customHeight="1" spans="16:18">
      <c r="P8115" s="394" t="str">
        <f>TEXT(daily!$B8115,"mmmm")</f>
        <v>January</v>
      </c>
      <c r="R8115" s="313" t="str">
        <f t="shared" si="166"/>
        <v>1900</v>
      </c>
    </row>
    <row r="8116" ht="24" customHeight="1" spans="16:18">
      <c r="P8116" s="394" t="str">
        <f>TEXT(daily!$B8116,"mmmm")</f>
        <v>January</v>
      </c>
      <c r="R8116" s="313" t="str">
        <f t="shared" si="166"/>
        <v>1900</v>
      </c>
    </row>
    <row r="8117" ht="24" customHeight="1" spans="16:18">
      <c r="P8117" s="394" t="str">
        <f>TEXT(daily!$B8117,"mmmm")</f>
        <v>January</v>
      </c>
      <c r="R8117" s="313" t="str">
        <f t="shared" si="166"/>
        <v>1900</v>
      </c>
    </row>
    <row r="8118" ht="24" customHeight="1" spans="16:18">
      <c r="P8118" s="394" t="str">
        <f>TEXT(daily!$B8118,"mmmm")</f>
        <v>January</v>
      </c>
      <c r="R8118" s="313" t="str">
        <f t="shared" si="166"/>
        <v>1900</v>
      </c>
    </row>
    <row r="8119" ht="24" customHeight="1" spans="16:18">
      <c r="P8119" s="394" t="str">
        <f>TEXT(daily!$B8119,"mmmm")</f>
        <v>January</v>
      </c>
      <c r="R8119" s="313" t="str">
        <f t="shared" si="166"/>
        <v>1900</v>
      </c>
    </row>
    <row r="8120" ht="24" customHeight="1" spans="16:18">
      <c r="P8120" s="394" t="str">
        <f>TEXT(daily!$B8120,"mmmm")</f>
        <v>January</v>
      </c>
      <c r="R8120" s="313" t="str">
        <f t="shared" si="166"/>
        <v>1900</v>
      </c>
    </row>
    <row r="8121" ht="24" customHeight="1" spans="16:18">
      <c r="P8121" s="394" t="str">
        <f>TEXT(daily!$B8121,"mmmm")</f>
        <v>January</v>
      </c>
      <c r="R8121" s="313" t="str">
        <f t="shared" si="166"/>
        <v>1900</v>
      </c>
    </row>
    <row r="8122" ht="24" customHeight="1" spans="16:18">
      <c r="P8122" s="394" t="str">
        <f>TEXT(daily!$B8122,"mmmm")</f>
        <v>January</v>
      </c>
      <c r="R8122" s="313" t="str">
        <f t="shared" si="166"/>
        <v>1900</v>
      </c>
    </row>
    <row r="8123" ht="24" customHeight="1" spans="16:18">
      <c r="P8123" s="394" t="str">
        <f>TEXT(daily!$B8123,"mmmm")</f>
        <v>January</v>
      </c>
      <c r="R8123" s="313" t="str">
        <f t="shared" si="166"/>
        <v>1900</v>
      </c>
    </row>
    <row r="8124" ht="24" customHeight="1" spans="16:18">
      <c r="P8124" s="394" t="str">
        <f>TEXT(daily!$B8124,"mmmm")</f>
        <v>January</v>
      </c>
      <c r="R8124" s="313" t="str">
        <f t="shared" si="166"/>
        <v>1900</v>
      </c>
    </row>
    <row r="8125" ht="24" customHeight="1" spans="16:18">
      <c r="P8125" s="394" t="str">
        <f>TEXT(daily!$B8125,"mmmm")</f>
        <v>January</v>
      </c>
      <c r="R8125" s="313" t="str">
        <f t="shared" si="166"/>
        <v>1900</v>
      </c>
    </row>
    <row r="8126" ht="24" customHeight="1" spans="16:18">
      <c r="P8126" s="394" t="str">
        <f>TEXT(daily!$B8126,"mmmm")</f>
        <v>January</v>
      </c>
      <c r="R8126" s="313" t="str">
        <f t="shared" si="166"/>
        <v>1900</v>
      </c>
    </row>
    <row r="8127" ht="24" customHeight="1" spans="16:18">
      <c r="P8127" s="394" t="str">
        <f>TEXT(daily!$B8127,"mmmm")</f>
        <v>January</v>
      </c>
      <c r="R8127" s="313" t="str">
        <f t="shared" si="166"/>
        <v>1900</v>
      </c>
    </row>
    <row r="8128" ht="24" customHeight="1" spans="16:18">
      <c r="P8128" s="394" t="str">
        <f>TEXT(daily!$B8128,"mmmm")</f>
        <v>January</v>
      </c>
      <c r="R8128" s="313" t="str">
        <f t="shared" si="166"/>
        <v>1900</v>
      </c>
    </row>
    <row r="8129" ht="24" customHeight="1" spans="16:18">
      <c r="P8129" s="394" t="str">
        <f>TEXT(daily!$B8129,"mmmm")</f>
        <v>January</v>
      </c>
      <c r="R8129" s="313" t="str">
        <f t="shared" si="166"/>
        <v>1900</v>
      </c>
    </row>
    <row r="8130" ht="24" customHeight="1" spans="16:18">
      <c r="P8130" s="394" t="str">
        <f>TEXT(daily!$B8130,"mmmm")</f>
        <v>January</v>
      </c>
      <c r="R8130" s="313" t="str">
        <f t="shared" si="166"/>
        <v>1900</v>
      </c>
    </row>
    <row r="8131" ht="24" customHeight="1" spans="16:18">
      <c r="P8131" s="394" t="str">
        <f>TEXT(daily!$B8131,"mmmm")</f>
        <v>January</v>
      </c>
      <c r="R8131" s="313" t="str">
        <f t="shared" si="166"/>
        <v>1900</v>
      </c>
    </row>
    <row r="8132" ht="24" customHeight="1" spans="16:18">
      <c r="P8132" s="394" t="str">
        <f>TEXT(daily!$B8132,"mmmm")</f>
        <v>January</v>
      </c>
      <c r="R8132" s="313" t="str">
        <f t="shared" si="166"/>
        <v>1900</v>
      </c>
    </row>
    <row r="8133" ht="24" customHeight="1" spans="16:18">
      <c r="P8133" s="394" t="str">
        <f>TEXT(daily!$B8133,"mmmm")</f>
        <v>January</v>
      </c>
      <c r="R8133" s="313" t="str">
        <f t="shared" si="166"/>
        <v>1900</v>
      </c>
    </row>
    <row r="8134" ht="24" customHeight="1" spans="16:18">
      <c r="P8134" s="394" t="str">
        <f>TEXT(daily!$B8134,"mmmm")</f>
        <v>January</v>
      </c>
      <c r="R8134" s="313" t="str">
        <f t="shared" si="166"/>
        <v>1900</v>
      </c>
    </row>
    <row r="8135" ht="24" customHeight="1" spans="16:18">
      <c r="P8135" s="394" t="str">
        <f>TEXT(daily!$B8135,"mmmm")</f>
        <v>January</v>
      </c>
      <c r="R8135" s="313" t="str">
        <f t="shared" si="166"/>
        <v>1900</v>
      </c>
    </row>
    <row r="8136" ht="24" customHeight="1" spans="16:18">
      <c r="P8136" s="394" t="str">
        <f>TEXT(daily!$B8136,"mmmm")</f>
        <v>January</v>
      </c>
      <c r="R8136" s="313" t="str">
        <f t="shared" si="166"/>
        <v>1900</v>
      </c>
    </row>
    <row r="8137" ht="24" customHeight="1" spans="16:18">
      <c r="P8137" s="394" t="str">
        <f>TEXT(daily!$B8137,"mmmm")</f>
        <v>January</v>
      </c>
      <c r="R8137" s="313" t="str">
        <f t="shared" si="166"/>
        <v>1900</v>
      </c>
    </row>
    <row r="8138" ht="24" customHeight="1" spans="16:18">
      <c r="P8138" s="394" t="str">
        <f>TEXT(daily!$B8138,"mmmm")</f>
        <v>January</v>
      </c>
      <c r="R8138" s="313" t="str">
        <f t="shared" si="166"/>
        <v>1900</v>
      </c>
    </row>
    <row r="8139" ht="24" customHeight="1" spans="16:18">
      <c r="P8139" s="394" t="str">
        <f>TEXT(daily!$B8139,"mmmm")</f>
        <v>January</v>
      </c>
      <c r="R8139" s="313" t="str">
        <f t="shared" si="166"/>
        <v>1900</v>
      </c>
    </row>
    <row r="8140" ht="24" customHeight="1" spans="16:18">
      <c r="P8140" s="394" t="str">
        <f>TEXT(daily!$B8140,"mmmm")</f>
        <v>January</v>
      </c>
      <c r="R8140" s="313" t="str">
        <f t="shared" si="166"/>
        <v>1900</v>
      </c>
    </row>
    <row r="8141" ht="24" customHeight="1" spans="16:18">
      <c r="P8141" s="394" t="str">
        <f>TEXT(daily!$B8141,"mmmm")</f>
        <v>January</v>
      </c>
      <c r="R8141" s="313" t="str">
        <f t="shared" si="166"/>
        <v>1900</v>
      </c>
    </row>
    <row r="8142" ht="24" customHeight="1" spans="16:18">
      <c r="P8142" s="394" t="str">
        <f>TEXT(daily!$B8142,"mmmm")</f>
        <v>January</v>
      </c>
      <c r="R8142" s="313" t="str">
        <f t="shared" si="166"/>
        <v>1900</v>
      </c>
    </row>
    <row r="8143" ht="24" customHeight="1" spans="16:18">
      <c r="P8143" s="394" t="str">
        <f>TEXT(daily!$B8143,"mmmm")</f>
        <v>January</v>
      </c>
      <c r="R8143" s="313" t="str">
        <f t="shared" ref="R8143:R8206" si="167">TEXT(B8143,"yyyy")</f>
        <v>1900</v>
      </c>
    </row>
    <row r="8144" ht="24" customHeight="1" spans="16:18">
      <c r="P8144" s="394" t="str">
        <f>TEXT(daily!$B8144,"mmmm")</f>
        <v>January</v>
      </c>
      <c r="R8144" s="313" t="str">
        <f t="shared" si="167"/>
        <v>1900</v>
      </c>
    </row>
    <row r="8145" ht="24" customHeight="1" spans="16:18">
      <c r="P8145" s="394" t="str">
        <f>TEXT(daily!$B8145,"mmmm")</f>
        <v>January</v>
      </c>
      <c r="R8145" s="313" t="str">
        <f t="shared" si="167"/>
        <v>1900</v>
      </c>
    </row>
    <row r="8146" ht="24" customHeight="1" spans="16:18">
      <c r="P8146" s="394" t="str">
        <f>TEXT(daily!$B8146,"mmmm")</f>
        <v>January</v>
      </c>
      <c r="R8146" s="313" t="str">
        <f t="shared" si="167"/>
        <v>1900</v>
      </c>
    </row>
    <row r="8147" ht="24" customHeight="1" spans="16:18">
      <c r="P8147" s="394" t="str">
        <f>TEXT(daily!$B8147,"mmmm")</f>
        <v>January</v>
      </c>
      <c r="R8147" s="313" t="str">
        <f t="shared" si="167"/>
        <v>1900</v>
      </c>
    </row>
    <row r="8148" ht="24" customHeight="1" spans="16:18">
      <c r="P8148" s="394" t="str">
        <f>TEXT(daily!$B8148,"mmmm")</f>
        <v>January</v>
      </c>
      <c r="R8148" s="313" t="str">
        <f t="shared" si="167"/>
        <v>1900</v>
      </c>
    </row>
    <row r="8149" ht="24" customHeight="1" spans="16:18">
      <c r="P8149" s="394" t="str">
        <f>TEXT(daily!$B8149,"mmmm")</f>
        <v>January</v>
      </c>
      <c r="R8149" s="313" t="str">
        <f t="shared" si="167"/>
        <v>1900</v>
      </c>
    </row>
    <row r="8150" ht="24" customHeight="1" spans="16:18">
      <c r="P8150" s="394" t="str">
        <f>TEXT(daily!$B8150,"mmmm")</f>
        <v>January</v>
      </c>
      <c r="R8150" s="313" t="str">
        <f t="shared" si="167"/>
        <v>1900</v>
      </c>
    </row>
    <row r="8151" ht="24" customHeight="1" spans="16:18">
      <c r="P8151" s="394" t="str">
        <f>TEXT(daily!$B8151,"mmmm")</f>
        <v>January</v>
      </c>
      <c r="R8151" s="313" t="str">
        <f t="shared" si="167"/>
        <v>1900</v>
      </c>
    </row>
    <row r="8152" ht="24" customHeight="1" spans="16:18">
      <c r="P8152" s="394" t="str">
        <f>TEXT(daily!$B8152,"mmmm")</f>
        <v>January</v>
      </c>
      <c r="R8152" s="313" t="str">
        <f t="shared" si="167"/>
        <v>1900</v>
      </c>
    </row>
    <row r="8153" ht="24" customHeight="1" spans="16:18">
      <c r="P8153" s="394" t="str">
        <f>TEXT(daily!$B8153,"mmmm")</f>
        <v>January</v>
      </c>
      <c r="R8153" s="313" t="str">
        <f t="shared" si="167"/>
        <v>1900</v>
      </c>
    </row>
    <row r="8154" ht="24" customHeight="1" spans="16:18">
      <c r="P8154" s="394" t="str">
        <f>TEXT(daily!$B8154,"mmmm")</f>
        <v>January</v>
      </c>
      <c r="R8154" s="313" t="str">
        <f t="shared" si="167"/>
        <v>1900</v>
      </c>
    </row>
    <row r="8155" ht="24" customHeight="1" spans="16:18">
      <c r="P8155" s="394" t="str">
        <f>TEXT(daily!$B8155,"mmmm")</f>
        <v>January</v>
      </c>
      <c r="R8155" s="313" t="str">
        <f t="shared" si="167"/>
        <v>1900</v>
      </c>
    </row>
    <row r="8156" ht="24" customHeight="1" spans="16:18">
      <c r="P8156" s="394" t="str">
        <f>TEXT(daily!$B8156,"mmmm")</f>
        <v>January</v>
      </c>
      <c r="R8156" s="313" t="str">
        <f t="shared" si="167"/>
        <v>1900</v>
      </c>
    </row>
    <row r="8157" ht="24" customHeight="1" spans="16:18">
      <c r="P8157" s="394" t="str">
        <f>TEXT(daily!$B8157,"mmmm")</f>
        <v>January</v>
      </c>
      <c r="R8157" s="313" t="str">
        <f t="shared" si="167"/>
        <v>1900</v>
      </c>
    </row>
    <row r="8158" ht="24" customHeight="1" spans="16:18">
      <c r="P8158" s="394" t="str">
        <f>TEXT(daily!$B8158,"mmmm")</f>
        <v>January</v>
      </c>
      <c r="R8158" s="313" t="str">
        <f t="shared" si="167"/>
        <v>1900</v>
      </c>
    </row>
    <row r="8159" ht="24" customHeight="1" spans="16:18">
      <c r="P8159" s="394" t="str">
        <f>TEXT(daily!$B8159,"mmmm")</f>
        <v>January</v>
      </c>
      <c r="R8159" s="313" t="str">
        <f t="shared" si="167"/>
        <v>1900</v>
      </c>
    </row>
    <row r="8160" ht="24" customHeight="1" spans="16:18">
      <c r="P8160" s="394" t="str">
        <f>TEXT(daily!$B8160,"mmmm")</f>
        <v>January</v>
      </c>
      <c r="R8160" s="313" t="str">
        <f t="shared" si="167"/>
        <v>1900</v>
      </c>
    </row>
    <row r="8161" ht="24" customHeight="1" spans="16:18">
      <c r="P8161" s="394" t="str">
        <f>TEXT(daily!$B8161,"mmmm")</f>
        <v>January</v>
      </c>
      <c r="R8161" s="313" t="str">
        <f t="shared" si="167"/>
        <v>1900</v>
      </c>
    </row>
    <row r="8162" ht="24" customHeight="1" spans="16:18">
      <c r="P8162" s="394" t="str">
        <f>TEXT(daily!$B8162,"mmmm")</f>
        <v>January</v>
      </c>
      <c r="R8162" s="313" t="str">
        <f t="shared" si="167"/>
        <v>1900</v>
      </c>
    </row>
    <row r="8163" ht="24" customHeight="1" spans="16:18">
      <c r="P8163" s="394" t="str">
        <f>TEXT(daily!$B8163,"mmmm")</f>
        <v>January</v>
      </c>
      <c r="R8163" s="313" t="str">
        <f t="shared" si="167"/>
        <v>1900</v>
      </c>
    </row>
    <row r="8164" ht="24" customHeight="1" spans="16:18">
      <c r="P8164" s="394" t="str">
        <f>TEXT(daily!$B8164,"mmmm")</f>
        <v>January</v>
      </c>
      <c r="R8164" s="313" t="str">
        <f t="shared" si="167"/>
        <v>1900</v>
      </c>
    </row>
    <row r="8165" ht="24" customHeight="1" spans="16:18">
      <c r="P8165" s="394" t="str">
        <f>TEXT(daily!$B8165,"mmmm")</f>
        <v>January</v>
      </c>
      <c r="R8165" s="313" t="str">
        <f t="shared" si="167"/>
        <v>1900</v>
      </c>
    </row>
    <row r="8166" ht="24" customHeight="1" spans="16:18">
      <c r="P8166" s="394" t="str">
        <f>TEXT(daily!$B8166,"mmmm")</f>
        <v>January</v>
      </c>
      <c r="R8166" s="313" t="str">
        <f t="shared" si="167"/>
        <v>1900</v>
      </c>
    </row>
    <row r="8167" ht="24" customHeight="1" spans="16:18">
      <c r="P8167" s="394" t="str">
        <f>TEXT(daily!$B8167,"mmmm")</f>
        <v>January</v>
      </c>
      <c r="R8167" s="313" t="str">
        <f t="shared" si="167"/>
        <v>1900</v>
      </c>
    </row>
    <row r="8168" ht="24" customHeight="1" spans="16:18">
      <c r="P8168" s="394" t="str">
        <f>TEXT(daily!$B8168,"mmmm")</f>
        <v>January</v>
      </c>
      <c r="R8168" s="313" t="str">
        <f t="shared" si="167"/>
        <v>1900</v>
      </c>
    </row>
    <row r="8169" ht="24" customHeight="1" spans="16:18">
      <c r="P8169" s="394" t="str">
        <f>TEXT(daily!$B8169,"mmmm")</f>
        <v>January</v>
      </c>
      <c r="R8169" s="313" t="str">
        <f t="shared" si="167"/>
        <v>1900</v>
      </c>
    </row>
    <row r="8170" ht="24" customHeight="1" spans="16:18">
      <c r="P8170" s="394" t="str">
        <f>TEXT(daily!$B8170,"mmmm")</f>
        <v>January</v>
      </c>
      <c r="R8170" s="313" t="str">
        <f t="shared" si="167"/>
        <v>1900</v>
      </c>
    </row>
    <row r="8171" ht="24" customHeight="1" spans="16:18">
      <c r="P8171" s="394" t="str">
        <f>TEXT(daily!$B8171,"mmmm")</f>
        <v>January</v>
      </c>
      <c r="R8171" s="313" t="str">
        <f t="shared" si="167"/>
        <v>1900</v>
      </c>
    </row>
    <row r="8172" ht="24" customHeight="1" spans="16:18">
      <c r="P8172" s="394" t="str">
        <f>TEXT(daily!$B8172,"mmmm")</f>
        <v>January</v>
      </c>
      <c r="R8172" s="313" t="str">
        <f t="shared" si="167"/>
        <v>1900</v>
      </c>
    </row>
    <row r="8173" ht="24" customHeight="1" spans="16:18">
      <c r="P8173" s="394" t="str">
        <f>TEXT(daily!$B8173,"mmmm")</f>
        <v>January</v>
      </c>
      <c r="R8173" s="313" t="str">
        <f t="shared" si="167"/>
        <v>1900</v>
      </c>
    </row>
    <row r="8174" ht="24" customHeight="1" spans="16:18">
      <c r="P8174" s="394" t="str">
        <f>TEXT(daily!$B8174,"mmmm")</f>
        <v>January</v>
      </c>
      <c r="R8174" s="313" t="str">
        <f t="shared" si="167"/>
        <v>1900</v>
      </c>
    </row>
    <row r="8175" ht="24" customHeight="1" spans="16:18">
      <c r="P8175" s="394" t="str">
        <f>TEXT(daily!$B8175,"mmmm")</f>
        <v>January</v>
      </c>
      <c r="R8175" s="313" t="str">
        <f t="shared" si="167"/>
        <v>1900</v>
      </c>
    </row>
    <row r="8176" ht="24" customHeight="1" spans="16:18">
      <c r="P8176" s="394" t="str">
        <f>TEXT(daily!$B8176,"mmmm")</f>
        <v>January</v>
      </c>
      <c r="R8176" s="313" t="str">
        <f t="shared" si="167"/>
        <v>1900</v>
      </c>
    </row>
    <row r="8177" ht="24" customHeight="1" spans="16:18">
      <c r="P8177" s="394" t="str">
        <f>TEXT(daily!$B8177,"mmmm")</f>
        <v>January</v>
      </c>
      <c r="R8177" s="313" t="str">
        <f t="shared" si="167"/>
        <v>1900</v>
      </c>
    </row>
    <row r="8178" ht="24" customHeight="1" spans="16:18">
      <c r="P8178" s="394" t="str">
        <f>TEXT(daily!$B8178,"mmmm")</f>
        <v>January</v>
      </c>
      <c r="R8178" s="313" t="str">
        <f t="shared" si="167"/>
        <v>1900</v>
      </c>
    </row>
    <row r="8179" ht="24" customHeight="1" spans="16:18">
      <c r="P8179" s="394" t="str">
        <f>TEXT(daily!$B8179,"mmmm")</f>
        <v>January</v>
      </c>
      <c r="R8179" s="313" t="str">
        <f t="shared" si="167"/>
        <v>1900</v>
      </c>
    </row>
    <row r="8180" ht="24" customHeight="1" spans="16:18">
      <c r="P8180" s="394" t="str">
        <f>TEXT(daily!$B8180,"mmmm")</f>
        <v>January</v>
      </c>
      <c r="R8180" s="313" t="str">
        <f t="shared" si="167"/>
        <v>1900</v>
      </c>
    </row>
    <row r="8181" ht="24" customHeight="1" spans="16:18">
      <c r="P8181" s="394" t="str">
        <f>TEXT(daily!$B8181,"mmmm")</f>
        <v>January</v>
      </c>
      <c r="R8181" s="313" t="str">
        <f t="shared" si="167"/>
        <v>1900</v>
      </c>
    </row>
    <row r="8182" ht="24" customHeight="1" spans="16:18">
      <c r="P8182" s="394" t="str">
        <f>TEXT(daily!$B8182,"mmmm")</f>
        <v>January</v>
      </c>
      <c r="R8182" s="313" t="str">
        <f t="shared" si="167"/>
        <v>1900</v>
      </c>
    </row>
    <row r="8183" ht="24" customHeight="1" spans="16:18">
      <c r="P8183" s="394" t="str">
        <f>TEXT(daily!$B8183,"mmmm")</f>
        <v>January</v>
      </c>
      <c r="R8183" s="313" t="str">
        <f t="shared" si="167"/>
        <v>1900</v>
      </c>
    </row>
    <row r="8184" ht="24" customHeight="1" spans="16:18">
      <c r="P8184" s="394" t="str">
        <f>TEXT(daily!$B8184,"mmmm")</f>
        <v>January</v>
      </c>
      <c r="R8184" s="313" t="str">
        <f t="shared" si="167"/>
        <v>1900</v>
      </c>
    </row>
    <row r="8185" ht="24" customHeight="1" spans="16:18">
      <c r="P8185" s="394" t="str">
        <f>TEXT(daily!$B8185,"mmmm")</f>
        <v>January</v>
      </c>
      <c r="R8185" s="313" t="str">
        <f t="shared" si="167"/>
        <v>1900</v>
      </c>
    </row>
    <row r="8186" ht="24" customHeight="1" spans="16:18">
      <c r="P8186" s="394" t="str">
        <f>TEXT(daily!$B8186,"mmmm")</f>
        <v>January</v>
      </c>
      <c r="R8186" s="313" t="str">
        <f t="shared" si="167"/>
        <v>1900</v>
      </c>
    </row>
    <row r="8187" ht="24" customHeight="1" spans="16:18">
      <c r="P8187" s="394" t="str">
        <f>TEXT(daily!$B8187,"mmmm")</f>
        <v>January</v>
      </c>
      <c r="R8187" s="313" t="str">
        <f t="shared" si="167"/>
        <v>1900</v>
      </c>
    </row>
    <row r="8188" ht="24" customHeight="1" spans="16:18">
      <c r="P8188" s="394" t="str">
        <f>TEXT(daily!$B8188,"mmmm")</f>
        <v>January</v>
      </c>
      <c r="R8188" s="313" t="str">
        <f t="shared" si="167"/>
        <v>1900</v>
      </c>
    </row>
    <row r="8189" ht="24" customHeight="1" spans="16:18">
      <c r="P8189" s="394" t="str">
        <f>TEXT(daily!$B8189,"mmmm")</f>
        <v>January</v>
      </c>
      <c r="R8189" s="313" t="str">
        <f t="shared" si="167"/>
        <v>1900</v>
      </c>
    </row>
    <row r="8190" ht="24" customHeight="1" spans="16:18">
      <c r="P8190" s="394" t="str">
        <f>TEXT(daily!$B8190,"mmmm")</f>
        <v>January</v>
      </c>
      <c r="R8190" s="313" t="str">
        <f t="shared" si="167"/>
        <v>1900</v>
      </c>
    </row>
    <row r="8191" ht="24" customHeight="1" spans="16:18">
      <c r="P8191" s="394" t="str">
        <f>TEXT(daily!$B8191,"mmmm")</f>
        <v>January</v>
      </c>
      <c r="R8191" s="313" t="str">
        <f t="shared" si="167"/>
        <v>1900</v>
      </c>
    </row>
    <row r="8192" ht="24" customHeight="1" spans="16:18">
      <c r="P8192" s="394" t="str">
        <f>TEXT(daily!$B8192,"mmmm")</f>
        <v>January</v>
      </c>
      <c r="R8192" s="313" t="str">
        <f t="shared" si="167"/>
        <v>1900</v>
      </c>
    </row>
    <row r="8193" ht="24" customHeight="1" spans="16:18">
      <c r="P8193" s="394" t="str">
        <f>TEXT(daily!$B8193,"mmmm")</f>
        <v>January</v>
      </c>
      <c r="R8193" s="313" t="str">
        <f t="shared" si="167"/>
        <v>1900</v>
      </c>
    </row>
    <row r="8194" ht="24" customHeight="1" spans="16:18">
      <c r="P8194" s="394" t="str">
        <f>TEXT(daily!$B8194,"mmmm")</f>
        <v>January</v>
      </c>
      <c r="R8194" s="313" t="str">
        <f t="shared" si="167"/>
        <v>1900</v>
      </c>
    </row>
    <row r="8195" ht="24" customHeight="1" spans="16:18">
      <c r="P8195" s="394" t="str">
        <f>TEXT(daily!$B8195,"mmmm")</f>
        <v>January</v>
      </c>
      <c r="R8195" s="313" t="str">
        <f t="shared" si="167"/>
        <v>1900</v>
      </c>
    </row>
    <row r="8196" ht="24" customHeight="1" spans="16:18">
      <c r="P8196" s="394" t="str">
        <f>TEXT(daily!$B8196,"mmmm")</f>
        <v>January</v>
      </c>
      <c r="R8196" s="313" t="str">
        <f t="shared" si="167"/>
        <v>1900</v>
      </c>
    </row>
    <row r="8197" ht="24" customHeight="1" spans="16:18">
      <c r="P8197" s="394" t="str">
        <f>TEXT(daily!$B8197,"mmmm")</f>
        <v>January</v>
      </c>
      <c r="R8197" s="313" t="str">
        <f t="shared" si="167"/>
        <v>1900</v>
      </c>
    </row>
    <row r="8198" ht="24" customHeight="1" spans="16:18">
      <c r="P8198" s="394" t="str">
        <f>TEXT(daily!$B8198,"mmmm")</f>
        <v>January</v>
      </c>
      <c r="R8198" s="313" t="str">
        <f t="shared" si="167"/>
        <v>1900</v>
      </c>
    </row>
    <row r="8199" ht="24" customHeight="1" spans="16:18">
      <c r="P8199" s="394" t="str">
        <f>TEXT(daily!$B8199,"mmmm")</f>
        <v>January</v>
      </c>
      <c r="R8199" s="313" t="str">
        <f t="shared" si="167"/>
        <v>1900</v>
      </c>
    </row>
    <row r="8200" ht="24" customHeight="1" spans="16:18">
      <c r="P8200" s="394" t="str">
        <f>TEXT(daily!$B8200,"mmmm")</f>
        <v>January</v>
      </c>
      <c r="R8200" s="313" t="str">
        <f t="shared" si="167"/>
        <v>1900</v>
      </c>
    </row>
    <row r="8201" ht="24" customHeight="1" spans="16:18">
      <c r="P8201" s="394" t="str">
        <f>TEXT(daily!$B8201,"mmmm")</f>
        <v>January</v>
      </c>
      <c r="R8201" s="313" t="str">
        <f t="shared" si="167"/>
        <v>1900</v>
      </c>
    </row>
    <row r="8202" ht="24" customHeight="1" spans="16:18">
      <c r="P8202" s="394" t="str">
        <f>TEXT(daily!$B8202,"mmmm")</f>
        <v>January</v>
      </c>
      <c r="R8202" s="313" t="str">
        <f t="shared" si="167"/>
        <v>1900</v>
      </c>
    </row>
    <row r="8203" ht="24" customHeight="1" spans="16:18">
      <c r="P8203" s="394" t="str">
        <f>TEXT(daily!$B8203,"mmmm")</f>
        <v>January</v>
      </c>
      <c r="R8203" s="313" t="str">
        <f t="shared" si="167"/>
        <v>1900</v>
      </c>
    </row>
    <row r="8204" ht="24" customHeight="1" spans="16:18">
      <c r="P8204" s="394" t="str">
        <f>TEXT(daily!$B8204,"mmmm")</f>
        <v>January</v>
      </c>
      <c r="R8204" s="313" t="str">
        <f t="shared" si="167"/>
        <v>1900</v>
      </c>
    </row>
    <row r="8205" ht="24" customHeight="1" spans="16:18">
      <c r="P8205" s="394" t="str">
        <f>TEXT(daily!$B8205,"mmmm")</f>
        <v>January</v>
      </c>
      <c r="R8205" s="313" t="str">
        <f t="shared" si="167"/>
        <v>1900</v>
      </c>
    </row>
    <row r="8206" ht="24" customHeight="1" spans="16:18">
      <c r="P8206" s="394" t="str">
        <f>TEXT(daily!$B8206,"mmmm")</f>
        <v>January</v>
      </c>
      <c r="R8206" s="313" t="str">
        <f t="shared" si="167"/>
        <v>1900</v>
      </c>
    </row>
    <row r="8207" ht="24" customHeight="1" spans="16:18">
      <c r="P8207" s="394" t="str">
        <f>TEXT(daily!$B8207,"mmmm")</f>
        <v>January</v>
      </c>
      <c r="R8207" s="313" t="str">
        <f t="shared" ref="R8207:R8270" si="168">TEXT(B8207,"yyyy")</f>
        <v>1900</v>
      </c>
    </row>
    <row r="8208" ht="24" customHeight="1" spans="16:18">
      <c r="P8208" s="394" t="str">
        <f>TEXT(daily!$B8208,"mmmm")</f>
        <v>January</v>
      </c>
      <c r="R8208" s="313" t="str">
        <f t="shared" si="168"/>
        <v>1900</v>
      </c>
    </row>
    <row r="8209" ht="24" customHeight="1" spans="16:18">
      <c r="P8209" s="394" t="str">
        <f>TEXT(daily!$B8209,"mmmm")</f>
        <v>January</v>
      </c>
      <c r="R8209" s="313" t="str">
        <f t="shared" si="168"/>
        <v>1900</v>
      </c>
    </row>
    <row r="8210" ht="24" customHeight="1" spans="16:18">
      <c r="P8210" s="394" t="str">
        <f>TEXT(daily!$B8210,"mmmm")</f>
        <v>January</v>
      </c>
      <c r="R8210" s="313" t="str">
        <f t="shared" si="168"/>
        <v>1900</v>
      </c>
    </row>
    <row r="8211" ht="24" customHeight="1" spans="16:18">
      <c r="P8211" s="394" t="str">
        <f>TEXT(daily!$B8211,"mmmm")</f>
        <v>January</v>
      </c>
      <c r="R8211" s="313" t="str">
        <f t="shared" si="168"/>
        <v>1900</v>
      </c>
    </row>
    <row r="8212" ht="24" customHeight="1" spans="16:18">
      <c r="P8212" s="394" t="str">
        <f>TEXT(daily!$B8212,"mmmm")</f>
        <v>January</v>
      </c>
      <c r="R8212" s="313" t="str">
        <f t="shared" si="168"/>
        <v>1900</v>
      </c>
    </row>
    <row r="8213" ht="24" customHeight="1" spans="16:18">
      <c r="P8213" s="394" t="str">
        <f>TEXT(daily!$B8213,"mmmm")</f>
        <v>January</v>
      </c>
      <c r="R8213" s="313" t="str">
        <f t="shared" si="168"/>
        <v>1900</v>
      </c>
    </row>
    <row r="8214" ht="24" customHeight="1" spans="16:18">
      <c r="P8214" s="394" t="str">
        <f>TEXT(daily!$B8214,"mmmm")</f>
        <v>January</v>
      </c>
      <c r="R8214" s="313" t="str">
        <f t="shared" si="168"/>
        <v>1900</v>
      </c>
    </row>
    <row r="8215" ht="24" customHeight="1" spans="16:18">
      <c r="P8215" s="394" t="str">
        <f>TEXT(daily!$B8215,"mmmm")</f>
        <v>January</v>
      </c>
      <c r="R8215" s="313" t="str">
        <f t="shared" si="168"/>
        <v>1900</v>
      </c>
    </row>
    <row r="8216" ht="24" customHeight="1" spans="16:18">
      <c r="P8216" s="394" t="str">
        <f>TEXT(daily!$B8216,"mmmm")</f>
        <v>January</v>
      </c>
      <c r="R8216" s="313" t="str">
        <f t="shared" si="168"/>
        <v>1900</v>
      </c>
    </row>
    <row r="8217" ht="24" customHeight="1" spans="16:18">
      <c r="P8217" s="394" t="str">
        <f>TEXT(daily!$B8217,"mmmm")</f>
        <v>January</v>
      </c>
      <c r="R8217" s="313" t="str">
        <f t="shared" si="168"/>
        <v>1900</v>
      </c>
    </row>
    <row r="8218" ht="24" customHeight="1" spans="16:18">
      <c r="P8218" s="394" t="str">
        <f>TEXT(daily!$B8218,"mmmm")</f>
        <v>January</v>
      </c>
      <c r="R8218" s="313" t="str">
        <f t="shared" si="168"/>
        <v>1900</v>
      </c>
    </row>
    <row r="8219" ht="24" customHeight="1" spans="16:18">
      <c r="P8219" s="394" t="str">
        <f>TEXT(daily!$B8219,"mmmm")</f>
        <v>January</v>
      </c>
      <c r="R8219" s="313" t="str">
        <f t="shared" si="168"/>
        <v>1900</v>
      </c>
    </row>
    <row r="8220" ht="24" customHeight="1" spans="16:18">
      <c r="P8220" s="394" t="str">
        <f>TEXT(daily!$B8220,"mmmm")</f>
        <v>January</v>
      </c>
      <c r="R8220" s="313" t="str">
        <f t="shared" si="168"/>
        <v>1900</v>
      </c>
    </row>
    <row r="8221" ht="24" customHeight="1" spans="16:18">
      <c r="P8221" s="394" t="str">
        <f>TEXT(daily!$B8221,"mmmm")</f>
        <v>January</v>
      </c>
      <c r="R8221" s="313" t="str">
        <f t="shared" si="168"/>
        <v>1900</v>
      </c>
    </row>
    <row r="8222" ht="24" customHeight="1" spans="16:18">
      <c r="P8222" s="394" t="str">
        <f>TEXT(daily!$B8222,"mmmm")</f>
        <v>January</v>
      </c>
      <c r="R8222" s="313" t="str">
        <f t="shared" si="168"/>
        <v>1900</v>
      </c>
    </row>
    <row r="8223" ht="24" customHeight="1" spans="16:18">
      <c r="P8223" s="394" t="str">
        <f>TEXT(daily!$B8223,"mmmm")</f>
        <v>January</v>
      </c>
      <c r="R8223" s="313" t="str">
        <f t="shared" si="168"/>
        <v>1900</v>
      </c>
    </row>
    <row r="8224" ht="24" customHeight="1" spans="16:18">
      <c r="P8224" s="394" t="str">
        <f>TEXT(daily!$B8224,"mmmm")</f>
        <v>January</v>
      </c>
      <c r="R8224" s="313" t="str">
        <f t="shared" si="168"/>
        <v>1900</v>
      </c>
    </row>
    <row r="8225" ht="24" customHeight="1" spans="16:18">
      <c r="P8225" s="394" t="str">
        <f>TEXT(daily!$B8225,"mmmm")</f>
        <v>January</v>
      </c>
      <c r="R8225" s="313" t="str">
        <f t="shared" si="168"/>
        <v>1900</v>
      </c>
    </row>
    <row r="8226" ht="24" customHeight="1" spans="16:18">
      <c r="P8226" s="394" t="str">
        <f>TEXT(daily!$B8226,"mmmm")</f>
        <v>January</v>
      </c>
      <c r="R8226" s="313" t="str">
        <f t="shared" si="168"/>
        <v>1900</v>
      </c>
    </row>
    <row r="8227" ht="24" customHeight="1" spans="16:18">
      <c r="P8227" s="394" t="str">
        <f>TEXT(daily!$B8227,"mmmm")</f>
        <v>January</v>
      </c>
      <c r="R8227" s="313" t="str">
        <f t="shared" si="168"/>
        <v>1900</v>
      </c>
    </row>
    <row r="8228" ht="24" customHeight="1" spans="16:18">
      <c r="P8228" s="394" t="str">
        <f>TEXT(daily!$B8228,"mmmm")</f>
        <v>January</v>
      </c>
      <c r="R8228" s="313" t="str">
        <f t="shared" si="168"/>
        <v>1900</v>
      </c>
    </row>
    <row r="8229" ht="24" customHeight="1" spans="16:18">
      <c r="P8229" s="394" t="str">
        <f>TEXT(daily!$B8229,"mmmm")</f>
        <v>January</v>
      </c>
      <c r="R8229" s="313" t="str">
        <f t="shared" si="168"/>
        <v>1900</v>
      </c>
    </row>
    <row r="8230" ht="24" customHeight="1" spans="16:18">
      <c r="P8230" s="394" t="str">
        <f>TEXT(daily!$B8230,"mmmm")</f>
        <v>January</v>
      </c>
      <c r="R8230" s="313" t="str">
        <f t="shared" si="168"/>
        <v>1900</v>
      </c>
    </row>
    <row r="8231" ht="24" customHeight="1" spans="16:18">
      <c r="P8231" s="394" t="str">
        <f>TEXT(daily!$B8231,"mmmm")</f>
        <v>January</v>
      </c>
      <c r="R8231" s="313" t="str">
        <f t="shared" si="168"/>
        <v>1900</v>
      </c>
    </row>
    <row r="8232" ht="24" customHeight="1" spans="16:18">
      <c r="P8232" s="394" t="str">
        <f>TEXT(daily!$B8232,"mmmm")</f>
        <v>January</v>
      </c>
      <c r="R8232" s="313" t="str">
        <f t="shared" si="168"/>
        <v>1900</v>
      </c>
    </row>
    <row r="8233" ht="24" customHeight="1" spans="16:18">
      <c r="P8233" s="394" t="str">
        <f>TEXT(daily!$B8233,"mmmm")</f>
        <v>January</v>
      </c>
      <c r="R8233" s="313" t="str">
        <f t="shared" si="168"/>
        <v>1900</v>
      </c>
    </row>
    <row r="8234" ht="24" customHeight="1" spans="16:18">
      <c r="P8234" s="394" t="str">
        <f>TEXT(daily!$B8234,"mmmm")</f>
        <v>January</v>
      </c>
      <c r="R8234" s="313" t="str">
        <f t="shared" si="168"/>
        <v>1900</v>
      </c>
    </row>
    <row r="8235" ht="24" customHeight="1" spans="16:18">
      <c r="P8235" s="394" t="str">
        <f>TEXT(daily!$B8235,"mmmm")</f>
        <v>January</v>
      </c>
      <c r="R8235" s="313" t="str">
        <f t="shared" si="168"/>
        <v>1900</v>
      </c>
    </row>
    <row r="8236" ht="24" customHeight="1" spans="16:18">
      <c r="P8236" s="394" t="str">
        <f>TEXT(daily!$B8236,"mmmm")</f>
        <v>January</v>
      </c>
      <c r="R8236" s="313" t="str">
        <f t="shared" si="168"/>
        <v>1900</v>
      </c>
    </row>
    <row r="8237" ht="24" customHeight="1" spans="16:18">
      <c r="P8237" s="394" t="str">
        <f>TEXT(daily!$B8237,"mmmm")</f>
        <v>January</v>
      </c>
      <c r="R8237" s="313" t="str">
        <f t="shared" si="168"/>
        <v>1900</v>
      </c>
    </row>
    <row r="8238" ht="24" customHeight="1" spans="16:18">
      <c r="P8238" s="394" t="str">
        <f>TEXT(daily!$B8238,"mmmm")</f>
        <v>January</v>
      </c>
      <c r="R8238" s="313" t="str">
        <f t="shared" si="168"/>
        <v>1900</v>
      </c>
    </row>
    <row r="8239" ht="24" customHeight="1" spans="16:18">
      <c r="P8239" s="394" t="str">
        <f>TEXT(daily!$B8239,"mmmm")</f>
        <v>January</v>
      </c>
      <c r="R8239" s="313" t="str">
        <f t="shared" si="168"/>
        <v>1900</v>
      </c>
    </row>
    <row r="8240" ht="24" customHeight="1" spans="16:18">
      <c r="P8240" s="394" t="str">
        <f>TEXT(daily!$B8240,"mmmm")</f>
        <v>January</v>
      </c>
      <c r="R8240" s="313" t="str">
        <f t="shared" si="168"/>
        <v>1900</v>
      </c>
    </row>
    <row r="8241" ht="24" customHeight="1" spans="16:18">
      <c r="P8241" s="394" t="str">
        <f>TEXT(daily!$B8241,"mmmm")</f>
        <v>January</v>
      </c>
      <c r="R8241" s="313" t="str">
        <f t="shared" si="168"/>
        <v>1900</v>
      </c>
    </row>
    <row r="8242" ht="24" customHeight="1" spans="16:18">
      <c r="P8242" s="394" t="str">
        <f>TEXT(daily!$B8242,"mmmm")</f>
        <v>January</v>
      </c>
      <c r="R8242" s="313" t="str">
        <f t="shared" si="168"/>
        <v>1900</v>
      </c>
    </row>
    <row r="8243" ht="24" customHeight="1" spans="16:18">
      <c r="P8243" s="394" t="str">
        <f>TEXT(daily!$B8243,"mmmm")</f>
        <v>January</v>
      </c>
      <c r="R8243" s="313" t="str">
        <f t="shared" si="168"/>
        <v>1900</v>
      </c>
    </row>
    <row r="8244" ht="24" customHeight="1" spans="16:18">
      <c r="P8244" s="394" t="str">
        <f>TEXT(daily!$B8244,"mmmm")</f>
        <v>January</v>
      </c>
      <c r="R8244" s="313" t="str">
        <f t="shared" si="168"/>
        <v>1900</v>
      </c>
    </row>
    <row r="8245" ht="24" customHeight="1" spans="16:18">
      <c r="P8245" s="394" t="str">
        <f>TEXT(daily!$B8245,"mmmm")</f>
        <v>January</v>
      </c>
      <c r="R8245" s="313" t="str">
        <f t="shared" si="168"/>
        <v>1900</v>
      </c>
    </row>
    <row r="8246" ht="24" customHeight="1" spans="16:18">
      <c r="P8246" s="394" t="str">
        <f>TEXT(daily!$B8246,"mmmm")</f>
        <v>January</v>
      </c>
      <c r="R8246" s="313" t="str">
        <f t="shared" si="168"/>
        <v>1900</v>
      </c>
    </row>
    <row r="8247" ht="24" customHeight="1" spans="16:18">
      <c r="P8247" s="394" t="str">
        <f>TEXT(daily!$B8247,"mmmm")</f>
        <v>January</v>
      </c>
      <c r="R8247" s="313" t="str">
        <f t="shared" si="168"/>
        <v>1900</v>
      </c>
    </row>
    <row r="8248" ht="24" customHeight="1" spans="16:18">
      <c r="P8248" s="394" t="str">
        <f>TEXT(daily!$B8248,"mmmm")</f>
        <v>January</v>
      </c>
      <c r="R8248" s="313" t="str">
        <f t="shared" si="168"/>
        <v>1900</v>
      </c>
    </row>
    <row r="8249" ht="24" customHeight="1" spans="16:18">
      <c r="P8249" s="394" t="str">
        <f>TEXT(daily!$B8249,"mmmm")</f>
        <v>January</v>
      </c>
      <c r="R8249" s="313" t="str">
        <f t="shared" si="168"/>
        <v>1900</v>
      </c>
    </row>
    <row r="8250" ht="24" customHeight="1" spans="16:18">
      <c r="P8250" s="394" t="str">
        <f>TEXT(daily!$B8250,"mmmm")</f>
        <v>January</v>
      </c>
      <c r="R8250" s="313" t="str">
        <f t="shared" si="168"/>
        <v>1900</v>
      </c>
    </row>
    <row r="8251" ht="24" customHeight="1" spans="16:18">
      <c r="P8251" s="394" t="str">
        <f>TEXT(daily!$B8251,"mmmm")</f>
        <v>January</v>
      </c>
      <c r="R8251" s="313" t="str">
        <f t="shared" si="168"/>
        <v>1900</v>
      </c>
    </row>
    <row r="8252" ht="24" customHeight="1" spans="16:18">
      <c r="P8252" s="394" t="str">
        <f>TEXT(daily!$B8252,"mmmm")</f>
        <v>January</v>
      </c>
      <c r="R8252" s="313" t="str">
        <f t="shared" si="168"/>
        <v>1900</v>
      </c>
    </row>
    <row r="8253" ht="24" customHeight="1" spans="16:18">
      <c r="P8253" s="394" t="str">
        <f>TEXT(daily!$B8253,"mmmm")</f>
        <v>January</v>
      </c>
      <c r="R8253" s="313" t="str">
        <f t="shared" si="168"/>
        <v>1900</v>
      </c>
    </row>
    <row r="8254" ht="24" customHeight="1" spans="16:18">
      <c r="P8254" s="394" t="str">
        <f>TEXT(daily!$B8254,"mmmm")</f>
        <v>January</v>
      </c>
      <c r="R8254" s="313" t="str">
        <f t="shared" si="168"/>
        <v>1900</v>
      </c>
    </row>
    <row r="8255" ht="24" customHeight="1" spans="16:18">
      <c r="P8255" s="394" t="str">
        <f>TEXT(daily!$B8255,"mmmm")</f>
        <v>January</v>
      </c>
      <c r="R8255" s="313" t="str">
        <f t="shared" si="168"/>
        <v>1900</v>
      </c>
    </row>
    <row r="8256" ht="24" customHeight="1" spans="16:18">
      <c r="P8256" s="394" t="str">
        <f>TEXT(daily!$B8256,"mmmm")</f>
        <v>January</v>
      </c>
      <c r="R8256" s="313" t="str">
        <f t="shared" si="168"/>
        <v>1900</v>
      </c>
    </row>
    <row r="8257" ht="24" customHeight="1" spans="16:18">
      <c r="P8257" s="394" t="str">
        <f>TEXT(daily!$B8257,"mmmm")</f>
        <v>January</v>
      </c>
      <c r="R8257" s="313" t="str">
        <f t="shared" si="168"/>
        <v>1900</v>
      </c>
    </row>
    <row r="8258" ht="24" customHeight="1" spans="16:18">
      <c r="P8258" s="394" t="str">
        <f>TEXT(daily!$B8258,"mmmm")</f>
        <v>January</v>
      </c>
      <c r="R8258" s="313" t="str">
        <f t="shared" si="168"/>
        <v>1900</v>
      </c>
    </row>
    <row r="8259" ht="24" customHeight="1" spans="16:18">
      <c r="P8259" s="394" t="str">
        <f>TEXT(daily!$B8259,"mmmm")</f>
        <v>January</v>
      </c>
      <c r="R8259" s="313" t="str">
        <f t="shared" si="168"/>
        <v>1900</v>
      </c>
    </row>
    <row r="8260" ht="24" customHeight="1" spans="16:18">
      <c r="P8260" s="394" t="str">
        <f>TEXT(daily!$B8260,"mmmm")</f>
        <v>January</v>
      </c>
      <c r="R8260" s="313" t="str">
        <f t="shared" si="168"/>
        <v>1900</v>
      </c>
    </row>
    <row r="8261" ht="24" customHeight="1" spans="16:18">
      <c r="P8261" s="394" t="str">
        <f>TEXT(daily!$B8261,"mmmm")</f>
        <v>January</v>
      </c>
      <c r="R8261" s="313" t="str">
        <f t="shared" si="168"/>
        <v>1900</v>
      </c>
    </row>
    <row r="8262" ht="24" customHeight="1" spans="16:18">
      <c r="P8262" s="394" t="str">
        <f>TEXT(daily!$B8262,"mmmm")</f>
        <v>January</v>
      </c>
      <c r="R8262" s="313" t="str">
        <f t="shared" si="168"/>
        <v>1900</v>
      </c>
    </row>
    <row r="8263" ht="24" customHeight="1" spans="16:18">
      <c r="P8263" s="394" t="str">
        <f>TEXT(daily!$B8263,"mmmm")</f>
        <v>January</v>
      </c>
      <c r="R8263" s="313" t="str">
        <f t="shared" si="168"/>
        <v>1900</v>
      </c>
    </row>
    <row r="8264" ht="24" customHeight="1" spans="16:18">
      <c r="P8264" s="394" t="str">
        <f>TEXT(daily!$B8264,"mmmm")</f>
        <v>January</v>
      </c>
      <c r="R8264" s="313" t="str">
        <f t="shared" si="168"/>
        <v>1900</v>
      </c>
    </row>
    <row r="8265" ht="24" customHeight="1" spans="16:18">
      <c r="P8265" s="394" t="str">
        <f>TEXT(daily!$B8265,"mmmm")</f>
        <v>January</v>
      </c>
      <c r="R8265" s="313" t="str">
        <f t="shared" si="168"/>
        <v>1900</v>
      </c>
    </row>
    <row r="8266" ht="24" customHeight="1" spans="16:18">
      <c r="P8266" s="394" t="str">
        <f>TEXT(daily!$B8266,"mmmm")</f>
        <v>January</v>
      </c>
      <c r="R8266" s="313" t="str">
        <f t="shared" si="168"/>
        <v>1900</v>
      </c>
    </row>
    <row r="8267" ht="24" customHeight="1" spans="16:18">
      <c r="P8267" s="394" t="str">
        <f>TEXT(daily!$B8267,"mmmm")</f>
        <v>January</v>
      </c>
      <c r="R8267" s="313" t="str">
        <f t="shared" si="168"/>
        <v>1900</v>
      </c>
    </row>
    <row r="8268" ht="24" customHeight="1" spans="16:18">
      <c r="P8268" s="394" t="str">
        <f>TEXT(daily!$B8268,"mmmm")</f>
        <v>January</v>
      </c>
      <c r="R8268" s="313" t="str">
        <f t="shared" si="168"/>
        <v>1900</v>
      </c>
    </row>
    <row r="8269" ht="24" customHeight="1" spans="16:18">
      <c r="P8269" s="394" t="str">
        <f>TEXT(daily!$B8269,"mmmm")</f>
        <v>January</v>
      </c>
      <c r="R8269" s="313" t="str">
        <f t="shared" si="168"/>
        <v>1900</v>
      </c>
    </row>
    <row r="8270" ht="24" customHeight="1" spans="16:18">
      <c r="P8270" s="394" t="str">
        <f>TEXT(daily!$B8270,"mmmm")</f>
        <v>January</v>
      </c>
      <c r="R8270" s="313" t="str">
        <f t="shared" si="168"/>
        <v>1900</v>
      </c>
    </row>
    <row r="8271" ht="24" customHeight="1" spans="16:18">
      <c r="P8271" s="394" t="str">
        <f>TEXT(daily!$B8271,"mmmm")</f>
        <v>January</v>
      </c>
      <c r="R8271" s="313" t="str">
        <f t="shared" ref="R8271:R8334" si="169">TEXT(B8271,"yyyy")</f>
        <v>1900</v>
      </c>
    </row>
    <row r="8272" ht="24" customHeight="1" spans="16:18">
      <c r="P8272" s="394" t="str">
        <f>TEXT(daily!$B8272,"mmmm")</f>
        <v>January</v>
      </c>
      <c r="R8272" s="313" t="str">
        <f t="shared" si="169"/>
        <v>1900</v>
      </c>
    </row>
    <row r="8273" ht="24" customHeight="1" spans="16:18">
      <c r="P8273" s="394" t="str">
        <f>TEXT(daily!$B8273,"mmmm")</f>
        <v>January</v>
      </c>
      <c r="R8273" s="313" t="str">
        <f t="shared" si="169"/>
        <v>1900</v>
      </c>
    </row>
    <row r="8274" ht="24" customHeight="1" spans="16:18">
      <c r="P8274" s="394" t="str">
        <f>TEXT(daily!$B8274,"mmmm")</f>
        <v>January</v>
      </c>
      <c r="R8274" s="313" t="str">
        <f t="shared" si="169"/>
        <v>1900</v>
      </c>
    </row>
    <row r="8275" ht="24" customHeight="1" spans="16:18">
      <c r="P8275" s="394" t="str">
        <f>TEXT(daily!$B8275,"mmmm")</f>
        <v>January</v>
      </c>
      <c r="R8275" s="313" t="str">
        <f t="shared" si="169"/>
        <v>1900</v>
      </c>
    </row>
    <row r="8276" ht="24" customHeight="1" spans="16:18">
      <c r="P8276" s="394" t="str">
        <f>TEXT(daily!$B8276,"mmmm")</f>
        <v>January</v>
      </c>
      <c r="R8276" s="313" t="str">
        <f t="shared" si="169"/>
        <v>1900</v>
      </c>
    </row>
    <row r="8277" ht="24" customHeight="1" spans="16:18">
      <c r="P8277" s="394" t="str">
        <f>TEXT(daily!$B8277,"mmmm")</f>
        <v>January</v>
      </c>
      <c r="R8277" s="313" t="str">
        <f t="shared" si="169"/>
        <v>1900</v>
      </c>
    </row>
    <row r="8278" ht="24" customHeight="1" spans="16:18">
      <c r="P8278" s="394" t="str">
        <f>TEXT(daily!$B8278,"mmmm")</f>
        <v>January</v>
      </c>
      <c r="R8278" s="313" t="str">
        <f t="shared" si="169"/>
        <v>1900</v>
      </c>
    </row>
    <row r="8279" ht="24" customHeight="1" spans="16:18">
      <c r="P8279" s="394" t="str">
        <f>TEXT(daily!$B8279,"mmmm")</f>
        <v>January</v>
      </c>
      <c r="R8279" s="313" t="str">
        <f t="shared" si="169"/>
        <v>1900</v>
      </c>
    </row>
    <row r="8280" ht="24" customHeight="1" spans="16:18">
      <c r="P8280" s="394" t="str">
        <f>TEXT(daily!$B8280,"mmmm")</f>
        <v>January</v>
      </c>
      <c r="R8280" s="313" t="str">
        <f t="shared" si="169"/>
        <v>1900</v>
      </c>
    </row>
    <row r="8281" ht="24" customHeight="1" spans="16:18">
      <c r="P8281" s="394" t="str">
        <f>TEXT(daily!$B8281,"mmmm")</f>
        <v>January</v>
      </c>
      <c r="R8281" s="313" t="str">
        <f t="shared" si="169"/>
        <v>1900</v>
      </c>
    </row>
    <row r="8282" ht="24" customHeight="1" spans="16:18">
      <c r="P8282" s="394" t="str">
        <f>TEXT(daily!$B8282,"mmmm")</f>
        <v>January</v>
      </c>
      <c r="R8282" s="313" t="str">
        <f t="shared" si="169"/>
        <v>1900</v>
      </c>
    </row>
    <row r="8283" ht="24" customHeight="1" spans="16:18">
      <c r="P8283" s="394" t="str">
        <f>TEXT(daily!$B8283,"mmmm")</f>
        <v>January</v>
      </c>
      <c r="R8283" s="313" t="str">
        <f t="shared" si="169"/>
        <v>1900</v>
      </c>
    </row>
    <row r="8284" ht="24" customHeight="1" spans="16:18">
      <c r="P8284" s="394" t="str">
        <f>TEXT(daily!$B8284,"mmmm")</f>
        <v>January</v>
      </c>
      <c r="R8284" s="313" t="str">
        <f t="shared" si="169"/>
        <v>1900</v>
      </c>
    </row>
    <row r="8285" ht="24" customHeight="1" spans="16:18">
      <c r="P8285" s="394" t="str">
        <f>TEXT(daily!$B8285,"mmmm")</f>
        <v>January</v>
      </c>
      <c r="R8285" s="313" t="str">
        <f t="shared" si="169"/>
        <v>1900</v>
      </c>
    </row>
    <row r="8286" ht="24" customHeight="1" spans="16:18">
      <c r="P8286" s="394" t="str">
        <f>TEXT(daily!$B8286,"mmmm")</f>
        <v>January</v>
      </c>
      <c r="R8286" s="313" t="str">
        <f t="shared" si="169"/>
        <v>1900</v>
      </c>
    </row>
    <row r="8287" ht="24" customHeight="1" spans="16:18">
      <c r="P8287" s="394" t="str">
        <f>TEXT(daily!$B8287,"mmmm")</f>
        <v>January</v>
      </c>
      <c r="R8287" s="313" t="str">
        <f t="shared" si="169"/>
        <v>1900</v>
      </c>
    </row>
    <row r="8288" ht="24" customHeight="1" spans="16:18">
      <c r="P8288" s="394" t="str">
        <f>TEXT(daily!$B8288,"mmmm")</f>
        <v>January</v>
      </c>
      <c r="R8288" s="313" t="str">
        <f t="shared" si="169"/>
        <v>1900</v>
      </c>
    </row>
    <row r="8289" ht="24" customHeight="1" spans="16:18">
      <c r="P8289" s="394" t="str">
        <f>TEXT(daily!$B8289,"mmmm")</f>
        <v>January</v>
      </c>
      <c r="R8289" s="313" t="str">
        <f t="shared" si="169"/>
        <v>1900</v>
      </c>
    </row>
    <row r="8290" ht="24" customHeight="1" spans="16:18">
      <c r="P8290" s="394" t="str">
        <f>TEXT(daily!$B8290,"mmmm")</f>
        <v>January</v>
      </c>
      <c r="R8290" s="313" t="str">
        <f t="shared" si="169"/>
        <v>1900</v>
      </c>
    </row>
    <row r="8291" ht="24" customHeight="1" spans="16:18">
      <c r="P8291" s="394" t="str">
        <f>TEXT(daily!$B8291,"mmmm")</f>
        <v>January</v>
      </c>
      <c r="R8291" s="313" t="str">
        <f t="shared" si="169"/>
        <v>1900</v>
      </c>
    </row>
    <row r="8292" ht="24" customHeight="1" spans="16:18">
      <c r="P8292" s="394" t="str">
        <f>TEXT(daily!$B8292,"mmmm")</f>
        <v>January</v>
      </c>
      <c r="R8292" s="313" t="str">
        <f t="shared" si="169"/>
        <v>1900</v>
      </c>
    </row>
    <row r="8293" ht="24" customHeight="1" spans="16:18">
      <c r="P8293" s="394" t="str">
        <f>TEXT(daily!$B8293,"mmmm")</f>
        <v>January</v>
      </c>
      <c r="R8293" s="313" t="str">
        <f t="shared" si="169"/>
        <v>1900</v>
      </c>
    </row>
    <row r="8294" ht="24" customHeight="1" spans="16:18">
      <c r="P8294" s="394" t="str">
        <f>TEXT(daily!$B8294,"mmmm")</f>
        <v>January</v>
      </c>
      <c r="R8294" s="313" t="str">
        <f t="shared" si="169"/>
        <v>1900</v>
      </c>
    </row>
    <row r="8295" ht="24" customHeight="1" spans="16:18">
      <c r="P8295" s="394" t="str">
        <f>TEXT(daily!$B8295,"mmmm")</f>
        <v>January</v>
      </c>
      <c r="R8295" s="313" t="str">
        <f t="shared" si="169"/>
        <v>1900</v>
      </c>
    </row>
    <row r="8296" ht="24" customHeight="1" spans="16:18">
      <c r="P8296" s="394" t="str">
        <f>TEXT(daily!$B8296,"mmmm")</f>
        <v>January</v>
      </c>
      <c r="R8296" s="313" t="str">
        <f t="shared" si="169"/>
        <v>1900</v>
      </c>
    </row>
    <row r="8297" ht="24" customHeight="1" spans="16:18">
      <c r="P8297" s="394" t="str">
        <f>TEXT(daily!$B8297,"mmmm")</f>
        <v>January</v>
      </c>
      <c r="R8297" s="313" t="str">
        <f t="shared" si="169"/>
        <v>1900</v>
      </c>
    </row>
    <row r="8298" ht="24" customHeight="1" spans="16:18">
      <c r="P8298" s="394" t="str">
        <f>TEXT(daily!$B8298,"mmmm")</f>
        <v>January</v>
      </c>
      <c r="R8298" s="313" t="str">
        <f t="shared" si="169"/>
        <v>1900</v>
      </c>
    </row>
    <row r="8299" ht="24" customHeight="1" spans="16:18">
      <c r="P8299" s="394" t="str">
        <f>TEXT(daily!$B8299,"mmmm")</f>
        <v>January</v>
      </c>
      <c r="R8299" s="313" t="str">
        <f t="shared" si="169"/>
        <v>1900</v>
      </c>
    </row>
    <row r="8300" ht="24" customHeight="1" spans="16:18">
      <c r="P8300" s="394" t="str">
        <f>TEXT(daily!$B8300,"mmmm")</f>
        <v>January</v>
      </c>
      <c r="R8300" s="313" t="str">
        <f t="shared" si="169"/>
        <v>1900</v>
      </c>
    </row>
    <row r="8301" ht="24" customHeight="1" spans="16:18">
      <c r="P8301" s="394" t="str">
        <f>TEXT(daily!$B8301,"mmmm")</f>
        <v>January</v>
      </c>
      <c r="R8301" s="313" t="str">
        <f t="shared" si="169"/>
        <v>1900</v>
      </c>
    </row>
    <row r="8302" ht="24" customHeight="1" spans="16:18">
      <c r="P8302" s="394" t="str">
        <f>TEXT(daily!$B8302,"mmmm")</f>
        <v>January</v>
      </c>
      <c r="R8302" s="313" t="str">
        <f t="shared" si="169"/>
        <v>1900</v>
      </c>
    </row>
    <row r="8303" ht="24" customHeight="1" spans="16:18">
      <c r="P8303" s="394" t="str">
        <f>TEXT(daily!$B8303,"mmmm")</f>
        <v>January</v>
      </c>
      <c r="R8303" s="313" t="str">
        <f t="shared" si="169"/>
        <v>1900</v>
      </c>
    </row>
    <row r="8304" ht="24" customHeight="1" spans="16:18">
      <c r="P8304" s="394" t="str">
        <f>TEXT(daily!$B8304,"mmmm")</f>
        <v>January</v>
      </c>
      <c r="R8304" s="313" t="str">
        <f t="shared" si="169"/>
        <v>1900</v>
      </c>
    </row>
    <row r="8305" ht="24" customHeight="1" spans="16:18">
      <c r="P8305" s="394" t="str">
        <f>TEXT(daily!$B8305,"mmmm")</f>
        <v>January</v>
      </c>
      <c r="R8305" s="313" t="str">
        <f t="shared" si="169"/>
        <v>1900</v>
      </c>
    </row>
    <row r="8306" ht="24" customHeight="1" spans="16:18">
      <c r="P8306" s="394" t="str">
        <f>TEXT(daily!$B8306,"mmmm")</f>
        <v>January</v>
      </c>
      <c r="R8306" s="313" t="str">
        <f t="shared" si="169"/>
        <v>1900</v>
      </c>
    </row>
    <row r="8307" ht="24" customHeight="1" spans="16:18">
      <c r="P8307" s="394" t="str">
        <f>TEXT(daily!$B8307,"mmmm")</f>
        <v>January</v>
      </c>
      <c r="R8307" s="313" t="str">
        <f t="shared" si="169"/>
        <v>1900</v>
      </c>
    </row>
    <row r="8308" ht="24" customHeight="1" spans="16:18">
      <c r="P8308" s="394" t="str">
        <f>TEXT(daily!$B8308,"mmmm")</f>
        <v>January</v>
      </c>
      <c r="R8308" s="313" t="str">
        <f t="shared" si="169"/>
        <v>1900</v>
      </c>
    </row>
    <row r="8309" ht="24" customHeight="1" spans="16:18">
      <c r="P8309" s="394" t="str">
        <f>TEXT(daily!$B8309,"mmmm")</f>
        <v>January</v>
      </c>
      <c r="R8309" s="313" t="str">
        <f t="shared" si="169"/>
        <v>1900</v>
      </c>
    </row>
    <row r="8310" ht="24" customHeight="1" spans="16:18">
      <c r="P8310" s="394" t="str">
        <f>TEXT(daily!$B8310,"mmmm")</f>
        <v>January</v>
      </c>
      <c r="R8310" s="313" t="str">
        <f t="shared" si="169"/>
        <v>1900</v>
      </c>
    </row>
    <row r="8311" ht="24" customHeight="1" spans="16:18">
      <c r="P8311" s="394" t="str">
        <f>TEXT(daily!$B8311,"mmmm")</f>
        <v>January</v>
      </c>
      <c r="R8311" s="313" t="str">
        <f t="shared" si="169"/>
        <v>1900</v>
      </c>
    </row>
    <row r="8312" ht="24" customHeight="1" spans="16:18">
      <c r="P8312" s="394" t="str">
        <f>TEXT(daily!$B8312,"mmmm")</f>
        <v>January</v>
      </c>
      <c r="R8312" s="313" t="str">
        <f t="shared" si="169"/>
        <v>1900</v>
      </c>
    </row>
    <row r="8313" ht="24" customHeight="1" spans="16:18">
      <c r="P8313" s="394" t="str">
        <f>TEXT(daily!$B8313,"mmmm")</f>
        <v>January</v>
      </c>
      <c r="R8313" s="313" t="str">
        <f t="shared" si="169"/>
        <v>1900</v>
      </c>
    </row>
    <row r="8314" ht="24" customHeight="1" spans="16:18">
      <c r="P8314" s="394" t="str">
        <f>TEXT(daily!$B8314,"mmmm")</f>
        <v>January</v>
      </c>
      <c r="R8314" s="313" t="str">
        <f t="shared" si="169"/>
        <v>1900</v>
      </c>
    </row>
    <row r="8315" ht="24" customHeight="1" spans="16:18">
      <c r="P8315" s="394" t="str">
        <f>TEXT(daily!$B8315,"mmmm")</f>
        <v>January</v>
      </c>
      <c r="R8315" s="313" t="str">
        <f t="shared" si="169"/>
        <v>1900</v>
      </c>
    </row>
    <row r="8316" ht="24" customHeight="1" spans="16:18">
      <c r="P8316" s="394" t="str">
        <f>TEXT(daily!$B8316,"mmmm")</f>
        <v>January</v>
      </c>
      <c r="R8316" s="313" t="str">
        <f t="shared" si="169"/>
        <v>1900</v>
      </c>
    </row>
    <row r="8317" ht="24" customHeight="1" spans="16:18">
      <c r="P8317" s="394" t="str">
        <f>TEXT(daily!$B8317,"mmmm")</f>
        <v>January</v>
      </c>
      <c r="R8317" s="313" t="str">
        <f t="shared" si="169"/>
        <v>1900</v>
      </c>
    </row>
    <row r="8318" ht="24" customHeight="1" spans="16:18">
      <c r="P8318" s="394" t="str">
        <f>TEXT(daily!$B8318,"mmmm")</f>
        <v>January</v>
      </c>
      <c r="R8318" s="313" t="str">
        <f t="shared" si="169"/>
        <v>1900</v>
      </c>
    </row>
    <row r="8319" ht="24" customHeight="1" spans="16:18">
      <c r="P8319" s="394" t="str">
        <f>TEXT(daily!$B8319,"mmmm")</f>
        <v>January</v>
      </c>
      <c r="R8319" s="313" t="str">
        <f t="shared" si="169"/>
        <v>1900</v>
      </c>
    </row>
    <row r="8320" ht="24" customHeight="1" spans="16:18">
      <c r="P8320" s="394" t="str">
        <f>TEXT(daily!$B8320,"mmmm")</f>
        <v>January</v>
      </c>
      <c r="R8320" s="313" t="str">
        <f t="shared" si="169"/>
        <v>1900</v>
      </c>
    </row>
    <row r="8321" ht="24" customHeight="1" spans="16:18">
      <c r="P8321" s="394" t="str">
        <f>TEXT(daily!$B8321,"mmmm")</f>
        <v>January</v>
      </c>
      <c r="R8321" s="313" t="str">
        <f t="shared" si="169"/>
        <v>1900</v>
      </c>
    </row>
    <row r="8322" ht="24" customHeight="1" spans="16:18">
      <c r="P8322" s="394" t="str">
        <f>TEXT(daily!$B8322,"mmmm")</f>
        <v>January</v>
      </c>
      <c r="R8322" s="313" t="str">
        <f t="shared" si="169"/>
        <v>1900</v>
      </c>
    </row>
    <row r="8323" ht="24" customHeight="1" spans="16:18">
      <c r="P8323" s="394" t="str">
        <f>TEXT(daily!$B8323,"mmmm")</f>
        <v>January</v>
      </c>
      <c r="R8323" s="313" t="str">
        <f t="shared" si="169"/>
        <v>1900</v>
      </c>
    </row>
    <row r="8324" ht="24" customHeight="1" spans="16:18">
      <c r="P8324" s="394" t="str">
        <f>TEXT(daily!$B8324,"mmmm")</f>
        <v>January</v>
      </c>
      <c r="R8324" s="313" t="str">
        <f t="shared" si="169"/>
        <v>1900</v>
      </c>
    </row>
    <row r="8325" ht="24" customHeight="1" spans="16:18">
      <c r="P8325" s="394" t="str">
        <f>TEXT(daily!$B8325,"mmmm")</f>
        <v>January</v>
      </c>
      <c r="R8325" s="313" t="str">
        <f t="shared" si="169"/>
        <v>1900</v>
      </c>
    </row>
    <row r="8326" ht="24" customHeight="1" spans="16:18">
      <c r="P8326" s="394" t="str">
        <f>TEXT(daily!$B8326,"mmmm")</f>
        <v>January</v>
      </c>
      <c r="R8326" s="313" t="str">
        <f t="shared" si="169"/>
        <v>1900</v>
      </c>
    </row>
    <row r="8327" ht="24" customHeight="1" spans="16:18">
      <c r="P8327" s="394" t="str">
        <f>TEXT(daily!$B8327,"mmmm")</f>
        <v>January</v>
      </c>
      <c r="R8327" s="313" t="str">
        <f t="shared" si="169"/>
        <v>1900</v>
      </c>
    </row>
    <row r="8328" ht="24" customHeight="1" spans="16:18">
      <c r="P8328" s="394" t="str">
        <f>TEXT(daily!$B8328,"mmmm")</f>
        <v>January</v>
      </c>
      <c r="R8328" s="313" t="str">
        <f t="shared" si="169"/>
        <v>1900</v>
      </c>
    </row>
    <row r="8329" ht="24" customHeight="1" spans="16:18">
      <c r="P8329" s="394" t="str">
        <f>TEXT(daily!$B8329,"mmmm")</f>
        <v>January</v>
      </c>
      <c r="R8329" s="313" t="str">
        <f t="shared" si="169"/>
        <v>1900</v>
      </c>
    </row>
    <row r="8330" ht="24" customHeight="1" spans="16:18">
      <c r="P8330" s="394" t="str">
        <f>TEXT(daily!$B8330,"mmmm")</f>
        <v>January</v>
      </c>
      <c r="R8330" s="313" t="str">
        <f t="shared" si="169"/>
        <v>1900</v>
      </c>
    </row>
    <row r="8331" ht="24" customHeight="1" spans="16:18">
      <c r="P8331" s="394" t="str">
        <f>TEXT(daily!$B8331,"mmmm")</f>
        <v>January</v>
      </c>
      <c r="R8331" s="313" t="str">
        <f t="shared" si="169"/>
        <v>1900</v>
      </c>
    </row>
    <row r="8332" ht="24" customHeight="1" spans="16:18">
      <c r="P8332" s="394" t="str">
        <f>TEXT(daily!$B8332,"mmmm")</f>
        <v>January</v>
      </c>
      <c r="R8332" s="313" t="str">
        <f t="shared" si="169"/>
        <v>1900</v>
      </c>
    </row>
    <row r="8333" ht="24" customHeight="1" spans="16:18">
      <c r="P8333" s="394" t="str">
        <f>TEXT(daily!$B8333,"mmmm")</f>
        <v>January</v>
      </c>
      <c r="R8333" s="313" t="str">
        <f t="shared" si="169"/>
        <v>1900</v>
      </c>
    </row>
    <row r="8334" ht="24" customHeight="1" spans="16:18">
      <c r="P8334" s="394" t="str">
        <f>TEXT(daily!$B8334,"mmmm")</f>
        <v>January</v>
      </c>
      <c r="R8334" s="313" t="str">
        <f t="shared" si="169"/>
        <v>1900</v>
      </c>
    </row>
    <row r="8335" ht="24" customHeight="1" spans="16:18">
      <c r="P8335" s="394" t="str">
        <f>TEXT(daily!$B8335,"mmmm")</f>
        <v>January</v>
      </c>
      <c r="R8335" s="313" t="str">
        <f t="shared" ref="R8335:R8398" si="170">TEXT(B8335,"yyyy")</f>
        <v>1900</v>
      </c>
    </row>
    <row r="8336" ht="24" customHeight="1" spans="16:18">
      <c r="P8336" s="394" t="str">
        <f>TEXT(daily!$B8336,"mmmm")</f>
        <v>January</v>
      </c>
      <c r="R8336" s="313" t="str">
        <f t="shared" si="170"/>
        <v>1900</v>
      </c>
    </row>
    <row r="8337" ht="24" customHeight="1" spans="16:18">
      <c r="P8337" s="394" t="str">
        <f>TEXT(daily!$B8337,"mmmm")</f>
        <v>January</v>
      </c>
      <c r="R8337" s="313" t="str">
        <f t="shared" si="170"/>
        <v>1900</v>
      </c>
    </row>
    <row r="8338" ht="24" customHeight="1" spans="16:18">
      <c r="P8338" s="394" t="str">
        <f>TEXT(daily!$B8338,"mmmm")</f>
        <v>January</v>
      </c>
      <c r="R8338" s="313" t="str">
        <f t="shared" si="170"/>
        <v>1900</v>
      </c>
    </row>
    <row r="8339" ht="24" customHeight="1" spans="16:18">
      <c r="P8339" s="394" t="str">
        <f>TEXT(daily!$B8339,"mmmm")</f>
        <v>January</v>
      </c>
      <c r="R8339" s="313" t="str">
        <f t="shared" si="170"/>
        <v>1900</v>
      </c>
    </row>
    <row r="8340" ht="24" customHeight="1" spans="16:18">
      <c r="P8340" s="394" t="str">
        <f>TEXT(daily!$B8340,"mmmm")</f>
        <v>January</v>
      </c>
      <c r="R8340" s="313" t="str">
        <f t="shared" si="170"/>
        <v>1900</v>
      </c>
    </row>
    <row r="8341" ht="24" customHeight="1" spans="16:18">
      <c r="P8341" s="394" t="str">
        <f>TEXT(daily!$B8341,"mmmm")</f>
        <v>January</v>
      </c>
      <c r="R8341" s="313" t="str">
        <f t="shared" si="170"/>
        <v>1900</v>
      </c>
    </row>
    <row r="8342" ht="24" customHeight="1" spans="16:18">
      <c r="P8342" s="394" t="str">
        <f>TEXT(daily!$B8342,"mmmm")</f>
        <v>January</v>
      </c>
      <c r="R8342" s="313" t="str">
        <f t="shared" si="170"/>
        <v>1900</v>
      </c>
    </row>
    <row r="8343" ht="24" customHeight="1" spans="16:18">
      <c r="P8343" s="394" t="str">
        <f>TEXT(daily!$B8343,"mmmm")</f>
        <v>January</v>
      </c>
      <c r="R8343" s="313" t="str">
        <f t="shared" si="170"/>
        <v>1900</v>
      </c>
    </row>
    <row r="8344" ht="24" customHeight="1" spans="16:18">
      <c r="P8344" s="394" t="str">
        <f>TEXT(daily!$B8344,"mmmm")</f>
        <v>January</v>
      </c>
      <c r="R8344" s="313" t="str">
        <f t="shared" si="170"/>
        <v>1900</v>
      </c>
    </row>
    <row r="8345" ht="24" customHeight="1" spans="16:18">
      <c r="P8345" s="394" t="str">
        <f>TEXT(daily!$B8345,"mmmm")</f>
        <v>January</v>
      </c>
      <c r="R8345" s="313" t="str">
        <f t="shared" si="170"/>
        <v>1900</v>
      </c>
    </row>
    <row r="8346" ht="24" customHeight="1" spans="16:18">
      <c r="P8346" s="394" t="str">
        <f>TEXT(daily!$B8346,"mmmm")</f>
        <v>January</v>
      </c>
      <c r="R8346" s="313" t="str">
        <f t="shared" si="170"/>
        <v>1900</v>
      </c>
    </row>
    <row r="8347" ht="24" customHeight="1" spans="16:18">
      <c r="P8347" s="394" t="str">
        <f>TEXT(daily!$B8347,"mmmm")</f>
        <v>January</v>
      </c>
      <c r="R8347" s="313" t="str">
        <f t="shared" si="170"/>
        <v>1900</v>
      </c>
    </row>
    <row r="8348" ht="24" customHeight="1" spans="16:18">
      <c r="P8348" s="394" t="str">
        <f>TEXT(daily!$B8348,"mmmm")</f>
        <v>January</v>
      </c>
      <c r="R8348" s="313" t="str">
        <f t="shared" si="170"/>
        <v>1900</v>
      </c>
    </row>
    <row r="8349" ht="24" customHeight="1" spans="16:18">
      <c r="P8349" s="394" t="str">
        <f>TEXT(daily!$B8349,"mmmm")</f>
        <v>January</v>
      </c>
      <c r="R8349" s="313" t="str">
        <f t="shared" si="170"/>
        <v>1900</v>
      </c>
    </row>
    <row r="8350" ht="24" customHeight="1" spans="16:18">
      <c r="P8350" s="394" t="str">
        <f>TEXT(daily!$B8350,"mmmm")</f>
        <v>January</v>
      </c>
      <c r="R8350" s="313" t="str">
        <f t="shared" si="170"/>
        <v>1900</v>
      </c>
    </row>
    <row r="8351" ht="24" customHeight="1" spans="16:18">
      <c r="P8351" s="394" t="str">
        <f>TEXT(daily!$B8351,"mmmm")</f>
        <v>January</v>
      </c>
      <c r="R8351" s="313" t="str">
        <f t="shared" si="170"/>
        <v>1900</v>
      </c>
    </row>
    <row r="8352" ht="24" customHeight="1" spans="16:18">
      <c r="P8352" s="394" t="str">
        <f>TEXT(daily!$B8352,"mmmm")</f>
        <v>January</v>
      </c>
      <c r="R8352" s="313" t="str">
        <f t="shared" si="170"/>
        <v>1900</v>
      </c>
    </row>
    <row r="8353" ht="24" customHeight="1" spans="16:18">
      <c r="P8353" s="394" t="str">
        <f>TEXT(daily!$B8353,"mmmm")</f>
        <v>January</v>
      </c>
      <c r="R8353" s="313" t="str">
        <f t="shared" si="170"/>
        <v>1900</v>
      </c>
    </row>
    <row r="8354" ht="24" customHeight="1" spans="16:18">
      <c r="P8354" s="394" t="str">
        <f>TEXT(daily!$B8354,"mmmm")</f>
        <v>January</v>
      </c>
      <c r="R8354" s="313" t="str">
        <f t="shared" si="170"/>
        <v>1900</v>
      </c>
    </row>
    <row r="8355" ht="24" customHeight="1" spans="16:18">
      <c r="P8355" s="394" t="str">
        <f>TEXT(daily!$B8355,"mmmm")</f>
        <v>January</v>
      </c>
      <c r="R8355" s="313" t="str">
        <f t="shared" si="170"/>
        <v>1900</v>
      </c>
    </row>
    <row r="8356" ht="24" customHeight="1" spans="16:18">
      <c r="P8356" s="394" t="str">
        <f>TEXT(daily!$B8356,"mmmm")</f>
        <v>January</v>
      </c>
      <c r="R8356" s="313" t="str">
        <f t="shared" si="170"/>
        <v>1900</v>
      </c>
    </row>
    <row r="8357" ht="24" customHeight="1" spans="16:18">
      <c r="P8357" s="394" t="str">
        <f>TEXT(daily!$B8357,"mmmm")</f>
        <v>January</v>
      </c>
      <c r="R8357" s="313" t="str">
        <f t="shared" si="170"/>
        <v>1900</v>
      </c>
    </row>
    <row r="8358" ht="24" customHeight="1" spans="16:18">
      <c r="P8358" s="394" t="str">
        <f>TEXT(daily!$B8358,"mmmm")</f>
        <v>January</v>
      </c>
      <c r="R8358" s="313" t="str">
        <f t="shared" si="170"/>
        <v>1900</v>
      </c>
    </row>
    <row r="8359" ht="24" customHeight="1" spans="16:18">
      <c r="P8359" s="394" t="str">
        <f>TEXT(daily!$B8359,"mmmm")</f>
        <v>January</v>
      </c>
      <c r="R8359" s="313" t="str">
        <f t="shared" si="170"/>
        <v>1900</v>
      </c>
    </row>
    <row r="8360" ht="24" customHeight="1" spans="16:18">
      <c r="P8360" s="394" t="str">
        <f>TEXT(daily!$B8360,"mmmm")</f>
        <v>January</v>
      </c>
      <c r="R8360" s="313" t="str">
        <f t="shared" si="170"/>
        <v>1900</v>
      </c>
    </row>
    <row r="8361" ht="24" customHeight="1" spans="16:18">
      <c r="P8361" s="394" t="str">
        <f>TEXT(daily!$B8361,"mmmm")</f>
        <v>January</v>
      </c>
      <c r="R8361" s="313" t="str">
        <f t="shared" si="170"/>
        <v>1900</v>
      </c>
    </row>
    <row r="8362" ht="24" customHeight="1" spans="16:18">
      <c r="P8362" s="394" t="str">
        <f>TEXT(daily!$B8362,"mmmm")</f>
        <v>January</v>
      </c>
      <c r="R8362" s="313" t="str">
        <f t="shared" si="170"/>
        <v>1900</v>
      </c>
    </row>
    <row r="8363" ht="24" customHeight="1" spans="16:18">
      <c r="P8363" s="394" t="str">
        <f>TEXT(daily!$B8363,"mmmm")</f>
        <v>January</v>
      </c>
      <c r="R8363" s="313" t="str">
        <f t="shared" si="170"/>
        <v>1900</v>
      </c>
    </row>
    <row r="8364" ht="24" customHeight="1" spans="16:18">
      <c r="P8364" s="394" t="str">
        <f>TEXT(daily!$B8364,"mmmm")</f>
        <v>January</v>
      </c>
      <c r="R8364" s="313" t="str">
        <f t="shared" si="170"/>
        <v>1900</v>
      </c>
    </row>
    <row r="8365" ht="24" customHeight="1" spans="16:18">
      <c r="P8365" s="394" t="str">
        <f>TEXT(daily!$B8365,"mmmm")</f>
        <v>January</v>
      </c>
      <c r="R8365" s="313" t="str">
        <f t="shared" si="170"/>
        <v>1900</v>
      </c>
    </row>
    <row r="8366" ht="24" customHeight="1" spans="16:18">
      <c r="P8366" s="394" t="str">
        <f>TEXT(daily!$B8366,"mmmm")</f>
        <v>January</v>
      </c>
      <c r="R8366" s="313" t="str">
        <f t="shared" si="170"/>
        <v>1900</v>
      </c>
    </row>
    <row r="8367" ht="24" customHeight="1" spans="16:18">
      <c r="P8367" s="394" t="str">
        <f>TEXT(daily!$B8367,"mmmm")</f>
        <v>January</v>
      </c>
      <c r="R8367" s="313" t="str">
        <f t="shared" si="170"/>
        <v>1900</v>
      </c>
    </row>
    <row r="8368" ht="24" customHeight="1" spans="16:18">
      <c r="P8368" s="394" t="str">
        <f>TEXT(daily!$B8368,"mmmm")</f>
        <v>January</v>
      </c>
      <c r="R8368" s="313" t="str">
        <f t="shared" si="170"/>
        <v>1900</v>
      </c>
    </row>
    <row r="8369" ht="24" customHeight="1" spans="16:18">
      <c r="P8369" s="394" t="str">
        <f>TEXT(daily!$B8369,"mmmm")</f>
        <v>January</v>
      </c>
      <c r="R8369" s="313" t="str">
        <f t="shared" si="170"/>
        <v>1900</v>
      </c>
    </row>
    <row r="8370" ht="24" customHeight="1" spans="16:18">
      <c r="P8370" s="394" t="str">
        <f>TEXT(daily!$B8370,"mmmm")</f>
        <v>January</v>
      </c>
      <c r="R8370" s="313" t="str">
        <f t="shared" si="170"/>
        <v>1900</v>
      </c>
    </row>
    <row r="8371" ht="24" customHeight="1" spans="16:18">
      <c r="P8371" s="394" t="str">
        <f>TEXT(daily!$B8371,"mmmm")</f>
        <v>January</v>
      </c>
      <c r="R8371" s="313" t="str">
        <f t="shared" si="170"/>
        <v>1900</v>
      </c>
    </row>
    <row r="8372" ht="24" customHeight="1" spans="16:18">
      <c r="P8372" s="394" t="str">
        <f>TEXT(daily!$B8372,"mmmm")</f>
        <v>January</v>
      </c>
      <c r="R8372" s="313" t="str">
        <f t="shared" si="170"/>
        <v>1900</v>
      </c>
    </row>
    <row r="8373" ht="24" customHeight="1" spans="16:18">
      <c r="P8373" s="394" t="str">
        <f>TEXT(daily!$B8373,"mmmm")</f>
        <v>January</v>
      </c>
      <c r="R8373" s="313" t="str">
        <f t="shared" si="170"/>
        <v>1900</v>
      </c>
    </row>
    <row r="8374" ht="24" customHeight="1" spans="16:18">
      <c r="P8374" s="394" t="str">
        <f>TEXT(daily!$B8374,"mmmm")</f>
        <v>January</v>
      </c>
      <c r="R8374" s="313" t="str">
        <f t="shared" si="170"/>
        <v>1900</v>
      </c>
    </row>
    <row r="8375" ht="24" customHeight="1" spans="16:18">
      <c r="P8375" s="394" t="str">
        <f>TEXT(daily!$B8375,"mmmm")</f>
        <v>January</v>
      </c>
      <c r="R8375" s="313" t="str">
        <f t="shared" si="170"/>
        <v>1900</v>
      </c>
    </row>
    <row r="8376" ht="24" customHeight="1" spans="16:18">
      <c r="P8376" s="394" t="str">
        <f>TEXT(daily!$B8376,"mmmm")</f>
        <v>January</v>
      </c>
      <c r="R8376" s="313" t="str">
        <f t="shared" si="170"/>
        <v>1900</v>
      </c>
    </row>
    <row r="8377" ht="24" customHeight="1" spans="16:18">
      <c r="P8377" s="394" t="str">
        <f>TEXT(daily!$B8377,"mmmm")</f>
        <v>January</v>
      </c>
      <c r="R8377" s="313" t="str">
        <f t="shared" si="170"/>
        <v>1900</v>
      </c>
    </row>
    <row r="8378" ht="24" customHeight="1" spans="16:18">
      <c r="P8378" s="394" t="str">
        <f>TEXT(daily!$B8378,"mmmm")</f>
        <v>January</v>
      </c>
      <c r="R8378" s="313" t="str">
        <f t="shared" si="170"/>
        <v>1900</v>
      </c>
    </row>
    <row r="8379" ht="24" customHeight="1" spans="16:18">
      <c r="P8379" s="394" t="str">
        <f>TEXT(daily!$B8379,"mmmm")</f>
        <v>January</v>
      </c>
      <c r="R8379" s="313" t="str">
        <f t="shared" si="170"/>
        <v>1900</v>
      </c>
    </row>
    <row r="8380" ht="24" customHeight="1" spans="16:18">
      <c r="P8380" s="394" t="str">
        <f>TEXT(daily!$B8380,"mmmm")</f>
        <v>January</v>
      </c>
      <c r="R8380" s="313" t="str">
        <f t="shared" si="170"/>
        <v>1900</v>
      </c>
    </row>
    <row r="8381" ht="24" customHeight="1" spans="16:18">
      <c r="P8381" s="394" t="str">
        <f>TEXT(daily!$B8381,"mmmm")</f>
        <v>January</v>
      </c>
      <c r="R8381" s="313" t="str">
        <f t="shared" si="170"/>
        <v>1900</v>
      </c>
    </row>
    <row r="8382" ht="24" customHeight="1" spans="16:18">
      <c r="P8382" s="394" t="str">
        <f>TEXT(daily!$B8382,"mmmm")</f>
        <v>January</v>
      </c>
      <c r="R8382" s="313" t="str">
        <f t="shared" si="170"/>
        <v>1900</v>
      </c>
    </row>
    <row r="8383" ht="24" customHeight="1" spans="16:18">
      <c r="P8383" s="394" t="str">
        <f>TEXT(daily!$B8383,"mmmm")</f>
        <v>January</v>
      </c>
      <c r="R8383" s="313" t="str">
        <f t="shared" si="170"/>
        <v>1900</v>
      </c>
    </row>
    <row r="8384" ht="24" customHeight="1" spans="16:18">
      <c r="P8384" s="394" t="str">
        <f>TEXT(daily!$B8384,"mmmm")</f>
        <v>January</v>
      </c>
      <c r="R8384" s="313" t="str">
        <f t="shared" si="170"/>
        <v>1900</v>
      </c>
    </row>
    <row r="8385" ht="24" customHeight="1" spans="16:18">
      <c r="P8385" s="394" t="str">
        <f>TEXT(daily!$B8385,"mmmm")</f>
        <v>January</v>
      </c>
      <c r="R8385" s="313" t="str">
        <f t="shared" si="170"/>
        <v>1900</v>
      </c>
    </row>
    <row r="8386" ht="24" customHeight="1" spans="16:18">
      <c r="P8386" s="394" t="str">
        <f>TEXT(daily!$B8386,"mmmm")</f>
        <v>January</v>
      </c>
      <c r="R8386" s="313" t="str">
        <f t="shared" si="170"/>
        <v>1900</v>
      </c>
    </row>
    <row r="8387" ht="24" customHeight="1" spans="16:18">
      <c r="P8387" s="394" t="str">
        <f>TEXT(daily!$B8387,"mmmm")</f>
        <v>January</v>
      </c>
      <c r="R8387" s="313" t="str">
        <f t="shared" si="170"/>
        <v>1900</v>
      </c>
    </row>
    <row r="8388" ht="24" customHeight="1" spans="16:18">
      <c r="P8388" s="394" t="str">
        <f>TEXT(daily!$B8388,"mmmm")</f>
        <v>January</v>
      </c>
      <c r="R8388" s="313" t="str">
        <f t="shared" si="170"/>
        <v>1900</v>
      </c>
    </row>
    <row r="8389" ht="24" customHeight="1" spans="16:18">
      <c r="P8389" s="394" t="str">
        <f>TEXT(daily!$B8389,"mmmm")</f>
        <v>January</v>
      </c>
      <c r="R8389" s="313" t="str">
        <f t="shared" si="170"/>
        <v>1900</v>
      </c>
    </row>
    <row r="8390" ht="24" customHeight="1" spans="16:18">
      <c r="P8390" s="394" t="str">
        <f>TEXT(daily!$B8390,"mmmm")</f>
        <v>January</v>
      </c>
      <c r="R8390" s="313" t="str">
        <f t="shared" si="170"/>
        <v>1900</v>
      </c>
    </row>
    <row r="8391" ht="24" customHeight="1" spans="16:18">
      <c r="P8391" s="394" t="str">
        <f>TEXT(daily!$B8391,"mmmm")</f>
        <v>January</v>
      </c>
      <c r="R8391" s="313" t="str">
        <f t="shared" si="170"/>
        <v>1900</v>
      </c>
    </row>
    <row r="8392" ht="24" customHeight="1" spans="16:18">
      <c r="P8392" s="394" t="str">
        <f>TEXT(daily!$B8392,"mmmm")</f>
        <v>January</v>
      </c>
      <c r="R8392" s="313" t="str">
        <f t="shared" si="170"/>
        <v>1900</v>
      </c>
    </row>
    <row r="8393" ht="24" customHeight="1" spans="16:18">
      <c r="P8393" s="394" t="str">
        <f>TEXT(daily!$B8393,"mmmm")</f>
        <v>January</v>
      </c>
      <c r="R8393" s="313" t="str">
        <f t="shared" si="170"/>
        <v>1900</v>
      </c>
    </row>
    <row r="8394" ht="24" customHeight="1" spans="16:18">
      <c r="P8394" s="394" t="str">
        <f>TEXT(daily!$B8394,"mmmm")</f>
        <v>January</v>
      </c>
      <c r="R8394" s="313" t="str">
        <f t="shared" si="170"/>
        <v>1900</v>
      </c>
    </row>
    <row r="8395" ht="24" customHeight="1" spans="16:18">
      <c r="P8395" s="394" t="str">
        <f>TEXT(daily!$B8395,"mmmm")</f>
        <v>January</v>
      </c>
      <c r="R8395" s="313" t="str">
        <f t="shared" si="170"/>
        <v>1900</v>
      </c>
    </row>
    <row r="8396" ht="24" customHeight="1" spans="16:18">
      <c r="P8396" s="394" t="str">
        <f>TEXT(daily!$B8396,"mmmm")</f>
        <v>January</v>
      </c>
      <c r="R8396" s="313" t="str">
        <f t="shared" si="170"/>
        <v>1900</v>
      </c>
    </row>
    <row r="8397" ht="24" customHeight="1" spans="16:18">
      <c r="P8397" s="394" t="str">
        <f>TEXT(daily!$B8397,"mmmm")</f>
        <v>January</v>
      </c>
      <c r="R8397" s="313" t="str">
        <f t="shared" si="170"/>
        <v>1900</v>
      </c>
    </row>
    <row r="8398" ht="24" customHeight="1" spans="16:18">
      <c r="P8398" s="394" t="str">
        <f>TEXT(daily!$B8398,"mmmm")</f>
        <v>January</v>
      </c>
      <c r="R8398" s="313" t="str">
        <f t="shared" si="170"/>
        <v>1900</v>
      </c>
    </row>
    <row r="8399" ht="24" customHeight="1" spans="16:18">
      <c r="P8399" s="394" t="str">
        <f>TEXT(daily!$B8399,"mmmm")</f>
        <v>January</v>
      </c>
      <c r="R8399" s="313" t="str">
        <f t="shared" ref="R8399:R8462" si="171">TEXT(B8399,"yyyy")</f>
        <v>1900</v>
      </c>
    </row>
    <row r="8400" ht="24" customHeight="1" spans="16:18">
      <c r="P8400" s="394" t="str">
        <f>TEXT(daily!$B8400,"mmmm")</f>
        <v>January</v>
      </c>
      <c r="R8400" s="313" t="str">
        <f t="shared" si="171"/>
        <v>1900</v>
      </c>
    </row>
    <row r="8401" ht="24" customHeight="1" spans="16:18">
      <c r="P8401" s="394" t="str">
        <f>TEXT(daily!$B8401,"mmmm")</f>
        <v>January</v>
      </c>
      <c r="R8401" s="313" t="str">
        <f t="shared" si="171"/>
        <v>1900</v>
      </c>
    </row>
    <row r="8402" ht="24" customHeight="1" spans="16:18">
      <c r="P8402" s="394" t="str">
        <f>TEXT(daily!$B8402,"mmmm")</f>
        <v>January</v>
      </c>
      <c r="R8402" s="313" t="str">
        <f t="shared" si="171"/>
        <v>1900</v>
      </c>
    </row>
    <row r="8403" ht="24" customHeight="1" spans="16:18">
      <c r="P8403" s="394" t="str">
        <f>TEXT(daily!$B8403,"mmmm")</f>
        <v>January</v>
      </c>
      <c r="R8403" s="313" t="str">
        <f t="shared" si="171"/>
        <v>1900</v>
      </c>
    </row>
    <row r="8404" ht="24" customHeight="1" spans="16:18">
      <c r="P8404" s="394" t="str">
        <f>TEXT(daily!$B8404,"mmmm")</f>
        <v>January</v>
      </c>
      <c r="R8404" s="313" t="str">
        <f t="shared" si="171"/>
        <v>1900</v>
      </c>
    </row>
    <row r="8405" ht="24" customHeight="1" spans="16:18">
      <c r="P8405" s="394" t="str">
        <f>TEXT(daily!$B8405,"mmmm")</f>
        <v>January</v>
      </c>
      <c r="R8405" s="313" t="str">
        <f t="shared" si="171"/>
        <v>1900</v>
      </c>
    </row>
    <row r="8406" ht="24" customHeight="1" spans="16:18">
      <c r="P8406" s="394" t="str">
        <f>TEXT(daily!$B8406,"mmmm")</f>
        <v>January</v>
      </c>
      <c r="R8406" s="313" t="str">
        <f t="shared" si="171"/>
        <v>1900</v>
      </c>
    </row>
    <row r="8407" ht="24" customHeight="1" spans="16:18">
      <c r="P8407" s="394" t="str">
        <f>TEXT(daily!$B8407,"mmmm")</f>
        <v>January</v>
      </c>
      <c r="R8407" s="313" t="str">
        <f t="shared" si="171"/>
        <v>1900</v>
      </c>
    </row>
    <row r="8408" ht="24" customHeight="1" spans="16:18">
      <c r="P8408" s="394" t="str">
        <f>TEXT(daily!$B8408,"mmmm")</f>
        <v>January</v>
      </c>
      <c r="R8408" s="313" t="str">
        <f t="shared" si="171"/>
        <v>1900</v>
      </c>
    </row>
    <row r="8409" ht="24" customHeight="1" spans="16:18">
      <c r="P8409" s="394" t="str">
        <f>TEXT(daily!$B8409,"mmmm")</f>
        <v>January</v>
      </c>
      <c r="R8409" s="313" t="str">
        <f t="shared" si="171"/>
        <v>1900</v>
      </c>
    </row>
    <row r="8410" ht="24" customHeight="1" spans="16:18">
      <c r="P8410" s="394" t="str">
        <f>TEXT(daily!$B8410,"mmmm")</f>
        <v>January</v>
      </c>
      <c r="R8410" s="313" t="str">
        <f t="shared" si="171"/>
        <v>1900</v>
      </c>
    </row>
    <row r="8411" ht="24" customHeight="1" spans="16:18">
      <c r="P8411" s="394" t="str">
        <f>TEXT(daily!$B8411,"mmmm")</f>
        <v>January</v>
      </c>
      <c r="R8411" s="313" t="str">
        <f t="shared" si="171"/>
        <v>1900</v>
      </c>
    </row>
    <row r="8412" ht="24" customHeight="1" spans="16:18">
      <c r="P8412" s="394" t="str">
        <f>TEXT(daily!$B8412,"mmmm")</f>
        <v>January</v>
      </c>
      <c r="R8412" s="313" t="str">
        <f t="shared" si="171"/>
        <v>1900</v>
      </c>
    </row>
    <row r="8413" ht="24" customHeight="1" spans="16:18">
      <c r="P8413" s="394" t="str">
        <f>TEXT(daily!$B8413,"mmmm")</f>
        <v>January</v>
      </c>
      <c r="R8413" s="313" t="str">
        <f t="shared" si="171"/>
        <v>1900</v>
      </c>
    </row>
    <row r="8414" ht="24" customHeight="1" spans="16:18">
      <c r="P8414" s="394" t="str">
        <f>TEXT(daily!$B8414,"mmmm")</f>
        <v>January</v>
      </c>
      <c r="R8414" s="313" t="str">
        <f t="shared" si="171"/>
        <v>1900</v>
      </c>
    </row>
    <row r="8415" ht="24" customHeight="1" spans="16:18">
      <c r="P8415" s="394" t="str">
        <f>TEXT(daily!$B8415,"mmmm")</f>
        <v>January</v>
      </c>
      <c r="R8415" s="313" t="str">
        <f t="shared" si="171"/>
        <v>1900</v>
      </c>
    </row>
    <row r="8416" ht="24" customHeight="1" spans="16:18">
      <c r="P8416" s="394" t="str">
        <f>TEXT(daily!$B8416,"mmmm")</f>
        <v>January</v>
      </c>
      <c r="R8416" s="313" t="str">
        <f t="shared" si="171"/>
        <v>1900</v>
      </c>
    </row>
    <row r="8417" ht="24" customHeight="1" spans="16:18">
      <c r="P8417" s="394" t="str">
        <f>TEXT(daily!$B8417,"mmmm")</f>
        <v>January</v>
      </c>
      <c r="R8417" s="313" t="str">
        <f t="shared" si="171"/>
        <v>1900</v>
      </c>
    </row>
    <row r="8418" ht="24" customHeight="1" spans="16:18">
      <c r="P8418" s="394" t="str">
        <f>TEXT(daily!$B8418,"mmmm")</f>
        <v>January</v>
      </c>
      <c r="R8418" s="313" t="str">
        <f t="shared" si="171"/>
        <v>1900</v>
      </c>
    </row>
    <row r="8419" ht="24" customHeight="1" spans="16:18">
      <c r="P8419" s="394" t="str">
        <f>TEXT(daily!$B8419,"mmmm")</f>
        <v>January</v>
      </c>
      <c r="R8419" s="313" t="str">
        <f t="shared" si="171"/>
        <v>1900</v>
      </c>
    </row>
    <row r="8420" ht="24" customHeight="1" spans="16:18">
      <c r="P8420" s="394" t="str">
        <f>TEXT(daily!$B8420,"mmmm")</f>
        <v>January</v>
      </c>
      <c r="R8420" s="313" t="str">
        <f t="shared" si="171"/>
        <v>1900</v>
      </c>
    </row>
    <row r="8421" ht="24" customHeight="1" spans="16:18">
      <c r="P8421" s="394" t="str">
        <f>TEXT(daily!$B8421,"mmmm")</f>
        <v>January</v>
      </c>
      <c r="R8421" s="313" t="str">
        <f t="shared" si="171"/>
        <v>1900</v>
      </c>
    </row>
    <row r="8422" ht="24" customHeight="1" spans="16:18">
      <c r="P8422" s="394" t="str">
        <f>TEXT(daily!$B8422,"mmmm")</f>
        <v>January</v>
      </c>
      <c r="R8422" s="313" t="str">
        <f t="shared" si="171"/>
        <v>1900</v>
      </c>
    </row>
    <row r="8423" ht="24" customHeight="1" spans="16:18">
      <c r="P8423" s="394" t="str">
        <f>TEXT(daily!$B8423,"mmmm")</f>
        <v>January</v>
      </c>
      <c r="R8423" s="313" t="str">
        <f t="shared" si="171"/>
        <v>1900</v>
      </c>
    </row>
    <row r="8424" ht="24" customHeight="1" spans="16:18">
      <c r="P8424" s="394" t="str">
        <f>TEXT(daily!$B8424,"mmmm")</f>
        <v>January</v>
      </c>
      <c r="R8424" s="313" t="str">
        <f t="shared" si="171"/>
        <v>1900</v>
      </c>
    </row>
    <row r="8425" ht="24" customHeight="1" spans="16:18">
      <c r="P8425" s="394" t="str">
        <f>TEXT(daily!$B8425,"mmmm")</f>
        <v>January</v>
      </c>
      <c r="R8425" s="313" t="str">
        <f t="shared" si="171"/>
        <v>1900</v>
      </c>
    </row>
    <row r="8426" ht="24" customHeight="1" spans="16:18">
      <c r="P8426" s="394" t="str">
        <f>TEXT(daily!$B8426,"mmmm")</f>
        <v>January</v>
      </c>
      <c r="R8426" s="313" t="str">
        <f t="shared" si="171"/>
        <v>1900</v>
      </c>
    </row>
    <row r="8427" ht="24" customHeight="1" spans="16:18">
      <c r="P8427" s="394" t="str">
        <f>TEXT(daily!$B8427,"mmmm")</f>
        <v>January</v>
      </c>
      <c r="R8427" s="313" t="str">
        <f t="shared" si="171"/>
        <v>1900</v>
      </c>
    </row>
    <row r="8428" ht="24" customHeight="1" spans="16:18">
      <c r="P8428" s="394" t="str">
        <f>TEXT(daily!$B8428,"mmmm")</f>
        <v>January</v>
      </c>
      <c r="R8428" s="313" t="str">
        <f t="shared" si="171"/>
        <v>1900</v>
      </c>
    </row>
    <row r="8429" ht="24" customHeight="1" spans="16:18">
      <c r="P8429" s="394" t="str">
        <f>TEXT(daily!$B8429,"mmmm")</f>
        <v>January</v>
      </c>
      <c r="R8429" s="313" t="str">
        <f t="shared" si="171"/>
        <v>1900</v>
      </c>
    </row>
    <row r="8430" ht="24" customHeight="1" spans="16:18">
      <c r="P8430" s="394" t="str">
        <f>TEXT(daily!$B8430,"mmmm")</f>
        <v>January</v>
      </c>
      <c r="R8430" s="313" t="str">
        <f t="shared" si="171"/>
        <v>1900</v>
      </c>
    </row>
    <row r="8431" ht="24" customHeight="1" spans="16:18">
      <c r="P8431" s="394" t="str">
        <f>TEXT(daily!$B8431,"mmmm")</f>
        <v>January</v>
      </c>
      <c r="R8431" s="313" t="str">
        <f t="shared" si="171"/>
        <v>1900</v>
      </c>
    </row>
    <row r="8432" ht="24" customHeight="1" spans="16:18">
      <c r="P8432" s="394" t="str">
        <f>TEXT(daily!$B8432,"mmmm")</f>
        <v>January</v>
      </c>
      <c r="R8432" s="313" t="str">
        <f t="shared" si="171"/>
        <v>1900</v>
      </c>
    </row>
    <row r="8433" ht="24" customHeight="1" spans="16:18">
      <c r="P8433" s="394" t="str">
        <f>TEXT(daily!$B8433,"mmmm")</f>
        <v>January</v>
      </c>
      <c r="R8433" s="313" t="str">
        <f t="shared" si="171"/>
        <v>1900</v>
      </c>
    </row>
    <row r="8434" ht="24" customHeight="1" spans="16:18">
      <c r="P8434" s="394" t="str">
        <f>TEXT(daily!$B8434,"mmmm")</f>
        <v>January</v>
      </c>
      <c r="R8434" s="313" t="str">
        <f t="shared" si="171"/>
        <v>1900</v>
      </c>
    </row>
    <row r="8435" ht="24" customHeight="1" spans="16:18">
      <c r="P8435" s="394" t="str">
        <f>TEXT(daily!$B8435,"mmmm")</f>
        <v>January</v>
      </c>
      <c r="R8435" s="313" t="str">
        <f t="shared" si="171"/>
        <v>1900</v>
      </c>
    </row>
    <row r="8436" ht="24" customHeight="1" spans="16:18">
      <c r="P8436" s="394" t="str">
        <f>TEXT(daily!$B8436,"mmmm")</f>
        <v>January</v>
      </c>
      <c r="R8436" s="313" t="str">
        <f t="shared" si="171"/>
        <v>1900</v>
      </c>
    </row>
    <row r="8437" ht="24" customHeight="1" spans="16:18">
      <c r="P8437" s="394" t="str">
        <f>TEXT(daily!$B8437,"mmmm")</f>
        <v>January</v>
      </c>
      <c r="R8437" s="313" t="str">
        <f t="shared" si="171"/>
        <v>1900</v>
      </c>
    </row>
    <row r="8438" ht="24" customHeight="1" spans="16:18">
      <c r="P8438" s="394" t="str">
        <f>TEXT(daily!$B8438,"mmmm")</f>
        <v>January</v>
      </c>
      <c r="R8438" s="313" t="str">
        <f t="shared" si="171"/>
        <v>1900</v>
      </c>
    </row>
    <row r="8439" ht="24" customHeight="1" spans="16:18">
      <c r="P8439" s="394" t="str">
        <f>TEXT(daily!$B8439,"mmmm")</f>
        <v>January</v>
      </c>
      <c r="R8439" s="313" t="str">
        <f t="shared" si="171"/>
        <v>1900</v>
      </c>
    </row>
    <row r="8440" ht="24" customHeight="1" spans="16:18">
      <c r="P8440" s="394" t="str">
        <f>TEXT(daily!$B8440,"mmmm")</f>
        <v>January</v>
      </c>
      <c r="R8440" s="313" t="str">
        <f t="shared" si="171"/>
        <v>1900</v>
      </c>
    </row>
    <row r="8441" ht="24" customHeight="1" spans="16:18">
      <c r="P8441" s="394" t="str">
        <f>TEXT(daily!$B8441,"mmmm")</f>
        <v>January</v>
      </c>
      <c r="R8441" s="313" t="str">
        <f t="shared" si="171"/>
        <v>1900</v>
      </c>
    </row>
    <row r="8442" ht="24" customHeight="1" spans="16:18">
      <c r="P8442" s="394" t="str">
        <f>TEXT(daily!$B8442,"mmmm")</f>
        <v>January</v>
      </c>
      <c r="R8442" s="313" t="str">
        <f t="shared" si="171"/>
        <v>1900</v>
      </c>
    </row>
    <row r="8443" ht="24" customHeight="1" spans="16:18">
      <c r="P8443" s="394" t="str">
        <f>TEXT(daily!$B8443,"mmmm")</f>
        <v>January</v>
      </c>
      <c r="R8443" s="313" t="str">
        <f t="shared" si="171"/>
        <v>1900</v>
      </c>
    </row>
    <row r="8444" ht="24" customHeight="1" spans="16:18">
      <c r="P8444" s="394" t="str">
        <f>TEXT(daily!$B8444,"mmmm")</f>
        <v>January</v>
      </c>
      <c r="R8444" s="313" t="str">
        <f t="shared" si="171"/>
        <v>1900</v>
      </c>
    </row>
    <row r="8445" ht="24" customHeight="1" spans="16:18">
      <c r="P8445" s="394" t="str">
        <f>TEXT(daily!$B8445,"mmmm")</f>
        <v>January</v>
      </c>
      <c r="R8445" s="313" t="str">
        <f t="shared" si="171"/>
        <v>1900</v>
      </c>
    </row>
    <row r="8446" ht="24" customHeight="1" spans="16:18">
      <c r="P8446" s="394" t="str">
        <f>TEXT(daily!$B8446,"mmmm")</f>
        <v>January</v>
      </c>
      <c r="R8446" s="313" t="str">
        <f t="shared" si="171"/>
        <v>1900</v>
      </c>
    </row>
    <row r="8447" ht="24" customHeight="1" spans="16:18">
      <c r="P8447" s="394" t="str">
        <f>TEXT(daily!$B8447,"mmmm")</f>
        <v>January</v>
      </c>
      <c r="R8447" s="313" t="str">
        <f t="shared" si="171"/>
        <v>1900</v>
      </c>
    </row>
    <row r="8448" ht="24" customHeight="1" spans="16:18">
      <c r="P8448" s="394" t="str">
        <f>TEXT(daily!$B8448,"mmmm")</f>
        <v>January</v>
      </c>
      <c r="R8448" s="313" t="str">
        <f t="shared" si="171"/>
        <v>1900</v>
      </c>
    </row>
    <row r="8449" ht="24" customHeight="1" spans="16:18">
      <c r="P8449" s="394" t="str">
        <f>TEXT(daily!$B8449,"mmmm")</f>
        <v>January</v>
      </c>
      <c r="R8449" s="313" t="str">
        <f t="shared" si="171"/>
        <v>1900</v>
      </c>
    </row>
    <row r="8450" ht="24" customHeight="1" spans="16:18">
      <c r="P8450" s="394" t="str">
        <f>TEXT(daily!$B8450,"mmmm")</f>
        <v>January</v>
      </c>
      <c r="R8450" s="313" t="str">
        <f t="shared" si="171"/>
        <v>1900</v>
      </c>
    </row>
    <row r="8451" ht="24" customHeight="1" spans="16:18">
      <c r="P8451" s="394" t="str">
        <f>TEXT(daily!$B8451,"mmmm")</f>
        <v>January</v>
      </c>
      <c r="R8451" s="313" t="str">
        <f t="shared" si="171"/>
        <v>1900</v>
      </c>
    </row>
    <row r="8452" ht="24" customHeight="1" spans="16:18">
      <c r="P8452" s="394" t="str">
        <f>TEXT(daily!$B8452,"mmmm")</f>
        <v>January</v>
      </c>
      <c r="R8452" s="313" t="str">
        <f t="shared" si="171"/>
        <v>1900</v>
      </c>
    </row>
    <row r="8453" ht="24" customHeight="1" spans="16:18">
      <c r="P8453" s="394" t="str">
        <f>TEXT(daily!$B8453,"mmmm")</f>
        <v>January</v>
      </c>
      <c r="R8453" s="313" t="str">
        <f t="shared" si="171"/>
        <v>1900</v>
      </c>
    </row>
    <row r="8454" ht="24" customHeight="1" spans="16:18">
      <c r="P8454" s="394" t="str">
        <f>TEXT(daily!$B8454,"mmmm")</f>
        <v>January</v>
      </c>
      <c r="R8454" s="313" t="str">
        <f t="shared" si="171"/>
        <v>1900</v>
      </c>
    </row>
    <row r="8455" ht="24" customHeight="1" spans="16:18">
      <c r="P8455" s="394" t="str">
        <f>TEXT(daily!$B8455,"mmmm")</f>
        <v>January</v>
      </c>
      <c r="R8455" s="313" t="str">
        <f t="shared" si="171"/>
        <v>1900</v>
      </c>
    </row>
    <row r="8456" ht="24" customHeight="1" spans="16:18">
      <c r="P8456" s="394" t="str">
        <f>TEXT(daily!$B8456,"mmmm")</f>
        <v>January</v>
      </c>
      <c r="R8456" s="313" t="str">
        <f t="shared" si="171"/>
        <v>1900</v>
      </c>
    </row>
    <row r="8457" ht="24" customHeight="1" spans="16:18">
      <c r="P8457" s="394" t="str">
        <f>TEXT(daily!$B8457,"mmmm")</f>
        <v>January</v>
      </c>
      <c r="R8457" s="313" t="str">
        <f t="shared" si="171"/>
        <v>1900</v>
      </c>
    </row>
    <row r="8458" ht="24" customHeight="1" spans="16:18">
      <c r="P8458" s="394" t="str">
        <f>TEXT(daily!$B8458,"mmmm")</f>
        <v>January</v>
      </c>
      <c r="R8458" s="313" t="str">
        <f t="shared" si="171"/>
        <v>1900</v>
      </c>
    </row>
    <row r="8459" ht="24" customHeight="1" spans="16:18">
      <c r="P8459" s="394" t="str">
        <f>TEXT(daily!$B8459,"mmmm")</f>
        <v>January</v>
      </c>
      <c r="R8459" s="313" t="str">
        <f t="shared" si="171"/>
        <v>1900</v>
      </c>
    </row>
    <row r="8460" ht="24" customHeight="1" spans="16:18">
      <c r="P8460" s="394" t="str">
        <f>TEXT(daily!$B8460,"mmmm")</f>
        <v>January</v>
      </c>
      <c r="R8460" s="313" t="str">
        <f t="shared" si="171"/>
        <v>1900</v>
      </c>
    </row>
    <row r="8461" ht="24" customHeight="1" spans="16:18">
      <c r="P8461" s="394" t="str">
        <f>TEXT(daily!$B8461,"mmmm")</f>
        <v>January</v>
      </c>
      <c r="R8461" s="313" t="str">
        <f t="shared" si="171"/>
        <v>1900</v>
      </c>
    </row>
    <row r="8462" ht="24" customHeight="1" spans="16:18">
      <c r="P8462" s="394" t="str">
        <f>TEXT(daily!$B8462,"mmmm")</f>
        <v>January</v>
      </c>
      <c r="R8462" s="313" t="str">
        <f t="shared" si="171"/>
        <v>1900</v>
      </c>
    </row>
    <row r="8463" ht="24" customHeight="1" spans="16:18">
      <c r="P8463" s="394" t="str">
        <f>TEXT(daily!$B8463,"mmmm")</f>
        <v>January</v>
      </c>
      <c r="R8463" s="313" t="str">
        <f t="shared" ref="R8463:R8526" si="172">TEXT(B8463,"yyyy")</f>
        <v>1900</v>
      </c>
    </row>
    <row r="8464" ht="24" customHeight="1" spans="16:18">
      <c r="P8464" s="394" t="str">
        <f>TEXT(daily!$B8464,"mmmm")</f>
        <v>January</v>
      </c>
      <c r="R8464" s="313" t="str">
        <f t="shared" si="172"/>
        <v>1900</v>
      </c>
    </row>
    <row r="8465" ht="24" customHeight="1" spans="16:18">
      <c r="P8465" s="394" t="str">
        <f>TEXT(daily!$B8465,"mmmm")</f>
        <v>January</v>
      </c>
      <c r="R8465" s="313" t="str">
        <f t="shared" si="172"/>
        <v>1900</v>
      </c>
    </row>
    <row r="8466" ht="24" customHeight="1" spans="16:18">
      <c r="P8466" s="394" t="str">
        <f>TEXT(daily!$B8466,"mmmm")</f>
        <v>January</v>
      </c>
      <c r="R8466" s="313" t="str">
        <f t="shared" si="172"/>
        <v>1900</v>
      </c>
    </row>
    <row r="8467" ht="24" customHeight="1" spans="16:18">
      <c r="P8467" s="394" t="str">
        <f>TEXT(daily!$B8467,"mmmm")</f>
        <v>January</v>
      </c>
      <c r="R8467" s="313" t="str">
        <f t="shared" si="172"/>
        <v>1900</v>
      </c>
    </row>
    <row r="8468" ht="24" customHeight="1" spans="16:18">
      <c r="P8468" s="394" t="str">
        <f>TEXT(daily!$B8468,"mmmm")</f>
        <v>January</v>
      </c>
      <c r="R8468" s="313" t="str">
        <f t="shared" si="172"/>
        <v>1900</v>
      </c>
    </row>
    <row r="8469" ht="24" customHeight="1" spans="16:18">
      <c r="P8469" s="394" t="str">
        <f>TEXT(daily!$B8469,"mmmm")</f>
        <v>January</v>
      </c>
      <c r="R8469" s="313" t="str">
        <f t="shared" si="172"/>
        <v>1900</v>
      </c>
    </row>
    <row r="8470" ht="24" customHeight="1" spans="16:18">
      <c r="P8470" s="394" t="str">
        <f>TEXT(daily!$B8470,"mmmm")</f>
        <v>January</v>
      </c>
      <c r="R8470" s="313" t="str">
        <f t="shared" si="172"/>
        <v>1900</v>
      </c>
    </row>
    <row r="8471" ht="24" customHeight="1" spans="16:18">
      <c r="P8471" s="394" t="str">
        <f>TEXT(daily!$B8471,"mmmm")</f>
        <v>January</v>
      </c>
      <c r="R8471" s="313" t="str">
        <f t="shared" si="172"/>
        <v>1900</v>
      </c>
    </row>
    <row r="8472" ht="24" customHeight="1" spans="16:18">
      <c r="P8472" s="394" t="str">
        <f>TEXT(daily!$B8472,"mmmm")</f>
        <v>January</v>
      </c>
      <c r="R8472" s="313" t="str">
        <f t="shared" si="172"/>
        <v>1900</v>
      </c>
    </row>
    <row r="8473" ht="24" customHeight="1" spans="16:18">
      <c r="P8473" s="394" t="str">
        <f>TEXT(daily!$B8473,"mmmm")</f>
        <v>January</v>
      </c>
      <c r="R8473" s="313" t="str">
        <f t="shared" si="172"/>
        <v>1900</v>
      </c>
    </row>
    <row r="8474" ht="24" customHeight="1" spans="16:18">
      <c r="P8474" s="394" t="str">
        <f>TEXT(daily!$B8474,"mmmm")</f>
        <v>January</v>
      </c>
      <c r="R8474" s="313" t="str">
        <f t="shared" si="172"/>
        <v>1900</v>
      </c>
    </row>
    <row r="8475" ht="24" customHeight="1" spans="16:18">
      <c r="P8475" s="394" t="str">
        <f>TEXT(daily!$B8475,"mmmm")</f>
        <v>January</v>
      </c>
      <c r="R8475" s="313" t="str">
        <f t="shared" si="172"/>
        <v>1900</v>
      </c>
    </row>
    <row r="8476" ht="24" customHeight="1" spans="16:18">
      <c r="P8476" s="394" t="str">
        <f>TEXT(daily!$B8476,"mmmm")</f>
        <v>January</v>
      </c>
      <c r="R8476" s="313" t="str">
        <f t="shared" si="172"/>
        <v>1900</v>
      </c>
    </row>
    <row r="8477" ht="24" customHeight="1" spans="16:18">
      <c r="P8477" s="394" t="str">
        <f>TEXT(daily!$B8477,"mmmm")</f>
        <v>January</v>
      </c>
      <c r="R8477" s="313" t="str">
        <f t="shared" si="172"/>
        <v>1900</v>
      </c>
    </row>
    <row r="8478" ht="24" customHeight="1" spans="16:18">
      <c r="P8478" s="394" t="str">
        <f>TEXT(daily!$B8478,"mmmm")</f>
        <v>January</v>
      </c>
      <c r="R8478" s="313" t="str">
        <f t="shared" si="172"/>
        <v>1900</v>
      </c>
    </row>
    <row r="8479" ht="24" customHeight="1" spans="16:18">
      <c r="P8479" s="394" t="str">
        <f>TEXT(daily!$B8479,"mmmm")</f>
        <v>January</v>
      </c>
      <c r="R8479" s="313" t="str">
        <f t="shared" si="172"/>
        <v>1900</v>
      </c>
    </row>
    <row r="8480" ht="24" customHeight="1" spans="16:18">
      <c r="P8480" s="394" t="str">
        <f>TEXT(daily!$B8480,"mmmm")</f>
        <v>January</v>
      </c>
      <c r="R8480" s="313" t="str">
        <f t="shared" si="172"/>
        <v>1900</v>
      </c>
    </row>
    <row r="8481" ht="24" customHeight="1" spans="16:18">
      <c r="P8481" s="394" t="str">
        <f>TEXT(daily!$B8481,"mmmm")</f>
        <v>January</v>
      </c>
      <c r="R8481" s="313" t="str">
        <f t="shared" si="172"/>
        <v>1900</v>
      </c>
    </row>
    <row r="8482" ht="24" customHeight="1" spans="16:18">
      <c r="P8482" s="394" t="str">
        <f>TEXT(daily!$B8482,"mmmm")</f>
        <v>January</v>
      </c>
      <c r="R8482" s="313" t="str">
        <f t="shared" si="172"/>
        <v>1900</v>
      </c>
    </row>
    <row r="8483" ht="24" customHeight="1" spans="16:18">
      <c r="P8483" s="394" t="str">
        <f>TEXT(daily!$B8483,"mmmm")</f>
        <v>January</v>
      </c>
      <c r="R8483" s="313" t="str">
        <f t="shared" si="172"/>
        <v>1900</v>
      </c>
    </row>
    <row r="8484" ht="24" customHeight="1" spans="16:18">
      <c r="P8484" s="394" t="str">
        <f>TEXT(daily!$B8484,"mmmm")</f>
        <v>January</v>
      </c>
      <c r="R8484" s="313" t="str">
        <f t="shared" si="172"/>
        <v>1900</v>
      </c>
    </row>
    <row r="8485" ht="24" customHeight="1" spans="16:18">
      <c r="P8485" s="394" t="str">
        <f>TEXT(daily!$B8485,"mmmm")</f>
        <v>January</v>
      </c>
      <c r="R8485" s="313" t="str">
        <f t="shared" si="172"/>
        <v>1900</v>
      </c>
    </row>
    <row r="8486" ht="24" customHeight="1" spans="16:18">
      <c r="P8486" s="394" t="str">
        <f>TEXT(daily!$B8486,"mmmm")</f>
        <v>January</v>
      </c>
      <c r="R8486" s="313" t="str">
        <f t="shared" si="172"/>
        <v>1900</v>
      </c>
    </row>
    <row r="8487" ht="24" customHeight="1" spans="16:18">
      <c r="P8487" s="394" t="str">
        <f>TEXT(daily!$B8487,"mmmm")</f>
        <v>January</v>
      </c>
      <c r="R8487" s="313" t="str">
        <f t="shared" si="172"/>
        <v>1900</v>
      </c>
    </row>
    <row r="8488" ht="24" customHeight="1" spans="16:18">
      <c r="P8488" s="394" t="str">
        <f>TEXT(daily!$B8488,"mmmm")</f>
        <v>January</v>
      </c>
      <c r="R8488" s="313" t="str">
        <f t="shared" si="172"/>
        <v>1900</v>
      </c>
    </row>
    <row r="8489" ht="24" customHeight="1" spans="16:18">
      <c r="P8489" s="394" t="str">
        <f>TEXT(daily!$B8489,"mmmm")</f>
        <v>January</v>
      </c>
      <c r="R8489" s="313" t="str">
        <f t="shared" si="172"/>
        <v>1900</v>
      </c>
    </row>
    <row r="8490" ht="24" customHeight="1" spans="16:18">
      <c r="P8490" s="394" t="str">
        <f>TEXT(daily!$B8490,"mmmm")</f>
        <v>January</v>
      </c>
      <c r="R8490" s="313" t="str">
        <f t="shared" si="172"/>
        <v>1900</v>
      </c>
    </row>
    <row r="8491" ht="24" customHeight="1" spans="16:18">
      <c r="P8491" s="394" t="str">
        <f>TEXT(daily!$B8491,"mmmm")</f>
        <v>January</v>
      </c>
      <c r="R8491" s="313" t="str">
        <f t="shared" si="172"/>
        <v>1900</v>
      </c>
    </row>
    <row r="8492" ht="24" customHeight="1" spans="16:18">
      <c r="P8492" s="394" t="str">
        <f>TEXT(daily!$B8492,"mmmm")</f>
        <v>January</v>
      </c>
      <c r="R8492" s="313" t="str">
        <f t="shared" si="172"/>
        <v>1900</v>
      </c>
    </row>
    <row r="8493" ht="24" customHeight="1" spans="16:18">
      <c r="P8493" s="394" t="str">
        <f>TEXT(daily!$B8493,"mmmm")</f>
        <v>January</v>
      </c>
      <c r="R8493" s="313" t="str">
        <f t="shared" si="172"/>
        <v>1900</v>
      </c>
    </row>
    <row r="8494" ht="24" customHeight="1" spans="16:18">
      <c r="P8494" s="394" t="str">
        <f>TEXT(daily!$B8494,"mmmm")</f>
        <v>January</v>
      </c>
      <c r="R8494" s="313" t="str">
        <f t="shared" si="172"/>
        <v>1900</v>
      </c>
    </row>
    <row r="8495" ht="24" customHeight="1" spans="16:18">
      <c r="P8495" s="394" t="str">
        <f>TEXT(daily!$B8495,"mmmm")</f>
        <v>January</v>
      </c>
      <c r="R8495" s="313" t="str">
        <f t="shared" si="172"/>
        <v>1900</v>
      </c>
    </row>
    <row r="8496" ht="24" customHeight="1" spans="16:18">
      <c r="P8496" s="394" t="str">
        <f>TEXT(daily!$B8496,"mmmm")</f>
        <v>January</v>
      </c>
      <c r="R8496" s="313" t="str">
        <f t="shared" si="172"/>
        <v>1900</v>
      </c>
    </row>
    <row r="8497" ht="24" customHeight="1" spans="16:18">
      <c r="P8497" s="394" t="str">
        <f>TEXT(daily!$B8497,"mmmm")</f>
        <v>January</v>
      </c>
      <c r="R8497" s="313" t="str">
        <f t="shared" si="172"/>
        <v>1900</v>
      </c>
    </row>
    <row r="8498" ht="24" customHeight="1" spans="16:18">
      <c r="P8498" s="394" t="str">
        <f>TEXT(daily!$B8498,"mmmm")</f>
        <v>January</v>
      </c>
      <c r="R8498" s="313" t="str">
        <f t="shared" si="172"/>
        <v>1900</v>
      </c>
    </row>
    <row r="8499" ht="24" customHeight="1" spans="16:18">
      <c r="P8499" s="394" t="str">
        <f>TEXT(daily!$B8499,"mmmm")</f>
        <v>January</v>
      </c>
      <c r="R8499" s="313" t="str">
        <f t="shared" si="172"/>
        <v>1900</v>
      </c>
    </row>
    <row r="8500" ht="24" customHeight="1" spans="16:18">
      <c r="P8500" s="394" t="str">
        <f>TEXT(daily!$B8500,"mmmm")</f>
        <v>January</v>
      </c>
      <c r="R8500" s="313" t="str">
        <f t="shared" si="172"/>
        <v>1900</v>
      </c>
    </row>
    <row r="8501" ht="24" customHeight="1" spans="16:18">
      <c r="P8501" s="394" t="str">
        <f>TEXT(daily!$B8501,"mmmm")</f>
        <v>January</v>
      </c>
      <c r="R8501" s="313" t="str">
        <f t="shared" si="172"/>
        <v>1900</v>
      </c>
    </row>
    <row r="8502" ht="24" customHeight="1" spans="16:18">
      <c r="P8502" s="394" t="str">
        <f>TEXT(daily!$B8502,"mmmm")</f>
        <v>January</v>
      </c>
      <c r="R8502" s="313" t="str">
        <f t="shared" si="172"/>
        <v>1900</v>
      </c>
    </row>
    <row r="8503" ht="24" customHeight="1" spans="16:18">
      <c r="P8503" s="394" t="str">
        <f>TEXT(daily!$B8503,"mmmm")</f>
        <v>January</v>
      </c>
      <c r="R8503" s="313" t="str">
        <f t="shared" si="172"/>
        <v>1900</v>
      </c>
    </row>
    <row r="8504" ht="24" customHeight="1" spans="16:18">
      <c r="P8504" s="394" t="str">
        <f>TEXT(daily!$B8504,"mmmm")</f>
        <v>January</v>
      </c>
      <c r="R8504" s="313" t="str">
        <f t="shared" si="172"/>
        <v>1900</v>
      </c>
    </row>
    <row r="8505" ht="24" customHeight="1" spans="16:18">
      <c r="P8505" s="394" t="str">
        <f>TEXT(daily!$B8505,"mmmm")</f>
        <v>January</v>
      </c>
      <c r="R8505" s="313" t="str">
        <f t="shared" si="172"/>
        <v>1900</v>
      </c>
    </row>
    <row r="8506" ht="24" customHeight="1" spans="16:18">
      <c r="P8506" s="394" t="str">
        <f>TEXT(daily!$B8506,"mmmm")</f>
        <v>January</v>
      </c>
      <c r="R8506" s="313" t="str">
        <f t="shared" si="172"/>
        <v>1900</v>
      </c>
    </row>
    <row r="8507" ht="24" customHeight="1" spans="16:18">
      <c r="P8507" s="394" t="str">
        <f>TEXT(daily!$B8507,"mmmm")</f>
        <v>January</v>
      </c>
      <c r="R8507" s="313" t="str">
        <f t="shared" si="172"/>
        <v>1900</v>
      </c>
    </row>
    <row r="8508" ht="24" customHeight="1" spans="16:18">
      <c r="P8508" s="394" t="str">
        <f>TEXT(daily!$B8508,"mmmm")</f>
        <v>January</v>
      </c>
      <c r="R8508" s="313" t="str">
        <f t="shared" si="172"/>
        <v>1900</v>
      </c>
    </row>
    <row r="8509" ht="24" customHeight="1" spans="16:18">
      <c r="P8509" s="394" t="str">
        <f>TEXT(daily!$B8509,"mmmm")</f>
        <v>January</v>
      </c>
      <c r="R8509" s="313" t="str">
        <f t="shared" si="172"/>
        <v>1900</v>
      </c>
    </row>
    <row r="8510" ht="24" customHeight="1" spans="16:18">
      <c r="P8510" s="394" t="str">
        <f>TEXT(daily!$B8510,"mmmm")</f>
        <v>January</v>
      </c>
      <c r="R8510" s="313" t="str">
        <f t="shared" si="172"/>
        <v>1900</v>
      </c>
    </row>
    <row r="8511" ht="24" customHeight="1" spans="16:18">
      <c r="P8511" s="394" t="str">
        <f>TEXT(daily!$B8511,"mmmm")</f>
        <v>January</v>
      </c>
      <c r="R8511" s="313" t="str">
        <f t="shared" si="172"/>
        <v>1900</v>
      </c>
    </row>
    <row r="8512" ht="24" customHeight="1" spans="16:18">
      <c r="P8512" s="394" t="str">
        <f>TEXT(daily!$B8512,"mmmm")</f>
        <v>January</v>
      </c>
      <c r="R8512" s="313" t="str">
        <f t="shared" si="172"/>
        <v>1900</v>
      </c>
    </row>
    <row r="8513" ht="24" customHeight="1" spans="16:18">
      <c r="P8513" s="394" t="str">
        <f>TEXT(daily!$B8513,"mmmm")</f>
        <v>January</v>
      </c>
      <c r="R8513" s="313" t="str">
        <f t="shared" si="172"/>
        <v>1900</v>
      </c>
    </row>
    <row r="8514" ht="24" customHeight="1" spans="16:18">
      <c r="P8514" s="394" t="str">
        <f>TEXT(daily!$B8514,"mmmm")</f>
        <v>January</v>
      </c>
      <c r="R8514" s="313" t="str">
        <f t="shared" si="172"/>
        <v>1900</v>
      </c>
    </row>
    <row r="8515" ht="24" customHeight="1" spans="16:18">
      <c r="P8515" s="394" t="str">
        <f>TEXT(daily!$B8515,"mmmm")</f>
        <v>January</v>
      </c>
      <c r="R8515" s="313" t="str">
        <f t="shared" si="172"/>
        <v>1900</v>
      </c>
    </row>
    <row r="8516" ht="24" customHeight="1" spans="16:18">
      <c r="P8516" s="394" t="str">
        <f>TEXT(daily!$B8516,"mmmm")</f>
        <v>January</v>
      </c>
      <c r="R8516" s="313" t="str">
        <f t="shared" si="172"/>
        <v>1900</v>
      </c>
    </row>
    <row r="8517" ht="24" customHeight="1" spans="16:18">
      <c r="P8517" s="394" t="str">
        <f>TEXT(daily!$B8517,"mmmm")</f>
        <v>January</v>
      </c>
      <c r="R8517" s="313" t="str">
        <f t="shared" si="172"/>
        <v>1900</v>
      </c>
    </row>
    <row r="8518" ht="24" customHeight="1" spans="16:18">
      <c r="P8518" s="394" t="str">
        <f>TEXT(daily!$B8518,"mmmm")</f>
        <v>January</v>
      </c>
      <c r="R8518" s="313" t="str">
        <f t="shared" si="172"/>
        <v>1900</v>
      </c>
    </row>
    <row r="8519" ht="24" customHeight="1" spans="16:18">
      <c r="P8519" s="394" t="str">
        <f>TEXT(daily!$B8519,"mmmm")</f>
        <v>January</v>
      </c>
      <c r="R8519" s="313" t="str">
        <f t="shared" si="172"/>
        <v>1900</v>
      </c>
    </row>
    <row r="8520" ht="24" customHeight="1" spans="16:18">
      <c r="P8520" s="394" t="str">
        <f>TEXT(daily!$B8520,"mmmm")</f>
        <v>January</v>
      </c>
      <c r="R8520" s="313" t="str">
        <f t="shared" si="172"/>
        <v>1900</v>
      </c>
    </row>
    <row r="8521" ht="24" customHeight="1" spans="16:18">
      <c r="P8521" s="394" t="str">
        <f>TEXT(daily!$B8521,"mmmm")</f>
        <v>January</v>
      </c>
      <c r="R8521" s="313" t="str">
        <f t="shared" si="172"/>
        <v>1900</v>
      </c>
    </row>
    <row r="8522" ht="24" customHeight="1" spans="16:18">
      <c r="P8522" s="394" t="str">
        <f>TEXT(daily!$B8522,"mmmm")</f>
        <v>January</v>
      </c>
      <c r="R8522" s="313" t="str">
        <f t="shared" si="172"/>
        <v>1900</v>
      </c>
    </row>
    <row r="8523" ht="24" customHeight="1" spans="16:18">
      <c r="P8523" s="394" t="str">
        <f>TEXT(daily!$B8523,"mmmm")</f>
        <v>January</v>
      </c>
      <c r="R8523" s="313" t="str">
        <f t="shared" si="172"/>
        <v>1900</v>
      </c>
    </row>
    <row r="8524" ht="24" customHeight="1" spans="16:18">
      <c r="P8524" s="394" t="str">
        <f>TEXT(daily!$B8524,"mmmm")</f>
        <v>January</v>
      </c>
      <c r="R8524" s="313" t="str">
        <f t="shared" si="172"/>
        <v>1900</v>
      </c>
    </row>
    <row r="8525" ht="24" customHeight="1" spans="16:18">
      <c r="P8525" s="394" t="str">
        <f>TEXT(daily!$B8525,"mmmm")</f>
        <v>January</v>
      </c>
      <c r="R8525" s="313" t="str">
        <f t="shared" si="172"/>
        <v>1900</v>
      </c>
    </row>
    <row r="8526" ht="24" customHeight="1" spans="16:18">
      <c r="P8526" s="394" t="str">
        <f>TEXT(daily!$B8526,"mmmm")</f>
        <v>January</v>
      </c>
      <c r="R8526" s="313" t="str">
        <f t="shared" si="172"/>
        <v>1900</v>
      </c>
    </row>
    <row r="8527" ht="24" customHeight="1" spans="16:18">
      <c r="P8527" s="394" t="str">
        <f>TEXT(daily!$B8527,"mmmm")</f>
        <v>January</v>
      </c>
      <c r="R8527" s="313" t="str">
        <f t="shared" ref="R8527:R8590" si="173">TEXT(B8527,"yyyy")</f>
        <v>1900</v>
      </c>
    </row>
    <row r="8528" ht="24" customHeight="1" spans="16:18">
      <c r="P8528" s="394" t="str">
        <f>TEXT(daily!$B8528,"mmmm")</f>
        <v>January</v>
      </c>
      <c r="R8528" s="313" t="str">
        <f t="shared" si="173"/>
        <v>1900</v>
      </c>
    </row>
    <row r="8529" ht="24" customHeight="1" spans="16:18">
      <c r="P8529" s="394" t="str">
        <f>TEXT(daily!$B8529,"mmmm")</f>
        <v>January</v>
      </c>
      <c r="R8529" s="313" t="str">
        <f t="shared" si="173"/>
        <v>1900</v>
      </c>
    </row>
    <row r="8530" ht="24" customHeight="1" spans="16:18">
      <c r="P8530" s="394" t="str">
        <f>TEXT(daily!$B8530,"mmmm")</f>
        <v>January</v>
      </c>
      <c r="R8530" s="313" t="str">
        <f t="shared" si="173"/>
        <v>1900</v>
      </c>
    </row>
    <row r="8531" ht="24" customHeight="1" spans="16:18">
      <c r="P8531" s="394" t="str">
        <f>TEXT(daily!$B8531,"mmmm")</f>
        <v>January</v>
      </c>
      <c r="R8531" s="313" t="str">
        <f t="shared" si="173"/>
        <v>1900</v>
      </c>
    </row>
    <row r="8532" ht="24" customHeight="1" spans="16:18">
      <c r="P8532" s="394" t="str">
        <f>TEXT(daily!$B8532,"mmmm")</f>
        <v>January</v>
      </c>
      <c r="R8532" s="313" t="str">
        <f t="shared" si="173"/>
        <v>1900</v>
      </c>
    </row>
    <row r="8533" ht="24" customHeight="1" spans="16:18">
      <c r="P8533" s="394" t="str">
        <f>TEXT(daily!$B8533,"mmmm")</f>
        <v>January</v>
      </c>
      <c r="R8533" s="313" t="str">
        <f t="shared" si="173"/>
        <v>1900</v>
      </c>
    </row>
    <row r="8534" ht="24" customHeight="1" spans="16:18">
      <c r="P8534" s="394" t="str">
        <f>TEXT(daily!$B8534,"mmmm")</f>
        <v>January</v>
      </c>
      <c r="R8534" s="313" t="str">
        <f t="shared" si="173"/>
        <v>1900</v>
      </c>
    </row>
    <row r="8535" ht="24" customHeight="1" spans="16:18">
      <c r="P8535" s="394" t="str">
        <f>TEXT(daily!$B8535,"mmmm")</f>
        <v>January</v>
      </c>
      <c r="R8535" s="313" t="str">
        <f t="shared" si="173"/>
        <v>1900</v>
      </c>
    </row>
    <row r="8536" ht="24" customHeight="1" spans="16:18">
      <c r="P8536" s="394" t="str">
        <f>TEXT(daily!$B8536,"mmmm")</f>
        <v>January</v>
      </c>
      <c r="R8536" s="313" t="str">
        <f t="shared" si="173"/>
        <v>1900</v>
      </c>
    </row>
    <row r="8537" ht="24" customHeight="1" spans="16:18">
      <c r="P8537" s="394" t="str">
        <f>TEXT(daily!$B8537,"mmmm")</f>
        <v>January</v>
      </c>
      <c r="R8537" s="313" t="str">
        <f t="shared" si="173"/>
        <v>1900</v>
      </c>
    </row>
    <row r="8538" ht="24" customHeight="1" spans="16:18">
      <c r="P8538" s="394" t="str">
        <f>TEXT(daily!$B8538,"mmmm")</f>
        <v>January</v>
      </c>
      <c r="R8538" s="313" t="str">
        <f t="shared" si="173"/>
        <v>1900</v>
      </c>
    </row>
    <row r="8539" ht="24" customHeight="1" spans="16:18">
      <c r="P8539" s="394" t="str">
        <f>TEXT(daily!$B8539,"mmmm")</f>
        <v>January</v>
      </c>
      <c r="R8539" s="313" t="str">
        <f t="shared" si="173"/>
        <v>1900</v>
      </c>
    </row>
    <row r="8540" ht="24" customHeight="1" spans="16:18">
      <c r="P8540" s="394" t="str">
        <f>TEXT(daily!$B8540,"mmmm")</f>
        <v>January</v>
      </c>
      <c r="R8540" s="313" t="str">
        <f t="shared" si="173"/>
        <v>1900</v>
      </c>
    </row>
    <row r="8541" ht="24" customHeight="1" spans="16:18">
      <c r="P8541" s="394" t="str">
        <f>TEXT(daily!$B8541,"mmmm")</f>
        <v>January</v>
      </c>
      <c r="R8541" s="313" t="str">
        <f t="shared" si="173"/>
        <v>1900</v>
      </c>
    </row>
    <row r="8542" ht="24" customHeight="1" spans="16:18">
      <c r="P8542" s="394" t="str">
        <f>TEXT(daily!$B8542,"mmmm")</f>
        <v>January</v>
      </c>
      <c r="R8542" s="313" t="str">
        <f t="shared" si="173"/>
        <v>1900</v>
      </c>
    </row>
    <row r="8543" ht="24" customHeight="1" spans="16:18">
      <c r="P8543" s="394" t="str">
        <f>TEXT(daily!$B8543,"mmmm")</f>
        <v>January</v>
      </c>
      <c r="R8543" s="313" t="str">
        <f t="shared" si="173"/>
        <v>1900</v>
      </c>
    </row>
    <row r="8544" ht="24" customHeight="1" spans="16:18">
      <c r="P8544" s="394" t="str">
        <f>TEXT(daily!$B8544,"mmmm")</f>
        <v>January</v>
      </c>
      <c r="R8544" s="313" t="str">
        <f t="shared" si="173"/>
        <v>1900</v>
      </c>
    </row>
    <row r="8545" ht="24" customHeight="1" spans="16:18">
      <c r="P8545" s="394" t="str">
        <f>TEXT(daily!$B8545,"mmmm")</f>
        <v>January</v>
      </c>
      <c r="R8545" s="313" t="str">
        <f t="shared" si="173"/>
        <v>1900</v>
      </c>
    </row>
    <row r="8546" ht="24" customHeight="1" spans="16:18">
      <c r="P8546" s="394" t="str">
        <f>TEXT(daily!$B8546,"mmmm")</f>
        <v>January</v>
      </c>
      <c r="R8546" s="313" t="str">
        <f t="shared" si="173"/>
        <v>1900</v>
      </c>
    </row>
    <row r="8547" ht="24" customHeight="1" spans="16:18">
      <c r="P8547" s="394" t="str">
        <f>TEXT(daily!$B8547,"mmmm")</f>
        <v>January</v>
      </c>
      <c r="R8547" s="313" t="str">
        <f t="shared" si="173"/>
        <v>1900</v>
      </c>
    </row>
    <row r="8548" ht="24" customHeight="1" spans="16:18">
      <c r="P8548" s="394" t="str">
        <f>TEXT(daily!$B8548,"mmmm")</f>
        <v>January</v>
      </c>
      <c r="R8548" s="313" t="str">
        <f t="shared" si="173"/>
        <v>1900</v>
      </c>
    </row>
    <row r="8549" ht="24" customHeight="1" spans="16:18">
      <c r="P8549" s="394" t="str">
        <f>TEXT(daily!$B8549,"mmmm")</f>
        <v>January</v>
      </c>
      <c r="R8549" s="313" t="str">
        <f t="shared" si="173"/>
        <v>1900</v>
      </c>
    </row>
    <row r="8550" ht="24" customHeight="1" spans="16:18">
      <c r="P8550" s="394" t="str">
        <f>TEXT(daily!$B8550,"mmmm")</f>
        <v>January</v>
      </c>
      <c r="R8550" s="313" t="str">
        <f t="shared" si="173"/>
        <v>1900</v>
      </c>
    </row>
    <row r="8551" ht="24" customHeight="1" spans="16:18">
      <c r="P8551" s="394" t="str">
        <f>TEXT(daily!$B8551,"mmmm")</f>
        <v>January</v>
      </c>
      <c r="R8551" s="313" t="str">
        <f t="shared" si="173"/>
        <v>1900</v>
      </c>
    </row>
    <row r="8552" ht="24" customHeight="1" spans="16:18">
      <c r="P8552" s="394" t="str">
        <f>TEXT(daily!$B8552,"mmmm")</f>
        <v>January</v>
      </c>
      <c r="R8552" s="313" t="str">
        <f t="shared" si="173"/>
        <v>1900</v>
      </c>
    </row>
    <row r="8553" ht="24" customHeight="1" spans="16:18">
      <c r="P8553" s="394" t="str">
        <f>TEXT(daily!$B8553,"mmmm")</f>
        <v>January</v>
      </c>
      <c r="R8553" s="313" t="str">
        <f t="shared" si="173"/>
        <v>1900</v>
      </c>
    </row>
    <row r="8554" ht="24" customHeight="1" spans="16:18">
      <c r="P8554" s="394" t="str">
        <f>TEXT(daily!$B8554,"mmmm")</f>
        <v>January</v>
      </c>
      <c r="R8554" s="313" t="str">
        <f t="shared" si="173"/>
        <v>1900</v>
      </c>
    </row>
    <row r="8555" ht="24" customHeight="1" spans="16:18">
      <c r="P8555" s="394" t="str">
        <f>TEXT(daily!$B8555,"mmmm")</f>
        <v>January</v>
      </c>
      <c r="R8555" s="313" t="str">
        <f t="shared" si="173"/>
        <v>1900</v>
      </c>
    </row>
    <row r="8556" ht="24" customHeight="1" spans="16:18">
      <c r="P8556" s="394" t="str">
        <f>TEXT(daily!$B8556,"mmmm")</f>
        <v>January</v>
      </c>
      <c r="R8556" s="313" t="str">
        <f t="shared" si="173"/>
        <v>1900</v>
      </c>
    </row>
    <row r="8557" ht="24" customHeight="1" spans="16:18">
      <c r="P8557" s="394" t="str">
        <f>TEXT(daily!$B8557,"mmmm")</f>
        <v>January</v>
      </c>
      <c r="R8557" s="313" t="str">
        <f t="shared" si="173"/>
        <v>1900</v>
      </c>
    </row>
    <row r="8558" ht="24" customHeight="1" spans="16:18">
      <c r="P8558" s="394" t="str">
        <f>TEXT(daily!$B8558,"mmmm")</f>
        <v>January</v>
      </c>
      <c r="R8558" s="313" t="str">
        <f t="shared" si="173"/>
        <v>1900</v>
      </c>
    </row>
    <row r="8559" ht="24" customHeight="1" spans="16:18">
      <c r="P8559" s="394" t="str">
        <f>TEXT(daily!$B8559,"mmmm")</f>
        <v>January</v>
      </c>
      <c r="R8559" s="313" t="str">
        <f t="shared" si="173"/>
        <v>1900</v>
      </c>
    </row>
    <row r="8560" ht="24" customHeight="1" spans="16:18">
      <c r="P8560" s="394" t="str">
        <f>TEXT(daily!$B8560,"mmmm")</f>
        <v>January</v>
      </c>
      <c r="R8560" s="313" t="str">
        <f t="shared" si="173"/>
        <v>1900</v>
      </c>
    </row>
    <row r="8561" ht="24" customHeight="1" spans="16:18">
      <c r="P8561" s="394" t="str">
        <f>TEXT(daily!$B8561,"mmmm")</f>
        <v>January</v>
      </c>
      <c r="R8561" s="313" t="str">
        <f t="shared" si="173"/>
        <v>1900</v>
      </c>
    </row>
    <row r="8562" ht="24" customHeight="1" spans="16:18">
      <c r="P8562" s="394" t="str">
        <f>TEXT(daily!$B8562,"mmmm")</f>
        <v>January</v>
      </c>
      <c r="R8562" s="313" t="str">
        <f t="shared" si="173"/>
        <v>1900</v>
      </c>
    </row>
    <row r="8563" ht="24" customHeight="1" spans="16:18">
      <c r="P8563" s="394" t="str">
        <f>TEXT(daily!$B8563,"mmmm")</f>
        <v>January</v>
      </c>
      <c r="R8563" s="313" t="str">
        <f t="shared" si="173"/>
        <v>1900</v>
      </c>
    </row>
    <row r="8564" ht="24" customHeight="1" spans="16:18">
      <c r="P8564" s="394" t="str">
        <f>TEXT(daily!$B8564,"mmmm")</f>
        <v>January</v>
      </c>
      <c r="R8564" s="313" t="str">
        <f t="shared" si="173"/>
        <v>1900</v>
      </c>
    </row>
    <row r="8565" ht="24" customHeight="1" spans="16:18">
      <c r="P8565" s="394" t="str">
        <f>TEXT(daily!$B8565,"mmmm")</f>
        <v>January</v>
      </c>
      <c r="R8565" s="313" t="str">
        <f t="shared" si="173"/>
        <v>1900</v>
      </c>
    </row>
    <row r="8566" ht="24" customHeight="1" spans="16:18">
      <c r="P8566" s="394" t="str">
        <f>TEXT(daily!$B8566,"mmmm")</f>
        <v>January</v>
      </c>
      <c r="R8566" s="313" t="str">
        <f t="shared" si="173"/>
        <v>1900</v>
      </c>
    </row>
    <row r="8567" ht="24" customHeight="1" spans="16:18">
      <c r="P8567" s="394" t="str">
        <f>TEXT(daily!$B8567,"mmmm")</f>
        <v>January</v>
      </c>
      <c r="R8567" s="313" t="str">
        <f t="shared" si="173"/>
        <v>1900</v>
      </c>
    </row>
    <row r="8568" ht="24" customHeight="1" spans="16:18">
      <c r="P8568" s="394" t="str">
        <f>TEXT(daily!$B8568,"mmmm")</f>
        <v>January</v>
      </c>
      <c r="R8568" s="313" t="str">
        <f t="shared" si="173"/>
        <v>1900</v>
      </c>
    </row>
    <row r="8569" ht="24" customHeight="1" spans="16:18">
      <c r="P8569" s="394" t="str">
        <f>TEXT(daily!$B8569,"mmmm")</f>
        <v>January</v>
      </c>
      <c r="R8569" s="313" t="str">
        <f t="shared" si="173"/>
        <v>1900</v>
      </c>
    </row>
    <row r="8570" ht="24" customHeight="1" spans="16:18">
      <c r="P8570" s="394" t="str">
        <f>TEXT(daily!$B8570,"mmmm")</f>
        <v>January</v>
      </c>
      <c r="R8570" s="313" t="str">
        <f t="shared" si="173"/>
        <v>1900</v>
      </c>
    </row>
    <row r="8571" ht="24" customHeight="1" spans="16:18">
      <c r="P8571" s="394" t="str">
        <f>TEXT(daily!$B8571,"mmmm")</f>
        <v>January</v>
      </c>
      <c r="R8571" s="313" t="str">
        <f t="shared" si="173"/>
        <v>1900</v>
      </c>
    </row>
    <row r="8572" ht="24" customHeight="1" spans="16:18">
      <c r="P8572" s="394" t="str">
        <f>TEXT(daily!$B8572,"mmmm")</f>
        <v>January</v>
      </c>
      <c r="R8572" s="313" t="str">
        <f t="shared" si="173"/>
        <v>1900</v>
      </c>
    </row>
    <row r="8573" ht="24" customHeight="1" spans="16:18">
      <c r="P8573" s="394" t="str">
        <f>TEXT(daily!$B8573,"mmmm")</f>
        <v>January</v>
      </c>
      <c r="R8573" s="313" t="str">
        <f t="shared" si="173"/>
        <v>1900</v>
      </c>
    </row>
    <row r="8574" ht="24" customHeight="1" spans="16:18">
      <c r="P8574" s="394" t="str">
        <f>TEXT(daily!$B8574,"mmmm")</f>
        <v>January</v>
      </c>
      <c r="R8574" s="313" t="str">
        <f t="shared" si="173"/>
        <v>1900</v>
      </c>
    </row>
    <row r="8575" ht="24" customHeight="1" spans="16:18">
      <c r="P8575" s="394" t="str">
        <f>TEXT(daily!$B8575,"mmmm")</f>
        <v>January</v>
      </c>
      <c r="R8575" s="313" t="str">
        <f t="shared" si="173"/>
        <v>1900</v>
      </c>
    </row>
    <row r="8576" ht="24" customHeight="1" spans="16:18">
      <c r="P8576" s="394" t="str">
        <f>TEXT(daily!$B8576,"mmmm")</f>
        <v>January</v>
      </c>
      <c r="R8576" s="313" t="str">
        <f t="shared" si="173"/>
        <v>1900</v>
      </c>
    </row>
    <row r="8577" ht="24" customHeight="1" spans="16:18">
      <c r="P8577" s="394" t="str">
        <f>TEXT(daily!$B8577,"mmmm")</f>
        <v>January</v>
      </c>
      <c r="R8577" s="313" t="str">
        <f t="shared" si="173"/>
        <v>1900</v>
      </c>
    </row>
    <row r="8578" ht="24" customHeight="1" spans="16:18">
      <c r="P8578" s="394" t="str">
        <f>TEXT(daily!$B8578,"mmmm")</f>
        <v>January</v>
      </c>
      <c r="R8578" s="313" t="str">
        <f t="shared" si="173"/>
        <v>1900</v>
      </c>
    </row>
    <row r="8579" ht="24" customHeight="1" spans="16:18">
      <c r="P8579" s="394" t="str">
        <f>TEXT(daily!$B8579,"mmmm")</f>
        <v>January</v>
      </c>
      <c r="R8579" s="313" t="str">
        <f t="shared" si="173"/>
        <v>1900</v>
      </c>
    </row>
    <row r="8580" ht="24" customHeight="1" spans="16:18">
      <c r="P8580" s="394" t="str">
        <f>TEXT(daily!$B8580,"mmmm")</f>
        <v>January</v>
      </c>
      <c r="R8580" s="313" t="str">
        <f t="shared" si="173"/>
        <v>1900</v>
      </c>
    </row>
    <row r="8581" ht="24" customHeight="1" spans="16:18">
      <c r="P8581" s="394" t="str">
        <f>TEXT(daily!$B8581,"mmmm")</f>
        <v>January</v>
      </c>
      <c r="R8581" s="313" t="str">
        <f t="shared" si="173"/>
        <v>1900</v>
      </c>
    </row>
    <row r="8582" ht="24" customHeight="1" spans="16:18">
      <c r="P8582" s="394" t="str">
        <f>TEXT(daily!$B8582,"mmmm")</f>
        <v>January</v>
      </c>
      <c r="R8582" s="313" t="str">
        <f t="shared" si="173"/>
        <v>1900</v>
      </c>
    </row>
    <row r="8583" ht="24" customHeight="1" spans="16:18">
      <c r="P8583" s="394" t="str">
        <f>TEXT(daily!$B8583,"mmmm")</f>
        <v>January</v>
      </c>
      <c r="R8583" s="313" t="str">
        <f t="shared" si="173"/>
        <v>1900</v>
      </c>
    </row>
    <row r="8584" ht="24" customHeight="1" spans="16:18">
      <c r="P8584" s="394" t="str">
        <f>TEXT(daily!$B8584,"mmmm")</f>
        <v>January</v>
      </c>
      <c r="R8584" s="313" t="str">
        <f t="shared" si="173"/>
        <v>1900</v>
      </c>
    </row>
    <row r="8585" ht="24" customHeight="1" spans="16:18">
      <c r="P8585" s="394" t="str">
        <f>TEXT(daily!$B8585,"mmmm")</f>
        <v>January</v>
      </c>
      <c r="R8585" s="313" t="str">
        <f t="shared" si="173"/>
        <v>1900</v>
      </c>
    </row>
    <row r="8586" ht="24" customHeight="1" spans="16:18">
      <c r="P8586" s="394" t="str">
        <f>TEXT(daily!$B8586,"mmmm")</f>
        <v>January</v>
      </c>
      <c r="R8586" s="313" t="str">
        <f t="shared" si="173"/>
        <v>1900</v>
      </c>
    </row>
    <row r="8587" ht="24" customHeight="1" spans="16:18">
      <c r="P8587" s="394" t="str">
        <f>TEXT(daily!$B8587,"mmmm")</f>
        <v>January</v>
      </c>
      <c r="R8587" s="313" t="str">
        <f t="shared" si="173"/>
        <v>1900</v>
      </c>
    </row>
    <row r="8588" ht="24" customHeight="1" spans="16:18">
      <c r="P8588" s="394" t="str">
        <f>TEXT(daily!$B8588,"mmmm")</f>
        <v>January</v>
      </c>
      <c r="R8588" s="313" t="str">
        <f t="shared" si="173"/>
        <v>1900</v>
      </c>
    </row>
    <row r="8589" ht="24" customHeight="1" spans="16:18">
      <c r="P8589" s="394" t="str">
        <f>TEXT(daily!$B8589,"mmmm")</f>
        <v>January</v>
      </c>
      <c r="R8589" s="313" t="str">
        <f t="shared" si="173"/>
        <v>1900</v>
      </c>
    </row>
    <row r="8590" ht="24" customHeight="1" spans="16:18">
      <c r="P8590" s="394" t="str">
        <f>TEXT(daily!$B8590,"mmmm")</f>
        <v>January</v>
      </c>
      <c r="R8590" s="313" t="str">
        <f t="shared" si="173"/>
        <v>1900</v>
      </c>
    </row>
    <row r="8591" ht="24" customHeight="1" spans="16:18">
      <c r="P8591" s="394" t="str">
        <f>TEXT(daily!$B8591,"mmmm")</f>
        <v>January</v>
      </c>
      <c r="R8591" s="313" t="str">
        <f t="shared" ref="R8591:R8654" si="174">TEXT(B8591,"yyyy")</f>
        <v>1900</v>
      </c>
    </row>
    <row r="8592" ht="24" customHeight="1" spans="16:18">
      <c r="P8592" s="394" t="str">
        <f>TEXT(daily!$B8592,"mmmm")</f>
        <v>January</v>
      </c>
      <c r="R8592" s="313" t="str">
        <f t="shared" si="174"/>
        <v>1900</v>
      </c>
    </row>
    <row r="8593" ht="24" customHeight="1" spans="16:18">
      <c r="P8593" s="394" t="str">
        <f>TEXT(daily!$B8593,"mmmm")</f>
        <v>January</v>
      </c>
      <c r="R8593" s="313" t="str">
        <f t="shared" si="174"/>
        <v>1900</v>
      </c>
    </row>
    <row r="8594" ht="24" customHeight="1" spans="16:18">
      <c r="P8594" s="394" t="str">
        <f>TEXT(daily!$B8594,"mmmm")</f>
        <v>January</v>
      </c>
      <c r="R8594" s="313" t="str">
        <f t="shared" si="174"/>
        <v>1900</v>
      </c>
    </row>
    <row r="8595" ht="24" customHeight="1" spans="16:18">
      <c r="P8595" s="394" t="str">
        <f>TEXT(daily!$B8595,"mmmm")</f>
        <v>January</v>
      </c>
      <c r="R8595" s="313" t="str">
        <f t="shared" si="174"/>
        <v>1900</v>
      </c>
    </row>
    <row r="8596" ht="24" customHeight="1" spans="16:18">
      <c r="P8596" s="394" t="str">
        <f>TEXT(daily!$B8596,"mmmm")</f>
        <v>January</v>
      </c>
      <c r="R8596" s="313" t="str">
        <f t="shared" si="174"/>
        <v>1900</v>
      </c>
    </row>
    <row r="8597" ht="24" customHeight="1" spans="16:18">
      <c r="P8597" s="394" t="str">
        <f>TEXT(daily!$B8597,"mmmm")</f>
        <v>January</v>
      </c>
      <c r="R8597" s="313" t="str">
        <f t="shared" si="174"/>
        <v>1900</v>
      </c>
    </row>
    <row r="8598" ht="24" customHeight="1" spans="16:18">
      <c r="P8598" s="394" t="str">
        <f>TEXT(daily!$B8598,"mmmm")</f>
        <v>January</v>
      </c>
      <c r="R8598" s="313" t="str">
        <f t="shared" si="174"/>
        <v>1900</v>
      </c>
    </row>
    <row r="8599" ht="24" customHeight="1" spans="16:18">
      <c r="P8599" s="394" t="str">
        <f>TEXT(daily!$B8599,"mmmm")</f>
        <v>January</v>
      </c>
      <c r="R8599" s="313" t="str">
        <f t="shared" si="174"/>
        <v>1900</v>
      </c>
    </row>
    <row r="8600" ht="24" customHeight="1" spans="16:18">
      <c r="P8600" s="394" t="str">
        <f>TEXT(daily!$B8600,"mmmm")</f>
        <v>January</v>
      </c>
      <c r="R8600" s="313" t="str">
        <f t="shared" si="174"/>
        <v>1900</v>
      </c>
    </row>
    <row r="8601" ht="24" customHeight="1" spans="16:18">
      <c r="P8601" s="394" t="str">
        <f>TEXT(daily!$B8601,"mmmm")</f>
        <v>January</v>
      </c>
      <c r="R8601" s="313" t="str">
        <f t="shared" si="174"/>
        <v>1900</v>
      </c>
    </row>
    <row r="8602" ht="24" customHeight="1" spans="16:18">
      <c r="P8602" s="394" t="str">
        <f>TEXT(daily!$B8602,"mmmm")</f>
        <v>January</v>
      </c>
      <c r="R8602" s="313" t="str">
        <f t="shared" si="174"/>
        <v>1900</v>
      </c>
    </row>
    <row r="8603" ht="24" customHeight="1" spans="16:18">
      <c r="P8603" s="394" t="str">
        <f>TEXT(daily!$B8603,"mmmm")</f>
        <v>January</v>
      </c>
      <c r="R8603" s="313" t="str">
        <f t="shared" si="174"/>
        <v>1900</v>
      </c>
    </row>
    <row r="8604" ht="24" customHeight="1" spans="16:18">
      <c r="P8604" s="394" t="str">
        <f>TEXT(daily!$B8604,"mmmm")</f>
        <v>January</v>
      </c>
      <c r="R8604" s="313" t="str">
        <f t="shared" si="174"/>
        <v>1900</v>
      </c>
    </row>
    <row r="8605" ht="24" customHeight="1" spans="16:18">
      <c r="P8605" s="394" t="str">
        <f>TEXT(daily!$B8605,"mmmm")</f>
        <v>January</v>
      </c>
      <c r="R8605" s="313" t="str">
        <f t="shared" si="174"/>
        <v>1900</v>
      </c>
    </row>
    <row r="8606" ht="24" customHeight="1" spans="16:18">
      <c r="P8606" s="394" t="str">
        <f>TEXT(daily!$B8606,"mmmm")</f>
        <v>January</v>
      </c>
      <c r="R8606" s="313" t="str">
        <f t="shared" si="174"/>
        <v>1900</v>
      </c>
    </row>
    <row r="8607" ht="24" customHeight="1" spans="16:18">
      <c r="P8607" s="394" t="str">
        <f>TEXT(daily!$B8607,"mmmm")</f>
        <v>January</v>
      </c>
      <c r="R8607" s="313" t="str">
        <f t="shared" si="174"/>
        <v>1900</v>
      </c>
    </row>
    <row r="8608" ht="24" customHeight="1" spans="16:18">
      <c r="P8608" s="394" t="str">
        <f>TEXT(daily!$B8608,"mmmm")</f>
        <v>January</v>
      </c>
      <c r="R8608" s="313" t="str">
        <f t="shared" si="174"/>
        <v>1900</v>
      </c>
    </row>
    <row r="8609" ht="24" customHeight="1" spans="16:18">
      <c r="P8609" s="394" t="str">
        <f>TEXT(daily!$B8609,"mmmm")</f>
        <v>January</v>
      </c>
      <c r="R8609" s="313" t="str">
        <f t="shared" si="174"/>
        <v>1900</v>
      </c>
    </row>
    <row r="8610" ht="24" customHeight="1" spans="16:18">
      <c r="P8610" s="394" t="str">
        <f>TEXT(daily!$B8610,"mmmm")</f>
        <v>January</v>
      </c>
      <c r="R8610" s="313" t="str">
        <f t="shared" si="174"/>
        <v>1900</v>
      </c>
    </row>
    <row r="8611" ht="24" customHeight="1" spans="16:18">
      <c r="P8611" s="394" t="str">
        <f>TEXT(daily!$B8611,"mmmm")</f>
        <v>January</v>
      </c>
      <c r="R8611" s="313" t="str">
        <f t="shared" si="174"/>
        <v>1900</v>
      </c>
    </row>
    <row r="8612" ht="24" customHeight="1" spans="16:18">
      <c r="P8612" s="394" t="str">
        <f>TEXT(daily!$B8612,"mmmm")</f>
        <v>January</v>
      </c>
      <c r="R8612" s="313" t="str">
        <f t="shared" si="174"/>
        <v>1900</v>
      </c>
    </row>
    <row r="8613" ht="24" customHeight="1" spans="16:18">
      <c r="P8613" s="394" t="str">
        <f>TEXT(daily!$B8613,"mmmm")</f>
        <v>January</v>
      </c>
      <c r="R8613" s="313" t="str">
        <f t="shared" si="174"/>
        <v>1900</v>
      </c>
    </row>
    <row r="8614" ht="24" customHeight="1" spans="16:18">
      <c r="P8614" s="394" t="str">
        <f>TEXT(daily!$B8614,"mmmm")</f>
        <v>January</v>
      </c>
      <c r="R8614" s="313" t="str">
        <f t="shared" si="174"/>
        <v>1900</v>
      </c>
    </row>
    <row r="8615" ht="24" customHeight="1" spans="16:18">
      <c r="P8615" s="394" t="str">
        <f>TEXT(daily!$B8615,"mmmm")</f>
        <v>January</v>
      </c>
      <c r="R8615" s="313" t="str">
        <f t="shared" si="174"/>
        <v>1900</v>
      </c>
    </row>
    <row r="8616" ht="24" customHeight="1" spans="16:18">
      <c r="P8616" s="394" t="str">
        <f>TEXT(daily!$B8616,"mmmm")</f>
        <v>January</v>
      </c>
      <c r="R8616" s="313" t="str">
        <f t="shared" si="174"/>
        <v>1900</v>
      </c>
    </row>
    <row r="8617" ht="24" customHeight="1" spans="16:18">
      <c r="P8617" s="394" t="str">
        <f>TEXT(daily!$B8617,"mmmm")</f>
        <v>January</v>
      </c>
      <c r="R8617" s="313" t="str">
        <f t="shared" si="174"/>
        <v>1900</v>
      </c>
    </row>
    <row r="8618" ht="24" customHeight="1" spans="16:18">
      <c r="P8618" s="394" t="str">
        <f>TEXT(daily!$B8618,"mmmm")</f>
        <v>January</v>
      </c>
      <c r="R8618" s="313" t="str">
        <f t="shared" si="174"/>
        <v>1900</v>
      </c>
    </row>
    <row r="8619" ht="24" customHeight="1" spans="16:18">
      <c r="P8619" s="394" t="str">
        <f>TEXT(daily!$B8619,"mmmm")</f>
        <v>January</v>
      </c>
      <c r="R8619" s="313" t="str">
        <f t="shared" si="174"/>
        <v>1900</v>
      </c>
    </row>
    <row r="8620" ht="24" customHeight="1" spans="16:18">
      <c r="P8620" s="394" t="str">
        <f>TEXT(daily!$B8620,"mmmm")</f>
        <v>January</v>
      </c>
      <c r="R8620" s="313" t="str">
        <f t="shared" si="174"/>
        <v>1900</v>
      </c>
    </row>
    <row r="8621" ht="24" customHeight="1" spans="16:18">
      <c r="P8621" s="394" t="str">
        <f>TEXT(daily!$B8621,"mmmm")</f>
        <v>January</v>
      </c>
      <c r="R8621" s="313" t="str">
        <f t="shared" si="174"/>
        <v>1900</v>
      </c>
    </row>
    <row r="8622" ht="24" customHeight="1" spans="16:18">
      <c r="P8622" s="394" t="str">
        <f>TEXT(daily!$B8622,"mmmm")</f>
        <v>January</v>
      </c>
      <c r="R8622" s="313" t="str">
        <f t="shared" si="174"/>
        <v>1900</v>
      </c>
    </row>
    <row r="8623" ht="24" customHeight="1" spans="16:18">
      <c r="P8623" s="394" t="str">
        <f>TEXT(daily!$B8623,"mmmm")</f>
        <v>January</v>
      </c>
      <c r="R8623" s="313" t="str">
        <f t="shared" si="174"/>
        <v>1900</v>
      </c>
    </row>
    <row r="8624" ht="24" customHeight="1" spans="16:18">
      <c r="P8624" s="394" t="str">
        <f>TEXT(daily!$B8624,"mmmm")</f>
        <v>January</v>
      </c>
      <c r="R8624" s="313" t="str">
        <f t="shared" si="174"/>
        <v>1900</v>
      </c>
    </row>
    <row r="8625" ht="24" customHeight="1" spans="16:18">
      <c r="P8625" s="394" t="str">
        <f>TEXT(daily!$B8625,"mmmm")</f>
        <v>January</v>
      </c>
      <c r="R8625" s="313" t="str">
        <f t="shared" si="174"/>
        <v>1900</v>
      </c>
    </row>
    <row r="8626" ht="24" customHeight="1" spans="16:18">
      <c r="P8626" s="394" t="str">
        <f>TEXT(daily!$B8626,"mmmm")</f>
        <v>January</v>
      </c>
      <c r="R8626" s="313" t="str">
        <f t="shared" si="174"/>
        <v>1900</v>
      </c>
    </row>
    <row r="8627" ht="24" customHeight="1" spans="16:18">
      <c r="P8627" s="394" t="str">
        <f>TEXT(daily!$B8627,"mmmm")</f>
        <v>January</v>
      </c>
      <c r="R8627" s="313" t="str">
        <f t="shared" si="174"/>
        <v>1900</v>
      </c>
    </row>
    <row r="8628" ht="24" customHeight="1" spans="16:18">
      <c r="P8628" s="394" t="str">
        <f>TEXT(daily!$B8628,"mmmm")</f>
        <v>January</v>
      </c>
      <c r="R8628" s="313" t="str">
        <f t="shared" si="174"/>
        <v>1900</v>
      </c>
    </row>
    <row r="8629" ht="24" customHeight="1" spans="16:18">
      <c r="P8629" s="394" t="str">
        <f>TEXT(daily!$B8629,"mmmm")</f>
        <v>January</v>
      </c>
      <c r="R8629" s="313" t="str">
        <f t="shared" si="174"/>
        <v>1900</v>
      </c>
    </row>
    <row r="8630" ht="24" customHeight="1" spans="16:18">
      <c r="P8630" s="394" t="str">
        <f>TEXT(daily!$B8630,"mmmm")</f>
        <v>January</v>
      </c>
      <c r="R8630" s="313" t="str">
        <f t="shared" si="174"/>
        <v>1900</v>
      </c>
    </row>
    <row r="8631" ht="24" customHeight="1" spans="16:18">
      <c r="P8631" s="394" t="str">
        <f>TEXT(daily!$B8631,"mmmm")</f>
        <v>January</v>
      </c>
      <c r="R8631" s="313" t="str">
        <f t="shared" si="174"/>
        <v>1900</v>
      </c>
    </row>
    <row r="8632" ht="24" customHeight="1" spans="16:18">
      <c r="P8632" s="394" t="str">
        <f>TEXT(daily!$B8632,"mmmm")</f>
        <v>January</v>
      </c>
      <c r="R8632" s="313" t="str">
        <f t="shared" si="174"/>
        <v>1900</v>
      </c>
    </row>
    <row r="8633" ht="24" customHeight="1" spans="16:18">
      <c r="P8633" s="394" t="str">
        <f>TEXT(daily!$B8633,"mmmm")</f>
        <v>January</v>
      </c>
      <c r="R8633" s="313" t="str">
        <f t="shared" si="174"/>
        <v>1900</v>
      </c>
    </row>
    <row r="8634" ht="24" customHeight="1" spans="16:18">
      <c r="P8634" s="394" t="str">
        <f>TEXT(daily!$B8634,"mmmm")</f>
        <v>January</v>
      </c>
      <c r="R8634" s="313" t="str">
        <f t="shared" si="174"/>
        <v>1900</v>
      </c>
    </row>
    <row r="8635" ht="24" customHeight="1" spans="16:18">
      <c r="P8635" s="394" t="str">
        <f>TEXT(daily!$B8635,"mmmm")</f>
        <v>January</v>
      </c>
      <c r="R8635" s="313" t="str">
        <f t="shared" si="174"/>
        <v>1900</v>
      </c>
    </row>
    <row r="8636" ht="24" customHeight="1" spans="16:18">
      <c r="P8636" s="394" t="str">
        <f>TEXT(daily!$B8636,"mmmm")</f>
        <v>January</v>
      </c>
      <c r="R8636" s="313" t="str">
        <f t="shared" si="174"/>
        <v>1900</v>
      </c>
    </row>
    <row r="8637" ht="24" customHeight="1" spans="16:18">
      <c r="P8637" s="394" t="str">
        <f>TEXT(daily!$B8637,"mmmm")</f>
        <v>January</v>
      </c>
      <c r="R8637" s="313" t="str">
        <f t="shared" si="174"/>
        <v>1900</v>
      </c>
    </row>
    <row r="8638" ht="24" customHeight="1" spans="16:18">
      <c r="P8638" s="394" t="str">
        <f>TEXT(daily!$B8638,"mmmm")</f>
        <v>January</v>
      </c>
      <c r="R8638" s="313" t="str">
        <f t="shared" si="174"/>
        <v>1900</v>
      </c>
    </row>
    <row r="8639" ht="24" customHeight="1" spans="16:18">
      <c r="P8639" s="394" t="str">
        <f>TEXT(daily!$B8639,"mmmm")</f>
        <v>January</v>
      </c>
      <c r="R8639" s="313" t="str">
        <f t="shared" si="174"/>
        <v>1900</v>
      </c>
    </row>
    <row r="8640" ht="24" customHeight="1" spans="16:18">
      <c r="P8640" s="394" t="str">
        <f>TEXT(daily!$B8640,"mmmm")</f>
        <v>January</v>
      </c>
      <c r="R8640" s="313" t="str">
        <f t="shared" si="174"/>
        <v>1900</v>
      </c>
    </row>
    <row r="8641" ht="24" customHeight="1" spans="16:18">
      <c r="P8641" s="394" t="str">
        <f>TEXT(daily!$B8641,"mmmm")</f>
        <v>January</v>
      </c>
      <c r="R8641" s="313" t="str">
        <f t="shared" si="174"/>
        <v>1900</v>
      </c>
    </row>
    <row r="8642" ht="24" customHeight="1" spans="16:18">
      <c r="P8642" s="394" t="str">
        <f>TEXT(daily!$B8642,"mmmm")</f>
        <v>January</v>
      </c>
      <c r="R8642" s="313" t="str">
        <f t="shared" si="174"/>
        <v>1900</v>
      </c>
    </row>
    <row r="8643" ht="24" customHeight="1" spans="16:18">
      <c r="P8643" s="394" t="str">
        <f>TEXT(daily!$B8643,"mmmm")</f>
        <v>January</v>
      </c>
      <c r="R8643" s="313" t="str">
        <f t="shared" si="174"/>
        <v>1900</v>
      </c>
    </row>
    <row r="8644" ht="24" customHeight="1" spans="16:18">
      <c r="P8644" s="394" t="str">
        <f>TEXT(daily!$B8644,"mmmm")</f>
        <v>January</v>
      </c>
      <c r="R8644" s="313" t="str">
        <f t="shared" si="174"/>
        <v>1900</v>
      </c>
    </row>
    <row r="8645" ht="24" customHeight="1" spans="16:18">
      <c r="P8645" s="394" t="str">
        <f>TEXT(daily!$B8645,"mmmm")</f>
        <v>January</v>
      </c>
      <c r="R8645" s="313" t="str">
        <f t="shared" si="174"/>
        <v>1900</v>
      </c>
    </row>
    <row r="8646" ht="24" customHeight="1" spans="16:18">
      <c r="P8646" s="394" t="str">
        <f>TEXT(daily!$B8646,"mmmm")</f>
        <v>January</v>
      </c>
      <c r="R8646" s="313" t="str">
        <f t="shared" si="174"/>
        <v>1900</v>
      </c>
    </row>
    <row r="8647" ht="24" customHeight="1" spans="16:18">
      <c r="P8647" s="394" t="str">
        <f>TEXT(daily!$B8647,"mmmm")</f>
        <v>January</v>
      </c>
      <c r="R8647" s="313" t="str">
        <f t="shared" si="174"/>
        <v>1900</v>
      </c>
    </row>
    <row r="8648" ht="24" customHeight="1" spans="16:18">
      <c r="P8648" s="394" t="str">
        <f>TEXT(daily!$B8648,"mmmm")</f>
        <v>January</v>
      </c>
      <c r="R8648" s="313" t="str">
        <f t="shared" si="174"/>
        <v>1900</v>
      </c>
    </row>
    <row r="8649" ht="24" customHeight="1" spans="16:18">
      <c r="P8649" s="394" t="str">
        <f>TEXT(daily!$B8649,"mmmm")</f>
        <v>January</v>
      </c>
      <c r="R8649" s="313" t="str">
        <f t="shared" si="174"/>
        <v>1900</v>
      </c>
    </row>
    <row r="8650" ht="24" customHeight="1" spans="16:18">
      <c r="P8650" s="394" t="str">
        <f>TEXT(daily!$B8650,"mmmm")</f>
        <v>January</v>
      </c>
      <c r="R8650" s="313" t="str">
        <f t="shared" si="174"/>
        <v>1900</v>
      </c>
    </row>
    <row r="8651" ht="24" customHeight="1" spans="16:18">
      <c r="P8651" s="394" t="str">
        <f>TEXT(daily!$B8651,"mmmm")</f>
        <v>January</v>
      </c>
      <c r="R8651" s="313" t="str">
        <f t="shared" si="174"/>
        <v>1900</v>
      </c>
    </row>
    <row r="8652" ht="24" customHeight="1" spans="16:18">
      <c r="P8652" s="394" t="str">
        <f>TEXT(daily!$B8652,"mmmm")</f>
        <v>January</v>
      </c>
      <c r="R8652" s="313" t="str">
        <f t="shared" si="174"/>
        <v>1900</v>
      </c>
    </row>
    <row r="8653" ht="24" customHeight="1" spans="16:18">
      <c r="P8653" s="394" t="str">
        <f>TEXT(daily!$B8653,"mmmm")</f>
        <v>January</v>
      </c>
      <c r="R8653" s="313" t="str">
        <f t="shared" si="174"/>
        <v>1900</v>
      </c>
    </row>
    <row r="8654" ht="24" customHeight="1" spans="16:18">
      <c r="P8654" s="394" t="str">
        <f>TEXT(daily!$B8654,"mmmm")</f>
        <v>January</v>
      </c>
      <c r="R8654" s="313" t="str">
        <f t="shared" si="174"/>
        <v>1900</v>
      </c>
    </row>
    <row r="8655" ht="24" customHeight="1" spans="16:18">
      <c r="P8655" s="394" t="str">
        <f>TEXT(daily!$B8655,"mmmm")</f>
        <v>January</v>
      </c>
      <c r="R8655" s="313" t="str">
        <f t="shared" ref="R8655:R8718" si="175">TEXT(B8655,"yyyy")</f>
        <v>1900</v>
      </c>
    </row>
    <row r="8656" ht="24" customHeight="1" spans="16:18">
      <c r="P8656" s="394" t="str">
        <f>TEXT(daily!$B8656,"mmmm")</f>
        <v>January</v>
      </c>
      <c r="R8656" s="313" t="str">
        <f t="shared" si="175"/>
        <v>1900</v>
      </c>
    </row>
    <row r="8657" ht="24" customHeight="1" spans="16:18">
      <c r="P8657" s="394" t="str">
        <f>TEXT(daily!$B8657,"mmmm")</f>
        <v>January</v>
      </c>
      <c r="R8657" s="313" t="str">
        <f t="shared" si="175"/>
        <v>1900</v>
      </c>
    </row>
    <row r="8658" ht="24" customHeight="1" spans="16:18">
      <c r="P8658" s="394" t="str">
        <f>TEXT(daily!$B8658,"mmmm")</f>
        <v>January</v>
      </c>
      <c r="R8658" s="313" t="str">
        <f t="shared" si="175"/>
        <v>1900</v>
      </c>
    </row>
    <row r="8659" ht="24" customHeight="1" spans="16:18">
      <c r="P8659" s="394" t="str">
        <f>TEXT(daily!$B8659,"mmmm")</f>
        <v>January</v>
      </c>
      <c r="R8659" s="313" t="str">
        <f t="shared" si="175"/>
        <v>1900</v>
      </c>
    </row>
    <row r="8660" ht="24" customHeight="1" spans="16:18">
      <c r="P8660" s="394" t="str">
        <f>TEXT(daily!$B8660,"mmmm")</f>
        <v>January</v>
      </c>
      <c r="R8660" s="313" t="str">
        <f t="shared" si="175"/>
        <v>1900</v>
      </c>
    </row>
    <row r="8661" ht="24" customHeight="1" spans="16:18">
      <c r="P8661" s="394" t="str">
        <f>TEXT(daily!$B8661,"mmmm")</f>
        <v>January</v>
      </c>
      <c r="R8661" s="313" t="str">
        <f t="shared" si="175"/>
        <v>1900</v>
      </c>
    </row>
    <row r="8662" ht="24" customHeight="1" spans="16:18">
      <c r="P8662" s="394" t="str">
        <f>TEXT(daily!$B8662,"mmmm")</f>
        <v>January</v>
      </c>
      <c r="R8662" s="313" t="str">
        <f t="shared" si="175"/>
        <v>1900</v>
      </c>
    </row>
    <row r="8663" ht="24" customHeight="1" spans="16:18">
      <c r="P8663" s="394" t="str">
        <f>TEXT(daily!$B8663,"mmmm")</f>
        <v>January</v>
      </c>
      <c r="R8663" s="313" t="str">
        <f t="shared" si="175"/>
        <v>1900</v>
      </c>
    </row>
    <row r="8664" ht="24" customHeight="1" spans="16:18">
      <c r="P8664" s="394" t="str">
        <f>TEXT(daily!$B8664,"mmmm")</f>
        <v>January</v>
      </c>
      <c r="R8664" s="313" t="str">
        <f t="shared" si="175"/>
        <v>1900</v>
      </c>
    </row>
    <row r="8665" ht="24" customHeight="1" spans="16:18">
      <c r="P8665" s="394" t="str">
        <f>TEXT(daily!$B8665,"mmmm")</f>
        <v>January</v>
      </c>
      <c r="R8665" s="313" t="str">
        <f t="shared" si="175"/>
        <v>1900</v>
      </c>
    </row>
    <row r="8666" ht="24" customHeight="1" spans="16:18">
      <c r="P8666" s="394" t="str">
        <f>TEXT(daily!$B8666,"mmmm")</f>
        <v>January</v>
      </c>
      <c r="R8666" s="313" t="str">
        <f t="shared" si="175"/>
        <v>1900</v>
      </c>
    </row>
    <row r="8667" ht="24" customHeight="1" spans="16:18">
      <c r="P8667" s="394" t="str">
        <f>TEXT(daily!$B8667,"mmmm")</f>
        <v>January</v>
      </c>
      <c r="R8667" s="313" t="str">
        <f t="shared" si="175"/>
        <v>1900</v>
      </c>
    </row>
    <row r="8668" ht="24" customHeight="1" spans="16:18">
      <c r="P8668" s="394" t="str">
        <f>TEXT(daily!$B8668,"mmmm")</f>
        <v>January</v>
      </c>
      <c r="R8668" s="313" t="str">
        <f t="shared" si="175"/>
        <v>1900</v>
      </c>
    </row>
    <row r="8669" ht="24" customHeight="1" spans="16:18">
      <c r="P8669" s="394" t="str">
        <f>TEXT(daily!$B8669,"mmmm")</f>
        <v>January</v>
      </c>
      <c r="R8669" s="313" t="str">
        <f t="shared" si="175"/>
        <v>1900</v>
      </c>
    </row>
    <row r="8670" ht="24" customHeight="1" spans="16:18">
      <c r="P8670" s="394" t="str">
        <f>TEXT(daily!$B8670,"mmmm")</f>
        <v>January</v>
      </c>
      <c r="R8670" s="313" t="str">
        <f t="shared" si="175"/>
        <v>1900</v>
      </c>
    </row>
    <row r="8671" ht="24" customHeight="1" spans="16:18">
      <c r="P8671" s="394" t="str">
        <f>TEXT(daily!$B8671,"mmmm")</f>
        <v>January</v>
      </c>
      <c r="R8671" s="313" t="str">
        <f t="shared" si="175"/>
        <v>1900</v>
      </c>
    </row>
    <row r="8672" ht="24" customHeight="1" spans="16:18">
      <c r="P8672" s="394" t="str">
        <f>TEXT(daily!$B8672,"mmmm")</f>
        <v>January</v>
      </c>
      <c r="R8672" s="313" t="str">
        <f t="shared" si="175"/>
        <v>1900</v>
      </c>
    </row>
    <row r="8673" ht="24" customHeight="1" spans="16:18">
      <c r="P8673" s="394" t="str">
        <f>TEXT(daily!$B8673,"mmmm")</f>
        <v>January</v>
      </c>
      <c r="R8673" s="313" t="str">
        <f t="shared" si="175"/>
        <v>1900</v>
      </c>
    </row>
    <row r="8674" ht="24" customHeight="1" spans="16:18">
      <c r="P8674" s="394" t="str">
        <f>TEXT(daily!$B8674,"mmmm")</f>
        <v>January</v>
      </c>
      <c r="R8674" s="313" t="str">
        <f t="shared" si="175"/>
        <v>1900</v>
      </c>
    </row>
    <row r="8675" ht="24" customHeight="1" spans="16:18">
      <c r="P8675" s="394" t="str">
        <f>TEXT(daily!$B8675,"mmmm")</f>
        <v>January</v>
      </c>
      <c r="R8675" s="313" t="str">
        <f t="shared" si="175"/>
        <v>1900</v>
      </c>
    </row>
    <row r="8676" ht="24" customHeight="1" spans="16:18">
      <c r="P8676" s="394" t="str">
        <f>TEXT(daily!$B8676,"mmmm")</f>
        <v>January</v>
      </c>
      <c r="R8676" s="313" t="str">
        <f t="shared" si="175"/>
        <v>1900</v>
      </c>
    </row>
    <row r="8677" ht="24" customHeight="1" spans="16:18">
      <c r="P8677" s="394" t="str">
        <f>TEXT(daily!$B8677,"mmmm")</f>
        <v>January</v>
      </c>
      <c r="R8677" s="313" t="str">
        <f t="shared" si="175"/>
        <v>1900</v>
      </c>
    </row>
    <row r="8678" ht="24" customHeight="1" spans="16:18">
      <c r="P8678" s="394" t="str">
        <f>TEXT(daily!$B8678,"mmmm")</f>
        <v>January</v>
      </c>
      <c r="R8678" s="313" t="str">
        <f t="shared" si="175"/>
        <v>1900</v>
      </c>
    </row>
    <row r="8679" ht="24" customHeight="1" spans="16:18">
      <c r="P8679" s="394" t="str">
        <f>TEXT(daily!$B8679,"mmmm")</f>
        <v>January</v>
      </c>
      <c r="R8679" s="313" t="str">
        <f t="shared" si="175"/>
        <v>1900</v>
      </c>
    </row>
    <row r="8680" ht="24" customHeight="1" spans="16:18">
      <c r="P8680" s="394" t="str">
        <f>TEXT(daily!$B8680,"mmmm")</f>
        <v>January</v>
      </c>
      <c r="R8680" s="313" t="str">
        <f t="shared" si="175"/>
        <v>1900</v>
      </c>
    </row>
    <row r="8681" ht="24" customHeight="1" spans="16:18">
      <c r="P8681" s="394" t="str">
        <f>TEXT(daily!$B8681,"mmmm")</f>
        <v>January</v>
      </c>
      <c r="R8681" s="313" t="str">
        <f t="shared" si="175"/>
        <v>1900</v>
      </c>
    </row>
    <row r="8682" ht="24" customHeight="1" spans="16:18">
      <c r="P8682" s="394" t="str">
        <f>TEXT(daily!$B8682,"mmmm")</f>
        <v>January</v>
      </c>
      <c r="R8682" s="313" t="str">
        <f t="shared" si="175"/>
        <v>1900</v>
      </c>
    </row>
    <row r="8683" ht="24" customHeight="1" spans="16:18">
      <c r="P8683" s="394" t="str">
        <f>TEXT(daily!$B8683,"mmmm")</f>
        <v>January</v>
      </c>
      <c r="R8683" s="313" t="str">
        <f t="shared" si="175"/>
        <v>1900</v>
      </c>
    </row>
    <row r="8684" ht="24" customHeight="1" spans="16:18">
      <c r="P8684" s="394" t="str">
        <f>TEXT(daily!$B8684,"mmmm")</f>
        <v>January</v>
      </c>
      <c r="R8684" s="313" t="str">
        <f t="shared" si="175"/>
        <v>1900</v>
      </c>
    </row>
    <row r="8685" ht="24" customHeight="1" spans="16:18">
      <c r="P8685" s="394" t="str">
        <f>TEXT(daily!$B8685,"mmmm")</f>
        <v>January</v>
      </c>
      <c r="R8685" s="313" t="str">
        <f t="shared" si="175"/>
        <v>1900</v>
      </c>
    </row>
    <row r="8686" ht="24" customHeight="1" spans="16:18">
      <c r="P8686" s="394" t="str">
        <f>TEXT(daily!$B8686,"mmmm")</f>
        <v>January</v>
      </c>
      <c r="R8686" s="313" t="str">
        <f t="shared" si="175"/>
        <v>1900</v>
      </c>
    </row>
    <row r="8687" ht="24" customHeight="1" spans="16:18">
      <c r="P8687" s="394" t="str">
        <f>TEXT(daily!$B8687,"mmmm")</f>
        <v>January</v>
      </c>
      <c r="R8687" s="313" t="str">
        <f t="shared" si="175"/>
        <v>1900</v>
      </c>
    </row>
    <row r="8688" ht="24" customHeight="1" spans="16:18">
      <c r="P8688" s="394" t="str">
        <f>TEXT(daily!$B8688,"mmmm")</f>
        <v>January</v>
      </c>
      <c r="R8688" s="313" t="str">
        <f t="shared" si="175"/>
        <v>1900</v>
      </c>
    </row>
    <row r="8689" ht="24" customHeight="1" spans="16:18">
      <c r="P8689" s="394" t="str">
        <f>TEXT(daily!$B8689,"mmmm")</f>
        <v>January</v>
      </c>
      <c r="R8689" s="313" t="str">
        <f t="shared" si="175"/>
        <v>1900</v>
      </c>
    </row>
    <row r="8690" ht="24" customHeight="1" spans="16:18">
      <c r="P8690" s="394" t="str">
        <f>TEXT(daily!$B8690,"mmmm")</f>
        <v>January</v>
      </c>
      <c r="R8690" s="313" t="str">
        <f t="shared" si="175"/>
        <v>1900</v>
      </c>
    </row>
    <row r="8691" ht="24" customHeight="1" spans="16:18">
      <c r="P8691" s="394" t="str">
        <f>TEXT(daily!$B8691,"mmmm")</f>
        <v>January</v>
      </c>
      <c r="R8691" s="313" t="str">
        <f t="shared" si="175"/>
        <v>1900</v>
      </c>
    </row>
    <row r="8692" ht="24" customHeight="1" spans="16:18">
      <c r="P8692" s="394" t="str">
        <f>TEXT(daily!$B8692,"mmmm")</f>
        <v>January</v>
      </c>
      <c r="R8692" s="313" t="str">
        <f t="shared" si="175"/>
        <v>1900</v>
      </c>
    </row>
    <row r="8693" ht="24" customHeight="1" spans="16:18">
      <c r="P8693" s="394" t="str">
        <f>TEXT(daily!$B8693,"mmmm")</f>
        <v>January</v>
      </c>
      <c r="R8693" s="313" t="str">
        <f t="shared" si="175"/>
        <v>1900</v>
      </c>
    </row>
    <row r="8694" ht="24" customHeight="1" spans="16:18">
      <c r="P8694" s="394" t="str">
        <f>TEXT(daily!$B8694,"mmmm")</f>
        <v>January</v>
      </c>
      <c r="R8694" s="313" t="str">
        <f t="shared" si="175"/>
        <v>1900</v>
      </c>
    </row>
    <row r="8695" ht="24" customHeight="1" spans="16:18">
      <c r="P8695" s="394" t="str">
        <f>TEXT(daily!$B8695,"mmmm")</f>
        <v>January</v>
      </c>
      <c r="R8695" s="313" t="str">
        <f t="shared" si="175"/>
        <v>1900</v>
      </c>
    </row>
    <row r="8696" ht="24" customHeight="1" spans="16:18">
      <c r="P8696" s="394" t="str">
        <f>TEXT(daily!$B8696,"mmmm")</f>
        <v>January</v>
      </c>
      <c r="R8696" s="313" t="str">
        <f t="shared" si="175"/>
        <v>1900</v>
      </c>
    </row>
    <row r="8697" ht="24" customHeight="1" spans="16:18">
      <c r="P8697" s="394" t="str">
        <f>TEXT(daily!$B8697,"mmmm")</f>
        <v>January</v>
      </c>
      <c r="R8697" s="313" t="str">
        <f t="shared" si="175"/>
        <v>1900</v>
      </c>
    </row>
    <row r="8698" ht="24" customHeight="1" spans="16:18">
      <c r="P8698" s="394" t="str">
        <f>TEXT(daily!$B8698,"mmmm")</f>
        <v>January</v>
      </c>
      <c r="R8698" s="313" t="str">
        <f t="shared" si="175"/>
        <v>1900</v>
      </c>
    </row>
    <row r="8699" ht="24" customHeight="1" spans="16:18">
      <c r="P8699" s="394" t="str">
        <f>TEXT(daily!$B8699,"mmmm")</f>
        <v>January</v>
      </c>
      <c r="R8699" s="313" t="str">
        <f t="shared" si="175"/>
        <v>1900</v>
      </c>
    </row>
    <row r="8700" ht="24" customHeight="1" spans="16:18">
      <c r="P8700" s="394" t="str">
        <f>TEXT(daily!$B8700,"mmmm")</f>
        <v>January</v>
      </c>
      <c r="R8700" s="313" t="str">
        <f t="shared" si="175"/>
        <v>1900</v>
      </c>
    </row>
    <row r="8701" ht="24" customHeight="1" spans="16:18">
      <c r="P8701" s="394" t="str">
        <f>TEXT(daily!$B8701,"mmmm")</f>
        <v>January</v>
      </c>
      <c r="R8701" s="313" t="str">
        <f t="shared" si="175"/>
        <v>1900</v>
      </c>
    </row>
    <row r="8702" ht="24" customHeight="1" spans="16:18">
      <c r="P8702" s="394" t="str">
        <f>TEXT(daily!$B8702,"mmmm")</f>
        <v>January</v>
      </c>
      <c r="R8702" s="313" t="str">
        <f t="shared" si="175"/>
        <v>1900</v>
      </c>
    </row>
    <row r="8703" ht="24" customHeight="1" spans="16:18">
      <c r="P8703" s="394" t="str">
        <f>TEXT(daily!$B8703,"mmmm")</f>
        <v>January</v>
      </c>
      <c r="R8703" s="313" t="str">
        <f t="shared" si="175"/>
        <v>1900</v>
      </c>
    </row>
    <row r="8704" ht="24" customHeight="1" spans="16:18">
      <c r="P8704" s="394" t="str">
        <f>TEXT(daily!$B8704,"mmmm")</f>
        <v>January</v>
      </c>
      <c r="R8704" s="313" t="str">
        <f t="shared" si="175"/>
        <v>1900</v>
      </c>
    </row>
    <row r="8705" ht="24" customHeight="1" spans="16:18">
      <c r="P8705" s="394" t="str">
        <f>TEXT(daily!$B8705,"mmmm")</f>
        <v>January</v>
      </c>
      <c r="R8705" s="313" t="str">
        <f t="shared" si="175"/>
        <v>1900</v>
      </c>
    </row>
    <row r="8706" ht="24" customHeight="1" spans="16:18">
      <c r="P8706" s="394" t="str">
        <f>TEXT(daily!$B8706,"mmmm")</f>
        <v>January</v>
      </c>
      <c r="R8706" s="313" t="str">
        <f t="shared" si="175"/>
        <v>1900</v>
      </c>
    </row>
    <row r="8707" ht="24" customHeight="1" spans="16:18">
      <c r="P8707" s="394" t="str">
        <f>TEXT(daily!$B8707,"mmmm")</f>
        <v>January</v>
      </c>
      <c r="R8707" s="313" t="str">
        <f t="shared" si="175"/>
        <v>1900</v>
      </c>
    </row>
    <row r="8708" ht="24" customHeight="1" spans="16:18">
      <c r="P8708" s="394" t="str">
        <f>TEXT(daily!$B8708,"mmmm")</f>
        <v>January</v>
      </c>
      <c r="R8708" s="313" t="str">
        <f t="shared" si="175"/>
        <v>1900</v>
      </c>
    </row>
    <row r="8709" ht="24" customHeight="1" spans="16:18">
      <c r="P8709" s="394" t="str">
        <f>TEXT(daily!$B8709,"mmmm")</f>
        <v>January</v>
      </c>
      <c r="R8709" s="313" t="str">
        <f t="shared" si="175"/>
        <v>1900</v>
      </c>
    </row>
    <row r="8710" ht="24" customHeight="1" spans="16:18">
      <c r="P8710" s="394" t="str">
        <f>TEXT(daily!$B8710,"mmmm")</f>
        <v>January</v>
      </c>
      <c r="R8710" s="313" t="str">
        <f t="shared" si="175"/>
        <v>1900</v>
      </c>
    </row>
    <row r="8711" ht="24" customHeight="1" spans="16:18">
      <c r="P8711" s="394" t="str">
        <f>TEXT(daily!$B8711,"mmmm")</f>
        <v>January</v>
      </c>
      <c r="R8711" s="313" t="str">
        <f t="shared" si="175"/>
        <v>1900</v>
      </c>
    </row>
    <row r="8712" ht="24" customHeight="1" spans="16:18">
      <c r="P8712" s="394" t="str">
        <f>TEXT(daily!$B8712,"mmmm")</f>
        <v>January</v>
      </c>
      <c r="R8712" s="313" t="str">
        <f t="shared" si="175"/>
        <v>1900</v>
      </c>
    </row>
    <row r="8713" ht="24" customHeight="1" spans="16:18">
      <c r="P8713" s="394" t="str">
        <f>TEXT(daily!$B8713,"mmmm")</f>
        <v>January</v>
      </c>
      <c r="R8713" s="313" t="str">
        <f t="shared" si="175"/>
        <v>1900</v>
      </c>
    </row>
    <row r="8714" ht="24" customHeight="1" spans="16:18">
      <c r="P8714" s="394" t="str">
        <f>TEXT(daily!$B8714,"mmmm")</f>
        <v>January</v>
      </c>
      <c r="R8714" s="313" t="str">
        <f t="shared" si="175"/>
        <v>1900</v>
      </c>
    </row>
    <row r="8715" ht="24" customHeight="1" spans="16:18">
      <c r="P8715" s="394" t="str">
        <f>TEXT(daily!$B8715,"mmmm")</f>
        <v>January</v>
      </c>
      <c r="R8715" s="313" t="str">
        <f t="shared" si="175"/>
        <v>1900</v>
      </c>
    </row>
    <row r="8716" ht="24" customHeight="1" spans="16:18">
      <c r="P8716" s="394" t="str">
        <f>TEXT(daily!$B8716,"mmmm")</f>
        <v>January</v>
      </c>
      <c r="R8716" s="313" t="str">
        <f t="shared" si="175"/>
        <v>1900</v>
      </c>
    </row>
    <row r="8717" ht="24" customHeight="1" spans="16:18">
      <c r="P8717" s="394" t="str">
        <f>TEXT(daily!$B8717,"mmmm")</f>
        <v>January</v>
      </c>
      <c r="R8717" s="313" t="str">
        <f t="shared" si="175"/>
        <v>1900</v>
      </c>
    </row>
    <row r="8718" ht="24" customHeight="1" spans="16:18">
      <c r="P8718" s="394" t="str">
        <f>TEXT(daily!$B8718,"mmmm")</f>
        <v>January</v>
      </c>
      <c r="R8718" s="313" t="str">
        <f t="shared" si="175"/>
        <v>1900</v>
      </c>
    </row>
    <row r="8719" ht="24" customHeight="1" spans="16:18">
      <c r="P8719" s="394" t="str">
        <f>TEXT(daily!$B8719,"mmmm")</f>
        <v>January</v>
      </c>
      <c r="R8719" s="313" t="str">
        <f t="shared" ref="R8719:R8782" si="176">TEXT(B8719,"yyyy")</f>
        <v>1900</v>
      </c>
    </row>
    <row r="8720" ht="24" customHeight="1" spans="16:18">
      <c r="P8720" s="394" t="str">
        <f>TEXT(daily!$B8720,"mmmm")</f>
        <v>January</v>
      </c>
      <c r="R8720" s="313" t="str">
        <f t="shared" si="176"/>
        <v>1900</v>
      </c>
    </row>
    <row r="8721" ht="24" customHeight="1" spans="16:18">
      <c r="P8721" s="394" t="str">
        <f>TEXT(daily!$B8721,"mmmm")</f>
        <v>January</v>
      </c>
      <c r="R8721" s="313" t="str">
        <f t="shared" si="176"/>
        <v>1900</v>
      </c>
    </row>
    <row r="8722" ht="24" customHeight="1" spans="16:18">
      <c r="P8722" s="394" t="str">
        <f>TEXT(daily!$B8722,"mmmm")</f>
        <v>January</v>
      </c>
      <c r="R8722" s="313" t="str">
        <f t="shared" si="176"/>
        <v>1900</v>
      </c>
    </row>
    <row r="8723" ht="24" customHeight="1" spans="16:18">
      <c r="P8723" s="394" t="str">
        <f>TEXT(daily!$B8723,"mmmm")</f>
        <v>January</v>
      </c>
      <c r="R8723" s="313" t="str">
        <f t="shared" si="176"/>
        <v>1900</v>
      </c>
    </row>
    <row r="8724" ht="24" customHeight="1" spans="16:18">
      <c r="P8724" s="394" t="str">
        <f>TEXT(daily!$B8724,"mmmm")</f>
        <v>January</v>
      </c>
      <c r="R8724" s="313" t="str">
        <f t="shared" si="176"/>
        <v>1900</v>
      </c>
    </row>
    <row r="8725" ht="24" customHeight="1" spans="16:18">
      <c r="P8725" s="394" t="str">
        <f>TEXT(daily!$B8725,"mmmm")</f>
        <v>January</v>
      </c>
      <c r="R8725" s="313" t="str">
        <f t="shared" si="176"/>
        <v>1900</v>
      </c>
    </row>
    <row r="8726" ht="24" customHeight="1" spans="16:18">
      <c r="P8726" s="394" t="str">
        <f>TEXT(daily!$B8726,"mmmm")</f>
        <v>January</v>
      </c>
      <c r="R8726" s="313" t="str">
        <f t="shared" si="176"/>
        <v>1900</v>
      </c>
    </row>
    <row r="8727" ht="24" customHeight="1" spans="16:18">
      <c r="P8727" s="394" t="str">
        <f>TEXT(daily!$B8727,"mmmm")</f>
        <v>January</v>
      </c>
      <c r="R8727" s="313" t="str">
        <f t="shared" si="176"/>
        <v>1900</v>
      </c>
    </row>
    <row r="8728" ht="24" customHeight="1" spans="16:18">
      <c r="P8728" s="394" t="str">
        <f>TEXT(daily!$B8728,"mmmm")</f>
        <v>January</v>
      </c>
      <c r="R8728" s="313" t="str">
        <f t="shared" si="176"/>
        <v>1900</v>
      </c>
    </row>
    <row r="8729" ht="24" customHeight="1" spans="16:18">
      <c r="P8729" s="394" t="str">
        <f>TEXT(daily!$B8729,"mmmm")</f>
        <v>January</v>
      </c>
      <c r="R8729" s="313" t="str">
        <f t="shared" si="176"/>
        <v>1900</v>
      </c>
    </row>
    <row r="8730" ht="24" customHeight="1" spans="16:18">
      <c r="P8730" s="394" t="str">
        <f>TEXT(daily!$B8730,"mmmm")</f>
        <v>January</v>
      </c>
      <c r="R8730" s="313" t="str">
        <f t="shared" si="176"/>
        <v>1900</v>
      </c>
    </row>
    <row r="8731" ht="24" customHeight="1" spans="16:18">
      <c r="P8731" s="394" t="str">
        <f>TEXT(daily!$B8731,"mmmm")</f>
        <v>January</v>
      </c>
      <c r="R8731" s="313" t="str">
        <f t="shared" si="176"/>
        <v>1900</v>
      </c>
    </row>
    <row r="8732" ht="24" customHeight="1" spans="16:18">
      <c r="P8732" s="394" t="str">
        <f>TEXT(daily!$B8732,"mmmm")</f>
        <v>January</v>
      </c>
      <c r="R8732" s="313" t="str">
        <f t="shared" si="176"/>
        <v>1900</v>
      </c>
    </row>
    <row r="8733" ht="24" customHeight="1" spans="16:18">
      <c r="P8733" s="394" t="str">
        <f>TEXT(daily!$B8733,"mmmm")</f>
        <v>January</v>
      </c>
      <c r="R8733" s="313" t="str">
        <f t="shared" si="176"/>
        <v>1900</v>
      </c>
    </row>
    <row r="8734" ht="24" customHeight="1" spans="16:18">
      <c r="P8734" s="394" t="str">
        <f>TEXT(daily!$B8734,"mmmm")</f>
        <v>January</v>
      </c>
      <c r="R8734" s="313" t="str">
        <f t="shared" si="176"/>
        <v>1900</v>
      </c>
    </row>
    <row r="8735" ht="24" customHeight="1" spans="16:18">
      <c r="P8735" s="394" t="str">
        <f>TEXT(daily!$B8735,"mmmm")</f>
        <v>January</v>
      </c>
      <c r="R8735" s="313" t="str">
        <f t="shared" si="176"/>
        <v>1900</v>
      </c>
    </row>
    <row r="8736" ht="24" customHeight="1" spans="16:18">
      <c r="P8736" s="394" t="str">
        <f>TEXT(daily!$B8736,"mmmm")</f>
        <v>January</v>
      </c>
      <c r="R8736" s="313" t="str">
        <f t="shared" si="176"/>
        <v>1900</v>
      </c>
    </row>
    <row r="8737" ht="24" customHeight="1" spans="16:18">
      <c r="P8737" s="394" t="str">
        <f>TEXT(daily!$B8737,"mmmm")</f>
        <v>January</v>
      </c>
      <c r="R8737" s="313" t="str">
        <f t="shared" si="176"/>
        <v>1900</v>
      </c>
    </row>
    <row r="8738" ht="24" customHeight="1" spans="16:18">
      <c r="P8738" s="394" t="str">
        <f>TEXT(daily!$B8738,"mmmm")</f>
        <v>January</v>
      </c>
      <c r="R8738" s="313" t="str">
        <f t="shared" si="176"/>
        <v>1900</v>
      </c>
    </row>
    <row r="8739" ht="24" customHeight="1" spans="16:18">
      <c r="P8739" s="394" t="str">
        <f>TEXT(daily!$B8739,"mmmm")</f>
        <v>January</v>
      </c>
      <c r="R8739" s="313" t="str">
        <f t="shared" si="176"/>
        <v>1900</v>
      </c>
    </row>
    <row r="8740" ht="24" customHeight="1" spans="16:18">
      <c r="P8740" s="394" t="str">
        <f>TEXT(daily!$B8740,"mmmm")</f>
        <v>January</v>
      </c>
      <c r="R8740" s="313" t="str">
        <f t="shared" si="176"/>
        <v>1900</v>
      </c>
    </row>
    <row r="8741" ht="24" customHeight="1" spans="16:18">
      <c r="P8741" s="394" t="str">
        <f>TEXT(daily!$B8741,"mmmm")</f>
        <v>January</v>
      </c>
      <c r="R8741" s="313" t="str">
        <f t="shared" si="176"/>
        <v>1900</v>
      </c>
    </row>
    <row r="8742" ht="24" customHeight="1" spans="16:18">
      <c r="P8742" s="394" t="str">
        <f>TEXT(daily!$B8742,"mmmm")</f>
        <v>January</v>
      </c>
      <c r="R8742" s="313" t="str">
        <f t="shared" si="176"/>
        <v>1900</v>
      </c>
    </row>
    <row r="8743" ht="24" customHeight="1" spans="16:18">
      <c r="P8743" s="394" t="str">
        <f>TEXT(daily!$B8743,"mmmm")</f>
        <v>January</v>
      </c>
      <c r="R8743" s="313" t="str">
        <f t="shared" si="176"/>
        <v>1900</v>
      </c>
    </row>
    <row r="8744" ht="24" customHeight="1" spans="16:18">
      <c r="P8744" s="394" t="str">
        <f>TEXT(daily!$B8744,"mmmm")</f>
        <v>January</v>
      </c>
      <c r="R8744" s="313" t="str">
        <f t="shared" si="176"/>
        <v>1900</v>
      </c>
    </row>
    <row r="8745" ht="24" customHeight="1" spans="16:18">
      <c r="P8745" s="394" t="str">
        <f>TEXT(daily!$B8745,"mmmm")</f>
        <v>January</v>
      </c>
      <c r="R8745" s="313" t="str">
        <f t="shared" si="176"/>
        <v>1900</v>
      </c>
    </row>
    <row r="8746" ht="24" customHeight="1" spans="16:18">
      <c r="P8746" s="394" t="str">
        <f>TEXT(daily!$B8746,"mmmm")</f>
        <v>January</v>
      </c>
      <c r="R8746" s="313" t="str">
        <f t="shared" si="176"/>
        <v>1900</v>
      </c>
    </row>
    <row r="8747" ht="24" customHeight="1" spans="16:18">
      <c r="P8747" s="394" t="str">
        <f>TEXT(daily!$B8747,"mmmm")</f>
        <v>January</v>
      </c>
      <c r="R8747" s="313" t="str">
        <f t="shared" si="176"/>
        <v>1900</v>
      </c>
    </row>
    <row r="8748" ht="24" customHeight="1" spans="16:18">
      <c r="P8748" s="394" t="str">
        <f>TEXT(daily!$B8748,"mmmm")</f>
        <v>January</v>
      </c>
      <c r="R8748" s="313" t="str">
        <f t="shared" si="176"/>
        <v>1900</v>
      </c>
    </row>
    <row r="8749" ht="24" customHeight="1" spans="16:18">
      <c r="P8749" s="394" t="str">
        <f>TEXT(daily!$B8749,"mmmm")</f>
        <v>January</v>
      </c>
      <c r="R8749" s="313" t="str">
        <f t="shared" si="176"/>
        <v>1900</v>
      </c>
    </row>
    <row r="8750" ht="24" customHeight="1" spans="16:18">
      <c r="P8750" s="394" t="str">
        <f>TEXT(daily!$B8750,"mmmm")</f>
        <v>January</v>
      </c>
      <c r="R8750" s="313" t="str">
        <f t="shared" si="176"/>
        <v>1900</v>
      </c>
    </row>
    <row r="8751" ht="24" customHeight="1" spans="16:18">
      <c r="P8751" s="394" t="str">
        <f>TEXT(daily!$B8751,"mmmm")</f>
        <v>January</v>
      </c>
      <c r="R8751" s="313" t="str">
        <f t="shared" si="176"/>
        <v>1900</v>
      </c>
    </row>
    <row r="8752" ht="24" customHeight="1" spans="16:18">
      <c r="P8752" s="394" t="str">
        <f>TEXT(daily!$B8752,"mmmm")</f>
        <v>January</v>
      </c>
      <c r="R8752" s="313" t="str">
        <f t="shared" si="176"/>
        <v>1900</v>
      </c>
    </row>
    <row r="8753" ht="24" customHeight="1" spans="16:18">
      <c r="P8753" s="394" t="str">
        <f>TEXT(daily!$B8753,"mmmm")</f>
        <v>January</v>
      </c>
      <c r="R8753" s="313" t="str">
        <f t="shared" si="176"/>
        <v>1900</v>
      </c>
    </row>
    <row r="8754" ht="24" customHeight="1" spans="16:18">
      <c r="P8754" s="394" t="str">
        <f>TEXT(daily!$B8754,"mmmm")</f>
        <v>January</v>
      </c>
      <c r="R8754" s="313" t="str">
        <f t="shared" si="176"/>
        <v>1900</v>
      </c>
    </row>
    <row r="8755" ht="24" customHeight="1" spans="16:18">
      <c r="P8755" s="394" t="str">
        <f>TEXT(daily!$B8755,"mmmm")</f>
        <v>January</v>
      </c>
      <c r="R8755" s="313" t="str">
        <f t="shared" si="176"/>
        <v>1900</v>
      </c>
    </row>
    <row r="8756" ht="24" customHeight="1" spans="16:18">
      <c r="P8756" s="394" t="str">
        <f>TEXT(daily!$B8756,"mmmm")</f>
        <v>January</v>
      </c>
      <c r="R8756" s="313" t="str">
        <f t="shared" si="176"/>
        <v>1900</v>
      </c>
    </row>
    <row r="8757" ht="24" customHeight="1" spans="16:18">
      <c r="P8757" s="394" t="str">
        <f>TEXT(daily!$B8757,"mmmm")</f>
        <v>January</v>
      </c>
      <c r="R8757" s="313" t="str">
        <f t="shared" si="176"/>
        <v>1900</v>
      </c>
    </row>
    <row r="8758" ht="24" customHeight="1" spans="16:18">
      <c r="P8758" s="394" t="str">
        <f>TEXT(daily!$B8758,"mmmm")</f>
        <v>January</v>
      </c>
      <c r="R8758" s="313" t="str">
        <f t="shared" si="176"/>
        <v>1900</v>
      </c>
    </row>
    <row r="8759" ht="24" customHeight="1" spans="16:18">
      <c r="P8759" s="394" t="str">
        <f>TEXT(daily!$B8759,"mmmm")</f>
        <v>January</v>
      </c>
      <c r="R8759" s="313" t="str">
        <f t="shared" si="176"/>
        <v>1900</v>
      </c>
    </row>
    <row r="8760" ht="24" customHeight="1" spans="16:18">
      <c r="P8760" s="394" t="str">
        <f>TEXT(daily!$B8760,"mmmm")</f>
        <v>January</v>
      </c>
      <c r="R8760" s="313" t="str">
        <f t="shared" si="176"/>
        <v>1900</v>
      </c>
    </row>
    <row r="8761" ht="24" customHeight="1" spans="16:18">
      <c r="P8761" s="394" t="str">
        <f>TEXT(daily!$B8761,"mmmm")</f>
        <v>January</v>
      </c>
      <c r="R8761" s="313" t="str">
        <f t="shared" si="176"/>
        <v>1900</v>
      </c>
    </row>
    <row r="8762" ht="24" customHeight="1" spans="16:18">
      <c r="P8762" s="394" t="str">
        <f>TEXT(daily!$B8762,"mmmm")</f>
        <v>January</v>
      </c>
      <c r="R8762" s="313" t="str">
        <f t="shared" si="176"/>
        <v>1900</v>
      </c>
    </row>
    <row r="8763" ht="24" customHeight="1" spans="16:18">
      <c r="P8763" s="394" t="str">
        <f>TEXT(daily!$B8763,"mmmm")</f>
        <v>January</v>
      </c>
      <c r="R8763" s="313" t="str">
        <f t="shared" si="176"/>
        <v>1900</v>
      </c>
    </row>
    <row r="8764" ht="24" customHeight="1" spans="16:18">
      <c r="P8764" s="394" t="str">
        <f>TEXT(daily!$B8764,"mmmm")</f>
        <v>January</v>
      </c>
      <c r="R8764" s="313" t="str">
        <f t="shared" si="176"/>
        <v>1900</v>
      </c>
    </row>
    <row r="8765" ht="24" customHeight="1" spans="16:18">
      <c r="P8765" s="394" t="str">
        <f>TEXT(daily!$B8765,"mmmm")</f>
        <v>January</v>
      </c>
      <c r="R8765" s="313" t="str">
        <f t="shared" si="176"/>
        <v>1900</v>
      </c>
    </row>
    <row r="8766" ht="24" customHeight="1" spans="16:18">
      <c r="P8766" s="394" t="str">
        <f>TEXT(daily!$B8766,"mmmm")</f>
        <v>January</v>
      </c>
      <c r="R8766" s="313" t="str">
        <f t="shared" si="176"/>
        <v>1900</v>
      </c>
    </row>
    <row r="8767" ht="24" customHeight="1" spans="16:18">
      <c r="P8767" s="394" t="str">
        <f>TEXT(daily!$B8767,"mmmm")</f>
        <v>January</v>
      </c>
      <c r="R8767" s="313" t="str">
        <f t="shared" si="176"/>
        <v>1900</v>
      </c>
    </row>
    <row r="8768" ht="24" customHeight="1" spans="16:18">
      <c r="P8768" s="394" t="str">
        <f>TEXT(daily!$B8768,"mmmm")</f>
        <v>January</v>
      </c>
      <c r="R8768" s="313" t="str">
        <f t="shared" si="176"/>
        <v>1900</v>
      </c>
    </row>
    <row r="8769" ht="24" customHeight="1" spans="16:18">
      <c r="P8769" s="394" t="str">
        <f>TEXT(daily!$B8769,"mmmm")</f>
        <v>January</v>
      </c>
      <c r="R8769" s="313" t="str">
        <f t="shared" si="176"/>
        <v>1900</v>
      </c>
    </row>
    <row r="8770" ht="24" customHeight="1" spans="16:18">
      <c r="P8770" s="394" t="str">
        <f>TEXT(daily!$B8770,"mmmm")</f>
        <v>January</v>
      </c>
      <c r="R8770" s="313" t="str">
        <f t="shared" si="176"/>
        <v>1900</v>
      </c>
    </row>
    <row r="8771" ht="24" customHeight="1" spans="16:18">
      <c r="P8771" s="394" t="str">
        <f>TEXT(daily!$B8771,"mmmm")</f>
        <v>January</v>
      </c>
      <c r="R8771" s="313" t="str">
        <f t="shared" si="176"/>
        <v>1900</v>
      </c>
    </row>
    <row r="8772" ht="24" customHeight="1" spans="16:18">
      <c r="P8772" s="394" t="str">
        <f>TEXT(daily!$B8772,"mmmm")</f>
        <v>January</v>
      </c>
      <c r="R8772" s="313" t="str">
        <f t="shared" si="176"/>
        <v>1900</v>
      </c>
    </row>
    <row r="8773" ht="24" customHeight="1" spans="16:18">
      <c r="P8773" s="394" t="str">
        <f>TEXT(daily!$B8773,"mmmm")</f>
        <v>January</v>
      </c>
      <c r="R8773" s="313" t="str">
        <f t="shared" si="176"/>
        <v>1900</v>
      </c>
    </row>
    <row r="8774" ht="24" customHeight="1" spans="16:18">
      <c r="P8774" s="394" t="str">
        <f>TEXT(daily!$B8774,"mmmm")</f>
        <v>January</v>
      </c>
      <c r="R8774" s="313" t="str">
        <f t="shared" si="176"/>
        <v>1900</v>
      </c>
    </row>
    <row r="8775" ht="24" customHeight="1" spans="16:18">
      <c r="P8775" s="394" t="str">
        <f>TEXT(daily!$B8775,"mmmm")</f>
        <v>January</v>
      </c>
      <c r="R8775" s="313" t="str">
        <f t="shared" si="176"/>
        <v>1900</v>
      </c>
    </row>
    <row r="8776" ht="24" customHeight="1" spans="16:18">
      <c r="P8776" s="394" t="str">
        <f>TEXT(daily!$B8776,"mmmm")</f>
        <v>January</v>
      </c>
      <c r="R8776" s="313" t="str">
        <f t="shared" si="176"/>
        <v>1900</v>
      </c>
    </row>
    <row r="8777" ht="24" customHeight="1" spans="16:18">
      <c r="P8777" s="394" t="str">
        <f>TEXT(daily!$B8777,"mmmm")</f>
        <v>January</v>
      </c>
      <c r="R8777" s="313" t="str">
        <f t="shared" si="176"/>
        <v>1900</v>
      </c>
    </row>
    <row r="8778" ht="24" customHeight="1" spans="16:18">
      <c r="P8778" s="394" t="str">
        <f>TEXT(daily!$B8778,"mmmm")</f>
        <v>January</v>
      </c>
      <c r="R8778" s="313" t="str">
        <f t="shared" si="176"/>
        <v>1900</v>
      </c>
    </row>
    <row r="8779" ht="24" customHeight="1" spans="16:18">
      <c r="P8779" s="394" t="str">
        <f>TEXT(daily!$B8779,"mmmm")</f>
        <v>January</v>
      </c>
      <c r="R8779" s="313" t="str">
        <f t="shared" si="176"/>
        <v>1900</v>
      </c>
    </row>
    <row r="8780" ht="24" customHeight="1" spans="16:18">
      <c r="P8780" s="394" t="str">
        <f>TEXT(daily!$B8780,"mmmm")</f>
        <v>January</v>
      </c>
      <c r="R8780" s="313" t="str">
        <f t="shared" si="176"/>
        <v>1900</v>
      </c>
    </row>
    <row r="8781" ht="24" customHeight="1" spans="16:18">
      <c r="P8781" s="394" t="str">
        <f>TEXT(daily!$B8781,"mmmm")</f>
        <v>January</v>
      </c>
      <c r="R8781" s="313" t="str">
        <f t="shared" si="176"/>
        <v>1900</v>
      </c>
    </row>
    <row r="8782" ht="24" customHeight="1" spans="16:18">
      <c r="P8782" s="394" t="str">
        <f>TEXT(daily!$B8782,"mmmm")</f>
        <v>January</v>
      </c>
      <c r="R8782" s="313" t="str">
        <f t="shared" si="176"/>
        <v>1900</v>
      </c>
    </row>
    <row r="8783" ht="24" customHeight="1" spans="16:18">
      <c r="P8783" s="394" t="str">
        <f>TEXT(daily!$B8783,"mmmm")</f>
        <v>January</v>
      </c>
      <c r="R8783" s="313" t="str">
        <f t="shared" ref="R8783:R8846" si="177">TEXT(B8783,"yyyy")</f>
        <v>1900</v>
      </c>
    </row>
    <row r="8784" ht="24" customHeight="1" spans="16:18">
      <c r="P8784" s="394" t="str">
        <f>TEXT(daily!$B8784,"mmmm")</f>
        <v>January</v>
      </c>
      <c r="R8784" s="313" t="str">
        <f t="shared" si="177"/>
        <v>1900</v>
      </c>
    </row>
    <row r="8785" ht="24" customHeight="1" spans="16:18">
      <c r="P8785" s="394" t="str">
        <f>TEXT(daily!$B8785,"mmmm")</f>
        <v>January</v>
      </c>
      <c r="R8785" s="313" t="str">
        <f t="shared" si="177"/>
        <v>1900</v>
      </c>
    </row>
    <row r="8786" ht="24" customHeight="1" spans="16:18">
      <c r="P8786" s="394" t="str">
        <f>TEXT(daily!$B8786,"mmmm")</f>
        <v>January</v>
      </c>
      <c r="R8786" s="313" t="str">
        <f t="shared" si="177"/>
        <v>1900</v>
      </c>
    </row>
    <row r="8787" ht="24" customHeight="1" spans="16:18">
      <c r="P8787" s="394" t="str">
        <f>TEXT(daily!$B8787,"mmmm")</f>
        <v>January</v>
      </c>
      <c r="R8787" s="313" t="str">
        <f t="shared" si="177"/>
        <v>1900</v>
      </c>
    </row>
    <row r="8788" ht="24" customHeight="1" spans="16:18">
      <c r="P8788" s="394" t="str">
        <f>TEXT(daily!$B8788,"mmmm")</f>
        <v>January</v>
      </c>
      <c r="R8788" s="313" t="str">
        <f t="shared" si="177"/>
        <v>1900</v>
      </c>
    </row>
    <row r="8789" ht="24" customHeight="1" spans="16:18">
      <c r="P8789" s="394" t="str">
        <f>TEXT(daily!$B8789,"mmmm")</f>
        <v>January</v>
      </c>
      <c r="R8789" s="313" t="str">
        <f t="shared" si="177"/>
        <v>1900</v>
      </c>
    </row>
    <row r="8790" ht="24" customHeight="1" spans="16:18">
      <c r="P8790" s="394" t="str">
        <f>TEXT(daily!$B8790,"mmmm")</f>
        <v>January</v>
      </c>
      <c r="R8790" s="313" t="str">
        <f t="shared" si="177"/>
        <v>1900</v>
      </c>
    </row>
    <row r="8791" ht="24" customHeight="1" spans="16:18">
      <c r="P8791" s="394" t="str">
        <f>TEXT(daily!$B8791,"mmmm")</f>
        <v>January</v>
      </c>
      <c r="R8791" s="313" t="str">
        <f t="shared" si="177"/>
        <v>1900</v>
      </c>
    </row>
    <row r="8792" ht="24" customHeight="1" spans="16:18">
      <c r="P8792" s="394" t="str">
        <f>TEXT(daily!$B8792,"mmmm")</f>
        <v>January</v>
      </c>
      <c r="R8792" s="313" t="str">
        <f t="shared" si="177"/>
        <v>1900</v>
      </c>
    </row>
    <row r="8793" ht="24" customHeight="1" spans="16:18">
      <c r="P8793" s="394" t="str">
        <f>TEXT(daily!$B8793,"mmmm")</f>
        <v>January</v>
      </c>
      <c r="R8793" s="313" t="str">
        <f t="shared" si="177"/>
        <v>1900</v>
      </c>
    </row>
    <row r="8794" ht="24" customHeight="1" spans="16:18">
      <c r="P8794" s="394" t="str">
        <f>TEXT(daily!$B8794,"mmmm")</f>
        <v>January</v>
      </c>
      <c r="R8794" s="313" t="str">
        <f t="shared" si="177"/>
        <v>1900</v>
      </c>
    </row>
    <row r="8795" ht="24" customHeight="1" spans="16:18">
      <c r="P8795" s="394" t="str">
        <f>TEXT(daily!$B8795,"mmmm")</f>
        <v>January</v>
      </c>
      <c r="R8795" s="313" t="str">
        <f t="shared" si="177"/>
        <v>1900</v>
      </c>
    </row>
    <row r="8796" ht="24" customHeight="1" spans="16:18">
      <c r="P8796" s="394" t="str">
        <f>TEXT(daily!$B8796,"mmmm")</f>
        <v>January</v>
      </c>
      <c r="R8796" s="313" t="str">
        <f t="shared" si="177"/>
        <v>1900</v>
      </c>
    </row>
    <row r="8797" ht="24" customHeight="1" spans="16:18">
      <c r="P8797" s="394" t="str">
        <f>TEXT(daily!$B8797,"mmmm")</f>
        <v>January</v>
      </c>
      <c r="R8797" s="313" t="str">
        <f t="shared" si="177"/>
        <v>1900</v>
      </c>
    </row>
    <row r="8798" ht="24" customHeight="1" spans="16:18">
      <c r="P8798" s="394" t="str">
        <f>TEXT(daily!$B8798,"mmmm")</f>
        <v>January</v>
      </c>
      <c r="R8798" s="313" t="str">
        <f t="shared" si="177"/>
        <v>1900</v>
      </c>
    </row>
    <row r="8799" ht="24" customHeight="1" spans="16:18">
      <c r="P8799" s="394" t="str">
        <f>TEXT(daily!$B8799,"mmmm")</f>
        <v>January</v>
      </c>
      <c r="R8799" s="313" t="str">
        <f t="shared" si="177"/>
        <v>1900</v>
      </c>
    </row>
    <row r="8800" ht="24" customHeight="1" spans="16:18">
      <c r="P8800" s="394" t="str">
        <f>TEXT(daily!$B8800,"mmmm")</f>
        <v>January</v>
      </c>
      <c r="R8800" s="313" t="str">
        <f t="shared" si="177"/>
        <v>1900</v>
      </c>
    </row>
    <row r="8801" ht="24" customHeight="1" spans="16:18">
      <c r="P8801" s="394" t="str">
        <f>TEXT(daily!$B8801,"mmmm")</f>
        <v>January</v>
      </c>
      <c r="R8801" s="313" t="str">
        <f t="shared" si="177"/>
        <v>1900</v>
      </c>
    </row>
    <row r="8802" ht="24" customHeight="1" spans="16:18">
      <c r="P8802" s="394" t="str">
        <f>TEXT(daily!$B8802,"mmmm")</f>
        <v>January</v>
      </c>
      <c r="R8802" s="313" t="str">
        <f t="shared" si="177"/>
        <v>1900</v>
      </c>
    </row>
    <row r="8803" ht="24" customHeight="1" spans="16:18">
      <c r="P8803" s="394" t="str">
        <f>TEXT(daily!$B8803,"mmmm")</f>
        <v>January</v>
      </c>
      <c r="R8803" s="313" t="str">
        <f t="shared" si="177"/>
        <v>1900</v>
      </c>
    </row>
    <row r="8804" ht="24" customHeight="1" spans="16:18">
      <c r="P8804" s="394" t="str">
        <f>TEXT(daily!$B8804,"mmmm")</f>
        <v>January</v>
      </c>
      <c r="R8804" s="313" t="str">
        <f t="shared" si="177"/>
        <v>1900</v>
      </c>
    </row>
    <row r="8805" ht="24" customHeight="1" spans="16:18">
      <c r="P8805" s="394" t="str">
        <f>TEXT(daily!$B8805,"mmmm")</f>
        <v>January</v>
      </c>
      <c r="R8805" s="313" t="str">
        <f t="shared" si="177"/>
        <v>1900</v>
      </c>
    </row>
    <row r="8806" ht="24" customHeight="1" spans="16:18">
      <c r="P8806" s="394" t="str">
        <f>TEXT(daily!$B8806,"mmmm")</f>
        <v>January</v>
      </c>
      <c r="R8806" s="313" t="str">
        <f t="shared" si="177"/>
        <v>1900</v>
      </c>
    </row>
    <row r="8807" ht="24" customHeight="1" spans="16:18">
      <c r="P8807" s="394" t="str">
        <f>TEXT(daily!$B8807,"mmmm")</f>
        <v>January</v>
      </c>
      <c r="R8807" s="313" t="str">
        <f t="shared" si="177"/>
        <v>1900</v>
      </c>
    </row>
    <row r="8808" ht="24" customHeight="1" spans="16:18">
      <c r="P8808" s="394" t="str">
        <f>TEXT(daily!$B8808,"mmmm")</f>
        <v>January</v>
      </c>
      <c r="R8808" s="313" t="str">
        <f t="shared" si="177"/>
        <v>1900</v>
      </c>
    </row>
    <row r="8809" ht="24" customHeight="1" spans="16:18">
      <c r="P8809" s="394" t="str">
        <f>TEXT(daily!$B8809,"mmmm")</f>
        <v>January</v>
      </c>
      <c r="R8809" s="313" t="str">
        <f t="shared" si="177"/>
        <v>1900</v>
      </c>
    </row>
    <row r="8810" ht="24" customHeight="1" spans="16:18">
      <c r="P8810" s="394" t="str">
        <f>TEXT(daily!$B8810,"mmmm")</f>
        <v>January</v>
      </c>
      <c r="R8810" s="313" t="str">
        <f t="shared" si="177"/>
        <v>1900</v>
      </c>
    </row>
    <row r="8811" ht="24" customHeight="1" spans="16:18">
      <c r="P8811" s="394" t="str">
        <f>TEXT(daily!$B8811,"mmmm")</f>
        <v>January</v>
      </c>
      <c r="R8811" s="313" t="str">
        <f t="shared" si="177"/>
        <v>1900</v>
      </c>
    </row>
    <row r="8812" ht="24" customHeight="1" spans="16:18">
      <c r="P8812" s="394" t="str">
        <f>TEXT(daily!$B8812,"mmmm")</f>
        <v>January</v>
      </c>
      <c r="R8812" s="313" t="str">
        <f t="shared" si="177"/>
        <v>1900</v>
      </c>
    </row>
    <row r="8813" ht="24" customHeight="1" spans="16:18">
      <c r="P8813" s="394" t="str">
        <f>TEXT(daily!$B8813,"mmmm")</f>
        <v>January</v>
      </c>
      <c r="R8813" s="313" t="str">
        <f t="shared" si="177"/>
        <v>1900</v>
      </c>
    </row>
    <row r="8814" ht="24" customHeight="1" spans="16:18">
      <c r="P8814" s="394" t="str">
        <f>TEXT(daily!$B8814,"mmmm")</f>
        <v>January</v>
      </c>
      <c r="R8814" s="313" t="str">
        <f t="shared" si="177"/>
        <v>1900</v>
      </c>
    </row>
    <row r="8815" ht="24" customHeight="1" spans="16:18">
      <c r="P8815" s="394" t="str">
        <f>TEXT(daily!$B8815,"mmmm")</f>
        <v>January</v>
      </c>
      <c r="R8815" s="313" t="str">
        <f t="shared" si="177"/>
        <v>1900</v>
      </c>
    </row>
    <row r="8816" ht="24" customHeight="1" spans="16:18">
      <c r="P8816" s="394" t="str">
        <f>TEXT(daily!$B8816,"mmmm")</f>
        <v>January</v>
      </c>
      <c r="R8816" s="313" t="str">
        <f t="shared" si="177"/>
        <v>1900</v>
      </c>
    </row>
    <row r="8817" ht="24" customHeight="1" spans="16:18">
      <c r="P8817" s="394" t="str">
        <f>TEXT(daily!$B8817,"mmmm")</f>
        <v>January</v>
      </c>
      <c r="R8817" s="313" t="str">
        <f t="shared" si="177"/>
        <v>1900</v>
      </c>
    </row>
    <row r="8818" ht="24" customHeight="1" spans="16:18">
      <c r="P8818" s="394" t="str">
        <f>TEXT(daily!$B8818,"mmmm")</f>
        <v>January</v>
      </c>
      <c r="R8818" s="313" t="str">
        <f t="shared" si="177"/>
        <v>1900</v>
      </c>
    </row>
    <row r="8819" ht="24" customHeight="1" spans="16:18">
      <c r="P8819" s="394" t="str">
        <f>TEXT(daily!$B8819,"mmmm")</f>
        <v>January</v>
      </c>
      <c r="R8819" s="313" t="str">
        <f t="shared" si="177"/>
        <v>1900</v>
      </c>
    </row>
    <row r="8820" ht="24" customHeight="1" spans="16:18">
      <c r="P8820" s="394" t="str">
        <f>TEXT(daily!$B8820,"mmmm")</f>
        <v>January</v>
      </c>
      <c r="R8820" s="313" t="str">
        <f t="shared" si="177"/>
        <v>1900</v>
      </c>
    </row>
    <row r="8821" ht="24" customHeight="1" spans="16:18">
      <c r="P8821" s="394" t="str">
        <f>TEXT(daily!$B8821,"mmmm")</f>
        <v>January</v>
      </c>
      <c r="R8821" s="313" t="str">
        <f t="shared" si="177"/>
        <v>1900</v>
      </c>
    </row>
    <row r="8822" ht="24" customHeight="1" spans="16:18">
      <c r="P8822" s="394" t="str">
        <f>TEXT(daily!$B8822,"mmmm")</f>
        <v>January</v>
      </c>
      <c r="R8822" s="313" t="str">
        <f t="shared" si="177"/>
        <v>1900</v>
      </c>
    </row>
    <row r="8823" ht="24" customHeight="1" spans="16:18">
      <c r="P8823" s="394" t="str">
        <f>TEXT(daily!$B8823,"mmmm")</f>
        <v>January</v>
      </c>
      <c r="R8823" s="313" t="str">
        <f t="shared" si="177"/>
        <v>1900</v>
      </c>
    </row>
    <row r="8824" ht="24" customHeight="1" spans="16:18">
      <c r="P8824" s="394" t="str">
        <f>TEXT(daily!$B8824,"mmmm")</f>
        <v>January</v>
      </c>
      <c r="R8824" s="313" t="str">
        <f t="shared" si="177"/>
        <v>1900</v>
      </c>
    </row>
    <row r="8825" ht="24" customHeight="1" spans="16:18">
      <c r="P8825" s="394" t="str">
        <f>TEXT(daily!$B8825,"mmmm")</f>
        <v>January</v>
      </c>
      <c r="R8825" s="313" t="str">
        <f t="shared" si="177"/>
        <v>1900</v>
      </c>
    </row>
    <row r="8826" ht="24" customHeight="1" spans="16:18">
      <c r="P8826" s="394" t="str">
        <f>TEXT(daily!$B8826,"mmmm")</f>
        <v>January</v>
      </c>
      <c r="R8826" s="313" t="str">
        <f t="shared" si="177"/>
        <v>1900</v>
      </c>
    </row>
    <row r="8827" ht="24" customHeight="1" spans="16:18">
      <c r="P8827" s="394" t="str">
        <f>TEXT(daily!$B8827,"mmmm")</f>
        <v>January</v>
      </c>
      <c r="R8827" s="313" t="str">
        <f t="shared" si="177"/>
        <v>1900</v>
      </c>
    </row>
    <row r="8828" ht="24" customHeight="1" spans="16:18">
      <c r="P8828" s="394" t="str">
        <f>TEXT(daily!$B8828,"mmmm")</f>
        <v>January</v>
      </c>
      <c r="R8828" s="313" t="str">
        <f t="shared" si="177"/>
        <v>1900</v>
      </c>
    </row>
    <row r="8829" ht="24" customHeight="1" spans="16:18">
      <c r="P8829" s="394" t="str">
        <f>TEXT(daily!$B8829,"mmmm")</f>
        <v>January</v>
      </c>
      <c r="R8829" s="313" t="str">
        <f t="shared" si="177"/>
        <v>1900</v>
      </c>
    </row>
    <row r="8830" ht="24" customHeight="1" spans="16:18">
      <c r="P8830" s="394" t="str">
        <f>TEXT(daily!$B8830,"mmmm")</f>
        <v>January</v>
      </c>
      <c r="R8830" s="313" t="str">
        <f t="shared" si="177"/>
        <v>1900</v>
      </c>
    </row>
    <row r="8831" ht="24" customHeight="1" spans="16:18">
      <c r="P8831" s="394" t="str">
        <f>TEXT(daily!$B8831,"mmmm")</f>
        <v>January</v>
      </c>
      <c r="R8831" s="313" t="str">
        <f t="shared" si="177"/>
        <v>1900</v>
      </c>
    </row>
    <row r="8832" ht="24" customHeight="1" spans="16:18">
      <c r="P8832" s="394" t="str">
        <f>TEXT(daily!$B8832,"mmmm")</f>
        <v>January</v>
      </c>
      <c r="R8832" s="313" t="str">
        <f t="shared" si="177"/>
        <v>1900</v>
      </c>
    </row>
    <row r="8833" ht="24" customHeight="1" spans="16:18">
      <c r="P8833" s="394" t="str">
        <f>TEXT(daily!$B8833,"mmmm")</f>
        <v>January</v>
      </c>
      <c r="R8833" s="313" t="str">
        <f t="shared" si="177"/>
        <v>1900</v>
      </c>
    </row>
    <row r="8834" ht="24" customHeight="1" spans="16:18">
      <c r="P8834" s="394" t="str">
        <f>TEXT(daily!$B8834,"mmmm")</f>
        <v>January</v>
      </c>
      <c r="R8834" s="313" t="str">
        <f t="shared" si="177"/>
        <v>1900</v>
      </c>
    </row>
    <row r="8835" ht="24" customHeight="1" spans="16:18">
      <c r="P8835" s="394" t="str">
        <f>TEXT(daily!$B8835,"mmmm")</f>
        <v>January</v>
      </c>
      <c r="R8835" s="313" t="str">
        <f t="shared" si="177"/>
        <v>1900</v>
      </c>
    </row>
    <row r="8836" ht="24" customHeight="1" spans="16:18">
      <c r="P8836" s="394" t="str">
        <f>TEXT(daily!$B8836,"mmmm")</f>
        <v>January</v>
      </c>
      <c r="R8836" s="313" t="str">
        <f t="shared" si="177"/>
        <v>1900</v>
      </c>
    </row>
    <row r="8837" ht="24" customHeight="1" spans="16:18">
      <c r="P8837" s="394" t="str">
        <f>TEXT(daily!$B8837,"mmmm")</f>
        <v>January</v>
      </c>
      <c r="R8837" s="313" t="str">
        <f t="shared" si="177"/>
        <v>1900</v>
      </c>
    </row>
    <row r="8838" ht="24" customHeight="1" spans="16:18">
      <c r="P8838" s="394" t="str">
        <f>TEXT(daily!$B8838,"mmmm")</f>
        <v>January</v>
      </c>
      <c r="R8838" s="313" t="str">
        <f t="shared" si="177"/>
        <v>1900</v>
      </c>
    </row>
    <row r="8839" ht="24" customHeight="1" spans="16:18">
      <c r="P8839" s="394" t="str">
        <f>TEXT(daily!$B8839,"mmmm")</f>
        <v>January</v>
      </c>
      <c r="R8839" s="313" t="str">
        <f t="shared" si="177"/>
        <v>1900</v>
      </c>
    </row>
    <row r="8840" ht="24" customHeight="1" spans="16:18">
      <c r="P8840" s="394" t="str">
        <f>TEXT(daily!$B8840,"mmmm")</f>
        <v>January</v>
      </c>
      <c r="R8840" s="313" t="str">
        <f t="shared" si="177"/>
        <v>1900</v>
      </c>
    </row>
    <row r="8841" ht="24" customHeight="1" spans="16:18">
      <c r="P8841" s="394" t="str">
        <f>TEXT(daily!$B8841,"mmmm")</f>
        <v>January</v>
      </c>
      <c r="R8841" s="313" t="str">
        <f t="shared" si="177"/>
        <v>1900</v>
      </c>
    </row>
    <row r="8842" ht="24" customHeight="1" spans="16:18">
      <c r="P8842" s="394" t="str">
        <f>TEXT(daily!$B8842,"mmmm")</f>
        <v>January</v>
      </c>
      <c r="R8842" s="313" t="str">
        <f t="shared" si="177"/>
        <v>1900</v>
      </c>
    </row>
    <row r="8843" ht="24" customHeight="1" spans="16:18">
      <c r="P8843" s="394" t="str">
        <f>TEXT(daily!$B8843,"mmmm")</f>
        <v>January</v>
      </c>
      <c r="R8843" s="313" t="str">
        <f t="shared" si="177"/>
        <v>1900</v>
      </c>
    </row>
    <row r="8844" ht="24" customHeight="1" spans="16:18">
      <c r="P8844" s="394" t="str">
        <f>TEXT(daily!$B8844,"mmmm")</f>
        <v>January</v>
      </c>
      <c r="R8844" s="313" t="str">
        <f t="shared" si="177"/>
        <v>1900</v>
      </c>
    </row>
    <row r="8845" ht="24" customHeight="1" spans="16:18">
      <c r="P8845" s="394" t="str">
        <f>TEXT(daily!$B8845,"mmmm")</f>
        <v>January</v>
      </c>
      <c r="R8845" s="313" t="str">
        <f t="shared" si="177"/>
        <v>1900</v>
      </c>
    </row>
    <row r="8846" ht="24" customHeight="1" spans="16:18">
      <c r="P8846" s="394" t="str">
        <f>TEXT(daily!$B8846,"mmmm")</f>
        <v>January</v>
      </c>
      <c r="R8846" s="313" t="str">
        <f t="shared" si="177"/>
        <v>1900</v>
      </c>
    </row>
    <row r="8847" ht="24" customHeight="1" spans="16:18">
      <c r="P8847" s="394" t="str">
        <f>TEXT(daily!$B8847,"mmmm")</f>
        <v>January</v>
      </c>
      <c r="R8847" s="313" t="str">
        <f t="shared" ref="R8847:R8910" si="178">TEXT(B8847,"yyyy")</f>
        <v>1900</v>
      </c>
    </row>
    <row r="8848" ht="24" customHeight="1" spans="16:18">
      <c r="P8848" s="394" t="str">
        <f>TEXT(daily!$B8848,"mmmm")</f>
        <v>January</v>
      </c>
      <c r="R8848" s="313" t="str">
        <f t="shared" si="178"/>
        <v>1900</v>
      </c>
    </row>
    <row r="8849" ht="24" customHeight="1" spans="16:18">
      <c r="P8849" s="394" t="str">
        <f>TEXT(daily!$B8849,"mmmm")</f>
        <v>January</v>
      </c>
      <c r="R8849" s="313" t="str">
        <f t="shared" si="178"/>
        <v>1900</v>
      </c>
    </row>
    <row r="8850" ht="24" customHeight="1" spans="16:18">
      <c r="P8850" s="394" t="str">
        <f>TEXT(daily!$B8850,"mmmm")</f>
        <v>January</v>
      </c>
      <c r="R8850" s="313" t="str">
        <f t="shared" si="178"/>
        <v>1900</v>
      </c>
    </row>
    <row r="8851" ht="24" customHeight="1" spans="16:18">
      <c r="P8851" s="394" t="str">
        <f>TEXT(daily!$B8851,"mmmm")</f>
        <v>January</v>
      </c>
      <c r="R8851" s="313" t="str">
        <f t="shared" si="178"/>
        <v>1900</v>
      </c>
    </row>
    <row r="8852" ht="24" customHeight="1" spans="16:18">
      <c r="P8852" s="394" t="str">
        <f>TEXT(daily!$B8852,"mmmm")</f>
        <v>January</v>
      </c>
      <c r="R8852" s="313" t="str">
        <f t="shared" si="178"/>
        <v>1900</v>
      </c>
    </row>
    <row r="8853" ht="24" customHeight="1" spans="16:18">
      <c r="P8853" s="394" t="str">
        <f>TEXT(daily!$B8853,"mmmm")</f>
        <v>January</v>
      </c>
      <c r="R8853" s="313" t="str">
        <f t="shared" si="178"/>
        <v>1900</v>
      </c>
    </row>
    <row r="8854" ht="24" customHeight="1" spans="16:18">
      <c r="P8854" s="394" t="str">
        <f>TEXT(daily!$B8854,"mmmm")</f>
        <v>January</v>
      </c>
      <c r="R8854" s="313" t="str">
        <f t="shared" si="178"/>
        <v>1900</v>
      </c>
    </row>
    <row r="8855" ht="24" customHeight="1" spans="16:18">
      <c r="P8855" s="394" t="str">
        <f>TEXT(daily!$B8855,"mmmm")</f>
        <v>January</v>
      </c>
      <c r="R8855" s="313" t="str">
        <f t="shared" si="178"/>
        <v>1900</v>
      </c>
    </row>
    <row r="8856" ht="24" customHeight="1" spans="16:18">
      <c r="P8856" s="394" t="str">
        <f>TEXT(daily!$B8856,"mmmm")</f>
        <v>January</v>
      </c>
      <c r="R8856" s="313" t="str">
        <f t="shared" si="178"/>
        <v>1900</v>
      </c>
    </row>
    <row r="8857" ht="24" customHeight="1" spans="16:18">
      <c r="P8857" s="394" t="str">
        <f>TEXT(daily!$B8857,"mmmm")</f>
        <v>January</v>
      </c>
      <c r="R8857" s="313" t="str">
        <f t="shared" si="178"/>
        <v>1900</v>
      </c>
    </row>
    <row r="8858" ht="24" customHeight="1" spans="16:18">
      <c r="P8858" s="394" t="str">
        <f>TEXT(daily!$B8858,"mmmm")</f>
        <v>January</v>
      </c>
      <c r="R8858" s="313" t="str">
        <f t="shared" si="178"/>
        <v>1900</v>
      </c>
    </row>
    <row r="8859" ht="24" customHeight="1" spans="16:18">
      <c r="P8859" s="394" t="str">
        <f>TEXT(daily!$B8859,"mmmm")</f>
        <v>January</v>
      </c>
      <c r="R8859" s="313" t="str">
        <f t="shared" si="178"/>
        <v>1900</v>
      </c>
    </row>
    <row r="8860" ht="24" customHeight="1" spans="16:18">
      <c r="P8860" s="394" t="str">
        <f>TEXT(daily!$B8860,"mmmm")</f>
        <v>January</v>
      </c>
      <c r="R8860" s="313" t="str">
        <f t="shared" si="178"/>
        <v>1900</v>
      </c>
    </row>
    <row r="8861" ht="24" customHeight="1" spans="16:18">
      <c r="P8861" s="394" t="str">
        <f>TEXT(daily!$B8861,"mmmm")</f>
        <v>January</v>
      </c>
      <c r="R8861" s="313" t="str">
        <f t="shared" si="178"/>
        <v>1900</v>
      </c>
    </row>
    <row r="8862" ht="24" customHeight="1" spans="16:18">
      <c r="P8862" s="394" t="str">
        <f>TEXT(daily!$B8862,"mmmm")</f>
        <v>January</v>
      </c>
      <c r="R8862" s="313" t="str">
        <f t="shared" si="178"/>
        <v>1900</v>
      </c>
    </row>
    <row r="8863" ht="24" customHeight="1" spans="16:18">
      <c r="P8863" s="394" t="str">
        <f>TEXT(daily!$B8863,"mmmm")</f>
        <v>January</v>
      </c>
      <c r="R8863" s="313" t="str">
        <f t="shared" si="178"/>
        <v>1900</v>
      </c>
    </row>
    <row r="8864" ht="24" customHeight="1" spans="16:18">
      <c r="P8864" s="394" t="str">
        <f>TEXT(daily!$B8864,"mmmm")</f>
        <v>January</v>
      </c>
      <c r="R8864" s="313" t="str">
        <f t="shared" si="178"/>
        <v>1900</v>
      </c>
    </row>
    <row r="8865" ht="24" customHeight="1" spans="16:18">
      <c r="P8865" s="394" t="str">
        <f>TEXT(daily!$B8865,"mmmm")</f>
        <v>January</v>
      </c>
      <c r="R8865" s="313" t="str">
        <f t="shared" si="178"/>
        <v>1900</v>
      </c>
    </row>
    <row r="8866" ht="24" customHeight="1" spans="16:18">
      <c r="P8866" s="394" t="str">
        <f>TEXT(daily!$B8866,"mmmm")</f>
        <v>January</v>
      </c>
      <c r="R8866" s="313" t="str">
        <f t="shared" si="178"/>
        <v>1900</v>
      </c>
    </row>
    <row r="8867" ht="24" customHeight="1" spans="16:18">
      <c r="P8867" s="394" t="str">
        <f>TEXT(daily!$B8867,"mmmm")</f>
        <v>January</v>
      </c>
      <c r="R8867" s="313" t="str">
        <f t="shared" si="178"/>
        <v>1900</v>
      </c>
    </row>
    <row r="8868" ht="24" customHeight="1" spans="16:18">
      <c r="P8868" s="394" t="str">
        <f>TEXT(daily!$B8868,"mmmm")</f>
        <v>January</v>
      </c>
      <c r="R8868" s="313" t="str">
        <f t="shared" si="178"/>
        <v>1900</v>
      </c>
    </row>
    <row r="8869" ht="24" customHeight="1" spans="16:18">
      <c r="P8869" s="394" t="str">
        <f>TEXT(daily!$B8869,"mmmm")</f>
        <v>January</v>
      </c>
      <c r="R8869" s="313" t="str">
        <f t="shared" si="178"/>
        <v>1900</v>
      </c>
    </row>
    <row r="8870" ht="24" customHeight="1" spans="16:18">
      <c r="P8870" s="394" t="str">
        <f>TEXT(daily!$B8870,"mmmm")</f>
        <v>January</v>
      </c>
      <c r="R8870" s="313" t="str">
        <f t="shared" si="178"/>
        <v>1900</v>
      </c>
    </row>
    <row r="8871" ht="24" customHeight="1" spans="16:18">
      <c r="P8871" s="394" t="str">
        <f>TEXT(daily!$B8871,"mmmm")</f>
        <v>January</v>
      </c>
      <c r="R8871" s="313" t="str">
        <f t="shared" si="178"/>
        <v>1900</v>
      </c>
    </row>
    <row r="8872" ht="24" customHeight="1" spans="16:18">
      <c r="P8872" s="394" t="str">
        <f>TEXT(daily!$B8872,"mmmm")</f>
        <v>January</v>
      </c>
      <c r="R8872" s="313" t="str">
        <f t="shared" si="178"/>
        <v>1900</v>
      </c>
    </row>
    <row r="8873" ht="24" customHeight="1" spans="16:18">
      <c r="P8873" s="394" t="str">
        <f>TEXT(daily!$B8873,"mmmm")</f>
        <v>January</v>
      </c>
      <c r="R8873" s="313" t="str">
        <f t="shared" si="178"/>
        <v>1900</v>
      </c>
    </row>
    <row r="8874" ht="24" customHeight="1" spans="16:18">
      <c r="P8874" s="394" t="str">
        <f>TEXT(daily!$B8874,"mmmm")</f>
        <v>January</v>
      </c>
      <c r="R8874" s="313" t="str">
        <f t="shared" si="178"/>
        <v>1900</v>
      </c>
    </row>
    <row r="8875" ht="24" customHeight="1" spans="16:18">
      <c r="P8875" s="394" t="str">
        <f>TEXT(daily!$B8875,"mmmm")</f>
        <v>January</v>
      </c>
      <c r="R8875" s="313" t="str">
        <f t="shared" si="178"/>
        <v>1900</v>
      </c>
    </row>
    <row r="8876" ht="24" customHeight="1" spans="16:18">
      <c r="P8876" s="394" t="str">
        <f>TEXT(daily!$B8876,"mmmm")</f>
        <v>January</v>
      </c>
      <c r="R8876" s="313" t="str">
        <f t="shared" si="178"/>
        <v>1900</v>
      </c>
    </row>
    <row r="8877" ht="24" customHeight="1" spans="16:18">
      <c r="P8877" s="394" t="str">
        <f>TEXT(daily!$B8877,"mmmm")</f>
        <v>January</v>
      </c>
      <c r="R8877" s="313" t="str">
        <f t="shared" si="178"/>
        <v>1900</v>
      </c>
    </row>
    <row r="8878" ht="24" customHeight="1" spans="16:18">
      <c r="P8878" s="394" t="str">
        <f>TEXT(daily!$B8878,"mmmm")</f>
        <v>January</v>
      </c>
      <c r="R8878" s="313" t="str">
        <f t="shared" si="178"/>
        <v>1900</v>
      </c>
    </row>
    <row r="8879" ht="24" customHeight="1" spans="16:18">
      <c r="P8879" s="394" t="str">
        <f>TEXT(daily!$B8879,"mmmm")</f>
        <v>January</v>
      </c>
      <c r="R8879" s="313" t="str">
        <f t="shared" si="178"/>
        <v>1900</v>
      </c>
    </row>
    <row r="8880" ht="24" customHeight="1" spans="16:18">
      <c r="P8880" s="394" t="str">
        <f>TEXT(daily!$B8880,"mmmm")</f>
        <v>January</v>
      </c>
      <c r="R8880" s="313" t="str">
        <f t="shared" si="178"/>
        <v>1900</v>
      </c>
    </row>
    <row r="8881" ht="24" customHeight="1" spans="16:18">
      <c r="P8881" s="394" t="str">
        <f>TEXT(daily!$B8881,"mmmm")</f>
        <v>January</v>
      </c>
      <c r="R8881" s="313" t="str">
        <f t="shared" si="178"/>
        <v>1900</v>
      </c>
    </row>
    <row r="8882" ht="24" customHeight="1" spans="16:18">
      <c r="P8882" s="394" t="str">
        <f>TEXT(daily!$B8882,"mmmm")</f>
        <v>January</v>
      </c>
      <c r="R8882" s="313" t="str">
        <f t="shared" si="178"/>
        <v>1900</v>
      </c>
    </row>
    <row r="8883" ht="24" customHeight="1" spans="16:18">
      <c r="P8883" s="394" t="str">
        <f>TEXT(daily!$B8883,"mmmm")</f>
        <v>January</v>
      </c>
      <c r="R8883" s="313" t="str">
        <f t="shared" si="178"/>
        <v>1900</v>
      </c>
    </row>
    <row r="8884" ht="24" customHeight="1" spans="16:18">
      <c r="P8884" s="394" t="str">
        <f>TEXT(daily!$B8884,"mmmm")</f>
        <v>January</v>
      </c>
      <c r="R8884" s="313" t="str">
        <f t="shared" si="178"/>
        <v>1900</v>
      </c>
    </row>
    <row r="8885" ht="24" customHeight="1" spans="16:18">
      <c r="P8885" s="394" t="str">
        <f>TEXT(daily!$B8885,"mmmm")</f>
        <v>January</v>
      </c>
      <c r="R8885" s="313" t="str">
        <f t="shared" si="178"/>
        <v>1900</v>
      </c>
    </row>
    <row r="8886" ht="24" customHeight="1" spans="16:18">
      <c r="P8886" s="394" t="str">
        <f>TEXT(daily!$B8886,"mmmm")</f>
        <v>January</v>
      </c>
      <c r="R8886" s="313" t="str">
        <f t="shared" si="178"/>
        <v>1900</v>
      </c>
    </row>
    <row r="8887" ht="24" customHeight="1" spans="16:18">
      <c r="P8887" s="394" t="str">
        <f>TEXT(daily!$B8887,"mmmm")</f>
        <v>January</v>
      </c>
      <c r="R8887" s="313" t="str">
        <f t="shared" si="178"/>
        <v>1900</v>
      </c>
    </row>
    <row r="8888" ht="24" customHeight="1" spans="16:18">
      <c r="P8888" s="394" t="str">
        <f>TEXT(daily!$B8888,"mmmm")</f>
        <v>January</v>
      </c>
      <c r="R8888" s="313" t="str">
        <f t="shared" si="178"/>
        <v>1900</v>
      </c>
    </row>
    <row r="8889" ht="24" customHeight="1" spans="16:18">
      <c r="P8889" s="394" t="str">
        <f>TEXT(daily!$B8889,"mmmm")</f>
        <v>January</v>
      </c>
      <c r="R8889" s="313" t="str">
        <f t="shared" si="178"/>
        <v>1900</v>
      </c>
    </row>
    <row r="8890" ht="24" customHeight="1" spans="16:18">
      <c r="P8890" s="394" t="str">
        <f>TEXT(daily!$B8890,"mmmm")</f>
        <v>January</v>
      </c>
      <c r="R8890" s="313" t="str">
        <f t="shared" si="178"/>
        <v>1900</v>
      </c>
    </row>
    <row r="8891" ht="24" customHeight="1" spans="16:18">
      <c r="P8891" s="394" t="str">
        <f>TEXT(daily!$B8891,"mmmm")</f>
        <v>January</v>
      </c>
      <c r="R8891" s="313" t="str">
        <f t="shared" si="178"/>
        <v>1900</v>
      </c>
    </row>
    <row r="8892" ht="24" customHeight="1" spans="16:18">
      <c r="P8892" s="394" t="str">
        <f>TEXT(daily!$B8892,"mmmm")</f>
        <v>January</v>
      </c>
      <c r="R8892" s="313" t="str">
        <f t="shared" si="178"/>
        <v>1900</v>
      </c>
    </row>
    <row r="8893" ht="24" customHeight="1" spans="16:18">
      <c r="P8893" s="394" t="str">
        <f>TEXT(daily!$B8893,"mmmm")</f>
        <v>January</v>
      </c>
      <c r="R8893" s="313" t="str">
        <f t="shared" si="178"/>
        <v>1900</v>
      </c>
    </row>
    <row r="8894" ht="24" customHeight="1" spans="16:18">
      <c r="P8894" s="394" t="str">
        <f>TEXT(daily!$B8894,"mmmm")</f>
        <v>January</v>
      </c>
      <c r="R8894" s="313" t="str">
        <f t="shared" si="178"/>
        <v>1900</v>
      </c>
    </row>
    <row r="8895" ht="24" customHeight="1" spans="16:18">
      <c r="P8895" s="394" t="str">
        <f>TEXT(daily!$B8895,"mmmm")</f>
        <v>January</v>
      </c>
      <c r="R8895" s="313" t="str">
        <f t="shared" si="178"/>
        <v>1900</v>
      </c>
    </row>
    <row r="8896" ht="24" customHeight="1" spans="16:18">
      <c r="P8896" s="394" t="str">
        <f>TEXT(daily!$B8896,"mmmm")</f>
        <v>January</v>
      </c>
      <c r="R8896" s="313" t="str">
        <f t="shared" si="178"/>
        <v>1900</v>
      </c>
    </row>
    <row r="8897" ht="24" customHeight="1" spans="16:18">
      <c r="P8897" s="394" t="str">
        <f>TEXT(daily!$B8897,"mmmm")</f>
        <v>January</v>
      </c>
      <c r="R8897" s="313" t="str">
        <f t="shared" si="178"/>
        <v>1900</v>
      </c>
    </row>
    <row r="8898" ht="24" customHeight="1" spans="16:18">
      <c r="P8898" s="394" t="str">
        <f>TEXT(daily!$B8898,"mmmm")</f>
        <v>January</v>
      </c>
      <c r="R8898" s="313" t="str">
        <f t="shared" si="178"/>
        <v>1900</v>
      </c>
    </row>
    <row r="8899" ht="24" customHeight="1" spans="16:18">
      <c r="P8899" s="394" t="str">
        <f>TEXT(daily!$B8899,"mmmm")</f>
        <v>January</v>
      </c>
      <c r="R8899" s="313" t="str">
        <f t="shared" si="178"/>
        <v>1900</v>
      </c>
    </row>
    <row r="8900" ht="24" customHeight="1" spans="16:18">
      <c r="P8900" s="394" t="str">
        <f>TEXT(daily!$B8900,"mmmm")</f>
        <v>January</v>
      </c>
      <c r="R8900" s="313" t="str">
        <f t="shared" si="178"/>
        <v>1900</v>
      </c>
    </row>
    <row r="8901" ht="24" customHeight="1" spans="16:18">
      <c r="P8901" s="394" t="str">
        <f>TEXT(daily!$B8901,"mmmm")</f>
        <v>January</v>
      </c>
      <c r="R8901" s="313" t="str">
        <f t="shared" si="178"/>
        <v>1900</v>
      </c>
    </row>
    <row r="8902" ht="24" customHeight="1" spans="16:18">
      <c r="P8902" s="394" t="str">
        <f>TEXT(daily!$B8902,"mmmm")</f>
        <v>January</v>
      </c>
      <c r="R8902" s="313" t="str">
        <f t="shared" si="178"/>
        <v>1900</v>
      </c>
    </row>
    <row r="8903" ht="24" customHeight="1" spans="16:18">
      <c r="P8903" s="394" t="str">
        <f>TEXT(daily!$B8903,"mmmm")</f>
        <v>January</v>
      </c>
      <c r="R8903" s="313" t="str">
        <f t="shared" si="178"/>
        <v>1900</v>
      </c>
    </row>
    <row r="8904" ht="24" customHeight="1" spans="16:18">
      <c r="P8904" s="394" t="str">
        <f>TEXT(daily!$B8904,"mmmm")</f>
        <v>January</v>
      </c>
      <c r="R8904" s="313" t="str">
        <f t="shared" si="178"/>
        <v>1900</v>
      </c>
    </row>
    <row r="8905" ht="24" customHeight="1" spans="16:18">
      <c r="P8905" s="394" t="str">
        <f>TEXT(daily!$B8905,"mmmm")</f>
        <v>January</v>
      </c>
      <c r="R8905" s="313" t="str">
        <f t="shared" si="178"/>
        <v>1900</v>
      </c>
    </row>
    <row r="8906" ht="24" customHeight="1" spans="16:18">
      <c r="P8906" s="394" t="str">
        <f>TEXT(daily!$B8906,"mmmm")</f>
        <v>January</v>
      </c>
      <c r="R8906" s="313" t="str">
        <f t="shared" si="178"/>
        <v>1900</v>
      </c>
    </row>
    <row r="8907" ht="24" customHeight="1" spans="16:18">
      <c r="P8907" s="394" t="str">
        <f>TEXT(daily!$B8907,"mmmm")</f>
        <v>January</v>
      </c>
      <c r="R8907" s="313" t="str">
        <f t="shared" si="178"/>
        <v>1900</v>
      </c>
    </row>
    <row r="8908" ht="24" customHeight="1" spans="16:18">
      <c r="P8908" s="394" t="str">
        <f>TEXT(daily!$B8908,"mmmm")</f>
        <v>January</v>
      </c>
      <c r="R8908" s="313" t="str">
        <f t="shared" si="178"/>
        <v>1900</v>
      </c>
    </row>
    <row r="8909" ht="24" customHeight="1" spans="16:18">
      <c r="P8909" s="394" t="str">
        <f>TEXT(daily!$B8909,"mmmm")</f>
        <v>January</v>
      </c>
      <c r="R8909" s="313" t="str">
        <f t="shared" si="178"/>
        <v>1900</v>
      </c>
    </row>
    <row r="8910" ht="24" customHeight="1" spans="16:18">
      <c r="P8910" s="394" t="str">
        <f>TEXT(daily!$B8910,"mmmm")</f>
        <v>January</v>
      </c>
      <c r="R8910" s="313" t="str">
        <f t="shared" si="178"/>
        <v>1900</v>
      </c>
    </row>
    <row r="8911" ht="24" customHeight="1" spans="16:18">
      <c r="P8911" s="394" t="str">
        <f>TEXT(daily!$B8911,"mmmm")</f>
        <v>January</v>
      </c>
      <c r="R8911" s="313" t="str">
        <f t="shared" ref="R8911:R8974" si="179">TEXT(B8911,"yyyy")</f>
        <v>1900</v>
      </c>
    </row>
    <row r="8912" ht="24" customHeight="1" spans="16:18">
      <c r="P8912" s="394" t="str">
        <f>TEXT(daily!$B8912,"mmmm")</f>
        <v>January</v>
      </c>
      <c r="R8912" s="313" t="str">
        <f t="shared" si="179"/>
        <v>1900</v>
      </c>
    </row>
    <row r="8913" ht="24" customHeight="1" spans="16:18">
      <c r="P8913" s="394" t="str">
        <f>TEXT(daily!$B8913,"mmmm")</f>
        <v>January</v>
      </c>
      <c r="R8913" s="313" t="str">
        <f t="shared" si="179"/>
        <v>1900</v>
      </c>
    </row>
    <row r="8914" ht="24" customHeight="1" spans="16:18">
      <c r="P8914" s="394" t="str">
        <f>TEXT(daily!$B8914,"mmmm")</f>
        <v>January</v>
      </c>
      <c r="R8914" s="313" t="str">
        <f t="shared" si="179"/>
        <v>1900</v>
      </c>
    </row>
    <row r="8915" ht="24" customHeight="1" spans="16:18">
      <c r="P8915" s="394" t="str">
        <f>TEXT(daily!$B8915,"mmmm")</f>
        <v>January</v>
      </c>
      <c r="R8915" s="313" t="str">
        <f t="shared" si="179"/>
        <v>1900</v>
      </c>
    </row>
    <row r="8916" ht="24" customHeight="1" spans="16:18">
      <c r="P8916" s="394" t="str">
        <f>TEXT(daily!$B8916,"mmmm")</f>
        <v>January</v>
      </c>
      <c r="R8916" s="313" t="str">
        <f t="shared" si="179"/>
        <v>1900</v>
      </c>
    </row>
    <row r="8917" ht="24" customHeight="1" spans="16:18">
      <c r="P8917" s="394" t="str">
        <f>TEXT(daily!$B8917,"mmmm")</f>
        <v>January</v>
      </c>
      <c r="R8917" s="313" t="str">
        <f t="shared" si="179"/>
        <v>1900</v>
      </c>
    </row>
    <row r="8918" ht="24" customHeight="1" spans="16:18">
      <c r="P8918" s="394" t="str">
        <f>TEXT(daily!$B8918,"mmmm")</f>
        <v>January</v>
      </c>
      <c r="R8918" s="313" t="str">
        <f t="shared" si="179"/>
        <v>1900</v>
      </c>
    </row>
    <row r="8919" ht="24" customHeight="1" spans="16:18">
      <c r="P8919" s="394" t="str">
        <f>TEXT(daily!$B8919,"mmmm")</f>
        <v>January</v>
      </c>
      <c r="R8919" s="313" t="str">
        <f t="shared" si="179"/>
        <v>1900</v>
      </c>
    </row>
    <row r="8920" ht="24" customHeight="1" spans="16:18">
      <c r="P8920" s="394" t="str">
        <f>TEXT(daily!$B8920,"mmmm")</f>
        <v>January</v>
      </c>
      <c r="R8920" s="313" t="str">
        <f t="shared" si="179"/>
        <v>1900</v>
      </c>
    </row>
    <row r="8921" ht="24" customHeight="1" spans="16:18">
      <c r="P8921" s="394" t="str">
        <f>TEXT(daily!$B8921,"mmmm")</f>
        <v>January</v>
      </c>
      <c r="R8921" s="313" t="str">
        <f t="shared" si="179"/>
        <v>1900</v>
      </c>
    </row>
    <row r="8922" ht="24" customHeight="1" spans="16:18">
      <c r="P8922" s="394" t="str">
        <f>TEXT(daily!$B8922,"mmmm")</f>
        <v>January</v>
      </c>
      <c r="R8922" s="313" t="str">
        <f t="shared" si="179"/>
        <v>1900</v>
      </c>
    </row>
    <row r="8923" ht="24" customHeight="1" spans="16:18">
      <c r="P8923" s="394" t="str">
        <f>TEXT(daily!$B8923,"mmmm")</f>
        <v>January</v>
      </c>
      <c r="R8923" s="313" t="str">
        <f t="shared" si="179"/>
        <v>1900</v>
      </c>
    </row>
    <row r="8924" ht="24" customHeight="1" spans="16:18">
      <c r="P8924" s="394" t="str">
        <f>TEXT(daily!$B8924,"mmmm")</f>
        <v>January</v>
      </c>
      <c r="R8924" s="313" t="str">
        <f t="shared" si="179"/>
        <v>1900</v>
      </c>
    </row>
    <row r="8925" ht="24" customHeight="1" spans="16:18">
      <c r="P8925" s="394" t="str">
        <f>TEXT(daily!$B8925,"mmmm")</f>
        <v>January</v>
      </c>
      <c r="R8925" s="313" t="str">
        <f t="shared" si="179"/>
        <v>1900</v>
      </c>
    </row>
    <row r="8926" ht="24" customHeight="1" spans="16:18">
      <c r="P8926" s="394" t="str">
        <f>TEXT(daily!$B8926,"mmmm")</f>
        <v>January</v>
      </c>
      <c r="R8926" s="313" t="str">
        <f t="shared" si="179"/>
        <v>1900</v>
      </c>
    </row>
    <row r="8927" ht="24" customHeight="1" spans="16:18">
      <c r="P8927" s="394" t="str">
        <f>TEXT(daily!$B8927,"mmmm")</f>
        <v>January</v>
      </c>
      <c r="R8927" s="313" t="str">
        <f t="shared" si="179"/>
        <v>1900</v>
      </c>
    </row>
    <row r="8928" ht="24" customHeight="1" spans="16:18">
      <c r="P8928" s="394" t="str">
        <f>TEXT(daily!$B8928,"mmmm")</f>
        <v>January</v>
      </c>
      <c r="R8928" s="313" t="str">
        <f t="shared" si="179"/>
        <v>1900</v>
      </c>
    </row>
    <row r="8929" ht="24" customHeight="1" spans="16:18">
      <c r="P8929" s="394" t="str">
        <f>TEXT(daily!$B8929,"mmmm")</f>
        <v>January</v>
      </c>
      <c r="R8929" s="313" t="str">
        <f t="shared" si="179"/>
        <v>1900</v>
      </c>
    </row>
    <row r="8930" ht="24" customHeight="1" spans="16:18">
      <c r="P8930" s="394" t="str">
        <f>TEXT(daily!$B8930,"mmmm")</f>
        <v>January</v>
      </c>
      <c r="R8930" s="313" t="str">
        <f t="shared" si="179"/>
        <v>1900</v>
      </c>
    </row>
    <row r="8931" ht="24" customHeight="1" spans="16:18">
      <c r="P8931" s="394" t="str">
        <f>TEXT(daily!$B8931,"mmmm")</f>
        <v>January</v>
      </c>
      <c r="R8931" s="313" t="str">
        <f t="shared" si="179"/>
        <v>1900</v>
      </c>
    </row>
    <row r="8932" ht="24" customHeight="1" spans="16:18">
      <c r="P8932" s="394" t="str">
        <f>TEXT(daily!$B8932,"mmmm")</f>
        <v>January</v>
      </c>
      <c r="R8932" s="313" t="str">
        <f t="shared" si="179"/>
        <v>1900</v>
      </c>
    </row>
    <row r="8933" ht="24" customHeight="1" spans="16:18">
      <c r="P8933" s="394" t="str">
        <f>TEXT(daily!$B8933,"mmmm")</f>
        <v>January</v>
      </c>
      <c r="R8933" s="313" t="str">
        <f t="shared" si="179"/>
        <v>1900</v>
      </c>
    </row>
    <row r="8934" ht="24" customHeight="1" spans="16:18">
      <c r="P8934" s="394" t="str">
        <f>TEXT(daily!$B8934,"mmmm")</f>
        <v>January</v>
      </c>
      <c r="R8934" s="313" t="str">
        <f t="shared" si="179"/>
        <v>1900</v>
      </c>
    </row>
    <row r="8935" ht="24" customHeight="1" spans="16:18">
      <c r="P8935" s="394" t="str">
        <f>TEXT(daily!$B8935,"mmmm")</f>
        <v>January</v>
      </c>
      <c r="R8935" s="313" t="str">
        <f t="shared" si="179"/>
        <v>1900</v>
      </c>
    </row>
    <row r="8936" ht="24" customHeight="1" spans="16:18">
      <c r="P8936" s="394" t="str">
        <f>TEXT(daily!$B8936,"mmmm")</f>
        <v>January</v>
      </c>
      <c r="R8936" s="313" t="str">
        <f t="shared" si="179"/>
        <v>1900</v>
      </c>
    </row>
    <row r="8937" ht="24" customHeight="1" spans="16:18">
      <c r="P8937" s="394" t="str">
        <f>TEXT(daily!$B8937,"mmmm")</f>
        <v>January</v>
      </c>
      <c r="R8937" s="313" t="str">
        <f t="shared" si="179"/>
        <v>1900</v>
      </c>
    </row>
    <row r="8938" ht="24" customHeight="1" spans="16:18">
      <c r="P8938" s="394" t="str">
        <f>TEXT(daily!$B8938,"mmmm")</f>
        <v>January</v>
      </c>
      <c r="R8938" s="313" t="str">
        <f t="shared" si="179"/>
        <v>1900</v>
      </c>
    </row>
    <row r="8939" ht="24" customHeight="1" spans="16:18">
      <c r="P8939" s="394" t="str">
        <f>TEXT(daily!$B8939,"mmmm")</f>
        <v>January</v>
      </c>
      <c r="R8939" s="313" t="str">
        <f t="shared" si="179"/>
        <v>1900</v>
      </c>
    </row>
    <row r="8940" ht="24" customHeight="1" spans="16:18">
      <c r="P8940" s="394" t="str">
        <f>TEXT(daily!$B8940,"mmmm")</f>
        <v>January</v>
      </c>
      <c r="R8940" s="313" t="str">
        <f t="shared" si="179"/>
        <v>1900</v>
      </c>
    </row>
    <row r="8941" ht="24" customHeight="1" spans="16:18">
      <c r="P8941" s="394" t="str">
        <f>TEXT(daily!$B8941,"mmmm")</f>
        <v>January</v>
      </c>
      <c r="R8941" s="313" t="str">
        <f t="shared" si="179"/>
        <v>1900</v>
      </c>
    </row>
    <row r="8942" ht="24" customHeight="1" spans="16:18">
      <c r="P8942" s="394" t="str">
        <f>TEXT(daily!$B8942,"mmmm")</f>
        <v>January</v>
      </c>
      <c r="R8942" s="313" t="str">
        <f t="shared" si="179"/>
        <v>1900</v>
      </c>
    </row>
    <row r="8943" ht="24" customHeight="1" spans="16:18">
      <c r="P8943" s="394" t="str">
        <f>TEXT(daily!$B8943,"mmmm")</f>
        <v>January</v>
      </c>
      <c r="R8943" s="313" t="str">
        <f t="shared" si="179"/>
        <v>1900</v>
      </c>
    </row>
    <row r="8944" ht="24" customHeight="1" spans="16:18">
      <c r="P8944" s="394" t="str">
        <f>TEXT(daily!$B8944,"mmmm")</f>
        <v>January</v>
      </c>
      <c r="R8944" s="313" t="str">
        <f t="shared" si="179"/>
        <v>1900</v>
      </c>
    </row>
    <row r="8945" ht="24" customHeight="1" spans="16:18">
      <c r="P8945" s="394" t="str">
        <f>TEXT(daily!$B8945,"mmmm")</f>
        <v>January</v>
      </c>
      <c r="R8945" s="313" t="str">
        <f t="shared" si="179"/>
        <v>1900</v>
      </c>
    </row>
    <row r="8946" ht="24" customHeight="1" spans="16:18">
      <c r="P8946" s="394" t="str">
        <f>TEXT(daily!$B8946,"mmmm")</f>
        <v>January</v>
      </c>
      <c r="R8946" s="313" t="str">
        <f t="shared" si="179"/>
        <v>1900</v>
      </c>
    </row>
    <row r="8947" ht="24" customHeight="1" spans="16:18">
      <c r="P8947" s="394" t="str">
        <f>TEXT(daily!$B8947,"mmmm")</f>
        <v>January</v>
      </c>
      <c r="R8947" s="313" t="str">
        <f t="shared" si="179"/>
        <v>1900</v>
      </c>
    </row>
    <row r="8948" ht="24" customHeight="1" spans="16:18">
      <c r="P8948" s="394" t="str">
        <f>TEXT(daily!$B8948,"mmmm")</f>
        <v>January</v>
      </c>
      <c r="R8948" s="313" t="str">
        <f t="shared" si="179"/>
        <v>1900</v>
      </c>
    </row>
    <row r="8949" ht="24" customHeight="1" spans="16:18">
      <c r="P8949" s="394" t="str">
        <f>TEXT(daily!$B8949,"mmmm")</f>
        <v>January</v>
      </c>
      <c r="R8949" s="313" t="str">
        <f t="shared" si="179"/>
        <v>1900</v>
      </c>
    </row>
    <row r="8950" ht="24" customHeight="1" spans="16:18">
      <c r="P8950" s="394" t="str">
        <f>TEXT(daily!$B8950,"mmmm")</f>
        <v>January</v>
      </c>
      <c r="R8950" s="313" t="str">
        <f t="shared" si="179"/>
        <v>1900</v>
      </c>
    </row>
    <row r="8951" ht="24" customHeight="1" spans="16:18">
      <c r="P8951" s="394" t="str">
        <f>TEXT(daily!$B8951,"mmmm")</f>
        <v>January</v>
      </c>
      <c r="R8951" s="313" t="str">
        <f t="shared" si="179"/>
        <v>1900</v>
      </c>
    </row>
    <row r="8952" ht="24" customHeight="1" spans="16:18">
      <c r="P8952" s="394" t="str">
        <f>TEXT(daily!$B8952,"mmmm")</f>
        <v>January</v>
      </c>
      <c r="R8952" s="313" t="str">
        <f t="shared" si="179"/>
        <v>1900</v>
      </c>
    </row>
    <row r="8953" ht="24" customHeight="1" spans="16:18">
      <c r="P8953" s="394" t="str">
        <f>TEXT(daily!$B8953,"mmmm")</f>
        <v>January</v>
      </c>
      <c r="R8953" s="313" t="str">
        <f t="shared" si="179"/>
        <v>1900</v>
      </c>
    </row>
    <row r="8954" ht="24" customHeight="1" spans="16:18">
      <c r="P8954" s="394" t="str">
        <f>TEXT(daily!$B8954,"mmmm")</f>
        <v>January</v>
      </c>
      <c r="R8954" s="313" t="str">
        <f t="shared" si="179"/>
        <v>1900</v>
      </c>
    </row>
    <row r="8955" ht="24" customHeight="1" spans="16:18">
      <c r="P8955" s="394" t="str">
        <f>TEXT(daily!$B8955,"mmmm")</f>
        <v>January</v>
      </c>
      <c r="R8955" s="313" t="str">
        <f t="shared" si="179"/>
        <v>1900</v>
      </c>
    </row>
    <row r="8956" ht="24" customHeight="1" spans="16:18">
      <c r="P8956" s="394" t="str">
        <f>TEXT(daily!$B8956,"mmmm")</f>
        <v>January</v>
      </c>
      <c r="R8956" s="313" t="str">
        <f t="shared" si="179"/>
        <v>1900</v>
      </c>
    </row>
    <row r="8957" ht="24" customHeight="1" spans="16:18">
      <c r="P8957" s="394" t="str">
        <f>TEXT(daily!$B8957,"mmmm")</f>
        <v>January</v>
      </c>
      <c r="R8957" s="313" t="str">
        <f t="shared" si="179"/>
        <v>1900</v>
      </c>
    </row>
    <row r="8958" ht="24" customHeight="1" spans="16:18">
      <c r="P8958" s="394" t="str">
        <f>TEXT(daily!$B8958,"mmmm")</f>
        <v>January</v>
      </c>
      <c r="R8958" s="313" t="str">
        <f t="shared" si="179"/>
        <v>1900</v>
      </c>
    </row>
    <row r="8959" ht="24" customHeight="1" spans="16:18">
      <c r="P8959" s="394" t="str">
        <f>TEXT(daily!$B8959,"mmmm")</f>
        <v>January</v>
      </c>
      <c r="R8959" s="313" t="str">
        <f t="shared" si="179"/>
        <v>1900</v>
      </c>
    </row>
    <row r="8960" ht="24" customHeight="1" spans="16:18">
      <c r="P8960" s="394" t="str">
        <f>TEXT(daily!$B8960,"mmmm")</f>
        <v>January</v>
      </c>
      <c r="R8960" s="313" t="str">
        <f t="shared" si="179"/>
        <v>1900</v>
      </c>
    </row>
    <row r="8961" ht="24" customHeight="1" spans="16:18">
      <c r="P8961" s="394" t="str">
        <f>TEXT(daily!$B8961,"mmmm")</f>
        <v>January</v>
      </c>
      <c r="R8961" s="313" t="str">
        <f t="shared" si="179"/>
        <v>1900</v>
      </c>
    </row>
    <row r="8962" ht="24" customHeight="1" spans="16:18">
      <c r="P8962" s="394" t="str">
        <f>TEXT(daily!$B8962,"mmmm")</f>
        <v>January</v>
      </c>
      <c r="R8962" s="313" t="str">
        <f t="shared" si="179"/>
        <v>1900</v>
      </c>
    </row>
    <row r="8963" ht="24" customHeight="1" spans="16:18">
      <c r="P8963" s="394" t="str">
        <f>TEXT(daily!$B8963,"mmmm")</f>
        <v>January</v>
      </c>
      <c r="R8963" s="313" t="str">
        <f t="shared" si="179"/>
        <v>1900</v>
      </c>
    </row>
    <row r="8964" ht="24" customHeight="1" spans="16:18">
      <c r="P8964" s="394" t="str">
        <f>TEXT(daily!$B8964,"mmmm")</f>
        <v>January</v>
      </c>
      <c r="R8964" s="313" t="str">
        <f t="shared" si="179"/>
        <v>1900</v>
      </c>
    </row>
    <row r="8965" ht="24" customHeight="1" spans="16:18">
      <c r="P8965" s="394" t="str">
        <f>TEXT(daily!$B8965,"mmmm")</f>
        <v>January</v>
      </c>
      <c r="R8965" s="313" t="str">
        <f t="shared" si="179"/>
        <v>1900</v>
      </c>
    </row>
    <row r="8966" ht="24" customHeight="1" spans="16:18">
      <c r="P8966" s="394" t="str">
        <f>TEXT(daily!$B8966,"mmmm")</f>
        <v>January</v>
      </c>
      <c r="R8966" s="313" t="str">
        <f t="shared" si="179"/>
        <v>1900</v>
      </c>
    </row>
    <row r="8967" ht="24" customHeight="1" spans="16:18">
      <c r="P8967" s="394" t="str">
        <f>TEXT(daily!$B8967,"mmmm")</f>
        <v>January</v>
      </c>
      <c r="R8967" s="313" t="str">
        <f t="shared" si="179"/>
        <v>1900</v>
      </c>
    </row>
    <row r="8968" ht="24" customHeight="1" spans="16:18">
      <c r="P8968" s="394" t="str">
        <f>TEXT(daily!$B8968,"mmmm")</f>
        <v>January</v>
      </c>
      <c r="R8968" s="313" t="str">
        <f t="shared" si="179"/>
        <v>1900</v>
      </c>
    </row>
    <row r="8969" ht="24" customHeight="1" spans="16:18">
      <c r="P8969" s="394" t="str">
        <f>TEXT(daily!$B8969,"mmmm")</f>
        <v>January</v>
      </c>
      <c r="R8969" s="313" t="str">
        <f t="shared" si="179"/>
        <v>1900</v>
      </c>
    </row>
    <row r="8970" ht="24" customHeight="1" spans="16:18">
      <c r="P8970" s="394" t="str">
        <f>TEXT(daily!$B8970,"mmmm")</f>
        <v>January</v>
      </c>
      <c r="R8970" s="313" t="str">
        <f t="shared" si="179"/>
        <v>1900</v>
      </c>
    </row>
    <row r="8971" ht="24" customHeight="1" spans="16:18">
      <c r="P8971" s="394" t="str">
        <f>TEXT(daily!$B8971,"mmmm")</f>
        <v>January</v>
      </c>
      <c r="R8971" s="313" t="str">
        <f t="shared" si="179"/>
        <v>1900</v>
      </c>
    </row>
    <row r="8972" ht="24" customHeight="1" spans="16:18">
      <c r="P8972" s="394" t="str">
        <f>TEXT(daily!$B8972,"mmmm")</f>
        <v>January</v>
      </c>
      <c r="R8972" s="313" t="str">
        <f t="shared" si="179"/>
        <v>1900</v>
      </c>
    </row>
    <row r="8973" ht="24" customHeight="1" spans="16:18">
      <c r="P8973" s="394" t="str">
        <f>TEXT(daily!$B8973,"mmmm")</f>
        <v>January</v>
      </c>
      <c r="R8973" s="313" t="str">
        <f t="shared" si="179"/>
        <v>1900</v>
      </c>
    </row>
    <row r="8974" ht="24" customHeight="1" spans="16:18">
      <c r="P8974" s="394" t="str">
        <f>TEXT(daily!$B8974,"mmmm")</f>
        <v>January</v>
      </c>
      <c r="R8974" s="313" t="str">
        <f t="shared" si="179"/>
        <v>1900</v>
      </c>
    </row>
    <row r="8975" ht="24" customHeight="1" spans="16:18">
      <c r="P8975" s="394" t="str">
        <f>TEXT(daily!$B8975,"mmmm")</f>
        <v>January</v>
      </c>
      <c r="R8975" s="313" t="str">
        <f t="shared" ref="R8975:R9038" si="180">TEXT(B8975,"yyyy")</f>
        <v>1900</v>
      </c>
    </row>
    <row r="8976" ht="24" customHeight="1" spans="16:18">
      <c r="P8976" s="394" t="str">
        <f>TEXT(daily!$B8976,"mmmm")</f>
        <v>January</v>
      </c>
      <c r="R8976" s="313" t="str">
        <f t="shared" si="180"/>
        <v>1900</v>
      </c>
    </row>
    <row r="8977" ht="24" customHeight="1" spans="16:18">
      <c r="P8977" s="394" t="str">
        <f>TEXT(daily!$B8977,"mmmm")</f>
        <v>January</v>
      </c>
      <c r="R8977" s="313" t="str">
        <f t="shared" si="180"/>
        <v>1900</v>
      </c>
    </row>
    <row r="8978" ht="24" customHeight="1" spans="16:18">
      <c r="P8978" s="394" t="str">
        <f>TEXT(daily!$B8978,"mmmm")</f>
        <v>January</v>
      </c>
      <c r="R8978" s="313" t="str">
        <f t="shared" si="180"/>
        <v>1900</v>
      </c>
    </row>
    <row r="8979" ht="24" customHeight="1" spans="16:18">
      <c r="P8979" s="394" t="str">
        <f>TEXT(daily!$B8979,"mmmm")</f>
        <v>January</v>
      </c>
      <c r="R8979" s="313" t="str">
        <f t="shared" si="180"/>
        <v>1900</v>
      </c>
    </row>
    <row r="8980" ht="24" customHeight="1" spans="16:18">
      <c r="P8980" s="394" t="str">
        <f>TEXT(daily!$B8980,"mmmm")</f>
        <v>January</v>
      </c>
      <c r="R8980" s="313" t="str">
        <f t="shared" si="180"/>
        <v>1900</v>
      </c>
    </row>
    <row r="8981" ht="24" customHeight="1" spans="16:18">
      <c r="P8981" s="394" t="str">
        <f>TEXT(daily!$B8981,"mmmm")</f>
        <v>January</v>
      </c>
      <c r="R8981" s="313" t="str">
        <f t="shared" si="180"/>
        <v>1900</v>
      </c>
    </row>
    <row r="8982" ht="24" customHeight="1" spans="16:18">
      <c r="P8982" s="394" t="str">
        <f>TEXT(daily!$B8982,"mmmm")</f>
        <v>January</v>
      </c>
      <c r="R8982" s="313" t="str">
        <f t="shared" si="180"/>
        <v>1900</v>
      </c>
    </row>
    <row r="8983" ht="24" customHeight="1" spans="16:18">
      <c r="P8983" s="394" t="str">
        <f>TEXT(daily!$B8983,"mmmm")</f>
        <v>January</v>
      </c>
      <c r="R8983" s="313" t="str">
        <f t="shared" si="180"/>
        <v>1900</v>
      </c>
    </row>
    <row r="8984" ht="24" customHeight="1" spans="16:18">
      <c r="P8984" s="394" t="str">
        <f>TEXT(daily!$B8984,"mmmm")</f>
        <v>January</v>
      </c>
      <c r="R8984" s="313" t="str">
        <f t="shared" si="180"/>
        <v>1900</v>
      </c>
    </row>
    <row r="8985" ht="24" customHeight="1" spans="16:18">
      <c r="P8985" s="394" t="str">
        <f>TEXT(daily!$B8985,"mmmm")</f>
        <v>January</v>
      </c>
      <c r="R8985" s="313" t="str">
        <f t="shared" si="180"/>
        <v>1900</v>
      </c>
    </row>
    <row r="8986" ht="24" customHeight="1" spans="16:18">
      <c r="P8986" s="394" t="str">
        <f>TEXT(daily!$B8986,"mmmm")</f>
        <v>January</v>
      </c>
      <c r="R8986" s="313" t="str">
        <f t="shared" si="180"/>
        <v>1900</v>
      </c>
    </row>
    <row r="8987" ht="24" customHeight="1" spans="16:18">
      <c r="P8987" s="394" t="str">
        <f>TEXT(daily!$B8987,"mmmm")</f>
        <v>January</v>
      </c>
      <c r="R8987" s="313" t="str">
        <f t="shared" si="180"/>
        <v>1900</v>
      </c>
    </row>
    <row r="8988" ht="24" customHeight="1" spans="16:18">
      <c r="P8988" s="394" t="str">
        <f>TEXT(daily!$B8988,"mmmm")</f>
        <v>January</v>
      </c>
      <c r="R8988" s="313" t="str">
        <f t="shared" si="180"/>
        <v>1900</v>
      </c>
    </row>
    <row r="8989" ht="24" customHeight="1" spans="16:18">
      <c r="P8989" s="394" t="str">
        <f>TEXT(daily!$B8989,"mmmm")</f>
        <v>January</v>
      </c>
      <c r="R8989" s="313" t="str">
        <f t="shared" si="180"/>
        <v>1900</v>
      </c>
    </row>
    <row r="8990" ht="24" customHeight="1" spans="16:18">
      <c r="P8990" s="394" t="str">
        <f>TEXT(daily!$B8990,"mmmm")</f>
        <v>January</v>
      </c>
      <c r="R8990" s="313" t="str">
        <f t="shared" si="180"/>
        <v>1900</v>
      </c>
    </row>
    <row r="8991" ht="24" customHeight="1" spans="16:18">
      <c r="P8991" s="394" t="str">
        <f>TEXT(daily!$B8991,"mmmm")</f>
        <v>January</v>
      </c>
      <c r="R8991" s="313" t="str">
        <f t="shared" si="180"/>
        <v>1900</v>
      </c>
    </row>
    <row r="8992" ht="24" customHeight="1" spans="16:18">
      <c r="P8992" s="394" t="str">
        <f>TEXT(daily!$B8992,"mmmm")</f>
        <v>January</v>
      </c>
      <c r="R8992" s="313" t="str">
        <f t="shared" si="180"/>
        <v>1900</v>
      </c>
    </row>
    <row r="8993" ht="24" customHeight="1" spans="16:18">
      <c r="P8993" s="394" t="str">
        <f>TEXT(daily!$B8993,"mmmm")</f>
        <v>January</v>
      </c>
      <c r="R8993" s="313" t="str">
        <f t="shared" si="180"/>
        <v>1900</v>
      </c>
    </row>
    <row r="8994" ht="24" customHeight="1" spans="16:18">
      <c r="P8994" s="394" t="str">
        <f>TEXT(daily!$B8994,"mmmm")</f>
        <v>January</v>
      </c>
      <c r="R8994" s="313" t="str">
        <f t="shared" si="180"/>
        <v>1900</v>
      </c>
    </row>
    <row r="8995" ht="24" customHeight="1" spans="16:18">
      <c r="P8995" s="394" t="str">
        <f>TEXT(daily!$B8995,"mmmm")</f>
        <v>January</v>
      </c>
      <c r="R8995" s="313" t="str">
        <f t="shared" si="180"/>
        <v>1900</v>
      </c>
    </row>
    <row r="8996" ht="24" customHeight="1" spans="16:18">
      <c r="P8996" s="394" t="str">
        <f>TEXT(daily!$B8996,"mmmm")</f>
        <v>January</v>
      </c>
      <c r="R8996" s="313" t="str">
        <f t="shared" si="180"/>
        <v>1900</v>
      </c>
    </row>
    <row r="8997" ht="24" customHeight="1" spans="16:18">
      <c r="P8997" s="394" t="str">
        <f>TEXT(daily!$B8997,"mmmm")</f>
        <v>January</v>
      </c>
      <c r="R8997" s="313" t="str">
        <f t="shared" si="180"/>
        <v>1900</v>
      </c>
    </row>
    <row r="8998" ht="24" customHeight="1" spans="16:18">
      <c r="P8998" s="394" t="str">
        <f>TEXT(daily!$B8998,"mmmm")</f>
        <v>January</v>
      </c>
      <c r="R8998" s="313" t="str">
        <f t="shared" si="180"/>
        <v>1900</v>
      </c>
    </row>
    <row r="8999" ht="24" customHeight="1" spans="16:18">
      <c r="P8999" s="394" t="str">
        <f>TEXT(daily!$B8999,"mmmm")</f>
        <v>January</v>
      </c>
      <c r="R8999" s="313" t="str">
        <f t="shared" si="180"/>
        <v>1900</v>
      </c>
    </row>
    <row r="9000" ht="24" customHeight="1" spans="16:18">
      <c r="P9000" s="394" t="str">
        <f>TEXT(daily!$B9000,"mmmm")</f>
        <v>January</v>
      </c>
      <c r="R9000" s="313" t="str">
        <f t="shared" si="180"/>
        <v>1900</v>
      </c>
    </row>
    <row r="9001" ht="24" customHeight="1" spans="16:18">
      <c r="P9001" s="394" t="str">
        <f>TEXT(daily!$B9001,"mmmm")</f>
        <v>January</v>
      </c>
      <c r="R9001" s="313" t="str">
        <f t="shared" si="180"/>
        <v>1900</v>
      </c>
    </row>
    <row r="9002" ht="24" customHeight="1" spans="16:18">
      <c r="P9002" s="394" t="str">
        <f>TEXT(daily!$B9002,"mmmm")</f>
        <v>January</v>
      </c>
      <c r="R9002" s="313" t="str">
        <f t="shared" si="180"/>
        <v>1900</v>
      </c>
    </row>
    <row r="9003" ht="24" customHeight="1" spans="16:18">
      <c r="P9003" s="394" t="str">
        <f>TEXT(daily!$B9003,"mmmm")</f>
        <v>January</v>
      </c>
      <c r="R9003" s="313" t="str">
        <f t="shared" si="180"/>
        <v>1900</v>
      </c>
    </row>
    <row r="9004" ht="24" customHeight="1" spans="16:18">
      <c r="P9004" s="394" t="str">
        <f>TEXT(daily!$B9004,"mmmm")</f>
        <v>January</v>
      </c>
      <c r="R9004" s="313" t="str">
        <f t="shared" si="180"/>
        <v>1900</v>
      </c>
    </row>
    <row r="9005" ht="24" customHeight="1" spans="16:18">
      <c r="P9005" s="394" t="str">
        <f>TEXT(daily!$B9005,"mmmm")</f>
        <v>January</v>
      </c>
      <c r="R9005" s="313" t="str">
        <f t="shared" si="180"/>
        <v>1900</v>
      </c>
    </row>
    <row r="9006" ht="24" customHeight="1" spans="16:18">
      <c r="P9006" s="394" t="str">
        <f>TEXT(daily!$B9006,"mmmm")</f>
        <v>January</v>
      </c>
      <c r="R9006" s="313" t="str">
        <f t="shared" si="180"/>
        <v>1900</v>
      </c>
    </row>
    <row r="9007" ht="24" customHeight="1" spans="16:18">
      <c r="P9007" s="394" t="str">
        <f>TEXT(daily!$B9007,"mmmm")</f>
        <v>January</v>
      </c>
      <c r="R9007" s="313" t="str">
        <f t="shared" si="180"/>
        <v>1900</v>
      </c>
    </row>
    <row r="9008" ht="24" customHeight="1" spans="16:18">
      <c r="P9008" s="394" t="str">
        <f>TEXT(daily!$B9008,"mmmm")</f>
        <v>January</v>
      </c>
      <c r="R9008" s="313" t="str">
        <f t="shared" si="180"/>
        <v>1900</v>
      </c>
    </row>
    <row r="9009" ht="24" customHeight="1" spans="16:18">
      <c r="P9009" s="394" t="str">
        <f>TEXT(daily!$B9009,"mmmm")</f>
        <v>January</v>
      </c>
      <c r="R9009" s="313" t="str">
        <f t="shared" si="180"/>
        <v>1900</v>
      </c>
    </row>
    <row r="9010" ht="24" customHeight="1" spans="16:18">
      <c r="P9010" s="394" t="str">
        <f>TEXT(daily!$B9010,"mmmm")</f>
        <v>January</v>
      </c>
      <c r="R9010" s="313" t="str">
        <f t="shared" si="180"/>
        <v>1900</v>
      </c>
    </row>
    <row r="9011" ht="24" customHeight="1" spans="16:18">
      <c r="P9011" s="394" t="str">
        <f>TEXT(daily!$B9011,"mmmm")</f>
        <v>January</v>
      </c>
      <c r="R9011" s="313" t="str">
        <f t="shared" si="180"/>
        <v>1900</v>
      </c>
    </row>
    <row r="9012" ht="24" customHeight="1" spans="16:18">
      <c r="P9012" s="394" t="str">
        <f>TEXT(daily!$B9012,"mmmm")</f>
        <v>January</v>
      </c>
      <c r="R9012" s="313" t="str">
        <f t="shared" si="180"/>
        <v>1900</v>
      </c>
    </row>
    <row r="9013" ht="24" customHeight="1" spans="16:18">
      <c r="P9013" s="394" t="str">
        <f>TEXT(daily!$B9013,"mmmm")</f>
        <v>January</v>
      </c>
      <c r="R9013" s="313" t="str">
        <f t="shared" si="180"/>
        <v>1900</v>
      </c>
    </row>
    <row r="9014" ht="24" customHeight="1" spans="16:18">
      <c r="P9014" s="394" t="str">
        <f>TEXT(daily!$B9014,"mmmm")</f>
        <v>January</v>
      </c>
      <c r="R9014" s="313" t="str">
        <f t="shared" si="180"/>
        <v>1900</v>
      </c>
    </row>
    <row r="9015" ht="24" customHeight="1" spans="16:18">
      <c r="P9015" s="394" t="str">
        <f>TEXT(daily!$B9015,"mmmm")</f>
        <v>January</v>
      </c>
      <c r="R9015" s="313" t="str">
        <f t="shared" si="180"/>
        <v>1900</v>
      </c>
    </row>
    <row r="9016" ht="24" customHeight="1" spans="16:18">
      <c r="P9016" s="394" t="str">
        <f>TEXT(daily!$B9016,"mmmm")</f>
        <v>January</v>
      </c>
      <c r="R9016" s="313" t="str">
        <f t="shared" si="180"/>
        <v>1900</v>
      </c>
    </row>
    <row r="9017" ht="24" customHeight="1" spans="16:18">
      <c r="P9017" s="394" t="str">
        <f>TEXT(daily!$B9017,"mmmm")</f>
        <v>January</v>
      </c>
      <c r="R9017" s="313" t="str">
        <f t="shared" si="180"/>
        <v>1900</v>
      </c>
    </row>
    <row r="9018" ht="24" customHeight="1" spans="16:18">
      <c r="P9018" s="394" t="str">
        <f>TEXT(daily!$B9018,"mmmm")</f>
        <v>January</v>
      </c>
      <c r="R9018" s="313" t="str">
        <f t="shared" si="180"/>
        <v>1900</v>
      </c>
    </row>
    <row r="9019" ht="24" customHeight="1" spans="16:18">
      <c r="P9019" s="394" t="str">
        <f>TEXT(daily!$B9019,"mmmm")</f>
        <v>January</v>
      </c>
      <c r="R9019" s="313" t="str">
        <f t="shared" si="180"/>
        <v>1900</v>
      </c>
    </row>
    <row r="9020" ht="24" customHeight="1" spans="16:18">
      <c r="P9020" s="394" t="str">
        <f>TEXT(daily!$B9020,"mmmm")</f>
        <v>January</v>
      </c>
      <c r="R9020" s="313" t="str">
        <f t="shared" si="180"/>
        <v>1900</v>
      </c>
    </row>
    <row r="9021" ht="24" customHeight="1" spans="16:18">
      <c r="P9021" s="394" t="str">
        <f>TEXT(daily!$B9021,"mmmm")</f>
        <v>January</v>
      </c>
      <c r="R9021" s="313" t="str">
        <f t="shared" si="180"/>
        <v>1900</v>
      </c>
    </row>
    <row r="9022" ht="24" customHeight="1" spans="16:18">
      <c r="P9022" s="394" t="str">
        <f>TEXT(daily!$B9022,"mmmm")</f>
        <v>January</v>
      </c>
      <c r="R9022" s="313" t="str">
        <f t="shared" si="180"/>
        <v>1900</v>
      </c>
    </row>
    <row r="9023" ht="24" customHeight="1" spans="16:18">
      <c r="P9023" s="394" t="str">
        <f>TEXT(daily!$B9023,"mmmm")</f>
        <v>January</v>
      </c>
      <c r="R9023" s="313" t="str">
        <f t="shared" si="180"/>
        <v>1900</v>
      </c>
    </row>
    <row r="9024" ht="24" customHeight="1" spans="16:18">
      <c r="P9024" s="394" t="str">
        <f>TEXT(daily!$B9024,"mmmm")</f>
        <v>January</v>
      </c>
      <c r="R9024" s="313" t="str">
        <f t="shared" si="180"/>
        <v>1900</v>
      </c>
    </row>
    <row r="9025" ht="24" customHeight="1" spans="16:18">
      <c r="P9025" s="394" t="str">
        <f>TEXT(daily!$B9025,"mmmm")</f>
        <v>January</v>
      </c>
      <c r="R9025" s="313" t="str">
        <f t="shared" si="180"/>
        <v>1900</v>
      </c>
    </row>
    <row r="9026" ht="24" customHeight="1" spans="16:18">
      <c r="P9026" s="394" t="str">
        <f>TEXT(daily!$B9026,"mmmm")</f>
        <v>January</v>
      </c>
      <c r="R9026" s="313" t="str">
        <f t="shared" si="180"/>
        <v>1900</v>
      </c>
    </row>
    <row r="9027" ht="24" customHeight="1" spans="16:18">
      <c r="P9027" s="399" t="str">
        <f>TEXT(daily!$B9027,"mmmm")</f>
        <v>January</v>
      </c>
      <c r="R9027" s="313" t="str">
        <f t="shared" si="180"/>
        <v>1900</v>
      </c>
    </row>
    <row r="9028" ht="24" customHeight="1" spans="16:18">
      <c r="P9028" s="399" t="str">
        <f>TEXT(daily!$B9028,"mmmm")</f>
        <v>January</v>
      </c>
      <c r="R9028" s="313" t="str">
        <f t="shared" si="180"/>
        <v>1900</v>
      </c>
    </row>
    <row r="9029" ht="24" customHeight="1" spans="16:18">
      <c r="P9029" s="399" t="str">
        <f>TEXT(daily!$B9029,"mmmm")</f>
        <v>January</v>
      </c>
      <c r="R9029" s="313" t="str">
        <f t="shared" si="180"/>
        <v>1900</v>
      </c>
    </row>
    <row r="9030" ht="24" customHeight="1" spans="16:18">
      <c r="P9030" s="399" t="str">
        <f>TEXT(daily!$B9030,"mmmm")</f>
        <v>January</v>
      </c>
      <c r="R9030" s="313" t="str">
        <f t="shared" si="180"/>
        <v>1900</v>
      </c>
    </row>
    <row r="9031" ht="24" customHeight="1" spans="16:18">
      <c r="P9031" s="399" t="str">
        <f>TEXT(daily!$B9031,"mmmm")</f>
        <v>January</v>
      </c>
      <c r="R9031" s="313" t="str">
        <f t="shared" si="180"/>
        <v>1900</v>
      </c>
    </row>
    <row r="9032" ht="24" customHeight="1" spans="16:18">
      <c r="P9032" s="399" t="str">
        <f>TEXT(daily!$B9032,"mmmm")</f>
        <v>January</v>
      </c>
      <c r="R9032" s="313" t="str">
        <f t="shared" si="180"/>
        <v>1900</v>
      </c>
    </row>
    <row r="9033" ht="24" customHeight="1" spans="16:18">
      <c r="P9033" s="399" t="str">
        <f>TEXT(daily!$B9033,"mmmm")</f>
        <v>January</v>
      </c>
      <c r="R9033" s="313" t="str">
        <f t="shared" si="180"/>
        <v>1900</v>
      </c>
    </row>
    <row r="9034" ht="24" customHeight="1" spans="16:18">
      <c r="P9034" s="399" t="str">
        <f>TEXT(daily!$B9034,"mmmm")</f>
        <v>January</v>
      </c>
      <c r="R9034" s="313" t="str">
        <f t="shared" si="180"/>
        <v>1900</v>
      </c>
    </row>
    <row r="9035" ht="24" customHeight="1" spans="16:18">
      <c r="P9035" s="399" t="str">
        <f>TEXT(daily!$B9035,"mmmm")</f>
        <v>January</v>
      </c>
      <c r="R9035" s="313" t="str">
        <f t="shared" si="180"/>
        <v>1900</v>
      </c>
    </row>
    <row r="9036" ht="24" customHeight="1" spans="16:18">
      <c r="P9036" s="399" t="str">
        <f>TEXT(daily!$B9036,"mmmm")</f>
        <v>January</v>
      </c>
      <c r="R9036" s="313" t="str">
        <f t="shared" si="180"/>
        <v>1900</v>
      </c>
    </row>
    <row r="9037" ht="24" customHeight="1" spans="16:18">
      <c r="P9037" s="399" t="str">
        <f>TEXT(daily!$B9037,"mmmm")</f>
        <v>January</v>
      </c>
      <c r="R9037" s="313" t="str">
        <f t="shared" si="180"/>
        <v>1900</v>
      </c>
    </row>
    <row r="9038" ht="24" customHeight="1" spans="16:18">
      <c r="P9038" s="399" t="str">
        <f>TEXT(daily!$B9038,"mmmm")</f>
        <v>January</v>
      </c>
      <c r="R9038" s="313" t="str">
        <f t="shared" si="180"/>
        <v>1900</v>
      </c>
    </row>
    <row r="9039" ht="24" customHeight="1" spans="16:18">
      <c r="P9039" s="399" t="str">
        <f>TEXT(daily!$B9039,"mmmm")</f>
        <v>January</v>
      </c>
      <c r="R9039" s="313" t="str">
        <f t="shared" ref="R9039:R9102" si="181">TEXT(B9039,"yyyy")</f>
        <v>1900</v>
      </c>
    </row>
    <row r="9040" ht="24" customHeight="1" spans="16:18">
      <c r="P9040" s="399" t="str">
        <f>TEXT(daily!$B9040,"mmmm")</f>
        <v>January</v>
      </c>
      <c r="R9040" s="313" t="str">
        <f t="shared" si="181"/>
        <v>1900</v>
      </c>
    </row>
    <row r="9041" ht="24" customHeight="1" spans="16:18">
      <c r="P9041" s="399" t="str">
        <f>TEXT(daily!$B9041,"mmmm")</f>
        <v>January</v>
      </c>
      <c r="R9041" s="313" t="str">
        <f t="shared" si="181"/>
        <v>1900</v>
      </c>
    </row>
    <row r="9042" ht="24" customHeight="1" spans="16:18">
      <c r="P9042" s="399" t="str">
        <f>TEXT(daily!$B9042,"mmmm")</f>
        <v>January</v>
      </c>
      <c r="R9042" s="313" t="str">
        <f t="shared" si="181"/>
        <v>1900</v>
      </c>
    </row>
    <row r="9043" ht="24" customHeight="1" spans="16:18">
      <c r="P9043" s="399" t="str">
        <f>TEXT(daily!$B9043,"mmmm")</f>
        <v>January</v>
      </c>
      <c r="R9043" s="313" t="str">
        <f t="shared" si="181"/>
        <v>1900</v>
      </c>
    </row>
    <row r="9044" ht="24" customHeight="1" spans="16:18">
      <c r="P9044" s="399" t="str">
        <f>TEXT(daily!$B9044,"mmmm")</f>
        <v>January</v>
      </c>
      <c r="R9044" s="313" t="str">
        <f t="shared" si="181"/>
        <v>1900</v>
      </c>
    </row>
    <row r="9045" ht="24" customHeight="1" spans="16:18">
      <c r="P9045" s="399" t="str">
        <f>TEXT(daily!$B9045,"mmmm")</f>
        <v>January</v>
      </c>
      <c r="R9045" s="313" t="str">
        <f t="shared" si="181"/>
        <v>1900</v>
      </c>
    </row>
    <row r="9046" ht="24" customHeight="1" spans="16:18">
      <c r="P9046" s="399" t="str">
        <f>TEXT(daily!$B9046,"mmmm")</f>
        <v>January</v>
      </c>
      <c r="R9046" s="313" t="str">
        <f t="shared" si="181"/>
        <v>1900</v>
      </c>
    </row>
    <row r="9047" ht="24" customHeight="1" spans="16:18">
      <c r="P9047" s="399" t="str">
        <f>TEXT(daily!$B9047,"mmmm")</f>
        <v>January</v>
      </c>
      <c r="R9047" s="313" t="str">
        <f t="shared" si="181"/>
        <v>1900</v>
      </c>
    </row>
    <row r="9048" ht="24" customHeight="1" spans="16:18">
      <c r="P9048" s="399" t="str">
        <f>TEXT(daily!$B9048,"mmmm")</f>
        <v>January</v>
      </c>
      <c r="R9048" s="313" t="str">
        <f t="shared" si="181"/>
        <v>1900</v>
      </c>
    </row>
    <row r="9049" ht="24" customHeight="1" spans="16:18">
      <c r="P9049" s="399" t="str">
        <f>TEXT(daily!$B9049,"mmmm")</f>
        <v>January</v>
      </c>
      <c r="R9049" s="313" t="str">
        <f t="shared" si="181"/>
        <v>1900</v>
      </c>
    </row>
    <row r="9050" ht="24" customHeight="1" spans="16:18">
      <c r="P9050" s="399" t="str">
        <f>TEXT(daily!$B9050,"mmmm")</f>
        <v>January</v>
      </c>
      <c r="R9050" s="313" t="str">
        <f t="shared" si="181"/>
        <v>1900</v>
      </c>
    </row>
    <row r="9051" ht="24" customHeight="1" spans="16:18">
      <c r="P9051" s="399" t="str">
        <f>TEXT(daily!$B9051,"mmmm")</f>
        <v>January</v>
      </c>
      <c r="R9051" s="313" t="str">
        <f t="shared" si="181"/>
        <v>1900</v>
      </c>
    </row>
    <row r="9052" ht="24" customHeight="1" spans="16:18">
      <c r="P9052" s="399" t="str">
        <f>TEXT(daily!$B9052,"mmmm")</f>
        <v>January</v>
      </c>
      <c r="R9052" s="313" t="str">
        <f t="shared" si="181"/>
        <v>1900</v>
      </c>
    </row>
    <row r="9053" ht="24" customHeight="1" spans="16:18">
      <c r="P9053" s="399" t="str">
        <f>TEXT(daily!$B9053,"mmmm")</f>
        <v>January</v>
      </c>
      <c r="R9053" s="313" t="str">
        <f t="shared" si="181"/>
        <v>1900</v>
      </c>
    </row>
    <row r="9054" ht="24" customHeight="1" spans="16:18">
      <c r="P9054" s="399" t="str">
        <f>TEXT(daily!$B9054,"mmmm")</f>
        <v>January</v>
      </c>
      <c r="R9054" s="313" t="str">
        <f t="shared" si="181"/>
        <v>1900</v>
      </c>
    </row>
    <row r="9055" ht="24" customHeight="1" spans="16:18">
      <c r="P9055" s="399" t="str">
        <f>TEXT(daily!$B9055,"mmmm")</f>
        <v>January</v>
      </c>
      <c r="R9055" s="313" t="str">
        <f t="shared" si="181"/>
        <v>1900</v>
      </c>
    </row>
    <row r="9056" ht="24" customHeight="1" spans="16:18">
      <c r="P9056" s="399" t="str">
        <f>TEXT(daily!$B9056,"mmmm")</f>
        <v>January</v>
      </c>
      <c r="R9056" s="313" t="str">
        <f t="shared" si="181"/>
        <v>1900</v>
      </c>
    </row>
    <row r="9057" ht="24" customHeight="1" spans="16:18">
      <c r="P9057" s="399" t="str">
        <f>TEXT(daily!$B9057,"mmmm")</f>
        <v>January</v>
      </c>
      <c r="R9057" s="313" t="str">
        <f t="shared" si="181"/>
        <v>1900</v>
      </c>
    </row>
    <row r="9058" ht="24" customHeight="1" spans="16:18">
      <c r="P9058" s="399" t="str">
        <f>TEXT(daily!$B9058,"mmmm")</f>
        <v>January</v>
      </c>
      <c r="R9058" s="313" t="str">
        <f t="shared" si="181"/>
        <v>1900</v>
      </c>
    </row>
    <row r="9059" ht="24" customHeight="1" spans="16:18">
      <c r="P9059" s="399" t="str">
        <f>TEXT(daily!$B9059,"mmmm")</f>
        <v>January</v>
      </c>
      <c r="R9059" s="313" t="str">
        <f t="shared" si="181"/>
        <v>1900</v>
      </c>
    </row>
    <row r="9060" ht="24" customHeight="1" spans="16:18">
      <c r="P9060" s="399" t="str">
        <f>TEXT(daily!$B9060,"mmmm")</f>
        <v>January</v>
      </c>
      <c r="R9060" s="313" t="str">
        <f t="shared" si="181"/>
        <v>1900</v>
      </c>
    </row>
    <row r="9061" ht="24" customHeight="1" spans="16:18">
      <c r="P9061" s="399" t="str">
        <f>TEXT(daily!$B9061,"mmmm")</f>
        <v>January</v>
      </c>
      <c r="R9061" s="313" t="str">
        <f t="shared" si="181"/>
        <v>1900</v>
      </c>
    </row>
    <row r="9062" ht="24" customHeight="1" spans="16:18">
      <c r="P9062" s="399" t="str">
        <f>TEXT(daily!$B9062,"mmmm")</f>
        <v>January</v>
      </c>
      <c r="R9062" s="313" t="str">
        <f t="shared" si="181"/>
        <v>1900</v>
      </c>
    </row>
    <row r="9063" ht="24" customHeight="1" spans="16:18">
      <c r="P9063" s="399" t="str">
        <f>TEXT(daily!$B9063,"mmmm")</f>
        <v>January</v>
      </c>
      <c r="R9063" s="313" t="str">
        <f t="shared" si="181"/>
        <v>1900</v>
      </c>
    </row>
    <row r="9064" ht="24" customHeight="1" spans="16:18">
      <c r="P9064" s="399" t="str">
        <f>TEXT(daily!$B9064,"mmmm")</f>
        <v>January</v>
      </c>
      <c r="R9064" s="313" t="str">
        <f t="shared" si="181"/>
        <v>1900</v>
      </c>
    </row>
    <row r="9065" ht="24" customHeight="1" spans="16:18">
      <c r="P9065" s="399" t="str">
        <f>TEXT(daily!$B9065,"mmmm")</f>
        <v>January</v>
      </c>
      <c r="R9065" s="313" t="str">
        <f t="shared" si="181"/>
        <v>1900</v>
      </c>
    </row>
    <row r="9066" ht="24" customHeight="1" spans="16:18">
      <c r="P9066" s="399" t="str">
        <f>TEXT(daily!$B9066,"mmmm")</f>
        <v>January</v>
      </c>
      <c r="R9066" s="313" t="str">
        <f t="shared" si="181"/>
        <v>1900</v>
      </c>
    </row>
    <row r="9067" ht="24" customHeight="1" spans="16:18">
      <c r="P9067" s="399" t="str">
        <f>TEXT(daily!$B9067,"mmmm")</f>
        <v>January</v>
      </c>
      <c r="R9067" s="313" t="str">
        <f t="shared" si="181"/>
        <v>1900</v>
      </c>
    </row>
    <row r="9068" ht="24" customHeight="1" spans="16:18">
      <c r="P9068" s="399" t="str">
        <f>TEXT(daily!$B9068,"mmmm")</f>
        <v>January</v>
      </c>
      <c r="R9068" s="313" t="str">
        <f t="shared" si="181"/>
        <v>1900</v>
      </c>
    </row>
    <row r="9069" ht="24" customHeight="1" spans="16:18">
      <c r="P9069" s="399" t="str">
        <f>TEXT(daily!$B9069,"mmmm")</f>
        <v>January</v>
      </c>
      <c r="R9069" s="313" t="str">
        <f t="shared" si="181"/>
        <v>1900</v>
      </c>
    </row>
    <row r="9070" ht="24" customHeight="1" spans="16:18">
      <c r="P9070" s="399" t="str">
        <f>TEXT(daily!$B9070,"mmmm")</f>
        <v>January</v>
      </c>
      <c r="R9070" s="313" t="str">
        <f t="shared" si="181"/>
        <v>1900</v>
      </c>
    </row>
    <row r="9071" ht="24" customHeight="1" spans="16:18">
      <c r="P9071" s="399" t="str">
        <f>TEXT(daily!$B9071,"mmmm")</f>
        <v>January</v>
      </c>
      <c r="R9071" s="313" t="str">
        <f t="shared" si="181"/>
        <v>1900</v>
      </c>
    </row>
    <row r="9072" ht="24" customHeight="1" spans="16:18">
      <c r="P9072" s="399" t="str">
        <f>TEXT(daily!$B9072,"mmmm")</f>
        <v>January</v>
      </c>
      <c r="R9072" s="313" t="str">
        <f t="shared" si="181"/>
        <v>1900</v>
      </c>
    </row>
    <row r="9073" ht="24" customHeight="1" spans="16:18">
      <c r="P9073" s="399" t="str">
        <f>TEXT(daily!$B9073,"mmmm")</f>
        <v>January</v>
      </c>
      <c r="R9073" s="313" t="str">
        <f t="shared" si="181"/>
        <v>1900</v>
      </c>
    </row>
    <row r="9074" ht="24" customHeight="1" spans="16:18">
      <c r="P9074" s="399" t="str">
        <f>TEXT(daily!$B9074,"mmmm")</f>
        <v>January</v>
      </c>
      <c r="R9074" s="313" t="str">
        <f t="shared" si="181"/>
        <v>1900</v>
      </c>
    </row>
    <row r="9075" ht="24" customHeight="1" spans="16:18">
      <c r="P9075" s="399" t="str">
        <f>TEXT(daily!$B9075,"mmmm")</f>
        <v>January</v>
      </c>
      <c r="R9075" s="313" t="str">
        <f t="shared" si="181"/>
        <v>1900</v>
      </c>
    </row>
    <row r="9076" ht="24" customHeight="1" spans="16:18">
      <c r="P9076" s="399" t="str">
        <f>TEXT(daily!$B9076,"mmmm")</f>
        <v>January</v>
      </c>
      <c r="R9076" s="313" t="str">
        <f t="shared" si="181"/>
        <v>1900</v>
      </c>
    </row>
    <row r="9077" ht="24" customHeight="1" spans="16:18">
      <c r="P9077" s="399" t="str">
        <f>TEXT(daily!$B9077,"mmmm")</f>
        <v>January</v>
      </c>
      <c r="R9077" s="313" t="str">
        <f t="shared" si="181"/>
        <v>1900</v>
      </c>
    </row>
    <row r="9078" ht="24" customHeight="1" spans="16:18">
      <c r="P9078" s="399" t="str">
        <f>TEXT(daily!$B9078,"mmmm")</f>
        <v>January</v>
      </c>
      <c r="R9078" s="313" t="str">
        <f t="shared" si="181"/>
        <v>1900</v>
      </c>
    </row>
    <row r="9079" ht="24" customHeight="1" spans="16:18">
      <c r="P9079" s="399" t="str">
        <f>TEXT(daily!$B9079,"mmmm")</f>
        <v>January</v>
      </c>
      <c r="R9079" s="313" t="str">
        <f t="shared" si="181"/>
        <v>1900</v>
      </c>
    </row>
    <row r="9080" ht="24" customHeight="1" spans="16:18">
      <c r="P9080" s="399" t="str">
        <f>TEXT(daily!$B9080,"mmmm")</f>
        <v>January</v>
      </c>
      <c r="R9080" s="313" t="str">
        <f t="shared" si="181"/>
        <v>1900</v>
      </c>
    </row>
    <row r="9081" ht="24" customHeight="1" spans="16:18">
      <c r="P9081" s="399" t="str">
        <f>TEXT(daily!$B9081,"mmmm")</f>
        <v>January</v>
      </c>
      <c r="R9081" s="313" t="str">
        <f t="shared" si="181"/>
        <v>1900</v>
      </c>
    </row>
    <row r="9082" ht="24" customHeight="1" spans="16:18">
      <c r="P9082" s="399" t="str">
        <f>TEXT(daily!$B9082,"mmmm")</f>
        <v>January</v>
      </c>
      <c r="R9082" s="313" t="str">
        <f t="shared" si="181"/>
        <v>1900</v>
      </c>
    </row>
    <row r="9083" ht="24" customHeight="1" spans="16:18">
      <c r="P9083" s="399" t="str">
        <f>TEXT(daily!$B9083,"mmmm")</f>
        <v>January</v>
      </c>
      <c r="R9083" s="313" t="str">
        <f t="shared" si="181"/>
        <v>1900</v>
      </c>
    </row>
    <row r="9084" ht="24" customHeight="1" spans="16:18">
      <c r="P9084" s="399" t="str">
        <f>TEXT(daily!$B9084,"mmmm")</f>
        <v>January</v>
      </c>
      <c r="R9084" s="313" t="str">
        <f t="shared" si="181"/>
        <v>1900</v>
      </c>
    </row>
    <row r="9085" ht="24" customHeight="1" spans="16:18">
      <c r="P9085" s="399" t="str">
        <f>TEXT(daily!$B9085,"mmmm")</f>
        <v>January</v>
      </c>
      <c r="R9085" s="313" t="str">
        <f t="shared" si="181"/>
        <v>1900</v>
      </c>
    </row>
    <row r="9086" ht="24" customHeight="1" spans="16:18">
      <c r="P9086" s="399" t="str">
        <f>TEXT(daily!$B9086,"mmmm")</f>
        <v>January</v>
      </c>
      <c r="R9086" s="313" t="str">
        <f t="shared" si="181"/>
        <v>1900</v>
      </c>
    </row>
    <row r="9087" ht="24" customHeight="1" spans="16:18">
      <c r="P9087" s="399" t="str">
        <f>TEXT(daily!$B9087,"mmmm")</f>
        <v>January</v>
      </c>
      <c r="R9087" s="313" t="str">
        <f t="shared" si="181"/>
        <v>1900</v>
      </c>
    </row>
    <row r="9088" ht="24" customHeight="1" spans="16:18">
      <c r="P9088" s="399" t="str">
        <f>TEXT(daily!$B9088,"mmmm")</f>
        <v>January</v>
      </c>
      <c r="R9088" s="313" t="str">
        <f t="shared" si="181"/>
        <v>1900</v>
      </c>
    </row>
    <row r="9089" ht="24" customHeight="1" spans="16:18">
      <c r="P9089" s="399" t="str">
        <f>TEXT(daily!$B9089,"mmmm")</f>
        <v>January</v>
      </c>
      <c r="R9089" s="313" t="str">
        <f t="shared" si="181"/>
        <v>1900</v>
      </c>
    </row>
    <row r="9090" ht="24" customHeight="1" spans="16:18">
      <c r="P9090" s="399" t="str">
        <f>TEXT(daily!$B9090,"mmmm")</f>
        <v>January</v>
      </c>
      <c r="R9090" s="313" t="str">
        <f t="shared" si="181"/>
        <v>1900</v>
      </c>
    </row>
    <row r="9091" ht="24" customHeight="1" spans="16:18">
      <c r="P9091" s="399" t="str">
        <f>TEXT(daily!$B9091,"mmmm")</f>
        <v>January</v>
      </c>
      <c r="R9091" s="313" t="str">
        <f t="shared" si="181"/>
        <v>1900</v>
      </c>
    </row>
    <row r="9092" ht="24" customHeight="1" spans="16:18">
      <c r="P9092" s="399" t="str">
        <f>TEXT(daily!$B9092,"mmmm")</f>
        <v>January</v>
      </c>
      <c r="R9092" s="313" t="str">
        <f t="shared" si="181"/>
        <v>1900</v>
      </c>
    </row>
    <row r="9093" ht="24" customHeight="1" spans="16:18">
      <c r="P9093" s="399" t="str">
        <f>TEXT(daily!$B9093,"mmmm")</f>
        <v>January</v>
      </c>
      <c r="R9093" s="313" t="str">
        <f t="shared" si="181"/>
        <v>1900</v>
      </c>
    </row>
    <row r="9094" ht="24" customHeight="1" spans="16:18">
      <c r="P9094" s="399" t="str">
        <f>TEXT(daily!$B9094,"mmmm")</f>
        <v>January</v>
      </c>
      <c r="R9094" s="313" t="str">
        <f t="shared" si="181"/>
        <v>1900</v>
      </c>
    </row>
    <row r="9095" ht="24" customHeight="1" spans="16:18">
      <c r="P9095" s="399" t="str">
        <f>TEXT(daily!$B9095,"mmmm")</f>
        <v>January</v>
      </c>
      <c r="R9095" s="313" t="str">
        <f t="shared" si="181"/>
        <v>1900</v>
      </c>
    </row>
    <row r="9096" ht="24" customHeight="1" spans="16:18">
      <c r="P9096" s="399" t="str">
        <f>TEXT(daily!$B9096,"mmmm")</f>
        <v>January</v>
      </c>
      <c r="R9096" s="313" t="str">
        <f t="shared" si="181"/>
        <v>1900</v>
      </c>
    </row>
    <row r="9097" ht="24" customHeight="1" spans="16:18">
      <c r="P9097" s="399" t="str">
        <f>TEXT(daily!$B9097,"mmmm")</f>
        <v>January</v>
      </c>
      <c r="R9097" s="313" t="str">
        <f t="shared" si="181"/>
        <v>1900</v>
      </c>
    </row>
    <row r="9098" ht="24" customHeight="1" spans="16:18">
      <c r="P9098" s="399" t="str">
        <f>TEXT(daily!$B9098,"mmmm")</f>
        <v>January</v>
      </c>
      <c r="R9098" s="313" t="str">
        <f t="shared" si="181"/>
        <v>1900</v>
      </c>
    </row>
    <row r="9099" ht="24" customHeight="1" spans="16:18">
      <c r="P9099" s="399" t="str">
        <f>TEXT(daily!$B9099,"mmmm")</f>
        <v>January</v>
      </c>
      <c r="R9099" s="313" t="str">
        <f t="shared" si="181"/>
        <v>1900</v>
      </c>
    </row>
    <row r="9100" ht="24" customHeight="1" spans="16:18">
      <c r="P9100" s="399" t="str">
        <f>TEXT(daily!$B9100,"mmmm")</f>
        <v>January</v>
      </c>
      <c r="R9100" s="313" t="str">
        <f t="shared" si="181"/>
        <v>1900</v>
      </c>
    </row>
    <row r="9101" ht="24" customHeight="1" spans="16:18">
      <c r="P9101" s="399" t="str">
        <f>TEXT(daily!$B9101,"mmmm")</f>
        <v>January</v>
      </c>
      <c r="R9101" s="313" t="str">
        <f t="shared" si="181"/>
        <v>1900</v>
      </c>
    </row>
    <row r="9102" ht="24" customHeight="1" spans="16:18">
      <c r="P9102" s="399" t="str">
        <f>TEXT(daily!$B9102,"mmmm")</f>
        <v>January</v>
      </c>
      <c r="R9102" s="313" t="str">
        <f t="shared" si="181"/>
        <v>1900</v>
      </c>
    </row>
    <row r="9103" ht="24" customHeight="1" spans="16:18">
      <c r="P9103" s="399" t="str">
        <f>TEXT(daily!$B9103,"mmmm")</f>
        <v>January</v>
      </c>
      <c r="R9103" s="313" t="str">
        <f t="shared" ref="R9103:R9166" si="182">TEXT(B9103,"yyyy")</f>
        <v>1900</v>
      </c>
    </row>
    <row r="9104" ht="24" customHeight="1" spans="16:18">
      <c r="P9104" s="399" t="str">
        <f>TEXT(daily!$B9104,"mmmm")</f>
        <v>January</v>
      </c>
      <c r="R9104" s="313" t="str">
        <f t="shared" si="182"/>
        <v>1900</v>
      </c>
    </row>
    <row r="9105" ht="24" customHeight="1" spans="16:18">
      <c r="P9105" s="399" t="str">
        <f>TEXT(daily!$B9105,"mmmm")</f>
        <v>January</v>
      </c>
      <c r="R9105" s="313" t="str">
        <f t="shared" si="182"/>
        <v>1900</v>
      </c>
    </row>
    <row r="9106" ht="24" customHeight="1" spans="16:18">
      <c r="P9106" s="399" t="str">
        <f>TEXT(daily!$B9106,"mmmm")</f>
        <v>January</v>
      </c>
      <c r="R9106" s="313" t="str">
        <f t="shared" si="182"/>
        <v>1900</v>
      </c>
    </row>
    <row r="9107" ht="24" customHeight="1" spans="16:18">
      <c r="P9107" s="399" t="str">
        <f>TEXT(daily!$B9107,"mmmm")</f>
        <v>January</v>
      </c>
      <c r="R9107" s="313" t="str">
        <f t="shared" si="182"/>
        <v>1900</v>
      </c>
    </row>
    <row r="9108" ht="24" customHeight="1" spans="16:18">
      <c r="P9108" s="399" t="str">
        <f>TEXT(daily!$B9108,"mmmm")</f>
        <v>January</v>
      </c>
      <c r="R9108" s="313" t="str">
        <f t="shared" si="182"/>
        <v>1900</v>
      </c>
    </row>
    <row r="9109" ht="24" customHeight="1" spans="16:18">
      <c r="P9109" s="399" t="str">
        <f>TEXT(daily!$B9109,"mmmm")</f>
        <v>January</v>
      </c>
      <c r="R9109" s="313" t="str">
        <f t="shared" si="182"/>
        <v>1900</v>
      </c>
    </row>
    <row r="9110" ht="24" customHeight="1" spans="16:18">
      <c r="P9110" s="399" t="str">
        <f>TEXT(daily!$B9110,"mmmm")</f>
        <v>January</v>
      </c>
      <c r="R9110" s="313" t="str">
        <f t="shared" si="182"/>
        <v>1900</v>
      </c>
    </row>
    <row r="9111" ht="24" customHeight="1" spans="16:18">
      <c r="P9111" s="399" t="str">
        <f>TEXT(daily!$B9111,"mmmm")</f>
        <v>January</v>
      </c>
      <c r="R9111" s="313" t="str">
        <f t="shared" si="182"/>
        <v>1900</v>
      </c>
    </row>
    <row r="9112" ht="24" customHeight="1" spans="16:18">
      <c r="P9112" s="399" t="str">
        <f>TEXT(daily!$B9112,"mmmm")</f>
        <v>January</v>
      </c>
      <c r="R9112" s="313" t="str">
        <f t="shared" si="182"/>
        <v>1900</v>
      </c>
    </row>
    <row r="9113" ht="24" customHeight="1" spans="16:18">
      <c r="P9113" s="399" t="str">
        <f>TEXT(daily!$B9113,"mmmm")</f>
        <v>January</v>
      </c>
      <c r="R9113" s="313" t="str">
        <f t="shared" si="182"/>
        <v>1900</v>
      </c>
    </row>
    <row r="9114" ht="24" customHeight="1" spans="16:18">
      <c r="P9114" s="399" t="str">
        <f>TEXT(daily!$B9114,"mmmm")</f>
        <v>January</v>
      </c>
      <c r="R9114" s="313" t="str">
        <f t="shared" si="182"/>
        <v>1900</v>
      </c>
    </row>
    <row r="9115" ht="24" customHeight="1" spans="16:18">
      <c r="P9115" s="399" t="str">
        <f>TEXT(daily!$B9115,"mmmm")</f>
        <v>January</v>
      </c>
      <c r="R9115" s="313" t="str">
        <f t="shared" si="182"/>
        <v>1900</v>
      </c>
    </row>
    <row r="9116" ht="24" customHeight="1" spans="16:18">
      <c r="P9116" s="399" t="str">
        <f>TEXT(daily!$B9116,"mmmm")</f>
        <v>January</v>
      </c>
      <c r="R9116" s="313" t="str">
        <f t="shared" si="182"/>
        <v>1900</v>
      </c>
    </row>
    <row r="9117" ht="24" customHeight="1" spans="16:18">
      <c r="P9117" s="399" t="str">
        <f>TEXT(daily!$B9117,"mmmm")</f>
        <v>January</v>
      </c>
      <c r="R9117" s="313" t="str">
        <f t="shared" si="182"/>
        <v>1900</v>
      </c>
    </row>
    <row r="9118" ht="24" customHeight="1" spans="16:18">
      <c r="P9118" s="399" t="str">
        <f>TEXT(daily!$B9118,"mmmm")</f>
        <v>January</v>
      </c>
      <c r="R9118" s="313" t="str">
        <f t="shared" si="182"/>
        <v>1900</v>
      </c>
    </row>
    <row r="9119" ht="24" customHeight="1" spans="16:18">
      <c r="P9119" s="399" t="str">
        <f>TEXT(daily!$B9119,"mmmm")</f>
        <v>January</v>
      </c>
      <c r="R9119" s="313" t="str">
        <f t="shared" si="182"/>
        <v>1900</v>
      </c>
    </row>
    <row r="9120" ht="24" customHeight="1" spans="16:18">
      <c r="P9120" s="399" t="str">
        <f>TEXT(daily!$B9120,"mmmm")</f>
        <v>January</v>
      </c>
      <c r="R9120" s="313" t="str">
        <f t="shared" si="182"/>
        <v>1900</v>
      </c>
    </row>
    <row r="9121" ht="24" customHeight="1" spans="16:18">
      <c r="P9121" s="399" t="str">
        <f>TEXT(daily!$B9121,"mmmm")</f>
        <v>January</v>
      </c>
      <c r="R9121" s="313" t="str">
        <f t="shared" si="182"/>
        <v>1900</v>
      </c>
    </row>
    <row r="9122" ht="24" customHeight="1" spans="16:18">
      <c r="P9122" s="399" t="str">
        <f>TEXT(daily!$B9122,"mmmm")</f>
        <v>January</v>
      </c>
      <c r="R9122" s="313" t="str">
        <f t="shared" si="182"/>
        <v>1900</v>
      </c>
    </row>
    <row r="9123" ht="24" customHeight="1" spans="16:18">
      <c r="P9123" s="399" t="str">
        <f>TEXT(daily!$B9123,"mmmm")</f>
        <v>January</v>
      </c>
      <c r="R9123" s="313" t="str">
        <f t="shared" si="182"/>
        <v>1900</v>
      </c>
    </row>
    <row r="9124" ht="24" customHeight="1" spans="16:18">
      <c r="P9124" s="399" t="str">
        <f>TEXT(daily!$B9124,"mmmm")</f>
        <v>January</v>
      </c>
      <c r="R9124" s="313" t="str">
        <f t="shared" si="182"/>
        <v>1900</v>
      </c>
    </row>
    <row r="9125" ht="24" customHeight="1" spans="16:18">
      <c r="P9125" s="399" t="str">
        <f>TEXT(daily!$B9125,"mmmm")</f>
        <v>January</v>
      </c>
      <c r="R9125" s="313" t="str">
        <f t="shared" si="182"/>
        <v>1900</v>
      </c>
    </row>
    <row r="9126" ht="24" customHeight="1" spans="16:18">
      <c r="P9126" s="399" t="str">
        <f>TEXT(daily!$B9126,"mmmm")</f>
        <v>January</v>
      </c>
      <c r="R9126" s="313" t="str">
        <f t="shared" si="182"/>
        <v>1900</v>
      </c>
    </row>
    <row r="9127" ht="24" customHeight="1" spans="16:18">
      <c r="P9127" s="399" t="str">
        <f>TEXT(daily!$B9127,"mmmm")</f>
        <v>January</v>
      </c>
      <c r="R9127" s="313" t="str">
        <f t="shared" si="182"/>
        <v>1900</v>
      </c>
    </row>
    <row r="9128" ht="24" customHeight="1" spans="16:18">
      <c r="P9128" s="399" t="str">
        <f>TEXT(daily!$B9128,"mmmm")</f>
        <v>January</v>
      </c>
      <c r="R9128" s="313" t="str">
        <f t="shared" si="182"/>
        <v>1900</v>
      </c>
    </row>
    <row r="9129" ht="24" customHeight="1" spans="16:18">
      <c r="P9129" s="399" t="str">
        <f>TEXT(daily!$B9129,"mmmm")</f>
        <v>January</v>
      </c>
      <c r="R9129" s="313" t="str">
        <f t="shared" si="182"/>
        <v>1900</v>
      </c>
    </row>
    <row r="9130" ht="24" customHeight="1" spans="16:18">
      <c r="P9130" s="399" t="str">
        <f>TEXT(daily!$B9130,"mmmm")</f>
        <v>January</v>
      </c>
      <c r="R9130" s="313" t="str">
        <f t="shared" si="182"/>
        <v>1900</v>
      </c>
    </row>
    <row r="9131" ht="24" customHeight="1" spans="16:18">
      <c r="P9131" s="399" t="str">
        <f>TEXT(daily!$B9131,"mmmm")</f>
        <v>January</v>
      </c>
      <c r="R9131" s="313" t="str">
        <f t="shared" si="182"/>
        <v>1900</v>
      </c>
    </row>
    <row r="9132" ht="24" customHeight="1" spans="16:18">
      <c r="P9132" s="399" t="str">
        <f>TEXT(daily!$B9132,"mmmm")</f>
        <v>January</v>
      </c>
      <c r="R9132" s="313" t="str">
        <f t="shared" si="182"/>
        <v>1900</v>
      </c>
    </row>
    <row r="9133" ht="24" customHeight="1" spans="16:18">
      <c r="P9133" s="399" t="str">
        <f>TEXT(daily!$B9133,"mmmm")</f>
        <v>January</v>
      </c>
      <c r="R9133" s="313" t="str">
        <f t="shared" si="182"/>
        <v>1900</v>
      </c>
    </row>
    <row r="9134" ht="24" customHeight="1" spans="16:18">
      <c r="P9134" s="399" t="str">
        <f>TEXT(daily!$B9134,"mmmm")</f>
        <v>January</v>
      </c>
      <c r="R9134" s="313" t="str">
        <f t="shared" si="182"/>
        <v>1900</v>
      </c>
    </row>
    <row r="9135" ht="24" customHeight="1" spans="16:18">
      <c r="P9135" s="399" t="str">
        <f>TEXT(daily!$B9135,"mmmm")</f>
        <v>January</v>
      </c>
      <c r="R9135" s="313" t="str">
        <f t="shared" si="182"/>
        <v>1900</v>
      </c>
    </row>
    <row r="9136" ht="24" customHeight="1" spans="16:18">
      <c r="P9136" s="399" t="str">
        <f>TEXT(daily!$B9136,"mmmm")</f>
        <v>January</v>
      </c>
      <c r="R9136" s="313" t="str">
        <f t="shared" si="182"/>
        <v>1900</v>
      </c>
    </row>
    <row r="9137" ht="24" customHeight="1" spans="16:18">
      <c r="P9137" s="399" t="str">
        <f>TEXT(daily!$B9137,"mmmm")</f>
        <v>January</v>
      </c>
      <c r="R9137" s="313" t="str">
        <f t="shared" si="182"/>
        <v>1900</v>
      </c>
    </row>
    <row r="9138" ht="24" customHeight="1" spans="16:18">
      <c r="P9138" s="399" t="str">
        <f>TEXT(daily!$B9138,"mmmm")</f>
        <v>January</v>
      </c>
      <c r="R9138" s="313" t="str">
        <f t="shared" si="182"/>
        <v>1900</v>
      </c>
    </row>
    <row r="9139" ht="24" customHeight="1" spans="16:18">
      <c r="P9139" s="399" t="str">
        <f>TEXT(daily!$B9139,"mmmm")</f>
        <v>January</v>
      </c>
      <c r="R9139" s="313" t="str">
        <f t="shared" si="182"/>
        <v>1900</v>
      </c>
    </row>
    <row r="9140" ht="24" customHeight="1" spans="16:18">
      <c r="P9140" s="399" t="str">
        <f>TEXT(daily!$B9140,"mmmm")</f>
        <v>January</v>
      </c>
      <c r="R9140" s="313" t="str">
        <f t="shared" si="182"/>
        <v>1900</v>
      </c>
    </row>
    <row r="9141" ht="24" customHeight="1" spans="16:18">
      <c r="P9141" s="399" t="str">
        <f>TEXT(daily!$B9141,"mmmm")</f>
        <v>January</v>
      </c>
      <c r="R9141" s="313" t="str">
        <f t="shared" si="182"/>
        <v>1900</v>
      </c>
    </row>
    <row r="9142" ht="24" customHeight="1" spans="16:18">
      <c r="P9142" s="399" t="str">
        <f>TEXT(daily!$B9142,"mmmm")</f>
        <v>January</v>
      </c>
      <c r="R9142" s="313" t="str">
        <f t="shared" si="182"/>
        <v>1900</v>
      </c>
    </row>
    <row r="9143" ht="24" customHeight="1" spans="16:18">
      <c r="P9143" s="399" t="str">
        <f>TEXT(daily!$B9143,"mmmm")</f>
        <v>January</v>
      </c>
      <c r="R9143" s="313" t="str">
        <f t="shared" si="182"/>
        <v>1900</v>
      </c>
    </row>
    <row r="9144" ht="24" customHeight="1" spans="16:18">
      <c r="P9144" s="399" t="str">
        <f>TEXT(daily!$B9144,"mmmm")</f>
        <v>January</v>
      </c>
      <c r="R9144" s="313" t="str">
        <f t="shared" si="182"/>
        <v>1900</v>
      </c>
    </row>
    <row r="9145" ht="24" customHeight="1" spans="16:18">
      <c r="P9145" s="399" t="str">
        <f>TEXT(daily!$B9145,"mmmm")</f>
        <v>January</v>
      </c>
      <c r="R9145" s="313" t="str">
        <f t="shared" si="182"/>
        <v>1900</v>
      </c>
    </row>
    <row r="9146" ht="24" customHeight="1" spans="16:18">
      <c r="P9146" s="399" t="str">
        <f>TEXT(daily!$B9146,"mmmm")</f>
        <v>January</v>
      </c>
      <c r="R9146" s="313" t="str">
        <f t="shared" si="182"/>
        <v>1900</v>
      </c>
    </row>
    <row r="9147" ht="24" customHeight="1" spans="16:18">
      <c r="P9147" s="399" t="str">
        <f>TEXT(daily!$B9147,"mmmm")</f>
        <v>January</v>
      </c>
      <c r="R9147" s="313" t="str">
        <f t="shared" si="182"/>
        <v>1900</v>
      </c>
    </row>
    <row r="9148" ht="24" customHeight="1" spans="16:18">
      <c r="P9148" s="399" t="str">
        <f>TEXT(daily!$B9148,"mmmm")</f>
        <v>January</v>
      </c>
      <c r="R9148" s="313" t="str">
        <f t="shared" si="182"/>
        <v>1900</v>
      </c>
    </row>
    <row r="9149" ht="24" customHeight="1" spans="16:18">
      <c r="P9149" s="399" t="str">
        <f>TEXT(daily!$B9149,"mmmm")</f>
        <v>January</v>
      </c>
      <c r="R9149" s="313" t="str">
        <f t="shared" si="182"/>
        <v>1900</v>
      </c>
    </row>
    <row r="9150" ht="24" customHeight="1" spans="16:18">
      <c r="P9150" s="399" t="str">
        <f>TEXT(daily!$B9150,"mmmm")</f>
        <v>January</v>
      </c>
      <c r="R9150" s="313" t="str">
        <f t="shared" si="182"/>
        <v>1900</v>
      </c>
    </row>
    <row r="9151" ht="24" customHeight="1" spans="16:18">
      <c r="P9151" s="399" t="str">
        <f>TEXT(daily!$B9151,"mmmm")</f>
        <v>January</v>
      </c>
      <c r="R9151" s="313" t="str">
        <f t="shared" si="182"/>
        <v>1900</v>
      </c>
    </row>
    <row r="9152" ht="24" customHeight="1" spans="16:18">
      <c r="P9152" s="399" t="str">
        <f>TEXT(daily!$B9152,"mmmm")</f>
        <v>January</v>
      </c>
      <c r="R9152" s="313" t="str">
        <f t="shared" si="182"/>
        <v>1900</v>
      </c>
    </row>
    <row r="9153" ht="24" customHeight="1" spans="16:18">
      <c r="P9153" s="399" t="str">
        <f>TEXT(daily!$B9153,"mmmm")</f>
        <v>January</v>
      </c>
      <c r="R9153" s="313" t="str">
        <f t="shared" si="182"/>
        <v>1900</v>
      </c>
    </row>
    <row r="9154" ht="24" customHeight="1" spans="16:18">
      <c r="P9154" s="399" t="str">
        <f>TEXT(daily!$B9154,"mmmm")</f>
        <v>January</v>
      </c>
      <c r="R9154" s="313" t="str">
        <f t="shared" si="182"/>
        <v>1900</v>
      </c>
    </row>
    <row r="9155" ht="24" customHeight="1" spans="16:18">
      <c r="P9155" s="399" t="str">
        <f>TEXT(daily!$B9155,"mmmm")</f>
        <v>January</v>
      </c>
      <c r="R9155" s="313" t="str">
        <f t="shared" si="182"/>
        <v>1900</v>
      </c>
    </row>
    <row r="9156" ht="24" customHeight="1" spans="16:18">
      <c r="P9156" s="399" t="str">
        <f>TEXT(daily!$B9156,"mmmm")</f>
        <v>January</v>
      </c>
      <c r="R9156" s="313" t="str">
        <f t="shared" si="182"/>
        <v>1900</v>
      </c>
    </row>
    <row r="9157" ht="24" customHeight="1" spans="16:18">
      <c r="P9157" s="399" t="str">
        <f>TEXT(daily!$B9157,"mmmm")</f>
        <v>January</v>
      </c>
      <c r="R9157" s="313" t="str">
        <f t="shared" si="182"/>
        <v>1900</v>
      </c>
    </row>
    <row r="9158" ht="24" customHeight="1" spans="16:18">
      <c r="P9158" s="399" t="str">
        <f>TEXT(daily!$B9158,"mmmm")</f>
        <v>January</v>
      </c>
      <c r="R9158" s="313" t="str">
        <f t="shared" si="182"/>
        <v>1900</v>
      </c>
    </row>
    <row r="9159" ht="24" customHeight="1" spans="16:18">
      <c r="P9159" s="399" t="str">
        <f>TEXT(daily!$B9159,"mmmm")</f>
        <v>January</v>
      </c>
      <c r="R9159" s="313" t="str">
        <f t="shared" si="182"/>
        <v>1900</v>
      </c>
    </row>
    <row r="9160" ht="24" customHeight="1" spans="16:18">
      <c r="P9160" s="399" t="str">
        <f>TEXT(daily!$B9160,"mmmm")</f>
        <v>January</v>
      </c>
      <c r="R9160" s="313" t="str">
        <f t="shared" si="182"/>
        <v>1900</v>
      </c>
    </row>
    <row r="9161" ht="24" customHeight="1" spans="16:18">
      <c r="P9161" s="399" t="str">
        <f>TEXT(daily!$B9161,"mmmm")</f>
        <v>January</v>
      </c>
      <c r="R9161" s="313" t="str">
        <f t="shared" si="182"/>
        <v>1900</v>
      </c>
    </row>
    <row r="9162" ht="24" customHeight="1" spans="16:18">
      <c r="P9162" s="399" t="str">
        <f>TEXT(daily!$B9162,"mmmm")</f>
        <v>January</v>
      </c>
      <c r="R9162" s="313" t="str">
        <f t="shared" si="182"/>
        <v>1900</v>
      </c>
    </row>
    <row r="9163" ht="24" customHeight="1" spans="16:18">
      <c r="P9163" s="399" t="str">
        <f>TEXT(daily!$B9163,"mmmm")</f>
        <v>January</v>
      </c>
      <c r="R9163" s="313" t="str">
        <f t="shared" si="182"/>
        <v>1900</v>
      </c>
    </row>
    <row r="9164" ht="24" customHeight="1" spans="16:18">
      <c r="P9164" s="399" t="str">
        <f>TEXT(daily!$B9164,"mmmm")</f>
        <v>January</v>
      </c>
      <c r="R9164" s="313" t="str">
        <f t="shared" si="182"/>
        <v>1900</v>
      </c>
    </row>
    <row r="9165" ht="24" customHeight="1" spans="16:18">
      <c r="P9165" s="399" t="str">
        <f>TEXT(daily!$B9165,"mmmm")</f>
        <v>January</v>
      </c>
      <c r="R9165" s="313" t="str">
        <f t="shared" si="182"/>
        <v>1900</v>
      </c>
    </row>
    <row r="9166" ht="24" customHeight="1" spans="16:18">
      <c r="P9166" s="399" t="str">
        <f>TEXT(daily!$B9166,"mmmm")</f>
        <v>January</v>
      </c>
      <c r="R9166" s="313" t="str">
        <f t="shared" si="182"/>
        <v>1900</v>
      </c>
    </row>
    <row r="9167" ht="24" customHeight="1" spans="16:18">
      <c r="P9167" s="399" t="str">
        <f>TEXT(daily!$B9167,"mmmm")</f>
        <v>January</v>
      </c>
      <c r="R9167" s="313" t="str">
        <f t="shared" ref="R9167:R9230" si="183">TEXT(B9167,"yyyy")</f>
        <v>1900</v>
      </c>
    </row>
    <row r="9168" ht="24" customHeight="1" spans="16:18">
      <c r="P9168" s="399" t="str">
        <f>TEXT(daily!$B9168,"mmmm")</f>
        <v>January</v>
      </c>
      <c r="R9168" s="313" t="str">
        <f t="shared" si="183"/>
        <v>1900</v>
      </c>
    </row>
    <row r="9169" ht="24" customHeight="1" spans="16:18">
      <c r="P9169" s="399" t="str">
        <f>TEXT(daily!$B9169,"mmmm")</f>
        <v>January</v>
      </c>
      <c r="R9169" s="313" t="str">
        <f t="shared" si="183"/>
        <v>1900</v>
      </c>
    </row>
    <row r="9170" ht="24" customHeight="1" spans="16:18">
      <c r="P9170" s="399" t="str">
        <f>TEXT(daily!$B9170,"mmmm")</f>
        <v>January</v>
      </c>
      <c r="R9170" s="313" t="str">
        <f t="shared" si="183"/>
        <v>1900</v>
      </c>
    </row>
    <row r="9171" ht="24" customHeight="1" spans="16:18">
      <c r="P9171" s="399" t="str">
        <f>TEXT(daily!$B9171,"mmmm")</f>
        <v>January</v>
      </c>
      <c r="R9171" s="313" t="str">
        <f t="shared" si="183"/>
        <v>1900</v>
      </c>
    </row>
    <row r="9172" ht="24" customHeight="1" spans="16:18">
      <c r="P9172" s="399" t="str">
        <f>TEXT(daily!$B9172,"mmmm")</f>
        <v>January</v>
      </c>
      <c r="R9172" s="313" t="str">
        <f t="shared" si="183"/>
        <v>1900</v>
      </c>
    </row>
    <row r="9173" ht="24" customHeight="1" spans="16:18">
      <c r="P9173" s="399" t="str">
        <f>TEXT(daily!$B9173,"mmmm")</f>
        <v>January</v>
      </c>
      <c r="R9173" s="313" t="str">
        <f t="shared" si="183"/>
        <v>1900</v>
      </c>
    </row>
    <row r="9174" ht="24" customHeight="1" spans="16:18">
      <c r="P9174" s="399" t="str">
        <f>TEXT(daily!$B9174,"mmmm")</f>
        <v>January</v>
      </c>
      <c r="R9174" s="313" t="str">
        <f t="shared" si="183"/>
        <v>1900</v>
      </c>
    </row>
    <row r="9175" ht="24" customHeight="1" spans="16:18">
      <c r="P9175" s="399" t="str">
        <f>TEXT(daily!$B9175,"mmmm")</f>
        <v>January</v>
      </c>
      <c r="R9175" s="313" t="str">
        <f t="shared" si="183"/>
        <v>1900</v>
      </c>
    </row>
    <row r="9176" ht="24" customHeight="1" spans="16:18">
      <c r="P9176" s="399" t="str">
        <f>TEXT(daily!$B9176,"mmmm")</f>
        <v>January</v>
      </c>
      <c r="R9176" s="313" t="str">
        <f t="shared" si="183"/>
        <v>1900</v>
      </c>
    </row>
    <row r="9177" ht="24" customHeight="1" spans="16:18">
      <c r="P9177" s="399" t="str">
        <f>TEXT(daily!$B9177,"mmmm")</f>
        <v>January</v>
      </c>
      <c r="R9177" s="313" t="str">
        <f t="shared" si="183"/>
        <v>1900</v>
      </c>
    </row>
    <row r="9178" ht="24" customHeight="1" spans="16:18">
      <c r="P9178" s="399" t="str">
        <f>TEXT(daily!$B9178,"mmmm")</f>
        <v>January</v>
      </c>
      <c r="R9178" s="313" t="str">
        <f t="shared" si="183"/>
        <v>1900</v>
      </c>
    </row>
    <row r="9179" ht="24" customHeight="1" spans="16:18">
      <c r="P9179" s="399" t="str">
        <f>TEXT(daily!$B9179,"mmmm")</f>
        <v>January</v>
      </c>
      <c r="R9179" s="313" t="str">
        <f t="shared" si="183"/>
        <v>1900</v>
      </c>
    </row>
    <row r="9180" ht="24" customHeight="1" spans="16:18">
      <c r="P9180" s="399" t="str">
        <f>TEXT(daily!$B9180,"mmmm")</f>
        <v>January</v>
      </c>
      <c r="R9180" s="313" t="str">
        <f t="shared" si="183"/>
        <v>1900</v>
      </c>
    </row>
    <row r="9181" ht="24" customHeight="1" spans="16:18">
      <c r="P9181" s="399" t="str">
        <f>TEXT(daily!$B9181,"mmmm")</f>
        <v>January</v>
      </c>
      <c r="R9181" s="313" t="str">
        <f t="shared" si="183"/>
        <v>1900</v>
      </c>
    </row>
    <row r="9182" ht="24" customHeight="1" spans="16:18">
      <c r="P9182" s="399" t="str">
        <f>TEXT(daily!$B9182,"mmmm")</f>
        <v>January</v>
      </c>
      <c r="R9182" s="313" t="str">
        <f t="shared" si="183"/>
        <v>1900</v>
      </c>
    </row>
    <row r="9183" ht="24" customHeight="1" spans="16:18">
      <c r="P9183" s="399" t="str">
        <f>TEXT(daily!$B9183,"mmmm")</f>
        <v>January</v>
      </c>
      <c r="R9183" s="313" t="str">
        <f t="shared" si="183"/>
        <v>1900</v>
      </c>
    </row>
    <row r="9184" ht="24" customHeight="1" spans="16:18">
      <c r="P9184" s="399" t="str">
        <f>TEXT(daily!$B9184,"mmmm")</f>
        <v>January</v>
      </c>
      <c r="R9184" s="313" t="str">
        <f t="shared" si="183"/>
        <v>1900</v>
      </c>
    </row>
    <row r="9185" ht="24" customHeight="1" spans="16:18">
      <c r="P9185" s="399" t="str">
        <f>TEXT(daily!$B9185,"mmmm")</f>
        <v>January</v>
      </c>
      <c r="R9185" s="313" t="str">
        <f t="shared" si="183"/>
        <v>1900</v>
      </c>
    </row>
    <row r="9186" ht="24" customHeight="1" spans="16:18">
      <c r="P9186" s="399" t="str">
        <f>TEXT(daily!$B9186,"mmmm")</f>
        <v>January</v>
      </c>
      <c r="R9186" s="313" t="str">
        <f t="shared" si="183"/>
        <v>1900</v>
      </c>
    </row>
    <row r="9187" ht="24" customHeight="1" spans="16:18">
      <c r="P9187" s="399" t="str">
        <f>TEXT(daily!$B9187,"mmmm")</f>
        <v>January</v>
      </c>
      <c r="R9187" s="313" t="str">
        <f t="shared" si="183"/>
        <v>1900</v>
      </c>
    </row>
    <row r="9188" ht="24" customHeight="1" spans="16:18">
      <c r="P9188" s="399" t="str">
        <f>TEXT(daily!$B9188,"mmmm")</f>
        <v>January</v>
      </c>
      <c r="R9188" s="313" t="str">
        <f t="shared" si="183"/>
        <v>1900</v>
      </c>
    </row>
    <row r="9189" ht="24" customHeight="1" spans="16:18">
      <c r="P9189" s="399" t="str">
        <f>TEXT(daily!$B9189,"mmmm")</f>
        <v>January</v>
      </c>
      <c r="R9189" s="313" t="str">
        <f t="shared" si="183"/>
        <v>1900</v>
      </c>
    </row>
    <row r="9190" ht="24" customHeight="1" spans="16:18">
      <c r="P9190" s="399" t="str">
        <f>TEXT(daily!$B9190,"mmmm")</f>
        <v>January</v>
      </c>
      <c r="R9190" s="313" t="str">
        <f t="shared" si="183"/>
        <v>1900</v>
      </c>
    </row>
    <row r="9191" ht="24" customHeight="1" spans="16:18">
      <c r="P9191" s="399" t="str">
        <f>TEXT(daily!$B9191,"mmmm")</f>
        <v>January</v>
      </c>
      <c r="R9191" s="313" t="str">
        <f t="shared" si="183"/>
        <v>1900</v>
      </c>
    </row>
    <row r="9192" ht="24" customHeight="1" spans="16:18">
      <c r="P9192" s="399" t="str">
        <f>TEXT(daily!$B9192,"mmmm")</f>
        <v>January</v>
      </c>
      <c r="R9192" s="313" t="str">
        <f t="shared" si="183"/>
        <v>1900</v>
      </c>
    </row>
    <row r="9193" ht="24" customHeight="1" spans="16:18">
      <c r="P9193" s="399" t="str">
        <f>TEXT(daily!$B9193,"mmmm")</f>
        <v>January</v>
      </c>
      <c r="R9193" s="313" t="str">
        <f t="shared" si="183"/>
        <v>1900</v>
      </c>
    </row>
    <row r="9194" ht="24" customHeight="1" spans="16:18">
      <c r="P9194" s="399" t="str">
        <f>TEXT(daily!$B9194,"mmmm")</f>
        <v>January</v>
      </c>
      <c r="R9194" s="313" t="str">
        <f t="shared" si="183"/>
        <v>1900</v>
      </c>
    </row>
    <row r="9195" ht="24" customHeight="1" spans="16:18">
      <c r="P9195" s="399" t="str">
        <f>TEXT(daily!$B9195,"mmmm")</f>
        <v>January</v>
      </c>
      <c r="R9195" s="313" t="str">
        <f t="shared" si="183"/>
        <v>1900</v>
      </c>
    </row>
    <row r="9196" ht="24" customHeight="1" spans="16:18">
      <c r="P9196" s="399" t="str">
        <f>TEXT(daily!$B9196,"mmmm")</f>
        <v>January</v>
      </c>
      <c r="R9196" s="313" t="str">
        <f t="shared" si="183"/>
        <v>1900</v>
      </c>
    </row>
    <row r="9197" ht="24" customHeight="1" spans="16:18">
      <c r="P9197" s="399" t="str">
        <f>TEXT(daily!$B9197,"mmmm")</f>
        <v>January</v>
      </c>
      <c r="R9197" s="313" t="str">
        <f t="shared" si="183"/>
        <v>1900</v>
      </c>
    </row>
    <row r="9198" ht="24" customHeight="1" spans="16:18">
      <c r="P9198" s="399" t="str">
        <f>TEXT(daily!$B9198,"mmmm")</f>
        <v>January</v>
      </c>
      <c r="R9198" s="313" t="str">
        <f t="shared" si="183"/>
        <v>1900</v>
      </c>
    </row>
    <row r="9199" ht="24" customHeight="1" spans="16:18">
      <c r="P9199" s="399" t="str">
        <f>TEXT(daily!$B9199,"mmmm")</f>
        <v>January</v>
      </c>
      <c r="R9199" s="313" t="str">
        <f t="shared" si="183"/>
        <v>1900</v>
      </c>
    </row>
    <row r="9200" ht="24" customHeight="1" spans="16:18">
      <c r="P9200" s="399" t="str">
        <f>TEXT(daily!$B9200,"mmmm")</f>
        <v>January</v>
      </c>
      <c r="R9200" s="313" t="str">
        <f t="shared" si="183"/>
        <v>1900</v>
      </c>
    </row>
    <row r="9201" ht="24" customHeight="1" spans="16:18">
      <c r="P9201" s="399" t="str">
        <f>TEXT(daily!$B9201,"mmmm")</f>
        <v>January</v>
      </c>
      <c r="R9201" s="313" t="str">
        <f t="shared" si="183"/>
        <v>1900</v>
      </c>
    </row>
    <row r="9202" ht="24" customHeight="1" spans="16:18">
      <c r="P9202" s="399" t="str">
        <f>TEXT(daily!$B9202,"mmmm")</f>
        <v>January</v>
      </c>
      <c r="R9202" s="313" t="str">
        <f t="shared" si="183"/>
        <v>1900</v>
      </c>
    </row>
    <row r="9203" ht="24" customHeight="1" spans="16:18">
      <c r="P9203" s="399" t="str">
        <f>TEXT(daily!$B9203,"mmmm")</f>
        <v>January</v>
      </c>
      <c r="R9203" s="313" t="str">
        <f t="shared" si="183"/>
        <v>1900</v>
      </c>
    </row>
    <row r="9204" ht="24" customHeight="1" spans="16:18">
      <c r="P9204" s="399" t="str">
        <f>TEXT(daily!$B9204,"mmmm")</f>
        <v>January</v>
      </c>
      <c r="R9204" s="313" t="str">
        <f t="shared" si="183"/>
        <v>1900</v>
      </c>
    </row>
    <row r="9205" ht="24" customHeight="1" spans="16:18">
      <c r="P9205" s="399" t="str">
        <f>TEXT(daily!$B9205,"mmmm")</f>
        <v>January</v>
      </c>
      <c r="R9205" s="313" t="str">
        <f t="shared" si="183"/>
        <v>1900</v>
      </c>
    </row>
    <row r="9206" ht="24" customHeight="1" spans="16:18">
      <c r="P9206" s="399" t="str">
        <f>TEXT(daily!$B9206,"mmmm")</f>
        <v>January</v>
      </c>
      <c r="R9206" s="313" t="str">
        <f t="shared" si="183"/>
        <v>1900</v>
      </c>
    </row>
    <row r="9207" ht="24" customHeight="1" spans="16:18">
      <c r="P9207" s="399" t="str">
        <f>TEXT(daily!$B9207,"mmmm")</f>
        <v>January</v>
      </c>
      <c r="R9207" s="313" t="str">
        <f t="shared" si="183"/>
        <v>1900</v>
      </c>
    </row>
    <row r="9208" ht="24" customHeight="1" spans="16:18">
      <c r="P9208" s="399" t="str">
        <f>TEXT(daily!$B9208,"mmmm")</f>
        <v>January</v>
      </c>
      <c r="R9208" s="313" t="str">
        <f t="shared" si="183"/>
        <v>1900</v>
      </c>
    </row>
    <row r="9209" ht="24" customHeight="1" spans="16:18">
      <c r="P9209" s="399" t="str">
        <f>TEXT(daily!$B9209,"mmmm")</f>
        <v>January</v>
      </c>
      <c r="R9209" s="313" t="str">
        <f t="shared" si="183"/>
        <v>1900</v>
      </c>
    </row>
    <row r="9210" ht="24" customHeight="1" spans="16:18">
      <c r="P9210" s="399" t="str">
        <f>TEXT(daily!$B9210,"mmmm")</f>
        <v>January</v>
      </c>
      <c r="R9210" s="313" t="str">
        <f t="shared" si="183"/>
        <v>1900</v>
      </c>
    </row>
    <row r="9211" ht="24" customHeight="1" spans="16:18">
      <c r="P9211" s="399" t="str">
        <f>TEXT(daily!$B9211,"mmmm")</f>
        <v>January</v>
      </c>
      <c r="R9211" s="313" t="str">
        <f t="shared" si="183"/>
        <v>1900</v>
      </c>
    </row>
    <row r="9212" ht="24" customHeight="1" spans="16:18">
      <c r="P9212" s="399" t="str">
        <f>TEXT(daily!$B9212,"mmmm")</f>
        <v>January</v>
      </c>
      <c r="R9212" s="313" t="str">
        <f t="shared" si="183"/>
        <v>1900</v>
      </c>
    </row>
    <row r="9213" ht="24" customHeight="1" spans="16:18">
      <c r="P9213" s="399" t="str">
        <f>TEXT(daily!$B9213,"mmmm")</f>
        <v>January</v>
      </c>
      <c r="R9213" s="313" t="str">
        <f t="shared" si="183"/>
        <v>1900</v>
      </c>
    </row>
    <row r="9214" ht="24" customHeight="1" spans="16:18">
      <c r="P9214" s="399" t="str">
        <f>TEXT(daily!$B9214,"mmmm")</f>
        <v>January</v>
      </c>
      <c r="R9214" s="313" t="str">
        <f t="shared" si="183"/>
        <v>1900</v>
      </c>
    </row>
    <row r="9215" ht="24" customHeight="1" spans="16:18">
      <c r="P9215" s="399" t="str">
        <f>TEXT(daily!$B9215,"mmmm")</f>
        <v>January</v>
      </c>
      <c r="R9215" s="313" t="str">
        <f t="shared" si="183"/>
        <v>1900</v>
      </c>
    </row>
    <row r="9216" ht="24" customHeight="1" spans="16:18">
      <c r="P9216" s="399" t="str">
        <f>TEXT(daily!$B9216,"mmmm")</f>
        <v>January</v>
      </c>
      <c r="R9216" s="313" t="str">
        <f t="shared" si="183"/>
        <v>1900</v>
      </c>
    </row>
    <row r="9217" ht="24" customHeight="1" spans="16:18">
      <c r="P9217" s="399" t="str">
        <f>TEXT(daily!$B9217,"mmmm")</f>
        <v>January</v>
      </c>
      <c r="R9217" s="313" t="str">
        <f t="shared" si="183"/>
        <v>1900</v>
      </c>
    </row>
    <row r="9218" ht="24" customHeight="1" spans="16:18">
      <c r="P9218" s="399" t="str">
        <f>TEXT(daily!$B9218,"mmmm")</f>
        <v>January</v>
      </c>
      <c r="R9218" s="313" t="str">
        <f t="shared" si="183"/>
        <v>1900</v>
      </c>
    </row>
    <row r="9219" ht="24" customHeight="1" spans="16:18">
      <c r="P9219" s="399" t="str">
        <f>TEXT(daily!$B9219,"mmmm")</f>
        <v>January</v>
      </c>
      <c r="R9219" s="313" t="str">
        <f t="shared" si="183"/>
        <v>1900</v>
      </c>
    </row>
    <row r="9220" ht="24" customHeight="1" spans="16:18">
      <c r="P9220" s="399" t="str">
        <f>TEXT(daily!$B9220,"mmmm")</f>
        <v>January</v>
      </c>
      <c r="R9220" s="313" t="str">
        <f t="shared" si="183"/>
        <v>1900</v>
      </c>
    </row>
    <row r="9221" ht="24" customHeight="1" spans="16:18">
      <c r="P9221" s="399" t="str">
        <f>TEXT(daily!$B9221,"mmmm")</f>
        <v>January</v>
      </c>
      <c r="R9221" s="313" t="str">
        <f t="shared" si="183"/>
        <v>1900</v>
      </c>
    </row>
    <row r="9222" ht="24" customHeight="1" spans="16:18">
      <c r="P9222" s="399" t="str">
        <f>TEXT(daily!$B9222,"mmmm")</f>
        <v>January</v>
      </c>
      <c r="R9222" s="313" t="str">
        <f t="shared" si="183"/>
        <v>1900</v>
      </c>
    </row>
    <row r="9223" ht="24" customHeight="1" spans="16:18">
      <c r="P9223" s="399" t="str">
        <f>TEXT(daily!$B9223,"mmmm")</f>
        <v>January</v>
      </c>
      <c r="R9223" s="313" t="str">
        <f t="shared" si="183"/>
        <v>1900</v>
      </c>
    </row>
    <row r="9224" ht="24" customHeight="1" spans="16:18">
      <c r="P9224" s="399" t="str">
        <f>TEXT(daily!$B9224,"mmmm")</f>
        <v>January</v>
      </c>
      <c r="R9224" s="313" t="str">
        <f t="shared" si="183"/>
        <v>1900</v>
      </c>
    </row>
    <row r="9225" ht="24" customHeight="1" spans="16:18">
      <c r="P9225" s="399" t="str">
        <f>TEXT(daily!$B9225,"mmmm")</f>
        <v>January</v>
      </c>
      <c r="R9225" s="313" t="str">
        <f t="shared" si="183"/>
        <v>1900</v>
      </c>
    </row>
    <row r="9226" ht="24" customHeight="1" spans="16:18">
      <c r="P9226" s="399" t="str">
        <f>TEXT(daily!$B9226,"mmmm")</f>
        <v>January</v>
      </c>
      <c r="R9226" s="313" t="str">
        <f t="shared" si="183"/>
        <v>1900</v>
      </c>
    </row>
    <row r="9227" ht="24" customHeight="1" spans="16:18">
      <c r="P9227" s="399" t="str">
        <f>TEXT(daily!$B9227,"mmmm")</f>
        <v>January</v>
      </c>
      <c r="R9227" s="313" t="str">
        <f t="shared" si="183"/>
        <v>1900</v>
      </c>
    </row>
    <row r="9228" ht="24" customHeight="1" spans="16:18">
      <c r="P9228" s="399" t="str">
        <f>TEXT(daily!$B9228,"mmmm")</f>
        <v>January</v>
      </c>
      <c r="R9228" s="313" t="str">
        <f t="shared" si="183"/>
        <v>1900</v>
      </c>
    </row>
    <row r="9229" ht="24" customHeight="1" spans="16:18">
      <c r="P9229" s="399" t="str">
        <f>TEXT(daily!$B9229,"mmmm")</f>
        <v>January</v>
      </c>
      <c r="R9229" s="313" t="str">
        <f t="shared" si="183"/>
        <v>1900</v>
      </c>
    </row>
    <row r="9230" ht="24" customHeight="1" spans="16:18">
      <c r="P9230" s="399" t="str">
        <f>TEXT(daily!$B9230,"mmmm")</f>
        <v>January</v>
      </c>
      <c r="R9230" s="313" t="str">
        <f t="shared" si="183"/>
        <v>1900</v>
      </c>
    </row>
    <row r="9231" ht="24" customHeight="1" spans="16:18">
      <c r="P9231" s="399" t="str">
        <f>TEXT(daily!$B9231,"mmmm")</f>
        <v>January</v>
      </c>
      <c r="R9231" s="313" t="str">
        <f t="shared" ref="R9231:R9294" si="184">TEXT(B9231,"yyyy")</f>
        <v>1900</v>
      </c>
    </row>
    <row r="9232" ht="24" customHeight="1" spans="16:18">
      <c r="P9232" s="399" t="str">
        <f>TEXT(daily!$B9232,"mmmm")</f>
        <v>January</v>
      </c>
      <c r="R9232" s="313" t="str">
        <f t="shared" si="184"/>
        <v>1900</v>
      </c>
    </row>
    <row r="9233" ht="24" customHeight="1" spans="16:18">
      <c r="P9233" s="399" t="str">
        <f>TEXT(daily!$B9233,"mmmm")</f>
        <v>January</v>
      </c>
      <c r="R9233" s="313" t="str">
        <f t="shared" si="184"/>
        <v>1900</v>
      </c>
    </row>
    <row r="9234" ht="24" customHeight="1" spans="16:18">
      <c r="P9234" s="399" t="str">
        <f>TEXT(daily!$B9234,"mmmm")</f>
        <v>January</v>
      </c>
      <c r="R9234" s="313" t="str">
        <f t="shared" si="184"/>
        <v>1900</v>
      </c>
    </row>
    <row r="9235" ht="24" customHeight="1" spans="16:18">
      <c r="P9235" s="399" t="str">
        <f>TEXT(daily!$B9235,"mmmm")</f>
        <v>January</v>
      </c>
      <c r="R9235" s="313" t="str">
        <f t="shared" si="184"/>
        <v>1900</v>
      </c>
    </row>
    <row r="9236" ht="24" customHeight="1" spans="16:18">
      <c r="P9236" s="399" t="str">
        <f>TEXT(daily!$B9236,"mmmm")</f>
        <v>January</v>
      </c>
      <c r="R9236" s="313" t="str">
        <f t="shared" si="184"/>
        <v>1900</v>
      </c>
    </row>
    <row r="9237" ht="24" customHeight="1" spans="16:18">
      <c r="P9237" s="399" t="str">
        <f>TEXT(daily!$B9237,"mmmm")</f>
        <v>January</v>
      </c>
      <c r="R9237" s="313" t="str">
        <f t="shared" si="184"/>
        <v>1900</v>
      </c>
    </row>
    <row r="9238" ht="24" customHeight="1" spans="16:18">
      <c r="P9238" s="399" t="str">
        <f>TEXT(daily!$B9238,"mmmm")</f>
        <v>January</v>
      </c>
      <c r="R9238" s="313" t="str">
        <f t="shared" si="184"/>
        <v>1900</v>
      </c>
    </row>
    <row r="9239" ht="24" customHeight="1" spans="16:18">
      <c r="P9239" s="399" t="str">
        <f>TEXT(daily!$B9239,"mmmm")</f>
        <v>January</v>
      </c>
      <c r="R9239" s="313" t="str">
        <f t="shared" si="184"/>
        <v>1900</v>
      </c>
    </row>
    <row r="9240" ht="24" customHeight="1" spans="16:18">
      <c r="P9240" s="399" t="str">
        <f>TEXT(daily!$B9240,"mmmm")</f>
        <v>January</v>
      </c>
      <c r="R9240" s="313" t="str">
        <f t="shared" si="184"/>
        <v>1900</v>
      </c>
    </row>
    <row r="9241" ht="24" customHeight="1" spans="16:18">
      <c r="P9241" s="399" t="str">
        <f>TEXT(daily!$B9241,"mmmm")</f>
        <v>January</v>
      </c>
      <c r="R9241" s="313" t="str">
        <f t="shared" si="184"/>
        <v>1900</v>
      </c>
    </row>
    <row r="9242" ht="24" customHeight="1" spans="16:18">
      <c r="P9242" s="399" t="str">
        <f>TEXT(daily!$B9242,"mmmm")</f>
        <v>January</v>
      </c>
      <c r="R9242" s="313" t="str">
        <f t="shared" si="184"/>
        <v>1900</v>
      </c>
    </row>
    <row r="9243" ht="24" customHeight="1" spans="16:18">
      <c r="P9243" s="399" t="str">
        <f>TEXT(daily!$B9243,"mmmm")</f>
        <v>January</v>
      </c>
      <c r="R9243" s="313" t="str">
        <f t="shared" si="184"/>
        <v>1900</v>
      </c>
    </row>
    <row r="9244" ht="24" customHeight="1" spans="16:18">
      <c r="P9244" s="399" t="str">
        <f>TEXT(daily!$B9244,"mmmm")</f>
        <v>January</v>
      </c>
      <c r="R9244" s="313" t="str">
        <f t="shared" si="184"/>
        <v>1900</v>
      </c>
    </row>
    <row r="9245" ht="24" customHeight="1" spans="16:18">
      <c r="P9245" s="399" t="str">
        <f>TEXT(daily!$B9245,"mmmm")</f>
        <v>January</v>
      </c>
      <c r="R9245" s="313" t="str">
        <f t="shared" si="184"/>
        <v>1900</v>
      </c>
    </row>
    <row r="9246" ht="24" customHeight="1" spans="16:18">
      <c r="P9246" s="399" t="str">
        <f>TEXT(daily!$B9246,"mmmm")</f>
        <v>January</v>
      </c>
      <c r="R9246" s="313" t="str">
        <f t="shared" si="184"/>
        <v>1900</v>
      </c>
    </row>
    <row r="9247" ht="24" customHeight="1" spans="16:18">
      <c r="P9247" s="399" t="str">
        <f>TEXT(daily!$B9247,"mmmm")</f>
        <v>January</v>
      </c>
      <c r="R9247" s="313" t="str">
        <f t="shared" si="184"/>
        <v>1900</v>
      </c>
    </row>
    <row r="9248" ht="24" customHeight="1" spans="16:18">
      <c r="P9248" s="399" t="str">
        <f>TEXT(daily!$B9248,"mmmm")</f>
        <v>January</v>
      </c>
      <c r="R9248" s="313" t="str">
        <f t="shared" si="184"/>
        <v>1900</v>
      </c>
    </row>
    <row r="9249" ht="24" customHeight="1" spans="16:18">
      <c r="P9249" s="399" t="str">
        <f>TEXT(daily!$B9249,"mmmm")</f>
        <v>January</v>
      </c>
      <c r="R9249" s="313" t="str">
        <f t="shared" si="184"/>
        <v>1900</v>
      </c>
    </row>
    <row r="9250" ht="24" customHeight="1" spans="16:18">
      <c r="P9250" s="399" t="str">
        <f>TEXT(daily!$B9250,"mmmm")</f>
        <v>January</v>
      </c>
      <c r="R9250" s="313" t="str">
        <f t="shared" si="184"/>
        <v>1900</v>
      </c>
    </row>
    <row r="9251" ht="24" customHeight="1" spans="16:18">
      <c r="P9251" s="399" t="str">
        <f>TEXT(daily!$B9251,"mmmm")</f>
        <v>January</v>
      </c>
      <c r="R9251" s="313" t="str">
        <f t="shared" si="184"/>
        <v>1900</v>
      </c>
    </row>
    <row r="9252" ht="24" customHeight="1" spans="16:18">
      <c r="P9252" s="399" t="str">
        <f>TEXT(daily!$B9252,"mmmm")</f>
        <v>January</v>
      </c>
      <c r="R9252" s="313" t="str">
        <f t="shared" si="184"/>
        <v>1900</v>
      </c>
    </row>
    <row r="9253" ht="24" customHeight="1" spans="16:18">
      <c r="P9253" s="399" t="str">
        <f>TEXT(daily!$B9253,"mmmm")</f>
        <v>January</v>
      </c>
      <c r="R9253" s="313" t="str">
        <f t="shared" si="184"/>
        <v>1900</v>
      </c>
    </row>
    <row r="9254" ht="24" customHeight="1" spans="16:18">
      <c r="P9254" s="399" t="str">
        <f>TEXT(daily!$B9254,"mmmm")</f>
        <v>January</v>
      </c>
      <c r="R9254" s="313" t="str">
        <f t="shared" si="184"/>
        <v>1900</v>
      </c>
    </row>
    <row r="9255" ht="24" customHeight="1" spans="16:18">
      <c r="P9255" s="399" t="str">
        <f>TEXT(daily!$B9255,"mmmm")</f>
        <v>January</v>
      </c>
      <c r="R9255" s="313" t="str">
        <f t="shared" si="184"/>
        <v>1900</v>
      </c>
    </row>
    <row r="9256" ht="24" customHeight="1" spans="16:18">
      <c r="P9256" s="399" t="str">
        <f>TEXT(daily!$B9256,"mmmm")</f>
        <v>January</v>
      </c>
      <c r="R9256" s="313" t="str">
        <f t="shared" si="184"/>
        <v>1900</v>
      </c>
    </row>
    <row r="9257" ht="24" customHeight="1" spans="16:18">
      <c r="P9257" s="399" t="str">
        <f>TEXT(daily!$B9257,"mmmm")</f>
        <v>January</v>
      </c>
      <c r="R9257" s="313" t="str">
        <f t="shared" si="184"/>
        <v>1900</v>
      </c>
    </row>
    <row r="9258" ht="24" customHeight="1" spans="16:18">
      <c r="P9258" s="399" t="str">
        <f>TEXT(daily!$B9258,"mmmm")</f>
        <v>January</v>
      </c>
      <c r="R9258" s="313" t="str">
        <f t="shared" si="184"/>
        <v>1900</v>
      </c>
    </row>
    <row r="9259" ht="24" customHeight="1" spans="16:18">
      <c r="P9259" s="399" t="str">
        <f>TEXT(daily!$B9259,"mmmm")</f>
        <v>January</v>
      </c>
      <c r="R9259" s="313" t="str">
        <f t="shared" si="184"/>
        <v>1900</v>
      </c>
    </row>
    <row r="9260" ht="24" customHeight="1" spans="16:18">
      <c r="P9260" s="399" t="str">
        <f>TEXT(daily!$B9260,"mmmm")</f>
        <v>January</v>
      </c>
      <c r="R9260" s="313" t="str">
        <f t="shared" si="184"/>
        <v>1900</v>
      </c>
    </row>
    <row r="9261" ht="24" customHeight="1" spans="16:18">
      <c r="P9261" s="399" t="str">
        <f>TEXT(daily!$B9261,"mmmm")</f>
        <v>January</v>
      </c>
      <c r="R9261" s="313" t="str">
        <f t="shared" si="184"/>
        <v>1900</v>
      </c>
    </row>
    <row r="9262" ht="24" customHeight="1" spans="16:18">
      <c r="P9262" s="399" t="str">
        <f>TEXT(daily!$B9262,"mmmm")</f>
        <v>January</v>
      </c>
      <c r="R9262" s="313" t="str">
        <f t="shared" si="184"/>
        <v>1900</v>
      </c>
    </row>
    <row r="9263" ht="24" customHeight="1" spans="16:18">
      <c r="P9263" s="399" t="str">
        <f>TEXT(daily!$B9263,"mmmm")</f>
        <v>January</v>
      </c>
      <c r="R9263" s="313" t="str">
        <f t="shared" si="184"/>
        <v>1900</v>
      </c>
    </row>
    <row r="9264" ht="24" customHeight="1" spans="16:18">
      <c r="P9264" s="399" t="str">
        <f>TEXT(daily!$B9264,"mmmm")</f>
        <v>January</v>
      </c>
      <c r="R9264" s="313" t="str">
        <f t="shared" si="184"/>
        <v>1900</v>
      </c>
    </row>
    <row r="9265" ht="24" customHeight="1" spans="16:18">
      <c r="P9265" s="399" t="str">
        <f>TEXT(daily!$B9265,"mmmm")</f>
        <v>January</v>
      </c>
      <c r="R9265" s="313" t="str">
        <f t="shared" si="184"/>
        <v>1900</v>
      </c>
    </row>
    <row r="9266" ht="24" customHeight="1" spans="16:18">
      <c r="P9266" s="399" t="str">
        <f>TEXT(daily!$B9266,"mmmm")</f>
        <v>January</v>
      </c>
      <c r="R9266" s="313" t="str">
        <f t="shared" si="184"/>
        <v>1900</v>
      </c>
    </row>
    <row r="9267" ht="24" customHeight="1" spans="16:18">
      <c r="P9267" s="399" t="str">
        <f>TEXT(daily!$B9267,"mmmm")</f>
        <v>January</v>
      </c>
      <c r="R9267" s="313" t="str">
        <f t="shared" si="184"/>
        <v>1900</v>
      </c>
    </row>
    <row r="9268" ht="24" customHeight="1" spans="16:18">
      <c r="P9268" s="399" t="str">
        <f>TEXT(daily!$B9268,"mmmm")</f>
        <v>January</v>
      </c>
      <c r="R9268" s="313" t="str">
        <f t="shared" si="184"/>
        <v>1900</v>
      </c>
    </row>
    <row r="9269" ht="24" customHeight="1" spans="16:18">
      <c r="P9269" s="399" t="str">
        <f>TEXT(daily!$B9269,"mmmm")</f>
        <v>January</v>
      </c>
      <c r="R9269" s="313" t="str">
        <f t="shared" si="184"/>
        <v>1900</v>
      </c>
    </row>
    <row r="9270" ht="24" customHeight="1" spans="16:18">
      <c r="P9270" s="399" t="str">
        <f>TEXT(daily!$B9270,"mmmm")</f>
        <v>January</v>
      </c>
      <c r="R9270" s="313" t="str">
        <f t="shared" si="184"/>
        <v>1900</v>
      </c>
    </row>
    <row r="9271" ht="24" customHeight="1" spans="16:18">
      <c r="P9271" s="399" t="str">
        <f>TEXT(daily!$B9271,"mmmm")</f>
        <v>January</v>
      </c>
      <c r="R9271" s="313" t="str">
        <f t="shared" si="184"/>
        <v>1900</v>
      </c>
    </row>
    <row r="9272" ht="24" customHeight="1" spans="16:18">
      <c r="P9272" s="399" t="str">
        <f>TEXT(daily!$B9272,"mmmm")</f>
        <v>January</v>
      </c>
      <c r="R9272" s="313" t="str">
        <f t="shared" si="184"/>
        <v>1900</v>
      </c>
    </row>
    <row r="9273" ht="24" customHeight="1" spans="16:18">
      <c r="P9273" s="399" t="str">
        <f>TEXT(daily!$B9273,"mmmm")</f>
        <v>January</v>
      </c>
      <c r="R9273" s="313" t="str">
        <f t="shared" si="184"/>
        <v>1900</v>
      </c>
    </row>
    <row r="9274" ht="24" customHeight="1" spans="16:18">
      <c r="P9274" s="399" t="str">
        <f>TEXT(daily!$B9274,"mmmm")</f>
        <v>January</v>
      </c>
      <c r="R9274" s="313" t="str">
        <f t="shared" si="184"/>
        <v>1900</v>
      </c>
    </row>
    <row r="9275" ht="24" customHeight="1" spans="16:18">
      <c r="P9275" s="399" t="str">
        <f>TEXT(daily!$B9275,"mmmm")</f>
        <v>January</v>
      </c>
      <c r="R9275" s="313" t="str">
        <f t="shared" si="184"/>
        <v>1900</v>
      </c>
    </row>
    <row r="9276" ht="24" customHeight="1" spans="16:18">
      <c r="P9276" s="399" t="str">
        <f>TEXT(daily!$B9276,"mmmm")</f>
        <v>January</v>
      </c>
      <c r="R9276" s="313" t="str">
        <f t="shared" si="184"/>
        <v>1900</v>
      </c>
    </row>
    <row r="9277" ht="24" customHeight="1" spans="16:18">
      <c r="P9277" s="399" t="str">
        <f>TEXT(daily!$B9277,"mmmm")</f>
        <v>January</v>
      </c>
      <c r="R9277" s="313" t="str">
        <f t="shared" si="184"/>
        <v>1900</v>
      </c>
    </row>
    <row r="9278" ht="24" customHeight="1" spans="16:18">
      <c r="P9278" s="399" t="str">
        <f>TEXT(daily!$B9278,"mmmm")</f>
        <v>January</v>
      </c>
      <c r="R9278" s="313" t="str">
        <f t="shared" si="184"/>
        <v>1900</v>
      </c>
    </row>
    <row r="9279" ht="24" customHeight="1" spans="16:18">
      <c r="P9279" s="399" t="str">
        <f>TEXT(daily!$B9279,"mmmm")</f>
        <v>January</v>
      </c>
      <c r="R9279" s="313" t="str">
        <f t="shared" si="184"/>
        <v>1900</v>
      </c>
    </row>
    <row r="9280" ht="24" customHeight="1" spans="16:18">
      <c r="P9280" s="399" t="str">
        <f>TEXT(daily!$B9280,"mmmm")</f>
        <v>January</v>
      </c>
      <c r="R9280" s="313" t="str">
        <f t="shared" si="184"/>
        <v>1900</v>
      </c>
    </row>
    <row r="9281" ht="24" customHeight="1" spans="16:18">
      <c r="P9281" s="399" t="str">
        <f>TEXT(daily!$B9281,"mmmm")</f>
        <v>January</v>
      </c>
      <c r="R9281" s="313" t="str">
        <f t="shared" si="184"/>
        <v>1900</v>
      </c>
    </row>
    <row r="9282" ht="24" customHeight="1" spans="16:18">
      <c r="P9282" s="399" t="str">
        <f>TEXT(daily!$B9282,"mmmm")</f>
        <v>January</v>
      </c>
      <c r="R9282" s="313" t="str">
        <f t="shared" si="184"/>
        <v>1900</v>
      </c>
    </row>
    <row r="9283" ht="24" customHeight="1" spans="16:18">
      <c r="P9283" s="399" t="str">
        <f>TEXT(daily!$B9283,"mmmm")</f>
        <v>January</v>
      </c>
      <c r="R9283" s="313" t="str">
        <f t="shared" si="184"/>
        <v>1900</v>
      </c>
    </row>
    <row r="9284" ht="24" customHeight="1" spans="16:18">
      <c r="P9284" s="399" t="str">
        <f>TEXT(daily!$B9284,"mmmm")</f>
        <v>January</v>
      </c>
      <c r="R9284" s="313" t="str">
        <f t="shared" si="184"/>
        <v>1900</v>
      </c>
    </row>
    <row r="9285" ht="24" customHeight="1" spans="16:18">
      <c r="P9285" s="399" t="str">
        <f>TEXT(daily!$B9285,"mmmm")</f>
        <v>January</v>
      </c>
      <c r="R9285" s="313" t="str">
        <f t="shared" si="184"/>
        <v>1900</v>
      </c>
    </row>
    <row r="9286" ht="24" customHeight="1" spans="16:18">
      <c r="P9286" s="399" t="str">
        <f>TEXT(daily!$B9286,"mmmm")</f>
        <v>January</v>
      </c>
      <c r="R9286" s="313" t="str">
        <f t="shared" si="184"/>
        <v>1900</v>
      </c>
    </row>
    <row r="9287" ht="24" customHeight="1" spans="16:18">
      <c r="P9287" s="399" t="str">
        <f>TEXT(daily!$B9287,"mmmm")</f>
        <v>January</v>
      </c>
      <c r="R9287" s="313" t="str">
        <f t="shared" si="184"/>
        <v>1900</v>
      </c>
    </row>
    <row r="9288" ht="24" customHeight="1" spans="16:18">
      <c r="P9288" s="399" t="str">
        <f>TEXT(daily!$B9288,"mmmm")</f>
        <v>January</v>
      </c>
      <c r="R9288" s="313" t="str">
        <f t="shared" si="184"/>
        <v>1900</v>
      </c>
    </row>
    <row r="9289" ht="24" customHeight="1" spans="16:18">
      <c r="P9289" s="399" t="str">
        <f>TEXT(daily!$B9289,"mmmm")</f>
        <v>January</v>
      </c>
      <c r="R9289" s="313" t="str">
        <f t="shared" si="184"/>
        <v>1900</v>
      </c>
    </row>
    <row r="9290" ht="24" customHeight="1" spans="16:18">
      <c r="P9290" s="399" t="str">
        <f>TEXT(daily!$B9290,"mmmm")</f>
        <v>January</v>
      </c>
      <c r="R9290" s="313" t="str">
        <f t="shared" si="184"/>
        <v>1900</v>
      </c>
    </row>
    <row r="9291" ht="24" customHeight="1" spans="16:18">
      <c r="P9291" s="399" t="str">
        <f>TEXT(daily!$B9291,"mmmm")</f>
        <v>January</v>
      </c>
      <c r="R9291" s="313" t="str">
        <f t="shared" si="184"/>
        <v>1900</v>
      </c>
    </row>
    <row r="9292" ht="24" customHeight="1" spans="16:18">
      <c r="P9292" s="399" t="str">
        <f>TEXT(daily!$B9292,"mmmm")</f>
        <v>January</v>
      </c>
      <c r="R9292" s="313" t="str">
        <f t="shared" si="184"/>
        <v>1900</v>
      </c>
    </row>
    <row r="9293" ht="24" customHeight="1" spans="16:18">
      <c r="P9293" s="399" t="str">
        <f>TEXT(daily!$B9293,"mmmm")</f>
        <v>January</v>
      </c>
      <c r="R9293" s="313" t="str">
        <f t="shared" si="184"/>
        <v>1900</v>
      </c>
    </row>
    <row r="9294" ht="24" customHeight="1" spans="16:18">
      <c r="P9294" s="399" t="str">
        <f>TEXT(daily!$B9294,"mmmm")</f>
        <v>January</v>
      </c>
      <c r="R9294" s="313" t="str">
        <f t="shared" si="184"/>
        <v>1900</v>
      </c>
    </row>
    <row r="9295" ht="24" customHeight="1" spans="16:18">
      <c r="P9295" s="399" t="str">
        <f>TEXT(daily!$B9295,"mmmm")</f>
        <v>January</v>
      </c>
      <c r="R9295" s="313" t="str">
        <f t="shared" ref="R9295:R9358" si="185">TEXT(B9295,"yyyy")</f>
        <v>1900</v>
      </c>
    </row>
    <row r="9296" ht="24" customHeight="1" spans="16:18">
      <c r="P9296" s="399" t="str">
        <f>TEXT(daily!$B9296,"mmmm")</f>
        <v>January</v>
      </c>
      <c r="R9296" s="313" t="str">
        <f t="shared" si="185"/>
        <v>1900</v>
      </c>
    </row>
    <row r="9297" ht="24" customHeight="1" spans="16:18">
      <c r="P9297" s="399" t="str">
        <f>TEXT(daily!$B9297,"mmmm")</f>
        <v>January</v>
      </c>
      <c r="R9297" s="313" t="str">
        <f t="shared" si="185"/>
        <v>1900</v>
      </c>
    </row>
    <row r="9298" ht="24" customHeight="1" spans="16:18">
      <c r="P9298" s="399" t="str">
        <f>TEXT(daily!$B9298,"mmmm")</f>
        <v>January</v>
      </c>
      <c r="R9298" s="313" t="str">
        <f t="shared" si="185"/>
        <v>1900</v>
      </c>
    </row>
    <row r="9299" ht="24" customHeight="1" spans="16:18">
      <c r="P9299" s="399" t="str">
        <f>TEXT(daily!$B9299,"mmmm")</f>
        <v>January</v>
      </c>
      <c r="R9299" s="313" t="str">
        <f t="shared" si="185"/>
        <v>1900</v>
      </c>
    </row>
    <row r="9300" ht="24" customHeight="1" spans="16:18">
      <c r="P9300" s="399" t="str">
        <f>TEXT(daily!$B9300,"mmmm")</f>
        <v>January</v>
      </c>
      <c r="R9300" s="313" t="str">
        <f t="shared" si="185"/>
        <v>1900</v>
      </c>
    </row>
    <row r="9301" ht="24" customHeight="1" spans="16:18">
      <c r="P9301" s="399" t="str">
        <f>TEXT(daily!$B9301,"mmmm")</f>
        <v>January</v>
      </c>
      <c r="R9301" s="313" t="str">
        <f t="shared" si="185"/>
        <v>1900</v>
      </c>
    </row>
    <row r="9302" ht="24" customHeight="1" spans="16:18">
      <c r="P9302" s="399" t="str">
        <f>TEXT(daily!$B9302,"mmmm")</f>
        <v>January</v>
      </c>
      <c r="R9302" s="313" t="str">
        <f t="shared" si="185"/>
        <v>1900</v>
      </c>
    </row>
    <row r="9303" ht="24" customHeight="1" spans="16:18">
      <c r="P9303" s="399" t="str">
        <f>TEXT(daily!$B9303,"mmmm")</f>
        <v>January</v>
      </c>
      <c r="R9303" s="313" t="str">
        <f t="shared" si="185"/>
        <v>1900</v>
      </c>
    </row>
    <row r="9304" ht="24" customHeight="1" spans="16:18">
      <c r="P9304" s="399" t="str">
        <f>TEXT(daily!$B9304,"mmmm")</f>
        <v>January</v>
      </c>
      <c r="R9304" s="313" t="str">
        <f t="shared" si="185"/>
        <v>1900</v>
      </c>
    </row>
    <row r="9305" ht="24" customHeight="1" spans="16:18">
      <c r="P9305" s="399" t="str">
        <f>TEXT(daily!$B9305,"mmmm")</f>
        <v>January</v>
      </c>
      <c r="R9305" s="313" t="str">
        <f t="shared" si="185"/>
        <v>1900</v>
      </c>
    </row>
    <row r="9306" ht="24" customHeight="1" spans="16:18">
      <c r="P9306" s="399" t="str">
        <f>TEXT(daily!$B9306,"mmmm")</f>
        <v>January</v>
      </c>
      <c r="R9306" s="313" t="str">
        <f t="shared" si="185"/>
        <v>1900</v>
      </c>
    </row>
    <row r="9307" ht="24" customHeight="1" spans="16:18">
      <c r="P9307" s="399" t="str">
        <f>TEXT(daily!$B9307,"mmmm")</f>
        <v>January</v>
      </c>
      <c r="R9307" s="313" t="str">
        <f t="shared" si="185"/>
        <v>1900</v>
      </c>
    </row>
    <row r="9308" ht="24" customHeight="1" spans="16:18">
      <c r="P9308" s="399" t="str">
        <f>TEXT(daily!$B9308,"mmmm")</f>
        <v>January</v>
      </c>
      <c r="R9308" s="313" t="str">
        <f t="shared" si="185"/>
        <v>1900</v>
      </c>
    </row>
    <row r="9309" ht="24" customHeight="1" spans="16:18">
      <c r="P9309" s="399" t="str">
        <f>TEXT(daily!$B9309,"mmmm")</f>
        <v>January</v>
      </c>
      <c r="R9309" s="313" t="str">
        <f t="shared" si="185"/>
        <v>1900</v>
      </c>
    </row>
    <row r="9310" ht="24" customHeight="1" spans="16:18">
      <c r="P9310" s="399" t="str">
        <f>TEXT(daily!$B9310,"mmmm")</f>
        <v>January</v>
      </c>
      <c r="R9310" s="313" t="str">
        <f t="shared" si="185"/>
        <v>1900</v>
      </c>
    </row>
    <row r="9311" ht="24" customHeight="1" spans="16:18">
      <c r="P9311" s="399" t="str">
        <f>TEXT(daily!$B9311,"mmmm")</f>
        <v>January</v>
      </c>
      <c r="R9311" s="313" t="str">
        <f t="shared" si="185"/>
        <v>1900</v>
      </c>
    </row>
    <row r="9312" ht="24" customHeight="1" spans="16:18">
      <c r="P9312" s="399" t="str">
        <f>TEXT(daily!$B9312,"mmmm")</f>
        <v>January</v>
      </c>
      <c r="R9312" s="313" t="str">
        <f t="shared" si="185"/>
        <v>1900</v>
      </c>
    </row>
    <row r="9313" ht="24" customHeight="1" spans="16:18">
      <c r="P9313" s="399" t="str">
        <f>TEXT(daily!$B9313,"mmmm")</f>
        <v>January</v>
      </c>
      <c r="R9313" s="313" t="str">
        <f t="shared" si="185"/>
        <v>1900</v>
      </c>
    </row>
    <row r="9314" ht="24" customHeight="1" spans="16:18">
      <c r="P9314" s="399" t="str">
        <f>TEXT(daily!$B9314,"mmmm")</f>
        <v>January</v>
      </c>
      <c r="R9314" s="313" t="str">
        <f t="shared" si="185"/>
        <v>1900</v>
      </c>
    </row>
    <row r="9315" ht="24" customHeight="1" spans="16:18">
      <c r="P9315" s="399" t="str">
        <f>TEXT(daily!$B9315,"mmmm")</f>
        <v>January</v>
      </c>
      <c r="R9315" s="313" t="str">
        <f t="shared" si="185"/>
        <v>1900</v>
      </c>
    </row>
    <row r="9316" ht="24" customHeight="1" spans="16:18">
      <c r="P9316" s="399" t="str">
        <f>TEXT(daily!$B9316,"mmmm")</f>
        <v>January</v>
      </c>
      <c r="R9316" s="313" t="str">
        <f t="shared" si="185"/>
        <v>1900</v>
      </c>
    </row>
    <row r="9317" ht="24" customHeight="1" spans="16:18">
      <c r="P9317" s="399" t="str">
        <f>TEXT(daily!$B9317,"mmmm")</f>
        <v>January</v>
      </c>
      <c r="R9317" s="313" t="str">
        <f t="shared" si="185"/>
        <v>1900</v>
      </c>
    </row>
    <row r="9318" ht="24" customHeight="1" spans="16:18">
      <c r="P9318" s="399" t="str">
        <f>TEXT(daily!$B9318,"mmmm")</f>
        <v>January</v>
      </c>
      <c r="R9318" s="313" t="str">
        <f t="shared" si="185"/>
        <v>1900</v>
      </c>
    </row>
    <row r="9319" ht="24" customHeight="1" spans="16:18">
      <c r="P9319" s="399" t="str">
        <f>TEXT(daily!$B9319,"mmmm")</f>
        <v>January</v>
      </c>
      <c r="R9319" s="313" t="str">
        <f t="shared" si="185"/>
        <v>1900</v>
      </c>
    </row>
    <row r="9320" ht="24" customHeight="1" spans="16:18">
      <c r="P9320" s="399" t="str">
        <f>TEXT(daily!$B9320,"mmmm")</f>
        <v>January</v>
      </c>
      <c r="R9320" s="313" t="str">
        <f t="shared" si="185"/>
        <v>1900</v>
      </c>
    </row>
    <row r="9321" ht="24" customHeight="1" spans="16:18">
      <c r="P9321" s="399" t="str">
        <f>TEXT(daily!$B9321,"mmmm")</f>
        <v>January</v>
      </c>
      <c r="R9321" s="313" t="str">
        <f t="shared" si="185"/>
        <v>1900</v>
      </c>
    </row>
    <row r="9322" ht="24" customHeight="1" spans="16:18">
      <c r="P9322" s="399" t="str">
        <f>TEXT(daily!$B9322,"mmmm")</f>
        <v>January</v>
      </c>
      <c r="R9322" s="313" t="str">
        <f t="shared" si="185"/>
        <v>1900</v>
      </c>
    </row>
    <row r="9323" ht="24" customHeight="1" spans="16:18">
      <c r="P9323" s="399" t="str">
        <f>TEXT(daily!$B9323,"mmmm")</f>
        <v>January</v>
      </c>
      <c r="R9323" s="313" t="str">
        <f t="shared" si="185"/>
        <v>1900</v>
      </c>
    </row>
    <row r="9324" ht="24" customHeight="1" spans="16:18">
      <c r="P9324" s="399" t="str">
        <f>TEXT(daily!$B9324,"mmmm")</f>
        <v>January</v>
      </c>
      <c r="R9324" s="313" t="str">
        <f t="shared" si="185"/>
        <v>1900</v>
      </c>
    </row>
    <row r="9325" ht="24" customHeight="1" spans="16:18">
      <c r="P9325" s="399" t="str">
        <f>TEXT(daily!$B9325,"mmmm")</f>
        <v>January</v>
      </c>
      <c r="R9325" s="313" t="str">
        <f t="shared" si="185"/>
        <v>1900</v>
      </c>
    </row>
    <row r="9326" ht="24" customHeight="1" spans="16:18">
      <c r="P9326" s="399" t="str">
        <f>TEXT(daily!$B9326,"mmmm")</f>
        <v>January</v>
      </c>
      <c r="R9326" s="313" t="str">
        <f t="shared" si="185"/>
        <v>1900</v>
      </c>
    </row>
    <row r="9327" ht="24" customHeight="1" spans="16:18">
      <c r="P9327" s="399" t="str">
        <f>TEXT(daily!$B9327,"mmmm")</f>
        <v>January</v>
      </c>
      <c r="R9327" s="313" t="str">
        <f t="shared" si="185"/>
        <v>1900</v>
      </c>
    </row>
    <row r="9328" ht="24" customHeight="1" spans="16:18">
      <c r="P9328" s="399" t="str">
        <f>TEXT(daily!$B9328,"mmmm")</f>
        <v>January</v>
      </c>
      <c r="R9328" s="313" t="str">
        <f t="shared" si="185"/>
        <v>1900</v>
      </c>
    </row>
    <row r="9329" ht="24" customHeight="1" spans="16:18">
      <c r="P9329" s="399" t="str">
        <f>TEXT(daily!$B9329,"mmmm")</f>
        <v>January</v>
      </c>
      <c r="R9329" s="313" t="str">
        <f t="shared" si="185"/>
        <v>1900</v>
      </c>
    </row>
    <row r="9330" ht="24" customHeight="1" spans="16:18">
      <c r="P9330" s="399" t="str">
        <f>TEXT(daily!$B9330,"mmmm")</f>
        <v>January</v>
      </c>
      <c r="R9330" s="313" t="str">
        <f t="shared" si="185"/>
        <v>1900</v>
      </c>
    </row>
    <row r="9331" ht="24" customHeight="1" spans="16:18">
      <c r="P9331" s="399" t="str">
        <f>TEXT(daily!$B9331,"mmmm")</f>
        <v>January</v>
      </c>
      <c r="R9331" s="313" t="str">
        <f t="shared" si="185"/>
        <v>1900</v>
      </c>
    </row>
    <row r="9332" ht="24" customHeight="1" spans="16:18">
      <c r="P9332" s="399" t="str">
        <f>TEXT(daily!$B9332,"mmmm")</f>
        <v>January</v>
      </c>
      <c r="R9332" s="313" t="str">
        <f t="shared" si="185"/>
        <v>1900</v>
      </c>
    </row>
    <row r="9333" ht="24" customHeight="1" spans="16:18">
      <c r="P9333" s="399" t="str">
        <f>TEXT(daily!$B9333,"mmmm")</f>
        <v>January</v>
      </c>
      <c r="R9333" s="313" t="str">
        <f t="shared" si="185"/>
        <v>1900</v>
      </c>
    </row>
    <row r="9334" ht="24" customHeight="1" spans="16:18">
      <c r="P9334" s="399" t="str">
        <f>TEXT(daily!$B9334,"mmmm")</f>
        <v>January</v>
      </c>
      <c r="R9334" s="313" t="str">
        <f t="shared" si="185"/>
        <v>1900</v>
      </c>
    </row>
    <row r="9335" ht="24" customHeight="1" spans="16:18">
      <c r="P9335" s="399" t="str">
        <f>TEXT(daily!$B9335,"mmmm")</f>
        <v>January</v>
      </c>
      <c r="R9335" s="313" t="str">
        <f t="shared" si="185"/>
        <v>1900</v>
      </c>
    </row>
    <row r="9336" ht="24" customHeight="1" spans="16:18">
      <c r="P9336" s="399" t="str">
        <f>TEXT(daily!$B9336,"mmmm")</f>
        <v>January</v>
      </c>
      <c r="R9336" s="313" t="str">
        <f t="shared" si="185"/>
        <v>1900</v>
      </c>
    </row>
    <row r="9337" ht="24" customHeight="1" spans="16:18">
      <c r="P9337" s="399" t="str">
        <f>TEXT(daily!$B9337,"mmmm")</f>
        <v>January</v>
      </c>
      <c r="R9337" s="313" t="str">
        <f t="shared" si="185"/>
        <v>1900</v>
      </c>
    </row>
    <row r="9338" ht="24" customHeight="1" spans="16:18">
      <c r="P9338" s="399" t="str">
        <f>TEXT(daily!$B9338,"mmmm")</f>
        <v>January</v>
      </c>
      <c r="R9338" s="313" t="str">
        <f t="shared" si="185"/>
        <v>1900</v>
      </c>
    </row>
    <row r="9339" ht="24" customHeight="1" spans="16:18">
      <c r="P9339" s="399" t="str">
        <f>TEXT(daily!$B9339,"mmmm")</f>
        <v>January</v>
      </c>
      <c r="R9339" s="313" t="str">
        <f t="shared" si="185"/>
        <v>1900</v>
      </c>
    </row>
    <row r="9340" ht="24" customHeight="1" spans="16:18">
      <c r="P9340" s="399" t="str">
        <f>TEXT(daily!$B9340,"mmmm")</f>
        <v>January</v>
      </c>
      <c r="R9340" s="313" t="str">
        <f t="shared" si="185"/>
        <v>1900</v>
      </c>
    </row>
    <row r="9341" ht="24" customHeight="1" spans="16:18">
      <c r="P9341" s="399" t="str">
        <f>TEXT(daily!$B9341,"mmmm")</f>
        <v>January</v>
      </c>
      <c r="R9341" s="313" t="str">
        <f t="shared" si="185"/>
        <v>1900</v>
      </c>
    </row>
    <row r="9342" ht="24" customHeight="1" spans="16:18">
      <c r="P9342" s="399" t="str">
        <f>TEXT(daily!$B9342,"mmmm")</f>
        <v>January</v>
      </c>
      <c r="R9342" s="313" t="str">
        <f t="shared" si="185"/>
        <v>1900</v>
      </c>
    </row>
    <row r="9343" ht="24" customHeight="1" spans="16:18">
      <c r="P9343" s="399" t="str">
        <f>TEXT(daily!$B9343,"mmmm")</f>
        <v>January</v>
      </c>
      <c r="R9343" s="313" t="str">
        <f t="shared" si="185"/>
        <v>1900</v>
      </c>
    </row>
    <row r="9344" ht="24" customHeight="1" spans="16:18">
      <c r="P9344" s="399" t="str">
        <f>TEXT(daily!$B9344,"mmmm")</f>
        <v>January</v>
      </c>
      <c r="R9344" s="313" t="str">
        <f t="shared" si="185"/>
        <v>1900</v>
      </c>
    </row>
    <row r="9345" ht="24" customHeight="1" spans="16:18">
      <c r="P9345" s="399" t="str">
        <f>TEXT(daily!$B9345,"mmmm")</f>
        <v>January</v>
      </c>
      <c r="R9345" s="313" t="str">
        <f t="shared" si="185"/>
        <v>1900</v>
      </c>
    </row>
    <row r="9346" ht="24" customHeight="1" spans="16:18">
      <c r="P9346" s="399" t="str">
        <f>TEXT(daily!$B9346,"mmmm")</f>
        <v>January</v>
      </c>
      <c r="R9346" s="313" t="str">
        <f t="shared" si="185"/>
        <v>1900</v>
      </c>
    </row>
    <row r="9347" ht="24" customHeight="1" spans="16:18">
      <c r="P9347" s="399" t="str">
        <f>TEXT(daily!$B9347,"mmmm")</f>
        <v>January</v>
      </c>
      <c r="R9347" s="313" t="str">
        <f t="shared" si="185"/>
        <v>1900</v>
      </c>
    </row>
    <row r="9348" ht="24" customHeight="1" spans="16:18">
      <c r="P9348" s="399" t="str">
        <f>TEXT(daily!$B9348,"mmmm")</f>
        <v>January</v>
      </c>
      <c r="R9348" s="313" t="str">
        <f t="shared" si="185"/>
        <v>1900</v>
      </c>
    </row>
    <row r="9349" ht="24" customHeight="1" spans="16:18">
      <c r="P9349" s="399" t="str">
        <f>TEXT(daily!$B9349,"mmmm")</f>
        <v>January</v>
      </c>
      <c r="R9349" s="313" t="str">
        <f t="shared" si="185"/>
        <v>1900</v>
      </c>
    </row>
    <row r="9350" ht="24" customHeight="1" spans="16:18">
      <c r="P9350" s="399" t="str">
        <f>TEXT(daily!$B9350,"mmmm")</f>
        <v>January</v>
      </c>
      <c r="R9350" s="313" t="str">
        <f t="shared" si="185"/>
        <v>1900</v>
      </c>
    </row>
    <row r="9351" ht="24" customHeight="1" spans="16:18">
      <c r="P9351" s="399" t="str">
        <f>TEXT(daily!$B9351,"mmmm")</f>
        <v>January</v>
      </c>
      <c r="R9351" s="313" t="str">
        <f t="shared" si="185"/>
        <v>1900</v>
      </c>
    </row>
    <row r="9352" ht="24" customHeight="1" spans="16:18">
      <c r="P9352" s="399" t="str">
        <f>TEXT(daily!$B9352,"mmmm")</f>
        <v>January</v>
      </c>
      <c r="R9352" s="313" t="str">
        <f t="shared" si="185"/>
        <v>1900</v>
      </c>
    </row>
    <row r="9353" ht="24" customHeight="1" spans="16:18">
      <c r="P9353" s="399" t="str">
        <f>TEXT(daily!$B9353,"mmmm")</f>
        <v>January</v>
      </c>
      <c r="R9353" s="313" t="str">
        <f t="shared" si="185"/>
        <v>1900</v>
      </c>
    </row>
    <row r="9354" ht="24" customHeight="1" spans="16:18">
      <c r="P9354" s="399" t="str">
        <f>TEXT(daily!$B9354,"mmmm")</f>
        <v>January</v>
      </c>
      <c r="R9354" s="313" t="str">
        <f t="shared" si="185"/>
        <v>1900</v>
      </c>
    </row>
    <row r="9355" ht="24" customHeight="1" spans="16:18">
      <c r="P9355" s="399" t="str">
        <f>TEXT(daily!$B9355,"mmmm")</f>
        <v>January</v>
      </c>
      <c r="R9355" s="313" t="str">
        <f t="shared" si="185"/>
        <v>1900</v>
      </c>
    </row>
    <row r="9356" ht="24" customHeight="1" spans="16:18">
      <c r="P9356" s="399" t="str">
        <f>TEXT(daily!$B9356,"mmmm")</f>
        <v>January</v>
      </c>
      <c r="R9356" s="313" t="str">
        <f t="shared" si="185"/>
        <v>1900</v>
      </c>
    </row>
    <row r="9357" ht="24" customHeight="1" spans="16:18">
      <c r="P9357" s="399" t="str">
        <f>TEXT(daily!$B9357,"mmmm")</f>
        <v>January</v>
      </c>
      <c r="R9357" s="313" t="str">
        <f t="shared" si="185"/>
        <v>1900</v>
      </c>
    </row>
    <row r="9358" ht="24" customHeight="1" spans="16:18">
      <c r="P9358" s="399" t="str">
        <f>TEXT(daily!$B9358,"mmmm")</f>
        <v>January</v>
      </c>
      <c r="R9358" s="313" t="str">
        <f t="shared" si="185"/>
        <v>1900</v>
      </c>
    </row>
    <row r="9359" ht="24" customHeight="1" spans="16:18">
      <c r="P9359" s="399" t="str">
        <f>TEXT(daily!$B9359,"mmmm")</f>
        <v>January</v>
      </c>
      <c r="R9359" s="313" t="str">
        <f t="shared" ref="R9359:R9422" si="186">TEXT(B9359,"yyyy")</f>
        <v>1900</v>
      </c>
    </row>
    <row r="9360" ht="24" customHeight="1" spans="16:18">
      <c r="P9360" s="399" t="str">
        <f>TEXT(daily!$B9360,"mmmm")</f>
        <v>January</v>
      </c>
      <c r="R9360" s="313" t="str">
        <f t="shared" si="186"/>
        <v>1900</v>
      </c>
    </row>
    <row r="9361" ht="24" customHeight="1" spans="16:18">
      <c r="P9361" s="399" t="str">
        <f>TEXT(daily!$B9361,"mmmm")</f>
        <v>January</v>
      </c>
      <c r="R9361" s="313" t="str">
        <f t="shared" si="186"/>
        <v>1900</v>
      </c>
    </row>
    <row r="9362" ht="24" customHeight="1" spans="16:18">
      <c r="P9362" s="399" t="str">
        <f>TEXT(daily!$B9362,"mmmm")</f>
        <v>January</v>
      </c>
      <c r="R9362" s="313" t="str">
        <f t="shared" si="186"/>
        <v>1900</v>
      </c>
    </row>
    <row r="9363" ht="24" customHeight="1" spans="16:18">
      <c r="P9363" s="399" t="str">
        <f>TEXT(daily!$B9363,"mmmm")</f>
        <v>January</v>
      </c>
      <c r="R9363" s="313" t="str">
        <f t="shared" si="186"/>
        <v>1900</v>
      </c>
    </row>
    <row r="9364" ht="24" customHeight="1" spans="16:18">
      <c r="P9364" s="399" t="str">
        <f>TEXT(daily!$B9364,"mmmm")</f>
        <v>January</v>
      </c>
      <c r="R9364" s="313" t="str">
        <f t="shared" si="186"/>
        <v>1900</v>
      </c>
    </row>
    <row r="9365" ht="24" customHeight="1" spans="16:18">
      <c r="P9365" s="399" t="str">
        <f>TEXT(daily!$B9365,"mmmm")</f>
        <v>January</v>
      </c>
      <c r="R9365" s="313" t="str">
        <f t="shared" si="186"/>
        <v>1900</v>
      </c>
    </row>
    <row r="9366" ht="24" customHeight="1" spans="16:18">
      <c r="P9366" s="399" t="str">
        <f>TEXT(daily!$B9366,"mmmm")</f>
        <v>January</v>
      </c>
      <c r="R9366" s="313" t="str">
        <f t="shared" si="186"/>
        <v>1900</v>
      </c>
    </row>
    <row r="9367" ht="24" customHeight="1" spans="16:18">
      <c r="P9367" s="399" t="str">
        <f>TEXT(daily!$B9367,"mmmm")</f>
        <v>January</v>
      </c>
      <c r="R9367" s="313" t="str">
        <f t="shared" si="186"/>
        <v>1900</v>
      </c>
    </row>
    <row r="9368" ht="24" customHeight="1" spans="16:18">
      <c r="P9368" s="399" t="str">
        <f>TEXT(daily!$B9368,"mmmm")</f>
        <v>January</v>
      </c>
      <c r="R9368" s="313" t="str">
        <f t="shared" si="186"/>
        <v>1900</v>
      </c>
    </row>
    <row r="9369" ht="24" customHeight="1" spans="16:18">
      <c r="P9369" s="399" t="str">
        <f>TEXT(daily!$B9369,"mmmm")</f>
        <v>January</v>
      </c>
      <c r="R9369" s="313" t="str">
        <f t="shared" si="186"/>
        <v>1900</v>
      </c>
    </row>
    <row r="9370" ht="24" customHeight="1" spans="16:18">
      <c r="P9370" s="399" t="str">
        <f>TEXT(daily!$B9370,"mmmm")</f>
        <v>January</v>
      </c>
      <c r="R9370" s="313" t="str">
        <f t="shared" si="186"/>
        <v>1900</v>
      </c>
    </row>
    <row r="9371" ht="24" customHeight="1" spans="16:18">
      <c r="P9371" s="399" t="str">
        <f>TEXT(daily!$B9371,"mmmm")</f>
        <v>January</v>
      </c>
      <c r="R9371" s="313" t="str">
        <f t="shared" si="186"/>
        <v>1900</v>
      </c>
    </row>
    <row r="9372" ht="24" customHeight="1" spans="16:18">
      <c r="P9372" s="399" t="str">
        <f>TEXT(daily!$B9372,"mmmm")</f>
        <v>January</v>
      </c>
      <c r="R9372" s="313" t="str">
        <f t="shared" si="186"/>
        <v>1900</v>
      </c>
    </row>
    <row r="9373" ht="24" customHeight="1" spans="16:18">
      <c r="P9373" s="399" t="str">
        <f>TEXT(daily!$B9373,"mmmm")</f>
        <v>January</v>
      </c>
      <c r="R9373" s="313" t="str">
        <f t="shared" si="186"/>
        <v>1900</v>
      </c>
    </row>
    <row r="9374" ht="24" customHeight="1" spans="16:18">
      <c r="P9374" s="399" t="str">
        <f>TEXT(daily!$B9374,"mmmm")</f>
        <v>January</v>
      </c>
      <c r="R9374" s="313" t="str">
        <f t="shared" si="186"/>
        <v>1900</v>
      </c>
    </row>
    <row r="9375" ht="24" customHeight="1" spans="16:18">
      <c r="P9375" s="399" t="str">
        <f>TEXT(daily!$B9375,"mmmm")</f>
        <v>January</v>
      </c>
      <c r="R9375" s="313" t="str">
        <f t="shared" si="186"/>
        <v>1900</v>
      </c>
    </row>
    <row r="9376" ht="24" customHeight="1" spans="16:18">
      <c r="P9376" s="399" t="str">
        <f>TEXT(daily!$B9376,"mmmm")</f>
        <v>January</v>
      </c>
      <c r="R9376" s="313" t="str">
        <f t="shared" si="186"/>
        <v>1900</v>
      </c>
    </row>
    <row r="9377" ht="24" customHeight="1" spans="16:18">
      <c r="P9377" s="399" t="str">
        <f>TEXT(daily!$B9377,"mmmm")</f>
        <v>January</v>
      </c>
      <c r="R9377" s="313" t="str">
        <f t="shared" si="186"/>
        <v>1900</v>
      </c>
    </row>
    <row r="9378" ht="24" customHeight="1" spans="16:18">
      <c r="P9378" s="399" t="str">
        <f>TEXT(daily!$B9378,"mmmm")</f>
        <v>January</v>
      </c>
      <c r="R9378" s="313" t="str">
        <f t="shared" si="186"/>
        <v>1900</v>
      </c>
    </row>
    <row r="9379" ht="24" customHeight="1" spans="16:18">
      <c r="P9379" s="399" t="str">
        <f>TEXT(daily!$B9379,"mmmm")</f>
        <v>January</v>
      </c>
      <c r="R9379" s="313" t="str">
        <f t="shared" si="186"/>
        <v>1900</v>
      </c>
    </row>
    <row r="9380" ht="24" customHeight="1" spans="16:18">
      <c r="P9380" s="399" t="str">
        <f>TEXT(daily!$B9380,"mmmm")</f>
        <v>January</v>
      </c>
      <c r="R9380" s="313" t="str">
        <f t="shared" si="186"/>
        <v>1900</v>
      </c>
    </row>
    <row r="9381" ht="24" customHeight="1" spans="16:18">
      <c r="P9381" s="399" t="str">
        <f>TEXT(daily!$B9381,"mmmm")</f>
        <v>January</v>
      </c>
      <c r="R9381" s="313" t="str">
        <f t="shared" si="186"/>
        <v>1900</v>
      </c>
    </row>
    <row r="9382" ht="24" customHeight="1" spans="16:18">
      <c r="P9382" s="399" t="str">
        <f>TEXT(daily!$B9382,"mmmm")</f>
        <v>January</v>
      </c>
      <c r="R9382" s="313" t="str">
        <f t="shared" si="186"/>
        <v>1900</v>
      </c>
    </row>
    <row r="9383" ht="24" customHeight="1" spans="16:18">
      <c r="P9383" s="399" t="str">
        <f>TEXT(daily!$B9383,"mmmm")</f>
        <v>January</v>
      </c>
      <c r="R9383" s="313" t="str">
        <f t="shared" si="186"/>
        <v>1900</v>
      </c>
    </row>
    <row r="9384" ht="24" customHeight="1" spans="16:18">
      <c r="P9384" s="399" t="str">
        <f>TEXT(daily!$B9384,"mmmm")</f>
        <v>January</v>
      </c>
      <c r="R9384" s="313" t="str">
        <f t="shared" si="186"/>
        <v>1900</v>
      </c>
    </row>
    <row r="9385" ht="24" customHeight="1" spans="16:18">
      <c r="P9385" s="399" t="str">
        <f>TEXT(daily!$B9385,"mmmm")</f>
        <v>January</v>
      </c>
      <c r="R9385" s="313" t="str">
        <f t="shared" si="186"/>
        <v>1900</v>
      </c>
    </row>
    <row r="9386" ht="24" customHeight="1" spans="16:18">
      <c r="P9386" s="399" t="str">
        <f>TEXT(daily!$B9386,"mmmm")</f>
        <v>January</v>
      </c>
      <c r="R9386" s="313" t="str">
        <f t="shared" si="186"/>
        <v>1900</v>
      </c>
    </row>
    <row r="9387" ht="24" customHeight="1" spans="16:18">
      <c r="P9387" s="399" t="str">
        <f>TEXT(daily!$B9387,"mmmm")</f>
        <v>January</v>
      </c>
      <c r="R9387" s="313" t="str">
        <f t="shared" si="186"/>
        <v>1900</v>
      </c>
    </row>
    <row r="9388" ht="24" customHeight="1" spans="16:18">
      <c r="P9388" s="399" t="str">
        <f>TEXT(daily!$B9388,"mmmm")</f>
        <v>January</v>
      </c>
      <c r="R9388" s="313" t="str">
        <f t="shared" si="186"/>
        <v>1900</v>
      </c>
    </row>
    <row r="9389" ht="24" customHeight="1" spans="16:18">
      <c r="P9389" s="399" t="str">
        <f>TEXT(daily!$B9389,"mmmm")</f>
        <v>January</v>
      </c>
      <c r="R9389" s="313" t="str">
        <f t="shared" si="186"/>
        <v>1900</v>
      </c>
    </row>
    <row r="9390" ht="24" customHeight="1" spans="16:18">
      <c r="P9390" s="399" t="str">
        <f>TEXT(daily!$B9390,"mmmm")</f>
        <v>January</v>
      </c>
      <c r="R9390" s="313" t="str">
        <f t="shared" si="186"/>
        <v>1900</v>
      </c>
    </row>
    <row r="9391" ht="24" customHeight="1" spans="16:18">
      <c r="P9391" s="399" t="str">
        <f>TEXT(daily!$B9391,"mmmm")</f>
        <v>January</v>
      </c>
      <c r="R9391" s="313" t="str">
        <f t="shared" si="186"/>
        <v>1900</v>
      </c>
    </row>
    <row r="9392" ht="24" customHeight="1" spans="16:18">
      <c r="P9392" s="399" t="str">
        <f>TEXT(daily!$B9392,"mmmm")</f>
        <v>January</v>
      </c>
      <c r="R9392" s="313" t="str">
        <f t="shared" si="186"/>
        <v>1900</v>
      </c>
    </row>
    <row r="9393" ht="24" customHeight="1" spans="16:18">
      <c r="P9393" s="399" t="str">
        <f>TEXT(daily!$B9393,"mmmm")</f>
        <v>January</v>
      </c>
      <c r="R9393" s="313" t="str">
        <f t="shared" si="186"/>
        <v>1900</v>
      </c>
    </row>
    <row r="9394" ht="24" customHeight="1" spans="16:18">
      <c r="P9394" s="399" t="str">
        <f>TEXT(daily!$B9394,"mmmm")</f>
        <v>January</v>
      </c>
      <c r="R9394" s="313" t="str">
        <f t="shared" si="186"/>
        <v>1900</v>
      </c>
    </row>
    <row r="9395" ht="24" customHeight="1" spans="16:18">
      <c r="P9395" s="399" t="str">
        <f>TEXT(daily!$B9395,"mmmm")</f>
        <v>January</v>
      </c>
      <c r="R9395" s="313" t="str">
        <f t="shared" si="186"/>
        <v>1900</v>
      </c>
    </row>
    <row r="9396" ht="24" customHeight="1" spans="16:18">
      <c r="P9396" s="399" t="str">
        <f>TEXT(daily!$B9396,"mmmm")</f>
        <v>January</v>
      </c>
      <c r="R9396" s="313" t="str">
        <f t="shared" si="186"/>
        <v>1900</v>
      </c>
    </row>
    <row r="9397" ht="24" customHeight="1" spans="16:18">
      <c r="P9397" s="399" t="str">
        <f>TEXT(daily!$B9397,"mmmm")</f>
        <v>January</v>
      </c>
      <c r="R9397" s="313" t="str">
        <f t="shared" si="186"/>
        <v>1900</v>
      </c>
    </row>
    <row r="9398" ht="24" customHeight="1" spans="16:18">
      <c r="P9398" s="399" t="str">
        <f>TEXT(daily!$B9398,"mmmm")</f>
        <v>January</v>
      </c>
      <c r="R9398" s="313" t="str">
        <f t="shared" si="186"/>
        <v>1900</v>
      </c>
    </row>
    <row r="9399" ht="24" customHeight="1" spans="16:18">
      <c r="P9399" s="399" t="str">
        <f>TEXT(daily!$B9399,"mmmm")</f>
        <v>January</v>
      </c>
      <c r="R9399" s="313" t="str">
        <f t="shared" si="186"/>
        <v>1900</v>
      </c>
    </row>
    <row r="9400" ht="24" customHeight="1" spans="16:18">
      <c r="P9400" s="399" t="str">
        <f>TEXT(daily!$B9400,"mmmm")</f>
        <v>January</v>
      </c>
      <c r="R9400" s="313" t="str">
        <f t="shared" si="186"/>
        <v>1900</v>
      </c>
    </row>
    <row r="9401" ht="24" customHeight="1" spans="16:18">
      <c r="P9401" s="399" t="str">
        <f>TEXT(daily!$B9401,"mmmm")</f>
        <v>January</v>
      </c>
      <c r="R9401" s="313" t="str">
        <f t="shared" si="186"/>
        <v>1900</v>
      </c>
    </row>
    <row r="9402" ht="24" customHeight="1" spans="16:18">
      <c r="P9402" s="399" t="str">
        <f>TEXT(daily!$B9402,"mmmm")</f>
        <v>January</v>
      </c>
      <c r="R9402" s="313" t="str">
        <f t="shared" si="186"/>
        <v>1900</v>
      </c>
    </row>
    <row r="9403" ht="24" customHeight="1" spans="16:18">
      <c r="P9403" s="399" t="str">
        <f>TEXT(daily!$B9403,"mmmm")</f>
        <v>January</v>
      </c>
      <c r="R9403" s="313" t="str">
        <f t="shared" si="186"/>
        <v>1900</v>
      </c>
    </row>
    <row r="9404" ht="24" customHeight="1" spans="16:18">
      <c r="P9404" s="399" t="str">
        <f>TEXT(daily!$B9404,"mmmm")</f>
        <v>January</v>
      </c>
      <c r="R9404" s="313" t="str">
        <f t="shared" si="186"/>
        <v>1900</v>
      </c>
    </row>
    <row r="9405" ht="24" customHeight="1" spans="16:18">
      <c r="P9405" s="399" t="str">
        <f>TEXT(daily!$B9405,"mmmm")</f>
        <v>January</v>
      </c>
      <c r="R9405" s="313" t="str">
        <f t="shared" si="186"/>
        <v>1900</v>
      </c>
    </row>
    <row r="9406" ht="24" customHeight="1" spans="16:18">
      <c r="P9406" s="399" t="str">
        <f>TEXT(daily!$B9406,"mmmm")</f>
        <v>January</v>
      </c>
      <c r="R9406" s="313" t="str">
        <f t="shared" si="186"/>
        <v>1900</v>
      </c>
    </row>
    <row r="9407" ht="24" customHeight="1" spans="16:18">
      <c r="P9407" s="399" t="str">
        <f>TEXT(daily!$B9407,"mmmm")</f>
        <v>January</v>
      </c>
      <c r="R9407" s="313" t="str">
        <f t="shared" si="186"/>
        <v>1900</v>
      </c>
    </row>
    <row r="9408" ht="24" customHeight="1" spans="16:18">
      <c r="P9408" s="399" t="str">
        <f>TEXT(daily!$B9408,"mmmm")</f>
        <v>January</v>
      </c>
      <c r="R9408" s="313" t="str">
        <f t="shared" si="186"/>
        <v>1900</v>
      </c>
    </row>
    <row r="9409" ht="24" customHeight="1" spans="16:18">
      <c r="P9409" s="399" t="str">
        <f>TEXT(daily!$B9409,"mmmm")</f>
        <v>January</v>
      </c>
      <c r="R9409" s="313" t="str">
        <f t="shared" si="186"/>
        <v>1900</v>
      </c>
    </row>
    <row r="9410" ht="24" customHeight="1" spans="16:18">
      <c r="P9410" s="399" t="str">
        <f>TEXT(daily!$B9410,"mmmm")</f>
        <v>January</v>
      </c>
      <c r="R9410" s="313" t="str">
        <f t="shared" si="186"/>
        <v>1900</v>
      </c>
    </row>
    <row r="9411" ht="24" customHeight="1" spans="16:18">
      <c r="P9411" s="399" t="str">
        <f>TEXT(daily!$B9411,"mmmm")</f>
        <v>January</v>
      </c>
      <c r="R9411" s="313" t="str">
        <f t="shared" si="186"/>
        <v>1900</v>
      </c>
    </row>
    <row r="9412" ht="24" customHeight="1" spans="16:18">
      <c r="P9412" s="399" t="str">
        <f>TEXT(daily!$B9412,"mmmm")</f>
        <v>January</v>
      </c>
      <c r="R9412" s="313" t="str">
        <f t="shared" si="186"/>
        <v>1900</v>
      </c>
    </row>
    <row r="9413" ht="24" customHeight="1" spans="16:18">
      <c r="P9413" s="399" t="str">
        <f>TEXT(daily!$B9413,"mmmm")</f>
        <v>January</v>
      </c>
      <c r="R9413" s="313" t="str">
        <f t="shared" si="186"/>
        <v>1900</v>
      </c>
    </row>
    <row r="9414" ht="24" customHeight="1" spans="16:18">
      <c r="P9414" s="399" t="str">
        <f>TEXT(daily!$B9414,"mmmm")</f>
        <v>January</v>
      </c>
      <c r="R9414" s="313" t="str">
        <f t="shared" si="186"/>
        <v>1900</v>
      </c>
    </row>
    <row r="9415" ht="24" customHeight="1" spans="16:18">
      <c r="P9415" s="399" t="str">
        <f>TEXT(daily!$B9415,"mmmm")</f>
        <v>January</v>
      </c>
      <c r="R9415" s="313" t="str">
        <f t="shared" si="186"/>
        <v>1900</v>
      </c>
    </row>
    <row r="9416" ht="24" customHeight="1" spans="16:18">
      <c r="P9416" s="399" t="str">
        <f>TEXT(daily!$B9416,"mmmm")</f>
        <v>January</v>
      </c>
      <c r="R9416" s="313" t="str">
        <f t="shared" si="186"/>
        <v>1900</v>
      </c>
    </row>
    <row r="9417" ht="24" customHeight="1" spans="16:18">
      <c r="P9417" s="399" t="str">
        <f>TEXT(daily!$B9417,"mmmm")</f>
        <v>January</v>
      </c>
      <c r="R9417" s="313" t="str">
        <f t="shared" si="186"/>
        <v>1900</v>
      </c>
    </row>
    <row r="9418" ht="24" customHeight="1" spans="16:18">
      <c r="P9418" s="399" t="str">
        <f>TEXT(daily!$B9418,"mmmm")</f>
        <v>January</v>
      </c>
      <c r="R9418" s="313" t="str">
        <f t="shared" si="186"/>
        <v>1900</v>
      </c>
    </row>
    <row r="9419" ht="24" customHeight="1" spans="16:18">
      <c r="P9419" s="399" t="str">
        <f>TEXT(daily!$B9419,"mmmm")</f>
        <v>January</v>
      </c>
      <c r="R9419" s="313" t="str">
        <f t="shared" si="186"/>
        <v>1900</v>
      </c>
    </row>
    <row r="9420" ht="24" customHeight="1" spans="16:18">
      <c r="P9420" s="399" t="str">
        <f>TEXT(daily!$B9420,"mmmm")</f>
        <v>January</v>
      </c>
      <c r="R9420" s="313" t="str">
        <f t="shared" si="186"/>
        <v>1900</v>
      </c>
    </row>
    <row r="9421" ht="24" customHeight="1" spans="16:18">
      <c r="P9421" s="399" t="str">
        <f>TEXT(daily!$B9421,"mmmm")</f>
        <v>January</v>
      </c>
      <c r="R9421" s="313" t="str">
        <f t="shared" si="186"/>
        <v>1900</v>
      </c>
    </row>
    <row r="9422" ht="24" customHeight="1" spans="16:18">
      <c r="P9422" s="399" t="str">
        <f>TEXT(daily!$B9422,"mmmm")</f>
        <v>January</v>
      </c>
      <c r="R9422" s="313" t="str">
        <f t="shared" si="186"/>
        <v>1900</v>
      </c>
    </row>
    <row r="9423" ht="24" customHeight="1" spans="16:18">
      <c r="P9423" s="399" t="str">
        <f>TEXT(daily!$B9423,"mmmm")</f>
        <v>January</v>
      </c>
      <c r="R9423" s="313" t="str">
        <f t="shared" ref="R9423:R9486" si="187">TEXT(B9423,"yyyy")</f>
        <v>1900</v>
      </c>
    </row>
    <row r="9424" ht="24" customHeight="1" spans="16:18">
      <c r="P9424" s="399" t="str">
        <f>TEXT(daily!$B9424,"mmmm")</f>
        <v>January</v>
      </c>
      <c r="R9424" s="313" t="str">
        <f t="shared" si="187"/>
        <v>1900</v>
      </c>
    </row>
    <row r="9425" ht="24" customHeight="1" spans="16:18">
      <c r="P9425" s="399" t="str">
        <f>TEXT(daily!$B9425,"mmmm")</f>
        <v>January</v>
      </c>
      <c r="R9425" s="313" t="str">
        <f t="shared" si="187"/>
        <v>1900</v>
      </c>
    </row>
    <row r="9426" ht="24" customHeight="1" spans="16:18">
      <c r="P9426" s="399" t="str">
        <f>TEXT(daily!$B9426,"mmmm")</f>
        <v>January</v>
      </c>
      <c r="R9426" s="313" t="str">
        <f t="shared" si="187"/>
        <v>1900</v>
      </c>
    </row>
    <row r="9427" ht="24" customHeight="1" spans="16:18">
      <c r="P9427" s="399" t="str">
        <f>TEXT(daily!$B9427,"mmmm")</f>
        <v>January</v>
      </c>
      <c r="R9427" s="313" t="str">
        <f t="shared" si="187"/>
        <v>1900</v>
      </c>
    </row>
    <row r="9428" ht="24" customHeight="1" spans="16:18">
      <c r="P9428" s="399" t="str">
        <f>TEXT(daily!$B9428,"mmmm")</f>
        <v>January</v>
      </c>
      <c r="R9428" s="313" t="str">
        <f t="shared" si="187"/>
        <v>1900</v>
      </c>
    </row>
    <row r="9429" ht="24" customHeight="1" spans="16:18">
      <c r="P9429" s="399" t="str">
        <f>TEXT(daily!$B9429,"mmmm")</f>
        <v>January</v>
      </c>
      <c r="R9429" s="313" t="str">
        <f t="shared" si="187"/>
        <v>1900</v>
      </c>
    </row>
    <row r="9430" ht="24" customHeight="1" spans="16:18">
      <c r="P9430" s="399" t="str">
        <f>TEXT(daily!$B9430,"mmmm")</f>
        <v>January</v>
      </c>
      <c r="R9430" s="313" t="str">
        <f t="shared" si="187"/>
        <v>1900</v>
      </c>
    </row>
    <row r="9431" ht="24" customHeight="1" spans="16:18">
      <c r="P9431" s="399" t="str">
        <f>TEXT(daily!$B9431,"mmmm")</f>
        <v>January</v>
      </c>
      <c r="R9431" s="313" t="str">
        <f t="shared" si="187"/>
        <v>1900</v>
      </c>
    </row>
    <row r="9432" ht="24" customHeight="1" spans="16:18">
      <c r="P9432" s="399" t="str">
        <f>TEXT(daily!$B9432,"mmmm")</f>
        <v>January</v>
      </c>
      <c r="R9432" s="313" t="str">
        <f t="shared" si="187"/>
        <v>1900</v>
      </c>
    </row>
    <row r="9433" ht="24" customHeight="1" spans="16:18">
      <c r="P9433" s="399" t="str">
        <f>TEXT(daily!$B9433,"mmmm")</f>
        <v>January</v>
      </c>
      <c r="R9433" s="313" t="str">
        <f t="shared" si="187"/>
        <v>1900</v>
      </c>
    </row>
    <row r="9434" ht="24" customHeight="1" spans="16:18">
      <c r="P9434" s="399" t="str">
        <f>TEXT(daily!$B9434,"mmmm")</f>
        <v>January</v>
      </c>
      <c r="R9434" s="313" t="str">
        <f t="shared" si="187"/>
        <v>1900</v>
      </c>
    </row>
    <row r="9435" ht="24" customHeight="1" spans="16:18">
      <c r="P9435" s="399" t="str">
        <f>TEXT(daily!$B9435,"mmmm")</f>
        <v>January</v>
      </c>
      <c r="R9435" s="313" t="str">
        <f t="shared" si="187"/>
        <v>1900</v>
      </c>
    </row>
    <row r="9436" ht="24" customHeight="1" spans="16:18">
      <c r="P9436" s="399" t="str">
        <f>TEXT(daily!$B9436,"mmmm")</f>
        <v>January</v>
      </c>
      <c r="R9436" s="313" t="str">
        <f t="shared" si="187"/>
        <v>1900</v>
      </c>
    </row>
    <row r="9437" ht="24" customHeight="1" spans="16:18">
      <c r="P9437" s="399" t="str">
        <f>TEXT(daily!$B9437,"mmmm")</f>
        <v>January</v>
      </c>
      <c r="R9437" s="313" t="str">
        <f t="shared" si="187"/>
        <v>1900</v>
      </c>
    </row>
    <row r="9438" ht="24" customHeight="1" spans="16:18">
      <c r="P9438" s="399" t="str">
        <f>TEXT(daily!$B9438,"mmmm")</f>
        <v>January</v>
      </c>
      <c r="R9438" s="313" t="str">
        <f t="shared" si="187"/>
        <v>1900</v>
      </c>
    </row>
    <row r="9439" ht="24" customHeight="1" spans="16:18">
      <c r="P9439" s="399" t="str">
        <f>TEXT(daily!$B9439,"mmmm")</f>
        <v>January</v>
      </c>
      <c r="R9439" s="313" t="str">
        <f t="shared" si="187"/>
        <v>1900</v>
      </c>
    </row>
    <row r="9440" ht="24" customHeight="1" spans="16:18">
      <c r="P9440" s="399" t="str">
        <f>TEXT(daily!$B9440,"mmmm")</f>
        <v>January</v>
      </c>
      <c r="R9440" s="313" t="str">
        <f t="shared" si="187"/>
        <v>1900</v>
      </c>
    </row>
    <row r="9441" ht="24" customHeight="1" spans="16:18">
      <c r="P9441" s="399" t="str">
        <f>TEXT(daily!$B9441,"mmmm")</f>
        <v>January</v>
      </c>
      <c r="R9441" s="313" t="str">
        <f t="shared" si="187"/>
        <v>1900</v>
      </c>
    </row>
    <row r="9442" ht="24" customHeight="1" spans="16:18">
      <c r="P9442" s="399" t="str">
        <f>TEXT(daily!$B9442,"mmmm")</f>
        <v>January</v>
      </c>
      <c r="R9442" s="313" t="str">
        <f t="shared" si="187"/>
        <v>1900</v>
      </c>
    </row>
    <row r="9443" ht="24" customHeight="1" spans="16:18">
      <c r="P9443" s="399" t="str">
        <f>TEXT(daily!$B9443,"mmmm")</f>
        <v>January</v>
      </c>
      <c r="R9443" s="313" t="str">
        <f t="shared" si="187"/>
        <v>1900</v>
      </c>
    </row>
    <row r="9444" ht="24" customHeight="1" spans="16:18">
      <c r="P9444" s="399" t="str">
        <f>TEXT(daily!$B9444,"mmmm")</f>
        <v>January</v>
      </c>
      <c r="R9444" s="313" t="str">
        <f t="shared" si="187"/>
        <v>1900</v>
      </c>
    </row>
    <row r="9445" ht="24" customHeight="1" spans="16:18">
      <c r="P9445" s="399" t="str">
        <f>TEXT(daily!$B9445,"mmmm")</f>
        <v>January</v>
      </c>
      <c r="R9445" s="313" t="str">
        <f t="shared" si="187"/>
        <v>1900</v>
      </c>
    </row>
    <row r="9446" ht="24" customHeight="1" spans="16:18">
      <c r="P9446" s="399" t="str">
        <f>TEXT(daily!$B9446,"mmmm")</f>
        <v>January</v>
      </c>
      <c r="R9446" s="313" t="str">
        <f t="shared" si="187"/>
        <v>1900</v>
      </c>
    </row>
    <row r="9447" ht="24" customHeight="1" spans="16:18">
      <c r="P9447" s="399" t="str">
        <f>TEXT(daily!$B9447,"mmmm")</f>
        <v>January</v>
      </c>
      <c r="R9447" s="313" t="str">
        <f t="shared" si="187"/>
        <v>1900</v>
      </c>
    </row>
    <row r="9448" ht="24" customHeight="1" spans="16:18">
      <c r="P9448" s="399" t="str">
        <f>TEXT(daily!$B9448,"mmmm")</f>
        <v>January</v>
      </c>
      <c r="R9448" s="313" t="str">
        <f t="shared" si="187"/>
        <v>1900</v>
      </c>
    </row>
    <row r="9449" ht="24" customHeight="1" spans="16:18">
      <c r="P9449" s="399" t="str">
        <f>TEXT(daily!$B9449,"mmmm")</f>
        <v>January</v>
      </c>
      <c r="R9449" s="313" t="str">
        <f t="shared" si="187"/>
        <v>1900</v>
      </c>
    </row>
    <row r="9450" ht="24" customHeight="1" spans="16:18">
      <c r="P9450" s="399" t="str">
        <f>TEXT(daily!$B9450,"mmmm")</f>
        <v>January</v>
      </c>
      <c r="R9450" s="313" t="str">
        <f t="shared" si="187"/>
        <v>1900</v>
      </c>
    </row>
    <row r="9451" ht="24" customHeight="1" spans="16:18">
      <c r="P9451" s="399" t="str">
        <f>TEXT(daily!$B9451,"mmmm")</f>
        <v>January</v>
      </c>
      <c r="R9451" s="313" t="str">
        <f t="shared" si="187"/>
        <v>1900</v>
      </c>
    </row>
    <row r="9452" ht="24" customHeight="1" spans="16:18">
      <c r="P9452" s="399" t="str">
        <f>TEXT(daily!$B9452,"mmmm")</f>
        <v>January</v>
      </c>
      <c r="R9452" s="313" t="str">
        <f t="shared" si="187"/>
        <v>1900</v>
      </c>
    </row>
    <row r="9453" ht="24" customHeight="1" spans="16:18">
      <c r="P9453" s="399" t="str">
        <f>TEXT(daily!$B9453,"mmmm")</f>
        <v>January</v>
      </c>
      <c r="R9453" s="313" t="str">
        <f t="shared" si="187"/>
        <v>1900</v>
      </c>
    </row>
    <row r="9454" ht="24" customHeight="1" spans="16:18">
      <c r="P9454" s="399" t="str">
        <f>TEXT(daily!$B9454,"mmmm")</f>
        <v>January</v>
      </c>
      <c r="R9454" s="313" t="str">
        <f t="shared" si="187"/>
        <v>1900</v>
      </c>
    </row>
    <row r="9455" ht="24" customHeight="1" spans="16:18">
      <c r="P9455" s="399" t="str">
        <f>TEXT(daily!$B9455,"mmmm")</f>
        <v>January</v>
      </c>
      <c r="R9455" s="313" t="str">
        <f t="shared" si="187"/>
        <v>1900</v>
      </c>
    </row>
    <row r="9456" ht="24" customHeight="1" spans="16:18">
      <c r="P9456" s="399" t="str">
        <f>TEXT(daily!$B9456,"mmmm")</f>
        <v>January</v>
      </c>
      <c r="R9456" s="313" t="str">
        <f t="shared" si="187"/>
        <v>1900</v>
      </c>
    </row>
    <row r="9457" ht="24" customHeight="1" spans="16:18">
      <c r="P9457" s="399" t="str">
        <f>TEXT(daily!$B9457,"mmmm")</f>
        <v>January</v>
      </c>
      <c r="R9457" s="313" t="str">
        <f t="shared" si="187"/>
        <v>1900</v>
      </c>
    </row>
    <row r="9458" ht="24" customHeight="1" spans="16:18">
      <c r="P9458" s="399" t="str">
        <f>TEXT(daily!$B9458,"mmmm")</f>
        <v>January</v>
      </c>
      <c r="R9458" s="313" t="str">
        <f t="shared" si="187"/>
        <v>1900</v>
      </c>
    </row>
    <row r="9459" ht="24" customHeight="1" spans="16:18">
      <c r="P9459" s="399" t="str">
        <f>TEXT(daily!$B9459,"mmmm")</f>
        <v>January</v>
      </c>
      <c r="R9459" s="313" t="str">
        <f t="shared" si="187"/>
        <v>1900</v>
      </c>
    </row>
    <row r="9460" ht="24" customHeight="1" spans="16:18">
      <c r="P9460" s="399" t="str">
        <f>TEXT(daily!$B9460,"mmmm")</f>
        <v>January</v>
      </c>
      <c r="R9460" s="313" t="str">
        <f t="shared" si="187"/>
        <v>1900</v>
      </c>
    </row>
    <row r="9461" ht="24" customHeight="1" spans="16:18">
      <c r="P9461" s="399" t="str">
        <f>TEXT(daily!$B9461,"mmmm")</f>
        <v>January</v>
      </c>
      <c r="R9461" s="313" t="str">
        <f t="shared" si="187"/>
        <v>1900</v>
      </c>
    </row>
    <row r="9462" ht="24" customHeight="1" spans="16:18">
      <c r="P9462" s="399" t="str">
        <f>TEXT(daily!$B9462,"mmmm")</f>
        <v>January</v>
      </c>
      <c r="R9462" s="313" t="str">
        <f t="shared" si="187"/>
        <v>1900</v>
      </c>
    </row>
    <row r="9463" ht="24" customHeight="1" spans="16:18">
      <c r="P9463" s="399" t="str">
        <f>TEXT(daily!$B9463,"mmmm")</f>
        <v>January</v>
      </c>
      <c r="R9463" s="313" t="str">
        <f t="shared" si="187"/>
        <v>1900</v>
      </c>
    </row>
    <row r="9464" ht="24" customHeight="1" spans="16:18">
      <c r="P9464" s="399" t="str">
        <f>TEXT(daily!$B9464,"mmmm")</f>
        <v>January</v>
      </c>
      <c r="R9464" s="313" t="str">
        <f t="shared" si="187"/>
        <v>1900</v>
      </c>
    </row>
    <row r="9465" ht="24" customHeight="1" spans="16:18">
      <c r="P9465" s="399" t="str">
        <f>TEXT(daily!$B9465,"mmmm")</f>
        <v>January</v>
      </c>
      <c r="R9465" s="313" t="str">
        <f t="shared" si="187"/>
        <v>1900</v>
      </c>
    </row>
    <row r="9466" ht="24" customHeight="1" spans="16:18">
      <c r="P9466" s="399" t="str">
        <f>TEXT(daily!$B9466,"mmmm")</f>
        <v>January</v>
      </c>
      <c r="R9466" s="313" t="str">
        <f t="shared" si="187"/>
        <v>1900</v>
      </c>
    </row>
    <row r="9467" ht="24" customHeight="1" spans="16:18">
      <c r="P9467" s="399" t="str">
        <f>TEXT(daily!$B9467,"mmmm")</f>
        <v>January</v>
      </c>
      <c r="R9467" s="313" t="str">
        <f t="shared" si="187"/>
        <v>1900</v>
      </c>
    </row>
    <row r="9468" ht="24" customHeight="1" spans="16:18">
      <c r="P9468" s="399" t="str">
        <f>TEXT(daily!$B9468,"mmmm")</f>
        <v>January</v>
      </c>
      <c r="R9468" s="313" t="str">
        <f t="shared" si="187"/>
        <v>1900</v>
      </c>
    </row>
    <row r="9469" ht="24" customHeight="1" spans="16:18">
      <c r="P9469" s="399" t="str">
        <f>TEXT(daily!$B9469,"mmmm")</f>
        <v>January</v>
      </c>
      <c r="R9469" s="313" t="str">
        <f t="shared" si="187"/>
        <v>1900</v>
      </c>
    </row>
    <row r="9470" ht="24" customHeight="1" spans="16:18">
      <c r="P9470" s="399" t="str">
        <f>TEXT(daily!$B9470,"mmmm")</f>
        <v>January</v>
      </c>
      <c r="R9470" s="313" t="str">
        <f t="shared" si="187"/>
        <v>1900</v>
      </c>
    </row>
    <row r="9471" ht="24" customHeight="1" spans="16:18">
      <c r="P9471" s="399" t="str">
        <f>TEXT(daily!$B9471,"mmmm")</f>
        <v>January</v>
      </c>
      <c r="R9471" s="313" t="str">
        <f t="shared" si="187"/>
        <v>1900</v>
      </c>
    </row>
    <row r="9472" ht="24" customHeight="1" spans="16:18">
      <c r="P9472" s="399" t="str">
        <f>TEXT(daily!$B9472,"mmmm")</f>
        <v>January</v>
      </c>
      <c r="R9472" s="313" t="str">
        <f t="shared" si="187"/>
        <v>1900</v>
      </c>
    </row>
    <row r="9473" ht="24" customHeight="1" spans="16:18">
      <c r="P9473" s="399" t="str">
        <f>TEXT(daily!$B9473,"mmmm")</f>
        <v>January</v>
      </c>
      <c r="R9473" s="313" t="str">
        <f t="shared" si="187"/>
        <v>1900</v>
      </c>
    </row>
    <row r="9474" ht="24" customHeight="1" spans="16:18">
      <c r="P9474" s="399" t="str">
        <f>TEXT(daily!$B9474,"mmmm")</f>
        <v>January</v>
      </c>
      <c r="R9474" s="313" t="str">
        <f t="shared" si="187"/>
        <v>1900</v>
      </c>
    </row>
    <row r="9475" ht="24" customHeight="1" spans="16:18">
      <c r="P9475" s="399" t="str">
        <f>TEXT(daily!$B9475,"mmmm")</f>
        <v>January</v>
      </c>
      <c r="R9475" s="313" t="str">
        <f t="shared" si="187"/>
        <v>1900</v>
      </c>
    </row>
    <row r="9476" ht="24" customHeight="1" spans="16:18">
      <c r="P9476" s="399" t="str">
        <f>TEXT(daily!$B9476,"mmmm")</f>
        <v>January</v>
      </c>
      <c r="R9476" s="313" t="str">
        <f t="shared" si="187"/>
        <v>1900</v>
      </c>
    </row>
    <row r="9477" ht="24" customHeight="1" spans="16:18">
      <c r="P9477" s="399" t="str">
        <f>TEXT(daily!$B9477,"mmmm")</f>
        <v>January</v>
      </c>
      <c r="R9477" s="313" t="str">
        <f t="shared" si="187"/>
        <v>1900</v>
      </c>
    </row>
    <row r="9478" ht="24" customHeight="1" spans="16:18">
      <c r="P9478" s="399" t="str">
        <f>TEXT(daily!$B9478,"mmmm")</f>
        <v>January</v>
      </c>
      <c r="R9478" s="313" t="str">
        <f t="shared" si="187"/>
        <v>1900</v>
      </c>
    </row>
    <row r="9479" ht="24" customHeight="1" spans="16:18">
      <c r="P9479" s="399" t="str">
        <f>TEXT(daily!$B9479,"mmmm")</f>
        <v>January</v>
      </c>
      <c r="R9479" s="313" t="str">
        <f t="shared" si="187"/>
        <v>1900</v>
      </c>
    </row>
    <row r="9480" ht="24" customHeight="1" spans="16:18">
      <c r="P9480" s="399" t="str">
        <f>TEXT(daily!$B9480,"mmmm")</f>
        <v>January</v>
      </c>
      <c r="R9480" s="313" t="str">
        <f t="shared" si="187"/>
        <v>1900</v>
      </c>
    </row>
    <row r="9481" ht="24" customHeight="1" spans="16:18">
      <c r="P9481" s="399" t="str">
        <f>TEXT(daily!$B9481,"mmmm")</f>
        <v>January</v>
      </c>
      <c r="R9481" s="313" t="str">
        <f t="shared" si="187"/>
        <v>1900</v>
      </c>
    </row>
    <row r="9482" ht="24" customHeight="1" spans="16:18">
      <c r="P9482" s="399" t="str">
        <f>TEXT(daily!$B9482,"mmmm")</f>
        <v>January</v>
      </c>
      <c r="R9482" s="313" t="str">
        <f t="shared" si="187"/>
        <v>1900</v>
      </c>
    </row>
    <row r="9483" ht="24" customHeight="1" spans="16:18">
      <c r="P9483" s="399" t="str">
        <f>TEXT(daily!$B9483,"mmmm")</f>
        <v>January</v>
      </c>
      <c r="R9483" s="313" t="str">
        <f t="shared" si="187"/>
        <v>1900</v>
      </c>
    </row>
    <row r="9484" ht="24" customHeight="1" spans="16:18">
      <c r="P9484" s="399" t="str">
        <f>TEXT(daily!$B9484,"mmmm")</f>
        <v>January</v>
      </c>
      <c r="R9484" s="313" t="str">
        <f t="shared" si="187"/>
        <v>1900</v>
      </c>
    </row>
    <row r="9485" ht="24" customHeight="1" spans="16:18">
      <c r="P9485" s="399" t="str">
        <f>TEXT(daily!$B9485,"mmmm")</f>
        <v>January</v>
      </c>
      <c r="R9485" s="313" t="str">
        <f t="shared" si="187"/>
        <v>1900</v>
      </c>
    </row>
    <row r="9486" ht="24" customHeight="1" spans="16:18">
      <c r="P9486" s="399" t="str">
        <f>TEXT(daily!$B9486,"mmmm")</f>
        <v>January</v>
      </c>
      <c r="R9486" s="313" t="str">
        <f t="shared" si="187"/>
        <v>1900</v>
      </c>
    </row>
    <row r="9487" ht="24" customHeight="1" spans="16:18">
      <c r="P9487" s="399" t="str">
        <f>TEXT(daily!$B9487,"mmmm")</f>
        <v>January</v>
      </c>
      <c r="R9487" s="313" t="str">
        <f t="shared" ref="R9487:R9550" si="188">TEXT(B9487,"yyyy")</f>
        <v>1900</v>
      </c>
    </row>
    <row r="9488" ht="24" customHeight="1" spans="16:18">
      <c r="P9488" s="399" t="str">
        <f>TEXT(daily!$B9488,"mmmm")</f>
        <v>January</v>
      </c>
      <c r="R9488" s="313" t="str">
        <f t="shared" si="188"/>
        <v>1900</v>
      </c>
    </row>
    <row r="9489" ht="24" customHeight="1" spans="16:18">
      <c r="P9489" s="399" t="str">
        <f>TEXT(daily!$B9489,"mmmm")</f>
        <v>January</v>
      </c>
      <c r="R9489" s="313" t="str">
        <f t="shared" si="188"/>
        <v>1900</v>
      </c>
    </row>
    <row r="9490" ht="24" customHeight="1" spans="16:18">
      <c r="P9490" s="399" t="str">
        <f>TEXT(daily!$B9490,"mmmm")</f>
        <v>January</v>
      </c>
      <c r="R9490" s="313" t="str">
        <f t="shared" si="188"/>
        <v>1900</v>
      </c>
    </row>
    <row r="9491" ht="24" customHeight="1" spans="16:18">
      <c r="P9491" s="399" t="str">
        <f>TEXT(daily!$B9491,"mmmm")</f>
        <v>January</v>
      </c>
      <c r="R9491" s="313" t="str">
        <f t="shared" si="188"/>
        <v>1900</v>
      </c>
    </row>
    <row r="9492" ht="24" customHeight="1" spans="16:18">
      <c r="P9492" s="399" t="str">
        <f>TEXT(daily!$B9492,"mmmm")</f>
        <v>January</v>
      </c>
      <c r="R9492" s="313" t="str">
        <f t="shared" si="188"/>
        <v>1900</v>
      </c>
    </row>
    <row r="9493" ht="24" customHeight="1" spans="16:18">
      <c r="P9493" s="399" t="str">
        <f>TEXT(daily!$B9493,"mmmm")</f>
        <v>January</v>
      </c>
      <c r="R9493" s="313" t="str">
        <f t="shared" si="188"/>
        <v>1900</v>
      </c>
    </row>
    <row r="9494" ht="24" customHeight="1" spans="16:18">
      <c r="P9494" s="399" t="str">
        <f>TEXT(daily!$B9494,"mmmm")</f>
        <v>January</v>
      </c>
      <c r="R9494" s="313" t="str">
        <f t="shared" si="188"/>
        <v>1900</v>
      </c>
    </row>
    <row r="9495" ht="24" customHeight="1" spans="16:18">
      <c r="P9495" s="399" t="str">
        <f>TEXT(daily!$B9495,"mmmm")</f>
        <v>January</v>
      </c>
      <c r="R9495" s="313" t="str">
        <f t="shared" si="188"/>
        <v>1900</v>
      </c>
    </row>
    <row r="9496" ht="24" customHeight="1" spans="16:18">
      <c r="P9496" s="399" t="str">
        <f>TEXT(daily!$B9496,"mmmm")</f>
        <v>January</v>
      </c>
      <c r="R9496" s="313" t="str">
        <f t="shared" si="188"/>
        <v>1900</v>
      </c>
    </row>
    <row r="9497" ht="24" customHeight="1" spans="16:18">
      <c r="P9497" s="399" t="str">
        <f>TEXT(daily!$B9497,"mmmm")</f>
        <v>January</v>
      </c>
      <c r="R9497" s="313" t="str">
        <f t="shared" si="188"/>
        <v>1900</v>
      </c>
    </row>
    <row r="9498" ht="24" customHeight="1" spans="16:18">
      <c r="P9498" s="399" t="str">
        <f>TEXT(daily!$B9498,"mmmm")</f>
        <v>January</v>
      </c>
      <c r="R9498" s="313" t="str">
        <f t="shared" si="188"/>
        <v>1900</v>
      </c>
    </row>
    <row r="9499" ht="24" customHeight="1" spans="16:18">
      <c r="P9499" s="399" t="str">
        <f>TEXT(daily!$B9499,"mmmm")</f>
        <v>January</v>
      </c>
      <c r="R9499" s="313" t="str">
        <f t="shared" si="188"/>
        <v>1900</v>
      </c>
    </row>
    <row r="9500" ht="24" customHeight="1" spans="16:18">
      <c r="P9500" s="399" t="str">
        <f>TEXT(daily!$B9500,"mmmm")</f>
        <v>January</v>
      </c>
      <c r="R9500" s="313" t="str">
        <f t="shared" si="188"/>
        <v>1900</v>
      </c>
    </row>
    <row r="9501" ht="24" customHeight="1" spans="16:18">
      <c r="P9501" s="399" t="str">
        <f>TEXT(daily!$B9501,"mmmm")</f>
        <v>January</v>
      </c>
      <c r="R9501" s="313" t="str">
        <f t="shared" si="188"/>
        <v>1900</v>
      </c>
    </row>
    <row r="9502" ht="24" customHeight="1" spans="16:18">
      <c r="P9502" s="399" t="str">
        <f>TEXT(daily!$B9502,"mmmm")</f>
        <v>January</v>
      </c>
      <c r="R9502" s="313" t="str">
        <f t="shared" si="188"/>
        <v>1900</v>
      </c>
    </row>
    <row r="9503" ht="24" customHeight="1" spans="16:18">
      <c r="P9503" s="399" t="str">
        <f>TEXT(daily!$B9503,"mmmm")</f>
        <v>January</v>
      </c>
      <c r="R9503" s="313" t="str">
        <f t="shared" si="188"/>
        <v>1900</v>
      </c>
    </row>
    <row r="9504" ht="24" customHeight="1" spans="16:18">
      <c r="P9504" s="399" t="str">
        <f>TEXT(daily!$B9504,"mmmm")</f>
        <v>January</v>
      </c>
      <c r="R9504" s="313" t="str">
        <f t="shared" si="188"/>
        <v>1900</v>
      </c>
    </row>
    <row r="9505" ht="24" customHeight="1" spans="16:18">
      <c r="P9505" s="399" t="str">
        <f>TEXT(daily!$B9505,"mmmm")</f>
        <v>January</v>
      </c>
      <c r="R9505" s="313" t="str">
        <f t="shared" si="188"/>
        <v>1900</v>
      </c>
    </row>
    <row r="9506" ht="24" customHeight="1" spans="16:18">
      <c r="P9506" s="399" t="str">
        <f>TEXT(daily!$B9506,"mmmm")</f>
        <v>January</v>
      </c>
      <c r="R9506" s="313" t="str">
        <f t="shared" si="188"/>
        <v>1900</v>
      </c>
    </row>
    <row r="9507" ht="24" customHeight="1" spans="16:18">
      <c r="P9507" s="399" t="str">
        <f>TEXT(daily!$B9507,"mmmm")</f>
        <v>January</v>
      </c>
      <c r="R9507" s="313" t="str">
        <f t="shared" si="188"/>
        <v>1900</v>
      </c>
    </row>
    <row r="9508" ht="24" customHeight="1" spans="16:18">
      <c r="P9508" s="399" t="str">
        <f>TEXT(daily!$B9508,"mmmm")</f>
        <v>January</v>
      </c>
      <c r="R9508" s="313" t="str">
        <f t="shared" si="188"/>
        <v>1900</v>
      </c>
    </row>
    <row r="9509" ht="24" customHeight="1" spans="16:18">
      <c r="P9509" s="399" t="str">
        <f>TEXT(daily!$B9509,"mmmm")</f>
        <v>January</v>
      </c>
      <c r="R9509" s="313" t="str">
        <f t="shared" si="188"/>
        <v>1900</v>
      </c>
    </row>
    <row r="9510" ht="24" customHeight="1" spans="16:18">
      <c r="P9510" s="399" t="str">
        <f>TEXT(daily!$B9510,"mmmm")</f>
        <v>January</v>
      </c>
      <c r="R9510" s="313" t="str">
        <f t="shared" si="188"/>
        <v>1900</v>
      </c>
    </row>
    <row r="9511" ht="24" customHeight="1" spans="16:18">
      <c r="P9511" s="399" t="str">
        <f>TEXT(daily!$B9511,"mmmm")</f>
        <v>January</v>
      </c>
      <c r="R9511" s="313" t="str">
        <f t="shared" si="188"/>
        <v>1900</v>
      </c>
    </row>
    <row r="9512" ht="24" customHeight="1" spans="16:18">
      <c r="P9512" s="399" t="str">
        <f>TEXT(daily!$B9512,"mmmm")</f>
        <v>January</v>
      </c>
      <c r="R9512" s="313" t="str">
        <f t="shared" si="188"/>
        <v>1900</v>
      </c>
    </row>
    <row r="9513" ht="24" customHeight="1" spans="16:18">
      <c r="P9513" s="399" t="str">
        <f>TEXT(daily!$B9513,"mmmm")</f>
        <v>January</v>
      </c>
      <c r="R9513" s="313" t="str">
        <f t="shared" si="188"/>
        <v>1900</v>
      </c>
    </row>
    <row r="9514" ht="24" customHeight="1" spans="16:18">
      <c r="P9514" s="399" t="str">
        <f>TEXT(daily!$B9514,"mmmm")</f>
        <v>January</v>
      </c>
      <c r="R9514" s="313" t="str">
        <f t="shared" si="188"/>
        <v>1900</v>
      </c>
    </row>
    <row r="9515" ht="24" customHeight="1" spans="16:18">
      <c r="P9515" s="399" t="str">
        <f>TEXT(daily!$B9515,"mmmm")</f>
        <v>January</v>
      </c>
      <c r="R9515" s="313" t="str">
        <f t="shared" si="188"/>
        <v>1900</v>
      </c>
    </row>
    <row r="9516" ht="24" customHeight="1" spans="16:18">
      <c r="P9516" s="399" t="str">
        <f>TEXT(daily!$B9516,"mmmm")</f>
        <v>January</v>
      </c>
      <c r="R9516" s="313" t="str">
        <f t="shared" si="188"/>
        <v>1900</v>
      </c>
    </row>
    <row r="9517" ht="24" customHeight="1" spans="16:18">
      <c r="P9517" s="399" t="str">
        <f>TEXT(daily!$B9517,"mmmm")</f>
        <v>January</v>
      </c>
      <c r="R9517" s="313" t="str">
        <f t="shared" si="188"/>
        <v>1900</v>
      </c>
    </row>
    <row r="9518" ht="24" customHeight="1" spans="16:18">
      <c r="P9518" s="399" t="str">
        <f>TEXT(daily!$B9518,"mmmm")</f>
        <v>January</v>
      </c>
      <c r="R9518" s="313" t="str">
        <f t="shared" si="188"/>
        <v>1900</v>
      </c>
    </row>
    <row r="9519" ht="24" customHeight="1" spans="16:18">
      <c r="P9519" s="399" t="str">
        <f>TEXT(daily!$B9519,"mmmm")</f>
        <v>January</v>
      </c>
      <c r="R9519" s="313" t="str">
        <f t="shared" si="188"/>
        <v>1900</v>
      </c>
    </row>
    <row r="9520" ht="24" customHeight="1" spans="16:18">
      <c r="P9520" s="399" t="str">
        <f>TEXT(daily!$B9520,"mmmm")</f>
        <v>January</v>
      </c>
      <c r="R9520" s="313" t="str">
        <f t="shared" si="188"/>
        <v>1900</v>
      </c>
    </row>
    <row r="9521" ht="24" customHeight="1" spans="16:18">
      <c r="P9521" s="399" t="str">
        <f>TEXT(daily!$B9521,"mmmm")</f>
        <v>January</v>
      </c>
      <c r="R9521" s="313" t="str">
        <f t="shared" si="188"/>
        <v>1900</v>
      </c>
    </row>
    <row r="9522" ht="24" customHeight="1" spans="16:18">
      <c r="P9522" s="399" t="str">
        <f>TEXT(daily!$B9522,"mmmm")</f>
        <v>January</v>
      </c>
      <c r="R9522" s="313" t="str">
        <f t="shared" si="188"/>
        <v>1900</v>
      </c>
    </row>
    <row r="9523" ht="24" customHeight="1" spans="16:18">
      <c r="P9523" s="399" t="str">
        <f>TEXT(daily!$B9523,"mmmm")</f>
        <v>January</v>
      </c>
      <c r="R9523" s="313" t="str">
        <f t="shared" si="188"/>
        <v>1900</v>
      </c>
    </row>
    <row r="9524" ht="24" customHeight="1" spans="16:18">
      <c r="P9524" s="399" t="str">
        <f>TEXT(daily!$B9524,"mmmm")</f>
        <v>January</v>
      </c>
      <c r="R9524" s="313" t="str">
        <f t="shared" si="188"/>
        <v>1900</v>
      </c>
    </row>
    <row r="9525" ht="24" customHeight="1" spans="16:18">
      <c r="P9525" s="399" t="str">
        <f>TEXT(daily!$B9525,"mmmm")</f>
        <v>January</v>
      </c>
      <c r="R9525" s="313" t="str">
        <f t="shared" si="188"/>
        <v>1900</v>
      </c>
    </row>
    <row r="9526" ht="24" customHeight="1" spans="16:18">
      <c r="P9526" s="399" t="str">
        <f>TEXT(daily!$B9526,"mmmm")</f>
        <v>January</v>
      </c>
      <c r="R9526" s="313" t="str">
        <f t="shared" si="188"/>
        <v>1900</v>
      </c>
    </row>
    <row r="9527" ht="24" customHeight="1" spans="16:18">
      <c r="P9527" s="399" t="str">
        <f>TEXT(daily!$B9527,"mmmm")</f>
        <v>January</v>
      </c>
      <c r="R9527" s="313" t="str">
        <f t="shared" si="188"/>
        <v>1900</v>
      </c>
    </row>
    <row r="9528" ht="24" customHeight="1" spans="16:18">
      <c r="P9528" s="399" t="str">
        <f>TEXT(daily!$B9528,"mmmm")</f>
        <v>January</v>
      </c>
      <c r="R9528" s="313" t="str">
        <f t="shared" si="188"/>
        <v>1900</v>
      </c>
    </row>
    <row r="9529" ht="24" customHeight="1" spans="16:18">
      <c r="P9529" s="399" t="str">
        <f>TEXT(daily!$B9529,"mmmm")</f>
        <v>January</v>
      </c>
      <c r="R9529" s="313" t="str">
        <f t="shared" si="188"/>
        <v>1900</v>
      </c>
    </row>
    <row r="9530" ht="24" customHeight="1" spans="16:18">
      <c r="P9530" s="399" t="str">
        <f>TEXT(daily!$B9530,"mmmm")</f>
        <v>January</v>
      </c>
      <c r="R9530" s="313" t="str">
        <f t="shared" si="188"/>
        <v>1900</v>
      </c>
    </row>
    <row r="9531" ht="24" customHeight="1" spans="16:18">
      <c r="P9531" s="399" t="str">
        <f>TEXT(daily!$B9531,"mmmm")</f>
        <v>January</v>
      </c>
      <c r="R9531" s="313" t="str">
        <f t="shared" si="188"/>
        <v>1900</v>
      </c>
    </row>
    <row r="9532" ht="24" customHeight="1" spans="16:18">
      <c r="P9532" s="399" t="str">
        <f>TEXT(daily!$B9532,"mmmm")</f>
        <v>January</v>
      </c>
      <c r="R9532" s="313" t="str">
        <f t="shared" si="188"/>
        <v>1900</v>
      </c>
    </row>
    <row r="9533" ht="24" customHeight="1" spans="16:18">
      <c r="P9533" s="399" t="str">
        <f>TEXT(daily!$B9533,"mmmm")</f>
        <v>January</v>
      </c>
      <c r="R9533" s="313" t="str">
        <f t="shared" si="188"/>
        <v>1900</v>
      </c>
    </row>
    <row r="9534" ht="24" customHeight="1" spans="16:18">
      <c r="P9534" s="399" t="str">
        <f>TEXT(daily!$B9534,"mmmm")</f>
        <v>January</v>
      </c>
      <c r="R9534" s="313" t="str">
        <f t="shared" si="188"/>
        <v>1900</v>
      </c>
    </row>
    <row r="9535" ht="24" customHeight="1" spans="16:18">
      <c r="P9535" s="399" t="str">
        <f>TEXT(daily!$B9535,"mmmm")</f>
        <v>January</v>
      </c>
      <c r="R9535" s="313" t="str">
        <f t="shared" si="188"/>
        <v>1900</v>
      </c>
    </row>
    <row r="9536" ht="24" customHeight="1" spans="16:18">
      <c r="P9536" s="399" t="str">
        <f>TEXT(daily!$B9536,"mmmm")</f>
        <v>January</v>
      </c>
      <c r="R9536" s="313" t="str">
        <f t="shared" si="188"/>
        <v>1900</v>
      </c>
    </row>
    <row r="9537" ht="24" customHeight="1" spans="16:18">
      <c r="P9537" s="399" t="str">
        <f>TEXT(daily!$B9537,"mmmm")</f>
        <v>January</v>
      </c>
      <c r="R9537" s="313" t="str">
        <f t="shared" si="188"/>
        <v>1900</v>
      </c>
    </row>
    <row r="9538" ht="24" customHeight="1" spans="16:18">
      <c r="P9538" s="399" t="str">
        <f>TEXT(daily!$B9538,"mmmm")</f>
        <v>January</v>
      </c>
      <c r="R9538" s="313" t="str">
        <f t="shared" si="188"/>
        <v>1900</v>
      </c>
    </row>
    <row r="9539" ht="24" customHeight="1" spans="16:18">
      <c r="P9539" s="399" t="str">
        <f>TEXT(daily!$B9539,"mmmm")</f>
        <v>January</v>
      </c>
      <c r="R9539" s="313" t="str">
        <f t="shared" si="188"/>
        <v>1900</v>
      </c>
    </row>
    <row r="9540" ht="24" customHeight="1" spans="16:18">
      <c r="P9540" s="399" t="str">
        <f>TEXT(daily!$B9540,"mmmm")</f>
        <v>January</v>
      </c>
      <c r="R9540" s="313" t="str">
        <f t="shared" si="188"/>
        <v>1900</v>
      </c>
    </row>
    <row r="9541" ht="24" customHeight="1" spans="16:18">
      <c r="P9541" s="399" t="str">
        <f>TEXT(daily!$B9541,"mmmm")</f>
        <v>January</v>
      </c>
      <c r="R9541" s="313" t="str">
        <f t="shared" si="188"/>
        <v>1900</v>
      </c>
    </row>
    <row r="9542" ht="24" customHeight="1" spans="16:18">
      <c r="P9542" s="399" t="str">
        <f>TEXT(daily!$B9542,"mmmm")</f>
        <v>January</v>
      </c>
      <c r="R9542" s="313" t="str">
        <f t="shared" si="188"/>
        <v>1900</v>
      </c>
    </row>
    <row r="9543" ht="24" customHeight="1" spans="16:18">
      <c r="P9543" s="399" t="str">
        <f>TEXT(daily!$B9543,"mmmm")</f>
        <v>January</v>
      </c>
      <c r="R9543" s="313" t="str">
        <f t="shared" si="188"/>
        <v>1900</v>
      </c>
    </row>
    <row r="9544" ht="24" customHeight="1" spans="16:18">
      <c r="P9544" s="399" t="str">
        <f>TEXT(daily!$B9544,"mmmm")</f>
        <v>January</v>
      </c>
      <c r="R9544" s="313" t="str">
        <f t="shared" si="188"/>
        <v>1900</v>
      </c>
    </row>
    <row r="9545" ht="24" customHeight="1" spans="16:18">
      <c r="P9545" s="399" t="str">
        <f>TEXT(daily!$B9545,"mmmm")</f>
        <v>January</v>
      </c>
      <c r="R9545" s="313" t="str">
        <f t="shared" si="188"/>
        <v>1900</v>
      </c>
    </row>
    <row r="9546" ht="24" customHeight="1" spans="16:18">
      <c r="P9546" s="399" t="str">
        <f>TEXT(daily!$B9546,"mmmm")</f>
        <v>January</v>
      </c>
      <c r="R9546" s="313" t="str">
        <f t="shared" si="188"/>
        <v>1900</v>
      </c>
    </row>
    <row r="9547" ht="24" customHeight="1" spans="16:18">
      <c r="P9547" s="399" t="str">
        <f>TEXT(daily!$B9547,"mmmm")</f>
        <v>January</v>
      </c>
      <c r="R9547" s="313" t="str">
        <f t="shared" si="188"/>
        <v>1900</v>
      </c>
    </row>
    <row r="9548" ht="24" customHeight="1" spans="16:18">
      <c r="P9548" s="399" t="str">
        <f>TEXT(daily!$B9548,"mmmm")</f>
        <v>January</v>
      </c>
      <c r="R9548" s="313" t="str">
        <f t="shared" si="188"/>
        <v>1900</v>
      </c>
    </row>
    <row r="9549" ht="24" customHeight="1" spans="16:18">
      <c r="P9549" s="399" t="str">
        <f>TEXT(daily!$B9549,"mmmm")</f>
        <v>January</v>
      </c>
      <c r="R9549" s="313" t="str">
        <f t="shared" si="188"/>
        <v>1900</v>
      </c>
    </row>
    <row r="9550" ht="24" customHeight="1" spans="16:18">
      <c r="P9550" s="399" t="str">
        <f>TEXT(daily!$B9550,"mmmm")</f>
        <v>January</v>
      </c>
      <c r="R9550" s="313" t="str">
        <f t="shared" si="188"/>
        <v>1900</v>
      </c>
    </row>
    <row r="9551" ht="24" customHeight="1" spans="16:18">
      <c r="P9551" s="399" t="str">
        <f>TEXT(daily!$B9551,"mmmm")</f>
        <v>January</v>
      </c>
      <c r="R9551" s="313" t="str">
        <f t="shared" ref="R9551:R9614" si="189">TEXT(B9551,"yyyy")</f>
        <v>1900</v>
      </c>
    </row>
    <row r="9552" ht="24" customHeight="1" spans="16:18">
      <c r="P9552" s="399" t="str">
        <f>TEXT(daily!$B9552,"mmmm")</f>
        <v>January</v>
      </c>
      <c r="R9552" s="313" t="str">
        <f t="shared" si="189"/>
        <v>1900</v>
      </c>
    </row>
    <row r="9553" ht="24" customHeight="1" spans="16:18">
      <c r="P9553" s="399" t="str">
        <f>TEXT(daily!$B9553,"mmmm")</f>
        <v>January</v>
      </c>
      <c r="R9553" s="313" t="str">
        <f t="shared" si="189"/>
        <v>1900</v>
      </c>
    </row>
    <row r="9554" ht="24" customHeight="1" spans="16:18">
      <c r="P9554" s="399" t="str">
        <f>TEXT(daily!$B9554,"mmmm")</f>
        <v>January</v>
      </c>
      <c r="R9554" s="313" t="str">
        <f t="shared" si="189"/>
        <v>1900</v>
      </c>
    </row>
    <row r="9555" ht="24" customHeight="1" spans="16:18">
      <c r="P9555" s="399" t="str">
        <f>TEXT(daily!$B9555,"mmmm")</f>
        <v>January</v>
      </c>
      <c r="R9555" s="313" t="str">
        <f t="shared" si="189"/>
        <v>1900</v>
      </c>
    </row>
    <row r="9556" ht="24" customHeight="1" spans="16:18">
      <c r="P9556" s="399" t="str">
        <f>TEXT(daily!$B9556,"mmmm")</f>
        <v>January</v>
      </c>
      <c r="R9556" s="313" t="str">
        <f t="shared" si="189"/>
        <v>1900</v>
      </c>
    </row>
    <row r="9557" ht="24" customHeight="1" spans="16:18">
      <c r="P9557" s="399" t="str">
        <f>TEXT(daily!$B9557,"mmmm")</f>
        <v>January</v>
      </c>
      <c r="R9557" s="313" t="str">
        <f t="shared" si="189"/>
        <v>1900</v>
      </c>
    </row>
    <row r="9558" ht="24" customHeight="1" spans="16:18">
      <c r="P9558" s="399" t="str">
        <f>TEXT(daily!$B9558,"mmmm")</f>
        <v>January</v>
      </c>
      <c r="R9558" s="313" t="str">
        <f t="shared" si="189"/>
        <v>1900</v>
      </c>
    </row>
    <row r="9559" ht="24" customHeight="1" spans="16:18">
      <c r="P9559" s="399" t="str">
        <f>TEXT(daily!$B9559,"mmmm")</f>
        <v>January</v>
      </c>
      <c r="R9559" s="313" t="str">
        <f t="shared" si="189"/>
        <v>1900</v>
      </c>
    </row>
    <row r="9560" ht="24" customHeight="1" spans="16:18">
      <c r="P9560" s="399" t="str">
        <f>TEXT(daily!$B9560,"mmmm")</f>
        <v>January</v>
      </c>
      <c r="R9560" s="313" t="str">
        <f t="shared" si="189"/>
        <v>1900</v>
      </c>
    </row>
    <row r="9561" ht="24" customHeight="1" spans="16:18">
      <c r="P9561" s="399" t="str">
        <f>TEXT(daily!$B9561,"mmmm")</f>
        <v>January</v>
      </c>
      <c r="R9561" s="313" t="str">
        <f t="shared" si="189"/>
        <v>1900</v>
      </c>
    </row>
    <row r="9562" ht="24" customHeight="1" spans="16:18">
      <c r="P9562" s="399" t="str">
        <f>TEXT(daily!$B9562,"mmmm")</f>
        <v>January</v>
      </c>
      <c r="R9562" s="313" t="str">
        <f t="shared" si="189"/>
        <v>1900</v>
      </c>
    </row>
    <row r="9563" ht="24" customHeight="1" spans="16:18">
      <c r="P9563" s="399" t="str">
        <f>TEXT(daily!$B9563,"mmmm")</f>
        <v>January</v>
      </c>
      <c r="R9563" s="313" t="str">
        <f t="shared" si="189"/>
        <v>1900</v>
      </c>
    </row>
    <row r="9564" ht="24" customHeight="1" spans="16:18">
      <c r="P9564" s="399" t="str">
        <f>TEXT(daily!$B9564,"mmmm")</f>
        <v>January</v>
      </c>
      <c r="R9564" s="313" t="str">
        <f t="shared" si="189"/>
        <v>1900</v>
      </c>
    </row>
    <row r="9565" ht="24" customHeight="1" spans="16:18">
      <c r="P9565" s="399" t="str">
        <f>TEXT(daily!$B9565,"mmmm")</f>
        <v>January</v>
      </c>
      <c r="R9565" s="313" t="str">
        <f t="shared" si="189"/>
        <v>1900</v>
      </c>
    </row>
    <row r="9566" ht="24" customHeight="1" spans="16:18">
      <c r="P9566" s="399" t="str">
        <f>TEXT(daily!$B9566,"mmmm")</f>
        <v>January</v>
      </c>
      <c r="R9566" s="313" t="str">
        <f t="shared" si="189"/>
        <v>1900</v>
      </c>
    </row>
    <row r="9567" ht="24" customHeight="1" spans="16:18">
      <c r="P9567" s="399" t="str">
        <f>TEXT(daily!$B9567,"mmmm")</f>
        <v>January</v>
      </c>
      <c r="R9567" s="313" t="str">
        <f t="shared" si="189"/>
        <v>1900</v>
      </c>
    </row>
    <row r="9568" ht="24" customHeight="1" spans="16:18">
      <c r="P9568" s="399" t="str">
        <f>TEXT(daily!$B9568,"mmmm")</f>
        <v>January</v>
      </c>
      <c r="R9568" s="313" t="str">
        <f t="shared" si="189"/>
        <v>1900</v>
      </c>
    </row>
    <row r="9569" ht="24" customHeight="1" spans="16:18">
      <c r="P9569" s="399" t="str">
        <f>TEXT(daily!$B9569,"mmmm")</f>
        <v>January</v>
      </c>
      <c r="R9569" s="313" t="str">
        <f t="shared" si="189"/>
        <v>1900</v>
      </c>
    </row>
    <row r="9570" ht="24" customHeight="1" spans="16:18">
      <c r="P9570" s="399" t="str">
        <f>TEXT(daily!$B9570,"mmmm")</f>
        <v>January</v>
      </c>
      <c r="R9570" s="313" t="str">
        <f t="shared" si="189"/>
        <v>1900</v>
      </c>
    </row>
    <row r="9571" ht="24" customHeight="1" spans="16:18">
      <c r="P9571" s="399" t="str">
        <f>TEXT(daily!$B9571,"mmmm")</f>
        <v>January</v>
      </c>
      <c r="R9571" s="313" t="str">
        <f t="shared" si="189"/>
        <v>1900</v>
      </c>
    </row>
    <row r="9572" ht="24" customHeight="1" spans="16:18">
      <c r="P9572" s="399" t="str">
        <f>TEXT(daily!$B9572,"mmmm")</f>
        <v>January</v>
      </c>
      <c r="R9572" s="313" t="str">
        <f t="shared" si="189"/>
        <v>1900</v>
      </c>
    </row>
    <row r="9573" ht="24" customHeight="1" spans="16:18">
      <c r="P9573" s="399" t="str">
        <f>TEXT(daily!$B9573,"mmmm")</f>
        <v>January</v>
      </c>
      <c r="R9573" s="313" t="str">
        <f t="shared" si="189"/>
        <v>1900</v>
      </c>
    </row>
    <row r="9574" ht="24" customHeight="1" spans="16:18">
      <c r="P9574" s="399" t="str">
        <f>TEXT(daily!$B9574,"mmmm")</f>
        <v>January</v>
      </c>
      <c r="R9574" s="313" t="str">
        <f t="shared" si="189"/>
        <v>1900</v>
      </c>
    </row>
    <row r="9575" ht="24" customHeight="1" spans="16:18">
      <c r="P9575" s="399" t="str">
        <f>TEXT(daily!$B9575,"mmmm")</f>
        <v>January</v>
      </c>
      <c r="R9575" s="313" t="str">
        <f t="shared" si="189"/>
        <v>1900</v>
      </c>
    </row>
    <row r="9576" ht="24" customHeight="1" spans="16:18">
      <c r="P9576" s="399" t="str">
        <f>TEXT(daily!$B9576,"mmmm")</f>
        <v>January</v>
      </c>
      <c r="R9576" s="313" t="str">
        <f t="shared" si="189"/>
        <v>1900</v>
      </c>
    </row>
    <row r="9577" ht="24" customHeight="1" spans="16:18">
      <c r="P9577" s="399" t="str">
        <f>TEXT(daily!$B9577,"mmmm")</f>
        <v>January</v>
      </c>
      <c r="R9577" s="313" t="str">
        <f t="shared" si="189"/>
        <v>1900</v>
      </c>
    </row>
    <row r="9578" ht="24" customHeight="1" spans="16:18">
      <c r="P9578" s="399" t="str">
        <f>TEXT(daily!$B9578,"mmmm")</f>
        <v>January</v>
      </c>
      <c r="R9578" s="313" t="str">
        <f t="shared" si="189"/>
        <v>1900</v>
      </c>
    </row>
    <row r="9579" ht="24" customHeight="1" spans="16:18">
      <c r="P9579" s="399" t="str">
        <f>TEXT(daily!$B9579,"mmmm")</f>
        <v>January</v>
      </c>
      <c r="R9579" s="313" t="str">
        <f t="shared" si="189"/>
        <v>1900</v>
      </c>
    </row>
    <row r="9580" ht="24" customHeight="1" spans="16:18">
      <c r="P9580" s="399" t="str">
        <f>TEXT(daily!$B9580,"mmmm")</f>
        <v>January</v>
      </c>
      <c r="R9580" s="313" t="str">
        <f t="shared" si="189"/>
        <v>1900</v>
      </c>
    </row>
    <row r="9581" ht="24" customHeight="1" spans="16:18">
      <c r="P9581" s="399" t="str">
        <f>TEXT(daily!$B9581,"mmmm")</f>
        <v>January</v>
      </c>
      <c r="R9581" s="313" t="str">
        <f t="shared" si="189"/>
        <v>1900</v>
      </c>
    </row>
    <row r="9582" ht="24" customHeight="1" spans="16:18">
      <c r="P9582" s="399" t="str">
        <f>TEXT(daily!$B9582,"mmmm")</f>
        <v>January</v>
      </c>
      <c r="R9582" s="313" t="str">
        <f t="shared" si="189"/>
        <v>1900</v>
      </c>
    </row>
    <row r="9583" ht="24" customHeight="1" spans="16:18">
      <c r="P9583" s="399" t="str">
        <f>TEXT(daily!$B9583,"mmmm")</f>
        <v>January</v>
      </c>
      <c r="R9583" s="313" t="str">
        <f t="shared" si="189"/>
        <v>1900</v>
      </c>
    </row>
    <row r="9584" ht="24" customHeight="1" spans="16:18">
      <c r="P9584" s="399" t="str">
        <f>TEXT(daily!$B9584,"mmmm")</f>
        <v>January</v>
      </c>
      <c r="R9584" s="313" t="str">
        <f t="shared" si="189"/>
        <v>1900</v>
      </c>
    </row>
    <row r="9585" ht="24" customHeight="1" spans="16:18">
      <c r="P9585" s="399" t="str">
        <f>TEXT(daily!$B9585,"mmmm")</f>
        <v>January</v>
      </c>
      <c r="R9585" s="313" t="str">
        <f t="shared" si="189"/>
        <v>1900</v>
      </c>
    </row>
    <row r="9586" ht="24" customHeight="1" spans="16:18">
      <c r="P9586" s="399" t="str">
        <f>TEXT(daily!$B9586,"mmmm")</f>
        <v>January</v>
      </c>
      <c r="R9586" s="313" t="str">
        <f t="shared" si="189"/>
        <v>1900</v>
      </c>
    </row>
    <row r="9587" ht="24" customHeight="1" spans="16:18">
      <c r="P9587" s="399" t="str">
        <f>TEXT(daily!$B9587,"mmmm")</f>
        <v>January</v>
      </c>
      <c r="R9587" s="313" t="str">
        <f t="shared" si="189"/>
        <v>1900</v>
      </c>
    </row>
    <row r="9588" ht="24" customHeight="1" spans="16:18">
      <c r="P9588" s="399" t="str">
        <f>TEXT(daily!$B9588,"mmmm")</f>
        <v>January</v>
      </c>
      <c r="R9588" s="313" t="str">
        <f t="shared" si="189"/>
        <v>1900</v>
      </c>
    </row>
    <row r="9589" ht="24" customHeight="1" spans="16:18">
      <c r="P9589" s="399" t="str">
        <f>TEXT(daily!$B9589,"mmmm")</f>
        <v>January</v>
      </c>
      <c r="R9589" s="313" t="str">
        <f t="shared" si="189"/>
        <v>1900</v>
      </c>
    </row>
    <row r="9590" ht="24" customHeight="1" spans="16:18">
      <c r="P9590" s="399" t="str">
        <f>TEXT(daily!$B9590,"mmmm")</f>
        <v>January</v>
      </c>
      <c r="R9590" s="313" t="str">
        <f t="shared" si="189"/>
        <v>1900</v>
      </c>
    </row>
    <row r="9591" ht="24" customHeight="1" spans="16:18">
      <c r="P9591" s="399" t="str">
        <f>TEXT(daily!$B9591,"mmmm")</f>
        <v>January</v>
      </c>
      <c r="R9591" s="313" t="str">
        <f t="shared" si="189"/>
        <v>1900</v>
      </c>
    </row>
    <row r="9592" ht="24" customHeight="1" spans="16:18">
      <c r="P9592" s="399" t="str">
        <f>TEXT(daily!$B9592,"mmmm")</f>
        <v>January</v>
      </c>
      <c r="R9592" s="313" t="str">
        <f t="shared" si="189"/>
        <v>1900</v>
      </c>
    </row>
    <row r="9593" ht="24" customHeight="1" spans="16:18">
      <c r="P9593" s="399" t="str">
        <f>TEXT(daily!$B9593,"mmmm")</f>
        <v>January</v>
      </c>
      <c r="R9593" s="313" t="str">
        <f t="shared" si="189"/>
        <v>1900</v>
      </c>
    </row>
    <row r="9594" ht="24" customHeight="1" spans="16:18">
      <c r="P9594" s="399" t="str">
        <f>TEXT(daily!$B9594,"mmmm")</f>
        <v>January</v>
      </c>
      <c r="R9594" s="313" t="str">
        <f t="shared" si="189"/>
        <v>1900</v>
      </c>
    </row>
    <row r="9595" ht="24" customHeight="1" spans="16:18">
      <c r="P9595" s="399" t="str">
        <f>TEXT(daily!$B9595,"mmmm")</f>
        <v>January</v>
      </c>
      <c r="R9595" s="313" t="str">
        <f t="shared" si="189"/>
        <v>1900</v>
      </c>
    </row>
    <row r="9596" ht="24" customHeight="1" spans="16:18">
      <c r="P9596" s="399" t="str">
        <f>TEXT(daily!$B9596,"mmmm")</f>
        <v>January</v>
      </c>
      <c r="R9596" s="313" t="str">
        <f t="shared" si="189"/>
        <v>1900</v>
      </c>
    </row>
    <row r="9597" ht="24" customHeight="1" spans="16:18">
      <c r="P9597" s="399" t="str">
        <f>TEXT(daily!$B9597,"mmmm")</f>
        <v>January</v>
      </c>
      <c r="R9597" s="313" t="str">
        <f t="shared" si="189"/>
        <v>1900</v>
      </c>
    </row>
    <row r="9598" ht="24" customHeight="1" spans="16:18">
      <c r="P9598" s="399" t="str">
        <f>TEXT(daily!$B9598,"mmmm")</f>
        <v>January</v>
      </c>
      <c r="R9598" s="313" t="str">
        <f t="shared" si="189"/>
        <v>1900</v>
      </c>
    </row>
    <row r="9599" ht="24" customHeight="1" spans="16:18">
      <c r="P9599" s="399" t="str">
        <f>TEXT(daily!$B9599,"mmmm")</f>
        <v>January</v>
      </c>
      <c r="R9599" s="313" t="str">
        <f t="shared" si="189"/>
        <v>1900</v>
      </c>
    </row>
    <row r="9600" ht="24" customHeight="1" spans="16:18">
      <c r="P9600" s="399" t="str">
        <f>TEXT(daily!$B9600,"mmmm")</f>
        <v>January</v>
      </c>
      <c r="R9600" s="313" t="str">
        <f t="shared" si="189"/>
        <v>1900</v>
      </c>
    </row>
    <row r="9601" ht="24" customHeight="1" spans="16:18">
      <c r="P9601" s="399" t="str">
        <f>TEXT(daily!$B9601,"mmmm")</f>
        <v>January</v>
      </c>
      <c r="R9601" s="313" t="str">
        <f t="shared" si="189"/>
        <v>1900</v>
      </c>
    </row>
    <row r="9602" ht="24" customHeight="1" spans="16:18">
      <c r="P9602" s="399" t="str">
        <f>TEXT(daily!$B9602,"mmmm")</f>
        <v>January</v>
      </c>
      <c r="R9602" s="313" t="str">
        <f t="shared" si="189"/>
        <v>1900</v>
      </c>
    </row>
    <row r="9603" ht="24" customHeight="1" spans="16:18">
      <c r="P9603" s="399" t="str">
        <f>TEXT(daily!$B9603,"mmmm")</f>
        <v>January</v>
      </c>
      <c r="R9603" s="313" t="str">
        <f t="shared" si="189"/>
        <v>1900</v>
      </c>
    </row>
    <row r="9604" ht="24" customHeight="1" spans="16:18">
      <c r="P9604" s="399" t="str">
        <f>TEXT(daily!$B9604,"mmmm")</f>
        <v>January</v>
      </c>
      <c r="R9604" s="313" t="str">
        <f t="shared" si="189"/>
        <v>1900</v>
      </c>
    </row>
    <row r="9605" ht="24" customHeight="1" spans="16:18">
      <c r="P9605" s="399" t="str">
        <f>TEXT(daily!$B9605,"mmmm")</f>
        <v>January</v>
      </c>
      <c r="R9605" s="313" t="str">
        <f t="shared" si="189"/>
        <v>1900</v>
      </c>
    </row>
    <row r="9606" ht="24" customHeight="1" spans="16:18">
      <c r="P9606" s="399" t="str">
        <f>TEXT(daily!$B9606,"mmmm")</f>
        <v>January</v>
      </c>
      <c r="R9606" s="313" t="str">
        <f t="shared" si="189"/>
        <v>1900</v>
      </c>
    </row>
    <row r="9607" ht="24" customHeight="1" spans="16:18">
      <c r="P9607" s="399" t="str">
        <f>TEXT(daily!$B9607,"mmmm")</f>
        <v>January</v>
      </c>
      <c r="R9607" s="313" t="str">
        <f t="shared" si="189"/>
        <v>1900</v>
      </c>
    </row>
    <row r="9608" ht="24" customHeight="1" spans="16:18">
      <c r="P9608" s="399" t="str">
        <f>TEXT(daily!$B9608,"mmmm")</f>
        <v>January</v>
      </c>
      <c r="R9608" s="313" t="str">
        <f t="shared" si="189"/>
        <v>1900</v>
      </c>
    </row>
    <row r="9609" ht="24" customHeight="1" spans="16:18">
      <c r="P9609" s="399" t="str">
        <f>TEXT(daily!$B9609,"mmmm")</f>
        <v>January</v>
      </c>
      <c r="R9609" s="313" t="str">
        <f t="shared" si="189"/>
        <v>1900</v>
      </c>
    </row>
    <row r="9610" ht="24" customHeight="1" spans="16:18">
      <c r="P9610" s="399" t="str">
        <f>TEXT(daily!$B9610,"mmmm")</f>
        <v>January</v>
      </c>
      <c r="R9610" s="313" t="str">
        <f t="shared" si="189"/>
        <v>1900</v>
      </c>
    </row>
    <row r="9611" ht="24" customHeight="1" spans="16:18">
      <c r="P9611" s="399" t="str">
        <f>TEXT(daily!$B9611,"mmmm")</f>
        <v>January</v>
      </c>
      <c r="R9611" s="313" t="str">
        <f t="shared" si="189"/>
        <v>1900</v>
      </c>
    </row>
    <row r="9612" ht="24" customHeight="1" spans="16:18">
      <c r="P9612" s="399" t="str">
        <f>TEXT(daily!$B9612,"mmmm")</f>
        <v>January</v>
      </c>
      <c r="R9612" s="313" t="str">
        <f t="shared" si="189"/>
        <v>1900</v>
      </c>
    </row>
    <row r="9613" ht="24" customHeight="1" spans="16:18">
      <c r="P9613" s="399" t="str">
        <f>TEXT(daily!$B9613,"mmmm")</f>
        <v>January</v>
      </c>
      <c r="R9613" s="313" t="str">
        <f t="shared" si="189"/>
        <v>1900</v>
      </c>
    </row>
    <row r="9614" ht="24" customHeight="1" spans="16:18">
      <c r="P9614" s="399" t="str">
        <f>TEXT(daily!$B9614,"mmmm")</f>
        <v>January</v>
      </c>
      <c r="R9614" s="313" t="str">
        <f t="shared" si="189"/>
        <v>1900</v>
      </c>
    </row>
    <row r="9615" ht="24" customHeight="1" spans="16:18">
      <c r="P9615" s="399" t="str">
        <f>TEXT(daily!$B9615,"mmmm")</f>
        <v>January</v>
      </c>
      <c r="R9615" s="313" t="str">
        <f t="shared" ref="R9615:R9678" si="190">TEXT(B9615,"yyyy")</f>
        <v>1900</v>
      </c>
    </row>
    <row r="9616" ht="24" customHeight="1" spans="16:18">
      <c r="P9616" s="399" t="str">
        <f>TEXT(daily!$B9616,"mmmm")</f>
        <v>January</v>
      </c>
      <c r="R9616" s="313" t="str">
        <f t="shared" si="190"/>
        <v>1900</v>
      </c>
    </row>
    <row r="9617" ht="24" customHeight="1" spans="16:18">
      <c r="P9617" s="399" t="str">
        <f>TEXT(daily!$B9617,"mmmm")</f>
        <v>January</v>
      </c>
      <c r="R9617" s="313" t="str">
        <f t="shared" si="190"/>
        <v>1900</v>
      </c>
    </row>
    <row r="9618" ht="24" customHeight="1" spans="16:18">
      <c r="P9618" s="399" t="str">
        <f>TEXT(daily!$B9618,"mmmm")</f>
        <v>January</v>
      </c>
      <c r="R9618" s="313" t="str">
        <f t="shared" si="190"/>
        <v>1900</v>
      </c>
    </row>
    <row r="9619" ht="24" customHeight="1" spans="16:18">
      <c r="P9619" s="399" t="str">
        <f>TEXT(daily!$B9619,"mmmm")</f>
        <v>January</v>
      </c>
      <c r="R9619" s="313" t="str">
        <f t="shared" si="190"/>
        <v>1900</v>
      </c>
    </row>
    <row r="9620" ht="24" customHeight="1" spans="16:18">
      <c r="P9620" s="399" t="str">
        <f>TEXT(daily!$B9620,"mmmm")</f>
        <v>January</v>
      </c>
      <c r="R9620" s="313" t="str">
        <f t="shared" si="190"/>
        <v>1900</v>
      </c>
    </row>
    <row r="9621" ht="24" customHeight="1" spans="16:18">
      <c r="P9621" s="399" t="str">
        <f>TEXT(daily!$B9621,"mmmm")</f>
        <v>January</v>
      </c>
      <c r="R9621" s="313" t="str">
        <f t="shared" si="190"/>
        <v>1900</v>
      </c>
    </row>
    <row r="9622" ht="24" customHeight="1" spans="16:18">
      <c r="P9622" s="399" t="str">
        <f>TEXT(daily!$B9622,"mmmm")</f>
        <v>January</v>
      </c>
      <c r="R9622" s="313" t="str">
        <f t="shared" si="190"/>
        <v>1900</v>
      </c>
    </row>
    <row r="9623" ht="24" customHeight="1" spans="16:18">
      <c r="P9623" s="399" t="str">
        <f>TEXT(daily!$B9623,"mmmm")</f>
        <v>January</v>
      </c>
      <c r="R9623" s="313" t="str">
        <f t="shared" si="190"/>
        <v>1900</v>
      </c>
    </row>
    <row r="9624" ht="24" customHeight="1" spans="16:18">
      <c r="P9624" s="399" t="str">
        <f>TEXT(daily!$B9624,"mmmm")</f>
        <v>January</v>
      </c>
      <c r="R9624" s="313" t="str">
        <f t="shared" si="190"/>
        <v>1900</v>
      </c>
    </row>
    <row r="9625" ht="24" customHeight="1" spans="16:18">
      <c r="P9625" s="399" t="str">
        <f>TEXT(daily!$B9625,"mmmm")</f>
        <v>January</v>
      </c>
      <c r="R9625" s="313" t="str">
        <f t="shared" si="190"/>
        <v>1900</v>
      </c>
    </row>
    <row r="9626" ht="24" customHeight="1" spans="16:18">
      <c r="P9626" s="399" t="str">
        <f>TEXT(daily!$B9626,"mmmm")</f>
        <v>January</v>
      </c>
      <c r="R9626" s="313" t="str">
        <f t="shared" si="190"/>
        <v>1900</v>
      </c>
    </row>
    <row r="9627" ht="24" customHeight="1" spans="16:18">
      <c r="P9627" s="399" t="str">
        <f>TEXT(daily!$B9627,"mmmm")</f>
        <v>January</v>
      </c>
      <c r="R9627" s="313" t="str">
        <f t="shared" si="190"/>
        <v>1900</v>
      </c>
    </row>
    <row r="9628" ht="24" customHeight="1" spans="16:18">
      <c r="P9628" s="399" t="str">
        <f>TEXT(daily!$B9628,"mmmm")</f>
        <v>January</v>
      </c>
      <c r="R9628" s="313" t="str">
        <f t="shared" si="190"/>
        <v>1900</v>
      </c>
    </row>
    <row r="9629" ht="24" customHeight="1" spans="16:18">
      <c r="P9629" s="399" t="str">
        <f>TEXT(daily!$B9629,"mmmm")</f>
        <v>January</v>
      </c>
      <c r="R9629" s="313" t="str">
        <f t="shared" si="190"/>
        <v>1900</v>
      </c>
    </row>
    <row r="9630" ht="24" customHeight="1" spans="16:18">
      <c r="P9630" s="399" t="str">
        <f>TEXT(daily!$B9630,"mmmm")</f>
        <v>January</v>
      </c>
      <c r="R9630" s="313" t="str">
        <f t="shared" si="190"/>
        <v>1900</v>
      </c>
    </row>
    <row r="9631" ht="24" customHeight="1" spans="16:18">
      <c r="P9631" s="399" t="str">
        <f>TEXT(daily!$B9631,"mmmm")</f>
        <v>January</v>
      </c>
      <c r="R9631" s="313" t="str">
        <f t="shared" si="190"/>
        <v>1900</v>
      </c>
    </row>
    <row r="9632" ht="24" customHeight="1" spans="16:18">
      <c r="P9632" s="399" t="str">
        <f>TEXT(daily!$B9632,"mmmm")</f>
        <v>January</v>
      </c>
      <c r="R9632" s="313" t="str">
        <f t="shared" si="190"/>
        <v>1900</v>
      </c>
    </row>
    <row r="9633" ht="24" customHeight="1" spans="16:18">
      <c r="P9633" s="399" t="str">
        <f>TEXT(daily!$B9633,"mmmm")</f>
        <v>January</v>
      </c>
      <c r="R9633" s="313" t="str">
        <f t="shared" si="190"/>
        <v>1900</v>
      </c>
    </row>
    <row r="9634" ht="24" customHeight="1" spans="16:18">
      <c r="P9634" s="399" t="str">
        <f>TEXT(daily!$B9634,"mmmm")</f>
        <v>January</v>
      </c>
      <c r="R9634" s="313" t="str">
        <f t="shared" si="190"/>
        <v>1900</v>
      </c>
    </row>
    <row r="9635" ht="24" customHeight="1" spans="16:18">
      <c r="P9635" s="399" t="str">
        <f>TEXT(daily!$B9635,"mmmm")</f>
        <v>January</v>
      </c>
      <c r="R9635" s="313" t="str">
        <f t="shared" si="190"/>
        <v>1900</v>
      </c>
    </row>
    <row r="9636" ht="24" customHeight="1" spans="16:18">
      <c r="P9636" s="399" t="str">
        <f>TEXT(daily!$B9636,"mmmm")</f>
        <v>January</v>
      </c>
      <c r="R9636" s="313" t="str">
        <f t="shared" si="190"/>
        <v>1900</v>
      </c>
    </row>
    <row r="9637" ht="24" customHeight="1" spans="16:18">
      <c r="P9637" s="399" t="str">
        <f>TEXT(daily!$B9637,"mmmm")</f>
        <v>January</v>
      </c>
      <c r="R9637" s="313" t="str">
        <f t="shared" si="190"/>
        <v>1900</v>
      </c>
    </row>
    <row r="9638" ht="24" customHeight="1" spans="16:18">
      <c r="P9638" s="399" t="str">
        <f>TEXT(daily!$B9638,"mmmm")</f>
        <v>January</v>
      </c>
      <c r="R9638" s="313" t="str">
        <f t="shared" si="190"/>
        <v>1900</v>
      </c>
    </row>
    <row r="9639" ht="24" customHeight="1" spans="16:18">
      <c r="P9639" s="399" t="str">
        <f>TEXT(daily!$B9639,"mmmm")</f>
        <v>January</v>
      </c>
      <c r="R9639" s="313" t="str">
        <f t="shared" si="190"/>
        <v>1900</v>
      </c>
    </row>
    <row r="9640" ht="24" customHeight="1" spans="16:18">
      <c r="P9640" s="399" t="str">
        <f>TEXT(daily!$B9640,"mmmm")</f>
        <v>January</v>
      </c>
      <c r="R9640" s="313" t="str">
        <f t="shared" si="190"/>
        <v>1900</v>
      </c>
    </row>
    <row r="9641" ht="24" customHeight="1" spans="16:18">
      <c r="P9641" s="399" t="str">
        <f>TEXT(daily!$B9641,"mmmm")</f>
        <v>January</v>
      </c>
      <c r="R9641" s="313" t="str">
        <f t="shared" si="190"/>
        <v>1900</v>
      </c>
    </row>
    <row r="9642" ht="24" customHeight="1" spans="16:18">
      <c r="P9642" s="399" t="str">
        <f>TEXT(daily!$B9642,"mmmm")</f>
        <v>January</v>
      </c>
      <c r="R9642" s="313" t="str">
        <f t="shared" si="190"/>
        <v>1900</v>
      </c>
    </row>
    <row r="9643" ht="24" customHeight="1" spans="16:18">
      <c r="P9643" s="399" t="str">
        <f>TEXT(daily!$B9643,"mmmm")</f>
        <v>January</v>
      </c>
      <c r="R9643" s="313" t="str">
        <f t="shared" si="190"/>
        <v>1900</v>
      </c>
    </row>
    <row r="9644" ht="24" customHeight="1" spans="16:18">
      <c r="P9644" s="399" t="str">
        <f>TEXT(daily!$B9644,"mmmm")</f>
        <v>January</v>
      </c>
      <c r="R9644" s="313" t="str">
        <f t="shared" si="190"/>
        <v>1900</v>
      </c>
    </row>
    <row r="9645" ht="24" customHeight="1" spans="16:18">
      <c r="P9645" s="399" t="str">
        <f>TEXT(daily!$B9645,"mmmm")</f>
        <v>January</v>
      </c>
      <c r="R9645" s="313" t="str">
        <f t="shared" si="190"/>
        <v>1900</v>
      </c>
    </row>
    <row r="9646" ht="24" customHeight="1" spans="16:18">
      <c r="P9646" s="399" t="str">
        <f>TEXT(daily!$B9646,"mmmm")</f>
        <v>January</v>
      </c>
      <c r="R9646" s="313" t="str">
        <f t="shared" si="190"/>
        <v>1900</v>
      </c>
    </row>
    <row r="9647" ht="24" customHeight="1" spans="16:18">
      <c r="P9647" s="399" t="str">
        <f>TEXT(daily!$B9647,"mmmm")</f>
        <v>January</v>
      </c>
      <c r="R9647" s="313" t="str">
        <f t="shared" si="190"/>
        <v>1900</v>
      </c>
    </row>
    <row r="9648" ht="24" customHeight="1" spans="16:18">
      <c r="P9648" s="399" t="str">
        <f>TEXT(daily!$B9648,"mmmm")</f>
        <v>January</v>
      </c>
      <c r="R9648" s="313" t="str">
        <f t="shared" si="190"/>
        <v>1900</v>
      </c>
    </row>
    <row r="9649" ht="24" customHeight="1" spans="16:18">
      <c r="P9649" s="399" t="str">
        <f>TEXT(daily!$B9649,"mmmm")</f>
        <v>January</v>
      </c>
      <c r="R9649" s="313" t="str">
        <f t="shared" si="190"/>
        <v>1900</v>
      </c>
    </row>
    <row r="9650" ht="24" customHeight="1" spans="16:18">
      <c r="P9650" s="399" t="str">
        <f>TEXT(daily!$B9650,"mmmm")</f>
        <v>January</v>
      </c>
      <c r="R9650" s="313" t="str">
        <f t="shared" si="190"/>
        <v>1900</v>
      </c>
    </row>
    <row r="9651" ht="24" customHeight="1" spans="16:18">
      <c r="P9651" s="399" t="str">
        <f>TEXT(daily!$B9651,"mmmm")</f>
        <v>January</v>
      </c>
      <c r="R9651" s="313" t="str">
        <f t="shared" si="190"/>
        <v>1900</v>
      </c>
    </row>
    <row r="9652" ht="24" customHeight="1" spans="16:18">
      <c r="P9652" s="399" t="str">
        <f>TEXT(daily!$B9652,"mmmm")</f>
        <v>January</v>
      </c>
      <c r="R9652" s="313" t="str">
        <f t="shared" si="190"/>
        <v>1900</v>
      </c>
    </row>
    <row r="9653" ht="24" customHeight="1" spans="16:18">
      <c r="P9653" s="399" t="str">
        <f>TEXT(daily!$B9653,"mmmm")</f>
        <v>January</v>
      </c>
      <c r="R9653" s="313" t="str">
        <f t="shared" si="190"/>
        <v>1900</v>
      </c>
    </row>
    <row r="9654" ht="24" customHeight="1" spans="16:18">
      <c r="P9654" s="399" t="str">
        <f>TEXT(daily!$B9654,"mmmm")</f>
        <v>January</v>
      </c>
      <c r="R9654" s="313" t="str">
        <f t="shared" si="190"/>
        <v>1900</v>
      </c>
    </row>
    <row r="9655" ht="24" customHeight="1" spans="16:18">
      <c r="P9655" s="399" t="str">
        <f>TEXT(daily!$B9655,"mmmm")</f>
        <v>January</v>
      </c>
      <c r="R9655" s="313" t="str">
        <f t="shared" si="190"/>
        <v>1900</v>
      </c>
    </row>
    <row r="9656" ht="24" customHeight="1" spans="16:18">
      <c r="P9656" s="399" t="str">
        <f>TEXT(daily!$B9656,"mmmm")</f>
        <v>January</v>
      </c>
      <c r="R9656" s="313" t="str">
        <f t="shared" si="190"/>
        <v>1900</v>
      </c>
    </row>
    <row r="9657" ht="24" customHeight="1" spans="16:18">
      <c r="P9657" s="399" t="str">
        <f>TEXT(daily!$B9657,"mmmm")</f>
        <v>January</v>
      </c>
      <c r="R9657" s="313" t="str">
        <f t="shared" si="190"/>
        <v>1900</v>
      </c>
    </row>
    <row r="9658" ht="24" customHeight="1" spans="16:18">
      <c r="P9658" s="399" t="str">
        <f>TEXT(daily!$B9658,"mmmm")</f>
        <v>January</v>
      </c>
      <c r="R9658" s="313" t="str">
        <f t="shared" si="190"/>
        <v>1900</v>
      </c>
    </row>
    <row r="9659" ht="24" customHeight="1" spans="16:18">
      <c r="P9659" s="399" t="str">
        <f>TEXT(daily!$B9659,"mmmm")</f>
        <v>January</v>
      </c>
      <c r="R9659" s="313" t="str">
        <f t="shared" si="190"/>
        <v>1900</v>
      </c>
    </row>
    <row r="9660" ht="24" customHeight="1" spans="16:18">
      <c r="P9660" s="399" t="str">
        <f>TEXT(daily!$B9660,"mmmm")</f>
        <v>January</v>
      </c>
      <c r="R9660" s="313" t="str">
        <f t="shared" si="190"/>
        <v>1900</v>
      </c>
    </row>
    <row r="9661" ht="24" customHeight="1" spans="16:18">
      <c r="P9661" s="399" t="str">
        <f>TEXT(daily!$B9661,"mmmm")</f>
        <v>January</v>
      </c>
      <c r="R9661" s="313" t="str">
        <f t="shared" si="190"/>
        <v>1900</v>
      </c>
    </row>
    <row r="9662" ht="24" customHeight="1" spans="16:18">
      <c r="P9662" s="399" t="str">
        <f>TEXT(daily!$B9662,"mmmm")</f>
        <v>January</v>
      </c>
      <c r="R9662" s="313" t="str">
        <f t="shared" si="190"/>
        <v>1900</v>
      </c>
    </row>
    <row r="9663" ht="24" customHeight="1" spans="16:18">
      <c r="P9663" s="399" t="str">
        <f>TEXT(daily!$B9663,"mmmm")</f>
        <v>January</v>
      </c>
      <c r="R9663" s="313" t="str">
        <f t="shared" si="190"/>
        <v>1900</v>
      </c>
    </row>
    <row r="9664" ht="24" customHeight="1" spans="16:18">
      <c r="P9664" s="399" t="str">
        <f>TEXT(daily!$B9664,"mmmm")</f>
        <v>January</v>
      </c>
      <c r="R9664" s="313" t="str">
        <f t="shared" si="190"/>
        <v>1900</v>
      </c>
    </row>
    <row r="9665" ht="24" customHeight="1" spans="16:18">
      <c r="P9665" s="399" t="str">
        <f>TEXT(daily!$B9665,"mmmm")</f>
        <v>January</v>
      </c>
      <c r="R9665" s="313" t="str">
        <f t="shared" si="190"/>
        <v>1900</v>
      </c>
    </row>
    <row r="9666" ht="24" customHeight="1" spans="16:18">
      <c r="P9666" s="399" t="str">
        <f>TEXT(daily!$B9666,"mmmm")</f>
        <v>January</v>
      </c>
      <c r="R9666" s="313" t="str">
        <f t="shared" si="190"/>
        <v>1900</v>
      </c>
    </row>
    <row r="9667" ht="24" customHeight="1" spans="16:18">
      <c r="P9667" s="399" t="str">
        <f>TEXT(daily!$B9667,"mmmm")</f>
        <v>January</v>
      </c>
      <c r="R9667" s="313" t="str">
        <f t="shared" si="190"/>
        <v>1900</v>
      </c>
    </row>
    <row r="9668" ht="24" customHeight="1" spans="16:18">
      <c r="P9668" s="399" t="str">
        <f>TEXT(daily!$B9668,"mmmm")</f>
        <v>January</v>
      </c>
      <c r="R9668" s="313" t="str">
        <f t="shared" si="190"/>
        <v>1900</v>
      </c>
    </row>
    <row r="9669" ht="24" customHeight="1" spans="16:18">
      <c r="P9669" s="399" t="str">
        <f>TEXT(daily!$B9669,"mmmm")</f>
        <v>January</v>
      </c>
      <c r="R9669" s="313" t="str">
        <f t="shared" si="190"/>
        <v>1900</v>
      </c>
    </row>
    <row r="9670" ht="24" customHeight="1" spans="16:18">
      <c r="P9670" s="399" t="str">
        <f>TEXT(daily!$B9670,"mmmm")</f>
        <v>January</v>
      </c>
      <c r="R9670" s="313" t="str">
        <f t="shared" si="190"/>
        <v>1900</v>
      </c>
    </row>
    <row r="9671" ht="24" customHeight="1" spans="16:18">
      <c r="P9671" s="399" t="str">
        <f>TEXT(daily!$B9671,"mmmm")</f>
        <v>January</v>
      </c>
      <c r="R9671" s="313" t="str">
        <f t="shared" si="190"/>
        <v>1900</v>
      </c>
    </row>
    <row r="9672" ht="24" customHeight="1" spans="16:18">
      <c r="P9672" s="399" t="str">
        <f>TEXT(daily!$B9672,"mmmm")</f>
        <v>January</v>
      </c>
      <c r="R9672" s="313" t="str">
        <f t="shared" si="190"/>
        <v>1900</v>
      </c>
    </row>
    <row r="9673" ht="24" customHeight="1" spans="16:18">
      <c r="P9673" s="399" t="str">
        <f>TEXT(daily!$B9673,"mmmm")</f>
        <v>January</v>
      </c>
      <c r="R9673" s="313" t="str">
        <f t="shared" si="190"/>
        <v>1900</v>
      </c>
    </row>
    <row r="9674" ht="24" customHeight="1" spans="16:18">
      <c r="P9674" s="399" t="str">
        <f>TEXT(daily!$B9674,"mmmm")</f>
        <v>January</v>
      </c>
      <c r="R9674" s="313" t="str">
        <f t="shared" si="190"/>
        <v>1900</v>
      </c>
    </row>
    <row r="9675" ht="24" customHeight="1" spans="16:18">
      <c r="P9675" s="399" t="str">
        <f>TEXT(daily!$B9675,"mmmm")</f>
        <v>January</v>
      </c>
      <c r="R9675" s="313" t="str">
        <f t="shared" si="190"/>
        <v>1900</v>
      </c>
    </row>
    <row r="9676" ht="24" customHeight="1" spans="16:18">
      <c r="P9676" s="399" t="str">
        <f>TEXT(daily!$B9676,"mmmm")</f>
        <v>January</v>
      </c>
      <c r="R9676" s="313" t="str">
        <f t="shared" si="190"/>
        <v>1900</v>
      </c>
    </row>
    <row r="9677" ht="24" customHeight="1" spans="16:18">
      <c r="P9677" s="399" t="str">
        <f>TEXT(daily!$B9677,"mmmm")</f>
        <v>January</v>
      </c>
      <c r="R9677" s="313" t="str">
        <f t="shared" si="190"/>
        <v>1900</v>
      </c>
    </row>
    <row r="9678" ht="24" customHeight="1" spans="16:18">
      <c r="P9678" s="399" t="str">
        <f>TEXT(daily!$B9678,"mmmm")</f>
        <v>January</v>
      </c>
      <c r="R9678" s="313" t="str">
        <f t="shared" si="190"/>
        <v>1900</v>
      </c>
    </row>
    <row r="9679" ht="24" customHeight="1" spans="16:18">
      <c r="P9679" s="399" t="str">
        <f>TEXT(daily!$B9679,"mmmm")</f>
        <v>January</v>
      </c>
      <c r="R9679" s="313" t="str">
        <f t="shared" ref="R9679:R9742" si="191">TEXT(B9679,"yyyy")</f>
        <v>1900</v>
      </c>
    </row>
    <row r="9680" ht="24" customHeight="1" spans="16:18">
      <c r="P9680" s="399" t="str">
        <f>TEXT(daily!$B9680,"mmmm")</f>
        <v>January</v>
      </c>
      <c r="R9680" s="313" t="str">
        <f t="shared" si="191"/>
        <v>1900</v>
      </c>
    </row>
    <row r="9681" ht="24" customHeight="1" spans="16:18">
      <c r="P9681" s="399" t="str">
        <f>TEXT(daily!$B9681,"mmmm")</f>
        <v>January</v>
      </c>
      <c r="R9681" s="313" t="str">
        <f t="shared" si="191"/>
        <v>1900</v>
      </c>
    </row>
    <row r="9682" ht="24" customHeight="1" spans="16:18">
      <c r="P9682" s="399" t="str">
        <f>TEXT(daily!$B9682,"mmmm")</f>
        <v>January</v>
      </c>
      <c r="R9682" s="313" t="str">
        <f t="shared" si="191"/>
        <v>1900</v>
      </c>
    </row>
    <row r="9683" ht="24" customHeight="1" spans="16:18">
      <c r="P9683" s="399" t="str">
        <f>TEXT(daily!$B9683,"mmmm")</f>
        <v>January</v>
      </c>
      <c r="R9683" s="313" t="str">
        <f t="shared" si="191"/>
        <v>1900</v>
      </c>
    </row>
    <row r="9684" ht="24" customHeight="1" spans="16:18">
      <c r="P9684" s="399" t="str">
        <f>TEXT(daily!$B9684,"mmmm")</f>
        <v>January</v>
      </c>
      <c r="R9684" s="313" t="str">
        <f t="shared" si="191"/>
        <v>1900</v>
      </c>
    </row>
    <row r="9685" ht="24" customHeight="1" spans="16:18">
      <c r="P9685" s="399" t="str">
        <f>TEXT(daily!$B9685,"mmmm")</f>
        <v>January</v>
      </c>
      <c r="R9685" s="313" t="str">
        <f t="shared" si="191"/>
        <v>1900</v>
      </c>
    </row>
    <row r="9686" ht="24" customHeight="1" spans="16:18">
      <c r="P9686" s="399" t="str">
        <f>TEXT(daily!$B9686,"mmmm")</f>
        <v>January</v>
      </c>
      <c r="R9686" s="313" t="str">
        <f t="shared" si="191"/>
        <v>1900</v>
      </c>
    </row>
    <row r="9687" ht="24" customHeight="1" spans="16:18">
      <c r="P9687" s="399" t="str">
        <f>TEXT(daily!$B9687,"mmmm")</f>
        <v>January</v>
      </c>
      <c r="R9687" s="313" t="str">
        <f t="shared" si="191"/>
        <v>1900</v>
      </c>
    </row>
    <row r="9688" ht="24" customHeight="1" spans="16:18">
      <c r="P9688" s="399" t="str">
        <f>TEXT(daily!$B9688,"mmmm")</f>
        <v>January</v>
      </c>
      <c r="R9688" s="313" t="str">
        <f t="shared" si="191"/>
        <v>1900</v>
      </c>
    </row>
    <row r="9689" ht="24" customHeight="1" spans="16:18">
      <c r="P9689" s="399" t="str">
        <f>TEXT(daily!$B9689,"mmmm")</f>
        <v>January</v>
      </c>
      <c r="R9689" s="313" t="str">
        <f t="shared" si="191"/>
        <v>1900</v>
      </c>
    </row>
    <row r="9690" ht="24" customHeight="1" spans="16:18">
      <c r="P9690" s="399" t="str">
        <f>TEXT(daily!$B9690,"mmmm")</f>
        <v>January</v>
      </c>
      <c r="R9690" s="313" t="str">
        <f t="shared" si="191"/>
        <v>1900</v>
      </c>
    </row>
    <row r="9691" ht="24" customHeight="1" spans="16:18">
      <c r="P9691" s="399" t="str">
        <f>TEXT(daily!$B9691,"mmmm")</f>
        <v>January</v>
      </c>
      <c r="R9691" s="313" t="str">
        <f t="shared" si="191"/>
        <v>1900</v>
      </c>
    </row>
    <row r="9692" ht="24" customHeight="1" spans="16:18">
      <c r="P9692" s="399" t="str">
        <f>TEXT(daily!$B9692,"mmmm")</f>
        <v>January</v>
      </c>
      <c r="R9692" s="313" t="str">
        <f t="shared" si="191"/>
        <v>1900</v>
      </c>
    </row>
    <row r="9693" ht="24" customHeight="1" spans="16:18">
      <c r="P9693" s="399" t="str">
        <f>TEXT(daily!$B9693,"mmmm")</f>
        <v>January</v>
      </c>
      <c r="R9693" s="313" t="str">
        <f t="shared" si="191"/>
        <v>1900</v>
      </c>
    </row>
    <row r="9694" ht="24" customHeight="1" spans="16:18">
      <c r="P9694" s="399" t="str">
        <f>TEXT(daily!$B9694,"mmmm")</f>
        <v>January</v>
      </c>
      <c r="R9694" s="313" t="str">
        <f t="shared" si="191"/>
        <v>1900</v>
      </c>
    </row>
    <row r="9695" ht="24" customHeight="1" spans="16:18">
      <c r="P9695" s="399" t="str">
        <f>TEXT(daily!$B9695,"mmmm")</f>
        <v>January</v>
      </c>
      <c r="R9695" s="313" t="str">
        <f t="shared" si="191"/>
        <v>1900</v>
      </c>
    </row>
    <row r="9696" ht="24" customHeight="1" spans="16:18">
      <c r="P9696" s="399" t="str">
        <f>TEXT(daily!$B9696,"mmmm")</f>
        <v>January</v>
      </c>
      <c r="R9696" s="313" t="str">
        <f t="shared" si="191"/>
        <v>1900</v>
      </c>
    </row>
    <row r="9697" ht="24" customHeight="1" spans="16:18">
      <c r="P9697" s="399" t="str">
        <f>TEXT(daily!$B9697,"mmmm")</f>
        <v>January</v>
      </c>
      <c r="R9697" s="313" t="str">
        <f t="shared" si="191"/>
        <v>1900</v>
      </c>
    </row>
    <row r="9698" ht="24" customHeight="1" spans="16:18">
      <c r="P9698" s="399" t="str">
        <f>TEXT(daily!$B9698,"mmmm")</f>
        <v>January</v>
      </c>
      <c r="R9698" s="313" t="str">
        <f t="shared" si="191"/>
        <v>1900</v>
      </c>
    </row>
    <row r="9699" ht="24" customHeight="1" spans="16:18">
      <c r="P9699" s="399" t="str">
        <f>TEXT(daily!$B9699,"mmmm")</f>
        <v>January</v>
      </c>
      <c r="R9699" s="313" t="str">
        <f t="shared" si="191"/>
        <v>1900</v>
      </c>
    </row>
    <row r="9700" ht="24" customHeight="1" spans="16:18">
      <c r="P9700" s="399" t="str">
        <f>TEXT(daily!$B9700,"mmmm")</f>
        <v>January</v>
      </c>
      <c r="R9700" s="313" t="str">
        <f t="shared" si="191"/>
        <v>1900</v>
      </c>
    </row>
    <row r="9701" ht="24" customHeight="1" spans="16:18">
      <c r="P9701" s="399" t="str">
        <f>TEXT(daily!$B9701,"mmmm")</f>
        <v>January</v>
      </c>
      <c r="R9701" s="313" t="str">
        <f t="shared" si="191"/>
        <v>1900</v>
      </c>
    </row>
    <row r="9702" ht="24" customHeight="1" spans="16:18">
      <c r="P9702" s="399" t="str">
        <f>TEXT(daily!$B9702,"mmmm")</f>
        <v>January</v>
      </c>
      <c r="R9702" s="313" t="str">
        <f t="shared" si="191"/>
        <v>1900</v>
      </c>
    </row>
    <row r="9703" ht="24" customHeight="1" spans="16:18">
      <c r="P9703" s="399" t="str">
        <f>TEXT(daily!$B9703,"mmmm")</f>
        <v>January</v>
      </c>
      <c r="R9703" s="313" t="str">
        <f t="shared" si="191"/>
        <v>1900</v>
      </c>
    </row>
    <row r="9704" ht="24" customHeight="1" spans="16:18">
      <c r="P9704" s="399" t="str">
        <f>TEXT(daily!$B9704,"mmmm")</f>
        <v>January</v>
      </c>
      <c r="R9704" s="313" t="str">
        <f t="shared" si="191"/>
        <v>1900</v>
      </c>
    </row>
    <row r="9705" ht="24" customHeight="1" spans="16:18">
      <c r="P9705" s="399" t="str">
        <f>TEXT(daily!$B9705,"mmmm")</f>
        <v>January</v>
      </c>
      <c r="R9705" s="313" t="str">
        <f t="shared" si="191"/>
        <v>1900</v>
      </c>
    </row>
    <row r="9706" ht="24" customHeight="1" spans="16:18">
      <c r="P9706" s="399" t="str">
        <f>TEXT(daily!$B9706,"mmmm")</f>
        <v>January</v>
      </c>
      <c r="R9706" s="313" t="str">
        <f t="shared" si="191"/>
        <v>1900</v>
      </c>
    </row>
    <row r="9707" ht="24" customHeight="1" spans="16:18">
      <c r="P9707" s="399" t="str">
        <f>TEXT(daily!$B9707,"mmmm")</f>
        <v>January</v>
      </c>
      <c r="R9707" s="313" t="str">
        <f t="shared" si="191"/>
        <v>1900</v>
      </c>
    </row>
    <row r="9708" ht="24" customHeight="1" spans="16:18">
      <c r="P9708" s="399" t="str">
        <f>TEXT(daily!$B9708,"mmmm")</f>
        <v>January</v>
      </c>
      <c r="R9708" s="313" t="str">
        <f t="shared" si="191"/>
        <v>1900</v>
      </c>
    </row>
    <row r="9709" ht="24" customHeight="1" spans="16:18">
      <c r="P9709" s="399" t="str">
        <f>TEXT(daily!$B9709,"mmmm")</f>
        <v>January</v>
      </c>
      <c r="R9709" s="313" t="str">
        <f t="shared" si="191"/>
        <v>1900</v>
      </c>
    </row>
    <row r="9710" ht="24" customHeight="1" spans="16:18">
      <c r="P9710" s="399" t="str">
        <f>TEXT(daily!$B9710,"mmmm")</f>
        <v>January</v>
      </c>
      <c r="R9710" s="313" t="str">
        <f t="shared" si="191"/>
        <v>1900</v>
      </c>
    </row>
    <row r="9711" ht="24" customHeight="1" spans="16:18">
      <c r="P9711" s="399" t="str">
        <f>TEXT(daily!$B9711,"mmmm")</f>
        <v>January</v>
      </c>
      <c r="R9711" s="313" t="str">
        <f t="shared" si="191"/>
        <v>1900</v>
      </c>
    </row>
    <row r="9712" ht="24" customHeight="1" spans="16:18">
      <c r="P9712" s="399" t="str">
        <f>TEXT(daily!$B9712,"mmmm")</f>
        <v>January</v>
      </c>
      <c r="R9712" s="313" t="str">
        <f t="shared" si="191"/>
        <v>1900</v>
      </c>
    </row>
    <row r="9713" ht="24" customHeight="1" spans="16:18">
      <c r="P9713" s="399" t="str">
        <f>TEXT(daily!$B9713,"mmmm")</f>
        <v>January</v>
      </c>
      <c r="R9713" s="313" t="str">
        <f t="shared" si="191"/>
        <v>1900</v>
      </c>
    </row>
    <row r="9714" ht="24" customHeight="1" spans="16:18">
      <c r="P9714" s="399" t="str">
        <f>TEXT(daily!$B9714,"mmmm")</f>
        <v>January</v>
      </c>
      <c r="R9714" s="313" t="str">
        <f t="shared" si="191"/>
        <v>1900</v>
      </c>
    </row>
    <row r="9715" ht="24" customHeight="1" spans="16:18">
      <c r="P9715" s="399" t="str">
        <f>TEXT(daily!$B9715,"mmmm")</f>
        <v>January</v>
      </c>
      <c r="R9715" s="313" t="str">
        <f t="shared" si="191"/>
        <v>1900</v>
      </c>
    </row>
    <row r="9716" ht="24" customHeight="1" spans="16:18">
      <c r="P9716" s="399" t="str">
        <f>TEXT(daily!$B9716,"mmmm")</f>
        <v>January</v>
      </c>
      <c r="R9716" s="313" t="str">
        <f t="shared" si="191"/>
        <v>1900</v>
      </c>
    </row>
    <row r="9717" ht="24" customHeight="1" spans="16:18">
      <c r="P9717" s="399" t="str">
        <f>TEXT(daily!$B9717,"mmmm")</f>
        <v>January</v>
      </c>
      <c r="R9717" s="313" t="str">
        <f t="shared" si="191"/>
        <v>1900</v>
      </c>
    </row>
    <row r="9718" ht="24" customHeight="1" spans="16:18">
      <c r="P9718" s="399" t="str">
        <f>TEXT(daily!$B9718,"mmmm")</f>
        <v>January</v>
      </c>
      <c r="R9718" s="313" t="str">
        <f t="shared" si="191"/>
        <v>1900</v>
      </c>
    </row>
    <row r="9719" ht="24" customHeight="1" spans="16:18">
      <c r="P9719" s="399" t="str">
        <f>TEXT(daily!$B9719,"mmmm")</f>
        <v>January</v>
      </c>
      <c r="R9719" s="313" t="str">
        <f t="shared" si="191"/>
        <v>1900</v>
      </c>
    </row>
    <row r="9720" ht="24" customHeight="1" spans="16:18">
      <c r="P9720" s="399" t="str">
        <f>TEXT(daily!$B9720,"mmmm")</f>
        <v>January</v>
      </c>
      <c r="R9720" s="313" t="str">
        <f t="shared" si="191"/>
        <v>1900</v>
      </c>
    </row>
    <row r="9721" ht="24" customHeight="1" spans="16:18">
      <c r="P9721" s="399" t="str">
        <f>TEXT(daily!$B9721,"mmmm")</f>
        <v>January</v>
      </c>
      <c r="R9721" s="313" t="str">
        <f t="shared" si="191"/>
        <v>1900</v>
      </c>
    </row>
    <row r="9722" ht="24" customHeight="1" spans="16:18">
      <c r="P9722" s="399" t="str">
        <f>TEXT(daily!$B9722,"mmmm")</f>
        <v>January</v>
      </c>
      <c r="R9722" s="313" t="str">
        <f t="shared" si="191"/>
        <v>1900</v>
      </c>
    </row>
    <row r="9723" ht="24" customHeight="1" spans="16:18">
      <c r="P9723" s="399" t="str">
        <f>TEXT(daily!$B9723,"mmmm")</f>
        <v>January</v>
      </c>
      <c r="R9723" s="313" t="str">
        <f t="shared" si="191"/>
        <v>1900</v>
      </c>
    </row>
    <row r="9724" ht="24" customHeight="1" spans="16:18">
      <c r="P9724" s="399" t="str">
        <f>TEXT(daily!$B9724,"mmmm")</f>
        <v>January</v>
      </c>
      <c r="R9724" s="313" t="str">
        <f t="shared" si="191"/>
        <v>1900</v>
      </c>
    </row>
    <row r="9725" ht="24" customHeight="1" spans="16:18">
      <c r="P9725" s="399" t="str">
        <f>TEXT(daily!$B9725,"mmmm")</f>
        <v>January</v>
      </c>
      <c r="R9725" s="313" t="str">
        <f t="shared" si="191"/>
        <v>1900</v>
      </c>
    </row>
    <row r="9726" ht="24" customHeight="1" spans="16:18">
      <c r="P9726" s="399" t="str">
        <f>TEXT(daily!$B9726,"mmmm")</f>
        <v>January</v>
      </c>
      <c r="R9726" s="313" t="str">
        <f t="shared" si="191"/>
        <v>1900</v>
      </c>
    </row>
    <row r="9727" ht="24" customHeight="1" spans="16:18">
      <c r="P9727" s="399" t="str">
        <f>TEXT(daily!$B9727,"mmmm")</f>
        <v>January</v>
      </c>
      <c r="R9727" s="313" t="str">
        <f t="shared" si="191"/>
        <v>1900</v>
      </c>
    </row>
    <row r="9728" ht="24" customHeight="1" spans="16:18">
      <c r="P9728" s="399" t="str">
        <f>TEXT(daily!$B9728,"mmmm")</f>
        <v>January</v>
      </c>
      <c r="R9728" s="313" t="str">
        <f t="shared" si="191"/>
        <v>1900</v>
      </c>
    </row>
    <row r="9729" ht="24" customHeight="1" spans="16:18">
      <c r="P9729" s="399" t="str">
        <f>TEXT(daily!$B9729,"mmmm")</f>
        <v>January</v>
      </c>
      <c r="R9729" s="313" t="str">
        <f t="shared" si="191"/>
        <v>1900</v>
      </c>
    </row>
    <row r="9730" ht="24" customHeight="1" spans="16:18">
      <c r="P9730" s="399" t="str">
        <f>TEXT(daily!$B9730,"mmmm")</f>
        <v>January</v>
      </c>
      <c r="R9730" s="313" t="str">
        <f t="shared" si="191"/>
        <v>1900</v>
      </c>
    </row>
    <row r="9731" ht="24" customHeight="1" spans="16:18">
      <c r="P9731" s="399" t="str">
        <f>TEXT(daily!$B9731,"mmmm")</f>
        <v>January</v>
      </c>
      <c r="R9731" s="313" t="str">
        <f t="shared" si="191"/>
        <v>1900</v>
      </c>
    </row>
    <row r="9732" ht="24" customHeight="1" spans="16:18">
      <c r="P9732" s="399" t="str">
        <f>TEXT(daily!$B9732,"mmmm")</f>
        <v>January</v>
      </c>
      <c r="R9732" s="313" t="str">
        <f t="shared" si="191"/>
        <v>1900</v>
      </c>
    </row>
    <row r="9733" ht="24" customHeight="1" spans="16:18">
      <c r="P9733" s="399" t="str">
        <f>TEXT(daily!$B9733,"mmmm")</f>
        <v>January</v>
      </c>
      <c r="R9733" s="313" t="str">
        <f t="shared" si="191"/>
        <v>1900</v>
      </c>
    </row>
    <row r="9734" ht="24" customHeight="1" spans="16:18">
      <c r="P9734" s="399" t="str">
        <f>TEXT(daily!$B9734,"mmmm")</f>
        <v>January</v>
      </c>
      <c r="R9734" s="313" t="str">
        <f t="shared" si="191"/>
        <v>1900</v>
      </c>
    </row>
    <row r="9735" ht="24" customHeight="1" spans="16:18">
      <c r="P9735" s="399" t="str">
        <f>TEXT(daily!$B9735,"mmmm")</f>
        <v>January</v>
      </c>
      <c r="R9735" s="313" t="str">
        <f t="shared" si="191"/>
        <v>1900</v>
      </c>
    </row>
    <row r="9736" ht="24" customHeight="1" spans="16:18">
      <c r="P9736" s="399" t="str">
        <f>TEXT(daily!$B9736,"mmmm")</f>
        <v>January</v>
      </c>
      <c r="R9736" s="313" t="str">
        <f t="shared" si="191"/>
        <v>1900</v>
      </c>
    </row>
    <row r="9737" ht="24" customHeight="1" spans="16:18">
      <c r="P9737" s="399" t="str">
        <f>TEXT(daily!$B9737,"mmmm")</f>
        <v>January</v>
      </c>
      <c r="R9737" s="313" t="str">
        <f t="shared" si="191"/>
        <v>1900</v>
      </c>
    </row>
    <row r="9738" ht="24" customHeight="1" spans="16:18">
      <c r="P9738" s="399" t="str">
        <f>TEXT(daily!$B9738,"mmmm")</f>
        <v>January</v>
      </c>
      <c r="R9738" s="313" t="str">
        <f t="shared" si="191"/>
        <v>1900</v>
      </c>
    </row>
    <row r="9739" ht="24" customHeight="1" spans="16:18">
      <c r="P9739" s="399" t="str">
        <f>TEXT(daily!$B9739,"mmmm")</f>
        <v>January</v>
      </c>
      <c r="R9739" s="313" t="str">
        <f t="shared" si="191"/>
        <v>1900</v>
      </c>
    </row>
    <row r="9740" ht="24" customHeight="1" spans="16:18">
      <c r="P9740" s="399" t="str">
        <f>TEXT(daily!$B9740,"mmmm")</f>
        <v>January</v>
      </c>
      <c r="R9740" s="313" t="str">
        <f t="shared" si="191"/>
        <v>1900</v>
      </c>
    </row>
    <row r="9741" ht="24" customHeight="1" spans="16:18">
      <c r="P9741" s="399" t="str">
        <f>TEXT(daily!$B9741,"mmmm")</f>
        <v>January</v>
      </c>
      <c r="R9741" s="313" t="str">
        <f t="shared" si="191"/>
        <v>1900</v>
      </c>
    </row>
    <row r="9742" ht="24" customHeight="1" spans="16:18">
      <c r="P9742" s="399" t="str">
        <f>TEXT(daily!$B9742,"mmmm")</f>
        <v>January</v>
      </c>
      <c r="R9742" s="313" t="str">
        <f t="shared" si="191"/>
        <v>1900</v>
      </c>
    </row>
    <row r="9743" ht="24" customHeight="1" spans="16:18">
      <c r="P9743" s="399" t="str">
        <f>TEXT(daily!$B9743,"mmmm")</f>
        <v>January</v>
      </c>
      <c r="R9743" s="313" t="str">
        <f t="shared" ref="R9743:R9806" si="192">TEXT(B9743,"yyyy")</f>
        <v>1900</v>
      </c>
    </row>
    <row r="9744" ht="24" customHeight="1" spans="16:18">
      <c r="P9744" s="399" t="str">
        <f>TEXT(daily!$B9744,"mmmm")</f>
        <v>January</v>
      </c>
      <c r="R9744" s="313" t="str">
        <f t="shared" si="192"/>
        <v>1900</v>
      </c>
    </row>
    <row r="9745" ht="24" customHeight="1" spans="16:18">
      <c r="P9745" s="399" t="str">
        <f>TEXT(daily!$B9745,"mmmm")</f>
        <v>January</v>
      </c>
      <c r="R9745" s="313" t="str">
        <f t="shared" si="192"/>
        <v>1900</v>
      </c>
    </row>
    <row r="9746" ht="24" customHeight="1" spans="16:18">
      <c r="P9746" s="399" t="str">
        <f>TEXT(daily!$B9746,"mmmm")</f>
        <v>January</v>
      </c>
      <c r="R9746" s="313" t="str">
        <f t="shared" si="192"/>
        <v>1900</v>
      </c>
    </row>
    <row r="9747" ht="24" customHeight="1" spans="16:18">
      <c r="P9747" s="399" t="str">
        <f>TEXT(daily!$B9747,"mmmm")</f>
        <v>January</v>
      </c>
      <c r="R9747" s="313" t="str">
        <f t="shared" si="192"/>
        <v>1900</v>
      </c>
    </row>
    <row r="9748" ht="24" customHeight="1" spans="16:18">
      <c r="P9748" s="399" t="str">
        <f>TEXT(daily!$B9748,"mmmm")</f>
        <v>January</v>
      </c>
      <c r="R9748" s="313" t="str">
        <f t="shared" si="192"/>
        <v>1900</v>
      </c>
    </row>
    <row r="9749" ht="24" customHeight="1" spans="16:18">
      <c r="P9749" s="399" t="str">
        <f>TEXT(daily!$B9749,"mmmm")</f>
        <v>January</v>
      </c>
      <c r="R9749" s="313" t="str">
        <f t="shared" si="192"/>
        <v>1900</v>
      </c>
    </row>
    <row r="9750" ht="24" customHeight="1" spans="16:18">
      <c r="P9750" s="399" t="str">
        <f>TEXT(daily!$B9750,"mmmm")</f>
        <v>January</v>
      </c>
      <c r="R9750" s="313" t="str">
        <f t="shared" si="192"/>
        <v>1900</v>
      </c>
    </row>
    <row r="9751" ht="24" customHeight="1" spans="16:18">
      <c r="P9751" s="399" t="str">
        <f>TEXT(daily!$B9751,"mmmm")</f>
        <v>January</v>
      </c>
      <c r="R9751" s="313" t="str">
        <f t="shared" si="192"/>
        <v>1900</v>
      </c>
    </row>
    <row r="9752" ht="24" customHeight="1" spans="16:18">
      <c r="P9752" s="399" t="str">
        <f>TEXT(daily!$B9752,"mmmm")</f>
        <v>January</v>
      </c>
      <c r="R9752" s="313" t="str">
        <f t="shared" si="192"/>
        <v>1900</v>
      </c>
    </row>
    <row r="9753" ht="24" customHeight="1" spans="16:18">
      <c r="P9753" s="399" t="str">
        <f>TEXT(daily!$B9753,"mmmm")</f>
        <v>January</v>
      </c>
      <c r="R9753" s="313" t="str">
        <f t="shared" si="192"/>
        <v>1900</v>
      </c>
    </row>
    <row r="9754" ht="24" customHeight="1" spans="16:18">
      <c r="P9754" s="399" t="str">
        <f>TEXT(daily!$B9754,"mmmm")</f>
        <v>January</v>
      </c>
      <c r="R9754" s="313" t="str">
        <f t="shared" si="192"/>
        <v>1900</v>
      </c>
    </row>
    <row r="9755" ht="24" customHeight="1" spans="16:18">
      <c r="P9755" s="399" t="str">
        <f>TEXT(daily!$B9755,"mmmm")</f>
        <v>January</v>
      </c>
      <c r="R9755" s="313" t="str">
        <f t="shared" si="192"/>
        <v>1900</v>
      </c>
    </row>
    <row r="9756" ht="24" customHeight="1" spans="16:18">
      <c r="P9756" s="399" t="str">
        <f>TEXT(daily!$B9756,"mmmm")</f>
        <v>January</v>
      </c>
      <c r="R9756" s="313" t="str">
        <f t="shared" si="192"/>
        <v>1900</v>
      </c>
    </row>
    <row r="9757" ht="24" customHeight="1" spans="16:18">
      <c r="P9757" s="399" t="str">
        <f>TEXT(daily!$B9757,"mmmm")</f>
        <v>January</v>
      </c>
      <c r="R9757" s="313" t="str">
        <f t="shared" si="192"/>
        <v>1900</v>
      </c>
    </row>
    <row r="9758" ht="24" customHeight="1" spans="16:18">
      <c r="P9758" s="399" t="str">
        <f>TEXT(daily!$B9758,"mmmm")</f>
        <v>January</v>
      </c>
      <c r="R9758" s="313" t="str">
        <f t="shared" si="192"/>
        <v>1900</v>
      </c>
    </row>
    <row r="9759" ht="24" customHeight="1" spans="16:18">
      <c r="P9759" s="399" t="str">
        <f>TEXT(daily!$B9759,"mmmm")</f>
        <v>January</v>
      </c>
      <c r="R9759" s="313" t="str">
        <f t="shared" si="192"/>
        <v>1900</v>
      </c>
    </row>
    <row r="9760" ht="24" customHeight="1" spans="16:18">
      <c r="P9760" s="399" t="str">
        <f>TEXT(daily!$B9760,"mmmm")</f>
        <v>January</v>
      </c>
      <c r="R9760" s="313" t="str">
        <f t="shared" si="192"/>
        <v>1900</v>
      </c>
    </row>
    <row r="9761" ht="24" customHeight="1" spans="16:18">
      <c r="P9761" s="399" t="str">
        <f>TEXT(daily!$B9761,"mmmm")</f>
        <v>January</v>
      </c>
      <c r="R9761" s="313" t="str">
        <f t="shared" si="192"/>
        <v>1900</v>
      </c>
    </row>
    <row r="9762" ht="24" customHeight="1" spans="16:18">
      <c r="P9762" s="399" t="str">
        <f>TEXT(daily!$B9762,"mmmm")</f>
        <v>January</v>
      </c>
      <c r="R9762" s="313" t="str">
        <f t="shared" si="192"/>
        <v>1900</v>
      </c>
    </row>
    <row r="9763" ht="24" customHeight="1" spans="16:18">
      <c r="P9763" s="399" t="str">
        <f>TEXT(daily!$B9763,"mmmm")</f>
        <v>January</v>
      </c>
      <c r="R9763" s="313" t="str">
        <f t="shared" si="192"/>
        <v>1900</v>
      </c>
    </row>
    <row r="9764" ht="24" customHeight="1" spans="16:18">
      <c r="P9764" s="399" t="str">
        <f>TEXT(daily!$B9764,"mmmm")</f>
        <v>January</v>
      </c>
      <c r="R9764" s="313" t="str">
        <f t="shared" si="192"/>
        <v>1900</v>
      </c>
    </row>
    <row r="9765" ht="24" customHeight="1" spans="16:18">
      <c r="P9765" s="399" t="str">
        <f>TEXT(daily!$B9765,"mmmm")</f>
        <v>January</v>
      </c>
      <c r="R9765" s="313" t="str">
        <f t="shared" si="192"/>
        <v>1900</v>
      </c>
    </row>
    <row r="9766" ht="24" customHeight="1" spans="16:18">
      <c r="P9766" s="399" t="str">
        <f>TEXT(daily!$B9766,"mmmm")</f>
        <v>January</v>
      </c>
      <c r="R9766" s="313" t="str">
        <f t="shared" si="192"/>
        <v>1900</v>
      </c>
    </row>
    <row r="9767" ht="24" customHeight="1" spans="16:18">
      <c r="P9767" s="399" t="str">
        <f>TEXT(daily!$B9767,"mmmm")</f>
        <v>January</v>
      </c>
      <c r="R9767" s="313" t="str">
        <f t="shared" si="192"/>
        <v>1900</v>
      </c>
    </row>
    <row r="9768" ht="24" customHeight="1" spans="16:18">
      <c r="P9768" s="399" t="str">
        <f>TEXT(daily!$B9768,"mmmm")</f>
        <v>January</v>
      </c>
      <c r="R9768" s="313" t="str">
        <f t="shared" si="192"/>
        <v>1900</v>
      </c>
    </row>
    <row r="9769" ht="24" customHeight="1" spans="16:18">
      <c r="P9769" s="399" t="str">
        <f>TEXT(daily!$B9769,"mmmm")</f>
        <v>January</v>
      </c>
      <c r="R9769" s="313" t="str">
        <f t="shared" si="192"/>
        <v>1900</v>
      </c>
    </row>
    <row r="9770" ht="24" customHeight="1" spans="16:18">
      <c r="P9770" s="399" t="str">
        <f>TEXT(daily!$B9770,"mmmm")</f>
        <v>January</v>
      </c>
      <c r="R9770" s="313" t="str">
        <f t="shared" si="192"/>
        <v>1900</v>
      </c>
    </row>
    <row r="9771" ht="24" customHeight="1" spans="16:18">
      <c r="P9771" s="399" t="str">
        <f>TEXT(daily!$B9771,"mmmm")</f>
        <v>January</v>
      </c>
      <c r="R9771" s="313" t="str">
        <f t="shared" si="192"/>
        <v>1900</v>
      </c>
    </row>
    <row r="9772" ht="24" customHeight="1" spans="16:18">
      <c r="P9772" s="399" t="str">
        <f>TEXT(daily!$B9772,"mmmm")</f>
        <v>January</v>
      </c>
      <c r="R9772" s="313" t="str">
        <f t="shared" si="192"/>
        <v>1900</v>
      </c>
    </row>
    <row r="9773" ht="24" customHeight="1" spans="16:18">
      <c r="P9773" s="399" t="str">
        <f>TEXT(daily!$B9773,"mmmm")</f>
        <v>January</v>
      </c>
      <c r="R9773" s="313" t="str">
        <f t="shared" si="192"/>
        <v>1900</v>
      </c>
    </row>
    <row r="9774" ht="24" customHeight="1" spans="16:18">
      <c r="P9774" s="399" t="str">
        <f>TEXT(daily!$B9774,"mmmm")</f>
        <v>January</v>
      </c>
      <c r="R9774" s="313" t="str">
        <f t="shared" si="192"/>
        <v>1900</v>
      </c>
    </row>
    <row r="9775" ht="24" customHeight="1" spans="16:18">
      <c r="P9775" s="399" t="str">
        <f>TEXT(daily!$B9775,"mmmm")</f>
        <v>January</v>
      </c>
      <c r="R9775" s="313" t="str">
        <f t="shared" si="192"/>
        <v>1900</v>
      </c>
    </row>
    <row r="9776" ht="24" customHeight="1" spans="16:18">
      <c r="P9776" s="399" t="str">
        <f>TEXT(daily!$B9776,"mmmm")</f>
        <v>January</v>
      </c>
      <c r="R9776" s="313" t="str">
        <f t="shared" si="192"/>
        <v>1900</v>
      </c>
    </row>
    <row r="9777" ht="24" customHeight="1" spans="16:18">
      <c r="P9777" s="399" t="str">
        <f>TEXT(daily!$B9777,"mmmm")</f>
        <v>January</v>
      </c>
      <c r="R9777" s="313" t="str">
        <f t="shared" si="192"/>
        <v>1900</v>
      </c>
    </row>
    <row r="9778" ht="24" customHeight="1" spans="16:18">
      <c r="P9778" s="399" t="str">
        <f>TEXT(daily!$B9778,"mmmm")</f>
        <v>January</v>
      </c>
      <c r="R9778" s="313" t="str">
        <f t="shared" si="192"/>
        <v>1900</v>
      </c>
    </row>
    <row r="9779" ht="24" customHeight="1" spans="16:18">
      <c r="P9779" s="399" t="str">
        <f>TEXT(daily!$B9779,"mmmm")</f>
        <v>January</v>
      </c>
      <c r="R9779" s="313" t="str">
        <f t="shared" si="192"/>
        <v>1900</v>
      </c>
    </row>
    <row r="9780" ht="24" customHeight="1" spans="16:18">
      <c r="P9780" s="399" t="str">
        <f>TEXT(daily!$B9780,"mmmm")</f>
        <v>January</v>
      </c>
      <c r="R9780" s="313" t="str">
        <f t="shared" si="192"/>
        <v>1900</v>
      </c>
    </row>
    <row r="9781" ht="24" customHeight="1" spans="16:18">
      <c r="P9781" s="399" t="str">
        <f>TEXT(daily!$B9781,"mmmm")</f>
        <v>January</v>
      </c>
      <c r="R9781" s="313" t="str">
        <f t="shared" si="192"/>
        <v>1900</v>
      </c>
    </row>
    <row r="9782" ht="24" customHeight="1" spans="16:18">
      <c r="P9782" s="399" t="str">
        <f>TEXT(daily!$B9782,"mmmm")</f>
        <v>January</v>
      </c>
      <c r="R9782" s="313" t="str">
        <f t="shared" si="192"/>
        <v>1900</v>
      </c>
    </row>
    <row r="9783" ht="24" customHeight="1" spans="16:18">
      <c r="P9783" s="399" t="str">
        <f>TEXT(daily!$B9783,"mmmm")</f>
        <v>January</v>
      </c>
      <c r="R9783" s="313" t="str">
        <f t="shared" si="192"/>
        <v>1900</v>
      </c>
    </row>
    <row r="9784" ht="24" customHeight="1" spans="16:18">
      <c r="P9784" s="399" t="str">
        <f>TEXT(daily!$B9784,"mmmm")</f>
        <v>January</v>
      </c>
      <c r="R9784" s="313" t="str">
        <f t="shared" si="192"/>
        <v>1900</v>
      </c>
    </row>
    <row r="9785" ht="24" customHeight="1" spans="16:18">
      <c r="P9785" s="399" t="str">
        <f>TEXT(daily!$B9785,"mmmm")</f>
        <v>January</v>
      </c>
      <c r="R9785" s="313" t="str">
        <f t="shared" si="192"/>
        <v>1900</v>
      </c>
    </row>
    <row r="9786" ht="24" customHeight="1" spans="16:18">
      <c r="P9786" s="399" t="str">
        <f>TEXT(daily!$B9786,"mmmm")</f>
        <v>January</v>
      </c>
      <c r="R9786" s="313" t="str">
        <f t="shared" si="192"/>
        <v>1900</v>
      </c>
    </row>
    <row r="9787" ht="24" customHeight="1" spans="16:18">
      <c r="P9787" s="399" t="str">
        <f>TEXT(daily!$B9787,"mmmm")</f>
        <v>January</v>
      </c>
      <c r="R9787" s="313" t="str">
        <f t="shared" si="192"/>
        <v>1900</v>
      </c>
    </row>
    <row r="9788" ht="24" customHeight="1" spans="16:18">
      <c r="P9788" s="399" t="str">
        <f>TEXT(daily!$B9788,"mmmm")</f>
        <v>January</v>
      </c>
      <c r="R9788" s="313" t="str">
        <f t="shared" si="192"/>
        <v>1900</v>
      </c>
    </row>
    <row r="9789" ht="24" customHeight="1" spans="16:18">
      <c r="P9789" s="399" t="str">
        <f>TEXT(daily!$B9789,"mmmm")</f>
        <v>January</v>
      </c>
      <c r="R9789" s="313" t="str">
        <f t="shared" si="192"/>
        <v>1900</v>
      </c>
    </row>
    <row r="9790" ht="24" customHeight="1" spans="16:18">
      <c r="P9790" s="399" t="str">
        <f>TEXT(daily!$B9790,"mmmm")</f>
        <v>January</v>
      </c>
      <c r="R9790" s="313" t="str">
        <f t="shared" si="192"/>
        <v>1900</v>
      </c>
    </row>
    <row r="9791" ht="24" customHeight="1" spans="16:18">
      <c r="P9791" s="399" t="str">
        <f>TEXT(daily!$B9791,"mmmm")</f>
        <v>January</v>
      </c>
      <c r="R9791" s="313" t="str">
        <f t="shared" si="192"/>
        <v>1900</v>
      </c>
    </row>
    <row r="9792" ht="24" customHeight="1" spans="16:18">
      <c r="P9792" s="399" t="str">
        <f>TEXT(daily!$B9792,"mmmm")</f>
        <v>January</v>
      </c>
      <c r="R9792" s="313" t="str">
        <f t="shared" si="192"/>
        <v>1900</v>
      </c>
    </row>
    <row r="9793" ht="24" customHeight="1" spans="16:18">
      <c r="P9793" s="399" t="str">
        <f>TEXT(daily!$B9793,"mmmm")</f>
        <v>January</v>
      </c>
      <c r="R9793" s="313" t="str">
        <f t="shared" si="192"/>
        <v>1900</v>
      </c>
    </row>
    <row r="9794" ht="24" customHeight="1" spans="16:18">
      <c r="P9794" s="399" t="str">
        <f>TEXT(daily!$B9794,"mmmm")</f>
        <v>January</v>
      </c>
      <c r="R9794" s="313" t="str">
        <f t="shared" si="192"/>
        <v>1900</v>
      </c>
    </row>
    <row r="9795" ht="24" customHeight="1" spans="16:18">
      <c r="P9795" s="399" t="str">
        <f>TEXT(daily!$B9795,"mmmm")</f>
        <v>January</v>
      </c>
      <c r="R9795" s="313" t="str">
        <f t="shared" si="192"/>
        <v>1900</v>
      </c>
    </row>
    <row r="9796" ht="24" customHeight="1" spans="16:18">
      <c r="P9796" s="399" t="str">
        <f>TEXT(daily!$B9796,"mmmm")</f>
        <v>January</v>
      </c>
      <c r="R9796" s="313" t="str">
        <f t="shared" si="192"/>
        <v>1900</v>
      </c>
    </row>
    <row r="9797" ht="24" customHeight="1" spans="16:18">
      <c r="P9797" s="399" t="str">
        <f>TEXT(daily!$B9797,"mmmm")</f>
        <v>January</v>
      </c>
      <c r="R9797" s="313" t="str">
        <f t="shared" si="192"/>
        <v>1900</v>
      </c>
    </row>
    <row r="9798" ht="24" customHeight="1" spans="16:18">
      <c r="P9798" s="399" t="str">
        <f>TEXT(daily!$B9798,"mmmm")</f>
        <v>January</v>
      </c>
      <c r="R9798" s="313" t="str">
        <f t="shared" si="192"/>
        <v>1900</v>
      </c>
    </row>
    <row r="9799" ht="24" customHeight="1" spans="16:18">
      <c r="P9799" s="399" t="str">
        <f>TEXT(daily!$B9799,"mmmm")</f>
        <v>January</v>
      </c>
      <c r="R9799" s="313" t="str">
        <f t="shared" si="192"/>
        <v>1900</v>
      </c>
    </row>
    <row r="9800" ht="24" customHeight="1" spans="16:18">
      <c r="P9800" s="399" t="str">
        <f>TEXT(daily!$B9800,"mmmm")</f>
        <v>January</v>
      </c>
      <c r="R9800" s="313" t="str">
        <f t="shared" si="192"/>
        <v>1900</v>
      </c>
    </row>
    <row r="9801" ht="24" customHeight="1" spans="16:18">
      <c r="P9801" s="399" t="str">
        <f>TEXT(daily!$B9801,"mmmm")</f>
        <v>January</v>
      </c>
      <c r="R9801" s="313" t="str">
        <f t="shared" si="192"/>
        <v>1900</v>
      </c>
    </row>
    <row r="9802" ht="24" customHeight="1" spans="16:18">
      <c r="P9802" s="399" t="str">
        <f>TEXT(daily!$B9802,"mmmm")</f>
        <v>January</v>
      </c>
      <c r="R9802" s="313" t="str">
        <f t="shared" si="192"/>
        <v>1900</v>
      </c>
    </row>
    <row r="9803" ht="24" customHeight="1" spans="16:18">
      <c r="P9803" s="399" t="str">
        <f>TEXT(daily!$B9803,"mmmm")</f>
        <v>January</v>
      </c>
      <c r="R9803" s="313" t="str">
        <f t="shared" si="192"/>
        <v>1900</v>
      </c>
    </row>
    <row r="9804" ht="24" customHeight="1" spans="16:18">
      <c r="P9804" s="399" t="str">
        <f>TEXT(daily!$B9804,"mmmm")</f>
        <v>January</v>
      </c>
      <c r="R9804" s="313" t="str">
        <f t="shared" si="192"/>
        <v>1900</v>
      </c>
    </row>
    <row r="9805" ht="24" customHeight="1" spans="16:18">
      <c r="P9805" s="399" t="str">
        <f>TEXT(daily!$B9805,"mmmm")</f>
        <v>January</v>
      </c>
      <c r="R9805" s="313" t="str">
        <f t="shared" si="192"/>
        <v>1900</v>
      </c>
    </row>
    <row r="9806" ht="24" customHeight="1" spans="16:18">
      <c r="P9806" s="399" t="str">
        <f>TEXT(daily!$B9806,"mmmm")</f>
        <v>January</v>
      </c>
      <c r="R9806" s="313" t="str">
        <f t="shared" si="192"/>
        <v>1900</v>
      </c>
    </row>
    <row r="9807" ht="24" customHeight="1" spans="16:18">
      <c r="P9807" s="399" t="str">
        <f>TEXT(daily!$B9807,"mmmm")</f>
        <v>January</v>
      </c>
      <c r="R9807" s="313" t="str">
        <f t="shared" ref="R9807:R9870" si="193">TEXT(B9807,"yyyy")</f>
        <v>1900</v>
      </c>
    </row>
    <row r="9808" ht="24" customHeight="1" spans="16:18">
      <c r="P9808" s="399" t="str">
        <f>TEXT(daily!$B9808,"mmmm")</f>
        <v>January</v>
      </c>
      <c r="R9808" s="313" t="str">
        <f t="shared" si="193"/>
        <v>1900</v>
      </c>
    </row>
    <row r="9809" ht="24" customHeight="1" spans="16:18">
      <c r="P9809" s="399" t="str">
        <f>TEXT(daily!$B9809,"mmmm")</f>
        <v>January</v>
      </c>
      <c r="R9809" s="313" t="str">
        <f t="shared" si="193"/>
        <v>1900</v>
      </c>
    </row>
    <row r="9810" ht="24" customHeight="1" spans="16:18">
      <c r="P9810" s="399" t="str">
        <f>TEXT(daily!$B9810,"mmmm")</f>
        <v>January</v>
      </c>
      <c r="R9810" s="313" t="str">
        <f t="shared" si="193"/>
        <v>1900</v>
      </c>
    </row>
    <row r="9811" ht="24" customHeight="1" spans="16:18">
      <c r="P9811" s="399" t="str">
        <f>TEXT(daily!$B9811,"mmmm")</f>
        <v>January</v>
      </c>
      <c r="R9811" s="313" t="str">
        <f t="shared" si="193"/>
        <v>1900</v>
      </c>
    </row>
    <row r="9812" ht="24" customHeight="1" spans="16:18">
      <c r="P9812" s="399" t="str">
        <f>TEXT(daily!$B9812,"mmmm")</f>
        <v>January</v>
      </c>
      <c r="R9812" s="313" t="str">
        <f t="shared" si="193"/>
        <v>1900</v>
      </c>
    </row>
    <row r="9813" ht="24" customHeight="1" spans="16:18">
      <c r="P9813" s="399" t="str">
        <f>TEXT(daily!$B9813,"mmmm")</f>
        <v>January</v>
      </c>
      <c r="R9813" s="313" t="str">
        <f t="shared" si="193"/>
        <v>1900</v>
      </c>
    </row>
    <row r="9814" ht="24" customHeight="1" spans="16:18">
      <c r="P9814" s="399" t="str">
        <f>TEXT(daily!$B9814,"mmmm")</f>
        <v>January</v>
      </c>
      <c r="R9814" s="313" t="str">
        <f t="shared" si="193"/>
        <v>1900</v>
      </c>
    </row>
    <row r="9815" ht="24" customHeight="1" spans="16:18">
      <c r="P9815" s="399" t="str">
        <f>TEXT(daily!$B9815,"mmmm")</f>
        <v>January</v>
      </c>
      <c r="R9815" s="313" t="str">
        <f t="shared" si="193"/>
        <v>1900</v>
      </c>
    </row>
    <row r="9816" ht="24" customHeight="1" spans="16:18">
      <c r="P9816" s="399" t="str">
        <f>TEXT(daily!$B9816,"mmmm")</f>
        <v>January</v>
      </c>
      <c r="R9816" s="313" t="str">
        <f t="shared" si="193"/>
        <v>1900</v>
      </c>
    </row>
    <row r="9817" ht="24" customHeight="1" spans="16:18">
      <c r="P9817" s="399" t="str">
        <f>TEXT(daily!$B9817,"mmmm")</f>
        <v>January</v>
      </c>
      <c r="R9817" s="313" t="str">
        <f t="shared" si="193"/>
        <v>1900</v>
      </c>
    </row>
    <row r="9818" ht="24" customHeight="1" spans="16:18">
      <c r="P9818" s="399" t="str">
        <f>TEXT(daily!$B9818,"mmmm")</f>
        <v>January</v>
      </c>
      <c r="R9818" s="313" t="str">
        <f t="shared" si="193"/>
        <v>1900</v>
      </c>
    </row>
    <row r="9819" ht="24" customHeight="1" spans="16:18">
      <c r="P9819" s="399" t="str">
        <f>TEXT(daily!$B9819,"mmmm")</f>
        <v>January</v>
      </c>
      <c r="R9819" s="313" t="str">
        <f t="shared" si="193"/>
        <v>1900</v>
      </c>
    </row>
    <row r="9820" ht="24" customHeight="1" spans="16:18">
      <c r="P9820" s="399" t="str">
        <f>TEXT(daily!$B9820,"mmmm")</f>
        <v>January</v>
      </c>
      <c r="R9820" s="313" t="str">
        <f t="shared" si="193"/>
        <v>1900</v>
      </c>
    </row>
    <row r="9821" ht="24" customHeight="1" spans="16:18">
      <c r="P9821" s="399" t="str">
        <f>TEXT(daily!$B9821,"mmmm")</f>
        <v>January</v>
      </c>
      <c r="R9821" s="313" t="str">
        <f t="shared" si="193"/>
        <v>1900</v>
      </c>
    </row>
    <row r="9822" ht="24" customHeight="1" spans="16:18">
      <c r="P9822" s="399" t="str">
        <f>TEXT(daily!$B9822,"mmmm")</f>
        <v>January</v>
      </c>
      <c r="R9822" s="313" t="str">
        <f t="shared" si="193"/>
        <v>1900</v>
      </c>
    </row>
    <row r="9823" ht="24" customHeight="1" spans="16:18">
      <c r="P9823" s="399" t="str">
        <f>TEXT(daily!$B9823,"mmmm")</f>
        <v>January</v>
      </c>
      <c r="R9823" s="313" t="str">
        <f t="shared" si="193"/>
        <v>1900</v>
      </c>
    </row>
    <row r="9824" ht="24" customHeight="1" spans="16:18">
      <c r="P9824" s="399" t="str">
        <f>TEXT(daily!$B9824,"mmmm")</f>
        <v>January</v>
      </c>
      <c r="R9824" s="313" t="str">
        <f t="shared" si="193"/>
        <v>1900</v>
      </c>
    </row>
    <row r="9825" ht="24" customHeight="1" spans="16:18">
      <c r="P9825" s="399" t="str">
        <f>TEXT(daily!$B9825,"mmmm")</f>
        <v>January</v>
      </c>
      <c r="R9825" s="313" t="str">
        <f t="shared" si="193"/>
        <v>1900</v>
      </c>
    </row>
    <row r="9826" ht="24" customHeight="1" spans="16:18">
      <c r="P9826" s="399" t="str">
        <f>TEXT(daily!$B9826,"mmmm")</f>
        <v>January</v>
      </c>
      <c r="R9826" s="313" t="str">
        <f t="shared" si="193"/>
        <v>1900</v>
      </c>
    </row>
    <row r="9827" ht="24" customHeight="1" spans="16:18">
      <c r="P9827" s="399" t="str">
        <f>TEXT(daily!$B9827,"mmmm")</f>
        <v>January</v>
      </c>
      <c r="R9827" s="313" t="str">
        <f t="shared" si="193"/>
        <v>1900</v>
      </c>
    </row>
    <row r="9828" ht="24" customHeight="1" spans="16:18">
      <c r="P9828" s="399" t="str">
        <f>TEXT(daily!$B9828,"mmmm")</f>
        <v>January</v>
      </c>
      <c r="R9828" s="313" t="str">
        <f t="shared" si="193"/>
        <v>1900</v>
      </c>
    </row>
    <row r="9829" ht="24" customHeight="1" spans="16:18">
      <c r="P9829" s="399" t="str">
        <f>TEXT(daily!$B9829,"mmmm")</f>
        <v>January</v>
      </c>
      <c r="R9829" s="313" t="str">
        <f t="shared" si="193"/>
        <v>1900</v>
      </c>
    </row>
    <row r="9830" ht="24" customHeight="1" spans="16:18">
      <c r="P9830" s="399" t="str">
        <f>TEXT(daily!$B9830,"mmmm")</f>
        <v>January</v>
      </c>
      <c r="R9830" s="313" t="str">
        <f t="shared" si="193"/>
        <v>1900</v>
      </c>
    </row>
    <row r="9831" ht="24" customHeight="1" spans="16:18">
      <c r="P9831" s="399" t="str">
        <f>TEXT(daily!$B9831,"mmmm")</f>
        <v>January</v>
      </c>
      <c r="R9831" s="313" t="str">
        <f t="shared" si="193"/>
        <v>1900</v>
      </c>
    </row>
    <row r="9832" ht="24" customHeight="1" spans="16:18">
      <c r="P9832" s="399" t="str">
        <f>TEXT(daily!$B9832,"mmmm")</f>
        <v>January</v>
      </c>
      <c r="R9832" s="313" t="str">
        <f t="shared" si="193"/>
        <v>1900</v>
      </c>
    </row>
    <row r="9833" ht="24" customHeight="1" spans="16:18">
      <c r="P9833" s="399" t="str">
        <f>TEXT(daily!$B9833,"mmmm")</f>
        <v>January</v>
      </c>
      <c r="R9833" s="313" t="str">
        <f t="shared" si="193"/>
        <v>1900</v>
      </c>
    </row>
    <row r="9834" ht="24" customHeight="1" spans="16:18">
      <c r="P9834" s="399" t="str">
        <f>TEXT(daily!$B9834,"mmmm")</f>
        <v>January</v>
      </c>
      <c r="R9834" s="313" t="str">
        <f t="shared" si="193"/>
        <v>1900</v>
      </c>
    </row>
    <row r="9835" ht="24" customHeight="1" spans="16:18">
      <c r="P9835" s="399" t="str">
        <f>TEXT(daily!$B9835,"mmmm")</f>
        <v>January</v>
      </c>
      <c r="R9835" s="313" t="str">
        <f t="shared" si="193"/>
        <v>1900</v>
      </c>
    </row>
    <row r="9836" ht="24" customHeight="1" spans="16:18">
      <c r="P9836" s="399" t="str">
        <f>TEXT(daily!$B9836,"mmmm")</f>
        <v>January</v>
      </c>
      <c r="R9836" s="313" t="str">
        <f t="shared" si="193"/>
        <v>1900</v>
      </c>
    </row>
    <row r="9837" ht="24" customHeight="1" spans="16:18">
      <c r="P9837" s="399" t="str">
        <f>TEXT(daily!$B9837,"mmmm")</f>
        <v>January</v>
      </c>
      <c r="R9837" s="313" t="str">
        <f t="shared" si="193"/>
        <v>1900</v>
      </c>
    </row>
    <row r="9838" ht="24" customHeight="1" spans="16:18">
      <c r="P9838" s="399" t="str">
        <f>TEXT(daily!$B9838,"mmmm")</f>
        <v>January</v>
      </c>
      <c r="R9838" s="313" t="str">
        <f t="shared" si="193"/>
        <v>1900</v>
      </c>
    </row>
    <row r="9839" ht="24" customHeight="1" spans="16:18">
      <c r="P9839" s="399" t="str">
        <f>TEXT(daily!$B9839,"mmmm")</f>
        <v>January</v>
      </c>
      <c r="R9839" s="313" t="str">
        <f t="shared" si="193"/>
        <v>1900</v>
      </c>
    </row>
    <row r="9840" ht="24" customHeight="1" spans="16:18">
      <c r="P9840" s="399" t="str">
        <f>TEXT(daily!$B9840,"mmmm")</f>
        <v>January</v>
      </c>
      <c r="R9840" s="313" t="str">
        <f t="shared" si="193"/>
        <v>1900</v>
      </c>
    </row>
    <row r="9841" ht="24" customHeight="1" spans="16:18">
      <c r="P9841" s="399" t="str">
        <f>TEXT(daily!$B9841,"mmmm")</f>
        <v>January</v>
      </c>
      <c r="R9841" s="313" t="str">
        <f t="shared" si="193"/>
        <v>1900</v>
      </c>
    </row>
    <row r="9842" ht="24" customHeight="1" spans="16:18">
      <c r="P9842" s="399" t="str">
        <f>TEXT(daily!$B9842,"mmmm")</f>
        <v>January</v>
      </c>
      <c r="R9842" s="313" t="str">
        <f t="shared" si="193"/>
        <v>1900</v>
      </c>
    </row>
    <row r="9843" ht="24" customHeight="1" spans="16:18">
      <c r="P9843" s="399" t="str">
        <f>TEXT(daily!$B9843,"mmmm")</f>
        <v>January</v>
      </c>
      <c r="R9843" s="313" t="str">
        <f t="shared" si="193"/>
        <v>1900</v>
      </c>
    </row>
    <row r="9844" ht="24" customHeight="1" spans="16:18">
      <c r="P9844" s="399" t="str">
        <f>TEXT(daily!$B9844,"mmmm")</f>
        <v>January</v>
      </c>
      <c r="R9844" s="313" t="str">
        <f t="shared" si="193"/>
        <v>1900</v>
      </c>
    </row>
    <row r="9845" ht="24" customHeight="1" spans="16:18">
      <c r="P9845" s="399" t="str">
        <f>TEXT(daily!$B9845,"mmmm")</f>
        <v>January</v>
      </c>
      <c r="R9845" s="313" t="str">
        <f t="shared" si="193"/>
        <v>1900</v>
      </c>
    </row>
    <row r="9846" ht="24" customHeight="1" spans="16:18">
      <c r="P9846" s="399" t="str">
        <f>TEXT(daily!$B9846,"mmmm")</f>
        <v>January</v>
      </c>
      <c r="R9846" s="313" t="str">
        <f t="shared" si="193"/>
        <v>1900</v>
      </c>
    </row>
    <row r="9847" ht="24" customHeight="1" spans="16:18">
      <c r="P9847" s="399" t="str">
        <f>TEXT(daily!$B9847,"mmmm")</f>
        <v>January</v>
      </c>
      <c r="R9847" s="313" t="str">
        <f t="shared" si="193"/>
        <v>1900</v>
      </c>
    </row>
    <row r="9848" ht="24" customHeight="1" spans="16:18">
      <c r="P9848" s="399" t="str">
        <f>TEXT(daily!$B9848,"mmmm")</f>
        <v>January</v>
      </c>
      <c r="R9848" s="313" t="str">
        <f t="shared" si="193"/>
        <v>1900</v>
      </c>
    </row>
    <row r="9849" ht="24" customHeight="1" spans="16:18">
      <c r="P9849" s="399" t="str">
        <f>TEXT(daily!$B9849,"mmmm")</f>
        <v>January</v>
      </c>
      <c r="R9849" s="313" t="str">
        <f t="shared" si="193"/>
        <v>1900</v>
      </c>
    </row>
    <row r="9850" ht="24" customHeight="1" spans="16:18">
      <c r="P9850" s="399" t="str">
        <f>TEXT(daily!$B9850,"mmmm")</f>
        <v>January</v>
      </c>
      <c r="R9850" s="313" t="str">
        <f t="shared" si="193"/>
        <v>1900</v>
      </c>
    </row>
    <row r="9851" ht="24" customHeight="1" spans="16:18">
      <c r="P9851" s="399" t="str">
        <f>TEXT(daily!$B9851,"mmmm")</f>
        <v>January</v>
      </c>
      <c r="R9851" s="313" t="str">
        <f t="shared" si="193"/>
        <v>1900</v>
      </c>
    </row>
    <row r="9852" ht="24" customHeight="1" spans="16:18">
      <c r="P9852" s="399" t="str">
        <f>TEXT(daily!$B9852,"mmmm")</f>
        <v>January</v>
      </c>
      <c r="R9852" s="313" t="str">
        <f t="shared" si="193"/>
        <v>1900</v>
      </c>
    </row>
    <row r="9853" ht="24" customHeight="1" spans="16:18">
      <c r="P9853" s="399" t="str">
        <f>TEXT(daily!$B9853,"mmmm")</f>
        <v>January</v>
      </c>
      <c r="R9853" s="313" t="str">
        <f t="shared" si="193"/>
        <v>1900</v>
      </c>
    </row>
    <row r="9854" ht="24" customHeight="1" spans="16:18">
      <c r="P9854" s="399" t="str">
        <f>TEXT(daily!$B9854,"mmmm")</f>
        <v>January</v>
      </c>
      <c r="R9854" s="313" t="str">
        <f t="shared" si="193"/>
        <v>1900</v>
      </c>
    </row>
    <row r="9855" ht="24" customHeight="1" spans="16:18">
      <c r="P9855" s="399" t="str">
        <f>TEXT(daily!$B9855,"mmmm")</f>
        <v>January</v>
      </c>
      <c r="R9855" s="313" t="str">
        <f t="shared" si="193"/>
        <v>1900</v>
      </c>
    </row>
    <row r="9856" ht="24" customHeight="1" spans="16:18">
      <c r="P9856" s="399" t="str">
        <f>TEXT(daily!$B9856,"mmmm")</f>
        <v>January</v>
      </c>
      <c r="R9856" s="313" t="str">
        <f t="shared" si="193"/>
        <v>1900</v>
      </c>
    </row>
    <row r="9857" ht="24" customHeight="1" spans="16:18">
      <c r="P9857" s="399" t="str">
        <f>TEXT(daily!$B9857,"mmmm")</f>
        <v>January</v>
      </c>
      <c r="R9857" s="313" t="str">
        <f t="shared" si="193"/>
        <v>1900</v>
      </c>
    </row>
    <row r="9858" ht="24" customHeight="1" spans="16:18">
      <c r="P9858" s="399" t="str">
        <f>TEXT(daily!$B9858,"mmmm")</f>
        <v>January</v>
      </c>
      <c r="R9858" s="313" t="str">
        <f t="shared" si="193"/>
        <v>1900</v>
      </c>
    </row>
    <row r="9859" ht="24" customHeight="1" spans="16:18">
      <c r="P9859" s="399" t="str">
        <f>TEXT(daily!$B9859,"mmmm")</f>
        <v>January</v>
      </c>
      <c r="R9859" s="313" t="str">
        <f t="shared" si="193"/>
        <v>1900</v>
      </c>
    </row>
    <row r="9860" ht="24" customHeight="1" spans="16:18">
      <c r="P9860" s="399" t="str">
        <f>TEXT(daily!$B9860,"mmmm")</f>
        <v>January</v>
      </c>
      <c r="R9860" s="313" t="str">
        <f t="shared" si="193"/>
        <v>1900</v>
      </c>
    </row>
    <row r="9861" ht="24" customHeight="1" spans="16:18">
      <c r="P9861" s="399" t="str">
        <f>TEXT(daily!$B9861,"mmmm")</f>
        <v>January</v>
      </c>
      <c r="R9861" s="313" t="str">
        <f t="shared" si="193"/>
        <v>1900</v>
      </c>
    </row>
    <row r="9862" ht="24" customHeight="1" spans="16:18">
      <c r="P9862" s="399" t="str">
        <f>TEXT(daily!$B9862,"mmmm")</f>
        <v>January</v>
      </c>
      <c r="R9862" s="313" t="str">
        <f t="shared" si="193"/>
        <v>1900</v>
      </c>
    </row>
    <row r="9863" ht="24" customHeight="1" spans="16:18">
      <c r="P9863" s="399" t="str">
        <f>TEXT(daily!$B9863,"mmmm")</f>
        <v>January</v>
      </c>
      <c r="R9863" s="313" t="str">
        <f t="shared" si="193"/>
        <v>1900</v>
      </c>
    </row>
    <row r="9864" ht="24" customHeight="1" spans="16:18">
      <c r="P9864" s="399" t="str">
        <f>TEXT(daily!$B9864,"mmmm")</f>
        <v>January</v>
      </c>
      <c r="R9864" s="313" t="str">
        <f t="shared" si="193"/>
        <v>1900</v>
      </c>
    </row>
    <row r="9865" ht="24" customHeight="1" spans="16:18">
      <c r="P9865" s="399" t="str">
        <f>TEXT(daily!$B9865,"mmmm")</f>
        <v>January</v>
      </c>
      <c r="R9865" s="313" t="str">
        <f t="shared" si="193"/>
        <v>1900</v>
      </c>
    </row>
    <row r="9866" ht="24" customHeight="1" spans="16:18">
      <c r="P9866" s="399" t="str">
        <f>TEXT(daily!$B9866,"mmmm")</f>
        <v>January</v>
      </c>
      <c r="R9866" s="313" t="str">
        <f t="shared" si="193"/>
        <v>1900</v>
      </c>
    </row>
    <row r="9867" ht="24" customHeight="1" spans="16:18">
      <c r="P9867" s="399" t="str">
        <f>TEXT(daily!$B9867,"mmmm")</f>
        <v>January</v>
      </c>
      <c r="R9867" s="313" t="str">
        <f t="shared" si="193"/>
        <v>1900</v>
      </c>
    </row>
    <row r="9868" ht="24" customHeight="1" spans="16:18">
      <c r="P9868" s="399" t="str">
        <f>TEXT(daily!$B9868,"mmmm")</f>
        <v>January</v>
      </c>
      <c r="R9868" s="313" t="str">
        <f t="shared" si="193"/>
        <v>1900</v>
      </c>
    </row>
    <row r="9869" ht="24" customHeight="1" spans="16:18">
      <c r="P9869" s="399" t="str">
        <f>TEXT(daily!$B9869,"mmmm")</f>
        <v>January</v>
      </c>
      <c r="R9869" s="313" t="str">
        <f t="shared" si="193"/>
        <v>1900</v>
      </c>
    </row>
    <row r="9870" ht="24" customHeight="1" spans="16:18">
      <c r="P9870" s="399" t="str">
        <f>TEXT(daily!$B9870,"mmmm")</f>
        <v>January</v>
      </c>
      <c r="R9870" s="313" t="str">
        <f t="shared" si="193"/>
        <v>1900</v>
      </c>
    </row>
    <row r="9871" ht="24" customHeight="1" spans="16:18">
      <c r="P9871" s="399" t="str">
        <f>TEXT(daily!$B9871,"mmmm")</f>
        <v>January</v>
      </c>
      <c r="R9871" s="313" t="str">
        <f t="shared" ref="R9871:R9934" si="194">TEXT(B9871,"yyyy")</f>
        <v>1900</v>
      </c>
    </row>
    <row r="9872" ht="24" customHeight="1" spans="16:18">
      <c r="P9872" s="399" t="str">
        <f>TEXT(daily!$B9872,"mmmm")</f>
        <v>January</v>
      </c>
      <c r="R9872" s="313" t="str">
        <f t="shared" si="194"/>
        <v>1900</v>
      </c>
    </row>
    <row r="9873" ht="24" customHeight="1" spans="16:18">
      <c r="P9873" s="399" t="str">
        <f>TEXT(daily!$B9873,"mmmm")</f>
        <v>January</v>
      </c>
      <c r="R9873" s="313" t="str">
        <f t="shared" si="194"/>
        <v>1900</v>
      </c>
    </row>
    <row r="9874" ht="24" customHeight="1" spans="16:18">
      <c r="P9874" s="399" t="str">
        <f>TEXT(daily!$B9874,"mmmm")</f>
        <v>January</v>
      </c>
      <c r="R9874" s="313" t="str">
        <f t="shared" si="194"/>
        <v>1900</v>
      </c>
    </row>
    <row r="9875" ht="24" customHeight="1" spans="16:18">
      <c r="P9875" s="399" t="str">
        <f>TEXT(daily!$B9875,"mmmm")</f>
        <v>January</v>
      </c>
      <c r="R9875" s="313" t="str">
        <f t="shared" si="194"/>
        <v>1900</v>
      </c>
    </row>
    <row r="9876" ht="24" customHeight="1" spans="16:18">
      <c r="P9876" s="399" t="str">
        <f>TEXT(daily!$B9876,"mmmm")</f>
        <v>January</v>
      </c>
      <c r="R9876" s="313" t="str">
        <f t="shared" si="194"/>
        <v>1900</v>
      </c>
    </row>
    <row r="9877" ht="24" customHeight="1" spans="16:18">
      <c r="P9877" s="399" t="str">
        <f>TEXT(daily!$B9877,"mmmm")</f>
        <v>January</v>
      </c>
      <c r="R9877" s="313" t="str">
        <f t="shared" si="194"/>
        <v>1900</v>
      </c>
    </row>
    <row r="9878" ht="24" customHeight="1" spans="16:18">
      <c r="P9878" s="399" t="str">
        <f>TEXT(daily!$B9878,"mmmm")</f>
        <v>January</v>
      </c>
      <c r="R9878" s="313" t="str">
        <f t="shared" si="194"/>
        <v>1900</v>
      </c>
    </row>
    <row r="9879" ht="24" customHeight="1" spans="16:18">
      <c r="P9879" s="399" t="str">
        <f>TEXT(daily!$B9879,"mmmm")</f>
        <v>January</v>
      </c>
      <c r="R9879" s="313" t="str">
        <f t="shared" si="194"/>
        <v>1900</v>
      </c>
    </row>
    <row r="9880" ht="24" customHeight="1" spans="16:18">
      <c r="P9880" s="399" t="str">
        <f>TEXT(daily!$B9880,"mmmm")</f>
        <v>January</v>
      </c>
      <c r="R9880" s="313" t="str">
        <f t="shared" si="194"/>
        <v>1900</v>
      </c>
    </row>
    <row r="9881" ht="24" customHeight="1" spans="16:18">
      <c r="P9881" s="399" t="str">
        <f>TEXT(daily!$B9881,"mmmm")</f>
        <v>January</v>
      </c>
      <c r="R9881" s="313" t="str">
        <f t="shared" si="194"/>
        <v>1900</v>
      </c>
    </row>
    <row r="9882" ht="24" customHeight="1" spans="16:18">
      <c r="P9882" s="399" t="str">
        <f>TEXT(daily!$B9882,"mmmm")</f>
        <v>January</v>
      </c>
      <c r="R9882" s="313" t="str">
        <f t="shared" si="194"/>
        <v>1900</v>
      </c>
    </row>
    <row r="9883" ht="24" customHeight="1" spans="16:18">
      <c r="P9883" s="399" t="str">
        <f>TEXT(daily!$B9883,"mmmm")</f>
        <v>January</v>
      </c>
      <c r="R9883" s="313" t="str">
        <f t="shared" si="194"/>
        <v>1900</v>
      </c>
    </row>
    <row r="9884" ht="24" customHeight="1" spans="16:18">
      <c r="P9884" s="399" t="str">
        <f>TEXT(daily!$B9884,"mmmm")</f>
        <v>January</v>
      </c>
      <c r="R9884" s="313" t="str">
        <f t="shared" si="194"/>
        <v>1900</v>
      </c>
    </row>
    <row r="9885" ht="24" customHeight="1" spans="16:18">
      <c r="P9885" s="399" t="str">
        <f>TEXT(daily!$B9885,"mmmm")</f>
        <v>January</v>
      </c>
      <c r="R9885" s="313" t="str">
        <f t="shared" si="194"/>
        <v>1900</v>
      </c>
    </row>
    <row r="9886" ht="24" customHeight="1" spans="16:18">
      <c r="P9886" s="399" t="str">
        <f>TEXT(daily!$B9886,"mmmm")</f>
        <v>January</v>
      </c>
      <c r="R9886" s="313" t="str">
        <f t="shared" si="194"/>
        <v>1900</v>
      </c>
    </row>
    <row r="9887" ht="24" customHeight="1" spans="16:18">
      <c r="P9887" s="399" t="str">
        <f>TEXT(daily!$B9887,"mmmm")</f>
        <v>January</v>
      </c>
      <c r="R9887" s="313" t="str">
        <f t="shared" si="194"/>
        <v>1900</v>
      </c>
    </row>
    <row r="9888" ht="24" customHeight="1" spans="16:18">
      <c r="P9888" s="399" t="str">
        <f>TEXT(daily!$B9888,"mmmm")</f>
        <v>January</v>
      </c>
      <c r="R9888" s="313" t="str">
        <f t="shared" si="194"/>
        <v>1900</v>
      </c>
    </row>
    <row r="9889" ht="24" customHeight="1" spans="16:18">
      <c r="P9889" s="399" t="str">
        <f>TEXT(daily!$B9889,"mmmm")</f>
        <v>January</v>
      </c>
      <c r="R9889" s="313" t="str">
        <f t="shared" si="194"/>
        <v>1900</v>
      </c>
    </row>
    <row r="9890" ht="24" customHeight="1" spans="16:18">
      <c r="P9890" s="399" t="str">
        <f>TEXT(daily!$B9890,"mmmm")</f>
        <v>January</v>
      </c>
      <c r="R9890" s="313" t="str">
        <f t="shared" si="194"/>
        <v>1900</v>
      </c>
    </row>
    <row r="9891" ht="24" customHeight="1" spans="16:18">
      <c r="P9891" s="399" t="str">
        <f>TEXT(daily!$B9891,"mmmm")</f>
        <v>January</v>
      </c>
      <c r="R9891" s="313" t="str">
        <f t="shared" si="194"/>
        <v>1900</v>
      </c>
    </row>
    <row r="9892" ht="24" customHeight="1" spans="16:18">
      <c r="P9892" s="399" t="str">
        <f>TEXT(daily!$B9892,"mmmm")</f>
        <v>January</v>
      </c>
      <c r="R9892" s="313" t="str">
        <f t="shared" si="194"/>
        <v>1900</v>
      </c>
    </row>
    <row r="9893" ht="24" customHeight="1" spans="16:18">
      <c r="P9893" s="399" t="str">
        <f>TEXT(daily!$B9893,"mmmm")</f>
        <v>January</v>
      </c>
      <c r="R9893" s="313" t="str">
        <f t="shared" si="194"/>
        <v>1900</v>
      </c>
    </row>
    <row r="9894" ht="24" customHeight="1" spans="16:18">
      <c r="P9894" s="399" t="str">
        <f>TEXT(daily!$B9894,"mmmm")</f>
        <v>January</v>
      </c>
      <c r="R9894" s="313" t="str">
        <f t="shared" si="194"/>
        <v>1900</v>
      </c>
    </row>
    <row r="9895" ht="24" customHeight="1" spans="16:18">
      <c r="P9895" s="399" t="str">
        <f>TEXT(daily!$B9895,"mmmm")</f>
        <v>January</v>
      </c>
      <c r="R9895" s="313" t="str">
        <f t="shared" si="194"/>
        <v>1900</v>
      </c>
    </row>
    <row r="9896" ht="24" customHeight="1" spans="16:18">
      <c r="P9896" s="399" t="str">
        <f>TEXT(daily!$B9896,"mmmm")</f>
        <v>January</v>
      </c>
      <c r="R9896" s="313" t="str">
        <f t="shared" si="194"/>
        <v>1900</v>
      </c>
    </row>
    <row r="9897" ht="24" customHeight="1" spans="16:18">
      <c r="P9897" s="399" t="str">
        <f>TEXT(daily!$B9897,"mmmm")</f>
        <v>January</v>
      </c>
      <c r="R9897" s="313" t="str">
        <f t="shared" si="194"/>
        <v>1900</v>
      </c>
    </row>
    <row r="9898" ht="24" customHeight="1" spans="16:18">
      <c r="P9898" s="399" t="str">
        <f>TEXT(daily!$B9898,"mmmm")</f>
        <v>January</v>
      </c>
      <c r="R9898" s="313" t="str">
        <f t="shared" si="194"/>
        <v>1900</v>
      </c>
    </row>
    <row r="9899" ht="24" customHeight="1" spans="16:18">
      <c r="P9899" s="399" t="str">
        <f>TEXT(daily!$B9899,"mmmm")</f>
        <v>January</v>
      </c>
      <c r="R9899" s="313" t="str">
        <f t="shared" si="194"/>
        <v>1900</v>
      </c>
    </row>
    <row r="9900" ht="24" customHeight="1" spans="16:18">
      <c r="P9900" s="399" t="str">
        <f>TEXT(daily!$B9900,"mmmm")</f>
        <v>January</v>
      </c>
      <c r="R9900" s="313" t="str">
        <f t="shared" si="194"/>
        <v>1900</v>
      </c>
    </row>
    <row r="9901" ht="24" customHeight="1" spans="16:18">
      <c r="P9901" s="399" t="str">
        <f>TEXT(daily!$B9901,"mmmm")</f>
        <v>January</v>
      </c>
      <c r="R9901" s="313" t="str">
        <f t="shared" si="194"/>
        <v>1900</v>
      </c>
    </row>
    <row r="9902" ht="24" customHeight="1" spans="16:18">
      <c r="P9902" s="399" t="str">
        <f>TEXT(daily!$B9902,"mmmm")</f>
        <v>January</v>
      </c>
      <c r="R9902" s="313" t="str">
        <f t="shared" si="194"/>
        <v>1900</v>
      </c>
    </row>
    <row r="9903" ht="24" customHeight="1" spans="16:18">
      <c r="P9903" s="399" t="str">
        <f>TEXT(daily!$B9903,"mmmm")</f>
        <v>January</v>
      </c>
      <c r="R9903" s="313" t="str">
        <f t="shared" si="194"/>
        <v>1900</v>
      </c>
    </row>
    <row r="9904" ht="24" customHeight="1" spans="16:18">
      <c r="P9904" s="399" t="str">
        <f>TEXT(daily!$B9904,"mmmm")</f>
        <v>January</v>
      </c>
      <c r="R9904" s="313" t="str">
        <f t="shared" si="194"/>
        <v>1900</v>
      </c>
    </row>
    <row r="9905" ht="24" customHeight="1" spans="16:18">
      <c r="P9905" s="399" t="str">
        <f>TEXT(daily!$B9905,"mmmm")</f>
        <v>January</v>
      </c>
      <c r="R9905" s="313" t="str">
        <f t="shared" si="194"/>
        <v>1900</v>
      </c>
    </row>
    <row r="9906" ht="24" customHeight="1" spans="16:18">
      <c r="P9906" s="399" t="str">
        <f>TEXT(daily!$B9906,"mmmm")</f>
        <v>January</v>
      </c>
      <c r="R9906" s="313" t="str">
        <f t="shared" si="194"/>
        <v>1900</v>
      </c>
    </row>
    <row r="9907" ht="24" customHeight="1" spans="16:18">
      <c r="P9907" s="399" t="str">
        <f>TEXT(daily!$B9907,"mmmm")</f>
        <v>January</v>
      </c>
      <c r="R9907" s="313" t="str">
        <f t="shared" si="194"/>
        <v>1900</v>
      </c>
    </row>
    <row r="9908" ht="24" customHeight="1" spans="16:18">
      <c r="P9908" s="399" t="str">
        <f>TEXT(daily!$B9908,"mmmm")</f>
        <v>January</v>
      </c>
      <c r="R9908" s="313" t="str">
        <f t="shared" si="194"/>
        <v>1900</v>
      </c>
    </row>
    <row r="9909" ht="24" customHeight="1" spans="16:18">
      <c r="P9909" s="399" t="str">
        <f>TEXT(daily!$B9909,"mmmm")</f>
        <v>January</v>
      </c>
      <c r="R9909" s="313" t="str">
        <f t="shared" si="194"/>
        <v>1900</v>
      </c>
    </row>
    <row r="9910" ht="24" customHeight="1" spans="16:18">
      <c r="P9910" s="399" t="str">
        <f>TEXT(daily!$B9910,"mmmm")</f>
        <v>January</v>
      </c>
      <c r="R9910" s="313" t="str">
        <f t="shared" si="194"/>
        <v>1900</v>
      </c>
    </row>
    <row r="9911" ht="24" customHeight="1" spans="16:18">
      <c r="P9911" s="399" t="str">
        <f>TEXT(daily!$B9911,"mmmm")</f>
        <v>January</v>
      </c>
      <c r="R9911" s="313" t="str">
        <f t="shared" si="194"/>
        <v>1900</v>
      </c>
    </row>
    <row r="9912" ht="24" customHeight="1" spans="16:18">
      <c r="P9912" s="399" t="str">
        <f>TEXT(daily!$B9912,"mmmm")</f>
        <v>January</v>
      </c>
      <c r="R9912" s="313" t="str">
        <f t="shared" si="194"/>
        <v>1900</v>
      </c>
    </row>
    <row r="9913" ht="24" customHeight="1" spans="16:18">
      <c r="P9913" s="399" t="str">
        <f>TEXT(daily!$B9913,"mmmm")</f>
        <v>January</v>
      </c>
      <c r="R9913" s="313" t="str">
        <f t="shared" si="194"/>
        <v>1900</v>
      </c>
    </row>
    <row r="9914" ht="24" customHeight="1" spans="16:18">
      <c r="P9914" s="399" t="str">
        <f>TEXT(daily!$B9914,"mmmm")</f>
        <v>January</v>
      </c>
      <c r="R9914" s="313" t="str">
        <f t="shared" si="194"/>
        <v>1900</v>
      </c>
    </row>
    <row r="9915" ht="24" customHeight="1" spans="16:18">
      <c r="P9915" s="399" t="str">
        <f>TEXT(daily!$B9915,"mmmm")</f>
        <v>January</v>
      </c>
      <c r="R9915" s="313" t="str">
        <f t="shared" si="194"/>
        <v>1900</v>
      </c>
    </row>
    <row r="9916" ht="24" customHeight="1" spans="16:18">
      <c r="P9916" s="399" t="str">
        <f>TEXT(daily!$B9916,"mmmm")</f>
        <v>January</v>
      </c>
      <c r="R9916" s="313" t="str">
        <f t="shared" si="194"/>
        <v>1900</v>
      </c>
    </row>
    <row r="9917" ht="24" customHeight="1" spans="16:18">
      <c r="P9917" s="399" t="str">
        <f>TEXT(daily!$B9917,"mmmm")</f>
        <v>January</v>
      </c>
      <c r="R9917" s="313" t="str">
        <f t="shared" si="194"/>
        <v>1900</v>
      </c>
    </row>
    <row r="9918" ht="24" customHeight="1" spans="16:18">
      <c r="P9918" s="399" t="str">
        <f>TEXT(daily!$B9918,"mmmm")</f>
        <v>January</v>
      </c>
      <c r="R9918" s="313" t="str">
        <f t="shared" si="194"/>
        <v>1900</v>
      </c>
    </row>
    <row r="9919" ht="24" customHeight="1" spans="16:18">
      <c r="P9919" s="399" t="str">
        <f>TEXT(daily!$B9919,"mmmm")</f>
        <v>January</v>
      </c>
      <c r="R9919" s="313" t="str">
        <f t="shared" si="194"/>
        <v>1900</v>
      </c>
    </row>
    <row r="9920" ht="24" customHeight="1" spans="16:18">
      <c r="P9920" s="399" t="str">
        <f>TEXT(daily!$B9920,"mmmm")</f>
        <v>January</v>
      </c>
      <c r="R9920" s="313" t="str">
        <f t="shared" si="194"/>
        <v>1900</v>
      </c>
    </row>
    <row r="9921" ht="24" customHeight="1" spans="16:18">
      <c r="P9921" s="399" t="str">
        <f>TEXT(daily!$B9921,"mmmm")</f>
        <v>January</v>
      </c>
      <c r="R9921" s="313" t="str">
        <f t="shared" si="194"/>
        <v>1900</v>
      </c>
    </row>
    <row r="9922" ht="24" customHeight="1" spans="16:18">
      <c r="P9922" s="399" t="str">
        <f>TEXT(daily!$B9922,"mmmm")</f>
        <v>January</v>
      </c>
      <c r="R9922" s="313" t="str">
        <f t="shared" si="194"/>
        <v>1900</v>
      </c>
    </row>
    <row r="9923" ht="24" customHeight="1" spans="16:18">
      <c r="P9923" s="399" t="str">
        <f>TEXT(daily!$B9923,"mmmm")</f>
        <v>January</v>
      </c>
      <c r="R9923" s="313" t="str">
        <f t="shared" si="194"/>
        <v>1900</v>
      </c>
    </row>
    <row r="9924" ht="24" customHeight="1" spans="16:18">
      <c r="P9924" s="399" t="str">
        <f>TEXT(daily!$B9924,"mmmm")</f>
        <v>January</v>
      </c>
      <c r="R9924" s="313" t="str">
        <f t="shared" si="194"/>
        <v>1900</v>
      </c>
    </row>
    <row r="9925" ht="24" customHeight="1" spans="16:18">
      <c r="P9925" s="399" t="str">
        <f>TEXT(daily!$B9925,"mmmm")</f>
        <v>January</v>
      </c>
      <c r="R9925" s="313" t="str">
        <f t="shared" si="194"/>
        <v>1900</v>
      </c>
    </row>
    <row r="9926" ht="24" customHeight="1" spans="16:18">
      <c r="P9926" s="399" t="str">
        <f>TEXT(daily!$B9926,"mmmm")</f>
        <v>January</v>
      </c>
      <c r="R9926" s="313" t="str">
        <f t="shared" si="194"/>
        <v>1900</v>
      </c>
    </row>
    <row r="9927" ht="24" customHeight="1" spans="16:18">
      <c r="P9927" s="399" t="str">
        <f>TEXT(daily!$B9927,"mmmm")</f>
        <v>January</v>
      </c>
      <c r="R9927" s="313" t="str">
        <f t="shared" si="194"/>
        <v>1900</v>
      </c>
    </row>
    <row r="9928" ht="24" customHeight="1" spans="16:18">
      <c r="P9928" s="399" t="str">
        <f>TEXT(daily!$B9928,"mmmm")</f>
        <v>January</v>
      </c>
      <c r="R9928" s="313" t="str">
        <f t="shared" si="194"/>
        <v>1900</v>
      </c>
    </row>
    <row r="9929" ht="24" customHeight="1" spans="16:18">
      <c r="P9929" s="399" t="str">
        <f>TEXT(daily!$B9929,"mmmm")</f>
        <v>January</v>
      </c>
      <c r="R9929" s="313" t="str">
        <f t="shared" si="194"/>
        <v>1900</v>
      </c>
    </row>
    <row r="9930" ht="24" customHeight="1" spans="16:18">
      <c r="P9930" s="399" t="str">
        <f>TEXT(daily!$B9930,"mmmm")</f>
        <v>January</v>
      </c>
      <c r="R9930" s="313" t="str">
        <f t="shared" si="194"/>
        <v>1900</v>
      </c>
    </row>
    <row r="9931" ht="24" customHeight="1" spans="16:18">
      <c r="P9931" s="399" t="str">
        <f>TEXT(daily!$B9931,"mmmm")</f>
        <v>January</v>
      </c>
      <c r="R9931" s="313" t="str">
        <f t="shared" si="194"/>
        <v>1900</v>
      </c>
    </row>
    <row r="9932" ht="24" customHeight="1" spans="16:18">
      <c r="P9932" s="399" t="str">
        <f>TEXT(daily!$B9932,"mmmm")</f>
        <v>January</v>
      </c>
      <c r="R9932" s="313" t="str">
        <f t="shared" si="194"/>
        <v>1900</v>
      </c>
    </row>
    <row r="9933" ht="24" customHeight="1" spans="16:18">
      <c r="P9933" s="399" t="str">
        <f>TEXT(daily!$B9933,"mmmm")</f>
        <v>January</v>
      </c>
      <c r="R9933" s="313" t="str">
        <f t="shared" si="194"/>
        <v>1900</v>
      </c>
    </row>
    <row r="9934" ht="24" customHeight="1" spans="16:18">
      <c r="P9934" s="399" t="str">
        <f>TEXT(daily!$B9934,"mmmm")</f>
        <v>January</v>
      </c>
      <c r="R9934" s="313" t="str">
        <f t="shared" si="194"/>
        <v>1900</v>
      </c>
    </row>
    <row r="9935" ht="24" customHeight="1" spans="16:18">
      <c r="P9935" s="399" t="str">
        <f>TEXT(daily!$B9935,"mmmm")</f>
        <v>January</v>
      </c>
      <c r="R9935" s="313" t="str">
        <f t="shared" ref="R9935:R9998" si="195">TEXT(B9935,"yyyy")</f>
        <v>1900</v>
      </c>
    </row>
    <row r="9936" ht="24" customHeight="1" spans="16:18">
      <c r="P9936" s="399" t="str">
        <f>TEXT(daily!$B9936,"mmmm")</f>
        <v>January</v>
      </c>
      <c r="R9936" s="313" t="str">
        <f t="shared" si="195"/>
        <v>1900</v>
      </c>
    </row>
    <row r="9937" ht="24" customHeight="1" spans="16:18">
      <c r="P9937" s="399" t="str">
        <f>TEXT(daily!$B9937,"mmmm")</f>
        <v>January</v>
      </c>
      <c r="R9937" s="313" t="str">
        <f t="shared" si="195"/>
        <v>1900</v>
      </c>
    </row>
    <row r="9938" ht="24" customHeight="1" spans="16:18">
      <c r="P9938" s="399" t="str">
        <f>TEXT(daily!$B9938,"mmmm")</f>
        <v>January</v>
      </c>
      <c r="R9938" s="313" t="str">
        <f t="shared" si="195"/>
        <v>1900</v>
      </c>
    </row>
    <row r="9939" ht="24" customHeight="1" spans="16:18">
      <c r="P9939" s="399" t="str">
        <f>TEXT(daily!$B9939,"mmmm")</f>
        <v>January</v>
      </c>
      <c r="R9939" s="313" t="str">
        <f t="shared" si="195"/>
        <v>1900</v>
      </c>
    </row>
    <row r="9940" ht="24" customHeight="1" spans="16:18">
      <c r="P9940" s="399" t="str">
        <f>TEXT(daily!$B9940,"mmmm")</f>
        <v>January</v>
      </c>
      <c r="R9940" s="313" t="str">
        <f t="shared" si="195"/>
        <v>1900</v>
      </c>
    </row>
    <row r="9941" ht="24" customHeight="1" spans="16:18">
      <c r="P9941" s="399" t="str">
        <f>TEXT(daily!$B9941,"mmmm")</f>
        <v>January</v>
      </c>
      <c r="R9941" s="313" t="str">
        <f t="shared" si="195"/>
        <v>1900</v>
      </c>
    </row>
    <row r="9942" ht="24" customHeight="1" spans="16:18">
      <c r="P9942" s="399" t="str">
        <f>TEXT(daily!$B9942,"mmmm")</f>
        <v>January</v>
      </c>
      <c r="R9942" s="313" t="str">
        <f t="shared" si="195"/>
        <v>1900</v>
      </c>
    </row>
    <row r="9943" ht="24" customHeight="1" spans="16:18">
      <c r="P9943" s="399" t="str">
        <f>TEXT(daily!$B9943,"mmmm")</f>
        <v>January</v>
      </c>
      <c r="R9943" s="313" t="str">
        <f t="shared" si="195"/>
        <v>1900</v>
      </c>
    </row>
    <row r="9944" ht="24" customHeight="1" spans="16:18">
      <c r="P9944" s="399" t="str">
        <f>TEXT(daily!$B9944,"mmmm")</f>
        <v>January</v>
      </c>
      <c r="R9944" s="313" t="str">
        <f t="shared" si="195"/>
        <v>1900</v>
      </c>
    </row>
    <row r="9945" ht="24" customHeight="1" spans="16:18">
      <c r="P9945" s="399" t="str">
        <f>TEXT(daily!$B9945,"mmmm")</f>
        <v>January</v>
      </c>
      <c r="R9945" s="313" t="str">
        <f t="shared" si="195"/>
        <v>1900</v>
      </c>
    </row>
    <row r="9946" ht="24" customHeight="1" spans="16:18">
      <c r="P9946" s="399" t="str">
        <f>TEXT(daily!$B9946,"mmmm")</f>
        <v>January</v>
      </c>
      <c r="R9946" s="313" t="str">
        <f t="shared" si="195"/>
        <v>1900</v>
      </c>
    </row>
    <row r="9947" ht="24" customHeight="1" spans="16:18">
      <c r="P9947" s="399" t="str">
        <f>TEXT(daily!$B9947,"mmmm")</f>
        <v>January</v>
      </c>
      <c r="R9947" s="313" t="str">
        <f t="shared" si="195"/>
        <v>1900</v>
      </c>
    </row>
    <row r="9948" ht="24" customHeight="1" spans="16:18">
      <c r="P9948" s="399" t="str">
        <f>TEXT(daily!$B9948,"mmmm")</f>
        <v>January</v>
      </c>
      <c r="R9948" s="313" t="str">
        <f t="shared" si="195"/>
        <v>1900</v>
      </c>
    </row>
    <row r="9949" ht="24" customHeight="1" spans="16:18">
      <c r="P9949" s="399" t="str">
        <f>TEXT(daily!$B9949,"mmmm")</f>
        <v>January</v>
      </c>
      <c r="R9949" s="313" t="str">
        <f t="shared" si="195"/>
        <v>1900</v>
      </c>
    </row>
    <row r="9950" ht="24" customHeight="1" spans="16:18">
      <c r="P9950" s="399" t="str">
        <f>TEXT(daily!$B9950,"mmmm")</f>
        <v>January</v>
      </c>
      <c r="R9950" s="313" t="str">
        <f t="shared" si="195"/>
        <v>1900</v>
      </c>
    </row>
    <row r="9951" ht="24" customHeight="1" spans="16:18">
      <c r="P9951" s="399" t="str">
        <f>TEXT(daily!$B9951,"mmmm")</f>
        <v>January</v>
      </c>
      <c r="R9951" s="313" t="str">
        <f t="shared" si="195"/>
        <v>1900</v>
      </c>
    </row>
    <row r="9952" ht="24" customHeight="1" spans="16:18">
      <c r="P9952" s="399" t="str">
        <f>TEXT(daily!$B9952,"mmmm")</f>
        <v>January</v>
      </c>
      <c r="R9952" s="313" t="str">
        <f t="shared" si="195"/>
        <v>1900</v>
      </c>
    </row>
    <row r="9953" ht="24" customHeight="1" spans="16:18">
      <c r="P9953" s="399" t="str">
        <f>TEXT(daily!$B9953,"mmmm")</f>
        <v>January</v>
      </c>
      <c r="R9953" s="313" t="str">
        <f t="shared" si="195"/>
        <v>1900</v>
      </c>
    </row>
    <row r="9954" ht="24" customHeight="1" spans="16:18">
      <c r="P9954" s="399" t="str">
        <f>TEXT(daily!$B9954,"mmmm")</f>
        <v>January</v>
      </c>
      <c r="R9954" s="313" t="str">
        <f t="shared" si="195"/>
        <v>1900</v>
      </c>
    </row>
    <row r="9955" ht="24" customHeight="1" spans="16:18">
      <c r="P9955" s="399" t="str">
        <f>TEXT(daily!$B9955,"mmmm")</f>
        <v>January</v>
      </c>
      <c r="R9955" s="313" t="str">
        <f t="shared" si="195"/>
        <v>1900</v>
      </c>
    </row>
    <row r="9956" ht="24" customHeight="1" spans="16:18">
      <c r="P9956" s="399" t="str">
        <f>TEXT(daily!$B9956,"mmmm")</f>
        <v>January</v>
      </c>
      <c r="R9956" s="313" t="str">
        <f t="shared" si="195"/>
        <v>1900</v>
      </c>
    </row>
    <row r="9957" ht="24" customHeight="1" spans="16:18">
      <c r="P9957" s="400" t="str">
        <f>TEXT(daily!$B9957,"mmmm")</f>
        <v>January</v>
      </c>
      <c r="R9957" s="313" t="str">
        <f t="shared" si="195"/>
        <v>1900</v>
      </c>
    </row>
    <row r="9958" ht="24" customHeight="1" spans="16:18">
      <c r="P9958" s="401" t="str">
        <f>TEXT(daily!$B9958,"mmmm")</f>
        <v>January</v>
      </c>
      <c r="R9958" s="313" t="str">
        <f t="shared" si="195"/>
        <v>1900</v>
      </c>
    </row>
    <row r="9959" ht="24" customHeight="1" spans="16:18">
      <c r="P9959" s="400" t="str">
        <f>TEXT(daily!$B9959,"mmmm")</f>
        <v>January</v>
      </c>
      <c r="R9959" s="313" t="str">
        <f t="shared" si="195"/>
        <v>1900</v>
      </c>
    </row>
    <row r="9960" ht="24" customHeight="1" spans="16:18">
      <c r="P9960" s="401" t="str">
        <f>TEXT(daily!$B9960,"mmmm")</f>
        <v>January</v>
      </c>
      <c r="R9960" s="313" t="str">
        <f t="shared" si="195"/>
        <v>1900</v>
      </c>
    </row>
    <row r="9961" ht="24" customHeight="1" spans="16:18">
      <c r="P9961" s="400" t="str">
        <f>TEXT(daily!$B9961,"mmmm")</f>
        <v>January</v>
      </c>
      <c r="R9961" s="313" t="str">
        <f t="shared" si="195"/>
        <v>1900</v>
      </c>
    </row>
    <row r="9962" ht="24" customHeight="1" spans="16:18">
      <c r="P9962" s="401" t="str">
        <f>TEXT(daily!$B9962,"mmmm")</f>
        <v>January</v>
      </c>
      <c r="R9962" s="313" t="str">
        <f t="shared" si="195"/>
        <v>1900</v>
      </c>
    </row>
    <row r="9963" ht="24" customHeight="1" spans="16:18">
      <c r="P9963" s="400" t="str">
        <f>TEXT(daily!$B9963,"mmmm")</f>
        <v>January</v>
      </c>
      <c r="R9963" s="313" t="str">
        <f t="shared" si="195"/>
        <v>1900</v>
      </c>
    </row>
    <row r="9964" ht="24" customHeight="1" spans="16:18">
      <c r="P9964" s="401" t="str">
        <f>TEXT(daily!$B9964,"mmmm")</f>
        <v>January</v>
      </c>
      <c r="R9964" s="313" t="str">
        <f t="shared" si="195"/>
        <v>1900</v>
      </c>
    </row>
    <row r="9965" ht="24" customHeight="1" spans="16:18">
      <c r="P9965" s="400" t="str">
        <f>TEXT(daily!$B9965,"mmmm")</f>
        <v>January</v>
      </c>
      <c r="R9965" s="313" t="str">
        <f t="shared" si="195"/>
        <v>1900</v>
      </c>
    </row>
    <row r="9966" ht="24" customHeight="1" spans="16:18">
      <c r="P9966" s="401" t="str">
        <f>TEXT(daily!$B9966,"mmmm")</f>
        <v>January</v>
      </c>
      <c r="R9966" s="313" t="str">
        <f t="shared" si="195"/>
        <v>1900</v>
      </c>
    </row>
    <row r="9967" ht="24" customHeight="1" spans="16:18">
      <c r="P9967" s="400" t="str">
        <f>TEXT(daily!$B9967,"mmmm")</f>
        <v>January</v>
      </c>
      <c r="R9967" s="313" t="str">
        <f t="shared" si="195"/>
        <v>1900</v>
      </c>
    </row>
    <row r="9968" ht="24" customHeight="1" spans="16:18">
      <c r="P9968" s="401" t="str">
        <f>TEXT(daily!$B9968,"mmmm")</f>
        <v>January</v>
      </c>
      <c r="R9968" s="313" t="str">
        <f t="shared" si="195"/>
        <v>1900</v>
      </c>
    </row>
    <row r="9969" ht="24" customHeight="1" spans="16:18">
      <c r="P9969" s="400" t="str">
        <f>TEXT(daily!$B9969,"mmmm")</f>
        <v>January</v>
      </c>
      <c r="R9969" s="313" t="str">
        <f t="shared" si="195"/>
        <v>1900</v>
      </c>
    </row>
    <row r="9970" ht="24" customHeight="1" spans="16:18">
      <c r="P9970" s="401" t="str">
        <f>TEXT(daily!$B9970,"mmmm")</f>
        <v>January</v>
      </c>
      <c r="R9970" s="313" t="str">
        <f t="shared" si="195"/>
        <v>1900</v>
      </c>
    </row>
    <row r="9971" ht="24" customHeight="1" spans="16:18">
      <c r="P9971" s="400" t="str">
        <f>TEXT(daily!$B9971,"mmmm")</f>
        <v>January</v>
      </c>
      <c r="R9971" s="313" t="str">
        <f t="shared" si="195"/>
        <v>1900</v>
      </c>
    </row>
    <row r="9972" ht="24" customHeight="1" spans="16:18">
      <c r="P9972" s="401" t="str">
        <f>TEXT(daily!$B9972,"mmmm")</f>
        <v>January</v>
      </c>
      <c r="R9972" s="313" t="str">
        <f t="shared" si="195"/>
        <v>1900</v>
      </c>
    </row>
    <row r="9973" ht="24" customHeight="1" spans="16:18">
      <c r="P9973" s="400" t="str">
        <f>TEXT(daily!$B9973,"mmmm")</f>
        <v>January</v>
      </c>
      <c r="R9973" s="313" t="str">
        <f t="shared" si="195"/>
        <v>1900</v>
      </c>
    </row>
    <row r="9974" ht="24" customHeight="1" spans="16:18">
      <c r="P9974" s="401" t="str">
        <f>TEXT(daily!$B9974,"mmmm")</f>
        <v>January</v>
      </c>
      <c r="R9974" s="313" t="str">
        <f t="shared" si="195"/>
        <v>1900</v>
      </c>
    </row>
    <row r="9975" ht="24" customHeight="1" spans="16:18">
      <c r="P9975" s="400" t="str">
        <f>TEXT(daily!$B9975,"mmmm")</f>
        <v>January</v>
      </c>
      <c r="R9975" s="313" t="str">
        <f t="shared" si="195"/>
        <v>1900</v>
      </c>
    </row>
    <row r="9976" ht="24" customHeight="1" spans="16:18">
      <c r="P9976" s="401" t="str">
        <f>TEXT(daily!$B9976,"mmmm")</f>
        <v>January</v>
      </c>
      <c r="R9976" s="313" t="str">
        <f t="shared" si="195"/>
        <v>1900</v>
      </c>
    </row>
    <row r="9977" ht="24" customHeight="1" spans="16:18">
      <c r="P9977" s="400" t="str">
        <f>TEXT(daily!$B9977,"mmmm")</f>
        <v>January</v>
      </c>
      <c r="R9977" s="313" t="str">
        <f t="shared" si="195"/>
        <v>1900</v>
      </c>
    </row>
    <row r="9978" ht="24" customHeight="1" spans="16:18">
      <c r="P9978" s="401" t="str">
        <f>TEXT(daily!$B9978,"mmmm")</f>
        <v>January</v>
      </c>
      <c r="R9978" s="313" t="str">
        <f t="shared" si="195"/>
        <v>1900</v>
      </c>
    </row>
    <row r="9979" ht="24" customHeight="1" spans="16:18">
      <c r="P9979" s="400" t="str">
        <f>TEXT(daily!$B9979,"mmmm")</f>
        <v>January</v>
      </c>
      <c r="R9979" s="313" t="str">
        <f t="shared" si="195"/>
        <v>1900</v>
      </c>
    </row>
    <row r="9980" ht="24" customHeight="1" spans="16:18">
      <c r="P9980" s="401" t="str">
        <f>TEXT(daily!$B9980,"mmmm")</f>
        <v>January</v>
      </c>
      <c r="R9980" s="313" t="str">
        <f t="shared" si="195"/>
        <v>1900</v>
      </c>
    </row>
    <row r="9981" ht="24" customHeight="1" spans="16:18">
      <c r="P9981" s="400" t="str">
        <f>TEXT(daily!$B9981,"mmmm")</f>
        <v>January</v>
      </c>
      <c r="R9981" s="313" t="str">
        <f t="shared" si="195"/>
        <v>1900</v>
      </c>
    </row>
    <row r="9982" ht="24" customHeight="1" spans="16:18">
      <c r="P9982" s="401" t="str">
        <f>TEXT(daily!$B9982,"mmmm")</f>
        <v>January</v>
      </c>
      <c r="R9982" s="313" t="str">
        <f t="shared" si="195"/>
        <v>1900</v>
      </c>
    </row>
    <row r="9983" ht="24" customHeight="1" spans="16:18">
      <c r="P9983" s="400" t="str">
        <f>TEXT(daily!$B9983,"mmmm")</f>
        <v>January</v>
      </c>
      <c r="R9983" s="313" t="str">
        <f t="shared" si="195"/>
        <v>1900</v>
      </c>
    </row>
    <row r="9984" ht="24" customHeight="1" spans="16:18">
      <c r="P9984" s="401" t="str">
        <f>TEXT(daily!$B9984,"mmmm")</f>
        <v>January</v>
      </c>
      <c r="R9984" s="313" t="str">
        <f t="shared" si="195"/>
        <v>1900</v>
      </c>
    </row>
    <row r="9985" ht="24" customHeight="1" spans="16:18">
      <c r="P9985" s="400" t="str">
        <f>TEXT(daily!$B9985,"mmmm")</f>
        <v>January</v>
      </c>
      <c r="R9985" s="313" t="str">
        <f t="shared" si="195"/>
        <v>1900</v>
      </c>
    </row>
    <row r="9986" ht="24" customHeight="1" spans="16:18">
      <c r="P9986" s="401" t="str">
        <f>TEXT(daily!$B9986,"mmmm")</f>
        <v>January</v>
      </c>
      <c r="R9986" s="313" t="str">
        <f t="shared" si="195"/>
        <v>1900</v>
      </c>
    </row>
    <row r="9987" ht="24" customHeight="1" spans="16:18">
      <c r="P9987" s="400" t="str">
        <f>TEXT(daily!$B9987,"mmmm")</f>
        <v>January</v>
      </c>
      <c r="R9987" s="313" t="str">
        <f t="shared" si="195"/>
        <v>1900</v>
      </c>
    </row>
    <row r="9988" ht="24" customHeight="1" spans="16:18">
      <c r="P9988" s="401" t="str">
        <f>TEXT(daily!$B9988,"mmmm")</f>
        <v>January</v>
      </c>
      <c r="R9988" s="313" t="str">
        <f t="shared" si="195"/>
        <v>1900</v>
      </c>
    </row>
    <row r="9989" ht="24" customHeight="1" spans="16:18">
      <c r="P9989" s="400" t="str">
        <f>TEXT(daily!$B9989,"mmmm")</f>
        <v>January</v>
      </c>
      <c r="R9989" s="313" t="str">
        <f t="shared" si="195"/>
        <v>1900</v>
      </c>
    </row>
    <row r="9990" ht="24" customHeight="1" spans="16:18">
      <c r="P9990" s="401" t="str">
        <f>TEXT(daily!$B9990,"mmmm")</f>
        <v>January</v>
      </c>
      <c r="R9990" s="313" t="str">
        <f t="shared" si="195"/>
        <v>1900</v>
      </c>
    </row>
    <row r="9991" ht="24" customHeight="1" spans="16:18">
      <c r="P9991" s="400" t="str">
        <f>TEXT(daily!$B9991,"mmmm")</f>
        <v>January</v>
      </c>
      <c r="R9991" s="313" t="str">
        <f t="shared" si="195"/>
        <v>1900</v>
      </c>
    </row>
    <row r="9992" ht="24" customHeight="1" spans="16:18">
      <c r="P9992" s="401" t="str">
        <f>TEXT(daily!$B9992,"mmmm")</f>
        <v>January</v>
      </c>
      <c r="R9992" s="313" t="str">
        <f t="shared" si="195"/>
        <v>1900</v>
      </c>
    </row>
    <row r="9993" ht="24" customHeight="1" spans="16:18">
      <c r="P9993" s="400" t="str">
        <f>TEXT(daily!$B9993,"mmmm")</f>
        <v>January</v>
      </c>
      <c r="R9993" s="313" t="str">
        <f t="shared" si="195"/>
        <v>1900</v>
      </c>
    </row>
    <row r="9994" ht="24" customHeight="1" spans="16:18">
      <c r="P9994" s="401" t="str">
        <f>TEXT(daily!$B9994,"mmmm")</f>
        <v>January</v>
      </c>
      <c r="R9994" s="313" t="str">
        <f t="shared" si="195"/>
        <v>1900</v>
      </c>
    </row>
    <row r="9995" ht="24" customHeight="1" spans="16:18">
      <c r="P9995" s="400" t="str">
        <f>TEXT(daily!$B9995,"mmmm")</f>
        <v>January</v>
      </c>
      <c r="R9995" s="313" t="str">
        <f t="shared" si="195"/>
        <v>1900</v>
      </c>
    </row>
    <row r="9996" ht="24" customHeight="1" spans="16:18">
      <c r="P9996" s="401" t="str">
        <f>TEXT(daily!$B9996,"mmmm")</f>
        <v>January</v>
      </c>
      <c r="R9996" s="313" t="str">
        <f t="shared" si="195"/>
        <v>1900</v>
      </c>
    </row>
    <row r="9997" ht="24" customHeight="1" spans="16:18">
      <c r="P9997" s="400" t="str">
        <f>TEXT(daily!$B9997,"mmmm")</f>
        <v>January</v>
      </c>
      <c r="R9997" s="313" t="str">
        <f t="shared" si="195"/>
        <v>1900</v>
      </c>
    </row>
    <row r="9998" ht="24" customHeight="1" spans="16:18">
      <c r="P9998" s="401" t="str">
        <f>TEXT(daily!$B9998,"mmmm")</f>
        <v>January</v>
      </c>
      <c r="R9998" s="313" t="str">
        <f t="shared" si="195"/>
        <v>1900</v>
      </c>
    </row>
    <row r="9999" ht="24" customHeight="1" spans="16:18">
      <c r="P9999" s="400" t="str">
        <f>TEXT(daily!$B9999,"mmmm")</f>
        <v>January</v>
      </c>
      <c r="R9999" s="313" t="str">
        <f t="shared" ref="R9999:R10062" si="196">TEXT(B9999,"yyyy")</f>
        <v>1900</v>
      </c>
    </row>
    <row r="10000" ht="24" customHeight="1" spans="16:18">
      <c r="P10000" s="401" t="str">
        <f>TEXT(daily!$B10000,"mmmm")</f>
        <v>January</v>
      </c>
      <c r="R10000" s="313" t="str">
        <f t="shared" si="196"/>
        <v>1900</v>
      </c>
    </row>
    <row r="10001" ht="24" customHeight="1" spans="16:18">
      <c r="P10001" s="400" t="str">
        <f>TEXT(daily!$B10001,"mmmm")</f>
        <v>January</v>
      </c>
      <c r="R10001" s="313" t="str">
        <f t="shared" si="196"/>
        <v>1900</v>
      </c>
    </row>
    <row r="10002" ht="24" customHeight="1" spans="16:18">
      <c r="P10002" s="401" t="str">
        <f>TEXT(daily!$B10002,"mmmm")</f>
        <v>January</v>
      </c>
      <c r="R10002" s="313" t="str">
        <f t="shared" si="196"/>
        <v>1900</v>
      </c>
    </row>
    <row r="10003" ht="24" customHeight="1" spans="16:18">
      <c r="P10003" s="400" t="str">
        <f>TEXT(daily!$B10003,"mmmm")</f>
        <v>January</v>
      </c>
      <c r="R10003" s="313" t="str">
        <f t="shared" si="196"/>
        <v>1900</v>
      </c>
    </row>
    <row r="10004" ht="24" customHeight="1" spans="16:18">
      <c r="P10004" s="401" t="str">
        <f>TEXT(daily!$B10004,"mmmm")</f>
        <v>January</v>
      </c>
      <c r="R10004" s="313" t="str">
        <f t="shared" si="196"/>
        <v>1900</v>
      </c>
    </row>
    <row r="10005" ht="24" customHeight="1" spans="16:18">
      <c r="P10005" s="400" t="str">
        <f>TEXT(daily!$B10005,"mmmm")</f>
        <v>January</v>
      </c>
      <c r="R10005" s="313" t="str">
        <f t="shared" si="196"/>
        <v>1900</v>
      </c>
    </row>
    <row r="10006" ht="24" customHeight="1" spans="16:18">
      <c r="P10006" s="401" t="str">
        <f>TEXT(daily!$B10006,"mmmm")</f>
        <v>January</v>
      </c>
      <c r="R10006" s="313" t="str">
        <f t="shared" si="196"/>
        <v>1900</v>
      </c>
    </row>
    <row r="10007" ht="24" customHeight="1" spans="16:18">
      <c r="P10007" s="400" t="str">
        <f>TEXT(daily!$B10007,"mmmm")</f>
        <v>January</v>
      </c>
      <c r="R10007" s="313" t="str">
        <f t="shared" si="196"/>
        <v>1900</v>
      </c>
    </row>
    <row r="10008" ht="24" customHeight="1" spans="16:18">
      <c r="P10008" s="401" t="str">
        <f>TEXT(daily!$B10008,"mmmm")</f>
        <v>January</v>
      </c>
      <c r="R10008" s="313" t="str">
        <f t="shared" si="196"/>
        <v>1900</v>
      </c>
    </row>
    <row r="10009" ht="24" customHeight="1" spans="16:18">
      <c r="P10009" s="400" t="str">
        <f>TEXT(daily!$B10009,"mmmm")</f>
        <v>January</v>
      </c>
      <c r="R10009" s="313" t="str">
        <f t="shared" si="196"/>
        <v>1900</v>
      </c>
    </row>
    <row r="10010" ht="24" customHeight="1" spans="16:18">
      <c r="P10010" s="401" t="str">
        <f>TEXT(daily!$B10010,"mmmm")</f>
        <v>January</v>
      </c>
      <c r="R10010" s="313" t="str">
        <f t="shared" si="196"/>
        <v>1900</v>
      </c>
    </row>
    <row r="10011" ht="24" customHeight="1" spans="16:18">
      <c r="P10011" s="400" t="str">
        <f>TEXT(daily!$B10011,"mmmm")</f>
        <v>January</v>
      </c>
      <c r="R10011" s="313" t="str">
        <f t="shared" si="196"/>
        <v>1900</v>
      </c>
    </row>
    <row r="10012" ht="24" customHeight="1" spans="16:18">
      <c r="P10012" s="401" t="str">
        <f>TEXT(daily!$B10012,"mmmm")</f>
        <v>January</v>
      </c>
      <c r="R10012" s="313" t="str">
        <f t="shared" si="196"/>
        <v>1900</v>
      </c>
    </row>
    <row r="10013" ht="24" customHeight="1" spans="16:18">
      <c r="P10013" s="400" t="str">
        <f>TEXT(daily!$B10013,"mmmm")</f>
        <v>January</v>
      </c>
      <c r="R10013" s="313" t="str">
        <f t="shared" si="196"/>
        <v>1900</v>
      </c>
    </row>
    <row r="10014" ht="24" customHeight="1" spans="16:18">
      <c r="P10014" s="401" t="str">
        <f>TEXT(daily!$B10014,"mmmm")</f>
        <v>January</v>
      </c>
      <c r="R10014" s="313" t="str">
        <f t="shared" si="196"/>
        <v>1900</v>
      </c>
    </row>
    <row r="10015" ht="24" customHeight="1" spans="16:18">
      <c r="P10015" s="400" t="str">
        <f>TEXT(daily!$B10015,"mmmm")</f>
        <v>January</v>
      </c>
      <c r="R10015" s="313" t="str">
        <f t="shared" si="196"/>
        <v>1900</v>
      </c>
    </row>
    <row r="10016" ht="24" customHeight="1" spans="16:18">
      <c r="P10016" s="401" t="str">
        <f>TEXT(daily!$B10016,"mmmm")</f>
        <v>January</v>
      </c>
      <c r="R10016" s="313" t="str">
        <f t="shared" si="196"/>
        <v>1900</v>
      </c>
    </row>
    <row r="10017" ht="24" customHeight="1" spans="16:18">
      <c r="P10017" s="400" t="str">
        <f>TEXT(daily!$B10017,"mmmm")</f>
        <v>January</v>
      </c>
      <c r="R10017" s="313" t="str">
        <f t="shared" si="196"/>
        <v>1900</v>
      </c>
    </row>
    <row r="10018" ht="24" customHeight="1" spans="16:18">
      <c r="P10018" s="401" t="str">
        <f>TEXT(daily!$B10018,"mmmm")</f>
        <v>January</v>
      </c>
      <c r="R10018" s="313" t="str">
        <f t="shared" si="196"/>
        <v>1900</v>
      </c>
    </row>
    <row r="10019" ht="24" customHeight="1" spans="16:18">
      <c r="P10019" s="400" t="str">
        <f>TEXT(daily!$B10019,"mmmm")</f>
        <v>January</v>
      </c>
      <c r="R10019" s="313" t="str">
        <f t="shared" si="196"/>
        <v>1900</v>
      </c>
    </row>
    <row r="10020" ht="24" customHeight="1" spans="16:18">
      <c r="P10020" s="401" t="str">
        <f>TEXT(daily!$B10020,"mmmm")</f>
        <v>January</v>
      </c>
      <c r="R10020" s="313" t="str">
        <f t="shared" si="196"/>
        <v>1900</v>
      </c>
    </row>
    <row r="10021" ht="24" customHeight="1" spans="16:18">
      <c r="P10021" s="400" t="str">
        <f>TEXT(daily!$B10021,"mmmm")</f>
        <v>January</v>
      </c>
      <c r="R10021" s="313" t="str">
        <f t="shared" si="196"/>
        <v>1900</v>
      </c>
    </row>
    <row r="10022" ht="24" customHeight="1" spans="16:18">
      <c r="P10022" s="401" t="str">
        <f>TEXT(daily!$B10022,"mmmm")</f>
        <v>January</v>
      </c>
      <c r="R10022" s="313" t="str">
        <f t="shared" si="196"/>
        <v>1900</v>
      </c>
    </row>
    <row r="10023" ht="24" customHeight="1" spans="16:18">
      <c r="P10023" s="400" t="str">
        <f>TEXT(daily!$B10023,"mmmm")</f>
        <v>January</v>
      </c>
      <c r="R10023" s="313" t="str">
        <f t="shared" si="196"/>
        <v>1900</v>
      </c>
    </row>
    <row r="10024" ht="24" customHeight="1" spans="16:18">
      <c r="P10024" s="401" t="str">
        <f>TEXT(daily!$B10024,"mmmm")</f>
        <v>January</v>
      </c>
      <c r="R10024" s="313" t="str">
        <f t="shared" si="196"/>
        <v>1900</v>
      </c>
    </row>
    <row r="10025" ht="24" customHeight="1" spans="16:18">
      <c r="P10025" s="400" t="str">
        <f>TEXT(daily!$B10025,"mmmm")</f>
        <v>January</v>
      </c>
      <c r="R10025" s="313" t="str">
        <f t="shared" si="196"/>
        <v>1900</v>
      </c>
    </row>
    <row r="10026" ht="24" customHeight="1" spans="16:18">
      <c r="P10026" s="401" t="str">
        <f>TEXT(daily!$B10026,"mmmm")</f>
        <v>January</v>
      </c>
      <c r="R10026" s="313" t="str">
        <f t="shared" si="196"/>
        <v>1900</v>
      </c>
    </row>
    <row r="10027" ht="24" customHeight="1" spans="16:18">
      <c r="P10027" s="400" t="str">
        <f>TEXT(daily!$B10027,"mmmm")</f>
        <v>January</v>
      </c>
      <c r="R10027" s="313" t="str">
        <f t="shared" si="196"/>
        <v>1900</v>
      </c>
    </row>
    <row r="10028" ht="24" customHeight="1" spans="16:18">
      <c r="P10028" s="401" t="str">
        <f>TEXT(daily!$B10028,"mmmm")</f>
        <v>January</v>
      </c>
      <c r="R10028" s="313" t="str">
        <f t="shared" si="196"/>
        <v>1900</v>
      </c>
    </row>
    <row r="10029" ht="24" customHeight="1" spans="16:18">
      <c r="P10029" s="400" t="str">
        <f>TEXT(daily!$B10029,"mmmm")</f>
        <v>January</v>
      </c>
      <c r="R10029" s="313" t="str">
        <f t="shared" si="196"/>
        <v>1900</v>
      </c>
    </row>
    <row r="10030" ht="24" customHeight="1" spans="16:18">
      <c r="P10030" s="401" t="str">
        <f>TEXT(daily!$B10030,"mmmm")</f>
        <v>January</v>
      </c>
      <c r="R10030" s="313" t="str">
        <f t="shared" si="196"/>
        <v>1900</v>
      </c>
    </row>
    <row r="10031" ht="24" customHeight="1" spans="16:18">
      <c r="P10031" s="400" t="str">
        <f>TEXT(daily!$B10031,"mmmm")</f>
        <v>January</v>
      </c>
      <c r="R10031" s="313" t="str">
        <f t="shared" si="196"/>
        <v>1900</v>
      </c>
    </row>
    <row r="10032" ht="24" customHeight="1" spans="16:18">
      <c r="P10032" s="401" t="str">
        <f>TEXT(daily!$B10032,"mmmm")</f>
        <v>January</v>
      </c>
      <c r="R10032" s="313" t="str">
        <f t="shared" si="196"/>
        <v>1900</v>
      </c>
    </row>
    <row r="10033" ht="24" customHeight="1" spans="16:18">
      <c r="P10033" s="400" t="str">
        <f>TEXT(daily!$B10033,"mmmm")</f>
        <v>January</v>
      </c>
      <c r="R10033" s="313" t="str">
        <f t="shared" si="196"/>
        <v>1900</v>
      </c>
    </row>
    <row r="10034" ht="24" customHeight="1" spans="16:18">
      <c r="P10034" s="401" t="str">
        <f>TEXT(daily!$B10034,"mmmm")</f>
        <v>January</v>
      </c>
      <c r="R10034" s="313" t="str">
        <f t="shared" si="196"/>
        <v>1900</v>
      </c>
    </row>
    <row r="10035" ht="24" customHeight="1" spans="16:18">
      <c r="P10035" s="400" t="str">
        <f>TEXT(daily!$B10035,"mmmm")</f>
        <v>January</v>
      </c>
      <c r="R10035" s="313" t="str">
        <f t="shared" si="196"/>
        <v>1900</v>
      </c>
    </row>
    <row r="10036" ht="24" customHeight="1" spans="16:18">
      <c r="P10036" s="401" t="str">
        <f>TEXT(daily!$B10036,"mmmm")</f>
        <v>January</v>
      </c>
      <c r="R10036" s="313" t="str">
        <f t="shared" si="196"/>
        <v>1900</v>
      </c>
    </row>
    <row r="10037" ht="24" customHeight="1" spans="16:18">
      <c r="P10037" s="400" t="str">
        <f>TEXT(daily!$B10037,"mmmm")</f>
        <v>January</v>
      </c>
      <c r="R10037" s="313" t="str">
        <f t="shared" si="196"/>
        <v>1900</v>
      </c>
    </row>
    <row r="10038" ht="24" customHeight="1" spans="16:18">
      <c r="P10038" s="401" t="str">
        <f>TEXT(daily!$B10038,"mmmm")</f>
        <v>January</v>
      </c>
      <c r="R10038" s="313" t="str">
        <f t="shared" si="196"/>
        <v>1900</v>
      </c>
    </row>
    <row r="10039" ht="24" customHeight="1" spans="16:18">
      <c r="P10039" s="400" t="str">
        <f>TEXT(daily!$B10039,"mmmm")</f>
        <v>January</v>
      </c>
      <c r="R10039" s="313" t="str">
        <f t="shared" si="196"/>
        <v>1900</v>
      </c>
    </row>
    <row r="10040" ht="24" customHeight="1" spans="16:18">
      <c r="P10040" s="401" t="str">
        <f>TEXT(daily!$B10040,"mmmm")</f>
        <v>January</v>
      </c>
      <c r="R10040" s="313" t="str">
        <f t="shared" si="196"/>
        <v>1900</v>
      </c>
    </row>
    <row r="10041" ht="24" customHeight="1" spans="16:18">
      <c r="P10041" s="400" t="str">
        <f>TEXT(daily!$B10041,"mmmm")</f>
        <v>January</v>
      </c>
      <c r="R10041" s="313" t="str">
        <f t="shared" si="196"/>
        <v>1900</v>
      </c>
    </row>
    <row r="10042" ht="24" customHeight="1" spans="16:18">
      <c r="P10042" s="401" t="str">
        <f>TEXT(daily!$B10042,"mmmm")</f>
        <v>January</v>
      </c>
      <c r="R10042" s="313" t="str">
        <f t="shared" si="196"/>
        <v>1900</v>
      </c>
    </row>
    <row r="10043" ht="24" customHeight="1" spans="16:18">
      <c r="P10043" s="400" t="str">
        <f>TEXT(daily!$B10043,"mmmm")</f>
        <v>January</v>
      </c>
      <c r="R10043" s="313" t="str">
        <f t="shared" si="196"/>
        <v>1900</v>
      </c>
    </row>
    <row r="10044" ht="24" customHeight="1" spans="16:18">
      <c r="P10044" s="401" t="str">
        <f>TEXT(daily!$B10044,"mmmm")</f>
        <v>January</v>
      </c>
      <c r="R10044" s="313" t="str">
        <f t="shared" si="196"/>
        <v>1900</v>
      </c>
    </row>
    <row r="10045" ht="24" customHeight="1" spans="16:18">
      <c r="P10045" s="400" t="str">
        <f>TEXT(daily!$B10045,"mmmm")</f>
        <v>January</v>
      </c>
      <c r="R10045" s="313" t="str">
        <f t="shared" si="196"/>
        <v>1900</v>
      </c>
    </row>
    <row r="10046" ht="24" customHeight="1" spans="16:18">
      <c r="P10046" s="401" t="str">
        <f>TEXT(daily!$B10046,"mmmm")</f>
        <v>January</v>
      </c>
      <c r="R10046" s="313" t="str">
        <f t="shared" si="196"/>
        <v>1900</v>
      </c>
    </row>
    <row r="10047" ht="24" customHeight="1" spans="16:18">
      <c r="P10047" s="400" t="str">
        <f>TEXT(daily!$B10047,"mmmm")</f>
        <v>January</v>
      </c>
      <c r="R10047" s="313" t="str">
        <f t="shared" si="196"/>
        <v>1900</v>
      </c>
    </row>
    <row r="10048" ht="24" customHeight="1" spans="16:18">
      <c r="P10048" s="401" t="str">
        <f>TEXT(daily!$B10048,"mmmm")</f>
        <v>January</v>
      </c>
      <c r="R10048" s="313" t="str">
        <f t="shared" si="196"/>
        <v>1900</v>
      </c>
    </row>
    <row r="10049" ht="24" customHeight="1" spans="16:18">
      <c r="P10049" s="400" t="str">
        <f>TEXT(daily!$B10049,"mmmm")</f>
        <v>January</v>
      </c>
      <c r="R10049" s="313" t="str">
        <f t="shared" si="196"/>
        <v>1900</v>
      </c>
    </row>
    <row r="10050" ht="24" customHeight="1" spans="16:18">
      <c r="P10050" s="401" t="str">
        <f>TEXT(daily!$B10050,"mmmm")</f>
        <v>January</v>
      </c>
      <c r="R10050" s="313" t="str">
        <f t="shared" si="196"/>
        <v>1900</v>
      </c>
    </row>
    <row r="10051" ht="24" customHeight="1" spans="16:18">
      <c r="P10051" s="400" t="str">
        <f>TEXT(daily!$B10051,"mmmm")</f>
        <v>January</v>
      </c>
      <c r="R10051" s="313" t="str">
        <f t="shared" si="196"/>
        <v>1900</v>
      </c>
    </row>
    <row r="10052" ht="24" customHeight="1" spans="16:18">
      <c r="P10052" s="401" t="str">
        <f>TEXT(daily!$B10052,"mmmm")</f>
        <v>January</v>
      </c>
      <c r="R10052" s="313" t="str">
        <f t="shared" si="196"/>
        <v>1900</v>
      </c>
    </row>
    <row r="10053" ht="24" customHeight="1" spans="16:18">
      <c r="P10053" s="400" t="str">
        <f>TEXT(daily!$B10053,"mmmm")</f>
        <v>January</v>
      </c>
      <c r="R10053" s="313" t="str">
        <f t="shared" si="196"/>
        <v>1900</v>
      </c>
    </row>
    <row r="10054" ht="24" customHeight="1" spans="16:18">
      <c r="P10054" s="401" t="str">
        <f>TEXT(daily!$B10054,"mmmm")</f>
        <v>January</v>
      </c>
      <c r="R10054" s="313" t="str">
        <f t="shared" si="196"/>
        <v>1900</v>
      </c>
    </row>
    <row r="10055" ht="24" customHeight="1" spans="16:18">
      <c r="P10055" s="400" t="str">
        <f>TEXT(daily!$B10055,"mmmm")</f>
        <v>January</v>
      </c>
      <c r="R10055" s="313" t="str">
        <f t="shared" si="196"/>
        <v>1900</v>
      </c>
    </row>
    <row r="10056" ht="24" customHeight="1" spans="16:18">
      <c r="P10056" s="401" t="str">
        <f>TEXT(daily!$B10056,"mmmm")</f>
        <v>January</v>
      </c>
      <c r="R10056" s="313" t="str">
        <f t="shared" si="196"/>
        <v>1900</v>
      </c>
    </row>
    <row r="10057" ht="24" customHeight="1" spans="16:18">
      <c r="P10057" s="400" t="str">
        <f>TEXT(daily!$B10057,"mmmm")</f>
        <v>January</v>
      </c>
      <c r="R10057" s="313" t="str">
        <f t="shared" si="196"/>
        <v>1900</v>
      </c>
    </row>
    <row r="10058" ht="24" customHeight="1" spans="16:18">
      <c r="P10058" s="401" t="str">
        <f>TEXT(daily!$B10058,"mmmm")</f>
        <v>January</v>
      </c>
      <c r="R10058" s="313" t="str">
        <f t="shared" si="196"/>
        <v>1900</v>
      </c>
    </row>
    <row r="10059" ht="24" customHeight="1" spans="16:18">
      <c r="P10059" s="400" t="str">
        <f>TEXT(daily!$B10059,"mmmm")</f>
        <v>January</v>
      </c>
      <c r="R10059" s="313" t="str">
        <f t="shared" si="196"/>
        <v>1900</v>
      </c>
    </row>
    <row r="10060" ht="24" customHeight="1" spans="16:18">
      <c r="P10060" s="401" t="str">
        <f>TEXT(daily!$B10060,"mmmm")</f>
        <v>January</v>
      </c>
      <c r="R10060" s="313" t="str">
        <f t="shared" si="196"/>
        <v>1900</v>
      </c>
    </row>
    <row r="10061" ht="24" customHeight="1" spans="16:18">
      <c r="P10061" s="400" t="str">
        <f>TEXT(daily!$B10061,"mmmm")</f>
        <v>January</v>
      </c>
      <c r="R10061" s="313" t="str">
        <f t="shared" si="196"/>
        <v>1900</v>
      </c>
    </row>
    <row r="10062" ht="24" customHeight="1" spans="16:18">
      <c r="P10062" s="401" t="str">
        <f>TEXT(daily!$B10062,"mmmm")</f>
        <v>January</v>
      </c>
      <c r="R10062" s="313" t="str">
        <f t="shared" si="196"/>
        <v>1900</v>
      </c>
    </row>
    <row r="10063" ht="24" customHeight="1" spans="16:18">
      <c r="P10063" s="400" t="str">
        <f>TEXT(daily!$B10063,"mmmm")</f>
        <v>January</v>
      </c>
      <c r="R10063" s="313" t="str">
        <f t="shared" ref="R10063:R10126" si="197">TEXT(B10063,"yyyy")</f>
        <v>1900</v>
      </c>
    </row>
    <row r="10064" ht="24" customHeight="1" spans="16:18">
      <c r="P10064" s="401" t="str">
        <f>TEXT(daily!$B10064,"mmmm")</f>
        <v>January</v>
      </c>
      <c r="R10064" s="313" t="str">
        <f t="shared" si="197"/>
        <v>1900</v>
      </c>
    </row>
    <row r="10065" ht="24" customHeight="1" spans="16:18">
      <c r="P10065" s="400" t="str">
        <f>TEXT(daily!$B10065,"mmmm")</f>
        <v>January</v>
      </c>
      <c r="R10065" s="313" t="str">
        <f t="shared" si="197"/>
        <v>1900</v>
      </c>
    </row>
    <row r="10066" ht="24" customHeight="1" spans="16:18">
      <c r="P10066" s="401" t="str">
        <f>TEXT(daily!$B10066,"mmmm")</f>
        <v>January</v>
      </c>
      <c r="R10066" s="313" t="str">
        <f t="shared" si="197"/>
        <v>1900</v>
      </c>
    </row>
    <row r="10067" ht="24" customHeight="1" spans="16:18">
      <c r="P10067" s="400" t="str">
        <f>TEXT(daily!$B10067,"mmmm")</f>
        <v>January</v>
      </c>
      <c r="R10067" s="313" t="str">
        <f t="shared" si="197"/>
        <v>1900</v>
      </c>
    </row>
    <row r="10068" ht="24" customHeight="1" spans="16:18">
      <c r="P10068" s="401" t="str">
        <f>TEXT(daily!$B10068,"mmmm")</f>
        <v>January</v>
      </c>
      <c r="R10068" s="313" t="str">
        <f t="shared" si="197"/>
        <v>1900</v>
      </c>
    </row>
    <row r="10069" ht="24" customHeight="1" spans="16:18">
      <c r="P10069" s="400" t="str">
        <f>TEXT(daily!$B10069,"mmmm")</f>
        <v>January</v>
      </c>
      <c r="R10069" s="313" t="str">
        <f t="shared" si="197"/>
        <v>1900</v>
      </c>
    </row>
    <row r="10070" ht="24" customHeight="1" spans="16:18">
      <c r="P10070" s="401" t="str">
        <f>TEXT(daily!$B10070,"mmmm")</f>
        <v>January</v>
      </c>
      <c r="R10070" s="313" t="str">
        <f t="shared" si="197"/>
        <v>1900</v>
      </c>
    </row>
    <row r="10071" ht="24" customHeight="1" spans="16:18">
      <c r="P10071" s="400" t="str">
        <f>TEXT(daily!$B10071,"mmmm")</f>
        <v>January</v>
      </c>
      <c r="R10071" s="313" t="str">
        <f t="shared" si="197"/>
        <v>1900</v>
      </c>
    </row>
    <row r="10072" ht="24" customHeight="1" spans="16:18">
      <c r="P10072" s="401" t="str">
        <f>TEXT(daily!$B10072,"mmmm")</f>
        <v>January</v>
      </c>
      <c r="R10072" s="313" t="str">
        <f t="shared" si="197"/>
        <v>1900</v>
      </c>
    </row>
    <row r="10073" ht="24" customHeight="1" spans="16:18">
      <c r="P10073" s="400" t="str">
        <f>TEXT(daily!$B10073,"mmmm")</f>
        <v>January</v>
      </c>
      <c r="R10073" s="313" t="str">
        <f t="shared" si="197"/>
        <v>1900</v>
      </c>
    </row>
    <row r="10074" ht="24" customHeight="1" spans="16:18">
      <c r="P10074" s="401" t="str">
        <f>TEXT(daily!$B10074,"mmmm")</f>
        <v>January</v>
      </c>
      <c r="R10074" s="313" t="str">
        <f t="shared" si="197"/>
        <v>1900</v>
      </c>
    </row>
    <row r="10075" ht="24" customHeight="1" spans="16:18">
      <c r="P10075" s="400" t="str">
        <f>TEXT(daily!$B10075,"mmmm")</f>
        <v>January</v>
      </c>
      <c r="R10075" s="313" t="str">
        <f t="shared" si="197"/>
        <v>1900</v>
      </c>
    </row>
    <row r="10076" ht="24" customHeight="1" spans="16:18">
      <c r="P10076" s="401" t="str">
        <f>TEXT(daily!$B10076,"mmmm")</f>
        <v>January</v>
      </c>
      <c r="R10076" s="313" t="str">
        <f t="shared" si="197"/>
        <v>1900</v>
      </c>
    </row>
    <row r="10077" ht="24" customHeight="1" spans="16:18">
      <c r="P10077" s="400" t="str">
        <f>TEXT(daily!$B10077,"mmmm")</f>
        <v>January</v>
      </c>
      <c r="R10077" s="313" t="str">
        <f t="shared" si="197"/>
        <v>1900</v>
      </c>
    </row>
    <row r="10078" ht="24" customHeight="1" spans="16:18">
      <c r="P10078" s="401" t="str">
        <f>TEXT(daily!$B10078,"mmmm")</f>
        <v>January</v>
      </c>
      <c r="R10078" s="313" t="str">
        <f t="shared" si="197"/>
        <v>1900</v>
      </c>
    </row>
    <row r="10079" ht="24" customHeight="1" spans="16:18">
      <c r="P10079" s="400" t="str">
        <f>TEXT(daily!$B10079,"mmmm")</f>
        <v>January</v>
      </c>
      <c r="R10079" s="313" t="str">
        <f t="shared" si="197"/>
        <v>1900</v>
      </c>
    </row>
    <row r="10080" ht="24" customHeight="1" spans="16:18">
      <c r="P10080" s="401" t="str">
        <f>TEXT(daily!$B10080,"mmmm")</f>
        <v>January</v>
      </c>
      <c r="R10080" s="313" t="str">
        <f t="shared" si="197"/>
        <v>1900</v>
      </c>
    </row>
    <row r="10081" ht="24" customHeight="1" spans="16:18">
      <c r="P10081" s="400" t="str">
        <f>TEXT(daily!$B10081,"mmmm")</f>
        <v>January</v>
      </c>
      <c r="R10081" s="313" t="str">
        <f t="shared" si="197"/>
        <v>1900</v>
      </c>
    </row>
    <row r="10082" ht="24" customHeight="1" spans="16:18">
      <c r="P10082" s="401" t="str">
        <f>TEXT(daily!$B10082,"mmmm")</f>
        <v>January</v>
      </c>
      <c r="R10082" s="313" t="str">
        <f t="shared" si="197"/>
        <v>1900</v>
      </c>
    </row>
    <row r="10083" ht="24" customHeight="1" spans="16:18">
      <c r="P10083" s="400" t="str">
        <f>TEXT(daily!$B10083,"mmmm")</f>
        <v>January</v>
      </c>
      <c r="R10083" s="313" t="str">
        <f t="shared" si="197"/>
        <v>1900</v>
      </c>
    </row>
    <row r="10084" ht="24" customHeight="1" spans="16:18">
      <c r="P10084" s="401" t="str">
        <f>TEXT(daily!$B10084,"mmmm")</f>
        <v>January</v>
      </c>
      <c r="R10084" s="313" t="str">
        <f t="shared" si="197"/>
        <v>1900</v>
      </c>
    </row>
    <row r="10085" ht="24" customHeight="1" spans="16:18">
      <c r="P10085" s="400" t="str">
        <f>TEXT(daily!$B10085,"mmmm")</f>
        <v>January</v>
      </c>
      <c r="R10085" s="313" t="str">
        <f t="shared" si="197"/>
        <v>1900</v>
      </c>
    </row>
    <row r="10086" ht="24" customHeight="1" spans="16:18">
      <c r="P10086" s="401" t="str">
        <f>TEXT(daily!$B10086,"mmmm")</f>
        <v>January</v>
      </c>
      <c r="R10086" s="313" t="str">
        <f t="shared" si="197"/>
        <v>1900</v>
      </c>
    </row>
    <row r="10087" ht="24" customHeight="1" spans="16:18">
      <c r="P10087" s="400" t="str">
        <f>TEXT(daily!$B10087,"mmmm")</f>
        <v>January</v>
      </c>
      <c r="R10087" s="313" t="str">
        <f t="shared" si="197"/>
        <v>1900</v>
      </c>
    </row>
    <row r="10088" ht="24" customHeight="1" spans="16:18">
      <c r="P10088" s="401" t="str">
        <f>TEXT(daily!$B10088,"mmmm")</f>
        <v>January</v>
      </c>
      <c r="R10088" s="313" t="str">
        <f t="shared" si="197"/>
        <v>1900</v>
      </c>
    </row>
    <row r="10089" ht="24" customHeight="1" spans="16:18">
      <c r="P10089" s="400" t="str">
        <f>TEXT(daily!$B10089,"mmmm")</f>
        <v>January</v>
      </c>
      <c r="R10089" s="313" t="str">
        <f t="shared" si="197"/>
        <v>1900</v>
      </c>
    </row>
    <row r="10090" ht="24" customHeight="1" spans="16:18">
      <c r="P10090" s="401" t="str">
        <f>TEXT(daily!$B10090,"mmmm")</f>
        <v>January</v>
      </c>
      <c r="R10090" s="313" t="str">
        <f t="shared" si="197"/>
        <v>1900</v>
      </c>
    </row>
    <row r="10091" ht="24" customHeight="1" spans="16:18">
      <c r="P10091" s="400" t="str">
        <f>TEXT(daily!$B10091,"mmmm")</f>
        <v>January</v>
      </c>
      <c r="R10091" s="313" t="str">
        <f t="shared" si="197"/>
        <v>1900</v>
      </c>
    </row>
    <row r="10092" ht="24" customHeight="1" spans="16:18">
      <c r="P10092" s="401" t="str">
        <f>TEXT(daily!$B10092,"mmmm")</f>
        <v>January</v>
      </c>
      <c r="R10092" s="313" t="str">
        <f t="shared" si="197"/>
        <v>1900</v>
      </c>
    </row>
    <row r="10093" ht="24" customHeight="1" spans="16:18">
      <c r="P10093" s="400" t="str">
        <f>TEXT(daily!$B10093,"mmmm")</f>
        <v>January</v>
      </c>
      <c r="R10093" s="313" t="str">
        <f t="shared" si="197"/>
        <v>1900</v>
      </c>
    </row>
    <row r="10094" ht="24" customHeight="1" spans="16:18">
      <c r="P10094" s="401" t="str">
        <f>TEXT(daily!$B10094,"mmmm")</f>
        <v>January</v>
      </c>
      <c r="R10094" s="313" t="str">
        <f t="shared" si="197"/>
        <v>1900</v>
      </c>
    </row>
    <row r="10095" ht="24" customHeight="1" spans="16:18">
      <c r="P10095" s="400" t="str">
        <f>TEXT(daily!$B10095,"mmmm")</f>
        <v>January</v>
      </c>
      <c r="R10095" s="313" t="str">
        <f t="shared" si="197"/>
        <v>1900</v>
      </c>
    </row>
    <row r="10096" ht="24" customHeight="1" spans="16:18">
      <c r="P10096" s="401" t="str">
        <f>TEXT(daily!$B10096,"mmmm")</f>
        <v>January</v>
      </c>
      <c r="R10096" s="313" t="str">
        <f t="shared" si="197"/>
        <v>1900</v>
      </c>
    </row>
    <row r="10097" ht="24" customHeight="1" spans="16:18">
      <c r="P10097" s="400" t="str">
        <f>TEXT(daily!$B10097,"mmmm")</f>
        <v>January</v>
      </c>
      <c r="R10097" s="313" t="str">
        <f t="shared" si="197"/>
        <v>1900</v>
      </c>
    </row>
    <row r="10098" ht="24" customHeight="1" spans="16:18">
      <c r="P10098" s="401" t="str">
        <f>TEXT(daily!$B10098,"mmmm")</f>
        <v>January</v>
      </c>
      <c r="R10098" s="313" t="str">
        <f t="shared" si="197"/>
        <v>1900</v>
      </c>
    </row>
    <row r="10099" ht="24" customHeight="1" spans="16:18">
      <c r="P10099" s="400" t="str">
        <f>TEXT(daily!$B10099,"mmmm")</f>
        <v>January</v>
      </c>
      <c r="R10099" s="313" t="str">
        <f t="shared" si="197"/>
        <v>1900</v>
      </c>
    </row>
    <row r="10100" ht="24" customHeight="1" spans="16:18">
      <c r="P10100" s="401" t="str">
        <f>TEXT(daily!$B10100,"mmmm")</f>
        <v>January</v>
      </c>
      <c r="R10100" s="313" t="str">
        <f t="shared" si="197"/>
        <v>1900</v>
      </c>
    </row>
    <row r="10101" ht="24" customHeight="1" spans="16:18">
      <c r="P10101" s="400" t="str">
        <f>TEXT(daily!$B10101,"mmmm")</f>
        <v>January</v>
      </c>
      <c r="R10101" s="313" t="str">
        <f t="shared" si="197"/>
        <v>1900</v>
      </c>
    </row>
    <row r="10102" ht="24" customHeight="1" spans="16:18">
      <c r="P10102" s="401" t="str">
        <f>TEXT(daily!$B10102,"mmmm")</f>
        <v>January</v>
      </c>
      <c r="R10102" s="313" t="str">
        <f t="shared" si="197"/>
        <v>1900</v>
      </c>
    </row>
    <row r="10103" ht="24" customHeight="1" spans="16:18">
      <c r="P10103" s="400" t="str">
        <f>TEXT(daily!$B10103,"mmmm")</f>
        <v>January</v>
      </c>
      <c r="R10103" s="313" t="str">
        <f t="shared" si="197"/>
        <v>1900</v>
      </c>
    </row>
    <row r="10104" ht="24" customHeight="1" spans="16:18">
      <c r="P10104" s="401" t="str">
        <f>TEXT(daily!$B10104,"mmmm")</f>
        <v>January</v>
      </c>
      <c r="R10104" s="313" t="str">
        <f t="shared" si="197"/>
        <v>1900</v>
      </c>
    </row>
    <row r="10105" ht="24" customHeight="1" spans="16:18">
      <c r="P10105" s="400" t="str">
        <f>TEXT(daily!$B10105,"mmmm")</f>
        <v>January</v>
      </c>
      <c r="R10105" s="313" t="str">
        <f t="shared" si="197"/>
        <v>1900</v>
      </c>
    </row>
    <row r="10106" ht="24" customHeight="1" spans="16:18">
      <c r="P10106" s="401" t="str">
        <f>TEXT(daily!$B10106,"mmmm")</f>
        <v>January</v>
      </c>
      <c r="R10106" s="313" t="str">
        <f t="shared" si="197"/>
        <v>1900</v>
      </c>
    </row>
    <row r="10107" ht="24" customHeight="1" spans="16:18">
      <c r="P10107" s="400" t="str">
        <f>TEXT(daily!$B10107,"mmmm")</f>
        <v>January</v>
      </c>
      <c r="R10107" s="313" t="str">
        <f t="shared" si="197"/>
        <v>1900</v>
      </c>
    </row>
    <row r="10108" ht="24" customHeight="1" spans="16:18">
      <c r="P10108" s="401" t="str">
        <f>TEXT(daily!$B10108,"mmmm")</f>
        <v>January</v>
      </c>
      <c r="R10108" s="313" t="str">
        <f t="shared" si="197"/>
        <v>1900</v>
      </c>
    </row>
    <row r="10109" ht="24" customHeight="1" spans="16:18">
      <c r="P10109" s="400" t="str">
        <f>TEXT(daily!$B10109,"mmmm")</f>
        <v>January</v>
      </c>
      <c r="R10109" s="313" t="str">
        <f t="shared" si="197"/>
        <v>1900</v>
      </c>
    </row>
    <row r="10110" ht="24" customHeight="1" spans="16:18">
      <c r="P10110" s="401" t="str">
        <f>TEXT(daily!$B10110,"mmmm")</f>
        <v>January</v>
      </c>
      <c r="R10110" s="313" t="str">
        <f t="shared" si="197"/>
        <v>1900</v>
      </c>
    </row>
    <row r="10111" ht="24" customHeight="1" spans="16:18">
      <c r="P10111" s="400" t="str">
        <f>TEXT(daily!$B10111,"mmmm")</f>
        <v>January</v>
      </c>
      <c r="R10111" s="313" t="str">
        <f t="shared" si="197"/>
        <v>1900</v>
      </c>
    </row>
    <row r="10112" ht="24" customHeight="1" spans="16:18">
      <c r="P10112" s="401" t="str">
        <f>TEXT(daily!$B10112,"mmmm")</f>
        <v>January</v>
      </c>
      <c r="R10112" s="313" t="str">
        <f t="shared" si="197"/>
        <v>1900</v>
      </c>
    </row>
    <row r="10113" ht="24" customHeight="1" spans="16:18">
      <c r="P10113" s="400" t="str">
        <f>TEXT(daily!$B10113,"mmmm")</f>
        <v>January</v>
      </c>
      <c r="R10113" s="313" t="str">
        <f t="shared" si="197"/>
        <v>1900</v>
      </c>
    </row>
    <row r="10114" ht="24" customHeight="1" spans="16:18">
      <c r="P10114" s="401" t="str">
        <f>TEXT(daily!$B10114,"mmmm")</f>
        <v>January</v>
      </c>
      <c r="R10114" s="313" t="str">
        <f t="shared" si="197"/>
        <v>1900</v>
      </c>
    </row>
    <row r="10115" ht="24" customHeight="1" spans="16:18">
      <c r="P10115" s="400" t="str">
        <f>TEXT(daily!$B10115,"mmmm")</f>
        <v>January</v>
      </c>
      <c r="R10115" s="313" t="str">
        <f t="shared" si="197"/>
        <v>1900</v>
      </c>
    </row>
    <row r="10116" ht="24" customHeight="1" spans="16:18">
      <c r="P10116" s="401" t="str">
        <f>TEXT(daily!$B10116,"mmmm")</f>
        <v>January</v>
      </c>
      <c r="R10116" s="313" t="str">
        <f t="shared" si="197"/>
        <v>1900</v>
      </c>
    </row>
    <row r="10117" ht="24" customHeight="1" spans="16:18">
      <c r="P10117" s="400" t="str">
        <f>TEXT(daily!$B10117,"mmmm")</f>
        <v>January</v>
      </c>
      <c r="R10117" s="313" t="str">
        <f t="shared" si="197"/>
        <v>1900</v>
      </c>
    </row>
    <row r="10118" ht="24" customHeight="1" spans="16:18">
      <c r="P10118" s="401" t="str">
        <f>TEXT(daily!$B10118,"mmmm")</f>
        <v>January</v>
      </c>
      <c r="R10118" s="313" t="str">
        <f t="shared" si="197"/>
        <v>1900</v>
      </c>
    </row>
    <row r="10119" ht="24" customHeight="1" spans="16:18">
      <c r="P10119" s="400" t="str">
        <f>TEXT(daily!$B10119,"mmmm")</f>
        <v>January</v>
      </c>
      <c r="R10119" s="313" t="str">
        <f t="shared" si="197"/>
        <v>1900</v>
      </c>
    </row>
    <row r="10120" ht="24" customHeight="1" spans="16:18">
      <c r="P10120" s="401" t="str">
        <f>TEXT(daily!$B10120,"mmmm")</f>
        <v>January</v>
      </c>
      <c r="R10120" s="313" t="str">
        <f t="shared" si="197"/>
        <v>1900</v>
      </c>
    </row>
    <row r="10121" ht="24" customHeight="1" spans="16:18">
      <c r="P10121" s="400" t="str">
        <f>TEXT(daily!$B10121,"mmmm")</f>
        <v>January</v>
      </c>
      <c r="R10121" s="313" t="str">
        <f t="shared" si="197"/>
        <v>1900</v>
      </c>
    </row>
    <row r="10122" ht="24" customHeight="1" spans="16:18">
      <c r="P10122" s="401" t="str">
        <f>TEXT(daily!$B10122,"mmmm")</f>
        <v>January</v>
      </c>
      <c r="R10122" s="313" t="str">
        <f t="shared" si="197"/>
        <v>1900</v>
      </c>
    </row>
    <row r="10123" ht="24" customHeight="1" spans="16:18">
      <c r="P10123" s="400" t="str">
        <f>TEXT(daily!$B10123,"mmmm")</f>
        <v>January</v>
      </c>
      <c r="R10123" s="313" t="str">
        <f t="shared" si="197"/>
        <v>1900</v>
      </c>
    </row>
    <row r="10124" ht="24" customHeight="1" spans="16:18">
      <c r="P10124" s="401" t="str">
        <f>TEXT(daily!$B10124,"mmmm")</f>
        <v>January</v>
      </c>
      <c r="R10124" s="313" t="str">
        <f t="shared" si="197"/>
        <v>1900</v>
      </c>
    </row>
    <row r="10125" ht="24" customHeight="1" spans="16:18">
      <c r="P10125" s="400" t="str">
        <f>TEXT(daily!$B10125,"mmmm")</f>
        <v>January</v>
      </c>
      <c r="R10125" s="313" t="str">
        <f t="shared" si="197"/>
        <v>1900</v>
      </c>
    </row>
    <row r="10126" ht="24" customHeight="1" spans="16:18">
      <c r="P10126" s="401" t="str">
        <f>TEXT(daily!$B10126,"mmmm")</f>
        <v>January</v>
      </c>
      <c r="R10126" s="313" t="str">
        <f t="shared" si="197"/>
        <v>1900</v>
      </c>
    </row>
    <row r="10127" ht="24" customHeight="1" spans="16:18">
      <c r="P10127" s="400" t="str">
        <f>TEXT(daily!$B10127,"mmmm")</f>
        <v>January</v>
      </c>
      <c r="R10127" s="313" t="str">
        <f t="shared" ref="R10127:R10190" si="198">TEXT(B10127,"yyyy")</f>
        <v>1900</v>
      </c>
    </row>
    <row r="10128" ht="24" customHeight="1" spans="16:18">
      <c r="P10128" s="401" t="str">
        <f>TEXT(daily!$B10128,"mmmm")</f>
        <v>January</v>
      </c>
      <c r="R10128" s="313" t="str">
        <f t="shared" si="198"/>
        <v>1900</v>
      </c>
    </row>
    <row r="10129" ht="24" customHeight="1" spans="16:18">
      <c r="P10129" s="400" t="str">
        <f>TEXT(daily!$B10129,"mmmm")</f>
        <v>January</v>
      </c>
      <c r="R10129" s="313" t="str">
        <f t="shared" si="198"/>
        <v>1900</v>
      </c>
    </row>
    <row r="10130" ht="24" customHeight="1" spans="16:18">
      <c r="P10130" s="401" t="str">
        <f>TEXT(daily!$B10130,"mmmm")</f>
        <v>January</v>
      </c>
      <c r="R10130" s="313" t="str">
        <f t="shared" si="198"/>
        <v>1900</v>
      </c>
    </row>
    <row r="10131" ht="24" customHeight="1" spans="16:18">
      <c r="P10131" s="400" t="str">
        <f>TEXT(daily!$B10131,"mmmm")</f>
        <v>January</v>
      </c>
      <c r="R10131" s="313" t="str">
        <f t="shared" si="198"/>
        <v>1900</v>
      </c>
    </row>
    <row r="10132" ht="24" customHeight="1" spans="16:18">
      <c r="P10132" s="401" t="str">
        <f>TEXT(daily!$B10132,"mmmm")</f>
        <v>January</v>
      </c>
      <c r="R10132" s="313" t="str">
        <f t="shared" si="198"/>
        <v>1900</v>
      </c>
    </row>
    <row r="10133" ht="24" customHeight="1" spans="16:18">
      <c r="P10133" s="400" t="str">
        <f>TEXT(daily!$B10133,"mmmm")</f>
        <v>January</v>
      </c>
      <c r="R10133" s="313" t="str">
        <f t="shared" si="198"/>
        <v>1900</v>
      </c>
    </row>
    <row r="10134" ht="24" customHeight="1" spans="16:18">
      <c r="P10134" s="401" t="str">
        <f>TEXT(daily!$B10134,"mmmm")</f>
        <v>January</v>
      </c>
      <c r="R10134" s="313" t="str">
        <f t="shared" si="198"/>
        <v>1900</v>
      </c>
    </row>
    <row r="10135" ht="24" customHeight="1" spans="16:18">
      <c r="P10135" s="400" t="str">
        <f>TEXT(daily!$B10135,"mmmm")</f>
        <v>January</v>
      </c>
      <c r="R10135" s="313" t="str">
        <f t="shared" si="198"/>
        <v>1900</v>
      </c>
    </row>
    <row r="10136" ht="24" customHeight="1" spans="16:18">
      <c r="P10136" s="401" t="str">
        <f>TEXT(daily!$B10136,"mmmm")</f>
        <v>January</v>
      </c>
      <c r="R10136" s="313" t="str">
        <f t="shared" si="198"/>
        <v>1900</v>
      </c>
    </row>
    <row r="10137" ht="24" customHeight="1" spans="16:18">
      <c r="P10137" s="400" t="str">
        <f>TEXT(daily!$B10137,"mmmm")</f>
        <v>January</v>
      </c>
      <c r="R10137" s="313" t="str">
        <f t="shared" si="198"/>
        <v>1900</v>
      </c>
    </row>
    <row r="10138" ht="24" customHeight="1" spans="16:18">
      <c r="P10138" s="401" t="str">
        <f>TEXT(daily!$B10138,"mmmm")</f>
        <v>January</v>
      </c>
      <c r="R10138" s="313" t="str">
        <f t="shared" si="198"/>
        <v>1900</v>
      </c>
    </row>
    <row r="10139" ht="24" customHeight="1" spans="16:18">
      <c r="P10139" s="400" t="str">
        <f>TEXT(daily!$B10139,"mmmm")</f>
        <v>January</v>
      </c>
      <c r="R10139" s="313" t="str">
        <f t="shared" si="198"/>
        <v>1900</v>
      </c>
    </row>
    <row r="10140" ht="24" customHeight="1" spans="16:18">
      <c r="P10140" s="401" t="str">
        <f>TEXT(daily!$B10140,"mmmm")</f>
        <v>January</v>
      </c>
      <c r="R10140" s="313" t="str">
        <f t="shared" si="198"/>
        <v>1900</v>
      </c>
    </row>
    <row r="10141" ht="24" customHeight="1" spans="16:18">
      <c r="P10141" s="400" t="str">
        <f>TEXT(daily!$B10141,"mmmm")</f>
        <v>January</v>
      </c>
      <c r="R10141" s="313" t="str">
        <f t="shared" si="198"/>
        <v>1900</v>
      </c>
    </row>
    <row r="10142" ht="24" customHeight="1" spans="16:18">
      <c r="P10142" s="401" t="str">
        <f>TEXT(daily!$B10142,"mmmm")</f>
        <v>January</v>
      </c>
      <c r="R10142" s="313" t="str">
        <f t="shared" si="198"/>
        <v>1900</v>
      </c>
    </row>
    <row r="10143" ht="24" customHeight="1" spans="16:18">
      <c r="P10143" s="400" t="str">
        <f>TEXT(daily!$B10143,"mmmm")</f>
        <v>January</v>
      </c>
      <c r="R10143" s="313" t="str">
        <f t="shared" si="198"/>
        <v>1900</v>
      </c>
    </row>
    <row r="10144" ht="24" customHeight="1" spans="16:18">
      <c r="P10144" s="401" t="str">
        <f>TEXT(daily!$B10144,"mmmm")</f>
        <v>January</v>
      </c>
      <c r="R10144" s="313" t="str">
        <f t="shared" si="198"/>
        <v>1900</v>
      </c>
    </row>
    <row r="10145" ht="24" customHeight="1" spans="16:18">
      <c r="P10145" s="400" t="str">
        <f>TEXT(daily!$B10145,"mmmm")</f>
        <v>January</v>
      </c>
      <c r="R10145" s="313" t="str">
        <f t="shared" si="198"/>
        <v>1900</v>
      </c>
    </row>
    <row r="10146" ht="24" customHeight="1" spans="16:18">
      <c r="P10146" s="401" t="str">
        <f>TEXT(daily!$B10146,"mmmm")</f>
        <v>January</v>
      </c>
      <c r="R10146" s="313" t="str">
        <f t="shared" si="198"/>
        <v>1900</v>
      </c>
    </row>
    <row r="10147" ht="24" customHeight="1" spans="16:18">
      <c r="P10147" s="400" t="str">
        <f>TEXT(daily!$B10147,"mmmm")</f>
        <v>January</v>
      </c>
      <c r="R10147" s="313" t="str">
        <f t="shared" si="198"/>
        <v>1900</v>
      </c>
    </row>
    <row r="10148" ht="24" customHeight="1" spans="16:18">
      <c r="P10148" s="401" t="str">
        <f>TEXT(daily!$B10148,"mmmm")</f>
        <v>January</v>
      </c>
      <c r="R10148" s="313" t="str">
        <f t="shared" si="198"/>
        <v>1900</v>
      </c>
    </row>
    <row r="10149" ht="24" customHeight="1" spans="16:18">
      <c r="P10149" s="400" t="str">
        <f>TEXT(daily!$B10149,"mmmm")</f>
        <v>January</v>
      </c>
      <c r="R10149" s="313" t="str">
        <f t="shared" si="198"/>
        <v>1900</v>
      </c>
    </row>
    <row r="10150" ht="24" customHeight="1" spans="16:18">
      <c r="P10150" s="401" t="str">
        <f>TEXT(daily!$B10150,"mmmm")</f>
        <v>January</v>
      </c>
      <c r="R10150" s="313" t="str">
        <f t="shared" si="198"/>
        <v>1900</v>
      </c>
    </row>
    <row r="10151" ht="24" customHeight="1" spans="16:18">
      <c r="P10151" s="400" t="str">
        <f>TEXT(daily!$B10151,"mmmm")</f>
        <v>January</v>
      </c>
      <c r="R10151" s="313" t="str">
        <f t="shared" si="198"/>
        <v>1900</v>
      </c>
    </row>
    <row r="10152" ht="24" customHeight="1" spans="16:18">
      <c r="P10152" s="401" t="str">
        <f>TEXT(daily!$B10152,"mmmm")</f>
        <v>January</v>
      </c>
      <c r="R10152" s="313" t="str">
        <f t="shared" si="198"/>
        <v>1900</v>
      </c>
    </row>
    <row r="10153" ht="24" customHeight="1" spans="16:18">
      <c r="P10153" s="400" t="str">
        <f>TEXT(daily!$B10153,"mmmm")</f>
        <v>January</v>
      </c>
      <c r="R10153" s="313" t="str">
        <f t="shared" si="198"/>
        <v>1900</v>
      </c>
    </row>
    <row r="10154" ht="24" customHeight="1" spans="16:18">
      <c r="P10154" s="401" t="str">
        <f>TEXT(daily!$B10154,"mmmm")</f>
        <v>January</v>
      </c>
      <c r="R10154" s="313" t="str">
        <f t="shared" si="198"/>
        <v>1900</v>
      </c>
    </row>
    <row r="10155" ht="24" customHeight="1" spans="16:18">
      <c r="P10155" s="400" t="str">
        <f>TEXT(daily!$B10155,"mmmm")</f>
        <v>January</v>
      </c>
      <c r="R10155" s="313" t="str">
        <f t="shared" si="198"/>
        <v>1900</v>
      </c>
    </row>
    <row r="10156" ht="24" customHeight="1" spans="16:18">
      <c r="P10156" s="401" t="str">
        <f>TEXT(daily!$B10156,"mmmm")</f>
        <v>January</v>
      </c>
      <c r="R10156" s="313" t="str">
        <f t="shared" si="198"/>
        <v>1900</v>
      </c>
    </row>
    <row r="10157" ht="24" customHeight="1" spans="16:18">
      <c r="P10157" s="400" t="str">
        <f>TEXT(daily!$B10157,"mmmm")</f>
        <v>January</v>
      </c>
      <c r="R10157" s="313" t="str">
        <f t="shared" si="198"/>
        <v>1900</v>
      </c>
    </row>
    <row r="10158" ht="24" customHeight="1" spans="16:18">
      <c r="P10158" s="401" t="str">
        <f>TEXT(daily!$B10158,"mmmm")</f>
        <v>January</v>
      </c>
      <c r="R10158" s="313" t="str">
        <f t="shared" si="198"/>
        <v>1900</v>
      </c>
    </row>
    <row r="10159" ht="24" customHeight="1" spans="16:18">
      <c r="P10159" s="400" t="str">
        <f>TEXT(daily!$B10159,"mmmm")</f>
        <v>January</v>
      </c>
      <c r="R10159" s="313" t="str">
        <f t="shared" si="198"/>
        <v>1900</v>
      </c>
    </row>
    <row r="10160" ht="24" customHeight="1" spans="16:18">
      <c r="P10160" s="401" t="str">
        <f>TEXT(daily!$B10160,"mmmm")</f>
        <v>January</v>
      </c>
      <c r="R10160" s="313" t="str">
        <f t="shared" si="198"/>
        <v>1900</v>
      </c>
    </row>
    <row r="10161" ht="24" customHeight="1" spans="16:18">
      <c r="P10161" s="400" t="str">
        <f>TEXT(daily!$B10161,"mmmm")</f>
        <v>January</v>
      </c>
      <c r="R10161" s="313" t="str">
        <f t="shared" si="198"/>
        <v>1900</v>
      </c>
    </row>
    <row r="10162" ht="24" customHeight="1" spans="16:18">
      <c r="P10162" s="401" t="str">
        <f>TEXT(daily!$B10162,"mmmm")</f>
        <v>January</v>
      </c>
      <c r="R10162" s="313" t="str">
        <f t="shared" si="198"/>
        <v>1900</v>
      </c>
    </row>
    <row r="10163" ht="24" customHeight="1" spans="16:18">
      <c r="P10163" s="400" t="str">
        <f>TEXT(daily!$B10163,"mmmm")</f>
        <v>January</v>
      </c>
      <c r="R10163" s="313" t="str">
        <f t="shared" si="198"/>
        <v>1900</v>
      </c>
    </row>
    <row r="10164" ht="24" customHeight="1" spans="16:18">
      <c r="P10164" s="401" t="str">
        <f>TEXT(daily!$B10164,"mmmm")</f>
        <v>January</v>
      </c>
      <c r="R10164" s="313" t="str">
        <f t="shared" si="198"/>
        <v>1900</v>
      </c>
    </row>
    <row r="10165" ht="24" customHeight="1" spans="16:18">
      <c r="P10165" s="400" t="str">
        <f>TEXT(daily!$B10165,"mmmm")</f>
        <v>January</v>
      </c>
      <c r="R10165" s="313" t="str">
        <f t="shared" si="198"/>
        <v>1900</v>
      </c>
    </row>
    <row r="10166" ht="24" customHeight="1" spans="16:18">
      <c r="P10166" s="401" t="str">
        <f>TEXT(daily!$B10166,"mmmm")</f>
        <v>January</v>
      </c>
      <c r="R10166" s="313" t="str">
        <f t="shared" si="198"/>
        <v>1900</v>
      </c>
    </row>
    <row r="10167" ht="24" customHeight="1" spans="16:18">
      <c r="P10167" s="400" t="str">
        <f>TEXT(daily!$B10167,"mmmm")</f>
        <v>January</v>
      </c>
      <c r="R10167" s="313" t="str">
        <f t="shared" si="198"/>
        <v>1900</v>
      </c>
    </row>
    <row r="10168" ht="24" customHeight="1" spans="16:18">
      <c r="P10168" s="401" t="str">
        <f>TEXT(daily!$B10168,"mmmm")</f>
        <v>January</v>
      </c>
      <c r="R10168" s="313" t="str">
        <f t="shared" si="198"/>
        <v>1900</v>
      </c>
    </row>
    <row r="10169" ht="24" customHeight="1" spans="16:18">
      <c r="P10169" s="400" t="str">
        <f>TEXT(daily!$B10169,"mmmm")</f>
        <v>January</v>
      </c>
      <c r="R10169" s="313" t="str">
        <f t="shared" si="198"/>
        <v>1900</v>
      </c>
    </row>
    <row r="10170" ht="24" customHeight="1" spans="16:18">
      <c r="P10170" s="401" t="str">
        <f>TEXT(daily!$B10170,"mmmm")</f>
        <v>January</v>
      </c>
      <c r="R10170" s="313" t="str">
        <f t="shared" si="198"/>
        <v>1900</v>
      </c>
    </row>
    <row r="10171" ht="24" customHeight="1" spans="16:18">
      <c r="P10171" s="400" t="str">
        <f>TEXT(daily!$B10171,"mmmm")</f>
        <v>January</v>
      </c>
      <c r="R10171" s="313" t="str">
        <f t="shared" si="198"/>
        <v>1900</v>
      </c>
    </row>
    <row r="10172" ht="24" customHeight="1" spans="16:18">
      <c r="P10172" s="401" t="str">
        <f>TEXT(daily!$B10172,"mmmm")</f>
        <v>January</v>
      </c>
      <c r="R10172" s="313" t="str">
        <f t="shared" si="198"/>
        <v>1900</v>
      </c>
    </row>
    <row r="10173" ht="24" customHeight="1" spans="16:18">
      <c r="P10173" s="400" t="str">
        <f>TEXT(daily!$B10173,"mmmm")</f>
        <v>January</v>
      </c>
      <c r="R10173" s="313" t="str">
        <f t="shared" si="198"/>
        <v>1900</v>
      </c>
    </row>
    <row r="10174" ht="24" customHeight="1" spans="16:18">
      <c r="P10174" s="401" t="str">
        <f>TEXT(daily!$B10174,"mmmm")</f>
        <v>January</v>
      </c>
      <c r="R10174" s="313" t="str">
        <f t="shared" si="198"/>
        <v>1900</v>
      </c>
    </row>
    <row r="10175" ht="24" customHeight="1" spans="16:18">
      <c r="P10175" s="400" t="str">
        <f>TEXT(daily!$B10175,"mmmm")</f>
        <v>January</v>
      </c>
      <c r="R10175" s="313" t="str">
        <f t="shared" si="198"/>
        <v>1900</v>
      </c>
    </row>
    <row r="10176" ht="24" customHeight="1" spans="16:18">
      <c r="P10176" s="401" t="str">
        <f>TEXT(daily!$B10176,"mmmm")</f>
        <v>January</v>
      </c>
      <c r="R10176" s="313" t="str">
        <f t="shared" si="198"/>
        <v>1900</v>
      </c>
    </row>
    <row r="10177" ht="24" customHeight="1" spans="16:18">
      <c r="P10177" s="400" t="str">
        <f>TEXT(daily!$B10177,"mmmm")</f>
        <v>January</v>
      </c>
      <c r="R10177" s="313" t="str">
        <f t="shared" si="198"/>
        <v>1900</v>
      </c>
    </row>
    <row r="10178" ht="24" customHeight="1" spans="16:18">
      <c r="P10178" s="401" t="str">
        <f>TEXT(daily!$B10178,"mmmm")</f>
        <v>January</v>
      </c>
      <c r="R10178" s="313" t="str">
        <f t="shared" si="198"/>
        <v>1900</v>
      </c>
    </row>
    <row r="10179" ht="24" customHeight="1" spans="16:18">
      <c r="P10179" s="400" t="str">
        <f>TEXT(daily!$B10179,"mmmm")</f>
        <v>January</v>
      </c>
      <c r="R10179" s="313" t="str">
        <f t="shared" si="198"/>
        <v>1900</v>
      </c>
    </row>
    <row r="10180" ht="24" customHeight="1" spans="16:18">
      <c r="P10180" s="401" t="str">
        <f>TEXT(daily!$B10180,"mmmm")</f>
        <v>January</v>
      </c>
      <c r="R10180" s="313" t="str">
        <f t="shared" si="198"/>
        <v>1900</v>
      </c>
    </row>
    <row r="10181" ht="24" customHeight="1" spans="16:18">
      <c r="P10181" s="400" t="str">
        <f>TEXT(daily!$B10181,"mmmm")</f>
        <v>January</v>
      </c>
      <c r="R10181" s="313" t="str">
        <f t="shared" si="198"/>
        <v>1900</v>
      </c>
    </row>
    <row r="10182" ht="24" customHeight="1" spans="16:18">
      <c r="P10182" s="401" t="str">
        <f>TEXT(daily!$B10182,"mmmm")</f>
        <v>January</v>
      </c>
      <c r="R10182" s="313" t="str">
        <f t="shared" si="198"/>
        <v>1900</v>
      </c>
    </row>
    <row r="10183" ht="24" customHeight="1" spans="16:18">
      <c r="P10183" s="400" t="str">
        <f>TEXT(daily!$B10183,"mmmm")</f>
        <v>January</v>
      </c>
      <c r="R10183" s="313" t="str">
        <f t="shared" si="198"/>
        <v>1900</v>
      </c>
    </row>
    <row r="10184" ht="24" customHeight="1" spans="16:18">
      <c r="P10184" s="401" t="str">
        <f>TEXT(daily!$B10184,"mmmm")</f>
        <v>January</v>
      </c>
      <c r="R10184" s="313" t="str">
        <f t="shared" si="198"/>
        <v>1900</v>
      </c>
    </row>
    <row r="10185" ht="24" customHeight="1" spans="16:18">
      <c r="P10185" s="400" t="str">
        <f>TEXT(daily!$B10185,"mmmm")</f>
        <v>January</v>
      </c>
      <c r="R10185" s="313" t="str">
        <f t="shared" si="198"/>
        <v>1900</v>
      </c>
    </row>
    <row r="10186" ht="24" customHeight="1" spans="16:18">
      <c r="P10186" s="401" t="str">
        <f>TEXT(daily!$B10186,"mmmm")</f>
        <v>January</v>
      </c>
      <c r="R10186" s="313" t="str">
        <f t="shared" si="198"/>
        <v>1900</v>
      </c>
    </row>
    <row r="10187" ht="24" customHeight="1" spans="16:18">
      <c r="P10187" s="400" t="str">
        <f>TEXT(daily!$B10187,"mmmm")</f>
        <v>January</v>
      </c>
      <c r="R10187" s="313" t="str">
        <f t="shared" si="198"/>
        <v>1900</v>
      </c>
    </row>
    <row r="10188" ht="24" customHeight="1" spans="16:18">
      <c r="P10188" s="401" t="str">
        <f>TEXT(daily!$B10188,"mmmm")</f>
        <v>January</v>
      </c>
      <c r="R10188" s="313" t="str">
        <f t="shared" si="198"/>
        <v>1900</v>
      </c>
    </row>
    <row r="10189" ht="24" customHeight="1" spans="16:18">
      <c r="P10189" s="400" t="str">
        <f>TEXT(daily!$B10189,"mmmm")</f>
        <v>January</v>
      </c>
      <c r="R10189" s="313" t="str">
        <f t="shared" si="198"/>
        <v>1900</v>
      </c>
    </row>
    <row r="10190" ht="24" customHeight="1" spans="16:18">
      <c r="P10190" s="401" t="str">
        <f>TEXT(daily!$B10190,"mmmm")</f>
        <v>January</v>
      </c>
      <c r="R10190" s="313" t="str">
        <f t="shared" si="198"/>
        <v>1900</v>
      </c>
    </row>
    <row r="10191" ht="24" customHeight="1" spans="16:18">
      <c r="P10191" s="400" t="str">
        <f>TEXT(daily!$B10191,"mmmm")</f>
        <v>January</v>
      </c>
      <c r="R10191" s="313" t="str">
        <f t="shared" ref="R10191:R10254" si="199">TEXT(B10191,"yyyy")</f>
        <v>1900</v>
      </c>
    </row>
    <row r="10192" ht="24" customHeight="1" spans="16:18">
      <c r="P10192" s="401" t="str">
        <f>TEXT(daily!$B10192,"mmmm")</f>
        <v>January</v>
      </c>
      <c r="R10192" s="313" t="str">
        <f t="shared" si="199"/>
        <v>1900</v>
      </c>
    </row>
    <row r="10193" ht="24" customHeight="1" spans="16:18">
      <c r="P10193" s="400" t="str">
        <f>TEXT(daily!$B10193,"mmmm")</f>
        <v>January</v>
      </c>
      <c r="R10193" s="313" t="str">
        <f t="shared" si="199"/>
        <v>1900</v>
      </c>
    </row>
    <row r="10194" ht="24" customHeight="1" spans="16:18">
      <c r="P10194" s="401" t="str">
        <f>TEXT(daily!$B10194,"mmmm")</f>
        <v>January</v>
      </c>
      <c r="R10194" s="313" t="str">
        <f t="shared" si="199"/>
        <v>1900</v>
      </c>
    </row>
    <row r="10195" ht="24" customHeight="1" spans="16:18">
      <c r="P10195" s="400" t="str">
        <f>TEXT(daily!$B10195,"mmmm")</f>
        <v>January</v>
      </c>
      <c r="R10195" s="313" t="str">
        <f t="shared" si="199"/>
        <v>1900</v>
      </c>
    </row>
    <row r="10196" ht="24" customHeight="1" spans="16:18">
      <c r="P10196" s="401" t="str">
        <f>TEXT(daily!$B10196,"mmmm")</f>
        <v>January</v>
      </c>
      <c r="R10196" s="313" t="str">
        <f t="shared" si="199"/>
        <v>1900</v>
      </c>
    </row>
    <row r="10197" ht="24" customHeight="1" spans="16:18">
      <c r="P10197" s="400" t="str">
        <f>TEXT(daily!$B10197,"mmmm")</f>
        <v>January</v>
      </c>
      <c r="R10197" s="313" t="str">
        <f t="shared" si="199"/>
        <v>1900</v>
      </c>
    </row>
    <row r="10198" ht="24" customHeight="1" spans="16:18">
      <c r="P10198" s="401" t="str">
        <f>TEXT(daily!$B10198,"mmmm")</f>
        <v>January</v>
      </c>
      <c r="R10198" s="313" t="str">
        <f t="shared" si="199"/>
        <v>1900</v>
      </c>
    </row>
    <row r="10199" ht="24" customHeight="1" spans="16:18">
      <c r="P10199" s="400" t="str">
        <f>TEXT(daily!$B10199,"mmmm")</f>
        <v>January</v>
      </c>
      <c r="R10199" s="313" t="str">
        <f t="shared" si="199"/>
        <v>1900</v>
      </c>
    </row>
    <row r="10200" ht="24" customHeight="1" spans="16:18">
      <c r="P10200" s="401" t="str">
        <f>TEXT(daily!$B10200,"mmmm")</f>
        <v>January</v>
      </c>
      <c r="R10200" s="313" t="str">
        <f t="shared" si="199"/>
        <v>1900</v>
      </c>
    </row>
    <row r="10201" ht="24" customHeight="1" spans="16:18">
      <c r="P10201" s="400" t="str">
        <f>TEXT(daily!$B10201,"mmmm")</f>
        <v>January</v>
      </c>
      <c r="R10201" s="313" t="str">
        <f t="shared" si="199"/>
        <v>1900</v>
      </c>
    </row>
    <row r="10202" ht="24" customHeight="1" spans="16:18">
      <c r="P10202" s="401" t="str">
        <f>TEXT(daily!$B10202,"mmmm")</f>
        <v>January</v>
      </c>
      <c r="R10202" s="313" t="str">
        <f t="shared" si="199"/>
        <v>1900</v>
      </c>
    </row>
    <row r="10203" ht="24" customHeight="1" spans="16:18">
      <c r="P10203" s="400" t="str">
        <f>TEXT(daily!$B10203,"mmmm")</f>
        <v>January</v>
      </c>
      <c r="R10203" s="313" t="str">
        <f t="shared" si="199"/>
        <v>1900</v>
      </c>
    </row>
    <row r="10204" ht="24" customHeight="1" spans="16:18">
      <c r="P10204" s="401" t="str">
        <f>TEXT(daily!$B10204,"mmmm")</f>
        <v>January</v>
      </c>
      <c r="R10204" s="313" t="str">
        <f t="shared" si="199"/>
        <v>1900</v>
      </c>
    </row>
    <row r="10205" ht="24" customHeight="1" spans="16:18">
      <c r="P10205" s="400" t="str">
        <f>TEXT(daily!$B10205,"mmmm")</f>
        <v>January</v>
      </c>
      <c r="R10205" s="313" t="str">
        <f t="shared" si="199"/>
        <v>1900</v>
      </c>
    </row>
    <row r="10206" ht="24" customHeight="1" spans="16:18">
      <c r="P10206" s="401" t="str">
        <f>TEXT(daily!$B10206,"mmmm")</f>
        <v>January</v>
      </c>
      <c r="R10206" s="313" t="str">
        <f t="shared" si="199"/>
        <v>1900</v>
      </c>
    </row>
    <row r="10207" ht="24" customHeight="1" spans="16:18">
      <c r="P10207" s="400" t="str">
        <f>TEXT(daily!$B10207,"mmmm")</f>
        <v>January</v>
      </c>
      <c r="R10207" s="313" t="str">
        <f t="shared" si="199"/>
        <v>1900</v>
      </c>
    </row>
    <row r="10208" ht="24" customHeight="1" spans="16:18">
      <c r="P10208" s="401" t="str">
        <f>TEXT(daily!$B10208,"mmmm")</f>
        <v>January</v>
      </c>
      <c r="R10208" s="313" t="str">
        <f t="shared" si="199"/>
        <v>1900</v>
      </c>
    </row>
    <row r="10209" ht="24" customHeight="1" spans="16:18">
      <c r="P10209" s="400" t="str">
        <f>TEXT(daily!$B10209,"mmmm")</f>
        <v>January</v>
      </c>
      <c r="R10209" s="313" t="str">
        <f t="shared" si="199"/>
        <v>1900</v>
      </c>
    </row>
    <row r="10210" ht="24" customHeight="1" spans="16:18">
      <c r="P10210" s="401" t="str">
        <f>TEXT(daily!$B10210,"mmmm")</f>
        <v>January</v>
      </c>
      <c r="R10210" s="313" t="str">
        <f t="shared" si="199"/>
        <v>1900</v>
      </c>
    </row>
    <row r="10211" ht="24" customHeight="1" spans="16:18">
      <c r="P10211" s="400" t="str">
        <f>TEXT(daily!$B10211,"mmmm")</f>
        <v>January</v>
      </c>
      <c r="R10211" s="313" t="str">
        <f t="shared" si="199"/>
        <v>1900</v>
      </c>
    </row>
    <row r="10212" ht="24" customHeight="1" spans="16:18">
      <c r="P10212" s="401" t="str">
        <f>TEXT(daily!$B10212,"mmmm")</f>
        <v>January</v>
      </c>
      <c r="R10212" s="313" t="str">
        <f t="shared" si="199"/>
        <v>1900</v>
      </c>
    </row>
    <row r="10213" ht="24" customHeight="1" spans="16:18">
      <c r="P10213" s="400" t="str">
        <f>TEXT(daily!$B10213,"mmmm")</f>
        <v>January</v>
      </c>
      <c r="R10213" s="313" t="str">
        <f t="shared" si="199"/>
        <v>1900</v>
      </c>
    </row>
    <row r="10214" ht="24" customHeight="1" spans="16:18">
      <c r="P10214" s="401" t="str">
        <f>TEXT(daily!$B10214,"mmmm")</f>
        <v>January</v>
      </c>
      <c r="R10214" s="313" t="str">
        <f t="shared" si="199"/>
        <v>1900</v>
      </c>
    </row>
    <row r="10215" ht="24" customHeight="1" spans="16:18">
      <c r="P10215" s="400" t="str">
        <f>TEXT(daily!$B10215,"mmmm")</f>
        <v>January</v>
      </c>
      <c r="R10215" s="313" t="str">
        <f t="shared" si="199"/>
        <v>1900</v>
      </c>
    </row>
    <row r="10216" ht="24" customHeight="1" spans="16:18">
      <c r="P10216" s="401" t="str">
        <f>TEXT(daily!$B10216,"mmmm")</f>
        <v>January</v>
      </c>
      <c r="R10216" s="313" t="str">
        <f t="shared" si="199"/>
        <v>1900</v>
      </c>
    </row>
    <row r="10217" ht="24" customHeight="1" spans="16:18">
      <c r="P10217" s="400" t="str">
        <f>TEXT(daily!$B10217,"mmmm")</f>
        <v>January</v>
      </c>
      <c r="R10217" s="313" t="str">
        <f t="shared" si="199"/>
        <v>1900</v>
      </c>
    </row>
    <row r="10218" ht="24" customHeight="1" spans="16:18">
      <c r="P10218" s="401" t="str">
        <f>TEXT(daily!$B10218,"mmmm")</f>
        <v>January</v>
      </c>
      <c r="R10218" s="313" t="str">
        <f t="shared" si="199"/>
        <v>1900</v>
      </c>
    </row>
    <row r="10219" ht="24" customHeight="1" spans="16:18">
      <c r="P10219" s="400" t="str">
        <f>TEXT(daily!$B10219,"mmmm")</f>
        <v>January</v>
      </c>
      <c r="R10219" s="313" t="str">
        <f t="shared" si="199"/>
        <v>1900</v>
      </c>
    </row>
    <row r="10220" ht="24" customHeight="1" spans="16:18">
      <c r="P10220" s="401" t="str">
        <f>TEXT(daily!$B10220,"mmmm")</f>
        <v>January</v>
      </c>
      <c r="R10220" s="313" t="str">
        <f t="shared" si="199"/>
        <v>1900</v>
      </c>
    </row>
    <row r="10221" ht="24" customHeight="1" spans="16:18">
      <c r="P10221" s="400" t="str">
        <f>TEXT(daily!$B10221,"mmmm")</f>
        <v>January</v>
      </c>
      <c r="R10221" s="313" t="str">
        <f t="shared" si="199"/>
        <v>1900</v>
      </c>
    </row>
    <row r="10222" ht="24" customHeight="1" spans="16:18">
      <c r="P10222" s="401" t="str">
        <f>TEXT(daily!$B10222,"mmmm")</f>
        <v>January</v>
      </c>
      <c r="R10222" s="313" t="str">
        <f t="shared" si="199"/>
        <v>1900</v>
      </c>
    </row>
    <row r="10223" ht="24" customHeight="1" spans="16:18">
      <c r="P10223" s="400" t="str">
        <f>TEXT(daily!$B10223,"mmmm")</f>
        <v>January</v>
      </c>
      <c r="R10223" s="313" t="str">
        <f t="shared" si="199"/>
        <v>1900</v>
      </c>
    </row>
    <row r="10224" ht="24" customHeight="1" spans="16:18">
      <c r="P10224" s="401" t="str">
        <f>TEXT(daily!$B10224,"mmmm")</f>
        <v>January</v>
      </c>
      <c r="R10224" s="313" t="str">
        <f t="shared" si="199"/>
        <v>1900</v>
      </c>
    </row>
    <row r="10225" ht="24" customHeight="1" spans="16:18">
      <c r="P10225" s="400" t="str">
        <f>TEXT(daily!$B10225,"mmmm")</f>
        <v>January</v>
      </c>
      <c r="R10225" s="313" t="str">
        <f t="shared" si="199"/>
        <v>1900</v>
      </c>
    </row>
    <row r="10226" ht="24" customHeight="1" spans="16:18">
      <c r="P10226" s="401" t="str">
        <f>TEXT(daily!$B10226,"mmmm")</f>
        <v>January</v>
      </c>
      <c r="R10226" s="313" t="str">
        <f t="shared" si="199"/>
        <v>1900</v>
      </c>
    </row>
    <row r="10227" ht="24" customHeight="1" spans="16:18">
      <c r="P10227" s="400" t="str">
        <f>TEXT(daily!$B10227,"mmmm")</f>
        <v>January</v>
      </c>
      <c r="R10227" s="313" t="str">
        <f t="shared" si="199"/>
        <v>1900</v>
      </c>
    </row>
    <row r="10228" ht="24" customHeight="1" spans="16:18">
      <c r="P10228" s="401" t="str">
        <f>TEXT(daily!$B10228,"mmmm")</f>
        <v>January</v>
      </c>
      <c r="R10228" s="313" t="str">
        <f t="shared" si="199"/>
        <v>1900</v>
      </c>
    </row>
    <row r="10229" ht="24" customHeight="1" spans="16:18">
      <c r="P10229" s="400" t="str">
        <f>TEXT(daily!$B10229,"mmmm")</f>
        <v>January</v>
      </c>
      <c r="R10229" s="313" t="str">
        <f t="shared" si="199"/>
        <v>1900</v>
      </c>
    </row>
    <row r="10230" ht="24" customHeight="1" spans="16:18">
      <c r="P10230" s="401" t="str">
        <f>TEXT(daily!$B10230,"mmmm")</f>
        <v>January</v>
      </c>
      <c r="R10230" s="313" t="str">
        <f t="shared" si="199"/>
        <v>1900</v>
      </c>
    </row>
    <row r="10231" ht="24" customHeight="1" spans="16:18">
      <c r="P10231" s="400" t="str">
        <f>TEXT(daily!$B10231,"mmmm")</f>
        <v>January</v>
      </c>
      <c r="R10231" s="313" t="str">
        <f t="shared" si="199"/>
        <v>1900</v>
      </c>
    </row>
    <row r="10232" ht="24" customHeight="1" spans="16:18">
      <c r="P10232" s="401" t="str">
        <f>TEXT(daily!$B10232,"mmmm")</f>
        <v>January</v>
      </c>
      <c r="R10232" s="313" t="str">
        <f t="shared" si="199"/>
        <v>1900</v>
      </c>
    </row>
    <row r="10233" ht="24" customHeight="1" spans="16:18">
      <c r="P10233" s="400" t="str">
        <f>TEXT(daily!$B10233,"mmmm")</f>
        <v>January</v>
      </c>
      <c r="R10233" s="313" t="str">
        <f t="shared" si="199"/>
        <v>1900</v>
      </c>
    </row>
    <row r="10234" ht="24" customHeight="1" spans="16:18">
      <c r="P10234" s="401" t="str">
        <f>TEXT(daily!$B10234,"mmmm")</f>
        <v>January</v>
      </c>
      <c r="R10234" s="313" t="str">
        <f t="shared" si="199"/>
        <v>1900</v>
      </c>
    </row>
    <row r="10235" ht="24" customHeight="1" spans="16:18">
      <c r="P10235" s="400" t="str">
        <f>TEXT(daily!$B10235,"mmmm")</f>
        <v>January</v>
      </c>
      <c r="R10235" s="313" t="str">
        <f t="shared" si="199"/>
        <v>1900</v>
      </c>
    </row>
    <row r="10236" ht="24" customHeight="1" spans="16:18">
      <c r="P10236" s="401" t="str">
        <f>TEXT(daily!$B10236,"mmmm")</f>
        <v>January</v>
      </c>
      <c r="R10236" s="313" t="str">
        <f t="shared" si="199"/>
        <v>1900</v>
      </c>
    </row>
    <row r="10237" ht="24" customHeight="1" spans="16:18">
      <c r="P10237" s="400" t="str">
        <f>TEXT(daily!$B10237,"mmmm")</f>
        <v>January</v>
      </c>
      <c r="R10237" s="313" t="str">
        <f t="shared" si="199"/>
        <v>1900</v>
      </c>
    </row>
    <row r="10238" ht="24" customHeight="1" spans="16:18">
      <c r="P10238" s="401" t="str">
        <f>TEXT(daily!$B10238,"mmmm")</f>
        <v>January</v>
      </c>
      <c r="R10238" s="313" t="str">
        <f t="shared" si="199"/>
        <v>1900</v>
      </c>
    </row>
    <row r="10239" ht="24" customHeight="1" spans="16:18">
      <c r="P10239" s="400" t="str">
        <f>TEXT(daily!$B10239,"mmmm")</f>
        <v>January</v>
      </c>
      <c r="R10239" s="313" t="str">
        <f t="shared" si="199"/>
        <v>1900</v>
      </c>
    </row>
    <row r="10240" ht="24" customHeight="1" spans="16:18">
      <c r="P10240" s="401" t="str">
        <f>TEXT(daily!$B10240,"mmmm")</f>
        <v>January</v>
      </c>
      <c r="R10240" s="313" t="str">
        <f t="shared" si="199"/>
        <v>1900</v>
      </c>
    </row>
    <row r="10241" ht="24" customHeight="1" spans="16:18">
      <c r="P10241" s="400" t="str">
        <f>TEXT(daily!$B10241,"mmmm")</f>
        <v>January</v>
      </c>
      <c r="R10241" s="313" t="str">
        <f t="shared" si="199"/>
        <v>1900</v>
      </c>
    </row>
    <row r="10242" ht="24" customHeight="1" spans="16:18">
      <c r="P10242" s="401" t="str">
        <f>TEXT(daily!$B10242,"mmmm")</f>
        <v>January</v>
      </c>
      <c r="R10242" s="313" t="str">
        <f t="shared" si="199"/>
        <v>1900</v>
      </c>
    </row>
    <row r="10243" ht="24" customHeight="1" spans="16:18">
      <c r="P10243" s="400" t="str">
        <f>TEXT(daily!$B10243,"mmmm")</f>
        <v>January</v>
      </c>
      <c r="R10243" s="313" t="str">
        <f t="shared" si="199"/>
        <v>1900</v>
      </c>
    </row>
    <row r="10244" ht="24" customHeight="1" spans="16:18">
      <c r="P10244" s="401" t="str">
        <f>TEXT(daily!$B10244,"mmmm")</f>
        <v>January</v>
      </c>
      <c r="R10244" s="313" t="str">
        <f t="shared" si="199"/>
        <v>1900</v>
      </c>
    </row>
    <row r="10245" ht="24" customHeight="1" spans="16:18">
      <c r="P10245" s="400" t="str">
        <f>TEXT(daily!$B10245,"mmmm")</f>
        <v>January</v>
      </c>
      <c r="R10245" s="313" t="str">
        <f t="shared" si="199"/>
        <v>1900</v>
      </c>
    </row>
    <row r="10246" ht="24" customHeight="1" spans="16:18">
      <c r="P10246" s="401" t="str">
        <f>TEXT(daily!$B10246,"mmmm")</f>
        <v>January</v>
      </c>
      <c r="R10246" s="313" t="str">
        <f t="shared" si="199"/>
        <v>1900</v>
      </c>
    </row>
    <row r="10247" ht="24" customHeight="1" spans="16:18">
      <c r="P10247" s="400" t="str">
        <f>TEXT(daily!$B10247,"mmmm")</f>
        <v>January</v>
      </c>
      <c r="R10247" s="313" t="str">
        <f t="shared" si="199"/>
        <v>1900</v>
      </c>
    </row>
    <row r="10248" ht="24" customHeight="1" spans="16:18">
      <c r="P10248" s="401" t="str">
        <f>TEXT(daily!$B10248,"mmmm")</f>
        <v>January</v>
      </c>
      <c r="R10248" s="313" t="str">
        <f t="shared" si="199"/>
        <v>1900</v>
      </c>
    </row>
    <row r="10249" ht="24" customHeight="1" spans="16:18">
      <c r="P10249" s="400" t="str">
        <f>TEXT(daily!$B10249,"mmmm")</f>
        <v>January</v>
      </c>
      <c r="R10249" s="313" t="str">
        <f t="shared" si="199"/>
        <v>1900</v>
      </c>
    </row>
    <row r="10250" ht="24" customHeight="1" spans="16:18">
      <c r="P10250" s="401" t="str">
        <f>TEXT(daily!$B10250,"mmmm")</f>
        <v>January</v>
      </c>
      <c r="R10250" s="313" t="str">
        <f t="shared" si="199"/>
        <v>1900</v>
      </c>
    </row>
    <row r="10251" ht="24" customHeight="1" spans="16:18">
      <c r="P10251" s="400" t="str">
        <f>TEXT(daily!$B10251,"mmmm")</f>
        <v>January</v>
      </c>
      <c r="R10251" s="313" t="str">
        <f t="shared" si="199"/>
        <v>1900</v>
      </c>
    </row>
    <row r="10252" ht="24" customHeight="1" spans="16:18">
      <c r="P10252" s="401" t="str">
        <f>TEXT(daily!$B10252,"mmmm")</f>
        <v>January</v>
      </c>
      <c r="R10252" s="313" t="str">
        <f t="shared" si="199"/>
        <v>1900</v>
      </c>
    </row>
    <row r="10253" ht="24" customHeight="1" spans="16:18">
      <c r="P10253" s="400" t="str">
        <f>TEXT(daily!$B10253,"mmmm")</f>
        <v>January</v>
      </c>
      <c r="R10253" s="313" t="str">
        <f t="shared" si="199"/>
        <v>1900</v>
      </c>
    </row>
    <row r="10254" ht="24" customHeight="1" spans="16:18">
      <c r="P10254" s="401" t="str">
        <f>TEXT(daily!$B10254,"mmmm")</f>
        <v>January</v>
      </c>
      <c r="R10254" s="313" t="str">
        <f t="shared" si="199"/>
        <v>1900</v>
      </c>
    </row>
    <row r="10255" ht="24" customHeight="1" spans="16:18">
      <c r="P10255" s="400" t="str">
        <f>TEXT(daily!$B10255,"mmmm")</f>
        <v>January</v>
      </c>
      <c r="R10255" s="313" t="str">
        <f t="shared" ref="R10255:R10318" si="200">TEXT(B10255,"yyyy")</f>
        <v>1900</v>
      </c>
    </row>
    <row r="10256" ht="24" customHeight="1" spans="16:18">
      <c r="P10256" s="401" t="str">
        <f>TEXT(daily!$B10256,"mmmm")</f>
        <v>January</v>
      </c>
      <c r="R10256" s="313" t="str">
        <f t="shared" si="200"/>
        <v>1900</v>
      </c>
    </row>
    <row r="10257" ht="24" customHeight="1" spans="16:18">
      <c r="P10257" s="400" t="str">
        <f>TEXT(daily!$B10257,"mmmm")</f>
        <v>January</v>
      </c>
      <c r="R10257" s="313" t="str">
        <f t="shared" si="200"/>
        <v>1900</v>
      </c>
    </row>
    <row r="10258" ht="24" customHeight="1" spans="16:18">
      <c r="P10258" s="401" t="str">
        <f>TEXT(daily!$B10258,"mmmm")</f>
        <v>January</v>
      </c>
      <c r="R10258" s="313" t="str">
        <f t="shared" si="200"/>
        <v>1900</v>
      </c>
    </row>
    <row r="10259" ht="24" customHeight="1" spans="16:18">
      <c r="P10259" s="400" t="str">
        <f>TEXT(daily!$B10259,"mmmm")</f>
        <v>January</v>
      </c>
      <c r="R10259" s="313" t="str">
        <f t="shared" si="200"/>
        <v>1900</v>
      </c>
    </row>
    <row r="10260" ht="24" customHeight="1" spans="16:18">
      <c r="P10260" s="401" t="str">
        <f>TEXT(daily!$B10260,"mmmm")</f>
        <v>January</v>
      </c>
      <c r="R10260" s="313" t="str">
        <f t="shared" si="200"/>
        <v>1900</v>
      </c>
    </row>
    <row r="10261" ht="24" customHeight="1" spans="16:18">
      <c r="P10261" s="400" t="str">
        <f>TEXT(daily!$B10261,"mmmm")</f>
        <v>January</v>
      </c>
      <c r="R10261" s="313" t="str">
        <f t="shared" si="200"/>
        <v>1900</v>
      </c>
    </row>
    <row r="10262" ht="24" customHeight="1" spans="16:18">
      <c r="P10262" s="401" t="str">
        <f>TEXT(daily!$B10262,"mmmm")</f>
        <v>January</v>
      </c>
      <c r="R10262" s="313" t="str">
        <f t="shared" si="200"/>
        <v>1900</v>
      </c>
    </row>
    <row r="10263" ht="24" customHeight="1" spans="16:18">
      <c r="P10263" s="400" t="str">
        <f>TEXT(daily!$B10263,"mmmm")</f>
        <v>January</v>
      </c>
      <c r="R10263" s="313" t="str">
        <f t="shared" si="200"/>
        <v>1900</v>
      </c>
    </row>
    <row r="10264" ht="24" customHeight="1" spans="16:18">
      <c r="P10264" s="401" t="str">
        <f>TEXT(daily!$B10264,"mmmm")</f>
        <v>January</v>
      </c>
      <c r="R10264" s="313" t="str">
        <f t="shared" si="200"/>
        <v>1900</v>
      </c>
    </row>
    <row r="10265" ht="24" customHeight="1" spans="16:18">
      <c r="P10265" s="400" t="str">
        <f>TEXT(daily!$B10265,"mmmm")</f>
        <v>January</v>
      </c>
      <c r="R10265" s="313" t="str">
        <f t="shared" si="200"/>
        <v>1900</v>
      </c>
    </row>
    <row r="10266" ht="24" customHeight="1" spans="16:18">
      <c r="P10266" s="401" t="str">
        <f>TEXT(daily!$B10266,"mmmm")</f>
        <v>January</v>
      </c>
      <c r="R10266" s="313" t="str">
        <f t="shared" si="200"/>
        <v>1900</v>
      </c>
    </row>
    <row r="10267" ht="24" customHeight="1" spans="16:18">
      <c r="P10267" s="400" t="str">
        <f>TEXT(daily!$B10267,"mmmm")</f>
        <v>January</v>
      </c>
      <c r="R10267" s="313" t="str">
        <f t="shared" si="200"/>
        <v>1900</v>
      </c>
    </row>
    <row r="10268" ht="24" customHeight="1" spans="16:18">
      <c r="P10268" s="401" t="str">
        <f>TEXT(daily!$B10268,"mmmm")</f>
        <v>January</v>
      </c>
      <c r="R10268" s="313" t="str">
        <f t="shared" si="200"/>
        <v>1900</v>
      </c>
    </row>
    <row r="10269" ht="24" customHeight="1" spans="16:18">
      <c r="P10269" s="400" t="str">
        <f>TEXT(daily!$B10269,"mmmm")</f>
        <v>January</v>
      </c>
      <c r="R10269" s="313" t="str">
        <f t="shared" si="200"/>
        <v>1900</v>
      </c>
    </row>
    <row r="10270" ht="24" customHeight="1" spans="16:18">
      <c r="P10270" s="401" t="str">
        <f>TEXT(daily!$B10270,"mmmm")</f>
        <v>January</v>
      </c>
      <c r="R10270" s="313" t="str">
        <f t="shared" si="200"/>
        <v>1900</v>
      </c>
    </row>
    <row r="10271" ht="24" customHeight="1" spans="16:18">
      <c r="P10271" s="400" t="str">
        <f>TEXT(daily!$B10271,"mmmm")</f>
        <v>January</v>
      </c>
      <c r="R10271" s="313" t="str">
        <f t="shared" si="200"/>
        <v>1900</v>
      </c>
    </row>
    <row r="10272" ht="24" customHeight="1" spans="16:18">
      <c r="P10272" s="401" t="str">
        <f>TEXT(daily!$B10272,"mmmm")</f>
        <v>January</v>
      </c>
      <c r="R10272" s="313" t="str">
        <f t="shared" si="200"/>
        <v>1900</v>
      </c>
    </row>
    <row r="10273" ht="24" customHeight="1" spans="16:18">
      <c r="P10273" s="400" t="str">
        <f>TEXT(daily!$B10273,"mmmm")</f>
        <v>January</v>
      </c>
      <c r="R10273" s="313" t="str">
        <f t="shared" si="200"/>
        <v>1900</v>
      </c>
    </row>
    <row r="10274" ht="24" customHeight="1" spans="16:18">
      <c r="P10274" s="401" t="str">
        <f>TEXT(daily!$B10274,"mmmm")</f>
        <v>January</v>
      </c>
      <c r="R10274" s="313" t="str">
        <f t="shared" si="200"/>
        <v>1900</v>
      </c>
    </row>
    <row r="10275" ht="24" customHeight="1" spans="16:18">
      <c r="P10275" s="400" t="str">
        <f>TEXT(daily!$B10275,"mmmm")</f>
        <v>January</v>
      </c>
      <c r="R10275" s="313" t="str">
        <f t="shared" si="200"/>
        <v>1900</v>
      </c>
    </row>
    <row r="10276" ht="24" customHeight="1" spans="16:18">
      <c r="P10276" s="401" t="str">
        <f>TEXT(daily!$B10276,"mmmm")</f>
        <v>January</v>
      </c>
      <c r="R10276" s="313" t="str">
        <f t="shared" si="200"/>
        <v>1900</v>
      </c>
    </row>
    <row r="10277" ht="24" customHeight="1" spans="16:18">
      <c r="P10277" s="400" t="str">
        <f>TEXT(daily!$B10277,"mmmm")</f>
        <v>January</v>
      </c>
      <c r="R10277" s="313" t="str">
        <f t="shared" si="200"/>
        <v>1900</v>
      </c>
    </row>
    <row r="10278" ht="24" customHeight="1" spans="16:18">
      <c r="P10278" s="401" t="str">
        <f>TEXT(daily!$B10278,"mmmm")</f>
        <v>January</v>
      </c>
      <c r="R10278" s="313" t="str">
        <f t="shared" si="200"/>
        <v>1900</v>
      </c>
    </row>
    <row r="10279" ht="24" customHeight="1" spans="16:18">
      <c r="P10279" s="400" t="str">
        <f>TEXT(daily!$B10279,"mmmm")</f>
        <v>January</v>
      </c>
      <c r="R10279" s="313" t="str">
        <f t="shared" si="200"/>
        <v>1900</v>
      </c>
    </row>
    <row r="10280" ht="24" customHeight="1" spans="16:18">
      <c r="P10280" s="401" t="str">
        <f>TEXT(daily!$B10280,"mmmm")</f>
        <v>January</v>
      </c>
      <c r="R10280" s="313" t="str">
        <f t="shared" si="200"/>
        <v>1900</v>
      </c>
    </row>
    <row r="10281" ht="24" customHeight="1" spans="16:18">
      <c r="P10281" s="400" t="str">
        <f>TEXT(daily!$B10281,"mmmm")</f>
        <v>January</v>
      </c>
      <c r="R10281" s="313" t="str">
        <f t="shared" si="200"/>
        <v>1900</v>
      </c>
    </row>
    <row r="10282" ht="24" customHeight="1" spans="16:18">
      <c r="P10282" s="401" t="str">
        <f>TEXT(daily!$B10282,"mmmm")</f>
        <v>January</v>
      </c>
      <c r="R10282" s="313" t="str">
        <f t="shared" si="200"/>
        <v>1900</v>
      </c>
    </row>
    <row r="10283" ht="24" customHeight="1" spans="16:18">
      <c r="P10283" s="400" t="str">
        <f>TEXT(daily!$B10283,"mmmm")</f>
        <v>January</v>
      </c>
      <c r="R10283" s="313" t="str">
        <f t="shared" si="200"/>
        <v>1900</v>
      </c>
    </row>
    <row r="10284" ht="24" customHeight="1" spans="16:18">
      <c r="P10284" s="401" t="str">
        <f>TEXT(daily!$B10284,"mmmm")</f>
        <v>January</v>
      </c>
      <c r="R10284" s="313" t="str">
        <f t="shared" si="200"/>
        <v>1900</v>
      </c>
    </row>
    <row r="10285" ht="24" customHeight="1" spans="16:18">
      <c r="P10285" s="400" t="str">
        <f>TEXT(daily!$B10285,"mmmm")</f>
        <v>January</v>
      </c>
      <c r="R10285" s="313" t="str">
        <f t="shared" si="200"/>
        <v>1900</v>
      </c>
    </row>
    <row r="10286" ht="24" customHeight="1" spans="16:18">
      <c r="P10286" s="401" t="str">
        <f>TEXT(daily!$B10286,"mmmm")</f>
        <v>January</v>
      </c>
      <c r="R10286" s="313" t="str">
        <f t="shared" si="200"/>
        <v>1900</v>
      </c>
    </row>
    <row r="10287" ht="24" customHeight="1" spans="16:18">
      <c r="P10287" s="400" t="str">
        <f>TEXT(daily!$B10287,"mmmm")</f>
        <v>January</v>
      </c>
      <c r="R10287" s="313" t="str">
        <f t="shared" si="200"/>
        <v>1900</v>
      </c>
    </row>
    <row r="10288" ht="24" customHeight="1" spans="16:18">
      <c r="P10288" s="401" t="str">
        <f>TEXT(daily!$B10288,"mmmm")</f>
        <v>January</v>
      </c>
      <c r="R10288" s="313" t="str">
        <f t="shared" si="200"/>
        <v>1900</v>
      </c>
    </row>
    <row r="10289" ht="24" customHeight="1" spans="16:18">
      <c r="P10289" s="400" t="str">
        <f>TEXT(daily!$B10289,"mmmm")</f>
        <v>January</v>
      </c>
      <c r="R10289" s="313" t="str">
        <f t="shared" si="200"/>
        <v>1900</v>
      </c>
    </row>
    <row r="10290" ht="24" customHeight="1" spans="16:18">
      <c r="P10290" s="401" t="str">
        <f>TEXT(daily!$B10290,"mmmm")</f>
        <v>January</v>
      </c>
      <c r="R10290" s="313" t="str">
        <f t="shared" si="200"/>
        <v>1900</v>
      </c>
    </row>
    <row r="10291" ht="24" customHeight="1" spans="16:18">
      <c r="P10291" s="400" t="str">
        <f>TEXT(daily!$B10291,"mmmm")</f>
        <v>January</v>
      </c>
      <c r="R10291" s="313" t="str">
        <f t="shared" si="200"/>
        <v>1900</v>
      </c>
    </row>
    <row r="10292" ht="24" customHeight="1" spans="16:18">
      <c r="P10292" s="401" t="str">
        <f>TEXT(daily!$B10292,"mmmm")</f>
        <v>January</v>
      </c>
      <c r="R10292" s="313" t="str">
        <f t="shared" si="200"/>
        <v>1900</v>
      </c>
    </row>
    <row r="10293" ht="24" customHeight="1" spans="16:18">
      <c r="P10293" s="400" t="str">
        <f>TEXT(daily!$B10293,"mmmm")</f>
        <v>January</v>
      </c>
      <c r="R10293" s="313" t="str">
        <f t="shared" si="200"/>
        <v>1900</v>
      </c>
    </row>
    <row r="10294" ht="24" customHeight="1" spans="16:18">
      <c r="P10294" s="401" t="str">
        <f>TEXT(daily!$B10294,"mmmm")</f>
        <v>January</v>
      </c>
      <c r="R10294" s="313" t="str">
        <f t="shared" si="200"/>
        <v>1900</v>
      </c>
    </row>
    <row r="10295" ht="24" customHeight="1" spans="16:18">
      <c r="P10295" s="400" t="str">
        <f>TEXT(daily!$B10295,"mmmm")</f>
        <v>January</v>
      </c>
      <c r="R10295" s="313" t="str">
        <f t="shared" si="200"/>
        <v>1900</v>
      </c>
    </row>
    <row r="10296" ht="24" customHeight="1" spans="16:18">
      <c r="P10296" s="401" t="str">
        <f>TEXT(daily!$B10296,"mmmm")</f>
        <v>January</v>
      </c>
      <c r="R10296" s="313" t="str">
        <f t="shared" si="200"/>
        <v>1900</v>
      </c>
    </row>
    <row r="10297" ht="24" customHeight="1" spans="16:18">
      <c r="P10297" s="400" t="str">
        <f>TEXT(daily!$B10297,"mmmm")</f>
        <v>January</v>
      </c>
      <c r="R10297" s="313" t="str">
        <f t="shared" si="200"/>
        <v>1900</v>
      </c>
    </row>
    <row r="10298" ht="24" customHeight="1" spans="16:18">
      <c r="P10298" s="401" t="str">
        <f>TEXT(daily!$B10298,"mmmm")</f>
        <v>January</v>
      </c>
      <c r="R10298" s="313" t="str">
        <f t="shared" si="200"/>
        <v>1900</v>
      </c>
    </row>
    <row r="10299" ht="24" customHeight="1" spans="16:18">
      <c r="P10299" s="400" t="str">
        <f>TEXT(daily!$B10299,"mmmm")</f>
        <v>January</v>
      </c>
      <c r="R10299" s="313" t="str">
        <f t="shared" si="200"/>
        <v>1900</v>
      </c>
    </row>
    <row r="10300" ht="24" customHeight="1" spans="16:18">
      <c r="P10300" s="401" t="str">
        <f>TEXT(daily!$B10300,"mmmm")</f>
        <v>January</v>
      </c>
      <c r="R10300" s="313" t="str">
        <f t="shared" si="200"/>
        <v>1900</v>
      </c>
    </row>
    <row r="10301" ht="24" customHeight="1" spans="16:18">
      <c r="P10301" s="400" t="str">
        <f>TEXT(daily!$B10301,"mmmm")</f>
        <v>January</v>
      </c>
      <c r="R10301" s="313" t="str">
        <f t="shared" si="200"/>
        <v>1900</v>
      </c>
    </row>
    <row r="10302" ht="24" customHeight="1" spans="16:18">
      <c r="P10302" s="401" t="str">
        <f>TEXT(daily!$B10302,"mmmm")</f>
        <v>January</v>
      </c>
      <c r="R10302" s="313" t="str">
        <f t="shared" si="200"/>
        <v>1900</v>
      </c>
    </row>
    <row r="10303" ht="24" customHeight="1" spans="16:18">
      <c r="P10303" s="400" t="str">
        <f>TEXT(daily!$B10303,"mmmm")</f>
        <v>January</v>
      </c>
      <c r="R10303" s="313" t="str">
        <f t="shared" si="200"/>
        <v>1900</v>
      </c>
    </row>
    <row r="10304" ht="24" customHeight="1" spans="16:18">
      <c r="P10304" s="401" t="str">
        <f>TEXT(daily!$B10304,"mmmm")</f>
        <v>January</v>
      </c>
      <c r="R10304" s="313" t="str">
        <f t="shared" si="200"/>
        <v>1900</v>
      </c>
    </row>
    <row r="10305" ht="24" customHeight="1" spans="16:18">
      <c r="P10305" s="400" t="str">
        <f>TEXT(daily!$B10305,"mmmm")</f>
        <v>January</v>
      </c>
      <c r="R10305" s="313" t="str">
        <f t="shared" si="200"/>
        <v>1900</v>
      </c>
    </row>
    <row r="10306" ht="24" customHeight="1" spans="16:18">
      <c r="P10306" s="401" t="str">
        <f>TEXT(daily!$B10306,"mmmm")</f>
        <v>January</v>
      </c>
      <c r="R10306" s="313" t="str">
        <f t="shared" si="200"/>
        <v>1900</v>
      </c>
    </row>
    <row r="10307" ht="24" customHeight="1" spans="16:18">
      <c r="P10307" s="400" t="str">
        <f>TEXT(daily!$B10307,"mmmm")</f>
        <v>January</v>
      </c>
      <c r="R10307" s="313" t="str">
        <f t="shared" si="200"/>
        <v>1900</v>
      </c>
    </row>
    <row r="10308" ht="24" customHeight="1" spans="16:18">
      <c r="P10308" s="401" t="str">
        <f>TEXT(daily!$B10308,"mmmm")</f>
        <v>January</v>
      </c>
      <c r="R10308" s="313" t="str">
        <f t="shared" si="200"/>
        <v>1900</v>
      </c>
    </row>
    <row r="10309" ht="24" customHeight="1" spans="16:18">
      <c r="P10309" s="400" t="str">
        <f>TEXT(daily!$B10309,"mmmm")</f>
        <v>January</v>
      </c>
      <c r="R10309" s="313" t="str">
        <f t="shared" si="200"/>
        <v>1900</v>
      </c>
    </row>
    <row r="10310" ht="24" customHeight="1" spans="16:18">
      <c r="P10310" s="401" t="str">
        <f>TEXT(daily!$B10310,"mmmm")</f>
        <v>January</v>
      </c>
      <c r="R10310" s="313" t="str">
        <f t="shared" si="200"/>
        <v>1900</v>
      </c>
    </row>
    <row r="10311" ht="24" customHeight="1" spans="16:18">
      <c r="P10311" s="400" t="str">
        <f>TEXT(daily!$B10311,"mmmm")</f>
        <v>January</v>
      </c>
      <c r="R10311" s="313" t="str">
        <f t="shared" si="200"/>
        <v>1900</v>
      </c>
    </row>
    <row r="10312" ht="24" customHeight="1" spans="16:18">
      <c r="P10312" s="401" t="str">
        <f>TEXT(daily!$B10312,"mmmm")</f>
        <v>January</v>
      </c>
      <c r="R10312" s="313" t="str">
        <f t="shared" si="200"/>
        <v>1900</v>
      </c>
    </row>
    <row r="10313" ht="24" customHeight="1" spans="16:18">
      <c r="P10313" s="400" t="str">
        <f>TEXT(daily!$B10313,"mmmm")</f>
        <v>January</v>
      </c>
      <c r="R10313" s="313" t="str">
        <f t="shared" si="200"/>
        <v>1900</v>
      </c>
    </row>
    <row r="10314" ht="24" customHeight="1" spans="16:18">
      <c r="P10314" s="401" t="str">
        <f>TEXT(daily!$B10314,"mmmm")</f>
        <v>January</v>
      </c>
      <c r="R10314" s="313" t="str">
        <f t="shared" si="200"/>
        <v>1900</v>
      </c>
    </row>
    <row r="10315" ht="24" customHeight="1" spans="16:18">
      <c r="P10315" s="400" t="str">
        <f>TEXT(daily!$B10315,"mmmm")</f>
        <v>January</v>
      </c>
      <c r="R10315" s="313" t="str">
        <f t="shared" si="200"/>
        <v>1900</v>
      </c>
    </row>
    <row r="10316" ht="24" customHeight="1" spans="16:18">
      <c r="P10316" s="401" t="str">
        <f>TEXT(daily!$B10316,"mmmm")</f>
        <v>January</v>
      </c>
      <c r="R10316" s="313" t="str">
        <f t="shared" si="200"/>
        <v>1900</v>
      </c>
    </row>
    <row r="10317" ht="24" customHeight="1" spans="16:18">
      <c r="P10317" s="400" t="str">
        <f>TEXT(daily!$B10317,"mmmm")</f>
        <v>January</v>
      </c>
      <c r="R10317" s="313" t="str">
        <f t="shared" si="200"/>
        <v>1900</v>
      </c>
    </row>
    <row r="10318" ht="24" customHeight="1" spans="16:18">
      <c r="P10318" s="401" t="str">
        <f>TEXT(daily!$B10318,"mmmm")</f>
        <v>January</v>
      </c>
      <c r="R10318" s="313" t="str">
        <f t="shared" si="200"/>
        <v>1900</v>
      </c>
    </row>
    <row r="10319" ht="24" customHeight="1" spans="16:18">
      <c r="P10319" s="400" t="str">
        <f>TEXT(daily!$B10319,"mmmm")</f>
        <v>January</v>
      </c>
      <c r="R10319" s="313" t="str">
        <f t="shared" ref="R10319:R10382" si="201">TEXT(B10319,"yyyy")</f>
        <v>1900</v>
      </c>
    </row>
    <row r="10320" ht="24" customHeight="1" spans="16:18">
      <c r="P10320" s="401" t="str">
        <f>TEXT(daily!$B10320,"mmmm")</f>
        <v>January</v>
      </c>
      <c r="R10320" s="313" t="str">
        <f t="shared" si="201"/>
        <v>1900</v>
      </c>
    </row>
    <row r="10321" ht="24" customHeight="1" spans="16:18">
      <c r="P10321" s="400" t="str">
        <f>TEXT(daily!$B10321,"mmmm")</f>
        <v>January</v>
      </c>
      <c r="R10321" s="313" t="str">
        <f t="shared" si="201"/>
        <v>1900</v>
      </c>
    </row>
    <row r="10322" ht="24" customHeight="1" spans="16:18">
      <c r="P10322" s="401" t="str">
        <f>TEXT(daily!$B10322,"mmmm")</f>
        <v>January</v>
      </c>
      <c r="R10322" s="313" t="str">
        <f t="shared" si="201"/>
        <v>1900</v>
      </c>
    </row>
    <row r="10323" ht="24" customHeight="1" spans="16:18">
      <c r="P10323" s="400" t="str">
        <f>TEXT(daily!$B10323,"mmmm")</f>
        <v>January</v>
      </c>
      <c r="R10323" s="313" t="str">
        <f t="shared" si="201"/>
        <v>1900</v>
      </c>
    </row>
    <row r="10324" ht="24" customHeight="1" spans="16:18">
      <c r="P10324" s="401" t="str">
        <f>TEXT(daily!$B10324,"mmmm")</f>
        <v>January</v>
      </c>
      <c r="R10324" s="313" t="str">
        <f t="shared" si="201"/>
        <v>1900</v>
      </c>
    </row>
    <row r="10325" ht="24" customHeight="1" spans="16:18">
      <c r="P10325" s="400" t="str">
        <f>TEXT(daily!$B10325,"mmmm")</f>
        <v>January</v>
      </c>
      <c r="R10325" s="313" t="str">
        <f t="shared" si="201"/>
        <v>1900</v>
      </c>
    </row>
    <row r="10326" ht="24" customHeight="1" spans="16:18">
      <c r="P10326" s="401" t="str">
        <f>TEXT(daily!$B10326,"mmmm")</f>
        <v>January</v>
      </c>
      <c r="R10326" s="313" t="str">
        <f t="shared" si="201"/>
        <v>1900</v>
      </c>
    </row>
    <row r="10327" ht="24" customHeight="1" spans="16:18">
      <c r="P10327" s="400" t="str">
        <f>TEXT(daily!$B10327,"mmmm")</f>
        <v>January</v>
      </c>
      <c r="R10327" s="313" t="str">
        <f t="shared" si="201"/>
        <v>1900</v>
      </c>
    </row>
    <row r="10328" ht="24" customHeight="1" spans="16:18">
      <c r="P10328" s="401" t="str">
        <f>TEXT(daily!$B10328,"mmmm")</f>
        <v>January</v>
      </c>
      <c r="R10328" s="313" t="str">
        <f t="shared" si="201"/>
        <v>1900</v>
      </c>
    </row>
    <row r="10329" ht="24" customHeight="1" spans="16:18">
      <c r="P10329" s="400" t="str">
        <f>TEXT(daily!$B10329,"mmmm")</f>
        <v>January</v>
      </c>
      <c r="R10329" s="313" t="str">
        <f t="shared" si="201"/>
        <v>1900</v>
      </c>
    </row>
    <row r="10330" ht="24" customHeight="1" spans="16:18">
      <c r="P10330" s="401" t="str">
        <f>TEXT(daily!$B10330,"mmmm")</f>
        <v>January</v>
      </c>
      <c r="R10330" s="313" t="str">
        <f t="shared" si="201"/>
        <v>1900</v>
      </c>
    </row>
    <row r="10331" ht="24" customHeight="1" spans="16:18">
      <c r="P10331" s="400" t="str">
        <f>TEXT(daily!$B10331,"mmmm")</f>
        <v>January</v>
      </c>
      <c r="R10331" s="313" t="str">
        <f t="shared" si="201"/>
        <v>1900</v>
      </c>
    </row>
    <row r="10332" ht="24" customHeight="1" spans="16:18">
      <c r="P10332" s="401" t="str">
        <f>TEXT(daily!$B10332,"mmmm")</f>
        <v>January</v>
      </c>
      <c r="R10332" s="313" t="str">
        <f t="shared" si="201"/>
        <v>1900</v>
      </c>
    </row>
    <row r="10333" ht="24" customHeight="1" spans="16:18">
      <c r="P10333" s="400" t="str">
        <f>TEXT(daily!$B10333,"mmmm")</f>
        <v>January</v>
      </c>
      <c r="R10333" s="313" t="str">
        <f t="shared" si="201"/>
        <v>1900</v>
      </c>
    </row>
    <row r="10334" ht="24" customHeight="1" spans="16:18">
      <c r="P10334" s="401" t="str">
        <f>TEXT(daily!$B10334,"mmmm")</f>
        <v>January</v>
      </c>
      <c r="R10334" s="313" t="str">
        <f t="shared" si="201"/>
        <v>1900</v>
      </c>
    </row>
    <row r="10335" ht="24" customHeight="1" spans="16:18">
      <c r="P10335" s="400" t="str">
        <f>TEXT(daily!$B10335,"mmmm")</f>
        <v>January</v>
      </c>
      <c r="R10335" s="313" t="str">
        <f t="shared" si="201"/>
        <v>1900</v>
      </c>
    </row>
    <row r="10336" ht="24" customHeight="1" spans="16:18">
      <c r="P10336" s="401" t="str">
        <f>TEXT(daily!$B10336,"mmmm")</f>
        <v>January</v>
      </c>
      <c r="R10336" s="313" t="str">
        <f t="shared" si="201"/>
        <v>1900</v>
      </c>
    </row>
    <row r="10337" ht="24" customHeight="1" spans="16:18">
      <c r="P10337" s="400" t="str">
        <f>TEXT(daily!$B10337,"mmmm")</f>
        <v>January</v>
      </c>
      <c r="R10337" s="313" t="str">
        <f t="shared" si="201"/>
        <v>1900</v>
      </c>
    </row>
    <row r="10338" ht="24" customHeight="1" spans="16:18">
      <c r="P10338" s="401" t="str">
        <f>TEXT(daily!$B10338,"mmmm")</f>
        <v>January</v>
      </c>
      <c r="R10338" s="313" t="str">
        <f t="shared" si="201"/>
        <v>1900</v>
      </c>
    </row>
    <row r="10339" ht="24" customHeight="1" spans="16:18">
      <c r="P10339" s="400" t="str">
        <f>TEXT(daily!$B10339,"mmmm")</f>
        <v>January</v>
      </c>
      <c r="R10339" s="313" t="str">
        <f t="shared" si="201"/>
        <v>1900</v>
      </c>
    </row>
    <row r="10340" ht="24" customHeight="1" spans="16:18">
      <c r="P10340" s="401" t="str">
        <f>TEXT(daily!$B10340,"mmmm")</f>
        <v>January</v>
      </c>
      <c r="R10340" s="313" t="str">
        <f t="shared" si="201"/>
        <v>1900</v>
      </c>
    </row>
    <row r="10341" ht="24" customHeight="1" spans="16:18">
      <c r="P10341" s="400" t="str">
        <f>TEXT(daily!$B10341,"mmmm")</f>
        <v>January</v>
      </c>
      <c r="R10341" s="313" t="str">
        <f t="shared" si="201"/>
        <v>1900</v>
      </c>
    </row>
    <row r="10342" ht="24" customHeight="1" spans="16:18">
      <c r="P10342" s="401" t="str">
        <f>TEXT(daily!$B10342,"mmmm")</f>
        <v>January</v>
      </c>
      <c r="R10342" s="313" t="str">
        <f t="shared" si="201"/>
        <v>1900</v>
      </c>
    </row>
    <row r="10343" ht="24" customHeight="1" spans="16:18">
      <c r="P10343" s="400" t="str">
        <f>TEXT(daily!$B10343,"mmmm")</f>
        <v>January</v>
      </c>
      <c r="R10343" s="313" t="str">
        <f t="shared" si="201"/>
        <v>1900</v>
      </c>
    </row>
    <row r="10344" ht="24" customHeight="1" spans="16:18">
      <c r="P10344" s="401" t="str">
        <f>TEXT(daily!$B10344,"mmmm")</f>
        <v>January</v>
      </c>
      <c r="R10344" s="313" t="str">
        <f t="shared" si="201"/>
        <v>1900</v>
      </c>
    </row>
    <row r="10345" ht="24" customHeight="1" spans="16:18">
      <c r="P10345" s="400" t="str">
        <f>TEXT(daily!$B10345,"mmmm")</f>
        <v>January</v>
      </c>
      <c r="R10345" s="313" t="str">
        <f t="shared" si="201"/>
        <v>1900</v>
      </c>
    </row>
    <row r="10346" ht="24" customHeight="1" spans="16:18">
      <c r="P10346" s="401" t="str">
        <f>TEXT(daily!$B10346,"mmmm")</f>
        <v>January</v>
      </c>
      <c r="R10346" s="313" t="str">
        <f t="shared" si="201"/>
        <v>1900</v>
      </c>
    </row>
    <row r="10347" ht="24" customHeight="1" spans="16:18">
      <c r="P10347" s="400" t="str">
        <f>TEXT(daily!$B10347,"mmmm")</f>
        <v>January</v>
      </c>
      <c r="R10347" s="313" t="str">
        <f t="shared" si="201"/>
        <v>1900</v>
      </c>
    </row>
    <row r="10348" ht="24" customHeight="1" spans="16:18">
      <c r="P10348" s="401" t="str">
        <f>TEXT(daily!$B10348,"mmmm")</f>
        <v>January</v>
      </c>
      <c r="R10348" s="313" t="str">
        <f t="shared" si="201"/>
        <v>1900</v>
      </c>
    </row>
    <row r="10349" ht="24" customHeight="1" spans="16:18">
      <c r="P10349" s="400" t="str">
        <f>TEXT(daily!$B10349,"mmmm")</f>
        <v>January</v>
      </c>
      <c r="R10349" s="313" t="str">
        <f t="shared" si="201"/>
        <v>1900</v>
      </c>
    </row>
    <row r="10350" ht="24" customHeight="1" spans="16:18">
      <c r="P10350" s="401" t="str">
        <f>TEXT(daily!$B10350,"mmmm")</f>
        <v>January</v>
      </c>
      <c r="R10350" s="313" t="str">
        <f t="shared" si="201"/>
        <v>1900</v>
      </c>
    </row>
    <row r="10351" ht="24" customHeight="1" spans="16:18">
      <c r="P10351" s="400" t="str">
        <f>TEXT(daily!$B10351,"mmmm")</f>
        <v>January</v>
      </c>
      <c r="R10351" s="313" t="str">
        <f t="shared" si="201"/>
        <v>1900</v>
      </c>
    </row>
    <row r="10352" ht="24" customHeight="1" spans="16:18">
      <c r="P10352" s="401" t="str">
        <f>TEXT(daily!$B10352,"mmmm")</f>
        <v>January</v>
      </c>
      <c r="R10352" s="313" t="str">
        <f t="shared" si="201"/>
        <v>1900</v>
      </c>
    </row>
    <row r="10353" ht="24" customHeight="1" spans="16:18">
      <c r="P10353" s="400" t="str">
        <f>TEXT(daily!$B10353,"mmmm")</f>
        <v>January</v>
      </c>
      <c r="R10353" s="313" t="str">
        <f t="shared" si="201"/>
        <v>1900</v>
      </c>
    </row>
    <row r="10354" ht="24" customHeight="1" spans="16:18">
      <c r="P10354" s="401" t="str">
        <f>TEXT(daily!$B10354,"mmmm")</f>
        <v>January</v>
      </c>
      <c r="R10354" s="313" t="str">
        <f t="shared" si="201"/>
        <v>1900</v>
      </c>
    </row>
    <row r="10355" ht="24" customHeight="1" spans="16:18">
      <c r="P10355" s="400" t="str">
        <f>TEXT(daily!$B10355,"mmmm")</f>
        <v>January</v>
      </c>
      <c r="R10355" s="313" t="str">
        <f t="shared" si="201"/>
        <v>1900</v>
      </c>
    </row>
    <row r="10356" ht="24" customHeight="1" spans="16:18">
      <c r="P10356" s="401" t="str">
        <f>TEXT(daily!$B10356,"mmmm")</f>
        <v>January</v>
      </c>
      <c r="R10356" s="313" t="str">
        <f t="shared" si="201"/>
        <v>1900</v>
      </c>
    </row>
    <row r="10357" ht="24" customHeight="1" spans="16:18">
      <c r="P10357" s="400" t="str">
        <f>TEXT(daily!$B10357,"mmmm")</f>
        <v>January</v>
      </c>
      <c r="R10357" s="313" t="str">
        <f t="shared" si="201"/>
        <v>1900</v>
      </c>
    </row>
    <row r="10358" ht="24" customHeight="1" spans="16:18">
      <c r="P10358" s="401" t="str">
        <f>TEXT(daily!$B10358,"mmmm")</f>
        <v>January</v>
      </c>
      <c r="R10358" s="313" t="str">
        <f t="shared" si="201"/>
        <v>1900</v>
      </c>
    </row>
    <row r="10359" ht="24" customHeight="1" spans="16:18">
      <c r="P10359" s="400" t="str">
        <f>TEXT(daily!$B10359,"mmmm")</f>
        <v>January</v>
      </c>
      <c r="R10359" s="313" t="str">
        <f t="shared" si="201"/>
        <v>1900</v>
      </c>
    </row>
    <row r="10360" ht="24" customHeight="1" spans="16:18">
      <c r="P10360" s="401" t="str">
        <f>TEXT(daily!$B10360,"mmmm")</f>
        <v>January</v>
      </c>
      <c r="R10360" s="313" t="str">
        <f t="shared" si="201"/>
        <v>1900</v>
      </c>
    </row>
    <row r="10361" ht="24" customHeight="1" spans="16:18">
      <c r="P10361" s="400" t="str">
        <f>TEXT(daily!$B10361,"mmmm")</f>
        <v>January</v>
      </c>
      <c r="R10361" s="313" t="str">
        <f t="shared" si="201"/>
        <v>1900</v>
      </c>
    </row>
    <row r="10362" ht="24" customHeight="1" spans="16:18">
      <c r="P10362" s="401" t="str">
        <f>TEXT(daily!$B10362,"mmmm")</f>
        <v>January</v>
      </c>
      <c r="R10362" s="313" t="str">
        <f t="shared" si="201"/>
        <v>1900</v>
      </c>
    </row>
    <row r="10363" ht="24" customHeight="1" spans="16:18">
      <c r="P10363" s="400" t="str">
        <f>TEXT(daily!$B10363,"mmmm")</f>
        <v>January</v>
      </c>
      <c r="R10363" s="313" t="str">
        <f t="shared" si="201"/>
        <v>1900</v>
      </c>
    </row>
    <row r="10364" ht="24" customHeight="1" spans="16:18">
      <c r="P10364" s="401" t="str">
        <f>TEXT(daily!$B10364,"mmmm")</f>
        <v>January</v>
      </c>
      <c r="R10364" s="313" t="str">
        <f t="shared" si="201"/>
        <v>1900</v>
      </c>
    </row>
    <row r="10365" ht="24" customHeight="1" spans="16:18">
      <c r="P10365" s="400" t="str">
        <f>TEXT(daily!$B10365,"mmmm")</f>
        <v>January</v>
      </c>
      <c r="R10365" s="313" t="str">
        <f t="shared" si="201"/>
        <v>1900</v>
      </c>
    </row>
    <row r="10366" ht="24" customHeight="1" spans="16:18">
      <c r="P10366" s="401" t="str">
        <f>TEXT(daily!$B10366,"mmmm")</f>
        <v>January</v>
      </c>
      <c r="R10366" s="313" t="str">
        <f t="shared" si="201"/>
        <v>1900</v>
      </c>
    </row>
    <row r="10367" ht="24" customHeight="1" spans="16:18">
      <c r="P10367" s="400" t="str">
        <f>TEXT(daily!$B10367,"mmmm")</f>
        <v>January</v>
      </c>
      <c r="R10367" s="313" t="str">
        <f t="shared" si="201"/>
        <v>1900</v>
      </c>
    </row>
    <row r="10368" ht="24" customHeight="1" spans="16:18">
      <c r="P10368" s="401" t="str">
        <f>TEXT(daily!$B10368,"mmmm")</f>
        <v>January</v>
      </c>
      <c r="R10368" s="313" t="str">
        <f t="shared" si="201"/>
        <v>1900</v>
      </c>
    </row>
    <row r="10369" ht="24" customHeight="1" spans="16:18">
      <c r="P10369" s="400" t="str">
        <f>TEXT(daily!$B10369,"mmmm")</f>
        <v>January</v>
      </c>
      <c r="R10369" s="313" t="str">
        <f t="shared" si="201"/>
        <v>1900</v>
      </c>
    </row>
    <row r="10370" ht="24" customHeight="1" spans="16:18">
      <c r="P10370" s="401" t="str">
        <f>TEXT(daily!$B10370,"mmmm")</f>
        <v>January</v>
      </c>
      <c r="R10370" s="313" t="str">
        <f t="shared" si="201"/>
        <v>1900</v>
      </c>
    </row>
    <row r="10371" ht="24" customHeight="1" spans="16:18">
      <c r="P10371" s="400" t="str">
        <f>TEXT(daily!$B10371,"mmmm")</f>
        <v>January</v>
      </c>
      <c r="R10371" s="313" t="str">
        <f t="shared" si="201"/>
        <v>1900</v>
      </c>
    </row>
    <row r="10372" ht="24" customHeight="1" spans="16:18">
      <c r="P10372" s="401" t="str">
        <f>TEXT(daily!$B10372,"mmmm")</f>
        <v>January</v>
      </c>
      <c r="R10372" s="313" t="str">
        <f t="shared" si="201"/>
        <v>1900</v>
      </c>
    </row>
    <row r="10373" ht="24" customHeight="1" spans="16:18">
      <c r="P10373" s="400" t="str">
        <f>TEXT(daily!$B10373,"mmmm")</f>
        <v>January</v>
      </c>
      <c r="R10373" s="313" t="str">
        <f t="shared" si="201"/>
        <v>1900</v>
      </c>
    </row>
    <row r="10374" ht="24" customHeight="1" spans="16:18">
      <c r="P10374" s="401" t="str">
        <f>TEXT(daily!$B10374,"mmmm")</f>
        <v>January</v>
      </c>
      <c r="R10374" s="313" t="str">
        <f t="shared" si="201"/>
        <v>1900</v>
      </c>
    </row>
    <row r="10375" ht="24" customHeight="1" spans="16:18">
      <c r="P10375" s="400" t="str">
        <f>TEXT(daily!$B10375,"mmmm")</f>
        <v>January</v>
      </c>
      <c r="R10375" s="313" t="str">
        <f t="shared" si="201"/>
        <v>1900</v>
      </c>
    </row>
    <row r="10376" ht="24" customHeight="1" spans="16:18">
      <c r="P10376" s="401" t="str">
        <f>TEXT(daily!$B10376,"mmmm")</f>
        <v>January</v>
      </c>
      <c r="R10376" s="313" t="str">
        <f t="shared" si="201"/>
        <v>1900</v>
      </c>
    </row>
    <row r="10377" ht="24" customHeight="1" spans="16:18">
      <c r="P10377" s="400" t="str">
        <f>TEXT(daily!$B10377,"mmmm")</f>
        <v>January</v>
      </c>
      <c r="R10377" s="313" t="str">
        <f t="shared" si="201"/>
        <v>1900</v>
      </c>
    </row>
    <row r="10378" ht="24" customHeight="1" spans="16:18">
      <c r="P10378" s="401" t="str">
        <f>TEXT(daily!$B10378,"mmmm")</f>
        <v>January</v>
      </c>
      <c r="R10378" s="313" t="str">
        <f t="shared" si="201"/>
        <v>1900</v>
      </c>
    </row>
    <row r="10379" ht="24" customHeight="1" spans="16:18">
      <c r="P10379" s="400" t="str">
        <f>TEXT(daily!$B10379,"mmmm")</f>
        <v>January</v>
      </c>
      <c r="R10379" s="313" t="str">
        <f t="shared" si="201"/>
        <v>1900</v>
      </c>
    </row>
    <row r="10380" ht="24" customHeight="1" spans="16:18">
      <c r="P10380" s="401" t="str">
        <f>TEXT(daily!$B10380,"mmmm")</f>
        <v>January</v>
      </c>
      <c r="R10380" s="313" t="str">
        <f t="shared" si="201"/>
        <v>1900</v>
      </c>
    </row>
    <row r="10381" ht="24" customHeight="1" spans="16:18">
      <c r="P10381" s="400" t="str">
        <f>TEXT(daily!$B10381,"mmmm")</f>
        <v>January</v>
      </c>
      <c r="R10381" s="313" t="str">
        <f t="shared" si="201"/>
        <v>1900</v>
      </c>
    </row>
    <row r="10382" ht="24" customHeight="1" spans="16:18">
      <c r="P10382" s="401" t="str">
        <f>TEXT(daily!$B10382,"mmmm")</f>
        <v>January</v>
      </c>
      <c r="R10382" s="313" t="str">
        <f t="shared" si="201"/>
        <v>1900</v>
      </c>
    </row>
    <row r="10383" ht="24" customHeight="1" spans="16:18">
      <c r="P10383" s="400" t="str">
        <f>TEXT(daily!$B10383,"mmmm")</f>
        <v>January</v>
      </c>
      <c r="R10383" s="313" t="str">
        <f t="shared" ref="R10383:R10446" si="202">TEXT(B10383,"yyyy")</f>
        <v>1900</v>
      </c>
    </row>
    <row r="10384" ht="24" customHeight="1" spans="16:18">
      <c r="P10384" s="401" t="str">
        <f>TEXT(daily!$B10384,"mmmm")</f>
        <v>January</v>
      </c>
      <c r="R10384" s="313" t="str">
        <f t="shared" si="202"/>
        <v>1900</v>
      </c>
    </row>
    <row r="10385" ht="24" customHeight="1" spans="16:18">
      <c r="P10385" s="400" t="str">
        <f>TEXT(daily!$B10385,"mmmm")</f>
        <v>January</v>
      </c>
      <c r="R10385" s="313" t="str">
        <f t="shared" si="202"/>
        <v>1900</v>
      </c>
    </row>
    <row r="10386" ht="24" customHeight="1" spans="16:18">
      <c r="P10386" s="401" t="str">
        <f>TEXT(daily!$B10386,"mmmm")</f>
        <v>January</v>
      </c>
      <c r="R10386" s="313" t="str">
        <f t="shared" si="202"/>
        <v>1900</v>
      </c>
    </row>
    <row r="10387" ht="24" customHeight="1" spans="16:18">
      <c r="P10387" s="400" t="str">
        <f>TEXT(daily!$B10387,"mmmm")</f>
        <v>January</v>
      </c>
      <c r="R10387" s="313" t="str">
        <f t="shared" si="202"/>
        <v>1900</v>
      </c>
    </row>
    <row r="10388" ht="24" customHeight="1" spans="16:18">
      <c r="P10388" s="401" t="str">
        <f>TEXT(daily!$B10388,"mmmm")</f>
        <v>January</v>
      </c>
      <c r="R10388" s="313" t="str">
        <f t="shared" si="202"/>
        <v>1900</v>
      </c>
    </row>
    <row r="10389" ht="24" customHeight="1" spans="16:18">
      <c r="P10389" s="400" t="str">
        <f>TEXT(daily!$B10389,"mmmm")</f>
        <v>January</v>
      </c>
      <c r="R10389" s="313" t="str">
        <f t="shared" si="202"/>
        <v>1900</v>
      </c>
    </row>
    <row r="10390" ht="24" customHeight="1" spans="16:18">
      <c r="P10390" s="401" t="str">
        <f>TEXT(daily!$B10390,"mmmm")</f>
        <v>January</v>
      </c>
      <c r="R10390" s="313" t="str">
        <f t="shared" si="202"/>
        <v>1900</v>
      </c>
    </row>
    <row r="10391" ht="24" customHeight="1" spans="16:18">
      <c r="P10391" s="400" t="str">
        <f>TEXT(daily!$B10391,"mmmm")</f>
        <v>January</v>
      </c>
      <c r="R10391" s="313" t="str">
        <f t="shared" si="202"/>
        <v>1900</v>
      </c>
    </row>
    <row r="10392" ht="24" customHeight="1" spans="16:18">
      <c r="P10392" s="401" t="str">
        <f>TEXT(daily!$B10392,"mmmm")</f>
        <v>January</v>
      </c>
      <c r="R10392" s="313" t="str">
        <f t="shared" si="202"/>
        <v>1900</v>
      </c>
    </row>
    <row r="10393" ht="24" customHeight="1" spans="16:18">
      <c r="P10393" s="400" t="str">
        <f>TEXT(daily!$B10393,"mmmm")</f>
        <v>January</v>
      </c>
      <c r="R10393" s="313" t="str">
        <f t="shared" si="202"/>
        <v>1900</v>
      </c>
    </row>
    <row r="10394" ht="24" customHeight="1" spans="16:18">
      <c r="P10394" s="401" t="str">
        <f>TEXT(daily!$B10394,"mmmm")</f>
        <v>January</v>
      </c>
      <c r="R10394" s="313" t="str">
        <f t="shared" si="202"/>
        <v>1900</v>
      </c>
    </row>
    <row r="10395" ht="24" customHeight="1" spans="16:18">
      <c r="P10395" s="400" t="str">
        <f>TEXT(daily!$B10395,"mmmm")</f>
        <v>January</v>
      </c>
      <c r="R10395" s="313" t="str">
        <f t="shared" si="202"/>
        <v>1900</v>
      </c>
    </row>
    <row r="10396" ht="24" customHeight="1" spans="16:18">
      <c r="P10396" s="401" t="str">
        <f>TEXT(daily!$B10396,"mmmm")</f>
        <v>January</v>
      </c>
      <c r="R10396" s="313" t="str">
        <f t="shared" si="202"/>
        <v>1900</v>
      </c>
    </row>
    <row r="10397" ht="24" customHeight="1" spans="16:18">
      <c r="P10397" s="400" t="str">
        <f>TEXT(daily!$B10397,"mmmm")</f>
        <v>January</v>
      </c>
      <c r="R10397" s="313" t="str">
        <f t="shared" si="202"/>
        <v>1900</v>
      </c>
    </row>
    <row r="10398" ht="24" customHeight="1" spans="16:18">
      <c r="P10398" s="401" t="str">
        <f>TEXT(daily!$B10398,"mmmm")</f>
        <v>January</v>
      </c>
      <c r="R10398" s="313" t="str">
        <f t="shared" si="202"/>
        <v>1900</v>
      </c>
    </row>
    <row r="10399" ht="24" customHeight="1" spans="16:18">
      <c r="P10399" s="400" t="str">
        <f>TEXT(daily!$B10399,"mmmm")</f>
        <v>January</v>
      </c>
      <c r="R10399" s="313" t="str">
        <f t="shared" si="202"/>
        <v>1900</v>
      </c>
    </row>
    <row r="10400" ht="24" customHeight="1" spans="16:18">
      <c r="P10400" s="401" t="str">
        <f>TEXT(daily!$B10400,"mmmm")</f>
        <v>January</v>
      </c>
      <c r="R10400" s="313" t="str">
        <f t="shared" si="202"/>
        <v>1900</v>
      </c>
    </row>
    <row r="10401" ht="24" customHeight="1" spans="16:18">
      <c r="P10401" s="400" t="str">
        <f>TEXT(daily!$B10401,"mmmm")</f>
        <v>January</v>
      </c>
      <c r="R10401" s="313" t="str">
        <f t="shared" si="202"/>
        <v>1900</v>
      </c>
    </row>
    <row r="10402" ht="24" customHeight="1" spans="16:18">
      <c r="P10402" s="401" t="str">
        <f>TEXT(daily!$B10402,"mmmm")</f>
        <v>January</v>
      </c>
      <c r="R10402" s="313" t="str">
        <f t="shared" si="202"/>
        <v>1900</v>
      </c>
    </row>
    <row r="10403" ht="24" customHeight="1" spans="16:18">
      <c r="P10403" s="400" t="str">
        <f>TEXT(daily!$B10403,"mmmm")</f>
        <v>January</v>
      </c>
      <c r="R10403" s="313" t="str">
        <f t="shared" si="202"/>
        <v>1900</v>
      </c>
    </row>
    <row r="10404" ht="24" customHeight="1" spans="16:18">
      <c r="P10404" s="401" t="str">
        <f>TEXT(daily!$B10404,"mmmm")</f>
        <v>January</v>
      </c>
      <c r="R10404" s="313" t="str">
        <f t="shared" si="202"/>
        <v>1900</v>
      </c>
    </row>
    <row r="10405" ht="24" customHeight="1" spans="16:18">
      <c r="P10405" s="400" t="str">
        <f>TEXT(daily!$B10405,"mmmm")</f>
        <v>January</v>
      </c>
      <c r="R10405" s="313" t="str">
        <f t="shared" si="202"/>
        <v>1900</v>
      </c>
    </row>
    <row r="10406" ht="24" customHeight="1" spans="16:18">
      <c r="P10406" s="401" t="str">
        <f>TEXT(daily!$B10406,"mmmm")</f>
        <v>January</v>
      </c>
      <c r="R10406" s="313" t="str">
        <f t="shared" si="202"/>
        <v>1900</v>
      </c>
    </row>
    <row r="10407" ht="24" customHeight="1" spans="16:18">
      <c r="P10407" s="400" t="str">
        <f>TEXT(daily!$B10407,"mmmm")</f>
        <v>January</v>
      </c>
      <c r="R10407" s="313" t="str">
        <f t="shared" si="202"/>
        <v>1900</v>
      </c>
    </row>
    <row r="10408" ht="24" customHeight="1" spans="16:18">
      <c r="P10408" s="401" t="str">
        <f>TEXT(daily!$B10408,"mmmm")</f>
        <v>January</v>
      </c>
      <c r="R10408" s="313" t="str">
        <f t="shared" si="202"/>
        <v>1900</v>
      </c>
    </row>
    <row r="10409" ht="24" customHeight="1" spans="16:18">
      <c r="P10409" s="400" t="str">
        <f>TEXT(daily!$B10409,"mmmm")</f>
        <v>January</v>
      </c>
      <c r="R10409" s="313" t="str">
        <f t="shared" si="202"/>
        <v>1900</v>
      </c>
    </row>
    <row r="10410" ht="24" customHeight="1" spans="16:18">
      <c r="P10410" s="401" t="str">
        <f>TEXT(daily!$B10410,"mmmm")</f>
        <v>January</v>
      </c>
      <c r="R10410" s="313" t="str">
        <f t="shared" si="202"/>
        <v>1900</v>
      </c>
    </row>
    <row r="10411" ht="24" customHeight="1" spans="16:18">
      <c r="P10411" s="400" t="str">
        <f>TEXT(daily!$B10411,"mmmm")</f>
        <v>January</v>
      </c>
      <c r="R10411" s="313" t="str">
        <f t="shared" si="202"/>
        <v>1900</v>
      </c>
    </row>
    <row r="10412" ht="24" customHeight="1" spans="16:18">
      <c r="P10412" s="401" t="str">
        <f>TEXT(daily!$B10412,"mmmm")</f>
        <v>January</v>
      </c>
      <c r="R10412" s="313" t="str">
        <f t="shared" si="202"/>
        <v>1900</v>
      </c>
    </row>
    <row r="10413" ht="24" customHeight="1" spans="16:18">
      <c r="P10413" s="400" t="str">
        <f>TEXT(daily!$B10413,"mmmm")</f>
        <v>January</v>
      </c>
      <c r="R10413" s="313" t="str">
        <f t="shared" si="202"/>
        <v>1900</v>
      </c>
    </row>
    <row r="10414" ht="24" customHeight="1" spans="16:18">
      <c r="P10414" s="401" t="str">
        <f>TEXT(daily!$B10414,"mmmm")</f>
        <v>January</v>
      </c>
      <c r="R10414" s="313" t="str">
        <f t="shared" si="202"/>
        <v>1900</v>
      </c>
    </row>
    <row r="10415" ht="24" customHeight="1" spans="16:18">
      <c r="P10415" s="400" t="str">
        <f>TEXT(daily!$B10415,"mmmm")</f>
        <v>January</v>
      </c>
      <c r="R10415" s="313" t="str">
        <f t="shared" si="202"/>
        <v>1900</v>
      </c>
    </row>
    <row r="10416" ht="24" customHeight="1" spans="16:18">
      <c r="P10416" s="401" t="str">
        <f>TEXT(daily!$B10416,"mmmm")</f>
        <v>January</v>
      </c>
      <c r="R10416" s="313" t="str">
        <f t="shared" si="202"/>
        <v>1900</v>
      </c>
    </row>
    <row r="10417" ht="24" customHeight="1" spans="16:18">
      <c r="P10417" s="400" t="str">
        <f>TEXT(daily!$B10417,"mmmm")</f>
        <v>January</v>
      </c>
      <c r="R10417" s="313" t="str">
        <f t="shared" si="202"/>
        <v>1900</v>
      </c>
    </row>
    <row r="10418" ht="24" customHeight="1" spans="16:18">
      <c r="P10418" s="401" t="str">
        <f>TEXT(daily!$B10418,"mmmm")</f>
        <v>January</v>
      </c>
      <c r="R10418" s="313" t="str">
        <f t="shared" si="202"/>
        <v>1900</v>
      </c>
    </row>
    <row r="10419" ht="24" customHeight="1" spans="16:18">
      <c r="P10419" s="400" t="str">
        <f>TEXT(daily!$B10419,"mmmm")</f>
        <v>January</v>
      </c>
      <c r="R10419" s="313" t="str">
        <f t="shared" si="202"/>
        <v>1900</v>
      </c>
    </row>
    <row r="10420" ht="24" customHeight="1" spans="16:18">
      <c r="P10420" s="401" t="str">
        <f>TEXT(daily!$B10420,"mmmm")</f>
        <v>January</v>
      </c>
      <c r="R10420" s="313" t="str">
        <f t="shared" si="202"/>
        <v>1900</v>
      </c>
    </row>
    <row r="10421" ht="24" customHeight="1" spans="16:18">
      <c r="P10421" s="400" t="str">
        <f>TEXT(daily!$B10421,"mmmm")</f>
        <v>January</v>
      </c>
      <c r="R10421" s="313" t="str">
        <f t="shared" si="202"/>
        <v>1900</v>
      </c>
    </row>
    <row r="10422" ht="24" customHeight="1" spans="16:18">
      <c r="P10422" s="401" t="str">
        <f>TEXT(daily!$B10422,"mmmm")</f>
        <v>January</v>
      </c>
      <c r="R10422" s="313" t="str">
        <f t="shared" si="202"/>
        <v>1900</v>
      </c>
    </row>
    <row r="10423" ht="24" customHeight="1" spans="16:18">
      <c r="P10423" s="400" t="str">
        <f>TEXT(daily!$B10423,"mmmm")</f>
        <v>January</v>
      </c>
      <c r="R10423" s="313" t="str">
        <f t="shared" si="202"/>
        <v>1900</v>
      </c>
    </row>
    <row r="10424" ht="24" customHeight="1" spans="16:18">
      <c r="P10424" s="401" t="str">
        <f>TEXT(daily!$B10424,"mmmm")</f>
        <v>January</v>
      </c>
      <c r="R10424" s="313" t="str">
        <f t="shared" si="202"/>
        <v>1900</v>
      </c>
    </row>
    <row r="10425" ht="24" customHeight="1" spans="16:18">
      <c r="P10425" s="400" t="str">
        <f>TEXT(daily!$B10425,"mmmm")</f>
        <v>January</v>
      </c>
      <c r="R10425" s="313" t="str">
        <f t="shared" si="202"/>
        <v>1900</v>
      </c>
    </row>
    <row r="10426" ht="24" customHeight="1" spans="16:18">
      <c r="P10426" s="401" t="str">
        <f>TEXT(daily!$B10426,"mmmm")</f>
        <v>January</v>
      </c>
      <c r="R10426" s="313" t="str">
        <f t="shared" si="202"/>
        <v>1900</v>
      </c>
    </row>
    <row r="10427" ht="24" customHeight="1" spans="16:18">
      <c r="P10427" s="400" t="str">
        <f>TEXT(daily!$B10427,"mmmm")</f>
        <v>January</v>
      </c>
      <c r="R10427" s="313" t="str">
        <f t="shared" si="202"/>
        <v>1900</v>
      </c>
    </row>
    <row r="10428" ht="24" customHeight="1" spans="16:18">
      <c r="P10428" s="401" t="str">
        <f>TEXT(daily!$B10428,"mmmm")</f>
        <v>January</v>
      </c>
      <c r="R10428" s="313" t="str">
        <f t="shared" si="202"/>
        <v>1900</v>
      </c>
    </row>
    <row r="10429" ht="24" customHeight="1" spans="16:18">
      <c r="P10429" s="400" t="str">
        <f>TEXT(daily!$B10429,"mmmm")</f>
        <v>January</v>
      </c>
      <c r="R10429" s="313" t="str">
        <f t="shared" si="202"/>
        <v>1900</v>
      </c>
    </row>
    <row r="10430" ht="24" customHeight="1" spans="16:18">
      <c r="P10430" s="401" t="str">
        <f>TEXT(daily!$B10430,"mmmm")</f>
        <v>January</v>
      </c>
      <c r="R10430" s="313" t="str">
        <f t="shared" si="202"/>
        <v>1900</v>
      </c>
    </row>
    <row r="10431" ht="24" customHeight="1" spans="16:18">
      <c r="P10431" s="400" t="str">
        <f>TEXT(daily!$B10431,"mmmm")</f>
        <v>January</v>
      </c>
      <c r="R10431" s="313" t="str">
        <f t="shared" si="202"/>
        <v>1900</v>
      </c>
    </row>
    <row r="10432" ht="24" customHeight="1" spans="16:18">
      <c r="P10432" s="401" t="str">
        <f>TEXT(daily!$B10432,"mmmm")</f>
        <v>January</v>
      </c>
      <c r="R10432" s="313" t="str">
        <f t="shared" si="202"/>
        <v>1900</v>
      </c>
    </row>
    <row r="10433" ht="24" customHeight="1" spans="16:18">
      <c r="P10433" s="400" t="str">
        <f>TEXT(daily!$B10433,"mmmm")</f>
        <v>January</v>
      </c>
      <c r="R10433" s="313" t="str">
        <f t="shared" si="202"/>
        <v>1900</v>
      </c>
    </row>
    <row r="10434" ht="24" customHeight="1" spans="16:18">
      <c r="P10434" s="401" t="str">
        <f>TEXT(daily!$B10434,"mmmm")</f>
        <v>January</v>
      </c>
      <c r="R10434" s="313" t="str">
        <f t="shared" si="202"/>
        <v>1900</v>
      </c>
    </row>
    <row r="10435" ht="24" customHeight="1" spans="16:18">
      <c r="P10435" s="400" t="str">
        <f>TEXT(daily!$B10435,"mmmm")</f>
        <v>January</v>
      </c>
      <c r="R10435" s="313" t="str">
        <f t="shared" si="202"/>
        <v>1900</v>
      </c>
    </row>
    <row r="10436" ht="24" customHeight="1" spans="16:18">
      <c r="P10436" s="401" t="str">
        <f>TEXT(daily!$B10436,"mmmm")</f>
        <v>January</v>
      </c>
      <c r="R10436" s="313" t="str">
        <f t="shared" si="202"/>
        <v>1900</v>
      </c>
    </row>
    <row r="10437" ht="24" customHeight="1" spans="16:18">
      <c r="P10437" s="400" t="str">
        <f>TEXT(daily!$B10437,"mmmm")</f>
        <v>January</v>
      </c>
      <c r="R10437" s="313" t="str">
        <f t="shared" si="202"/>
        <v>1900</v>
      </c>
    </row>
    <row r="10438" ht="24" customHeight="1" spans="16:18">
      <c r="P10438" s="401" t="str">
        <f>TEXT(daily!$B10438,"mmmm")</f>
        <v>January</v>
      </c>
      <c r="R10438" s="313" t="str">
        <f t="shared" si="202"/>
        <v>1900</v>
      </c>
    </row>
    <row r="10439" ht="24" customHeight="1" spans="16:18">
      <c r="P10439" s="400" t="str">
        <f>TEXT(daily!$B10439,"mmmm")</f>
        <v>January</v>
      </c>
      <c r="R10439" s="313" t="str">
        <f t="shared" si="202"/>
        <v>1900</v>
      </c>
    </row>
    <row r="10440" ht="24" customHeight="1" spans="16:18">
      <c r="P10440" s="401" t="str">
        <f>TEXT(daily!$B10440,"mmmm")</f>
        <v>January</v>
      </c>
      <c r="R10440" s="313" t="str">
        <f t="shared" si="202"/>
        <v>1900</v>
      </c>
    </row>
    <row r="10441" ht="24" customHeight="1" spans="16:18">
      <c r="P10441" s="400" t="str">
        <f>TEXT(daily!$B10441,"mmmm")</f>
        <v>January</v>
      </c>
      <c r="R10441" s="313" t="str">
        <f t="shared" si="202"/>
        <v>1900</v>
      </c>
    </row>
    <row r="10442" ht="24" customHeight="1" spans="16:18">
      <c r="P10442" s="401" t="str">
        <f>TEXT(daily!$B10442,"mmmm")</f>
        <v>January</v>
      </c>
      <c r="R10442" s="313" t="str">
        <f t="shared" si="202"/>
        <v>1900</v>
      </c>
    </row>
    <row r="10443" ht="24" customHeight="1" spans="16:18">
      <c r="P10443" s="400" t="str">
        <f>TEXT(daily!$B10443,"mmmm")</f>
        <v>January</v>
      </c>
      <c r="R10443" s="313" t="str">
        <f t="shared" si="202"/>
        <v>1900</v>
      </c>
    </row>
    <row r="10444" ht="24" customHeight="1" spans="16:18">
      <c r="P10444" s="401" t="str">
        <f>TEXT(daily!$B10444,"mmmm")</f>
        <v>January</v>
      </c>
      <c r="R10444" s="313" t="str">
        <f t="shared" si="202"/>
        <v>1900</v>
      </c>
    </row>
    <row r="10445" ht="24" customHeight="1" spans="16:18">
      <c r="P10445" s="400" t="str">
        <f>TEXT(daily!$B10445,"mmmm")</f>
        <v>January</v>
      </c>
      <c r="R10445" s="313" t="str">
        <f t="shared" si="202"/>
        <v>1900</v>
      </c>
    </row>
    <row r="10446" ht="24" customHeight="1" spans="16:18">
      <c r="P10446" s="401" t="str">
        <f>TEXT(daily!$B10446,"mmmm")</f>
        <v>January</v>
      </c>
      <c r="R10446" s="313" t="str">
        <f t="shared" si="202"/>
        <v>1900</v>
      </c>
    </row>
    <row r="10447" ht="24" customHeight="1" spans="16:18">
      <c r="P10447" s="400" t="str">
        <f>TEXT(daily!$B10447,"mmmm")</f>
        <v>January</v>
      </c>
      <c r="R10447" s="313" t="str">
        <f t="shared" ref="R10447:R10510" si="203">TEXT(B10447,"yyyy")</f>
        <v>1900</v>
      </c>
    </row>
    <row r="10448" ht="24" customHeight="1" spans="16:18">
      <c r="P10448" s="401" t="str">
        <f>TEXT(daily!$B10448,"mmmm")</f>
        <v>January</v>
      </c>
      <c r="R10448" s="313" t="str">
        <f t="shared" si="203"/>
        <v>1900</v>
      </c>
    </row>
    <row r="10449" ht="24" customHeight="1" spans="16:18">
      <c r="P10449" s="400" t="str">
        <f>TEXT(daily!$B10449,"mmmm")</f>
        <v>January</v>
      </c>
      <c r="R10449" s="313" t="str">
        <f t="shared" si="203"/>
        <v>1900</v>
      </c>
    </row>
    <row r="10450" ht="24" customHeight="1" spans="16:18">
      <c r="P10450" s="401" t="str">
        <f>TEXT(daily!$B10450,"mmmm")</f>
        <v>January</v>
      </c>
      <c r="R10450" s="313" t="str">
        <f t="shared" si="203"/>
        <v>1900</v>
      </c>
    </row>
    <row r="10451" ht="24" customHeight="1" spans="16:18">
      <c r="P10451" s="400" t="str">
        <f>TEXT(daily!$B10451,"mmmm")</f>
        <v>January</v>
      </c>
      <c r="R10451" s="313" t="str">
        <f t="shared" si="203"/>
        <v>1900</v>
      </c>
    </row>
    <row r="10452" ht="24" customHeight="1" spans="16:18">
      <c r="P10452" s="401" t="str">
        <f>TEXT(daily!$B10452,"mmmm")</f>
        <v>January</v>
      </c>
      <c r="R10452" s="313" t="str">
        <f t="shared" si="203"/>
        <v>1900</v>
      </c>
    </row>
    <row r="10453" ht="24" customHeight="1" spans="16:18">
      <c r="P10453" s="400" t="str">
        <f>TEXT(daily!$B10453,"mmmm")</f>
        <v>January</v>
      </c>
      <c r="R10453" s="313" t="str">
        <f t="shared" si="203"/>
        <v>1900</v>
      </c>
    </row>
    <row r="10454" ht="24" customHeight="1" spans="16:18">
      <c r="P10454" s="401" t="str">
        <f>TEXT(daily!$B10454,"mmmm")</f>
        <v>January</v>
      </c>
      <c r="R10454" s="313" t="str">
        <f t="shared" si="203"/>
        <v>1900</v>
      </c>
    </row>
    <row r="10455" ht="24" customHeight="1" spans="16:18">
      <c r="P10455" s="400" t="str">
        <f>TEXT(daily!$B10455,"mmmm")</f>
        <v>January</v>
      </c>
      <c r="R10455" s="313" t="str">
        <f t="shared" si="203"/>
        <v>1900</v>
      </c>
    </row>
    <row r="10456" ht="24" customHeight="1" spans="16:18">
      <c r="P10456" s="401" t="str">
        <f>TEXT(daily!$B10456,"mmmm")</f>
        <v>January</v>
      </c>
      <c r="R10456" s="313" t="str">
        <f t="shared" si="203"/>
        <v>1900</v>
      </c>
    </row>
    <row r="10457" ht="24" customHeight="1" spans="16:18">
      <c r="P10457" s="400" t="str">
        <f>TEXT(daily!$B10457,"mmmm")</f>
        <v>January</v>
      </c>
      <c r="R10457" s="313" t="str">
        <f t="shared" si="203"/>
        <v>1900</v>
      </c>
    </row>
    <row r="10458" ht="24" customHeight="1" spans="16:18">
      <c r="P10458" s="401" t="str">
        <f>TEXT(daily!$B10458,"mmmm")</f>
        <v>January</v>
      </c>
      <c r="R10458" s="313" t="str">
        <f t="shared" si="203"/>
        <v>1900</v>
      </c>
    </row>
    <row r="10459" ht="24" customHeight="1" spans="16:18">
      <c r="P10459" s="400" t="str">
        <f>TEXT(daily!$B10459,"mmmm")</f>
        <v>January</v>
      </c>
      <c r="R10459" s="313" t="str">
        <f t="shared" si="203"/>
        <v>1900</v>
      </c>
    </row>
    <row r="10460" ht="24" customHeight="1" spans="16:18">
      <c r="P10460" s="401" t="str">
        <f>TEXT(daily!$B10460,"mmmm")</f>
        <v>January</v>
      </c>
      <c r="R10460" s="313" t="str">
        <f t="shared" si="203"/>
        <v>1900</v>
      </c>
    </row>
    <row r="10461" ht="24" customHeight="1" spans="16:18">
      <c r="P10461" s="400" t="str">
        <f>TEXT(daily!$B10461,"mmmm")</f>
        <v>January</v>
      </c>
      <c r="R10461" s="313" t="str">
        <f t="shared" si="203"/>
        <v>1900</v>
      </c>
    </row>
    <row r="10462" ht="24" customHeight="1" spans="16:18">
      <c r="P10462" s="401" t="str">
        <f>TEXT(daily!$B10462,"mmmm")</f>
        <v>January</v>
      </c>
      <c r="R10462" s="313" t="str">
        <f t="shared" si="203"/>
        <v>1900</v>
      </c>
    </row>
    <row r="10463" ht="24" customHeight="1" spans="16:18">
      <c r="P10463" s="400" t="str">
        <f>TEXT(daily!$B10463,"mmmm")</f>
        <v>January</v>
      </c>
      <c r="R10463" s="313" t="str">
        <f t="shared" si="203"/>
        <v>1900</v>
      </c>
    </row>
    <row r="10464" ht="24" customHeight="1" spans="16:18">
      <c r="P10464" s="401" t="str">
        <f>TEXT(daily!$B10464,"mmmm")</f>
        <v>January</v>
      </c>
      <c r="R10464" s="313" t="str">
        <f t="shared" si="203"/>
        <v>1900</v>
      </c>
    </row>
    <row r="10465" ht="24" customHeight="1" spans="16:18">
      <c r="P10465" s="400" t="str">
        <f>TEXT(daily!$B10465,"mmmm")</f>
        <v>January</v>
      </c>
      <c r="R10465" s="313" t="str">
        <f t="shared" si="203"/>
        <v>1900</v>
      </c>
    </row>
    <row r="10466" ht="24" customHeight="1" spans="16:18">
      <c r="P10466" s="401" t="str">
        <f>TEXT(daily!$B10466,"mmmm")</f>
        <v>January</v>
      </c>
      <c r="R10466" s="313" t="str">
        <f t="shared" si="203"/>
        <v>1900</v>
      </c>
    </row>
    <row r="10467" ht="24" customHeight="1" spans="16:18">
      <c r="P10467" s="400" t="str">
        <f>TEXT(daily!$B10467,"mmmm")</f>
        <v>January</v>
      </c>
      <c r="R10467" s="313" t="str">
        <f t="shared" si="203"/>
        <v>1900</v>
      </c>
    </row>
    <row r="10468" ht="24" customHeight="1" spans="16:18">
      <c r="P10468" s="401" t="str">
        <f>TEXT(daily!$B10468,"mmmm")</f>
        <v>January</v>
      </c>
      <c r="R10468" s="313" t="str">
        <f t="shared" si="203"/>
        <v>1900</v>
      </c>
    </row>
    <row r="10469" ht="24" customHeight="1" spans="16:18">
      <c r="P10469" s="400" t="str">
        <f>TEXT(daily!$B10469,"mmmm")</f>
        <v>January</v>
      </c>
      <c r="R10469" s="313" t="str">
        <f t="shared" si="203"/>
        <v>1900</v>
      </c>
    </row>
    <row r="10470" ht="24" customHeight="1" spans="16:18">
      <c r="P10470" s="401" t="str">
        <f>TEXT(daily!$B10470,"mmmm")</f>
        <v>January</v>
      </c>
      <c r="R10470" s="313" t="str">
        <f t="shared" si="203"/>
        <v>1900</v>
      </c>
    </row>
    <row r="10471" ht="24" customHeight="1" spans="16:18">
      <c r="P10471" s="400" t="str">
        <f>TEXT(daily!$B10471,"mmmm")</f>
        <v>January</v>
      </c>
      <c r="R10471" s="313" t="str">
        <f t="shared" si="203"/>
        <v>1900</v>
      </c>
    </row>
    <row r="10472" ht="24" customHeight="1" spans="16:18">
      <c r="P10472" s="401" t="str">
        <f>TEXT(daily!$B10472,"mmmm")</f>
        <v>January</v>
      </c>
      <c r="R10472" s="313" t="str">
        <f t="shared" si="203"/>
        <v>1900</v>
      </c>
    </row>
    <row r="10473" ht="24" customHeight="1" spans="16:18">
      <c r="P10473" s="400" t="str">
        <f>TEXT(daily!$B10473,"mmmm")</f>
        <v>January</v>
      </c>
      <c r="R10473" s="313" t="str">
        <f t="shared" si="203"/>
        <v>1900</v>
      </c>
    </row>
    <row r="10474" ht="24" customHeight="1" spans="16:18">
      <c r="P10474" s="401" t="str">
        <f>TEXT(daily!$B10474,"mmmm")</f>
        <v>January</v>
      </c>
      <c r="R10474" s="313" t="str">
        <f t="shared" si="203"/>
        <v>1900</v>
      </c>
    </row>
    <row r="10475" ht="24" customHeight="1" spans="16:18">
      <c r="P10475" s="400" t="str">
        <f>TEXT(daily!$B10475,"mmmm")</f>
        <v>January</v>
      </c>
      <c r="R10475" s="313" t="str">
        <f t="shared" si="203"/>
        <v>1900</v>
      </c>
    </row>
    <row r="10476" ht="24" customHeight="1" spans="16:18">
      <c r="P10476" s="401" t="str">
        <f>TEXT(daily!$B10476,"mmmm")</f>
        <v>January</v>
      </c>
      <c r="R10476" s="313" t="str">
        <f t="shared" si="203"/>
        <v>1900</v>
      </c>
    </row>
    <row r="10477" ht="24" customHeight="1" spans="16:18">
      <c r="P10477" s="400" t="str">
        <f>TEXT(daily!$B10477,"mmmm")</f>
        <v>January</v>
      </c>
      <c r="R10477" s="313" t="str">
        <f t="shared" si="203"/>
        <v>1900</v>
      </c>
    </row>
    <row r="10478" ht="24" customHeight="1" spans="16:18">
      <c r="P10478" s="401" t="str">
        <f>TEXT(daily!$B10478,"mmmm")</f>
        <v>January</v>
      </c>
      <c r="R10478" s="313" t="str">
        <f t="shared" si="203"/>
        <v>1900</v>
      </c>
    </row>
    <row r="10479" ht="24" customHeight="1" spans="16:18">
      <c r="P10479" s="400" t="str">
        <f>TEXT(daily!$B10479,"mmmm")</f>
        <v>January</v>
      </c>
      <c r="R10479" s="313" t="str">
        <f t="shared" si="203"/>
        <v>1900</v>
      </c>
    </row>
    <row r="10480" ht="24" customHeight="1" spans="16:18">
      <c r="P10480" s="401" t="str">
        <f>TEXT(daily!$B10480,"mmmm")</f>
        <v>January</v>
      </c>
      <c r="R10480" s="313" t="str">
        <f t="shared" si="203"/>
        <v>1900</v>
      </c>
    </row>
    <row r="10481" ht="24" customHeight="1" spans="16:18">
      <c r="P10481" s="400" t="str">
        <f>TEXT(daily!$B10481,"mmmm")</f>
        <v>January</v>
      </c>
      <c r="R10481" s="313" t="str">
        <f t="shared" si="203"/>
        <v>1900</v>
      </c>
    </row>
    <row r="10482" ht="24" customHeight="1" spans="16:18">
      <c r="P10482" s="401" t="str">
        <f>TEXT(daily!$B10482,"mmmm")</f>
        <v>January</v>
      </c>
      <c r="R10482" s="313" t="str">
        <f t="shared" si="203"/>
        <v>1900</v>
      </c>
    </row>
    <row r="10483" ht="24" customHeight="1" spans="16:18">
      <c r="P10483" s="400" t="str">
        <f>TEXT(daily!$B10483,"mmmm")</f>
        <v>January</v>
      </c>
      <c r="R10483" s="313" t="str">
        <f t="shared" si="203"/>
        <v>1900</v>
      </c>
    </row>
    <row r="10484" ht="24" customHeight="1" spans="16:18">
      <c r="P10484" s="401" t="str">
        <f>TEXT(daily!$B10484,"mmmm")</f>
        <v>January</v>
      </c>
      <c r="R10484" s="313" t="str">
        <f t="shared" si="203"/>
        <v>1900</v>
      </c>
    </row>
    <row r="10485" ht="24" customHeight="1" spans="16:18">
      <c r="P10485" s="400" t="str">
        <f>TEXT(daily!$B10485,"mmmm")</f>
        <v>January</v>
      </c>
      <c r="R10485" s="313" t="str">
        <f t="shared" si="203"/>
        <v>1900</v>
      </c>
    </row>
    <row r="10486" ht="24" customHeight="1" spans="16:18">
      <c r="P10486" s="401" t="str">
        <f>TEXT(daily!$B10486,"mmmm")</f>
        <v>January</v>
      </c>
      <c r="R10486" s="313" t="str">
        <f t="shared" si="203"/>
        <v>1900</v>
      </c>
    </row>
    <row r="10487" ht="24" customHeight="1" spans="16:18">
      <c r="P10487" s="400" t="str">
        <f>TEXT(daily!$B10487,"mmmm")</f>
        <v>January</v>
      </c>
      <c r="R10487" s="313" t="str">
        <f t="shared" si="203"/>
        <v>1900</v>
      </c>
    </row>
    <row r="10488" ht="24" customHeight="1" spans="16:18">
      <c r="P10488" s="401" t="str">
        <f>TEXT(daily!$B10488,"mmmm")</f>
        <v>January</v>
      </c>
      <c r="R10488" s="313" t="str">
        <f t="shared" si="203"/>
        <v>1900</v>
      </c>
    </row>
    <row r="10489" ht="24" customHeight="1" spans="16:18">
      <c r="P10489" s="400" t="str">
        <f>TEXT(daily!$B10489,"mmmm")</f>
        <v>January</v>
      </c>
      <c r="R10489" s="313" t="str">
        <f t="shared" si="203"/>
        <v>1900</v>
      </c>
    </row>
    <row r="10490" ht="24" customHeight="1" spans="16:18">
      <c r="P10490" s="401" t="str">
        <f>TEXT(daily!$B10490,"mmmm")</f>
        <v>January</v>
      </c>
      <c r="R10490" s="313" t="str">
        <f t="shared" si="203"/>
        <v>1900</v>
      </c>
    </row>
    <row r="10491" ht="24" customHeight="1" spans="16:18">
      <c r="P10491" s="400" t="str">
        <f>TEXT(daily!$B10491,"mmmm")</f>
        <v>January</v>
      </c>
      <c r="R10491" s="313" t="str">
        <f t="shared" si="203"/>
        <v>1900</v>
      </c>
    </row>
    <row r="10492" ht="24" customHeight="1" spans="16:18">
      <c r="P10492" s="401" t="str">
        <f>TEXT(daily!$B10492,"mmmm")</f>
        <v>January</v>
      </c>
      <c r="R10492" s="313" t="str">
        <f t="shared" si="203"/>
        <v>1900</v>
      </c>
    </row>
    <row r="10493" ht="24" customHeight="1" spans="16:18">
      <c r="P10493" s="400" t="str">
        <f>TEXT(daily!$B10493,"mmmm")</f>
        <v>January</v>
      </c>
      <c r="R10493" s="313" t="str">
        <f t="shared" si="203"/>
        <v>1900</v>
      </c>
    </row>
    <row r="10494" ht="24" customHeight="1" spans="16:18">
      <c r="P10494" s="401" t="str">
        <f>TEXT(daily!$B10494,"mmmm")</f>
        <v>January</v>
      </c>
      <c r="R10494" s="313" t="str">
        <f t="shared" si="203"/>
        <v>1900</v>
      </c>
    </row>
    <row r="10495" ht="24" customHeight="1" spans="16:18">
      <c r="P10495" s="400" t="str">
        <f>TEXT(daily!$B10495,"mmmm")</f>
        <v>January</v>
      </c>
      <c r="R10495" s="313" t="str">
        <f t="shared" si="203"/>
        <v>1900</v>
      </c>
    </row>
    <row r="10496" ht="24" customHeight="1" spans="16:18">
      <c r="P10496" s="401" t="str">
        <f>TEXT(daily!$B10496,"mmmm")</f>
        <v>January</v>
      </c>
      <c r="R10496" s="313" t="str">
        <f t="shared" si="203"/>
        <v>1900</v>
      </c>
    </row>
    <row r="10497" ht="24" customHeight="1" spans="16:18">
      <c r="P10497" s="400" t="str">
        <f>TEXT(daily!$B10497,"mmmm")</f>
        <v>January</v>
      </c>
      <c r="R10497" s="313" t="str">
        <f t="shared" si="203"/>
        <v>1900</v>
      </c>
    </row>
    <row r="10498" ht="24" customHeight="1" spans="16:18">
      <c r="P10498" s="401" t="str">
        <f>TEXT(daily!$B10498,"mmmm")</f>
        <v>January</v>
      </c>
      <c r="R10498" s="313" t="str">
        <f t="shared" si="203"/>
        <v>1900</v>
      </c>
    </row>
    <row r="10499" ht="24" customHeight="1" spans="16:18">
      <c r="P10499" s="400" t="str">
        <f>TEXT(daily!$B10499,"mmmm")</f>
        <v>January</v>
      </c>
      <c r="R10499" s="313" t="str">
        <f t="shared" si="203"/>
        <v>1900</v>
      </c>
    </row>
    <row r="10500" ht="24" customHeight="1" spans="16:18">
      <c r="P10500" s="401" t="str">
        <f>TEXT(daily!$B10500,"mmmm")</f>
        <v>January</v>
      </c>
      <c r="R10500" s="313" t="str">
        <f t="shared" si="203"/>
        <v>1900</v>
      </c>
    </row>
    <row r="10501" ht="24" customHeight="1" spans="16:18">
      <c r="P10501" s="400" t="str">
        <f>TEXT(daily!$B10501,"mmmm")</f>
        <v>January</v>
      </c>
      <c r="R10501" s="313" t="str">
        <f t="shared" si="203"/>
        <v>1900</v>
      </c>
    </row>
    <row r="10502" ht="24" customHeight="1" spans="16:18">
      <c r="P10502" s="401" t="str">
        <f>TEXT(daily!$B10502,"mmmm")</f>
        <v>January</v>
      </c>
      <c r="R10502" s="313" t="str">
        <f t="shared" si="203"/>
        <v>1900</v>
      </c>
    </row>
    <row r="10503" ht="24" customHeight="1" spans="16:18">
      <c r="P10503" s="400" t="str">
        <f>TEXT(daily!$B10503,"mmmm")</f>
        <v>January</v>
      </c>
      <c r="R10503" s="313" t="str">
        <f t="shared" si="203"/>
        <v>1900</v>
      </c>
    </row>
    <row r="10504" ht="24" customHeight="1" spans="16:18">
      <c r="P10504" s="401" t="str">
        <f>TEXT(daily!$B10504,"mmmm")</f>
        <v>January</v>
      </c>
      <c r="R10504" s="313" t="str">
        <f t="shared" si="203"/>
        <v>1900</v>
      </c>
    </row>
    <row r="10505" ht="24" customHeight="1" spans="16:18">
      <c r="P10505" s="400" t="str">
        <f>TEXT(daily!$B10505,"mmmm")</f>
        <v>January</v>
      </c>
      <c r="R10505" s="313" t="str">
        <f t="shared" si="203"/>
        <v>1900</v>
      </c>
    </row>
    <row r="10506" ht="24" customHeight="1" spans="16:18">
      <c r="P10506" s="401" t="str">
        <f>TEXT(daily!$B10506,"mmmm")</f>
        <v>January</v>
      </c>
      <c r="R10506" s="313" t="str">
        <f t="shared" si="203"/>
        <v>1900</v>
      </c>
    </row>
    <row r="10507" ht="24" customHeight="1" spans="16:18">
      <c r="P10507" s="400" t="str">
        <f>TEXT(daily!$B10507,"mmmm")</f>
        <v>January</v>
      </c>
      <c r="R10507" s="313" t="str">
        <f t="shared" si="203"/>
        <v>1900</v>
      </c>
    </row>
    <row r="10508" ht="24" customHeight="1" spans="16:18">
      <c r="P10508" s="401" t="str">
        <f>TEXT(daily!$B10508,"mmmm")</f>
        <v>January</v>
      </c>
      <c r="R10508" s="313" t="str">
        <f t="shared" si="203"/>
        <v>1900</v>
      </c>
    </row>
    <row r="10509" ht="24" customHeight="1" spans="16:18">
      <c r="P10509" s="400" t="str">
        <f>TEXT(daily!$B10509,"mmmm")</f>
        <v>January</v>
      </c>
      <c r="R10509" s="313" t="str">
        <f t="shared" si="203"/>
        <v>1900</v>
      </c>
    </row>
    <row r="10510" ht="24" customHeight="1" spans="16:18">
      <c r="P10510" s="401" t="str">
        <f>TEXT(daily!$B10510,"mmmm")</f>
        <v>January</v>
      </c>
      <c r="R10510" s="313" t="str">
        <f t="shared" si="203"/>
        <v>1900</v>
      </c>
    </row>
    <row r="10511" ht="24" customHeight="1" spans="16:18">
      <c r="P10511" s="400" t="str">
        <f>TEXT(daily!$B10511,"mmmm")</f>
        <v>January</v>
      </c>
      <c r="R10511" s="313" t="str">
        <f t="shared" ref="R10511:R10574" si="204">TEXT(B10511,"yyyy")</f>
        <v>1900</v>
      </c>
    </row>
    <row r="10512" ht="24" customHeight="1" spans="16:18">
      <c r="P10512" s="401" t="str">
        <f>TEXT(daily!$B10512,"mmmm")</f>
        <v>January</v>
      </c>
      <c r="R10512" s="313" t="str">
        <f t="shared" si="204"/>
        <v>1900</v>
      </c>
    </row>
    <row r="10513" ht="24" customHeight="1" spans="16:18">
      <c r="P10513" s="400" t="str">
        <f>TEXT(daily!$B10513,"mmmm")</f>
        <v>January</v>
      </c>
      <c r="R10513" s="313" t="str">
        <f t="shared" si="204"/>
        <v>1900</v>
      </c>
    </row>
    <row r="10514" ht="24" customHeight="1" spans="16:18">
      <c r="P10514" s="401" t="str">
        <f>TEXT(daily!$B10514,"mmmm")</f>
        <v>January</v>
      </c>
      <c r="R10514" s="313" t="str">
        <f t="shared" si="204"/>
        <v>1900</v>
      </c>
    </row>
    <row r="10515" ht="24" customHeight="1" spans="16:18">
      <c r="P10515" s="400" t="str">
        <f>TEXT(daily!$B10515,"mmmm")</f>
        <v>January</v>
      </c>
      <c r="R10515" s="313" t="str">
        <f t="shared" si="204"/>
        <v>1900</v>
      </c>
    </row>
    <row r="10516" ht="24" customHeight="1" spans="16:18">
      <c r="P10516" s="401" t="str">
        <f>TEXT(daily!$B10516,"mmmm")</f>
        <v>January</v>
      </c>
      <c r="R10516" s="313" t="str">
        <f t="shared" si="204"/>
        <v>1900</v>
      </c>
    </row>
    <row r="10517" ht="24" customHeight="1" spans="16:18">
      <c r="P10517" s="400" t="str">
        <f>TEXT(daily!$B10517,"mmmm")</f>
        <v>January</v>
      </c>
      <c r="R10517" s="313" t="str">
        <f t="shared" si="204"/>
        <v>1900</v>
      </c>
    </row>
    <row r="10518" ht="24" customHeight="1" spans="16:18">
      <c r="P10518" s="401" t="str">
        <f>TEXT(daily!$B10518,"mmmm")</f>
        <v>January</v>
      </c>
      <c r="R10518" s="313" t="str">
        <f t="shared" si="204"/>
        <v>1900</v>
      </c>
    </row>
    <row r="10519" ht="24" customHeight="1" spans="16:18">
      <c r="P10519" s="400" t="str">
        <f>TEXT(daily!$B10519,"mmmm")</f>
        <v>January</v>
      </c>
      <c r="R10519" s="313" t="str">
        <f t="shared" si="204"/>
        <v>1900</v>
      </c>
    </row>
    <row r="10520" ht="24" customHeight="1" spans="16:18">
      <c r="P10520" s="401" t="str">
        <f>TEXT(daily!$B10520,"mmmm")</f>
        <v>January</v>
      </c>
      <c r="R10520" s="313" t="str">
        <f t="shared" si="204"/>
        <v>1900</v>
      </c>
    </row>
    <row r="10521" ht="24" customHeight="1" spans="16:18">
      <c r="P10521" s="400" t="str">
        <f>TEXT(daily!$B10521,"mmmm")</f>
        <v>January</v>
      </c>
      <c r="R10521" s="313" t="str">
        <f t="shared" si="204"/>
        <v>1900</v>
      </c>
    </row>
    <row r="10522" ht="24" customHeight="1" spans="16:18">
      <c r="P10522" s="401" t="str">
        <f>TEXT(daily!$B10522,"mmmm")</f>
        <v>January</v>
      </c>
      <c r="R10522" s="313" t="str">
        <f t="shared" si="204"/>
        <v>1900</v>
      </c>
    </row>
    <row r="10523" ht="24" customHeight="1" spans="16:18">
      <c r="P10523" s="400" t="str">
        <f>TEXT(daily!$B10523,"mmmm")</f>
        <v>January</v>
      </c>
      <c r="R10523" s="313" t="str">
        <f t="shared" si="204"/>
        <v>1900</v>
      </c>
    </row>
    <row r="10524" ht="24" customHeight="1" spans="16:18">
      <c r="P10524" s="401" t="str">
        <f>TEXT(daily!$B10524,"mmmm")</f>
        <v>January</v>
      </c>
      <c r="R10524" s="313" t="str">
        <f t="shared" si="204"/>
        <v>1900</v>
      </c>
    </row>
    <row r="10525" ht="24" customHeight="1" spans="16:18">
      <c r="P10525" s="400" t="str">
        <f>TEXT(daily!$B10525,"mmmm")</f>
        <v>January</v>
      </c>
      <c r="R10525" s="313" t="str">
        <f t="shared" si="204"/>
        <v>1900</v>
      </c>
    </row>
    <row r="10526" ht="24" customHeight="1" spans="16:18">
      <c r="P10526" s="401" t="str">
        <f>TEXT(daily!$B10526,"mmmm")</f>
        <v>January</v>
      </c>
      <c r="R10526" s="313" t="str">
        <f t="shared" si="204"/>
        <v>1900</v>
      </c>
    </row>
    <row r="10527" ht="24" customHeight="1" spans="16:18">
      <c r="P10527" s="400" t="str">
        <f>TEXT(daily!$B10527,"mmmm")</f>
        <v>January</v>
      </c>
      <c r="R10527" s="313" t="str">
        <f t="shared" si="204"/>
        <v>1900</v>
      </c>
    </row>
    <row r="10528" ht="24" customHeight="1" spans="16:18">
      <c r="P10528" s="401" t="str">
        <f>TEXT(daily!$B10528,"mmmm")</f>
        <v>January</v>
      </c>
      <c r="R10528" s="313" t="str">
        <f t="shared" si="204"/>
        <v>1900</v>
      </c>
    </row>
    <row r="10529" ht="24" customHeight="1" spans="16:18">
      <c r="P10529" s="400" t="str">
        <f>TEXT(daily!$B10529,"mmmm")</f>
        <v>January</v>
      </c>
      <c r="R10529" s="313" t="str">
        <f t="shared" si="204"/>
        <v>1900</v>
      </c>
    </row>
    <row r="10530" ht="24" customHeight="1" spans="16:18">
      <c r="P10530" s="401" t="str">
        <f>TEXT(daily!$B10530,"mmmm")</f>
        <v>January</v>
      </c>
      <c r="R10530" s="313" t="str">
        <f t="shared" si="204"/>
        <v>1900</v>
      </c>
    </row>
    <row r="10531" ht="24" customHeight="1" spans="16:18">
      <c r="P10531" s="400" t="str">
        <f>TEXT(daily!$B10531,"mmmm")</f>
        <v>January</v>
      </c>
      <c r="R10531" s="313" t="str">
        <f t="shared" si="204"/>
        <v>1900</v>
      </c>
    </row>
    <row r="10532" ht="24" customHeight="1" spans="16:18">
      <c r="P10532" s="401" t="str">
        <f>TEXT(daily!$B10532,"mmmm")</f>
        <v>January</v>
      </c>
      <c r="R10532" s="313" t="str">
        <f t="shared" si="204"/>
        <v>1900</v>
      </c>
    </row>
    <row r="10533" ht="24" customHeight="1" spans="16:18">
      <c r="P10533" s="400" t="str">
        <f>TEXT(daily!$B10533,"mmmm")</f>
        <v>January</v>
      </c>
      <c r="R10533" s="313" t="str">
        <f t="shared" si="204"/>
        <v>1900</v>
      </c>
    </row>
    <row r="10534" ht="24" customHeight="1" spans="16:18">
      <c r="P10534" s="401" t="str">
        <f>TEXT(daily!$B10534,"mmmm")</f>
        <v>January</v>
      </c>
      <c r="R10534" s="313" t="str">
        <f t="shared" si="204"/>
        <v>1900</v>
      </c>
    </row>
    <row r="10535" ht="24" customHeight="1" spans="16:18">
      <c r="P10535" s="400" t="str">
        <f>TEXT(daily!$B10535,"mmmm")</f>
        <v>January</v>
      </c>
      <c r="R10535" s="313" t="str">
        <f t="shared" si="204"/>
        <v>1900</v>
      </c>
    </row>
    <row r="10536" ht="24" customHeight="1" spans="16:18">
      <c r="P10536" s="401" t="str">
        <f>TEXT(daily!$B10536,"mmmm")</f>
        <v>January</v>
      </c>
      <c r="R10536" s="313" t="str">
        <f t="shared" si="204"/>
        <v>1900</v>
      </c>
    </row>
    <row r="10537" ht="24" customHeight="1" spans="16:18">
      <c r="P10537" s="400" t="str">
        <f>TEXT(daily!$B10537,"mmmm")</f>
        <v>January</v>
      </c>
      <c r="R10537" s="313" t="str">
        <f t="shared" si="204"/>
        <v>1900</v>
      </c>
    </row>
    <row r="10538" ht="24" customHeight="1" spans="16:18">
      <c r="P10538" s="401" t="str">
        <f>TEXT(daily!$B10538,"mmmm")</f>
        <v>January</v>
      </c>
      <c r="R10538" s="313" t="str">
        <f t="shared" si="204"/>
        <v>1900</v>
      </c>
    </row>
    <row r="10539" ht="24" customHeight="1" spans="16:18">
      <c r="P10539" s="400" t="str">
        <f>TEXT(daily!$B10539,"mmmm")</f>
        <v>January</v>
      </c>
      <c r="R10539" s="313" t="str">
        <f t="shared" si="204"/>
        <v>1900</v>
      </c>
    </row>
    <row r="10540" ht="24" customHeight="1" spans="16:18">
      <c r="P10540" s="401" t="str">
        <f>TEXT(daily!$B10540,"mmmm")</f>
        <v>January</v>
      </c>
      <c r="R10540" s="313" t="str">
        <f t="shared" si="204"/>
        <v>1900</v>
      </c>
    </row>
    <row r="10541" ht="24" customHeight="1" spans="16:18">
      <c r="P10541" s="400" t="str">
        <f>TEXT(daily!$B10541,"mmmm")</f>
        <v>January</v>
      </c>
      <c r="R10541" s="313" t="str">
        <f t="shared" si="204"/>
        <v>1900</v>
      </c>
    </row>
    <row r="10542" ht="24" customHeight="1" spans="16:18">
      <c r="P10542" s="401" t="str">
        <f>TEXT(daily!$B10542,"mmmm")</f>
        <v>January</v>
      </c>
      <c r="R10542" s="313" t="str">
        <f t="shared" si="204"/>
        <v>1900</v>
      </c>
    </row>
    <row r="10543" ht="24" customHeight="1" spans="16:18">
      <c r="P10543" s="400" t="str">
        <f>TEXT(daily!$B10543,"mmmm")</f>
        <v>January</v>
      </c>
      <c r="R10543" s="313" t="str">
        <f t="shared" si="204"/>
        <v>1900</v>
      </c>
    </row>
    <row r="10544" ht="24" customHeight="1" spans="16:18">
      <c r="P10544" s="401" t="str">
        <f>TEXT(daily!$B10544,"mmmm")</f>
        <v>January</v>
      </c>
      <c r="R10544" s="313" t="str">
        <f t="shared" si="204"/>
        <v>1900</v>
      </c>
    </row>
    <row r="10545" ht="24" customHeight="1" spans="16:18">
      <c r="P10545" s="400" t="str">
        <f>TEXT(daily!$B10545,"mmmm")</f>
        <v>January</v>
      </c>
      <c r="R10545" s="313" t="str">
        <f t="shared" si="204"/>
        <v>1900</v>
      </c>
    </row>
    <row r="10546" ht="24" customHeight="1" spans="16:18">
      <c r="P10546" s="401" t="str">
        <f>TEXT(daily!$B10546,"mmmm")</f>
        <v>January</v>
      </c>
      <c r="R10546" s="313" t="str">
        <f t="shared" si="204"/>
        <v>1900</v>
      </c>
    </row>
    <row r="10547" ht="24" customHeight="1" spans="16:18">
      <c r="P10547" s="400" t="str">
        <f>TEXT(daily!$B10547,"mmmm")</f>
        <v>January</v>
      </c>
      <c r="R10547" s="313" t="str">
        <f t="shared" si="204"/>
        <v>1900</v>
      </c>
    </row>
    <row r="10548" ht="24" customHeight="1" spans="16:18">
      <c r="P10548" s="401" t="str">
        <f>TEXT(daily!$B10548,"mmmm")</f>
        <v>January</v>
      </c>
      <c r="R10548" s="313" t="str">
        <f t="shared" si="204"/>
        <v>1900</v>
      </c>
    </row>
    <row r="10549" ht="24" customHeight="1" spans="16:18">
      <c r="P10549" s="400" t="str">
        <f>TEXT(daily!$B10549,"mmmm")</f>
        <v>January</v>
      </c>
      <c r="R10549" s="313" t="str">
        <f t="shared" si="204"/>
        <v>1900</v>
      </c>
    </row>
    <row r="10550" ht="24" customHeight="1" spans="16:18">
      <c r="P10550" s="401" t="str">
        <f>TEXT(daily!$B10550,"mmmm")</f>
        <v>January</v>
      </c>
      <c r="R10550" s="313" t="str">
        <f t="shared" si="204"/>
        <v>1900</v>
      </c>
    </row>
    <row r="10551" ht="24" customHeight="1" spans="16:18">
      <c r="P10551" s="400" t="str">
        <f>TEXT(daily!$B10551,"mmmm")</f>
        <v>January</v>
      </c>
      <c r="R10551" s="313" t="str">
        <f t="shared" si="204"/>
        <v>1900</v>
      </c>
    </row>
    <row r="10552" ht="24" customHeight="1" spans="16:18">
      <c r="P10552" s="401" t="str">
        <f>TEXT(daily!$B10552,"mmmm")</f>
        <v>January</v>
      </c>
      <c r="R10552" s="313" t="str">
        <f t="shared" si="204"/>
        <v>1900</v>
      </c>
    </row>
    <row r="10553" ht="24" customHeight="1" spans="16:18">
      <c r="P10553" s="400" t="str">
        <f>TEXT(daily!$B10553,"mmmm")</f>
        <v>January</v>
      </c>
      <c r="R10553" s="313" t="str">
        <f t="shared" si="204"/>
        <v>1900</v>
      </c>
    </row>
    <row r="10554" ht="24" customHeight="1" spans="16:18">
      <c r="P10554" s="401" t="str">
        <f>TEXT(daily!$B10554,"mmmm")</f>
        <v>January</v>
      </c>
      <c r="R10554" s="313" t="str">
        <f t="shared" si="204"/>
        <v>1900</v>
      </c>
    </row>
    <row r="10555" ht="24" customHeight="1" spans="16:18">
      <c r="P10555" s="400" t="str">
        <f>TEXT(daily!$B10555,"mmmm")</f>
        <v>January</v>
      </c>
      <c r="R10555" s="313" t="str">
        <f t="shared" si="204"/>
        <v>1900</v>
      </c>
    </row>
    <row r="10556" ht="24" customHeight="1" spans="16:18">
      <c r="P10556" s="401" t="str">
        <f>TEXT(daily!$B10556,"mmmm")</f>
        <v>January</v>
      </c>
      <c r="R10556" s="313" t="str">
        <f t="shared" si="204"/>
        <v>1900</v>
      </c>
    </row>
    <row r="10557" ht="24" customHeight="1" spans="16:18">
      <c r="P10557" s="400" t="str">
        <f>TEXT(daily!$B10557,"mmmm")</f>
        <v>January</v>
      </c>
      <c r="R10557" s="313" t="str">
        <f t="shared" si="204"/>
        <v>1900</v>
      </c>
    </row>
    <row r="10558" ht="24" customHeight="1" spans="16:18">
      <c r="P10558" s="401" t="str">
        <f>TEXT(daily!$B10558,"mmmm")</f>
        <v>January</v>
      </c>
      <c r="R10558" s="313" t="str">
        <f t="shared" si="204"/>
        <v>1900</v>
      </c>
    </row>
    <row r="10559" ht="24" customHeight="1" spans="16:18">
      <c r="P10559" s="400" t="str">
        <f>TEXT(daily!$B10559,"mmmm")</f>
        <v>January</v>
      </c>
      <c r="R10559" s="313" t="str">
        <f t="shared" si="204"/>
        <v>1900</v>
      </c>
    </row>
    <row r="10560" ht="24" customHeight="1" spans="16:18">
      <c r="P10560" s="401" t="str">
        <f>TEXT(daily!$B10560,"mmmm")</f>
        <v>January</v>
      </c>
      <c r="R10560" s="313" t="str">
        <f t="shared" si="204"/>
        <v>1900</v>
      </c>
    </row>
    <row r="10561" ht="24" customHeight="1" spans="16:18">
      <c r="P10561" s="400" t="str">
        <f>TEXT(daily!$B10561,"mmmm")</f>
        <v>January</v>
      </c>
      <c r="R10561" s="313" t="str">
        <f t="shared" si="204"/>
        <v>1900</v>
      </c>
    </row>
    <row r="10562" ht="24" customHeight="1" spans="16:18">
      <c r="P10562" s="401" t="str">
        <f>TEXT(daily!$B10562,"mmmm")</f>
        <v>January</v>
      </c>
      <c r="R10562" s="313" t="str">
        <f t="shared" si="204"/>
        <v>1900</v>
      </c>
    </row>
    <row r="10563" ht="24" customHeight="1" spans="16:18">
      <c r="P10563" s="400" t="str">
        <f>TEXT(daily!$B10563,"mmmm")</f>
        <v>January</v>
      </c>
      <c r="R10563" s="313" t="str">
        <f t="shared" si="204"/>
        <v>1900</v>
      </c>
    </row>
    <row r="10564" ht="24" customHeight="1" spans="16:18">
      <c r="P10564" s="401" t="str">
        <f>TEXT(daily!$B10564,"mmmm")</f>
        <v>January</v>
      </c>
      <c r="R10564" s="313" t="str">
        <f t="shared" si="204"/>
        <v>1900</v>
      </c>
    </row>
    <row r="10565" ht="24" customHeight="1" spans="16:18">
      <c r="P10565" s="400" t="str">
        <f>TEXT(daily!$B10565,"mmmm")</f>
        <v>January</v>
      </c>
      <c r="R10565" s="313" t="str">
        <f t="shared" si="204"/>
        <v>1900</v>
      </c>
    </row>
    <row r="10566" ht="24" customHeight="1" spans="16:18">
      <c r="P10566" s="401" t="str">
        <f>TEXT(daily!$B10566,"mmmm")</f>
        <v>January</v>
      </c>
      <c r="R10566" s="313" t="str">
        <f t="shared" si="204"/>
        <v>1900</v>
      </c>
    </row>
    <row r="10567" ht="24" customHeight="1" spans="16:18">
      <c r="P10567" s="400" t="str">
        <f>TEXT(daily!$B10567,"mmmm")</f>
        <v>January</v>
      </c>
      <c r="R10567" s="313" t="str">
        <f t="shared" si="204"/>
        <v>1900</v>
      </c>
    </row>
    <row r="10568" ht="24" customHeight="1" spans="16:18">
      <c r="P10568" s="401" t="str">
        <f>TEXT(daily!$B10568,"mmmm")</f>
        <v>January</v>
      </c>
      <c r="R10568" s="313" t="str">
        <f t="shared" si="204"/>
        <v>1900</v>
      </c>
    </row>
    <row r="10569" ht="24" customHeight="1" spans="16:18">
      <c r="P10569" s="400" t="str">
        <f>TEXT(daily!$B10569,"mmmm")</f>
        <v>January</v>
      </c>
      <c r="R10569" s="313" t="str">
        <f t="shared" si="204"/>
        <v>1900</v>
      </c>
    </row>
    <row r="10570" ht="24" customHeight="1" spans="16:18">
      <c r="P10570" s="401" t="str">
        <f>TEXT(daily!$B10570,"mmmm")</f>
        <v>January</v>
      </c>
      <c r="R10570" s="313" t="str">
        <f t="shared" si="204"/>
        <v>1900</v>
      </c>
    </row>
    <row r="10571" ht="24" customHeight="1" spans="16:18">
      <c r="P10571" s="400" t="str">
        <f>TEXT(daily!$B10571,"mmmm")</f>
        <v>January</v>
      </c>
      <c r="R10571" s="313" t="str">
        <f t="shared" si="204"/>
        <v>1900</v>
      </c>
    </row>
    <row r="10572" ht="24" customHeight="1" spans="16:18">
      <c r="P10572" s="401" t="str">
        <f>TEXT(daily!$B10572,"mmmm")</f>
        <v>January</v>
      </c>
      <c r="R10572" s="313" t="str">
        <f t="shared" si="204"/>
        <v>1900</v>
      </c>
    </row>
    <row r="10573" ht="24" customHeight="1" spans="16:18">
      <c r="P10573" s="400" t="str">
        <f>TEXT(daily!$B10573,"mmmm")</f>
        <v>January</v>
      </c>
      <c r="R10573" s="313" t="str">
        <f t="shared" si="204"/>
        <v>1900</v>
      </c>
    </row>
    <row r="10574" ht="24" customHeight="1" spans="16:18">
      <c r="P10574" s="401" t="str">
        <f>TEXT(daily!$B10574,"mmmm")</f>
        <v>January</v>
      </c>
      <c r="R10574" s="313" t="str">
        <f t="shared" si="204"/>
        <v>1900</v>
      </c>
    </row>
    <row r="10575" ht="24" customHeight="1" spans="16:18">
      <c r="P10575" s="400" t="str">
        <f>TEXT(daily!$B10575,"mmmm")</f>
        <v>January</v>
      </c>
      <c r="R10575" s="313" t="str">
        <f t="shared" ref="R10575:R10638" si="205">TEXT(B10575,"yyyy")</f>
        <v>1900</v>
      </c>
    </row>
    <row r="10576" ht="24" customHeight="1" spans="16:18">
      <c r="P10576" s="401" t="str">
        <f>TEXT(daily!$B10576,"mmmm")</f>
        <v>January</v>
      </c>
      <c r="R10576" s="313" t="str">
        <f t="shared" si="205"/>
        <v>1900</v>
      </c>
    </row>
    <row r="10577" ht="24" customHeight="1" spans="16:18">
      <c r="P10577" s="400" t="str">
        <f>TEXT(daily!$B10577,"mmmm")</f>
        <v>January</v>
      </c>
      <c r="R10577" s="313" t="str">
        <f t="shared" si="205"/>
        <v>1900</v>
      </c>
    </row>
    <row r="10578" ht="24" customHeight="1" spans="16:18">
      <c r="P10578" s="401" t="str">
        <f>TEXT(daily!$B10578,"mmmm")</f>
        <v>January</v>
      </c>
      <c r="R10578" s="313" t="str">
        <f t="shared" si="205"/>
        <v>1900</v>
      </c>
    </row>
    <row r="10579" ht="24" customHeight="1" spans="16:18">
      <c r="P10579" s="400" t="str">
        <f>TEXT(daily!$B10579,"mmmm")</f>
        <v>January</v>
      </c>
      <c r="R10579" s="313" t="str">
        <f t="shared" si="205"/>
        <v>1900</v>
      </c>
    </row>
    <row r="10580" ht="24" customHeight="1" spans="16:18">
      <c r="P10580" s="401" t="str">
        <f>TEXT(daily!$B10580,"mmmm")</f>
        <v>January</v>
      </c>
      <c r="R10580" s="313" t="str">
        <f t="shared" si="205"/>
        <v>1900</v>
      </c>
    </row>
    <row r="10581" ht="24" customHeight="1" spans="16:18">
      <c r="P10581" s="400" t="str">
        <f>TEXT(daily!$B10581,"mmmm")</f>
        <v>January</v>
      </c>
      <c r="R10581" s="313" t="str">
        <f t="shared" si="205"/>
        <v>1900</v>
      </c>
    </row>
    <row r="10582" ht="24" customHeight="1" spans="16:18">
      <c r="P10582" s="401" t="str">
        <f>TEXT(daily!$B10582,"mmmm")</f>
        <v>January</v>
      </c>
      <c r="R10582" s="313" t="str">
        <f t="shared" si="205"/>
        <v>1900</v>
      </c>
    </row>
    <row r="10583" ht="24" customHeight="1" spans="16:18">
      <c r="P10583" s="400" t="str">
        <f>TEXT(daily!$B10583,"mmmm")</f>
        <v>January</v>
      </c>
      <c r="R10583" s="313" t="str">
        <f t="shared" si="205"/>
        <v>1900</v>
      </c>
    </row>
    <row r="10584" ht="24" customHeight="1" spans="16:18">
      <c r="P10584" s="401" t="str">
        <f>TEXT(daily!$B10584,"mmmm")</f>
        <v>January</v>
      </c>
      <c r="R10584" s="313" t="str">
        <f t="shared" si="205"/>
        <v>1900</v>
      </c>
    </row>
    <row r="10585" ht="24" customHeight="1" spans="16:18">
      <c r="P10585" s="400" t="str">
        <f>TEXT(daily!$B10585,"mmmm")</f>
        <v>January</v>
      </c>
      <c r="R10585" s="313" t="str">
        <f t="shared" si="205"/>
        <v>1900</v>
      </c>
    </row>
    <row r="10586" ht="24" customHeight="1" spans="16:18">
      <c r="P10586" s="401" t="str">
        <f>TEXT(daily!$B10586,"mmmm")</f>
        <v>January</v>
      </c>
      <c r="R10586" s="313" t="str">
        <f t="shared" si="205"/>
        <v>1900</v>
      </c>
    </row>
    <row r="10587" ht="24" customHeight="1" spans="16:18">
      <c r="P10587" s="400" t="str">
        <f>TEXT(daily!$B10587,"mmmm")</f>
        <v>January</v>
      </c>
      <c r="R10587" s="313" t="str">
        <f t="shared" si="205"/>
        <v>1900</v>
      </c>
    </row>
    <row r="10588" ht="24" customHeight="1" spans="16:18">
      <c r="P10588" s="401" t="str">
        <f>TEXT(daily!$B10588,"mmmm")</f>
        <v>January</v>
      </c>
      <c r="R10588" s="313" t="str">
        <f t="shared" si="205"/>
        <v>1900</v>
      </c>
    </row>
    <row r="10589" ht="24" customHeight="1" spans="16:18">
      <c r="P10589" s="400" t="str">
        <f>TEXT(daily!$B10589,"mmmm")</f>
        <v>January</v>
      </c>
      <c r="R10589" s="313" t="str">
        <f t="shared" si="205"/>
        <v>1900</v>
      </c>
    </row>
    <row r="10590" ht="24" customHeight="1" spans="16:18">
      <c r="P10590" s="401" t="str">
        <f>TEXT(daily!$B10590,"mmmm")</f>
        <v>January</v>
      </c>
      <c r="R10590" s="313" t="str">
        <f t="shared" si="205"/>
        <v>1900</v>
      </c>
    </row>
    <row r="10591" ht="24" customHeight="1" spans="16:18">
      <c r="P10591" s="400" t="str">
        <f>TEXT(daily!$B10591,"mmmm")</f>
        <v>January</v>
      </c>
      <c r="R10591" s="313" t="str">
        <f t="shared" si="205"/>
        <v>1900</v>
      </c>
    </row>
    <row r="10592" ht="24" customHeight="1" spans="16:18">
      <c r="P10592" s="401" t="str">
        <f>TEXT(daily!$B10592,"mmmm")</f>
        <v>January</v>
      </c>
      <c r="R10592" s="313" t="str">
        <f t="shared" si="205"/>
        <v>1900</v>
      </c>
    </row>
    <row r="10593" ht="24" customHeight="1" spans="16:18">
      <c r="P10593" s="400" t="str">
        <f>TEXT(daily!$B10593,"mmmm")</f>
        <v>January</v>
      </c>
      <c r="R10593" s="313" t="str">
        <f t="shared" si="205"/>
        <v>1900</v>
      </c>
    </row>
    <row r="10594" ht="24" customHeight="1" spans="16:18">
      <c r="P10594" s="401" t="str">
        <f>TEXT(daily!$B10594,"mmmm")</f>
        <v>January</v>
      </c>
      <c r="R10594" s="313" t="str">
        <f t="shared" si="205"/>
        <v>1900</v>
      </c>
    </row>
    <row r="10595" ht="24" customHeight="1" spans="16:18">
      <c r="P10595" s="400" t="str">
        <f>TEXT(daily!$B10595,"mmmm")</f>
        <v>January</v>
      </c>
      <c r="R10595" s="313" t="str">
        <f t="shared" si="205"/>
        <v>1900</v>
      </c>
    </row>
    <row r="10596" ht="24" customHeight="1" spans="16:18">
      <c r="P10596" s="401" t="str">
        <f>TEXT(daily!$B10596,"mmmm")</f>
        <v>January</v>
      </c>
      <c r="R10596" s="313" t="str">
        <f t="shared" si="205"/>
        <v>1900</v>
      </c>
    </row>
    <row r="10597" ht="24" customHeight="1" spans="16:18">
      <c r="P10597" s="400" t="str">
        <f>TEXT(daily!$B10597,"mmmm")</f>
        <v>January</v>
      </c>
      <c r="R10597" s="313" t="str">
        <f t="shared" si="205"/>
        <v>1900</v>
      </c>
    </row>
    <row r="10598" ht="24" customHeight="1" spans="16:18">
      <c r="P10598" s="401" t="str">
        <f>TEXT(daily!$B10598,"mmmm")</f>
        <v>January</v>
      </c>
      <c r="R10598" s="313" t="str">
        <f t="shared" si="205"/>
        <v>1900</v>
      </c>
    </row>
    <row r="10599" ht="24" customHeight="1" spans="16:18">
      <c r="P10599" s="400" t="str">
        <f>TEXT(daily!$B10599,"mmmm")</f>
        <v>January</v>
      </c>
      <c r="R10599" s="313" t="str">
        <f t="shared" si="205"/>
        <v>1900</v>
      </c>
    </row>
    <row r="10600" ht="24" customHeight="1" spans="16:18">
      <c r="P10600" s="401" t="str">
        <f>TEXT(daily!$B10600,"mmmm")</f>
        <v>January</v>
      </c>
      <c r="R10600" s="313" t="str">
        <f t="shared" si="205"/>
        <v>1900</v>
      </c>
    </row>
    <row r="10601" ht="24" customHeight="1" spans="16:18">
      <c r="P10601" s="400" t="str">
        <f>TEXT(daily!$B10601,"mmmm")</f>
        <v>January</v>
      </c>
      <c r="R10601" s="313" t="str">
        <f t="shared" si="205"/>
        <v>1900</v>
      </c>
    </row>
    <row r="10602" ht="24" customHeight="1" spans="16:18">
      <c r="P10602" s="401" t="str">
        <f>TEXT(daily!$B10602,"mmmm")</f>
        <v>January</v>
      </c>
      <c r="R10602" s="313" t="str">
        <f t="shared" si="205"/>
        <v>1900</v>
      </c>
    </row>
    <row r="10603" ht="24" customHeight="1" spans="16:18">
      <c r="P10603" s="400" t="str">
        <f>TEXT(daily!$B10603,"mmmm")</f>
        <v>January</v>
      </c>
      <c r="R10603" s="313" t="str">
        <f t="shared" si="205"/>
        <v>1900</v>
      </c>
    </row>
    <row r="10604" ht="24" customHeight="1" spans="16:18">
      <c r="P10604" s="401" t="str">
        <f>TEXT(daily!$B10604,"mmmm")</f>
        <v>January</v>
      </c>
      <c r="R10604" s="313" t="str">
        <f t="shared" si="205"/>
        <v>1900</v>
      </c>
    </row>
    <row r="10605" ht="24" customHeight="1" spans="16:18">
      <c r="P10605" s="400" t="str">
        <f>TEXT(daily!$B10605,"mmmm")</f>
        <v>January</v>
      </c>
      <c r="R10605" s="313" t="str">
        <f t="shared" si="205"/>
        <v>1900</v>
      </c>
    </row>
    <row r="10606" ht="24" customHeight="1" spans="16:18">
      <c r="P10606" s="401" t="str">
        <f>TEXT(daily!$B10606,"mmmm")</f>
        <v>January</v>
      </c>
      <c r="R10606" s="313" t="str">
        <f t="shared" si="205"/>
        <v>1900</v>
      </c>
    </row>
    <row r="10607" ht="24" customHeight="1" spans="16:18">
      <c r="P10607" s="400" t="str">
        <f>TEXT(daily!$B10607,"mmmm")</f>
        <v>January</v>
      </c>
      <c r="R10607" s="313" t="str">
        <f t="shared" si="205"/>
        <v>1900</v>
      </c>
    </row>
    <row r="10608" ht="24" customHeight="1" spans="16:18">
      <c r="P10608" s="401" t="str">
        <f>TEXT(daily!$B10608,"mmmm")</f>
        <v>January</v>
      </c>
      <c r="R10608" s="313" t="str">
        <f t="shared" si="205"/>
        <v>1900</v>
      </c>
    </row>
    <row r="10609" ht="24" customHeight="1" spans="16:18">
      <c r="P10609" s="400" t="str">
        <f>TEXT(daily!$B10609,"mmmm")</f>
        <v>January</v>
      </c>
      <c r="R10609" s="313" t="str">
        <f t="shared" si="205"/>
        <v>1900</v>
      </c>
    </row>
    <row r="10610" ht="24" customHeight="1" spans="16:18">
      <c r="P10610" s="401" t="str">
        <f>TEXT(daily!$B10610,"mmmm")</f>
        <v>January</v>
      </c>
      <c r="R10610" s="313" t="str">
        <f t="shared" si="205"/>
        <v>1900</v>
      </c>
    </row>
    <row r="10611" ht="24" customHeight="1" spans="16:18">
      <c r="P10611" s="400" t="str">
        <f>TEXT(daily!$B10611,"mmmm")</f>
        <v>January</v>
      </c>
      <c r="R10611" s="313" t="str">
        <f t="shared" si="205"/>
        <v>1900</v>
      </c>
    </row>
    <row r="10612" ht="24" customHeight="1" spans="16:18">
      <c r="P10612" s="401" t="str">
        <f>TEXT(daily!$B10612,"mmmm")</f>
        <v>January</v>
      </c>
      <c r="R10612" s="313" t="str">
        <f t="shared" si="205"/>
        <v>1900</v>
      </c>
    </row>
    <row r="10613" ht="24" customHeight="1" spans="16:18">
      <c r="P10613" s="400" t="str">
        <f>TEXT(daily!$B10613,"mmmm")</f>
        <v>January</v>
      </c>
      <c r="R10613" s="313" t="str">
        <f t="shared" si="205"/>
        <v>1900</v>
      </c>
    </row>
    <row r="10614" ht="24" customHeight="1" spans="16:18">
      <c r="P10614" s="401" t="str">
        <f>TEXT(daily!$B10614,"mmmm")</f>
        <v>January</v>
      </c>
      <c r="R10614" s="313" t="str">
        <f t="shared" si="205"/>
        <v>1900</v>
      </c>
    </row>
    <row r="10615" ht="24" customHeight="1" spans="16:18">
      <c r="P10615" s="400" t="str">
        <f>TEXT(daily!$B10615,"mmmm")</f>
        <v>January</v>
      </c>
      <c r="R10615" s="313" t="str">
        <f t="shared" si="205"/>
        <v>1900</v>
      </c>
    </row>
    <row r="10616" ht="24" customHeight="1" spans="16:18">
      <c r="P10616" s="401" t="str">
        <f>TEXT(daily!$B10616,"mmmm")</f>
        <v>January</v>
      </c>
      <c r="R10616" s="313" t="str">
        <f t="shared" si="205"/>
        <v>1900</v>
      </c>
    </row>
    <row r="10617" ht="24" customHeight="1" spans="16:18">
      <c r="P10617" s="400" t="str">
        <f>TEXT(daily!$B10617,"mmmm")</f>
        <v>January</v>
      </c>
      <c r="R10617" s="313" t="str">
        <f t="shared" si="205"/>
        <v>1900</v>
      </c>
    </row>
    <row r="10618" ht="24" customHeight="1" spans="16:18">
      <c r="P10618" s="401" t="str">
        <f>TEXT(daily!$B10618,"mmmm")</f>
        <v>January</v>
      </c>
      <c r="R10618" s="313" t="str">
        <f t="shared" si="205"/>
        <v>1900</v>
      </c>
    </row>
    <row r="10619" ht="24" customHeight="1" spans="16:18">
      <c r="P10619" s="400" t="str">
        <f>TEXT(daily!$B10619,"mmmm")</f>
        <v>January</v>
      </c>
      <c r="R10619" s="313" t="str">
        <f t="shared" si="205"/>
        <v>1900</v>
      </c>
    </row>
    <row r="10620" ht="24" customHeight="1" spans="16:18">
      <c r="P10620" s="401" t="str">
        <f>TEXT(daily!$B10620,"mmmm")</f>
        <v>January</v>
      </c>
      <c r="R10620" s="313" t="str">
        <f t="shared" si="205"/>
        <v>1900</v>
      </c>
    </row>
    <row r="10621" ht="24" customHeight="1" spans="16:18">
      <c r="P10621" s="400" t="str">
        <f>TEXT(daily!$B10621,"mmmm")</f>
        <v>January</v>
      </c>
      <c r="R10621" s="313" t="str">
        <f t="shared" si="205"/>
        <v>1900</v>
      </c>
    </row>
    <row r="10622" ht="24" customHeight="1" spans="16:18">
      <c r="P10622" s="401" t="str">
        <f>TEXT(daily!$B10622,"mmmm")</f>
        <v>January</v>
      </c>
      <c r="R10622" s="313" t="str">
        <f t="shared" si="205"/>
        <v>1900</v>
      </c>
    </row>
    <row r="10623" ht="24" customHeight="1" spans="16:18">
      <c r="P10623" s="400" t="str">
        <f>TEXT(daily!$B10623,"mmmm")</f>
        <v>January</v>
      </c>
      <c r="R10623" s="313" t="str">
        <f t="shared" si="205"/>
        <v>1900</v>
      </c>
    </row>
    <row r="10624" ht="24" customHeight="1" spans="16:18">
      <c r="P10624" s="401" t="str">
        <f>TEXT(daily!$B10624,"mmmm")</f>
        <v>January</v>
      </c>
      <c r="R10624" s="313" t="str">
        <f t="shared" si="205"/>
        <v>1900</v>
      </c>
    </row>
    <row r="10625" ht="24" customHeight="1" spans="16:18">
      <c r="P10625" s="400" t="str">
        <f>TEXT(daily!$B10625,"mmmm")</f>
        <v>January</v>
      </c>
      <c r="R10625" s="313" t="str">
        <f t="shared" si="205"/>
        <v>1900</v>
      </c>
    </row>
    <row r="10626" ht="24" customHeight="1" spans="16:18">
      <c r="P10626" s="401" t="str">
        <f>TEXT(daily!$B10626,"mmmm")</f>
        <v>January</v>
      </c>
      <c r="R10626" s="313" t="str">
        <f t="shared" si="205"/>
        <v>1900</v>
      </c>
    </row>
    <row r="10627" ht="24" customHeight="1" spans="16:18">
      <c r="P10627" s="400" t="str">
        <f>TEXT(daily!$B10627,"mmmm")</f>
        <v>January</v>
      </c>
      <c r="R10627" s="313" t="str">
        <f t="shared" si="205"/>
        <v>1900</v>
      </c>
    </row>
    <row r="10628" ht="24" customHeight="1" spans="16:18">
      <c r="P10628" s="401" t="str">
        <f>TEXT(daily!$B10628,"mmmm")</f>
        <v>January</v>
      </c>
      <c r="R10628" s="313" t="str">
        <f t="shared" si="205"/>
        <v>1900</v>
      </c>
    </row>
    <row r="10629" ht="24" customHeight="1" spans="16:18">
      <c r="P10629" s="400" t="str">
        <f>TEXT(daily!$B10629,"mmmm")</f>
        <v>January</v>
      </c>
      <c r="R10629" s="313" t="str">
        <f t="shared" si="205"/>
        <v>1900</v>
      </c>
    </row>
    <row r="10630" ht="24" customHeight="1" spans="16:18">
      <c r="P10630" s="401" t="str">
        <f>TEXT(daily!$B10630,"mmmm")</f>
        <v>January</v>
      </c>
      <c r="R10630" s="313" t="str">
        <f t="shared" si="205"/>
        <v>1900</v>
      </c>
    </row>
    <row r="10631" ht="24" customHeight="1" spans="16:18">
      <c r="P10631" s="400" t="str">
        <f>TEXT(daily!$B10631,"mmmm")</f>
        <v>January</v>
      </c>
      <c r="R10631" s="313" t="str">
        <f t="shared" si="205"/>
        <v>1900</v>
      </c>
    </row>
    <row r="10632" ht="24" customHeight="1" spans="16:18">
      <c r="P10632" s="401" t="str">
        <f>TEXT(daily!$B10632,"mmmm")</f>
        <v>January</v>
      </c>
      <c r="R10632" s="313" t="str">
        <f t="shared" si="205"/>
        <v>1900</v>
      </c>
    </row>
    <row r="10633" ht="24" customHeight="1" spans="16:18">
      <c r="P10633" s="400" t="str">
        <f>TEXT(daily!$B10633,"mmmm")</f>
        <v>January</v>
      </c>
      <c r="R10633" s="313" t="str">
        <f t="shared" si="205"/>
        <v>1900</v>
      </c>
    </row>
    <row r="10634" ht="24" customHeight="1" spans="16:18">
      <c r="P10634" s="401" t="str">
        <f>TEXT(daily!$B10634,"mmmm")</f>
        <v>January</v>
      </c>
      <c r="R10634" s="313" t="str">
        <f t="shared" si="205"/>
        <v>1900</v>
      </c>
    </row>
    <row r="10635" ht="24" customHeight="1" spans="16:18">
      <c r="P10635" s="400" t="str">
        <f>TEXT(daily!$B10635,"mmmm")</f>
        <v>January</v>
      </c>
      <c r="R10635" s="313" t="str">
        <f t="shared" si="205"/>
        <v>1900</v>
      </c>
    </row>
    <row r="10636" ht="24" customHeight="1" spans="16:18">
      <c r="P10636" s="401" t="str">
        <f>TEXT(daily!$B10636,"mmmm")</f>
        <v>January</v>
      </c>
      <c r="R10636" s="313" t="str">
        <f t="shared" si="205"/>
        <v>1900</v>
      </c>
    </row>
    <row r="10637" ht="24" customHeight="1" spans="16:18">
      <c r="P10637" s="400" t="str">
        <f>TEXT(daily!$B10637,"mmmm")</f>
        <v>January</v>
      </c>
      <c r="R10637" s="313" t="str">
        <f t="shared" si="205"/>
        <v>1900</v>
      </c>
    </row>
    <row r="10638" ht="24" customHeight="1" spans="16:18">
      <c r="P10638" s="401" t="str">
        <f>TEXT(daily!$B10638,"mmmm")</f>
        <v>January</v>
      </c>
      <c r="R10638" s="313" t="str">
        <f t="shared" si="205"/>
        <v>1900</v>
      </c>
    </row>
    <row r="10639" ht="24" customHeight="1" spans="16:18">
      <c r="P10639" s="400" t="str">
        <f>TEXT(daily!$B10639,"mmmm")</f>
        <v>January</v>
      </c>
      <c r="R10639" s="313" t="str">
        <f t="shared" ref="R10639:R10702" si="206">TEXT(B10639,"yyyy")</f>
        <v>1900</v>
      </c>
    </row>
    <row r="10640" ht="24" customHeight="1" spans="16:18">
      <c r="P10640" s="401" t="str">
        <f>TEXT(daily!$B10640,"mmmm")</f>
        <v>January</v>
      </c>
      <c r="R10640" s="313" t="str">
        <f t="shared" si="206"/>
        <v>1900</v>
      </c>
    </row>
    <row r="10641" ht="24" customHeight="1" spans="16:18">
      <c r="P10641" s="400" t="str">
        <f>TEXT(daily!$B10641,"mmmm")</f>
        <v>January</v>
      </c>
      <c r="R10641" s="313" t="str">
        <f t="shared" si="206"/>
        <v>1900</v>
      </c>
    </row>
    <row r="10642" ht="24" customHeight="1" spans="16:18">
      <c r="P10642" s="401" t="str">
        <f>TEXT(daily!$B10642,"mmmm")</f>
        <v>January</v>
      </c>
      <c r="R10642" s="313" t="str">
        <f t="shared" si="206"/>
        <v>1900</v>
      </c>
    </row>
    <row r="10643" ht="24" customHeight="1" spans="16:18">
      <c r="P10643" s="400" t="str">
        <f>TEXT(daily!$B10643,"mmmm")</f>
        <v>January</v>
      </c>
      <c r="R10643" s="313" t="str">
        <f t="shared" si="206"/>
        <v>1900</v>
      </c>
    </row>
    <row r="10644" ht="24" customHeight="1" spans="16:18">
      <c r="P10644" s="401" t="str">
        <f>TEXT(daily!$B10644,"mmmm")</f>
        <v>January</v>
      </c>
      <c r="R10644" s="313" t="str">
        <f t="shared" si="206"/>
        <v>1900</v>
      </c>
    </row>
    <row r="10645" ht="24" customHeight="1" spans="16:18">
      <c r="P10645" s="400" t="str">
        <f>TEXT(daily!$B10645,"mmmm")</f>
        <v>January</v>
      </c>
      <c r="R10645" s="313" t="str">
        <f t="shared" si="206"/>
        <v>1900</v>
      </c>
    </row>
    <row r="10646" ht="24" customHeight="1" spans="16:18">
      <c r="P10646" s="401" t="str">
        <f>TEXT(daily!$B10646,"mmmm")</f>
        <v>January</v>
      </c>
      <c r="R10646" s="313" t="str">
        <f t="shared" si="206"/>
        <v>1900</v>
      </c>
    </row>
    <row r="10647" ht="24" customHeight="1" spans="16:18">
      <c r="P10647" s="400" t="str">
        <f>TEXT(daily!$B10647,"mmmm")</f>
        <v>January</v>
      </c>
      <c r="R10647" s="313" t="str">
        <f t="shared" si="206"/>
        <v>1900</v>
      </c>
    </row>
    <row r="10648" ht="24" customHeight="1" spans="16:18">
      <c r="P10648" s="401" t="str">
        <f>TEXT(daily!$B10648,"mmmm")</f>
        <v>January</v>
      </c>
      <c r="R10648" s="313" t="str">
        <f t="shared" si="206"/>
        <v>1900</v>
      </c>
    </row>
    <row r="10649" ht="24" customHeight="1" spans="16:18">
      <c r="P10649" s="400" t="str">
        <f>TEXT(daily!$B10649,"mmmm")</f>
        <v>January</v>
      </c>
      <c r="R10649" s="313" t="str">
        <f t="shared" si="206"/>
        <v>1900</v>
      </c>
    </row>
    <row r="10650" ht="24" customHeight="1" spans="16:18">
      <c r="P10650" s="401" t="str">
        <f>TEXT(daily!$B10650,"mmmm")</f>
        <v>January</v>
      </c>
      <c r="R10650" s="313" t="str">
        <f t="shared" si="206"/>
        <v>1900</v>
      </c>
    </row>
    <row r="10651" ht="24" customHeight="1" spans="16:18">
      <c r="P10651" s="400" t="str">
        <f>TEXT(daily!$B10651,"mmmm")</f>
        <v>January</v>
      </c>
      <c r="R10651" s="313" t="str">
        <f t="shared" si="206"/>
        <v>1900</v>
      </c>
    </row>
    <row r="10652" ht="24" customHeight="1" spans="16:18">
      <c r="P10652" s="401" t="str">
        <f>TEXT(daily!$B10652,"mmmm")</f>
        <v>January</v>
      </c>
      <c r="R10652" s="313" t="str">
        <f t="shared" si="206"/>
        <v>1900</v>
      </c>
    </row>
    <row r="10653" ht="24" customHeight="1" spans="16:18">
      <c r="P10653" s="400" t="str">
        <f>TEXT(daily!$B10653,"mmmm")</f>
        <v>January</v>
      </c>
      <c r="R10653" s="313" t="str">
        <f t="shared" si="206"/>
        <v>1900</v>
      </c>
    </row>
    <row r="10654" ht="24" customHeight="1" spans="16:18">
      <c r="P10654" s="401" t="str">
        <f>TEXT(daily!$B10654,"mmmm")</f>
        <v>January</v>
      </c>
      <c r="R10654" s="313" t="str">
        <f t="shared" si="206"/>
        <v>1900</v>
      </c>
    </row>
    <row r="10655" ht="24" customHeight="1" spans="16:18">
      <c r="P10655" s="400" t="str">
        <f>TEXT(daily!$B10655,"mmmm")</f>
        <v>January</v>
      </c>
      <c r="R10655" s="313" t="str">
        <f t="shared" si="206"/>
        <v>1900</v>
      </c>
    </row>
    <row r="10656" ht="24" customHeight="1" spans="16:18">
      <c r="P10656" s="401" t="str">
        <f>TEXT(daily!$B10656,"mmmm")</f>
        <v>January</v>
      </c>
      <c r="R10656" s="313" t="str">
        <f t="shared" si="206"/>
        <v>1900</v>
      </c>
    </row>
    <row r="10657" ht="24" customHeight="1" spans="16:18">
      <c r="P10657" s="400" t="str">
        <f>TEXT(daily!$B10657,"mmmm")</f>
        <v>January</v>
      </c>
      <c r="R10657" s="313" t="str">
        <f t="shared" si="206"/>
        <v>1900</v>
      </c>
    </row>
    <row r="10658" ht="24" customHeight="1" spans="16:18">
      <c r="P10658" s="401" t="str">
        <f>TEXT(daily!$B10658,"mmmm")</f>
        <v>January</v>
      </c>
      <c r="R10658" s="313" t="str">
        <f t="shared" si="206"/>
        <v>1900</v>
      </c>
    </row>
    <row r="10659" ht="24" customHeight="1" spans="16:18">
      <c r="P10659" s="400" t="str">
        <f>TEXT(daily!$B10659,"mmmm")</f>
        <v>January</v>
      </c>
      <c r="R10659" s="313" t="str">
        <f t="shared" si="206"/>
        <v>1900</v>
      </c>
    </row>
    <row r="10660" ht="24" customHeight="1" spans="16:18">
      <c r="P10660" s="401" t="str">
        <f>TEXT(daily!$B10660,"mmmm")</f>
        <v>January</v>
      </c>
      <c r="R10660" s="313" t="str">
        <f t="shared" si="206"/>
        <v>1900</v>
      </c>
    </row>
    <row r="10661" ht="24" customHeight="1" spans="16:18">
      <c r="P10661" s="400" t="str">
        <f>TEXT(daily!$B10661,"mmmm")</f>
        <v>January</v>
      </c>
      <c r="R10661" s="313" t="str">
        <f t="shared" si="206"/>
        <v>1900</v>
      </c>
    </row>
    <row r="10662" ht="24" customHeight="1" spans="16:18">
      <c r="P10662" s="401" t="str">
        <f>TEXT(daily!$B10662,"mmmm")</f>
        <v>January</v>
      </c>
      <c r="R10662" s="313" t="str">
        <f t="shared" si="206"/>
        <v>1900</v>
      </c>
    </row>
    <row r="10663" ht="24" customHeight="1" spans="16:18">
      <c r="P10663" s="400" t="str">
        <f>TEXT(daily!$B10663,"mmmm")</f>
        <v>January</v>
      </c>
      <c r="R10663" s="313" t="str">
        <f t="shared" si="206"/>
        <v>1900</v>
      </c>
    </row>
    <row r="10664" ht="24" customHeight="1" spans="16:18">
      <c r="P10664" s="401" t="str">
        <f>TEXT(daily!$B10664,"mmmm")</f>
        <v>January</v>
      </c>
      <c r="R10664" s="313" t="str">
        <f t="shared" si="206"/>
        <v>1900</v>
      </c>
    </row>
    <row r="10665" ht="24" customHeight="1" spans="16:18">
      <c r="P10665" s="400" t="str">
        <f>TEXT(daily!$B10665,"mmmm")</f>
        <v>January</v>
      </c>
      <c r="R10665" s="313" t="str">
        <f t="shared" si="206"/>
        <v>1900</v>
      </c>
    </row>
    <row r="10666" ht="24" customHeight="1" spans="16:18">
      <c r="P10666" s="401" t="str">
        <f>TEXT(daily!$B10666,"mmmm")</f>
        <v>January</v>
      </c>
      <c r="R10666" s="313" t="str">
        <f t="shared" si="206"/>
        <v>1900</v>
      </c>
    </row>
    <row r="10667" ht="24" customHeight="1" spans="16:18">
      <c r="P10667" s="400" t="str">
        <f>TEXT(daily!$B10667,"mmmm")</f>
        <v>January</v>
      </c>
      <c r="R10667" s="313" t="str">
        <f t="shared" si="206"/>
        <v>1900</v>
      </c>
    </row>
    <row r="10668" ht="24" customHeight="1" spans="16:18">
      <c r="P10668" s="401" t="str">
        <f>TEXT(daily!$B10668,"mmmm")</f>
        <v>January</v>
      </c>
      <c r="R10668" s="313" t="str">
        <f t="shared" si="206"/>
        <v>1900</v>
      </c>
    </row>
    <row r="10669" ht="24" customHeight="1" spans="16:18">
      <c r="P10669" s="400" t="str">
        <f>TEXT(daily!$B10669,"mmmm")</f>
        <v>January</v>
      </c>
      <c r="R10669" s="313" t="str">
        <f t="shared" si="206"/>
        <v>1900</v>
      </c>
    </row>
    <row r="10670" ht="24" customHeight="1" spans="16:18">
      <c r="P10670" s="401" t="str">
        <f>TEXT(daily!$B10670,"mmmm")</f>
        <v>January</v>
      </c>
      <c r="R10670" s="313" t="str">
        <f t="shared" si="206"/>
        <v>1900</v>
      </c>
    </row>
    <row r="10671" ht="24" customHeight="1" spans="16:18">
      <c r="P10671" s="400" t="str">
        <f>TEXT(daily!$B10671,"mmmm")</f>
        <v>January</v>
      </c>
      <c r="R10671" s="313" t="str">
        <f t="shared" si="206"/>
        <v>1900</v>
      </c>
    </row>
    <row r="10672" ht="24" customHeight="1" spans="16:18">
      <c r="P10672" s="401" t="str">
        <f>TEXT(daily!$B10672,"mmmm")</f>
        <v>January</v>
      </c>
      <c r="R10672" s="313" t="str">
        <f t="shared" si="206"/>
        <v>1900</v>
      </c>
    </row>
    <row r="10673" ht="24" customHeight="1" spans="16:18">
      <c r="P10673" s="400" t="str">
        <f>TEXT(daily!$B10673,"mmmm")</f>
        <v>January</v>
      </c>
      <c r="R10673" s="313" t="str">
        <f t="shared" si="206"/>
        <v>1900</v>
      </c>
    </row>
    <row r="10674" ht="24" customHeight="1" spans="16:18">
      <c r="P10674" s="401" t="str">
        <f>TEXT(daily!$B10674,"mmmm")</f>
        <v>January</v>
      </c>
      <c r="R10674" s="313" t="str">
        <f t="shared" si="206"/>
        <v>1900</v>
      </c>
    </row>
    <row r="10675" ht="24" customHeight="1" spans="16:18">
      <c r="P10675" s="400" t="str">
        <f>TEXT(daily!$B10675,"mmmm")</f>
        <v>January</v>
      </c>
      <c r="R10675" s="313" t="str">
        <f t="shared" si="206"/>
        <v>1900</v>
      </c>
    </row>
    <row r="10676" ht="24" customHeight="1" spans="16:18">
      <c r="P10676" s="401" t="str">
        <f>TEXT(daily!$B10676,"mmmm")</f>
        <v>January</v>
      </c>
      <c r="R10676" s="313" t="str">
        <f t="shared" si="206"/>
        <v>1900</v>
      </c>
    </row>
    <row r="10677" ht="24" customHeight="1" spans="16:18">
      <c r="P10677" s="400" t="str">
        <f>TEXT(daily!$B10677,"mmmm")</f>
        <v>January</v>
      </c>
      <c r="R10677" s="313" t="str">
        <f t="shared" si="206"/>
        <v>1900</v>
      </c>
    </row>
    <row r="10678" ht="24" customHeight="1" spans="16:18">
      <c r="P10678" s="401" t="str">
        <f>TEXT(daily!$B10678,"mmmm")</f>
        <v>January</v>
      </c>
      <c r="R10678" s="313" t="str">
        <f t="shared" si="206"/>
        <v>1900</v>
      </c>
    </row>
    <row r="10679" ht="24" customHeight="1" spans="16:18">
      <c r="P10679" s="400" t="str">
        <f>TEXT(daily!$B10679,"mmmm")</f>
        <v>January</v>
      </c>
      <c r="R10679" s="313" t="str">
        <f t="shared" si="206"/>
        <v>1900</v>
      </c>
    </row>
    <row r="10680" ht="24" customHeight="1" spans="16:18">
      <c r="P10680" s="401" t="str">
        <f>TEXT(daily!$B10680,"mmmm")</f>
        <v>January</v>
      </c>
      <c r="R10680" s="313" t="str">
        <f t="shared" si="206"/>
        <v>1900</v>
      </c>
    </row>
    <row r="10681" ht="24" customHeight="1" spans="16:18">
      <c r="P10681" s="400" t="str">
        <f>TEXT(daily!$B10681,"mmmm")</f>
        <v>January</v>
      </c>
      <c r="R10681" s="313" t="str">
        <f t="shared" si="206"/>
        <v>1900</v>
      </c>
    </row>
    <row r="10682" ht="24" customHeight="1" spans="16:18">
      <c r="P10682" s="401" t="str">
        <f>TEXT(daily!$B10682,"mmmm")</f>
        <v>January</v>
      </c>
      <c r="R10682" s="313" t="str">
        <f t="shared" si="206"/>
        <v>1900</v>
      </c>
    </row>
    <row r="10683" ht="24" customHeight="1" spans="16:18">
      <c r="P10683" s="400" t="str">
        <f>TEXT(daily!$B10683,"mmmm")</f>
        <v>January</v>
      </c>
      <c r="R10683" s="313" t="str">
        <f t="shared" si="206"/>
        <v>1900</v>
      </c>
    </row>
    <row r="10684" ht="24" customHeight="1" spans="16:18">
      <c r="P10684" s="401" t="str">
        <f>TEXT(daily!$B10684,"mmmm")</f>
        <v>January</v>
      </c>
      <c r="R10684" s="313" t="str">
        <f t="shared" si="206"/>
        <v>1900</v>
      </c>
    </row>
    <row r="10685" ht="24" customHeight="1" spans="16:18">
      <c r="P10685" s="400" t="str">
        <f>TEXT(daily!$B10685,"mmmm")</f>
        <v>January</v>
      </c>
      <c r="R10685" s="313" t="str">
        <f t="shared" si="206"/>
        <v>1900</v>
      </c>
    </row>
    <row r="10686" ht="24" customHeight="1" spans="16:18">
      <c r="P10686" s="401" t="str">
        <f>TEXT(daily!$B10686,"mmmm")</f>
        <v>January</v>
      </c>
      <c r="R10686" s="313" t="str">
        <f t="shared" si="206"/>
        <v>1900</v>
      </c>
    </row>
    <row r="10687" ht="24" customHeight="1" spans="16:18">
      <c r="P10687" s="400" t="str">
        <f>TEXT(daily!$B10687,"mmmm")</f>
        <v>January</v>
      </c>
      <c r="R10687" s="313" t="str">
        <f t="shared" si="206"/>
        <v>1900</v>
      </c>
    </row>
    <row r="10688" ht="24" customHeight="1" spans="16:18">
      <c r="P10688" s="401" t="str">
        <f>TEXT(daily!$B10688,"mmmm")</f>
        <v>January</v>
      </c>
      <c r="R10688" s="313" t="str">
        <f t="shared" si="206"/>
        <v>1900</v>
      </c>
    </row>
    <row r="10689" ht="24" customHeight="1" spans="16:18">
      <c r="P10689" s="400" t="str">
        <f>TEXT(daily!$B10689,"mmmm")</f>
        <v>January</v>
      </c>
      <c r="R10689" s="313" t="str">
        <f t="shared" si="206"/>
        <v>1900</v>
      </c>
    </row>
    <row r="10690" ht="24" customHeight="1" spans="16:18">
      <c r="P10690" s="401" t="str">
        <f>TEXT(daily!$B10690,"mmmm")</f>
        <v>January</v>
      </c>
      <c r="R10690" s="313" t="str">
        <f t="shared" si="206"/>
        <v>1900</v>
      </c>
    </row>
    <row r="10691" ht="24" customHeight="1" spans="16:18">
      <c r="P10691" s="400" t="str">
        <f>TEXT(daily!$B10691,"mmmm")</f>
        <v>January</v>
      </c>
      <c r="R10691" s="313" t="str">
        <f t="shared" si="206"/>
        <v>1900</v>
      </c>
    </row>
    <row r="10692" ht="24" customHeight="1" spans="16:18">
      <c r="P10692" s="401" t="str">
        <f>TEXT(daily!$B10692,"mmmm")</f>
        <v>January</v>
      </c>
      <c r="R10692" s="313" t="str">
        <f t="shared" si="206"/>
        <v>1900</v>
      </c>
    </row>
    <row r="10693" ht="24" customHeight="1" spans="16:18">
      <c r="P10693" s="400" t="str">
        <f>TEXT(daily!$B10693,"mmmm")</f>
        <v>January</v>
      </c>
      <c r="R10693" s="313" t="str">
        <f t="shared" si="206"/>
        <v>1900</v>
      </c>
    </row>
    <row r="10694" ht="24" customHeight="1" spans="16:18">
      <c r="P10694" s="401" t="str">
        <f>TEXT(daily!$B10694,"mmmm")</f>
        <v>January</v>
      </c>
      <c r="R10694" s="313" t="str">
        <f t="shared" si="206"/>
        <v>1900</v>
      </c>
    </row>
    <row r="10695" ht="24" customHeight="1" spans="16:18">
      <c r="P10695" s="400" t="str">
        <f>TEXT(daily!$B10695,"mmmm")</f>
        <v>January</v>
      </c>
      <c r="R10695" s="313" t="str">
        <f t="shared" si="206"/>
        <v>1900</v>
      </c>
    </row>
    <row r="10696" ht="24" customHeight="1" spans="16:18">
      <c r="P10696" s="401" t="str">
        <f>TEXT(daily!$B10696,"mmmm")</f>
        <v>January</v>
      </c>
      <c r="R10696" s="313" t="str">
        <f t="shared" si="206"/>
        <v>1900</v>
      </c>
    </row>
    <row r="10697" ht="24" customHeight="1" spans="16:18">
      <c r="P10697" s="400" t="str">
        <f>TEXT(daily!$B10697,"mmmm")</f>
        <v>January</v>
      </c>
      <c r="R10697" s="313" t="str">
        <f t="shared" si="206"/>
        <v>1900</v>
      </c>
    </row>
    <row r="10698" ht="24" customHeight="1" spans="16:18">
      <c r="P10698" s="401" t="str">
        <f>TEXT(daily!$B10698,"mmmm")</f>
        <v>January</v>
      </c>
      <c r="R10698" s="313" t="str">
        <f t="shared" si="206"/>
        <v>1900</v>
      </c>
    </row>
    <row r="10699" ht="24" customHeight="1" spans="16:18">
      <c r="P10699" s="400" t="str">
        <f>TEXT(daily!$B10699,"mmmm")</f>
        <v>January</v>
      </c>
      <c r="R10699" s="313" t="str">
        <f t="shared" si="206"/>
        <v>1900</v>
      </c>
    </row>
    <row r="10700" ht="24" customHeight="1" spans="16:18">
      <c r="P10700" s="401" t="str">
        <f>TEXT(daily!$B10700,"mmmm")</f>
        <v>January</v>
      </c>
      <c r="R10700" s="313" t="str">
        <f t="shared" si="206"/>
        <v>1900</v>
      </c>
    </row>
    <row r="10701" ht="24" customHeight="1" spans="16:18">
      <c r="P10701" s="400" t="str">
        <f>TEXT(daily!$B10701,"mmmm")</f>
        <v>January</v>
      </c>
      <c r="R10701" s="313" t="str">
        <f t="shared" si="206"/>
        <v>1900</v>
      </c>
    </row>
    <row r="10702" ht="24" customHeight="1" spans="16:18">
      <c r="P10702" s="401" t="str">
        <f>TEXT(daily!$B10702,"mmmm")</f>
        <v>January</v>
      </c>
      <c r="R10702" s="313" t="str">
        <f t="shared" si="206"/>
        <v>1900</v>
      </c>
    </row>
    <row r="10703" ht="24" customHeight="1" spans="16:18">
      <c r="P10703" s="400" t="str">
        <f>TEXT(daily!$B10703,"mmmm")</f>
        <v>January</v>
      </c>
      <c r="R10703" s="313" t="str">
        <f t="shared" ref="R10703:R10766" si="207">TEXT(B10703,"yyyy")</f>
        <v>1900</v>
      </c>
    </row>
    <row r="10704" ht="24" customHeight="1" spans="16:18">
      <c r="P10704" s="401" t="str">
        <f>TEXT(daily!$B10704,"mmmm")</f>
        <v>January</v>
      </c>
      <c r="R10704" s="313" t="str">
        <f t="shared" si="207"/>
        <v>1900</v>
      </c>
    </row>
    <row r="10705" ht="24" customHeight="1" spans="16:18">
      <c r="P10705" s="400" t="str">
        <f>TEXT(daily!$B10705,"mmmm")</f>
        <v>January</v>
      </c>
      <c r="R10705" s="313" t="str">
        <f t="shared" si="207"/>
        <v>1900</v>
      </c>
    </row>
    <row r="10706" ht="24" customHeight="1" spans="16:18">
      <c r="P10706" s="401" t="str">
        <f>TEXT(daily!$B10706,"mmmm")</f>
        <v>January</v>
      </c>
      <c r="R10706" s="313" t="str">
        <f t="shared" si="207"/>
        <v>1900</v>
      </c>
    </row>
    <row r="10707" ht="24" customHeight="1" spans="16:18">
      <c r="P10707" s="400" t="str">
        <f>TEXT(daily!$B10707,"mmmm")</f>
        <v>January</v>
      </c>
      <c r="R10707" s="313" t="str">
        <f t="shared" si="207"/>
        <v>1900</v>
      </c>
    </row>
    <row r="10708" ht="24" customHeight="1" spans="16:18">
      <c r="P10708" s="401" t="str">
        <f>TEXT(daily!$B10708,"mmmm")</f>
        <v>January</v>
      </c>
      <c r="R10708" s="313" t="str">
        <f t="shared" si="207"/>
        <v>1900</v>
      </c>
    </row>
    <row r="10709" ht="24" customHeight="1" spans="16:18">
      <c r="P10709" s="400" t="str">
        <f>TEXT(daily!$B10709,"mmmm")</f>
        <v>January</v>
      </c>
      <c r="R10709" s="313" t="str">
        <f t="shared" si="207"/>
        <v>1900</v>
      </c>
    </row>
    <row r="10710" ht="24" customHeight="1" spans="16:18">
      <c r="P10710" s="401" t="str">
        <f>TEXT(daily!$B10710,"mmmm")</f>
        <v>January</v>
      </c>
      <c r="R10710" s="313" t="str">
        <f t="shared" si="207"/>
        <v>1900</v>
      </c>
    </row>
    <row r="10711" ht="24" customHeight="1" spans="16:18">
      <c r="P10711" s="400" t="str">
        <f>TEXT(daily!$B10711,"mmmm")</f>
        <v>January</v>
      </c>
      <c r="R10711" s="313" t="str">
        <f t="shared" si="207"/>
        <v>1900</v>
      </c>
    </row>
    <row r="10712" ht="24" customHeight="1" spans="16:18">
      <c r="P10712" s="401" t="str">
        <f>TEXT(daily!$B10712,"mmmm")</f>
        <v>January</v>
      </c>
      <c r="R10712" s="313" t="str">
        <f t="shared" si="207"/>
        <v>1900</v>
      </c>
    </row>
    <row r="10713" ht="24" customHeight="1" spans="16:18">
      <c r="P10713" s="400" t="str">
        <f>TEXT(daily!$B10713,"mmmm")</f>
        <v>January</v>
      </c>
      <c r="R10713" s="313" t="str">
        <f t="shared" si="207"/>
        <v>1900</v>
      </c>
    </row>
    <row r="10714" ht="24" customHeight="1" spans="16:18">
      <c r="P10714" s="401" t="str">
        <f>TEXT(daily!$B10714,"mmmm")</f>
        <v>January</v>
      </c>
      <c r="R10714" s="313" t="str">
        <f t="shared" si="207"/>
        <v>1900</v>
      </c>
    </row>
    <row r="10715" ht="24" customHeight="1" spans="16:18">
      <c r="P10715" s="400" t="str">
        <f>TEXT(daily!$B10715,"mmmm")</f>
        <v>January</v>
      </c>
      <c r="R10715" s="313" t="str">
        <f t="shared" si="207"/>
        <v>1900</v>
      </c>
    </row>
    <row r="10716" ht="24" customHeight="1" spans="16:18">
      <c r="P10716" s="401" t="str">
        <f>TEXT(daily!$B10716,"mmmm")</f>
        <v>January</v>
      </c>
      <c r="R10716" s="313" t="str">
        <f t="shared" si="207"/>
        <v>1900</v>
      </c>
    </row>
    <row r="10717" ht="24" customHeight="1" spans="16:18">
      <c r="P10717" s="400" t="str">
        <f>TEXT(daily!$B10717,"mmmm")</f>
        <v>January</v>
      </c>
      <c r="R10717" s="313" t="str">
        <f t="shared" si="207"/>
        <v>1900</v>
      </c>
    </row>
    <row r="10718" ht="24" customHeight="1" spans="16:18">
      <c r="P10718" s="401" t="str">
        <f>TEXT(daily!$B10718,"mmmm")</f>
        <v>January</v>
      </c>
      <c r="R10718" s="313" t="str">
        <f t="shared" si="207"/>
        <v>1900</v>
      </c>
    </row>
    <row r="10719" ht="24" customHeight="1" spans="16:18">
      <c r="P10719" s="400" t="str">
        <f>TEXT(daily!$B10719,"mmmm")</f>
        <v>January</v>
      </c>
      <c r="R10719" s="313" t="str">
        <f t="shared" si="207"/>
        <v>1900</v>
      </c>
    </row>
    <row r="10720" ht="24" customHeight="1" spans="16:18">
      <c r="P10720" s="401" t="str">
        <f>TEXT(daily!$B10720,"mmmm")</f>
        <v>January</v>
      </c>
      <c r="R10720" s="313" t="str">
        <f t="shared" si="207"/>
        <v>1900</v>
      </c>
    </row>
    <row r="10721" ht="24" customHeight="1" spans="16:18">
      <c r="P10721" s="400" t="str">
        <f>TEXT(daily!$B10721,"mmmm")</f>
        <v>January</v>
      </c>
      <c r="R10721" s="313" t="str">
        <f t="shared" si="207"/>
        <v>1900</v>
      </c>
    </row>
    <row r="10722" ht="24" customHeight="1" spans="16:18">
      <c r="P10722" s="401" t="str">
        <f>TEXT(daily!$B10722,"mmmm")</f>
        <v>January</v>
      </c>
      <c r="R10722" s="313" t="str">
        <f t="shared" si="207"/>
        <v>1900</v>
      </c>
    </row>
    <row r="10723" ht="24" customHeight="1" spans="16:18">
      <c r="P10723" s="400" t="str">
        <f>TEXT(daily!$B10723,"mmmm")</f>
        <v>January</v>
      </c>
      <c r="R10723" s="313" t="str">
        <f t="shared" si="207"/>
        <v>1900</v>
      </c>
    </row>
    <row r="10724" ht="24" customHeight="1" spans="16:18">
      <c r="P10724" s="401" t="str">
        <f>TEXT(daily!$B10724,"mmmm")</f>
        <v>January</v>
      </c>
      <c r="R10724" s="313" t="str">
        <f t="shared" si="207"/>
        <v>1900</v>
      </c>
    </row>
    <row r="10725" ht="24" customHeight="1" spans="16:18">
      <c r="P10725" s="400" t="str">
        <f>TEXT(daily!$B10725,"mmmm")</f>
        <v>January</v>
      </c>
      <c r="R10725" s="313" t="str">
        <f t="shared" si="207"/>
        <v>1900</v>
      </c>
    </row>
    <row r="10726" ht="24" customHeight="1" spans="16:18">
      <c r="P10726" s="401" t="str">
        <f>TEXT(daily!$B10726,"mmmm")</f>
        <v>January</v>
      </c>
      <c r="R10726" s="313" t="str">
        <f t="shared" si="207"/>
        <v>1900</v>
      </c>
    </row>
    <row r="10727" ht="24" customHeight="1" spans="16:18">
      <c r="P10727" s="400" t="str">
        <f>TEXT(daily!$B10727,"mmmm")</f>
        <v>January</v>
      </c>
      <c r="R10727" s="313" t="str">
        <f t="shared" si="207"/>
        <v>1900</v>
      </c>
    </row>
    <row r="10728" ht="24" customHeight="1" spans="16:18">
      <c r="P10728" s="401" t="str">
        <f>TEXT(daily!$B10728,"mmmm")</f>
        <v>January</v>
      </c>
      <c r="R10728" s="313" t="str">
        <f t="shared" si="207"/>
        <v>1900</v>
      </c>
    </row>
    <row r="10729" ht="24" customHeight="1" spans="16:18">
      <c r="P10729" s="400" t="str">
        <f>TEXT(daily!$B10729,"mmmm")</f>
        <v>January</v>
      </c>
      <c r="R10729" s="313" t="str">
        <f t="shared" si="207"/>
        <v>1900</v>
      </c>
    </row>
    <row r="10730" ht="24" customHeight="1" spans="16:18">
      <c r="P10730" s="401" t="str">
        <f>TEXT(daily!$B10730,"mmmm")</f>
        <v>January</v>
      </c>
      <c r="R10730" s="313" t="str">
        <f t="shared" si="207"/>
        <v>1900</v>
      </c>
    </row>
    <row r="10731" ht="24" customHeight="1" spans="16:18">
      <c r="P10731" s="400" t="str">
        <f>TEXT(daily!$B10731,"mmmm")</f>
        <v>January</v>
      </c>
      <c r="R10731" s="313" t="str">
        <f t="shared" si="207"/>
        <v>1900</v>
      </c>
    </row>
    <row r="10732" ht="24" customHeight="1" spans="16:18">
      <c r="P10732" s="401" t="str">
        <f>TEXT(daily!$B10732,"mmmm")</f>
        <v>January</v>
      </c>
      <c r="R10732" s="313" t="str">
        <f t="shared" si="207"/>
        <v>1900</v>
      </c>
    </row>
    <row r="10733" ht="24" customHeight="1" spans="16:18">
      <c r="P10733" s="400" t="str">
        <f>TEXT(daily!$B10733,"mmmm")</f>
        <v>January</v>
      </c>
      <c r="R10733" s="313" t="str">
        <f t="shared" si="207"/>
        <v>1900</v>
      </c>
    </row>
    <row r="10734" ht="24" customHeight="1" spans="16:18">
      <c r="P10734" s="401" t="str">
        <f>TEXT(daily!$B10734,"mmmm")</f>
        <v>January</v>
      </c>
      <c r="R10734" s="313" t="str">
        <f t="shared" si="207"/>
        <v>1900</v>
      </c>
    </row>
    <row r="10735" ht="24" customHeight="1" spans="16:18">
      <c r="P10735" s="400" t="str">
        <f>TEXT(daily!$B10735,"mmmm")</f>
        <v>January</v>
      </c>
      <c r="R10735" s="313" t="str">
        <f t="shared" si="207"/>
        <v>1900</v>
      </c>
    </row>
    <row r="10736" ht="24" customHeight="1" spans="16:18">
      <c r="P10736" s="401" t="str">
        <f>TEXT(daily!$B10736,"mmmm")</f>
        <v>January</v>
      </c>
      <c r="R10736" s="313" t="str">
        <f t="shared" si="207"/>
        <v>1900</v>
      </c>
    </row>
    <row r="10737" ht="24" customHeight="1" spans="16:18">
      <c r="P10737" s="400" t="str">
        <f>TEXT(daily!$B10737,"mmmm")</f>
        <v>January</v>
      </c>
      <c r="R10737" s="313" t="str">
        <f t="shared" si="207"/>
        <v>1900</v>
      </c>
    </row>
    <row r="10738" ht="24" customHeight="1" spans="16:18">
      <c r="P10738" s="401" t="str">
        <f>TEXT(daily!$B10738,"mmmm")</f>
        <v>January</v>
      </c>
      <c r="R10738" s="313" t="str">
        <f t="shared" si="207"/>
        <v>1900</v>
      </c>
    </row>
    <row r="10739" ht="24" customHeight="1" spans="16:18">
      <c r="P10739" s="400" t="str">
        <f>TEXT(daily!$B10739,"mmmm")</f>
        <v>January</v>
      </c>
      <c r="R10739" s="313" t="str">
        <f t="shared" si="207"/>
        <v>1900</v>
      </c>
    </row>
    <row r="10740" ht="24" customHeight="1" spans="16:18">
      <c r="P10740" s="401" t="str">
        <f>TEXT(daily!$B10740,"mmmm")</f>
        <v>January</v>
      </c>
      <c r="R10740" s="313" t="str">
        <f t="shared" si="207"/>
        <v>1900</v>
      </c>
    </row>
    <row r="10741" ht="24" customHeight="1" spans="16:18">
      <c r="P10741" s="400" t="str">
        <f>TEXT(daily!$B10741,"mmmm")</f>
        <v>January</v>
      </c>
      <c r="R10741" s="313" t="str">
        <f t="shared" si="207"/>
        <v>1900</v>
      </c>
    </row>
    <row r="10742" ht="24" customHeight="1" spans="16:18">
      <c r="P10742" s="401" t="str">
        <f>TEXT(daily!$B10742,"mmmm")</f>
        <v>January</v>
      </c>
      <c r="R10742" s="313" t="str">
        <f t="shared" si="207"/>
        <v>1900</v>
      </c>
    </row>
    <row r="10743" ht="24" customHeight="1" spans="16:18">
      <c r="P10743" s="400" t="str">
        <f>TEXT(daily!$B10743,"mmmm")</f>
        <v>January</v>
      </c>
      <c r="R10743" s="313" t="str">
        <f t="shared" si="207"/>
        <v>1900</v>
      </c>
    </row>
    <row r="10744" ht="24" customHeight="1" spans="16:18">
      <c r="P10744" s="401" t="str">
        <f>TEXT(daily!$B10744,"mmmm")</f>
        <v>January</v>
      </c>
      <c r="R10744" s="313" t="str">
        <f t="shared" si="207"/>
        <v>1900</v>
      </c>
    </row>
    <row r="10745" ht="24" customHeight="1" spans="16:18">
      <c r="P10745" s="400" t="str">
        <f>TEXT(daily!$B10745,"mmmm")</f>
        <v>January</v>
      </c>
      <c r="R10745" s="313" t="str">
        <f t="shared" si="207"/>
        <v>1900</v>
      </c>
    </row>
    <row r="10746" ht="24" customHeight="1" spans="16:18">
      <c r="P10746" s="401" t="str">
        <f>TEXT(daily!$B10746,"mmmm")</f>
        <v>January</v>
      </c>
      <c r="R10746" s="313" t="str">
        <f t="shared" si="207"/>
        <v>1900</v>
      </c>
    </row>
    <row r="10747" ht="24" customHeight="1" spans="16:18">
      <c r="P10747" s="400" t="str">
        <f>TEXT(daily!$B10747,"mmmm")</f>
        <v>January</v>
      </c>
      <c r="R10747" s="313" t="str">
        <f t="shared" si="207"/>
        <v>1900</v>
      </c>
    </row>
    <row r="10748" ht="24" customHeight="1" spans="16:18">
      <c r="P10748" s="401" t="str">
        <f>TEXT(daily!$B10748,"mmmm")</f>
        <v>January</v>
      </c>
      <c r="R10748" s="313" t="str">
        <f t="shared" si="207"/>
        <v>1900</v>
      </c>
    </row>
    <row r="10749" ht="24" customHeight="1" spans="16:18">
      <c r="P10749" s="400" t="str">
        <f>TEXT(daily!$B10749,"mmmm")</f>
        <v>January</v>
      </c>
      <c r="R10749" s="313" t="str">
        <f t="shared" si="207"/>
        <v>1900</v>
      </c>
    </row>
    <row r="10750" ht="24" customHeight="1" spans="16:18">
      <c r="P10750" s="401" t="str">
        <f>TEXT(daily!$B10750,"mmmm")</f>
        <v>January</v>
      </c>
      <c r="R10750" s="313" t="str">
        <f t="shared" si="207"/>
        <v>1900</v>
      </c>
    </row>
    <row r="10751" ht="24" customHeight="1" spans="16:18">
      <c r="P10751" s="400" t="str">
        <f>TEXT(daily!$B10751,"mmmm")</f>
        <v>January</v>
      </c>
      <c r="R10751" s="313" t="str">
        <f t="shared" si="207"/>
        <v>1900</v>
      </c>
    </row>
    <row r="10752" ht="24" customHeight="1" spans="16:18">
      <c r="P10752" s="401" t="str">
        <f>TEXT(daily!$B10752,"mmmm")</f>
        <v>January</v>
      </c>
      <c r="R10752" s="313" t="str">
        <f t="shared" si="207"/>
        <v>1900</v>
      </c>
    </row>
    <row r="10753" ht="24" customHeight="1" spans="16:18">
      <c r="P10753" s="400" t="str">
        <f>TEXT(daily!$B10753,"mmmm")</f>
        <v>January</v>
      </c>
      <c r="R10753" s="313" t="str">
        <f t="shared" si="207"/>
        <v>1900</v>
      </c>
    </row>
    <row r="10754" ht="24" customHeight="1" spans="16:18">
      <c r="P10754" s="401" t="str">
        <f>TEXT(daily!$B10754,"mmmm")</f>
        <v>January</v>
      </c>
      <c r="R10754" s="313" t="str">
        <f t="shared" si="207"/>
        <v>1900</v>
      </c>
    </row>
    <row r="10755" ht="24" customHeight="1" spans="16:18">
      <c r="P10755" s="400" t="str">
        <f>TEXT(daily!$B10755,"mmmm")</f>
        <v>January</v>
      </c>
      <c r="R10755" s="313" t="str">
        <f t="shared" si="207"/>
        <v>1900</v>
      </c>
    </row>
    <row r="10756" ht="24" customHeight="1" spans="16:18">
      <c r="P10756" s="401" t="str">
        <f>TEXT(daily!$B10756,"mmmm")</f>
        <v>January</v>
      </c>
      <c r="R10756" s="313" t="str">
        <f t="shared" si="207"/>
        <v>1900</v>
      </c>
    </row>
    <row r="10757" ht="24" customHeight="1" spans="16:18">
      <c r="P10757" s="400" t="str">
        <f>TEXT(daily!$B10757,"mmmm")</f>
        <v>January</v>
      </c>
      <c r="R10757" s="313" t="str">
        <f t="shared" si="207"/>
        <v>1900</v>
      </c>
    </row>
    <row r="10758" ht="24" customHeight="1" spans="16:18">
      <c r="P10758" s="401" t="str">
        <f>TEXT(daily!$B10758,"mmmm")</f>
        <v>January</v>
      </c>
      <c r="R10758" s="313" t="str">
        <f t="shared" si="207"/>
        <v>1900</v>
      </c>
    </row>
    <row r="10759" ht="24" customHeight="1" spans="16:18">
      <c r="P10759" s="400" t="str">
        <f>TEXT(daily!$B10759,"mmmm")</f>
        <v>January</v>
      </c>
      <c r="R10759" s="313" t="str">
        <f t="shared" si="207"/>
        <v>1900</v>
      </c>
    </row>
    <row r="10760" ht="24" customHeight="1" spans="16:18">
      <c r="P10760" s="401" t="str">
        <f>TEXT(daily!$B10760,"mmmm")</f>
        <v>January</v>
      </c>
      <c r="R10760" s="313" t="str">
        <f t="shared" si="207"/>
        <v>1900</v>
      </c>
    </row>
    <row r="10761" ht="24" customHeight="1" spans="16:18">
      <c r="P10761" s="400" t="str">
        <f>TEXT(daily!$B10761,"mmmm")</f>
        <v>January</v>
      </c>
      <c r="R10761" s="313" t="str">
        <f t="shared" si="207"/>
        <v>1900</v>
      </c>
    </row>
    <row r="10762" ht="24" customHeight="1" spans="16:18">
      <c r="P10762" s="401" t="str">
        <f>TEXT(daily!$B10762,"mmmm")</f>
        <v>January</v>
      </c>
      <c r="R10762" s="313" t="str">
        <f t="shared" si="207"/>
        <v>1900</v>
      </c>
    </row>
    <row r="10763" ht="24" customHeight="1" spans="16:18">
      <c r="P10763" s="400" t="str">
        <f>TEXT(daily!$B10763,"mmmm")</f>
        <v>January</v>
      </c>
      <c r="R10763" s="313" t="str">
        <f t="shared" si="207"/>
        <v>1900</v>
      </c>
    </row>
    <row r="10764" ht="24" customHeight="1" spans="16:18">
      <c r="P10764" s="401" t="str">
        <f>TEXT(daily!$B10764,"mmmm")</f>
        <v>January</v>
      </c>
      <c r="R10764" s="313" t="str">
        <f t="shared" si="207"/>
        <v>1900</v>
      </c>
    </row>
    <row r="10765" ht="24" customHeight="1" spans="16:18">
      <c r="P10765" s="400" t="str">
        <f>TEXT(daily!$B10765,"mmmm")</f>
        <v>January</v>
      </c>
      <c r="R10765" s="313" t="str">
        <f t="shared" si="207"/>
        <v>1900</v>
      </c>
    </row>
    <row r="10766" ht="24" customHeight="1" spans="16:18">
      <c r="P10766" s="401" t="str">
        <f>TEXT(daily!$B10766,"mmmm")</f>
        <v>January</v>
      </c>
      <c r="R10766" s="313" t="str">
        <f t="shared" si="207"/>
        <v>1900</v>
      </c>
    </row>
    <row r="10767" ht="24" customHeight="1" spans="16:18">
      <c r="P10767" s="400" t="str">
        <f>TEXT(daily!$B10767,"mmmm")</f>
        <v>January</v>
      </c>
      <c r="R10767" s="313" t="str">
        <f t="shared" ref="R10767:R10830" si="208">TEXT(B10767,"yyyy")</f>
        <v>1900</v>
      </c>
    </row>
    <row r="10768" ht="24" customHeight="1" spans="16:18">
      <c r="P10768" s="401" t="str">
        <f>TEXT(daily!$B10768,"mmmm")</f>
        <v>January</v>
      </c>
      <c r="R10768" s="313" t="str">
        <f t="shared" si="208"/>
        <v>1900</v>
      </c>
    </row>
    <row r="10769" ht="24" customHeight="1" spans="16:18">
      <c r="P10769" s="400" t="str">
        <f>TEXT(daily!$B10769,"mmmm")</f>
        <v>January</v>
      </c>
      <c r="R10769" s="313" t="str">
        <f t="shared" si="208"/>
        <v>1900</v>
      </c>
    </row>
    <row r="10770" ht="24" customHeight="1" spans="16:18">
      <c r="P10770" s="401" t="str">
        <f>TEXT(daily!$B10770,"mmmm")</f>
        <v>January</v>
      </c>
      <c r="R10770" s="313" t="str">
        <f t="shared" si="208"/>
        <v>1900</v>
      </c>
    </row>
    <row r="10771" ht="24" customHeight="1" spans="16:18">
      <c r="P10771" s="400" t="str">
        <f>TEXT(daily!$B10771,"mmmm")</f>
        <v>January</v>
      </c>
      <c r="R10771" s="313" t="str">
        <f t="shared" si="208"/>
        <v>1900</v>
      </c>
    </row>
    <row r="10772" ht="24" customHeight="1" spans="16:18">
      <c r="P10772" s="401" t="str">
        <f>TEXT(daily!$B10772,"mmmm")</f>
        <v>January</v>
      </c>
      <c r="R10772" s="313" t="str">
        <f t="shared" si="208"/>
        <v>1900</v>
      </c>
    </row>
    <row r="10773" ht="24" customHeight="1" spans="16:18">
      <c r="P10773" s="400" t="str">
        <f>TEXT(daily!$B10773,"mmmm")</f>
        <v>January</v>
      </c>
      <c r="R10773" s="313" t="str">
        <f t="shared" si="208"/>
        <v>1900</v>
      </c>
    </row>
    <row r="10774" ht="24" customHeight="1" spans="16:18">
      <c r="P10774" s="401" t="str">
        <f>TEXT(daily!$B10774,"mmmm")</f>
        <v>January</v>
      </c>
      <c r="R10774" s="313" t="str">
        <f t="shared" si="208"/>
        <v>1900</v>
      </c>
    </row>
    <row r="10775" ht="24" customHeight="1" spans="16:18">
      <c r="P10775" s="400" t="str">
        <f>TEXT(daily!$B10775,"mmmm")</f>
        <v>January</v>
      </c>
      <c r="R10775" s="313" t="str">
        <f t="shared" si="208"/>
        <v>1900</v>
      </c>
    </row>
    <row r="10776" ht="24" customHeight="1" spans="16:18">
      <c r="P10776" s="401" t="str">
        <f>TEXT(daily!$B10776,"mmmm")</f>
        <v>January</v>
      </c>
      <c r="R10776" s="313" t="str">
        <f t="shared" si="208"/>
        <v>1900</v>
      </c>
    </row>
    <row r="10777" ht="24" customHeight="1" spans="16:18">
      <c r="P10777" s="400" t="str">
        <f>TEXT(daily!$B10777,"mmmm")</f>
        <v>January</v>
      </c>
      <c r="R10777" s="313" t="str">
        <f t="shared" si="208"/>
        <v>1900</v>
      </c>
    </row>
    <row r="10778" ht="24" customHeight="1" spans="16:18">
      <c r="P10778" s="401" t="str">
        <f>TEXT(daily!$B10778,"mmmm")</f>
        <v>January</v>
      </c>
      <c r="R10778" s="313" t="str">
        <f t="shared" si="208"/>
        <v>1900</v>
      </c>
    </row>
    <row r="10779" ht="24" customHeight="1" spans="16:18">
      <c r="P10779" s="400" t="str">
        <f>TEXT(daily!$B10779,"mmmm")</f>
        <v>January</v>
      </c>
      <c r="R10779" s="313" t="str">
        <f t="shared" si="208"/>
        <v>1900</v>
      </c>
    </row>
    <row r="10780" ht="24" customHeight="1" spans="16:18">
      <c r="P10780" s="401" t="str">
        <f>TEXT(daily!$B10780,"mmmm")</f>
        <v>January</v>
      </c>
      <c r="R10780" s="313" t="str">
        <f t="shared" si="208"/>
        <v>1900</v>
      </c>
    </row>
    <row r="10781" ht="24" customHeight="1" spans="16:18">
      <c r="P10781" s="400" t="str">
        <f>TEXT(daily!$B10781,"mmmm")</f>
        <v>January</v>
      </c>
      <c r="R10781" s="313" t="str">
        <f t="shared" si="208"/>
        <v>1900</v>
      </c>
    </row>
    <row r="10782" ht="24" customHeight="1" spans="16:18">
      <c r="P10782" s="401" t="str">
        <f>TEXT(daily!$B10782,"mmmm")</f>
        <v>January</v>
      </c>
      <c r="R10782" s="313" t="str">
        <f t="shared" si="208"/>
        <v>1900</v>
      </c>
    </row>
    <row r="10783" ht="24" customHeight="1" spans="16:18">
      <c r="P10783" s="400" t="str">
        <f>TEXT(daily!$B10783,"mmmm")</f>
        <v>January</v>
      </c>
      <c r="R10783" s="313" t="str">
        <f t="shared" si="208"/>
        <v>1900</v>
      </c>
    </row>
    <row r="10784" ht="24" customHeight="1" spans="16:18">
      <c r="P10784" s="401" t="str">
        <f>TEXT(daily!$B10784,"mmmm")</f>
        <v>January</v>
      </c>
      <c r="R10784" s="313" t="str">
        <f t="shared" si="208"/>
        <v>1900</v>
      </c>
    </row>
    <row r="10785" ht="24" customHeight="1" spans="16:18">
      <c r="P10785" s="400" t="str">
        <f>TEXT(daily!$B10785,"mmmm")</f>
        <v>January</v>
      </c>
      <c r="R10785" s="313" t="str">
        <f t="shared" si="208"/>
        <v>1900</v>
      </c>
    </row>
    <row r="10786" ht="24" customHeight="1" spans="16:18">
      <c r="P10786" s="401" t="str">
        <f>TEXT(daily!$B10786,"mmmm")</f>
        <v>January</v>
      </c>
      <c r="R10786" s="313" t="str">
        <f t="shared" si="208"/>
        <v>1900</v>
      </c>
    </row>
    <row r="10787" ht="24" customHeight="1" spans="16:18">
      <c r="P10787" s="400" t="str">
        <f>TEXT(daily!$B10787,"mmmm")</f>
        <v>January</v>
      </c>
      <c r="R10787" s="313" t="str">
        <f t="shared" si="208"/>
        <v>1900</v>
      </c>
    </row>
    <row r="10788" ht="24" customHeight="1" spans="16:18">
      <c r="P10788" s="401" t="str">
        <f>TEXT(daily!$B10788,"mmmm")</f>
        <v>January</v>
      </c>
      <c r="R10788" s="313" t="str">
        <f t="shared" si="208"/>
        <v>1900</v>
      </c>
    </row>
    <row r="10789" ht="24" customHeight="1" spans="16:18">
      <c r="P10789" s="400" t="str">
        <f>TEXT(daily!$B10789,"mmmm")</f>
        <v>January</v>
      </c>
      <c r="R10789" s="313" t="str">
        <f t="shared" si="208"/>
        <v>1900</v>
      </c>
    </row>
    <row r="10790" ht="24" customHeight="1" spans="16:18">
      <c r="P10790" s="401" t="str">
        <f>TEXT(daily!$B10790,"mmmm")</f>
        <v>January</v>
      </c>
      <c r="R10790" s="313" t="str">
        <f t="shared" si="208"/>
        <v>1900</v>
      </c>
    </row>
    <row r="10791" ht="24" customHeight="1" spans="16:18">
      <c r="P10791" s="400" t="str">
        <f>TEXT(daily!$B10791,"mmmm")</f>
        <v>January</v>
      </c>
      <c r="R10791" s="313" t="str">
        <f t="shared" si="208"/>
        <v>1900</v>
      </c>
    </row>
    <row r="10792" ht="24" customHeight="1" spans="16:18">
      <c r="P10792" s="401" t="str">
        <f>TEXT(daily!$B10792,"mmmm")</f>
        <v>January</v>
      </c>
      <c r="R10792" s="313" t="str">
        <f t="shared" si="208"/>
        <v>1900</v>
      </c>
    </row>
    <row r="10793" ht="24" customHeight="1" spans="16:18">
      <c r="P10793" s="400" t="str">
        <f>TEXT(daily!$B10793,"mmmm")</f>
        <v>January</v>
      </c>
      <c r="R10793" s="313" t="str">
        <f t="shared" si="208"/>
        <v>1900</v>
      </c>
    </row>
    <row r="10794" ht="24" customHeight="1" spans="16:18">
      <c r="P10794" s="401" t="str">
        <f>TEXT(daily!$B10794,"mmmm")</f>
        <v>January</v>
      </c>
      <c r="R10794" s="313" t="str">
        <f t="shared" si="208"/>
        <v>1900</v>
      </c>
    </row>
    <row r="10795" ht="24" customHeight="1" spans="16:18">
      <c r="P10795" s="400" t="str">
        <f>TEXT(daily!$B10795,"mmmm")</f>
        <v>January</v>
      </c>
      <c r="R10795" s="313" t="str">
        <f t="shared" si="208"/>
        <v>1900</v>
      </c>
    </row>
    <row r="10796" ht="24" customHeight="1" spans="16:18">
      <c r="P10796" s="401" t="str">
        <f>TEXT(daily!$B10796,"mmmm")</f>
        <v>January</v>
      </c>
      <c r="R10796" s="313" t="str">
        <f t="shared" si="208"/>
        <v>1900</v>
      </c>
    </row>
    <row r="10797" ht="24" customHeight="1" spans="16:18">
      <c r="P10797" s="400" t="str">
        <f>TEXT(daily!$B10797,"mmmm")</f>
        <v>January</v>
      </c>
      <c r="R10797" s="313" t="str">
        <f t="shared" si="208"/>
        <v>1900</v>
      </c>
    </row>
    <row r="10798" ht="24" customHeight="1" spans="16:18">
      <c r="P10798" s="401" t="str">
        <f>TEXT(daily!$B10798,"mmmm")</f>
        <v>January</v>
      </c>
      <c r="R10798" s="313" t="str">
        <f t="shared" si="208"/>
        <v>1900</v>
      </c>
    </row>
    <row r="10799" ht="24" customHeight="1" spans="16:18">
      <c r="P10799" s="400" t="str">
        <f>TEXT(daily!$B10799,"mmmm")</f>
        <v>January</v>
      </c>
      <c r="R10799" s="313" t="str">
        <f t="shared" si="208"/>
        <v>1900</v>
      </c>
    </row>
    <row r="10800" ht="24" customHeight="1" spans="16:18">
      <c r="P10800" s="401" t="str">
        <f>TEXT(daily!$B10800,"mmmm")</f>
        <v>January</v>
      </c>
      <c r="R10800" s="313" t="str">
        <f t="shared" si="208"/>
        <v>1900</v>
      </c>
    </row>
    <row r="10801" ht="24" customHeight="1" spans="16:18">
      <c r="P10801" s="400" t="str">
        <f>TEXT(daily!$B10801,"mmmm")</f>
        <v>January</v>
      </c>
      <c r="R10801" s="313" t="str">
        <f t="shared" si="208"/>
        <v>1900</v>
      </c>
    </row>
    <row r="10802" ht="24" customHeight="1" spans="16:18">
      <c r="P10802" s="401" t="str">
        <f>TEXT(daily!$B10802,"mmmm")</f>
        <v>January</v>
      </c>
      <c r="R10802" s="313" t="str">
        <f t="shared" si="208"/>
        <v>1900</v>
      </c>
    </row>
    <row r="10803" ht="24" customHeight="1" spans="16:18">
      <c r="P10803" s="400" t="str">
        <f>TEXT(daily!$B10803,"mmmm")</f>
        <v>January</v>
      </c>
      <c r="R10803" s="313" t="str">
        <f t="shared" si="208"/>
        <v>1900</v>
      </c>
    </row>
    <row r="10804" ht="24" customHeight="1" spans="16:18">
      <c r="P10804" s="401" t="str">
        <f>TEXT(daily!$B10804,"mmmm")</f>
        <v>January</v>
      </c>
      <c r="R10804" s="313" t="str">
        <f t="shared" si="208"/>
        <v>1900</v>
      </c>
    </row>
    <row r="10805" ht="24" customHeight="1" spans="16:18">
      <c r="P10805" s="400" t="str">
        <f>TEXT(daily!$B10805,"mmmm")</f>
        <v>January</v>
      </c>
      <c r="R10805" s="313" t="str">
        <f t="shared" si="208"/>
        <v>1900</v>
      </c>
    </row>
    <row r="10806" ht="24" customHeight="1" spans="16:18">
      <c r="P10806" s="401" t="str">
        <f>TEXT(daily!$B10806,"mmmm")</f>
        <v>January</v>
      </c>
      <c r="R10806" s="313" t="str">
        <f t="shared" si="208"/>
        <v>1900</v>
      </c>
    </row>
    <row r="10807" ht="24" customHeight="1" spans="16:18">
      <c r="P10807" s="400" t="str">
        <f>TEXT(daily!$B10807,"mmmm")</f>
        <v>January</v>
      </c>
      <c r="R10807" s="313" t="str">
        <f t="shared" si="208"/>
        <v>1900</v>
      </c>
    </row>
    <row r="10808" ht="24" customHeight="1" spans="16:18">
      <c r="P10808" s="401" t="str">
        <f>TEXT(daily!$B10808,"mmmm")</f>
        <v>January</v>
      </c>
      <c r="R10808" s="313" t="str">
        <f t="shared" si="208"/>
        <v>1900</v>
      </c>
    </row>
    <row r="10809" ht="24" customHeight="1" spans="16:18">
      <c r="P10809" s="400" t="str">
        <f>TEXT(daily!$B10809,"mmmm")</f>
        <v>January</v>
      </c>
      <c r="R10809" s="313" t="str">
        <f t="shared" si="208"/>
        <v>1900</v>
      </c>
    </row>
    <row r="10810" ht="24" customHeight="1" spans="16:18">
      <c r="P10810" s="401" t="str">
        <f>TEXT(daily!$B10810,"mmmm")</f>
        <v>January</v>
      </c>
      <c r="R10810" s="313" t="str">
        <f t="shared" si="208"/>
        <v>1900</v>
      </c>
    </row>
    <row r="10811" ht="24" customHeight="1" spans="16:18">
      <c r="P10811" s="400" t="str">
        <f>TEXT(daily!$B10811,"mmmm")</f>
        <v>January</v>
      </c>
      <c r="R10811" s="313" t="str">
        <f t="shared" si="208"/>
        <v>1900</v>
      </c>
    </row>
    <row r="10812" ht="24" customHeight="1" spans="16:18">
      <c r="P10812" s="401" t="str">
        <f>TEXT(daily!$B10812,"mmmm")</f>
        <v>January</v>
      </c>
      <c r="R10812" s="313" t="str">
        <f t="shared" si="208"/>
        <v>1900</v>
      </c>
    </row>
    <row r="10813" ht="24" customHeight="1" spans="16:18">
      <c r="P10813" s="400" t="str">
        <f>TEXT(daily!$B10813,"mmmm")</f>
        <v>January</v>
      </c>
      <c r="R10813" s="313" t="str">
        <f t="shared" si="208"/>
        <v>1900</v>
      </c>
    </row>
    <row r="10814" ht="24" customHeight="1" spans="16:18">
      <c r="P10814" s="401" t="str">
        <f>TEXT(daily!$B10814,"mmmm")</f>
        <v>January</v>
      </c>
      <c r="R10814" s="313" t="str">
        <f t="shared" si="208"/>
        <v>1900</v>
      </c>
    </row>
    <row r="10815" ht="24" customHeight="1" spans="16:18">
      <c r="P10815" s="400" t="str">
        <f>TEXT(daily!$B10815,"mmmm")</f>
        <v>January</v>
      </c>
      <c r="R10815" s="313" t="str">
        <f t="shared" si="208"/>
        <v>1900</v>
      </c>
    </row>
    <row r="10816" ht="24" customHeight="1" spans="16:18">
      <c r="P10816" s="401" t="str">
        <f>TEXT(daily!$B10816,"mmmm")</f>
        <v>January</v>
      </c>
      <c r="R10816" s="313" t="str">
        <f t="shared" si="208"/>
        <v>1900</v>
      </c>
    </row>
    <row r="10817" ht="24" customHeight="1" spans="16:18">
      <c r="P10817" s="400" t="str">
        <f>TEXT(daily!$B10817,"mmmm")</f>
        <v>January</v>
      </c>
      <c r="R10817" s="313" t="str">
        <f t="shared" si="208"/>
        <v>1900</v>
      </c>
    </row>
    <row r="10818" ht="24" customHeight="1" spans="16:18">
      <c r="P10818" s="401" t="str">
        <f>TEXT(daily!$B10818,"mmmm")</f>
        <v>January</v>
      </c>
      <c r="R10818" s="313" t="str">
        <f t="shared" si="208"/>
        <v>1900</v>
      </c>
    </row>
    <row r="10819" ht="24" customHeight="1" spans="16:18">
      <c r="P10819" s="400" t="str">
        <f>TEXT(daily!$B10819,"mmmm")</f>
        <v>January</v>
      </c>
      <c r="R10819" s="313" t="str">
        <f t="shared" si="208"/>
        <v>1900</v>
      </c>
    </row>
    <row r="10820" ht="24" customHeight="1" spans="16:18">
      <c r="P10820" s="401" t="str">
        <f>TEXT(daily!$B10820,"mmmm")</f>
        <v>January</v>
      </c>
      <c r="R10820" s="313" t="str">
        <f t="shared" si="208"/>
        <v>1900</v>
      </c>
    </row>
    <row r="10821" ht="24" customHeight="1" spans="16:18">
      <c r="P10821" s="400" t="str">
        <f>TEXT(daily!$B10821,"mmmm")</f>
        <v>January</v>
      </c>
      <c r="R10821" s="313" t="str">
        <f t="shared" si="208"/>
        <v>1900</v>
      </c>
    </row>
    <row r="10822" ht="24" customHeight="1" spans="16:18">
      <c r="P10822" s="401" t="str">
        <f>TEXT(daily!$B10822,"mmmm")</f>
        <v>January</v>
      </c>
      <c r="R10822" s="313" t="str">
        <f t="shared" si="208"/>
        <v>1900</v>
      </c>
    </row>
    <row r="10823" ht="24" customHeight="1" spans="16:18">
      <c r="P10823" s="400" t="str">
        <f>TEXT(daily!$B10823,"mmmm")</f>
        <v>January</v>
      </c>
      <c r="R10823" s="313" t="str">
        <f t="shared" si="208"/>
        <v>1900</v>
      </c>
    </row>
    <row r="10824" ht="24" customHeight="1" spans="16:18">
      <c r="P10824" s="401" t="str">
        <f>TEXT(daily!$B10824,"mmmm")</f>
        <v>January</v>
      </c>
      <c r="R10824" s="313" t="str">
        <f t="shared" si="208"/>
        <v>1900</v>
      </c>
    </row>
    <row r="10825" ht="24" customHeight="1" spans="16:18">
      <c r="P10825" s="400" t="str">
        <f>TEXT(daily!$B10825,"mmmm")</f>
        <v>January</v>
      </c>
      <c r="R10825" s="313" t="str">
        <f t="shared" si="208"/>
        <v>1900</v>
      </c>
    </row>
    <row r="10826" ht="24" customHeight="1" spans="16:18">
      <c r="P10826" s="401" t="str">
        <f>TEXT(daily!$B10826,"mmmm")</f>
        <v>January</v>
      </c>
      <c r="R10826" s="313" t="str">
        <f t="shared" si="208"/>
        <v>1900</v>
      </c>
    </row>
    <row r="10827" ht="24" customHeight="1" spans="16:18">
      <c r="P10827" s="400" t="str">
        <f>TEXT(daily!$B10827,"mmmm")</f>
        <v>January</v>
      </c>
      <c r="R10827" s="313" t="str">
        <f t="shared" si="208"/>
        <v>1900</v>
      </c>
    </row>
    <row r="10828" ht="24" customHeight="1" spans="16:18">
      <c r="P10828" s="401" t="str">
        <f>TEXT(daily!$B10828,"mmmm")</f>
        <v>January</v>
      </c>
      <c r="R10828" s="313" t="str">
        <f t="shared" si="208"/>
        <v>1900</v>
      </c>
    </row>
    <row r="10829" ht="24" customHeight="1" spans="16:18">
      <c r="P10829" s="400" t="str">
        <f>TEXT(daily!$B10829,"mmmm")</f>
        <v>January</v>
      </c>
      <c r="R10829" s="313" t="str">
        <f t="shared" si="208"/>
        <v>1900</v>
      </c>
    </row>
    <row r="10830" ht="24" customHeight="1" spans="16:18">
      <c r="P10830" s="401" t="str">
        <f>TEXT(daily!$B10830,"mmmm")</f>
        <v>January</v>
      </c>
      <c r="R10830" s="313" t="str">
        <f t="shared" si="208"/>
        <v>1900</v>
      </c>
    </row>
    <row r="10831" ht="24" customHeight="1" spans="16:18">
      <c r="P10831" s="400" t="str">
        <f>TEXT(daily!$B10831,"mmmm")</f>
        <v>January</v>
      </c>
      <c r="R10831" s="313" t="str">
        <f t="shared" ref="R10831:R10894" si="209">TEXT(B10831,"yyyy")</f>
        <v>1900</v>
      </c>
    </row>
    <row r="10832" ht="24" customHeight="1" spans="16:18">
      <c r="P10832" s="401" t="str">
        <f>TEXT(daily!$B10832,"mmmm")</f>
        <v>January</v>
      </c>
      <c r="R10832" s="313" t="str">
        <f t="shared" si="209"/>
        <v>1900</v>
      </c>
    </row>
    <row r="10833" ht="24" customHeight="1" spans="16:18">
      <c r="P10833" s="400" t="str">
        <f>TEXT(daily!$B10833,"mmmm")</f>
        <v>January</v>
      </c>
      <c r="R10833" s="313" t="str">
        <f t="shared" si="209"/>
        <v>1900</v>
      </c>
    </row>
    <row r="10834" ht="24" customHeight="1" spans="16:18">
      <c r="P10834" s="401" t="str">
        <f>TEXT(daily!$B10834,"mmmm")</f>
        <v>January</v>
      </c>
      <c r="R10834" s="313" t="str">
        <f t="shared" si="209"/>
        <v>1900</v>
      </c>
    </row>
    <row r="10835" ht="24" customHeight="1" spans="16:18">
      <c r="P10835" s="400" t="str">
        <f>TEXT(daily!$B10835,"mmmm")</f>
        <v>January</v>
      </c>
      <c r="R10835" s="313" t="str">
        <f t="shared" si="209"/>
        <v>1900</v>
      </c>
    </row>
    <row r="10836" ht="24" customHeight="1" spans="16:18">
      <c r="P10836" s="401" t="str">
        <f>TEXT(daily!$B10836,"mmmm")</f>
        <v>January</v>
      </c>
      <c r="R10836" s="313" t="str">
        <f t="shared" si="209"/>
        <v>1900</v>
      </c>
    </row>
    <row r="10837" ht="24" customHeight="1" spans="16:18">
      <c r="P10837" s="400" t="str">
        <f>TEXT(daily!$B10837,"mmmm")</f>
        <v>January</v>
      </c>
      <c r="R10837" s="313" t="str">
        <f t="shared" si="209"/>
        <v>1900</v>
      </c>
    </row>
    <row r="10838" ht="24" customHeight="1" spans="16:18">
      <c r="P10838" s="401" t="str">
        <f>TEXT(daily!$B10838,"mmmm")</f>
        <v>January</v>
      </c>
      <c r="R10838" s="313" t="str">
        <f t="shared" si="209"/>
        <v>1900</v>
      </c>
    </row>
    <row r="10839" ht="24" customHeight="1" spans="16:18">
      <c r="P10839" s="400" t="str">
        <f>TEXT(daily!$B10839,"mmmm")</f>
        <v>January</v>
      </c>
      <c r="R10839" s="313" t="str">
        <f t="shared" si="209"/>
        <v>1900</v>
      </c>
    </row>
    <row r="10840" ht="24" customHeight="1" spans="16:18">
      <c r="P10840" s="401" t="str">
        <f>TEXT(daily!$B10840,"mmmm")</f>
        <v>January</v>
      </c>
      <c r="R10840" s="313" t="str">
        <f t="shared" si="209"/>
        <v>1900</v>
      </c>
    </row>
    <row r="10841" ht="24" customHeight="1" spans="16:18">
      <c r="P10841" s="400" t="str">
        <f>TEXT(daily!$B10841,"mmmm")</f>
        <v>January</v>
      </c>
      <c r="R10841" s="313" t="str">
        <f t="shared" si="209"/>
        <v>1900</v>
      </c>
    </row>
    <row r="10842" ht="24" customHeight="1" spans="16:18">
      <c r="P10842" s="401" t="str">
        <f>TEXT(daily!$B10842,"mmmm")</f>
        <v>January</v>
      </c>
      <c r="R10842" s="313" t="str">
        <f t="shared" si="209"/>
        <v>1900</v>
      </c>
    </row>
    <row r="10843" ht="24" customHeight="1" spans="16:18">
      <c r="P10843" s="400" t="str">
        <f>TEXT(daily!$B10843,"mmmm")</f>
        <v>January</v>
      </c>
      <c r="R10843" s="313" t="str">
        <f t="shared" si="209"/>
        <v>1900</v>
      </c>
    </row>
    <row r="10844" ht="24" customHeight="1" spans="16:18">
      <c r="P10844" s="401" t="str">
        <f>TEXT(daily!$B10844,"mmmm")</f>
        <v>January</v>
      </c>
      <c r="R10844" s="313" t="str">
        <f t="shared" si="209"/>
        <v>1900</v>
      </c>
    </row>
    <row r="10845" ht="24" customHeight="1" spans="16:18">
      <c r="P10845" s="400" t="str">
        <f>TEXT(daily!$B10845,"mmmm")</f>
        <v>January</v>
      </c>
      <c r="R10845" s="313" t="str">
        <f t="shared" si="209"/>
        <v>1900</v>
      </c>
    </row>
    <row r="10846" ht="24" customHeight="1" spans="16:18">
      <c r="P10846" s="401" t="str">
        <f>TEXT(daily!$B10846,"mmmm")</f>
        <v>January</v>
      </c>
      <c r="R10846" s="313" t="str">
        <f t="shared" si="209"/>
        <v>1900</v>
      </c>
    </row>
    <row r="10847" ht="24" customHeight="1" spans="16:18">
      <c r="P10847" s="400" t="str">
        <f>TEXT(daily!$B10847,"mmmm")</f>
        <v>January</v>
      </c>
      <c r="R10847" s="313" t="str">
        <f t="shared" si="209"/>
        <v>1900</v>
      </c>
    </row>
    <row r="10848" ht="24" customHeight="1" spans="16:18">
      <c r="P10848" s="401" t="str">
        <f>TEXT(daily!$B10848,"mmmm")</f>
        <v>January</v>
      </c>
      <c r="R10848" s="313" t="str">
        <f t="shared" si="209"/>
        <v>1900</v>
      </c>
    </row>
    <row r="10849" ht="24" customHeight="1" spans="16:18">
      <c r="P10849" s="400" t="str">
        <f>TEXT(daily!$B10849,"mmmm")</f>
        <v>January</v>
      </c>
      <c r="R10849" s="313" t="str">
        <f t="shared" si="209"/>
        <v>1900</v>
      </c>
    </row>
    <row r="10850" ht="24" customHeight="1" spans="16:18">
      <c r="P10850" s="401" t="str">
        <f>TEXT(daily!$B10850,"mmmm")</f>
        <v>January</v>
      </c>
      <c r="R10850" s="313" t="str">
        <f t="shared" si="209"/>
        <v>1900</v>
      </c>
    </row>
    <row r="10851" ht="24" customHeight="1" spans="16:18">
      <c r="P10851" s="400" t="str">
        <f>TEXT(daily!$B10851,"mmmm")</f>
        <v>January</v>
      </c>
      <c r="R10851" s="313" t="str">
        <f t="shared" si="209"/>
        <v>1900</v>
      </c>
    </row>
    <row r="10852" ht="24" customHeight="1" spans="16:18">
      <c r="P10852" s="401" t="str">
        <f>TEXT(daily!$B10852,"mmmm")</f>
        <v>January</v>
      </c>
      <c r="R10852" s="313" t="str">
        <f t="shared" si="209"/>
        <v>1900</v>
      </c>
    </row>
    <row r="10853" ht="24" customHeight="1" spans="16:18">
      <c r="P10853" s="400" t="str">
        <f>TEXT(daily!$B10853,"mmmm")</f>
        <v>January</v>
      </c>
      <c r="R10853" s="313" t="str">
        <f t="shared" si="209"/>
        <v>1900</v>
      </c>
    </row>
    <row r="10854" ht="24" customHeight="1" spans="16:18">
      <c r="P10854" s="401" t="str">
        <f>TEXT(daily!$B10854,"mmmm")</f>
        <v>January</v>
      </c>
      <c r="R10854" s="313" t="str">
        <f t="shared" si="209"/>
        <v>1900</v>
      </c>
    </row>
    <row r="10855" ht="24" customHeight="1" spans="16:18">
      <c r="P10855" s="400" t="str">
        <f>TEXT(daily!$B10855,"mmmm")</f>
        <v>January</v>
      </c>
      <c r="R10855" s="313" t="str">
        <f t="shared" si="209"/>
        <v>1900</v>
      </c>
    </row>
    <row r="10856" ht="24" customHeight="1" spans="16:18">
      <c r="P10856" s="401" t="str">
        <f>TEXT(daily!$B10856,"mmmm")</f>
        <v>January</v>
      </c>
      <c r="R10856" s="313" t="str">
        <f t="shared" si="209"/>
        <v>1900</v>
      </c>
    </row>
    <row r="10857" ht="24" customHeight="1" spans="16:18">
      <c r="P10857" s="400" t="str">
        <f>TEXT(daily!$B10857,"mmmm")</f>
        <v>January</v>
      </c>
      <c r="R10857" s="313" t="str">
        <f t="shared" si="209"/>
        <v>1900</v>
      </c>
    </row>
    <row r="10858" ht="24" customHeight="1" spans="16:18">
      <c r="P10858" s="401" t="str">
        <f>TEXT(daily!$B10858,"mmmm")</f>
        <v>January</v>
      </c>
      <c r="R10858" s="313" t="str">
        <f t="shared" si="209"/>
        <v>1900</v>
      </c>
    </row>
    <row r="10859" ht="24" customHeight="1" spans="16:18">
      <c r="P10859" s="400" t="str">
        <f>TEXT(daily!$B10859,"mmmm")</f>
        <v>January</v>
      </c>
      <c r="R10859" s="313" t="str">
        <f t="shared" si="209"/>
        <v>1900</v>
      </c>
    </row>
    <row r="10860" ht="24" customHeight="1" spans="16:18">
      <c r="P10860" s="401" t="str">
        <f>TEXT(daily!$B10860,"mmmm")</f>
        <v>January</v>
      </c>
      <c r="R10860" s="313" t="str">
        <f t="shared" si="209"/>
        <v>1900</v>
      </c>
    </row>
    <row r="10861" ht="24" customHeight="1" spans="16:18">
      <c r="P10861" s="400" t="str">
        <f>TEXT(daily!$B10861,"mmmm")</f>
        <v>January</v>
      </c>
      <c r="R10861" s="313" t="str">
        <f t="shared" si="209"/>
        <v>1900</v>
      </c>
    </row>
    <row r="10862" ht="24" customHeight="1" spans="16:18">
      <c r="P10862" s="401" t="str">
        <f>TEXT(daily!$B10862,"mmmm")</f>
        <v>January</v>
      </c>
      <c r="R10862" s="313" t="str">
        <f t="shared" si="209"/>
        <v>1900</v>
      </c>
    </row>
    <row r="10863" ht="24" customHeight="1" spans="16:18">
      <c r="P10863" s="400" t="str">
        <f>TEXT(daily!$B10863,"mmmm")</f>
        <v>January</v>
      </c>
      <c r="R10863" s="313" t="str">
        <f t="shared" si="209"/>
        <v>1900</v>
      </c>
    </row>
    <row r="10864" ht="24" customHeight="1" spans="16:18">
      <c r="P10864" s="401" t="str">
        <f>TEXT(daily!$B10864,"mmmm")</f>
        <v>January</v>
      </c>
      <c r="R10864" s="313" t="str">
        <f t="shared" si="209"/>
        <v>1900</v>
      </c>
    </row>
    <row r="10865" ht="24" customHeight="1" spans="16:18">
      <c r="P10865" s="400" t="str">
        <f>TEXT(daily!$B10865,"mmmm")</f>
        <v>January</v>
      </c>
      <c r="R10865" s="313" t="str">
        <f t="shared" si="209"/>
        <v>1900</v>
      </c>
    </row>
    <row r="10866" ht="24" customHeight="1" spans="16:18">
      <c r="P10866" s="401" t="str">
        <f>TEXT(daily!$B10866,"mmmm")</f>
        <v>January</v>
      </c>
      <c r="R10866" s="313" t="str">
        <f t="shared" si="209"/>
        <v>1900</v>
      </c>
    </row>
    <row r="10867" ht="24" customHeight="1" spans="16:18">
      <c r="P10867" s="400" t="str">
        <f>TEXT(daily!$B10867,"mmmm")</f>
        <v>January</v>
      </c>
      <c r="R10867" s="313" t="str">
        <f t="shared" si="209"/>
        <v>1900</v>
      </c>
    </row>
    <row r="10868" ht="24" customHeight="1" spans="16:18">
      <c r="P10868" s="401" t="str">
        <f>TEXT(daily!$B10868,"mmmm")</f>
        <v>January</v>
      </c>
      <c r="R10868" s="313" t="str">
        <f t="shared" si="209"/>
        <v>1900</v>
      </c>
    </row>
    <row r="10869" ht="24" customHeight="1" spans="16:18">
      <c r="P10869" s="400" t="str">
        <f>TEXT(daily!$B10869,"mmmm")</f>
        <v>January</v>
      </c>
      <c r="R10869" s="313" t="str">
        <f t="shared" si="209"/>
        <v>1900</v>
      </c>
    </row>
    <row r="10870" ht="24" customHeight="1" spans="16:18">
      <c r="P10870" s="401" t="str">
        <f>TEXT(daily!$B10870,"mmmm")</f>
        <v>January</v>
      </c>
      <c r="R10870" s="313" t="str">
        <f t="shared" si="209"/>
        <v>1900</v>
      </c>
    </row>
    <row r="10871" ht="24" customHeight="1" spans="16:18">
      <c r="P10871" s="400" t="str">
        <f>TEXT(daily!$B10871,"mmmm")</f>
        <v>January</v>
      </c>
      <c r="R10871" s="313" t="str">
        <f t="shared" si="209"/>
        <v>1900</v>
      </c>
    </row>
    <row r="10872" ht="24" customHeight="1" spans="16:18">
      <c r="P10872" s="401" t="str">
        <f>TEXT(daily!$B10872,"mmmm")</f>
        <v>January</v>
      </c>
      <c r="R10872" s="313" t="str">
        <f t="shared" si="209"/>
        <v>1900</v>
      </c>
    </row>
    <row r="10873" ht="24" customHeight="1" spans="16:18">
      <c r="P10873" s="400" t="str">
        <f>TEXT(daily!$B10873,"mmmm")</f>
        <v>January</v>
      </c>
      <c r="R10873" s="313" t="str">
        <f t="shared" si="209"/>
        <v>1900</v>
      </c>
    </row>
    <row r="10874" ht="24" customHeight="1" spans="16:18">
      <c r="P10874" s="401" t="str">
        <f>TEXT(daily!$B10874,"mmmm")</f>
        <v>January</v>
      </c>
      <c r="R10874" s="313" t="str">
        <f t="shared" si="209"/>
        <v>1900</v>
      </c>
    </row>
    <row r="10875" ht="24" customHeight="1" spans="16:18">
      <c r="P10875" s="400" t="str">
        <f>TEXT(daily!$B10875,"mmmm")</f>
        <v>January</v>
      </c>
      <c r="R10875" s="313" t="str">
        <f t="shared" si="209"/>
        <v>1900</v>
      </c>
    </row>
    <row r="10876" ht="24" customHeight="1" spans="16:18">
      <c r="P10876" s="401" t="str">
        <f>TEXT(daily!$B10876,"mmmm")</f>
        <v>January</v>
      </c>
      <c r="R10876" s="313" t="str">
        <f t="shared" si="209"/>
        <v>1900</v>
      </c>
    </row>
    <row r="10877" ht="24" customHeight="1" spans="16:18">
      <c r="P10877" s="400" t="str">
        <f>TEXT(daily!$B10877,"mmmm")</f>
        <v>January</v>
      </c>
      <c r="R10877" s="313" t="str">
        <f t="shared" si="209"/>
        <v>1900</v>
      </c>
    </row>
    <row r="10878" ht="24" customHeight="1" spans="16:18">
      <c r="P10878" s="401" t="str">
        <f>TEXT(daily!$B10878,"mmmm")</f>
        <v>January</v>
      </c>
      <c r="R10878" s="313" t="str">
        <f t="shared" si="209"/>
        <v>1900</v>
      </c>
    </row>
    <row r="10879" ht="24" customHeight="1" spans="16:18">
      <c r="P10879" s="400" t="str">
        <f>TEXT(daily!$B10879,"mmmm")</f>
        <v>January</v>
      </c>
      <c r="R10879" s="313" t="str">
        <f t="shared" si="209"/>
        <v>1900</v>
      </c>
    </row>
    <row r="10880" ht="24" customHeight="1" spans="16:18">
      <c r="P10880" s="401" t="str">
        <f>TEXT(daily!$B10880,"mmmm")</f>
        <v>January</v>
      </c>
      <c r="R10880" s="313" t="str">
        <f t="shared" si="209"/>
        <v>1900</v>
      </c>
    </row>
    <row r="10881" ht="24" customHeight="1" spans="16:18">
      <c r="P10881" s="400" t="str">
        <f>TEXT(daily!$B10881,"mmmm")</f>
        <v>January</v>
      </c>
      <c r="R10881" s="313" t="str">
        <f t="shared" si="209"/>
        <v>1900</v>
      </c>
    </row>
    <row r="10882" ht="24" customHeight="1" spans="16:18">
      <c r="P10882" s="401" t="str">
        <f>TEXT(daily!$B10882,"mmmm")</f>
        <v>January</v>
      </c>
      <c r="R10882" s="313" t="str">
        <f t="shared" si="209"/>
        <v>1900</v>
      </c>
    </row>
    <row r="10883" ht="24" customHeight="1" spans="16:18">
      <c r="P10883" s="400" t="str">
        <f>TEXT(daily!$B10883,"mmmm")</f>
        <v>January</v>
      </c>
      <c r="R10883" s="313" t="str">
        <f t="shared" si="209"/>
        <v>1900</v>
      </c>
    </row>
    <row r="10884" ht="24" customHeight="1" spans="16:18">
      <c r="P10884" s="401" t="str">
        <f>TEXT(daily!$B10884,"mmmm")</f>
        <v>January</v>
      </c>
      <c r="R10884" s="313" t="str">
        <f t="shared" si="209"/>
        <v>1900</v>
      </c>
    </row>
    <row r="10885" ht="24" customHeight="1" spans="16:18">
      <c r="P10885" s="400" t="str">
        <f>TEXT(daily!$B10885,"mmmm")</f>
        <v>January</v>
      </c>
      <c r="R10885" s="313" t="str">
        <f t="shared" si="209"/>
        <v>1900</v>
      </c>
    </row>
    <row r="10886" ht="24" customHeight="1" spans="16:18">
      <c r="P10886" s="401" t="str">
        <f>TEXT(daily!$B10886,"mmmm")</f>
        <v>January</v>
      </c>
      <c r="R10886" s="313" t="str">
        <f t="shared" si="209"/>
        <v>1900</v>
      </c>
    </row>
    <row r="10887" ht="24" customHeight="1" spans="16:18">
      <c r="P10887" s="400" t="str">
        <f>TEXT(daily!$B10887,"mmmm")</f>
        <v>January</v>
      </c>
      <c r="R10887" s="313" t="str">
        <f t="shared" si="209"/>
        <v>1900</v>
      </c>
    </row>
    <row r="10888" ht="24" customHeight="1" spans="16:18">
      <c r="P10888" s="401" t="str">
        <f>TEXT(daily!$B10888,"mmmm")</f>
        <v>January</v>
      </c>
      <c r="R10888" s="313" t="str">
        <f t="shared" si="209"/>
        <v>1900</v>
      </c>
    </row>
    <row r="10889" ht="24" customHeight="1" spans="16:18">
      <c r="P10889" s="400" t="str">
        <f>TEXT(daily!$B10889,"mmmm")</f>
        <v>January</v>
      </c>
      <c r="R10889" s="313" t="str">
        <f t="shared" si="209"/>
        <v>1900</v>
      </c>
    </row>
    <row r="10890" ht="24" customHeight="1" spans="16:18">
      <c r="P10890" s="401" t="str">
        <f>TEXT(daily!$B10890,"mmmm")</f>
        <v>January</v>
      </c>
      <c r="R10890" s="313" t="str">
        <f t="shared" si="209"/>
        <v>1900</v>
      </c>
    </row>
    <row r="10891" ht="24" customHeight="1" spans="16:18">
      <c r="P10891" s="400" t="str">
        <f>TEXT(daily!$B10891,"mmmm")</f>
        <v>January</v>
      </c>
      <c r="R10891" s="313" t="str">
        <f t="shared" si="209"/>
        <v>1900</v>
      </c>
    </row>
    <row r="10892" ht="24" customHeight="1" spans="16:18">
      <c r="P10892" s="401" t="str">
        <f>TEXT(daily!$B10892,"mmmm")</f>
        <v>January</v>
      </c>
      <c r="R10892" s="313" t="str">
        <f t="shared" si="209"/>
        <v>1900</v>
      </c>
    </row>
    <row r="10893" ht="24" customHeight="1" spans="16:18">
      <c r="P10893" s="400" t="str">
        <f>TEXT(daily!$B10893,"mmmm")</f>
        <v>January</v>
      </c>
      <c r="R10893" s="313" t="str">
        <f t="shared" si="209"/>
        <v>1900</v>
      </c>
    </row>
    <row r="10894" ht="24" customHeight="1" spans="16:18">
      <c r="P10894" s="401" t="str">
        <f>TEXT(daily!$B10894,"mmmm")</f>
        <v>January</v>
      </c>
      <c r="R10894" s="313" t="str">
        <f t="shared" si="209"/>
        <v>1900</v>
      </c>
    </row>
    <row r="10895" ht="24" customHeight="1" spans="16:18">
      <c r="P10895" s="400" t="str">
        <f>TEXT(daily!$B10895,"mmmm")</f>
        <v>January</v>
      </c>
      <c r="R10895" s="313" t="str">
        <f t="shared" ref="R10895:R10958" si="210">TEXT(B10895,"yyyy")</f>
        <v>1900</v>
      </c>
    </row>
    <row r="10896" ht="24" customHeight="1" spans="16:18">
      <c r="P10896" s="401" t="str">
        <f>TEXT(daily!$B10896,"mmmm")</f>
        <v>January</v>
      </c>
      <c r="R10896" s="313" t="str">
        <f t="shared" si="210"/>
        <v>1900</v>
      </c>
    </row>
    <row r="10897" ht="24" customHeight="1" spans="16:18">
      <c r="P10897" s="400" t="str">
        <f>TEXT(daily!$B10897,"mmmm")</f>
        <v>January</v>
      </c>
      <c r="R10897" s="313" t="str">
        <f t="shared" si="210"/>
        <v>1900</v>
      </c>
    </row>
    <row r="10898" ht="24" customHeight="1" spans="16:18">
      <c r="P10898" s="401" t="str">
        <f>TEXT(daily!$B10898,"mmmm")</f>
        <v>January</v>
      </c>
      <c r="R10898" s="313" t="str">
        <f t="shared" si="210"/>
        <v>1900</v>
      </c>
    </row>
    <row r="10899" ht="24" customHeight="1" spans="16:18">
      <c r="P10899" s="400" t="str">
        <f>TEXT(daily!$B10899,"mmmm")</f>
        <v>January</v>
      </c>
      <c r="R10899" s="313" t="str">
        <f t="shared" si="210"/>
        <v>1900</v>
      </c>
    </row>
    <row r="10900" ht="24" customHeight="1" spans="16:18">
      <c r="P10900" s="401" t="str">
        <f>TEXT(daily!$B10900,"mmmm")</f>
        <v>January</v>
      </c>
      <c r="R10900" s="313" t="str">
        <f t="shared" si="210"/>
        <v>1900</v>
      </c>
    </row>
    <row r="10901" ht="24" customHeight="1" spans="16:18">
      <c r="P10901" s="400" t="str">
        <f>TEXT(daily!$B10901,"mmmm")</f>
        <v>January</v>
      </c>
      <c r="R10901" s="313" t="str">
        <f t="shared" si="210"/>
        <v>1900</v>
      </c>
    </row>
    <row r="10902" ht="24" customHeight="1" spans="16:18">
      <c r="P10902" s="401" t="str">
        <f>TEXT(daily!$B10902,"mmmm")</f>
        <v>January</v>
      </c>
      <c r="R10902" s="313" t="str">
        <f t="shared" si="210"/>
        <v>1900</v>
      </c>
    </row>
    <row r="10903" ht="24" customHeight="1" spans="16:18">
      <c r="P10903" s="400" t="str">
        <f>TEXT(daily!$B10903,"mmmm")</f>
        <v>January</v>
      </c>
      <c r="R10903" s="313" t="str">
        <f t="shared" si="210"/>
        <v>1900</v>
      </c>
    </row>
    <row r="10904" ht="24" customHeight="1" spans="16:18">
      <c r="P10904" s="401" t="str">
        <f>TEXT(daily!$B10904,"mmmm")</f>
        <v>January</v>
      </c>
      <c r="R10904" s="313" t="str">
        <f t="shared" si="210"/>
        <v>1900</v>
      </c>
    </row>
    <row r="10905" ht="24" customHeight="1" spans="16:18">
      <c r="P10905" s="400" t="str">
        <f>TEXT(daily!$B10905,"mmmm")</f>
        <v>January</v>
      </c>
      <c r="R10905" s="313" t="str">
        <f t="shared" si="210"/>
        <v>1900</v>
      </c>
    </row>
    <row r="10906" ht="24" customHeight="1" spans="16:18">
      <c r="P10906" s="401" t="str">
        <f>TEXT(daily!$B10906,"mmmm")</f>
        <v>January</v>
      </c>
      <c r="R10906" s="313" t="str">
        <f t="shared" si="210"/>
        <v>1900</v>
      </c>
    </row>
    <row r="10907" ht="24" customHeight="1" spans="16:18">
      <c r="P10907" s="400" t="str">
        <f>TEXT(daily!$B10907,"mmmm")</f>
        <v>January</v>
      </c>
      <c r="R10907" s="313" t="str">
        <f t="shared" si="210"/>
        <v>1900</v>
      </c>
    </row>
    <row r="10908" ht="24" customHeight="1" spans="16:18">
      <c r="P10908" s="401" t="str">
        <f>TEXT(daily!$B10908,"mmmm")</f>
        <v>January</v>
      </c>
      <c r="R10908" s="313" t="str">
        <f t="shared" si="210"/>
        <v>1900</v>
      </c>
    </row>
    <row r="10909" ht="24" customHeight="1" spans="16:18">
      <c r="P10909" s="400" t="str">
        <f>TEXT(daily!$B10909,"mmmm")</f>
        <v>January</v>
      </c>
      <c r="R10909" s="313" t="str">
        <f t="shared" si="210"/>
        <v>1900</v>
      </c>
    </row>
    <row r="10910" ht="24" customHeight="1" spans="16:18">
      <c r="P10910" s="401" t="str">
        <f>TEXT(daily!$B10910,"mmmm")</f>
        <v>January</v>
      </c>
      <c r="R10910" s="313" t="str">
        <f t="shared" si="210"/>
        <v>1900</v>
      </c>
    </row>
    <row r="10911" ht="24" customHeight="1" spans="16:18">
      <c r="P10911" s="400" t="str">
        <f>TEXT(daily!$B10911,"mmmm")</f>
        <v>January</v>
      </c>
      <c r="R10911" s="313" t="str">
        <f t="shared" si="210"/>
        <v>1900</v>
      </c>
    </row>
    <row r="10912" ht="24" customHeight="1" spans="16:18">
      <c r="P10912" s="401" t="str">
        <f>TEXT(daily!$B10912,"mmmm")</f>
        <v>January</v>
      </c>
      <c r="R10912" s="313" t="str">
        <f t="shared" si="210"/>
        <v>1900</v>
      </c>
    </row>
    <row r="10913" ht="24" customHeight="1" spans="16:18">
      <c r="P10913" s="400" t="str">
        <f>TEXT(daily!$B10913,"mmmm")</f>
        <v>January</v>
      </c>
      <c r="R10913" s="313" t="str">
        <f t="shared" si="210"/>
        <v>1900</v>
      </c>
    </row>
    <row r="10914" ht="24" customHeight="1" spans="16:18">
      <c r="P10914" s="401" t="str">
        <f>TEXT(daily!$B10914,"mmmm")</f>
        <v>January</v>
      </c>
      <c r="R10914" s="313" t="str">
        <f t="shared" si="210"/>
        <v>1900</v>
      </c>
    </row>
    <row r="10915" ht="24" customHeight="1" spans="16:18">
      <c r="P10915" s="400" t="str">
        <f>TEXT(daily!$B10915,"mmmm")</f>
        <v>January</v>
      </c>
      <c r="R10915" s="313" t="str">
        <f t="shared" si="210"/>
        <v>1900</v>
      </c>
    </row>
    <row r="10916" ht="24" customHeight="1" spans="16:18">
      <c r="P10916" s="401" t="str">
        <f>TEXT(daily!$B10916,"mmmm")</f>
        <v>January</v>
      </c>
      <c r="R10916" s="313" t="str">
        <f t="shared" si="210"/>
        <v>1900</v>
      </c>
    </row>
    <row r="10917" ht="24" customHeight="1" spans="16:18">
      <c r="P10917" s="400" t="str">
        <f>TEXT(daily!$B10917,"mmmm")</f>
        <v>January</v>
      </c>
      <c r="R10917" s="313" t="str">
        <f t="shared" si="210"/>
        <v>1900</v>
      </c>
    </row>
    <row r="10918" ht="24" customHeight="1" spans="16:18">
      <c r="P10918" s="401" t="str">
        <f>TEXT(daily!$B10918,"mmmm")</f>
        <v>January</v>
      </c>
      <c r="R10918" s="313" t="str">
        <f t="shared" si="210"/>
        <v>1900</v>
      </c>
    </row>
    <row r="10919" ht="24" customHeight="1" spans="16:18">
      <c r="P10919" s="400" t="str">
        <f>TEXT(daily!$B10919,"mmmm")</f>
        <v>January</v>
      </c>
      <c r="R10919" s="313" t="str">
        <f t="shared" si="210"/>
        <v>1900</v>
      </c>
    </row>
    <row r="10920" ht="24" customHeight="1" spans="16:18">
      <c r="P10920" s="401" t="str">
        <f>TEXT(daily!$B10920,"mmmm")</f>
        <v>January</v>
      </c>
      <c r="R10920" s="313" t="str">
        <f t="shared" si="210"/>
        <v>1900</v>
      </c>
    </row>
    <row r="10921" ht="24" customHeight="1" spans="16:18">
      <c r="P10921" s="400" t="str">
        <f>TEXT(daily!$B10921,"mmmm")</f>
        <v>January</v>
      </c>
      <c r="R10921" s="313" t="str">
        <f t="shared" si="210"/>
        <v>1900</v>
      </c>
    </row>
    <row r="10922" ht="24" customHeight="1" spans="16:18">
      <c r="P10922" s="401" t="str">
        <f>TEXT(daily!$B10922,"mmmm")</f>
        <v>January</v>
      </c>
      <c r="R10922" s="313" t="str">
        <f t="shared" si="210"/>
        <v>1900</v>
      </c>
    </row>
    <row r="10923" ht="24" customHeight="1" spans="16:18">
      <c r="P10923" s="400" t="str">
        <f>TEXT(daily!$B10923,"mmmm")</f>
        <v>January</v>
      </c>
      <c r="R10923" s="313" t="str">
        <f t="shared" si="210"/>
        <v>1900</v>
      </c>
    </row>
    <row r="10924" ht="24" customHeight="1" spans="16:18">
      <c r="P10924" s="401" t="str">
        <f>TEXT(daily!$B10924,"mmmm")</f>
        <v>January</v>
      </c>
      <c r="R10924" s="313" t="str">
        <f t="shared" si="210"/>
        <v>1900</v>
      </c>
    </row>
    <row r="10925" ht="24" customHeight="1" spans="16:18">
      <c r="P10925" s="400" t="str">
        <f>TEXT(daily!$B10925,"mmmm")</f>
        <v>January</v>
      </c>
      <c r="R10925" s="313" t="str">
        <f t="shared" si="210"/>
        <v>1900</v>
      </c>
    </row>
    <row r="10926" ht="24" customHeight="1" spans="16:18">
      <c r="P10926" s="401" t="str">
        <f>TEXT(daily!$B10926,"mmmm")</f>
        <v>January</v>
      </c>
      <c r="R10926" s="313" t="str">
        <f t="shared" si="210"/>
        <v>1900</v>
      </c>
    </row>
    <row r="10927" ht="24" customHeight="1" spans="16:18">
      <c r="P10927" s="400" t="str">
        <f>TEXT(daily!$B10927,"mmmm")</f>
        <v>January</v>
      </c>
      <c r="R10927" s="313" t="str">
        <f t="shared" si="210"/>
        <v>1900</v>
      </c>
    </row>
    <row r="10928" ht="24" customHeight="1" spans="16:18">
      <c r="P10928" s="401" t="str">
        <f>TEXT(daily!$B10928,"mmmm")</f>
        <v>January</v>
      </c>
      <c r="R10928" s="313" t="str">
        <f t="shared" si="210"/>
        <v>1900</v>
      </c>
    </row>
    <row r="10929" ht="24" customHeight="1" spans="16:18">
      <c r="P10929" s="400" t="str">
        <f>TEXT(daily!$B10929,"mmmm")</f>
        <v>January</v>
      </c>
      <c r="R10929" s="313" t="str">
        <f t="shared" si="210"/>
        <v>1900</v>
      </c>
    </row>
    <row r="10930" ht="24" customHeight="1" spans="16:18">
      <c r="P10930" s="401" t="str">
        <f>TEXT(daily!$B10930,"mmmm")</f>
        <v>January</v>
      </c>
      <c r="R10930" s="313" t="str">
        <f t="shared" si="210"/>
        <v>1900</v>
      </c>
    </row>
    <row r="10931" ht="24" customHeight="1" spans="16:18">
      <c r="P10931" s="400" t="str">
        <f>TEXT(daily!$B10931,"mmmm")</f>
        <v>January</v>
      </c>
      <c r="R10931" s="313" t="str">
        <f t="shared" si="210"/>
        <v>1900</v>
      </c>
    </row>
    <row r="10932" ht="24" customHeight="1" spans="16:18">
      <c r="P10932" s="401" t="str">
        <f>TEXT(daily!$B10932,"mmmm")</f>
        <v>January</v>
      </c>
      <c r="R10932" s="313" t="str">
        <f t="shared" si="210"/>
        <v>1900</v>
      </c>
    </row>
    <row r="10933" ht="24" customHeight="1" spans="16:18">
      <c r="P10933" s="400" t="str">
        <f>TEXT(daily!$B10933,"mmmm")</f>
        <v>January</v>
      </c>
      <c r="R10933" s="313" t="str">
        <f t="shared" si="210"/>
        <v>1900</v>
      </c>
    </row>
    <row r="10934" ht="24" customHeight="1" spans="16:18">
      <c r="P10934" s="401" t="str">
        <f>TEXT(daily!$B10934,"mmmm")</f>
        <v>January</v>
      </c>
      <c r="R10934" s="313" t="str">
        <f t="shared" si="210"/>
        <v>1900</v>
      </c>
    </row>
    <row r="10935" ht="24" customHeight="1" spans="16:18">
      <c r="P10935" s="400" t="str">
        <f>TEXT(daily!$B10935,"mmmm")</f>
        <v>January</v>
      </c>
      <c r="R10935" s="313" t="str">
        <f t="shared" si="210"/>
        <v>1900</v>
      </c>
    </row>
    <row r="10936" ht="24" customHeight="1" spans="16:18">
      <c r="P10936" s="401" t="str">
        <f>TEXT(daily!$B10936,"mmmm")</f>
        <v>January</v>
      </c>
      <c r="R10936" s="313" t="str">
        <f t="shared" si="210"/>
        <v>1900</v>
      </c>
    </row>
    <row r="10937" ht="24" customHeight="1" spans="16:18">
      <c r="P10937" s="400" t="str">
        <f>TEXT(daily!$B10937,"mmmm")</f>
        <v>January</v>
      </c>
      <c r="R10937" s="313" t="str">
        <f t="shared" si="210"/>
        <v>1900</v>
      </c>
    </row>
    <row r="10938" ht="24" customHeight="1" spans="16:18">
      <c r="P10938" s="401" t="str">
        <f>TEXT(daily!$B10938,"mmmm")</f>
        <v>January</v>
      </c>
      <c r="R10938" s="313" t="str">
        <f t="shared" si="210"/>
        <v>1900</v>
      </c>
    </row>
    <row r="10939" ht="24" customHeight="1" spans="16:18">
      <c r="P10939" s="400" t="str">
        <f>TEXT(daily!$B10939,"mmmm")</f>
        <v>January</v>
      </c>
      <c r="R10939" s="313" t="str">
        <f t="shared" si="210"/>
        <v>1900</v>
      </c>
    </row>
    <row r="10940" ht="24" customHeight="1" spans="16:18">
      <c r="P10940" s="401" t="str">
        <f>TEXT(daily!$B10940,"mmmm")</f>
        <v>January</v>
      </c>
      <c r="R10940" s="313" t="str">
        <f t="shared" si="210"/>
        <v>1900</v>
      </c>
    </row>
    <row r="10941" ht="24" customHeight="1" spans="16:18">
      <c r="P10941" s="400" t="str">
        <f>TEXT(daily!$B10941,"mmmm")</f>
        <v>January</v>
      </c>
      <c r="R10941" s="313" t="str">
        <f t="shared" si="210"/>
        <v>1900</v>
      </c>
    </row>
    <row r="10942" ht="24" customHeight="1" spans="16:18">
      <c r="P10942" s="401" t="str">
        <f>TEXT(daily!$B10942,"mmmm")</f>
        <v>January</v>
      </c>
      <c r="R10942" s="313" t="str">
        <f t="shared" si="210"/>
        <v>1900</v>
      </c>
    </row>
    <row r="10943" ht="24" customHeight="1" spans="16:18">
      <c r="P10943" s="400" t="str">
        <f>TEXT(daily!$B10943,"mmmm")</f>
        <v>January</v>
      </c>
      <c r="R10943" s="313" t="str">
        <f t="shared" si="210"/>
        <v>1900</v>
      </c>
    </row>
    <row r="10944" ht="24" customHeight="1" spans="16:18">
      <c r="P10944" s="401" t="str">
        <f>TEXT(daily!$B10944,"mmmm")</f>
        <v>January</v>
      </c>
      <c r="R10944" s="313" t="str">
        <f t="shared" si="210"/>
        <v>1900</v>
      </c>
    </row>
    <row r="10945" ht="24" customHeight="1" spans="16:18">
      <c r="P10945" s="400" t="str">
        <f>TEXT(daily!$B10945,"mmmm")</f>
        <v>January</v>
      </c>
      <c r="R10945" s="313" t="str">
        <f t="shared" si="210"/>
        <v>1900</v>
      </c>
    </row>
    <row r="10946" ht="24" customHeight="1" spans="16:18">
      <c r="P10946" s="401" t="str">
        <f>TEXT(daily!$B10946,"mmmm")</f>
        <v>January</v>
      </c>
      <c r="R10946" s="313" t="str">
        <f t="shared" si="210"/>
        <v>1900</v>
      </c>
    </row>
    <row r="10947" ht="24" customHeight="1" spans="16:18">
      <c r="P10947" s="400" t="str">
        <f>TEXT(daily!$B10947,"mmmm")</f>
        <v>January</v>
      </c>
      <c r="R10947" s="313" t="str">
        <f t="shared" si="210"/>
        <v>1900</v>
      </c>
    </row>
    <row r="10948" ht="24" customHeight="1" spans="16:18">
      <c r="P10948" s="401" t="str">
        <f>TEXT(daily!$B10948,"mmmm")</f>
        <v>January</v>
      </c>
      <c r="R10948" s="313" t="str">
        <f t="shared" si="210"/>
        <v>1900</v>
      </c>
    </row>
    <row r="10949" ht="24" customHeight="1" spans="16:18">
      <c r="P10949" s="400" t="str">
        <f>TEXT(daily!$B10949,"mmmm")</f>
        <v>January</v>
      </c>
      <c r="R10949" s="313" t="str">
        <f t="shared" si="210"/>
        <v>1900</v>
      </c>
    </row>
    <row r="10950" ht="24" customHeight="1" spans="16:18">
      <c r="P10950" s="401" t="str">
        <f>TEXT(daily!$B10950,"mmmm")</f>
        <v>January</v>
      </c>
      <c r="R10950" s="313" t="str">
        <f t="shared" si="210"/>
        <v>1900</v>
      </c>
    </row>
    <row r="10951" ht="24" customHeight="1" spans="16:18">
      <c r="P10951" s="400" t="str">
        <f>TEXT(daily!$B10951,"mmmm")</f>
        <v>January</v>
      </c>
      <c r="R10951" s="313" t="str">
        <f t="shared" si="210"/>
        <v>1900</v>
      </c>
    </row>
    <row r="10952" ht="24" customHeight="1" spans="16:18">
      <c r="P10952" s="401" t="str">
        <f>TEXT(daily!$B10952,"mmmm")</f>
        <v>January</v>
      </c>
      <c r="R10952" s="313" t="str">
        <f t="shared" si="210"/>
        <v>1900</v>
      </c>
    </row>
    <row r="10953" ht="24" customHeight="1" spans="16:18">
      <c r="P10953" s="400" t="str">
        <f>TEXT(daily!$B10953,"mmmm")</f>
        <v>January</v>
      </c>
      <c r="R10953" s="313" t="str">
        <f t="shared" si="210"/>
        <v>1900</v>
      </c>
    </row>
    <row r="10954" ht="24" customHeight="1" spans="16:18">
      <c r="P10954" s="401" t="str">
        <f>TEXT(daily!$B10954,"mmmm")</f>
        <v>January</v>
      </c>
      <c r="R10954" s="313" t="str">
        <f t="shared" si="210"/>
        <v>1900</v>
      </c>
    </row>
    <row r="10955" ht="24" customHeight="1" spans="16:18">
      <c r="P10955" s="400" t="str">
        <f>TEXT(daily!$B10955,"mmmm")</f>
        <v>January</v>
      </c>
      <c r="R10955" s="313" t="str">
        <f t="shared" si="210"/>
        <v>1900</v>
      </c>
    </row>
    <row r="10956" ht="24" customHeight="1" spans="16:18">
      <c r="P10956" s="401" t="str">
        <f>TEXT(daily!$B10956,"mmmm")</f>
        <v>January</v>
      </c>
      <c r="R10956" s="313" t="str">
        <f t="shared" si="210"/>
        <v>1900</v>
      </c>
    </row>
    <row r="10957" ht="24" customHeight="1" spans="16:18">
      <c r="P10957" s="400" t="str">
        <f>TEXT(daily!$B10957,"mmmm")</f>
        <v>January</v>
      </c>
      <c r="R10957" s="313" t="str">
        <f t="shared" si="210"/>
        <v>1900</v>
      </c>
    </row>
    <row r="10958" ht="24" customHeight="1" spans="16:18">
      <c r="P10958" s="401" t="str">
        <f>TEXT(daily!$B10958,"mmmm")</f>
        <v>January</v>
      </c>
      <c r="R10958" s="313" t="str">
        <f t="shared" si="210"/>
        <v>1900</v>
      </c>
    </row>
    <row r="10959" ht="24" customHeight="1" spans="16:18">
      <c r="P10959" s="400" t="str">
        <f>TEXT(daily!$B10959,"mmmm")</f>
        <v>January</v>
      </c>
      <c r="R10959" s="313" t="str">
        <f t="shared" ref="R10959:R11022" si="211">TEXT(B10959,"yyyy")</f>
        <v>1900</v>
      </c>
    </row>
    <row r="10960" ht="24" customHeight="1" spans="16:18">
      <c r="P10960" s="401" t="str">
        <f>TEXT(daily!$B10960,"mmmm")</f>
        <v>January</v>
      </c>
      <c r="R10960" s="313" t="str">
        <f t="shared" si="211"/>
        <v>1900</v>
      </c>
    </row>
    <row r="10961" ht="24" customHeight="1" spans="16:18">
      <c r="P10961" s="400" t="str">
        <f>TEXT(daily!$B10961,"mmmm")</f>
        <v>January</v>
      </c>
      <c r="R10961" s="313" t="str">
        <f t="shared" si="211"/>
        <v>1900</v>
      </c>
    </row>
    <row r="10962" ht="24" customHeight="1" spans="16:18">
      <c r="P10962" s="401" t="str">
        <f>TEXT(daily!$B10962,"mmmm")</f>
        <v>January</v>
      </c>
      <c r="R10962" s="313" t="str">
        <f t="shared" si="211"/>
        <v>1900</v>
      </c>
    </row>
    <row r="10963" ht="24" customHeight="1" spans="16:18">
      <c r="P10963" s="400" t="str">
        <f>TEXT(daily!$B10963,"mmmm")</f>
        <v>January</v>
      </c>
      <c r="R10963" s="313" t="str">
        <f t="shared" si="211"/>
        <v>1900</v>
      </c>
    </row>
    <row r="10964" ht="24" customHeight="1" spans="16:18">
      <c r="P10964" s="401" t="str">
        <f>TEXT(daily!$B10964,"mmmm")</f>
        <v>January</v>
      </c>
      <c r="R10964" s="313" t="str">
        <f t="shared" si="211"/>
        <v>1900</v>
      </c>
    </row>
    <row r="10965" ht="24" customHeight="1" spans="16:18">
      <c r="P10965" s="400" t="str">
        <f>TEXT(daily!$B10965,"mmmm")</f>
        <v>January</v>
      </c>
      <c r="R10965" s="313" t="str">
        <f t="shared" si="211"/>
        <v>1900</v>
      </c>
    </row>
    <row r="10966" ht="24" customHeight="1" spans="16:18">
      <c r="P10966" s="401" t="str">
        <f>TEXT(daily!$B10966,"mmmm")</f>
        <v>January</v>
      </c>
      <c r="R10966" s="313" t="str">
        <f t="shared" si="211"/>
        <v>1900</v>
      </c>
    </row>
    <row r="10967" ht="24" customHeight="1" spans="16:18">
      <c r="P10967" s="400" t="str">
        <f>TEXT(daily!$B10967,"mmmm")</f>
        <v>January</v>
      </c>
      <c r="R10967" s="313" t="str">
        <f t="shared" si="211"/>
        <v>1900</v>
      </c>
    </row>
    <row r="10968" ht="24" customHeight="1" spans="16:18">
      <c r="P10968" s="401" t="str">
        <f>TEXT(daily!$B10968,"mmmm")</f>
        <v>January</v>
      </c>
      <c r="R10968" s="313" t="str">
        <f t="shared" si="211"/>
        <v>1900</v>
      </c>
    </row>
    <row r="10969" ht="24" customHeight="1" spans="16:18">
      <c r="P10969" s="400" t="str">
        <f>TEXT(daily!$B10969,"mmmm")</f>
        <v>January</v>
      </c>
      <c r="R10969" s="313" t="str">
        <f t="shared" si="211"/>
        <v>1900</v>
      </c>
    </row>
    <row r="10970" ht="24" customHeight="1" spans="16:18">
      <c r="P10970" s="401" t="str">
        <f>TEXT(daily!$B10970,"mmmm")</f>
        <v>January</v>
      </c>
      <c r="R10970" s="313" t="str">
        <f t="shared" si="211"/>
        <v>1900</v>
      </c>
    </row>
    <row r="10971" ht="24" customHeight="1" spans="16:18">
      <c r="P10971" s="400" t="str">
        <f>TEXT(daily!$B10971,"mmmm")</f>
        <v>January</v>
      </c>
      <c r="R10971" s="313" t="str">
        <f t="shared" si="211"/>
        <v>1900</v>
      </c>
    </row>
    <row r="10972" ht="24" customHeight="1" spans="16:18">
      <c r="P10972" s="401" t="str">
        <f>TEXT(daily!$B10972,"mmmm")</f>
        <v>January</v>
      </c>
      <c r="R10972" s="313" t="str">
        <f t="shared" si="211"/>
        <v>1900</v>
      </c>
    </row>
    <row r="10973" ht="24" customHeight="1" spans="16:18">
      <c r="P10973" s="400" t="str">
        <f>TEXT(daily!$B10973,"mmmm")</f>
        <v>January</v>
      </c>
      <c r="R10973" s="313" t="str">
        <f t="shared" si="211"/>
        <v>1900</v>
      </c>
    </row>
    <row r="10974" ht="24" customHeight="1" spans="16:18">
      <c r="P10974" s="401" t="str">
        <f>TEXT(daily!$B10974,"mmmm")</f>
        <v>January</v>
      </c>
      <c r="R10974" s="313" t="str">
        <f t="shared" si="211"/>
        <v>1900</v>
      </c>
    </row>
    <row r="10975" ht="24" customHeight="1" spans="16:18">
      <c r="P10975" s="400" t="str">
        <f>TEXT(daily!$B10975,"mmmm")</f>
        <v>January</v>
      </c>
      <c r="R10975" s="313" t="str">
        <f t="shared" si="211"/>
        <v>1900</v>
      </c>
    </row>
    <row r="10976" ht="24" customHeight="1" spans="16:18">
      <c r="P10976" s="401" t="str">
        <f>TEXT(daily!$B10976,"mmmm")</f>
        <v>January</v>
      </c>
      <c r="R10976" s="313" t="str">
        <f t="shared" si="211"/>
        <v>1900</v>
      </c>
    </row>
    <row r="10977" ht="24" customHeight="1" spans="16:18">
      <c r="P10977" s="400" t="str">
        <f>TEXT(daily!$B10977,"mmmm")</f>
        <v>January</v>
      </c>
      <c r="R10977" s="313" t="str">
        <f t="shared" si="211"/>
        <v>1900</v>
      </c>
    </row>
    <row r="10978" ht="24" customHeight="1" spans="16:18">
      <c r="P10978" s="401" t="str">
        <f>TEXT(daily!$B10978,"mmmm")</f>
        <v>January</v>
      </c>
      <c r="R10978" s="313" t="str">
        <f t="shared" si="211"/>
        <v>1900</v>
      </c>
    </row>
    <row r="10979" ht="24" customHeight="1" spans="16:18">
      <c r="P10979" s="400" t="str">
        <f>TEXT(daily!$B10979,"mmmm")</f>
        <v>January</v>
      </c>
      <c r="R10979" s="313" t="str">
        <f t="shared" si="211"/>
        <v>1900</v>
      </c>
    </row>
    <row r="10980" ht="24" customHeight="1" spans="16:18">
      <c r="P10980" s="401" t="str">
        <f>TEXT(daily!$B10980,"mmmm")</f>
        <v>January</v>
      </c>
      <c r="R10980" s="313" t="str">
        <f t="shared" si="211"/>
        <v>1900</v>
      </c>
    </row>
    <row r="10981" ht="24" customHeight="1" spans="16:18">
      <c r="P10981" s="400" t="str">
        <f>TEXT(daily!$B10981,"mmmm")</f>
        <v>January</v>
      </c>
      <c r="R10981" s="313" t="str">
        <f t="shared" si="211"/>
        <v>1900</v>
      </c>
    </row>
    <row r="10982" ht="24" customHeight="1" spans="16:18">
      <c r="P10982" s="401" t="str">
        <f>TEXT(daily!$B10982,"mmmm")</f>
        <v>January</v>
      </c>
      <c r="R10982" s="313" t="str">
        <f t="shared" si="211"/>
        <v>1900</v>
      </c>
    </row>
    <row r="10983" ht="24" customHeight="1" spans="16:18">
      <c r="P10983" s="400" t="str">
        <f>TEXT(daily!$B10983,"mmmm")</f>
        <v>January</v>
      </c>
      <c r="R10983" s="313" t="str">
        <f t="shared" si="211"/>
        <v>1900</v>
      </c>
    </row>
    <row r="10984" ht="24" customHeight="1" spans="16:18">
      <c r="P10984" s="401" t="str">
        <f>TEXT(daily!$B10984,"mmmm")</f>
        <v>January</v>
      </c>
      <c r="R10984" s="313" t="str">
        <f t="shared" si="211"/>
        <v>1900</v>
      </c>
    </row>
    <row r="10985" ht="24" customHeight="1" spans="16:18">
      <c r="P10985" s="400" t="str">
        <f>TEXT(daily!$B10985,"mmmm")</f>
        <v>January</v>
      </c>
      <c r="R10985" s="313" t="str">
        <f t="shared" si="211"/>
        <v>1900</v>
      </c>
    </row>
    <row r="10986" ht="24" customHeight="1" spans="16:18">
      <c r="P10986" s="401" t="str">
        <f>TEXT(daily!$B10986,"mmmm")</f>
        <v>January</v>
      </c>
      <c r="R10986" s="313" t="str">
        <f t="shared" si="211"/>
        <v>1900</v>
      </c>
    </row>
    <row r="10987" ht="24" customHeight="1" spans="16:18">
      <c r="P10987" s="400" t="str">
        <f>TEXT(daily!$B10987,"mmmm")</f>
        <v>January</v>
      </c>
      <c r="R10987" s="313" t="str">
        <f t="shared" si="211"/>
        <v>1900</v>
      </c>
    </row>
    <row r="10988" ht="24" customHeight="1" spans="16:18">
      <c r="P10988" s="401" t="str">
        <f>TEXT(daily!$B10988,"mmmm")</f>
        <v>January</v>
      </c>
      <c r="R10988" s="313" t="str">
        <f t="shared" si="211"/>
        <v>1900</v>
      </c>
    </row>
    <row r="10989" ht="24" customHeight="1" spans="16:18">
      <c r="P10989" s="400" t="str">
        <f>TEXT(daily!$B10989,"mmmm")</f>
        <v>January</v>
      </c>
      <c r="R10989" s="313" t="str">
        <f t="shared" si="211"/>
        <v>1900</v>
      </c>
    </row>
    <row r="10990" ht="24" customHeight="1" spans="16:18">
      <c r="P10990" s="401" t="str">
        <f>TEXT(daily!$B10990,"mmmm")</f>
        <v>January</v>
      </c>
      <c r="R10990" s="313" t="str">
        <f t="shared" si="211"/>
        <v>1900</v>
      </c>
    </row>
    <row r="10991" ht="24" customHeight="1" spans="16:18">
      <c r="P10991" s="400" t="str">
        <f>TEXT(daily!$B10991,"mmmm")</f>
        <v>January</v>
      </c>
      <c r="R10991" s="313" t="str">
        <f t="shared" si="211"/>
        <v>1900</v>
      </c>
    </row>
    <row r="10992" ht="24" customHeight="1" spans="16:18">
      <c r="P10992" s="401" t="str">
        <f>TEXT(daily!$B10992,"mmmm")</f>
        <v>January</v>
      </c>
      <c r="R10992" s="313" t="str">
        <f t="shared" si="211"/>
        <v>1900</v>
      </c>
    </row>
    <row r="10993" ht="24" customHeight="1" spans="16:18">
      <c r="P10993" s="400" t="str">
        <f>TEXT(daily!$B10993,"mmmm")</f>
        <v>January</v>
      </c>
      <c r="R10993" s="313" t="str">
        <f t="shared" si="211"/>
        <v>1900</v>
      </c>
    </row>
    <row r="10994" ht="24" customHeight="1" spans="16:18">
      <c r="P10994" s="401" t="str">
        <f>TEXT(daily!$B10994,"mmmm")</f>
        <v>January</v>
      </c>
      <c r="R10994" s="313" t="str">
        <f t="shared" si="211"/>
        <v>1900</v>
      </c>
    </row>
    <row r="10995" ht="24" customHeight="1" spans="16:18">
      <c r="P10995" s="400" t="str">
        <f>TEXT(daily!$B10995,"mmmm")</f>
        <v>January</v>
      </c>
      <c r="R10995" s="313" t="str">
        <f t="shared" si="211"/>
        <v>1900</v>
      </c>
    </row>
    <row r="10996" ht="24" customHeight="1" spans="16:18">
      <c r="P10996" s="401" t="str">
        <f>TEXT(daily!$B10996,"mmmm")</f>
        <v>January</v>
      </c>
      <c r="R10996" s="313" t="str">
        <f t="shared" si="211"/>
        <v>1900</v>
      </c>
    </row>
    <row r="10997" ht="24" customHeight="1" spans="16:18">
      <c r="P10997" s="400" t="str">
        <f>TEXT(daily!$B10997,"mmmm")</f>
        <v>January</v>
      </c>
      <c r="R10997" s="313" t="str">
        <f t="shared" si="211"/>
        <v>1900</v>
      </c>
    </row>
    <row r="10998" ht="24" customHeight="1" spans="16:18">
      <c r="P10998" s="401" t="str">
        <f>TEXT(daily!$B10998,"mmmm")</f>
        <v>January</v>
      </c>
      <c r="R10998" s="313" t="str">
        <f t="shared" si="211"/>
        <v>1900</v>
      </c>
    </row>
    <row r="10999" ht="24" customHeight="1" spans="16:18">
      <c r="P10999" s="400" t="str">
        <f>TEXT(daily!$B10999,"mmmm")</f>
        <v>January</v>
      </c>
      <c r="R10999" s="313" t="str">
        <f t="shared" si="211"/>
        <v>1900</v>
      </c>
    </row>
    <row r="11000" ht="24" customHeight="1" spans="16:18">
      <c r="P11000" s="401" t="str">
        <f>TEXT(daily!$B11000,"mmmm")</f>
        <v>January</v>
      </c>
      <c r="R11000" s="313" t="str">
        <f t="shared" si="211"/>
        <v>1900</v>
      </c>
    </row>
    <row r="11001" ht="24" customHeight="1" spans="16:18">
      <c r="P11001" s="400" t="str">
        <f>TEXT(daily!$B11001,"mmmm")</f>
        <v>January</v>
      </c>
      <c r="R11001" s="313" t="str">
        <f t="shared" si="211"/>
        <v>1900</v>
      </c>
    </row>
    <row r="11002" ht="24" customHeight="1" spans="16:18">
      <c r="P11002" s="401" t="str">
        <f>TEXT(daily!$B11002,"mmmm")</f>
        <v>January</v>
      </c>
      <c r="R11002" s="313" t="str">
        <f t="shared" si="211"/>
        <v>1900</v>
      </c>
    </row>
    <row r="11003" ht="24" customHeight="1" spans="16:18">
      <c r="P11003" s="400" t="str">
        <f>TEXT(daily!$B11003,"mmmm")</f>
        <v>January</v>
      </c>
      <c r="R11003" s="313" t="str">
        <f t="shared" si="211"/>
        <v>1900</v>
      </c>
    </row>
    <row r="11004" ht="24" customHeight="1" spans="16:18">
      <c r="P11004" s="401" t="str">
        <f>TEXT(daily!$B11004,"mmmm")</f>
        <v>January</v>
      </c>
      <c r="R11004" s="313" t="str">
        <f t="shared" si="211"/>
        <v>1900</v>
      </c>
    </row>
    <row r="11005" ht="24" customHeight="1" spans="16:18">
      <c r="P11005" s="400" t="str">
        <f>TEXT(daily!$B11005,"mmmm")</f>
        <v>January</v>
      </c>
      <c r="R11005" s="313" t="str">
        <f t="shared" si="211"/>
        <v>1900</v>
      </c>
    </row>
    <row r="11006" ht="24" customHeight="1" spans="16:18">
      <c r="P11006" s="401" t="str">
        <f>TEXT(daily!$B11006,"mmmm")</f>
        <v>January</v>
      </c>
      <c r="R11006" s="313" t="str">
        <f t="shared" si="211"/>
        <v>1900</v>
      </c>
    </row>
    <row r="11007" ht="24" customHeight="1" spans="16:18">
      <c r="P11007" s="400" t="str">
        <f>TEXT(daily!$B11007,"mmmm")</f>
        <v>January</v>
      </c>
      <c r="R11007" s="313" t="str">
        <f t="shared" si="211"/>
        <v>1900</v>
      </c>
    </row>
    <row r="11008" ht="24" customHeight="1" spans="16:18">
      <c r="P11008" s="401" t="str">
        <f>TEXT(daily!$B11008,"mmmm")</f>
        <v>January</v>
      </c>
      <c r="R11008" s="313" t="str">
        <f t="shared" si="211"/>
        <v>1900</v>
      </c>
    </row>
    <row r="11009" ht="24" customHeight="1" spans="16:18">
      <c r="P11009" s="400" t="str">
        <f>TEXT(daily!$B11009,"mmmm")</f>
        <v>January</v>
      </c>
      <c r="R11009" s="313" t="str">
        <f t="shared" si="211"/>
        <v>1900</v>
      </c>
    </row>
    <row r="11010" ht="24" customHeight="1" spans="16:18">
      <c r="P11010" s="401" t="str">
        <f>TEXT(daily!$B11010,"mmmm")</f>
        <v>January</v>
      </c>
      <c r="R11010" s="313" t="str">
        <f t="shared" si="211"/>
        <v>1900</v>
      </c>
    </row>
    <row r="11011" ht="24" customHeight="1" spans="16:18">
      <c r="P11011" s="400" t="str">
        <f>TEXT(daily!$B11011,"mmmm")</f>
        <v>January</v>
      </c>
      <c r="R11011" s="313" t="str">
        <f t="shared" si="211"/>
        <v>1900</v>
      </c>
    </row>
    <row r="11012" ht="24" customHeight="1" spans="16:18">
      <c r="P11012" s="401" t="str">
        <f>TEXT(daily!$B11012,"mmmm")</f>
        <v>January</v>
      </c>
      <c r="R11012" s="313" t="str">
        <f t="shared" si="211"/>
        <v>1900</v>
      </c>
    </row>
    <row r="11013" ht="24" customHeight="1" spans="16:18">
      <c r="P11013" s="400" t="str">
        <f>TEXT(daily!$B11013,"mmmm")</f>
        <v>January</v>
      </c>
      <c r="R11013" s="313" t="str">
        <f t="shared" si="211"/>
        <v>1900</v>
      </c>
    </row>
    <row r="11014" ht="24" customHeight="1" spans="16:18">
      <c r="P11014" s="401" t="str">
        <f>TEXT(daily!$B11014,"mmmm")</f>
        <v>January</v>
      </c>
      <c r="R11014" s="313" t="str">
        <f t="shared" si="211"/>
        <v>1900</v>
      </c>
    </row>
    <row r="11015" ht="24" customHeight="1" spans="16:18">
      <c r="P11015" s="400" t="str">
        <f>TEXT(daily!$B11015,"mmmm")</f>
        <v>January</v>
      </c>
      <c r="R11015" s="313" t="str">
        <f t="shared" si="211"/>
        <v>1900</v>
      </c>
    </row>
    <row r="11016" ht="24" customHeight="1" spans="16:18">
      <c r="P11016" s="401" t="str">
        <f>TEXT(daily!$B11016,"mmmm")</f>
        <v>January</v>
      </c>
      <c r="R11016" s="313" t="str">
        <f t="shared" si="211"/>
        <v>1900</v>
      </c>
    </row>
    <row r="11017" ht="24" customHeight="1" spans="16:18">
      <c r="P11017" s="400" t="str">
        <f>TEXT(daily!$B11017,"mmmm")</f>
        <v>January</v>
      </c>
      <c r="R11017" s="313" t="str">
        <f t="shared" si="211"/>
        <v>1900</v>
      </c>
    </row>
    <row r="11018" ht="24" customHeight="1" spans="16:18">
      <c r="P11018" s="401" t="str">
        <f>TEXT(daily!$B11018,"mmmm")</f>
        <v>January</v>
      </c>
      <c r="R11018" s="313" t="str">
        <f t="shared" si="211"/>
        <v>1900</v>
      </c>
    </row>
    <row r="11019" ht="24" customHeight="1" spans="16:18">
      <c r="P11019" s="400" t="str">
        <f>TEXT(daily!$B11019,"mmmm")</f>
        <v>January</v>
      </c>
      <c r="R11019" s="313" t="str">
        <f t="shared" si="211"/>
        <v>1900</v>
      </c>
    </row>
    <row r="11020" ht="24" customHeight="1" spans="16:18">
      <c r="P11020" s="401" t="str">
        <f>TEXT(daily!$B11020,"mmmm")</f>
        <v>January</v>
      </c>
      <c r="R11020" s="313" t="str">
        <f t="shared" si="211"/>
        <v>1900</v>
      </c>
    </row>
    <row r="11021" ht="24" customHeight="1" spans="16:18">
      <c r="P11021" s="400" t="str">
        <f>TEXT(daily!$B11021,"mmmm")</f>
        <v>January</v>
      </c>
      <c r="R11021" s="313" t="str">
        <f t="shared" si="211"/>
        <v>1900</v>
      </c>
    </row>
    <row r="11022" ht="24" customHeight="1" spans="16:18">
      <c r="P11022" s="401" t="str">
        <f>TEXT(daily!$B11022,"mmmm")</f>
        <v>January</v>
      </c>
      <c r="R11022" s="313" t="str">
        <f t="shared" si="211"/>
        <v>1900</v>
      </c>
    </row>
    <row r="11023" ht="24" customHeight="1" spans="16:18">
      <c r="P11023" s="400" t="str">
        <f>TEXT(daily!$B11023,"mmmm")</f>
        <v>January</v>
      </c>
      <c r="R11023" s="313" t="str">
        <f t="shared" ref="R11023:R11086" si="212">TEXT(B11023,"yyyy")</f>
        <v>1900</v>
      </c>
    </row>
    <row r="11024" ht="24" customHeight="1" spans="16:18">
      <c r="P11024" s="401" t="str">
        <f>TEXT(daily!$B11024,"mmmm")</f>
        <v>January</v>
      </c>
      <c r="R11024" s="313" t="str">
        <f t="shared" si="212"/>
        <v>1900</v>
      </c>
    </row>
    <row r="11025" ht="24" customHeight="1" spans="16:18">
      <c r="P11025" s="400" t="str">
        <f>TEXT(daily!$B11025,"mmmm")</f>
        <v>January</v>
      </c>
      <c r="R11025" s="313" t="str">
        <f t="shared" si="212"/>
        <v>1900</v>
      </c>
    </row>
    <row r="11026" ht="24" customHeight="1" spans="16:18">
      <c r="P11026" s="401" t="str">
        <f>TEXT(daily!$B11026,"mmmm")</f>
        <v>January</v>
      </c>
      <c r="R11026" s="313" t="str">
        <f t="shared" si="212"/>
        <v>1900</v>
      </c>
    </row>
    <row r="11027" ht="24" customHeight="1" spans="16:18">
      <c r="P11027" s="400" t="str">
        <f>TEXT(daily!$B11027,"mmmm")</f>
        <v>January</v>
      </c>
      <c r="R11027" s="313" t="str">
        <f t="shared" si="212"/>
        <v>1900</v>
      </c>
    </row>
    <row r="11028" ht="24" customHeight="1" spans="16:18">
      <c r="P11028" s="401" t="str">
        <f>TEXT(daily!$B11028,"mmmm")</f>
        <v>January</v>
      </c>
      <c r="R11028" s="313" t="str">
        <f t="shared" si="212"/>
        <v>1900</v>
      </c>
    </row>
    <row r="11029" ht="24" customHeight="1" spans="16:18">
      <c r="P11029" s="400" t="str">
        <f>TEXT(daily!$B11029,"mmmm")</f>
        <v>January</v>
      </c>
      <c r="R11029" s="313" t="str">
        <f t="shared" si="212"/>
        <v>1900</v>
      </c>
    </row>
    <row r="11030" ht="24" customHeight="1" spans="16:18">
      <c r="P11030" s="401" t="str">
        <f>TEXT(daily!$B11030,"mmmm")</f>
        <v>January</v>
      </c>
      <c r="R11030" s="313" t="str">
        <f t="shared" si="212"/>
        <v>1900</v>
      </c>
    </row>
    <row r="11031" ht="24" customHeight="1" spans="16:18">
      <c r="P11031" s="400" t="str">
        <f>TEXT(daily!$B11031,"mmmm")</f>
        <v>January</v>
      </c>
      <c r="R11031" s="313" t="str">
        <f t="shared" si="212"/>
        <v>1900</v>
      </c>
    </row>
    <row r="11032" ht="24" customHeight="1" spans="16:18">
      <c r="P11032" s="401" t="str">
        <f>TEXT(daily!$B11032,"mmmm")</f>
        <v>January</v>
      </c>
      <c r="R11032" s="313" t="str">
        <f t="shared" si="212"/>
        <v>1900</v>
      </c>
    </row>
    <row r="11033" ht="24" customHeight="1" spans="16:18">
      <c r="P11033" s="400" t="str">
        <f>TEXT(daily!$B11033,"mmmm")</f>
        <v>January</v>
      </c>
      <c r="R11033" s="313" t="str">
        <f t="shared" si="212"/>
        <v>1900</v>
      </c>
    </row>
    <row r="11034" ht="24" customHeight="1" spans="16:18">
      <c r="P11034" s="401" t="str">
        <f>TEXT(daily!$B11034,"mmmm")</f>
        <v>January</v>
      </c>
      <c r="R11034" s="313" t="str">
        <f t="shared" si="212"/>
        <v>1900</v>
      </c>
    </row>
    <row r="11035" ht="24" customHeight="1" spans="16:18">
      <c r="P11035" s="400" t="str">
        <f>TEXT(daily!$B11035,"mmmm")</f>
        <v>January</v>
      </c>
      <c r="R11035" s="313" t="str">
        <f t="shared" si="212"/>
        <v>1900</v>
      </c>
    </row>
    <row r="11036" ht="24" customHeight="1" spans="16:18">
      <c r="P11036" s="401" t="str">
        <f>TEXT(daily!$B11036,"mmmm")</f>
        <v>January</v>
      </c>
      <c r="R11036" s="313" t="str">
        <f t="shared" si="212"/>
        <v>1900</v>
      </c>
    </row>
    <row r="11037" ht="24" customHeight="1" spans="16:18">
      <c r="P11037" s="400" t="str">
        <f>TEXT(daily!$B11037,"mmmm")</f>
        <v>January</v>
      </c>
      <c r="R11037" s="313" t="str">
        <f t="shared" si="212"/>
        <v>1900</v>
      </c>
    </row>
    <row r="11038" ht="24" customHeight="1" spans="16:18">
      <c r="P11038" s="401" t="str">
        <f>TEXT(daily!$B11038,"mmmm")</f>
        <v>January</v>
      </c>
      <c r="R11038" s="313" t="str">
        <f t="shared" si="212"/>
        <v>1900</v>
      </c>
    </row>
    <row r="11039" ht="24" customHeight="1" spans="16:18">
      <c r="P11039" s="400" t="str">
        <f>TEXT(daily!$B11039,"mmmm")</f>
        <v>January</v>
      </c>
      <c r="R11039" s="313" t="str">
        <f t="shared" si="212"/>
        <v>1900</v>
      </c>
    </row>
    <row r="11040" ht="24" customHeight="1" spans="16:18">
      <c r="P11040" s="401" t="str">
        <f>TEXT(daily!$B11040,"mmmm")</f>
        <v>January</v>
      </c>
      <c r="R11040" s="313" t="str">
        <f t="shared" si="212"/>
        <v>1900</v>
      </c>
    </row>
    <row r="11041" ht="24" customHeight="1" spans="16:18">
      <c r="P11041" s="400" t="str">
        <f>TEXT(daily!$B11041,"mmmm")</f>
        <v>January</v>
      </c>
      <c r="R11041" s="313" t="str">
        <f t="shared" si="212"/>
        <v>1900</v>
      </c>
    </row>
    <row r="11042" ht="24" customHeight="1" spans="16:18">
      <c r="P11042" s="401" t="str">
        <f>TEXT(daily!$B11042,"mmmm")</f>
        <v>January</v>
      </c>
      <c r="R11042" s="313" t="str">
        <f t="shared" si="212"/>
        <v>1900</v>
      </c>
    </row>
    <row r="11043" ht="24" customHeight="1" spans="16:18">
      <c r="P11043" s="400" t="str">
        <f>TEXT(daily!$B11043,"mmmm")</f>
        <v>January</v>
      </c>
      <c r="R11043" s="313" t="str">
        <f t="shared" si="212"/>
        <v>1900</v>
      </c>
    </row>
    <row r="11044" ht="24" customHeight="1" spans="16:18">
      <c r="P11044" s="401" t="str">
        <f>TEXT(daily!$B11044,"mmmm")</f>
        <v>January</v>
      </c>
      <c r="R11044" s="313" t="str">
        <f t="shared" si="212"/>
        <v>1900</v>
      </c>
    </row>
    <row r="11045" ht="24" customHeight="1" spans="16:18">
      <c r="P11045" s="400" t="str">
        <f>TEXT(daily!$B11045,"mmmm")</f>
        <v>January</v>
      </c>
      <c r="R11045" s="313" t="str">
        <f t="shared" si="212"/>
        <v>1900</v>
      </c>
    </row>
    <row r="11046" ht="24" customHeight="1" spans="16:18">
      <c r="P11046" s="401" t="str">
        <f>TEXT(daily!$B11046,"mmmm")</f>
        <v>January</v>
      </c>
      <c r="R11046" s="313" t="str">
        <f t="shared" si="212"/>
        <v>1900</v>
      </c>
    </row>
    <row r="11047" ht="24" customHeight="1" spans="16:18">
      <c r="P11047" s="400" t="str">
        <f>TEXT(daily!$B11047,"mmmm")</f>
        <v>January</v>
      </c>
      <c r="R11047" s="313" t="str">
        <f t="shared" si="212"/>
        <v>1900</v>
      </c>
    </row>
    <row r="11048" ht="24" customHeight="1" spans="16:18">
      <c r="P11048" s="401" t="str">
        <f>TEXT(daily!$B11048,"mmmm")</f>
        <v>January</v>
      </c>
      <c r="R11048" s="313" t="str">
        <f t="shared" si="212"/>
        <v>1900</v>
      </c>
    </row>
    <row r="11049" ht="24" customHeight="1" spans="16:18">
      <c r="P11049" s="400" t="str">
        <f>TEXT(daily!$B11049,"mmmm")</f>
        <v>January</v>
      </c>
      <c r="R11049" s="313" t="str">
        <f t="shared" si="212"/>
        <v>1900</v>
      </c>
    </row>
    <row r="11050" ht="24" customHeight="1" spans="16:18">
      <c r="P11050" s="401" t="str">
        <f>TEXT(daily!$B11050,"mmmm")</f>
        <v>January</v>
      </c>
      <c r="R11050" s="313" t="str">
        <f t="shared" si="212"/>
        <v>1900</v>
      </c>
    </row>
    <row r="11051" ht="24" customHeight="1" spans="16:18">
      <c r="P11051" s="400" t="str">
        <f>TEXT(daily!$B11051,"mmmm")</f>
        <v>January</v>
      </c>
      <c r="R11051" s="313" t="str">
        <f t="shared" si="212"/>
        <v>1900</v>
      </c>
    </row>
    <row r="11052" ht="24" customHeight="1" spans="16:18">
      <c r="P11052" s="401" t="str">
        <f>TEXT(daily!$B11052,"mmmm")</f>
        <v>January</v>
      </c>
      <c r="R11052" s="313" t="str">
        <f t="shared" si="212"/>
        <v>1900</v>
      </c>
    </row>
    <row r="11053" ht="24" customHeight="1" spans="16:18">
      <c r="P11053" s="400" t="str">
        <f>TEXT(daily!$B11053,"mmmm")</f>
        <v>January</v>
      </c>
      <c r="R11053" s="313" t="str">
        <f t="shared" si="212"/>
        <v>1900</v>
      </c>
    </row>
    <row r="11054" ht="24" customHeight="1" spans="16:18">
      <c r="P11054" s="401" t="str">
        <f>TEXT(daily!$B11054,"mmmm")</f>
        <v>January</v>
      </c>
      <c r="R11054" s="313" t="str">
        <f t="shared" si="212"/>
        <v>1900</v>
      </c>
    </row>
    <row r="11055" ht="24" customHeight="1" spans="16:18">
      <c r="P11055" s="400" t="str">
        <f>TEXT(daily!$B11055,"mmmm")</f>
        <v>January</v>
      </c>
      <c r="R11055" s="313" t="str">
        <f t="shared" si="212"/>
        <v>1900</v>
      </c>
    </row>
    <row r="11056" ht="24" customHeight="1" spans="16:18">
      <c r="P11056" s="401" t="str">
        <f>TEXT(daily!$B11056,"mmmm")</f>
        <v>January</v>
      </c>
      <c r="R11056" s="313" t="str">
        <f t="shared" si="212"/>
        <v>1900</v>
      </c>
    </row>
    <row r="11057" ht="24" customHeight="1" spans="16:18">
      <c r="P11057" s="400" t="str">
        <f>TEXT(daily!$B11057,"mmmm")</f>
        <v>January</v>
      </c>
      <c r="R11057" s="313" t="str">
        <f t="shared" si="212"/>
        <v>1900</v>
      </c>
    </row>
    <row r="11058" ht="24" customHeight="1" spans="16:18">
      <c r="P11058" s="401" t="str">
        <f>TEXT(daily!$B11058,"mmmm")</f>
        <v>January</v>
      </c>
      <c r="R11058" s="313" t="str">
        <f t="shared" si="212"/>
        <v>1900</v>
      </c>
    </row>
    <row r="11059" ht="24" customHeight="1" spans="16:18">
      <c r="P11059" s="400" t="str">
        <f>TEXT(daily!$B11059,"mmmm")</f>
        <v>January</v>
      </c>
      <c r="R11059" s="313" t="str">
        <f t="shared" si="212"/>
        <v>1900</v>
      </c>
    </row>
    <row r="11060" ht="24" customHeight="1" spans="16:18">
      <c r="P11060" s="401" t="str">
        <f>TEXT(daily!$B11060,"mmmm")</f>
        <v>January</v>
      </c>
      <c r="R11060" s="313" t="str">
        <f t="shared" si="212"/>
        <v>1900</v>
      </c>
    </row>
    <row r="11061" ht="24" customHeight="1" spans="16:18">
      <c r="P11061" s="400" t="str">
        <f>TEXT(daily!$B11061,"mmmm")</f>
        <v>January</v>
      </c>
      <c r="R11061" s="313" t="str">
        <f t="shared" si="212"/>
        <v>1900</v>
      </c>
    </row>
    <row r="11062" ht="24" customHeight="1" spans="16:18">
      <c r="P11062" s="401" t="str">
        <f>TEXT(daily!$B11062,"mmmm")</f>
        <v>January</v>
      </c>
      <c r="R11062" s="313" t="str">
        <f t="shared" si="212"/>
        <v>1900</v>
      </c>
    </row>
    <row r="11063" ht="24" customHeight="1" spans="16:18">
      <c r="P11063" s="400" t="str">
        <f>TEXT(daily!$B11063,"mmmm")</f>
        <v>January</v>
      </c>
      <c r="R11063" s="313" t="str">
        <f t="shared" si="212"/>
        <v>1900</v>
      </c>
    </row>
    <row r="11064" ht="24" customHeight="1" spans="16:18">
      <c r="P11064" s="401" t="str">
        <f>TEXT(daily!$B11064,"mmmm")</f>
        <v>January</v>
      </c>
      <c r="R11064" s="313" t="str">
        <f t="shared" si="212"/>
        <v>1900</v>
      </c>
    </row>
    <row r="11065" ht="24" customHeight="1" spans="16:18">
      <c r="P11065" s="400" t="str">
        <f>TEXT(daily!$B11065,"mmmm")</f>
        <v>January</v>
      </c>
      <c r="R11065" s="313" t="str">
        <f t="shared" si="212"/>
        <v>1900</v>
      </c>
    </row>
    <row r="11066" ht="24" customHeight="1" spans="16:18">
      <c r="P11066" s="401" t="str">
        <f>TEXT(daily!$B11066,"mmmm")</f>
        <v>January</v>
      </c>
      <c r="R11066" s="313" t="str">
        <f t="shared" si="212"/>
        <v>1900</v>
      </c>
    </row>
    <row r="11067" ht="24" customHeight="1" spans="16:18">
      <c r="P11067" s="400" t="str">
        <f>TEXT(daily!$B11067,"mmmm")</f>
        <v>January</v>
      </c>
      <c r="R11067" s="313" t="str">
        <f t="shared" si="212"/>
        <v>1900</v>
      </c>
    </row>
    <row r="11068" ht="24" customHeight="1" spans="16:18">
      <c r="P11068" s="401" t="str">
        <f>TEXT(daily!$B11068,"mmmm")</f>
        <v>January</v>
      </c>
      <c r="R11068" s="313" t="str">
        <f t="shared" si="212"/>
        <v>1900</v>
      </c>
    </row>
    <row r="11069" ht="24" customHeight="1" spans="16:18">
      <c r="P11069" s="400" t="str">
        <f>TEXT(daily!$B11069,"mmmm")</f>
        <v>January</v>
      </c>
      <c r="R11069" s="313" t="str">
        <f t="shared" si="212"/>
        <v>1900</v>
      </c>
    </row>
    <row r="11070" ht="24" customHeight="1" spans="16:18">
      <c r="P11070" s="401" t="str">
        <f>TEXT(daily!$B11070,"mmmm")</f>
        <v>January</v>
      </c>
      <c r="R11070" s="313" t="str">
        <f t="shared" si="212"/>
        <v>1900</v>
      </c>
    </row>
    <row r="11071" ht="24" customHeight="1" spans="16:18">
      <c r="P11071" s="400" t="str">
        <f>TEXT(daily!$B11071,"mmmm")</f>
        <v>January</v>
      </c>
      <c r="R11071" s="313" t="str">
        <f t="shared" si="212"/>
        <v>1900</v>
      </c>
    </row>
    <row r="11072" ht="24" customHeight="1" spans="16:18">
      <c r="P11072" s="401" t="str">
        <f>TEXT(daily!$B11072,"mmmm")</f>
        <v>January</v>
      </c>
      <c r="R11072" s="313" t="str">
        <f t="shared" si="212"/>
        <v>1900</v>
      </c>
    </row>
    <row r="11073" ht="24" customHeight="1" spans="16:18">
      <c r="P11073" s="400" t="str">
        <f>TEXT(daily!$B11073,"mmmm")</f>
        <v>January</v>
      </c>
      <c r="R11073" s="313" t="str">
        <f t="shared" si="212"/>
        <v>1900</v>
      </c>
    </row>
    <row r="11074" ht="24" customHeight="1" spans="16:18">
      <c r="P11074" s="401" t="str">
        <f>TEXT(daily!$B11074,"mmmm")</f>
        <v>January</v>
      </c>
      <c r="R11074" s="313" t="str">
        <f t="shared" si="212"/>
        <v>1900</v>
      </c>
    </row>
    <row r="11075" ht="24" customHeight="1" spans="16:18">
      <c r="P11075" s="400" t="str">
        <f>TEXT(daily!$B11075,"mmmm")</f>
        <v>January</v>
      </c>
      <c r="R11075" s="313" t="str">
        <f t="shared" si="212"/>
        <v>1900</v>
      </c>
    </row>
    <row r="11076" ht="24" customHeight="1" spans="16:18">
      <c r="P11076" s="401" t="str">
        <f>TEXT(daily!$B11076,"mmmm")</f>
        <v>January</v>
      </c>
      <c r="R11076" s="313" t="str">
        <f t="shared" si="212"/>
        <v>1900</v>
      </c>
    </row>
    <row r="11077" ht="24" customHeight="1" spans="16:18">
      <c r="P11077" s="400" t="str">
        <f>TEXT(daily!$B11077,"mmmm")</f>
        <v>January</v>
      </c>
      <c r="R11077" s="313" t="str">
        <f t="shared" si="212"/>
        <v>1900</v>
      </c>
    </row>
    <row r="11078" ht="24" customHeight="1" spans="16:18">
      <c r="P11078" s="401" t="str">
        <f>TEXT(daily!$B11078,"mmmm")</f>
        <v>January</v>
      </c>
      <c r="R11078" s="313" t="str">
        <f t="shared" si="212"/>
        <v>1900</v>
      </c>
    </row>
    <row r="11079" ht="24" customHeight="1" spans="16:18">
      <c r="P11079" s="400" t="str">
        <f>TEXT(daily!$B11079,"mmmm")</f>
        <v>January</v>
      </c>
      <c r="R11079" s="313" t="str">
        <f t="shared" si="212"/>
        <v>1900</v>
      </c>
    </row>
    <row r="11080" ht="24" customHeight="1" spans="16:18">
      <c r="P11080" s="401" t="str">
        <f>TEXT(daily!$B11080,"mmmm")</f>
        <v>January</v>
      </c>
      <c r="R11080" s="313" t="str">
        <f t="shared" si="212"/>
        <v>1900</v>
      </c>
    </row>
    <row r="11081" ht="24" customHeight="1" spans="16:18">
      <c r="P11081" s="400" t="str">
        <f>TEXT(daily!$B11081,"mmmm")</f>
        <v>January</v>
      </c>
      <c r="R11081" s="313" t="str">
        <f t="shared" si="212"/>
        <v>1900</v>
      </c>
    </row>
    <row r="11082" ht="24" customHeight="1" spans="16:18">
      <c r="P11082" s="401" t="str">
        <f>TEXT(daily!$B11082,"mmmm")</f>
        <v>January</v>
      </c>
      <c r="R11082" s="313" t="str">
        <f t="shared" si="212"/>
        <v>1900</v>
      </c>
    </row>
    <row r="11083" ht="24" customHeight="1" spans="16:18">
      <c r="P11083" s="400" t="str">
        <f>TEXT(daily!$B11083,"mmmm")</f>
        <v>January</v>
      </c>
      <c r="R11083" s="313" t="str">
        <f t="shared" si="212"/>
        <v>1900</v>
      </c>
    </row>
    <row r="11084" ht="24" customHeight="1" spans="16:18">
      <c r="P11084" s="401" t="str">
        <f>TEXT(daily!$B11084,"mmmm")</f>
        <v>January</v>
      </c>
      <c r="R11084" s="313" t="str">
        <f t="shared" si="212"/>
        <v>1900</v>
      </c>
    </row>
    <row r="11085" ht="24" customHeight="1" spans="16:18">
      <c r="P11085" s="400" t="str">
        <f>TEXT(daily!$B11085,"mmmm")</f>
        <v>January</v>
      </c>
      <c r="R11085" s="313" t="str">
        <f t="shared" si="212"/>
        <v>1900</v>
      </c>
    </row>
    <row r="11086" ht="24" customHeight="1" spans="16:18">
      <c r="P11086" s="401" t="str">
        <f>TEXT(daily!$B11086,"mmmm")</f>
        <v>January</v>
      </c>
      <c r="R11086" s="313" t="str">
        <f t="shared" si="212"/>
        <v>1900</v>
      </c>
    </row>
    <row r="11087" ht="24" customHeight="1" spans="16:18">
      <c r="P11087" s="400" t="str">
        <f>TEXT(daily!$B11087,"mmmm")</f>
        <v>January</v>
      </c>
      <c r="R11087" s="313" t="str">
        <f t="shared" ref="R11087:R11150" si="213">TEXT(B11087,"yyyy")</f>
        <v>1900</v>
      </c>
    </row>
    <row r="11088" ht="24" customHeight="1" spans="16:18">
      <c r="P11088" s="401" t="str">
        <f>TEXT(daily!$B11088,"mmmm")</f>
        <v>January</v>
      </c>
      <c r="R11088" s="313" t="str">
        <f t="shared" si="213"/>
        <v>1900</v>
      </c>
    </row>
    <row r="11089" ht="24" customHeight="1" spans="16:18">
      <c r="P11089" s="400" t="str">
        <f>TEXT(daily!$B11089,"mmmm")</f>
        <v>January</v>
      </c>
      <c r="R11089" s="313" t="str">
        <f t="shared" si="213"/>
        <v>1900</v>
      </c>
    </row>
    <row r="11090" ht="24" customHeight="1" spans="16:18">
      <c r="P11090" s="401" t="str">
        <f>TEXT(daily!$B11090,"mmmm")</f>
        <v>January</v>
      </c>
      <c r="R11090" s="313" t="str">
        <f t="shared" si="213"/>
        <v>1900</v>
      </c>
    </row>
    <row r="11091" ht="24" customHeight="1" spans="16:18">
      <c r="P11091" s="400" t="str">
        <f>TEXT(daily!$B11091,"mmmm")</f>
        <v>January</v>
      </c>
      <c r="R11091" s="313" t="str">
        <f t="shared" si="213"/>
        <v>1900</v>
      </c>
    </row>
    <row r="11092" ht="24" customHeight="1" spans="16:18">
      <c r="P11092" s="401" t="str">
        <f>TEXT(daily!$B11092,"mmmm")</f>
        <v>January</v>
      </c>
      <c r="R11092" s="313" t="str">
        <f t="shared" si="213"/>
        <v>1900</v>
      </c>
    </row>
    <row r="11093" ht="24" customHeight="1" spans="16:18">
      <c r="P11093" s="400" t="str">
        <f>TEXT(daily!$B11093,"mmmm")</f>
        <v>January</v>
      </c>
      <c r="R11093" s="313" t="str">
        <f t="shared" si="213"/>
        <v>1900</v>
      </c>
    </row>
    <row r="11094" ht="24" customHeight="1" spans="16:18">
      <c r="P11094" s="401" t="str">
        <f>TEXT(daily!$B11094,"mmmm")</f>
        <v>January</v>
      </c>
      <c r="R11094" s="313" t="str">
        <f t="shared" si="213"/>
        <v>1900</v>
      </c>
    </row>
    <row r="11095" ht="24" customHeight="1" spans="16:18">
      <c r="P11095" s="400" t="str">
        <f>TEXT(daily!$B11095,"mmmm")</f>
        <v>January</v>
      </c>
      <c r="R11095" s="313" t="str">
        <f t="shared" si="213"/>
        <v>1900</v>
      </c>
    </row>
    <row r="11096" ht="24" customHeight="1" spans="16:18">
      <c r="P11096" s="401" t="str">
        <f>TEXT(daily!$B11096,"mmmm")</f>
        <v>January</v>
      </c>
      <c r="R11096" s="313" t="str">
        <f t="shared" si="213"/>
        <v>1900</v>
      </c>
    </row>
    <row r="11097" ht="24" customHeight="1" spans="16:18">
      <c r="P11097" s="400" t="str">
        <f>TEXT(daily!$B11097,"mmmm")</f>
        <v>January</v>
      </c>
      <c r="R11097" s="313" t="str">
        <f t="shared" si="213"/>
        <v>1900</v>
      </c>
    </row>
    <row r="11098" ht="24" customHeight="1" spans="16:18">
      <c r="P11098" s="401" t="str">
        <f>TEXT(daily!$B11098,"mmmm")</f>
        <v>January</v>
      </c>
      <c r="R11098" s="313" t="str">
        <f t="shared" si="213"/>
        <v>1900</v>
      </c>
    </row>
    <row r="11099" ht="24" customHeight="1" spans="16:18">
      <c r="P11099" s="400" t="str">
        <f>TEXT(daily!$B11099,"mmmm")</f>
        <v>January</v>
      </c>
      <c r="R11099" s="313" t="str">
        <f t="shared" si="213"/>
        <v>1900</v>
      </c>
    </row>
    <row r="11100" ht="24" customHeight="1" spans="16:18">
      <c r="P11100" s="401" t="str">
        <f>TEXT(daily!$B11100,"mmmm")</f>
        <v>January</v>
      </c>
      <c r="R11100" s="313" t="str">
        <f t="shared" si="213"/>
        <v>1900</v>
      </c>
    </row>
    <row r="11101" ht="24" customHeight="1" spans="16:18">
      <c r="P11101" s="400" t="str">
        <f>TEXT(daily!$B11101,"mmmm")</f>
        <v>January</v>
      </c>
      <c r="R11101" s="313" t="str">
        <f t="shared" si="213"/>
        <v>1900</v>
      </c>
    </row>
    <row r="11102" ht="24" customHeight="1" spans="16:18">
      <c r="P11102" s="401" t="str">
        <f>TEXT(daily!$B11102,"mmmm")</f>
        <v>January</v>
      </c>
      <c r="R11102" s="313" t="str">
        <f t="shared" si="213"/>
        <v>1900</v>
      </c>
    </row>
    <row r="11103" ht="24" customHeight="1" spans="16:18">
      <c r="P11103" s="400" t="str">
        <f>TEXT(daily!$B11103,"mmmm")</f>
        <v>January</v>
      </c>
      <c r="R11103" s="313" t="str">
        <f t="shared" si="213"/>
        <v>1900</v>
      </c>
    </row>
    <row r="11104" ht="24" customHeight="1" spans="16:18">
      <c r="P11104" s="401" t="str">
        <f>TEXT(daily!$B11104,"mmmm")</f>
        <v>January</v>
      </c>
      <c r="R11104" s="313" t="str">
        <f t="shared" si="213"/>
        <v>1900</v>
      </c>
    </row>
    <row r="11105" ht="24" customHeight="1" spans="16:18">
      <c r="P11105" s="400" t="str">
        <f>TEXT(daily!$B11105,"mmmm")</f>
        <v>January</v>
      </c>
      <c r="R11105" s="313" t="str">
        <f t="shared" si="213"/>
        <v>1900</v>
      </c>
    </row>
    <row r="11106" ht="24" customHeight="1" spans="16:18">
      <c r="P11106" s="401" t="str">
        <f>TEXT(daily!$B11106,"mmmm")</f>
        <v>January</v>
      </c>
      <c r="R11106" s="313" t="str">
        <f t="shared" si="213"/>
        <v>1900</v>
      </c>
    </row>
    <row r="11107" ht="24" customHeight="1" spans="16:18">
      <c r="P11107" s="400" t="str">
        <f>TEXT(daily!$B11107,"mmmm")</f>
        <v>January</v>
      </c>
      <c r="R11107" s="313" t="str">
        <f t="shared" si="213"/>
        <v>1900</v>
      </c>
    </row>
    <row r="11108" ht="24" customHeight="1" spans="16:18">
      <c r="P11108" s="401" t="str">
        <f>TEXT(daily!$B11108,"mmmm")</f>
        <v>January</v>
      </c>
      <c r="R11108" s="313" t="str">
        <f t="shared" si="213"/>
        <v>1900</v>
      </c>
    </row>
    <row r="11109" ht="24" customHeight="1" spans="16:18">
      <c r="P11109" s="400" t="str">
        <f>TEXT(daily!$B11109,"mmmm")</f>
        <v>January</v>
      </c>
      <c r="R11109" s="313" t="str">
        <f t="shared" si="213"/>
        <v>1900</v>
      </c>
    </row>
    <row r="11110" ht="24" customHeight="1" spans="16:18">
      <c r="P11110" s="401" t="str">
        <f>TEXT(daily!$B11110,"mmmm")</f>
        <v>January</v>
      </c>
      <c r="R11110" s="313" t="str">
        <f t="shared" si="213"/>
        <v>1900</v>
      </c>
    </row>
    <row r="11111" ht="24" customHeight="1" spans="16:18">
      <c r="P11111" s="400" t="str">
        <f>TEXT(daily!$B11111,"mmmm")</f>
        <v>January</v>
      </c>
      <c r="R11111" s="313" t="str">
        <f t="shared" si="213"/>
        <v>1900</v>
      </c>
    </row>
    <row r="11112" ht="24" customHeight="1" spans="16:18">
      <c r="P11112" s="401" t="str">
        <f>TEXT(daily!$B11112,"mmmm")</f>
        <v>January</v>
      </c>
      <c r="R11112" s="313" t="str">
        <f t="shared" si="213"/>
        <v>1900</v>
      </c>
    </row>
    <row r="11113" ht="24" customHeight="1" spans="16:18">
      <c r="P11113" s="400" t="str">
        <f>TEXT(daily!$B11113,"mmmm")</f>
        <v>January</v>
      </c>
      <c r="R11113" s="313" t="str">
        <f t="shared" si="213"/>
        <v>1900</v>
      </c>
    </row>
    <row r="11114" ht="24" customHeight="1" spans="16:18">
      <c r="P11114" s="401" t="str">
        <f>TEXT(daily!$B11114,"mmmm")</f>
        <v>January</v>
      </c>
      <c r="R11114" s="313" t="str">
        <f t="shared" si="213"/>
        <v>1900</v>
      </c>
    </row>
    <row r="11115" ht="24" customHeight="1" spans="16:18">
      <c r="P11115" s="400" t="str">
        <f>TEXT(daily!$B11115,"mmmm")</f>
        <v>January</v>
      </c>
      <c r="R11115" s="313" t="str">
        <f t="shared" si="213"/>
        <v>1900</v>
      </c>
    </row>
    <row r="11116" ht="24" customHeight="1" spans="16:18">
      <c r="P11116" s="401" t="str">
        <f>TEXT(daily!$B11116,"mmmm")</f>
        <v>January</v>
      </c>
      <c r="R11116" s="313" t="str">
        <f t="shared" si="213"/>
        <v>1900</v>
      </c>
    </row>
    <row r="11117" ht="24" customHeight="1" spans="16:18">
      <c r="P11117" s="400" t="str">
        <f>TEXT(daily!$B11117,"mmmm")</f>
        <v>January</v>
      </c>
      <c r="R11117" s="313" t="str">
        <f t="shared" si="213"/>
        <v>1900</v>
      </c>
    </row>
    <row r="11118" ht="24" customHeight="1" spans="16:18">
      <c r="P11118" s="401" t="str">
        <f>TEXT(daily!$B11118,"mmmm")</f>
        <v>January</v>
      </c>
      <c r="R11118" s="313" t="str">
        <f t="shared" si="213"/>
        <v>1900</v>
      </c>
    </row>
    <row r="11119" ht="24" customHeight="1" spans="16:18">
      <c r="P11119" s="400" t="str">
        <f>TEXT(daily!$B11119,"mmmm")</f>
        <v>January</v>
      </c>
      <c r="R11119" s="313" t="str">
        <f t="shared" si="213"/>
        <v>1900</v>
      </c>
    </row>
    <row r="11120" ht="24" customHeight="1" spans="16:18">
      <c r="P11120" s="401" t="str">
        <f>TEXT(daily!$B11120,"mmmm")</f>
        <v>January</v>
      </c>
      <c r="R11120" s="313" t="str">
        <f t="shared" si="213"/>
        <v>1900</v>
      </c>
    </row>
    <row r="11121" ht="24" customHeight="1" spans="16:18">
      <c r="P11121" s="400" t="str">
        <f>TEXT(daily!$B11121,"mmmm")</f>
        <v>January</v>
      </c>
      <c r="R11121" s="313" t="str">
        <f t="shared" si="213"/>
        <v>1900</v>
      </c>
    </row>
    <row r="11122" ht="24" customHeight="1" spans="16:18">
      <c r="P11122" s="401" t="str">
        <f>TEXT(daily!$B11122,"mmmm")</f>
        <v>January</v>
      </c>
      <c r="R11122" s="313" t="str">
        <f t="shared" si="213"/>
        <v>1900</v>
      </c>
    </row>
    <row r="11123" ht="24" customHeight="1" spans="16:18">
      <c r="P11123" s="400" t="str">
        <f>TEXT(daily!$B11123,"mmmm")</f>
        <v>January</v>
      </c>
      <c r="R11123" s="313" t="str">
        <f t="shared" si="213"/>
        <v>1900</v>
      </c>
    </row>
    <row r="11124" ht="24" customHeight="1" spans="16:18">
      <c r="P11124" s="401" t="str">
        <f>TEXT(daily!$B11124,"mmmm")</f>
        <v>January</v>
      </c>
      <c r="R11124" s="313" t="str">
        <f t="shared" si="213"/>
        <v>1900</v>
      </c>
    </row>
    <row r="11125" ht="24" customHeight="1" spans="16:18">
      <c r="P11125" s="400" t="str">
        <f>TEXT(daily!$B11125,"mmmm")</f>
        <v>January</v>
      </c>
      <c r="R11125" s="313" t="str">
        <f t="shared" si="213"/>
        <v>1900</v>
      </c>
    </row>
    <row r="11126" ht="24" customHeight="1" spans="16:18">
      <c r="P11126" s="401" t="str">
        <f>TEXT(daily!$B11126,"mmmm")</f>
        <v>January</v>
      </c>
      <c r="R11126" s="313" t="str">
        <f t="shared" si="213"/>
        <v>1900</v>
      </c>
    </row>
    <row r="11127" ht="24" customHeight="1" spans="16:18">
      <c r="P11127" s="400" t="str">
        <f>TEXT(daily!$B11127,"mmmm")</f>
        <v>January</v>
      </c>
      <c r="R11127" s="313" t="str">
        <f t="shared" si="213"/>
        <v>1900</v>
      </c>
    </row>
    <row r="11128" ht="24" customHeight="1" spans="16:18">
      <c r="P11128" s="401" t="str">
        <f>TEXT(daily!$B11128,"mmmm")</f>
        <v>January</v>
      </c>
      <c r="R11128" s="313" t="str">
        <f t="shared" si="213"/>
        <v>1900</v>
      </c>
    </row>
    <row r="11129" ht="24" customHeight="1" spans="16:18">
      <c r="P11129" s="400" t="str">
        <f>TEXT(daily!$B11129,"mmmm")</f>
        <v>January</v>
      </c>
      <c r="R11129" s="313" t="str">
        <f t="shared" si="213"/>
        <v>1900</v>
      </c>
    </row>
    <row r="11130" ht="24" customHeight="1" spans="16:18">
      <c r="P11130" s="401" t="str">
        <f>TEXT(daily!$B11130,"mmmm")</f>
        <v>January</v>
      </c>
      <c r="R11130" s="313" t="str">
        <f t="shared" si="213"/>
        <v>1900</v>
      </c>
    </row>
    <row r="11131" ht="24" customHeight="1" spans="16:18">
      <c r="P11131" s="400" t="str">
        <f>TEXT(daily!$B11131,"mmmm")</f>
        <v>January</v>
      </c>
      <c r="R11131" s="313" t="str">
        <f t="shared" si="213"/>
        <v>1900</v>
      </c>
    </row>
    <row r="11132" ht="24" customHeight="1" spans="16:18">
      <c r="P11132" s="401" t="str">
        <f>TEXT(daily!$B11132,"mmmm")</f>
        <v>January</v>
      </c>
      <c r="R11132" s="313" t="str">
        <f t="shared" si="213"/>
        <v>1900</v>
      </c>
    </row>
    <row r="11133" ht="24" customHeight="1" spans="16:18">
      <c r="P11133" s="400" t="str">
        <f>TEXT(daily!$B11133,"mmmm")</f>
        <v>January</v>
      </c>
      <c r="R11133" s="313" t="str">
        <f t="shared" si="213"/>
        <v>1900</v>
      </c>
    </row>
    <row r="11134" ht="24" customHeight="1" spans="16:18">
      <c r="P11134" s="401" t="str">
        <f>TEXT(daily!$B11134,"mmmm")</f>
        <v>January</v>
      </c>
      <c r="R11134" s="313" t="str">
        <f t="shared" si="213"/>
        <v>1900</v>
      </c>
    </row>
    <row r="11135" ht="24" customHeight="1" spans="16:18">
      <c r="P11135" s="400" t="str">
        <f>TEXT(daily!$B11135,"mmmm")</f>
        <v>January</v>
      </c>
      <c r="R11135" s="313" t="str">
        <f t="shared" si="213"/>
        <v>1900</v>
      </c>
    </row>
    <row r="11136" ht="24" customHeight="1" spans="16:18">
      <c r="P11136" s="401" t="str">
        <f>TEXT(daily!$B11136,"mmmm")</f>
        <v>January</v>
      </c>
      <c r="R11136" s="313" t="str">
        <f t="shared" si="213"/>
        <v>1900</v>
      </c>
    </row>
    <row r="11137" ht="24" customHeight="1" spans="16:18">
      <c r="P11137" s="400" t="str">
        <f>TEXT(daily!$B11137,"mmmm")</f>
        <v>January</v>
      </c>
      <c r="R11137" s="313" t="str">
        <f t="shared" si="213"/>
        <v>1900</v>
      </c>
    </row>
    <row r="11138" ht="24" customHeight="1" spans="16:18">
      <c r="P11138" s="401" t="str">
        <f>TEXT(daily!$B11138,"mmmm")</f>
        <v>January</v>
      </c>
      <c r="R11138" s="313" t="str">
        <f t="shared" si="213"/>
        <v>1900</v>
      </c>
    </row>
    <row r="11139" ht="24" customHeight="1" spans="16:18">
      <c r="P11139" s="400" t="str">
        <f>TEXT(daily!$B11139,"mmmm")</f>
        <v>January</v>
      </c>
      <c r="R11139" s="313" t="str">
        <f t="shared" si="213"/>
        <v>1900</v>
      </c>
    </row>
    <row r="11140" ht="24" customHeight="1" spans="16:18">
      <c r="P11140" s="401" t="str">
        <f>TEXT(daily!$B11140,"mmmm")</f>
        <v>January</v>
      </c>
      <c r="R11140" s="313" t="str">
        <f t="shared" si="213"/>
        <v>1900</v>
      </c>
    </row>
    <row r="11141" ht="24" customHeight="1" spans="16:18">
      <c r="P11141" s="400" t="str">
        <f>TEXT(daily!$B11141,"mmmm")</f>
        <v>January</v>
      </c>
      <c r="R11141" s="313" t="str">
        <f t="shared" si="213"/>
        <v>1900</v>
      </c>
    </row>
    <row r="11142" ht="24" customHeight="1" spans="16:18">
      <c r="P11142" s="401" t="str">
        <f>TEXT(daily!$B11142,"mmmm")</f>
        <v>January</v>
      </c>
      <c r="R11142" s="313" t="str">
        <f t="shared" si="213"/>
        <v>1900</v>
      </c>
    </row>
    <row r="11143" ht="24" customHeight="1" spans="16:18">
      <c r="P11143" s="400" t="str">
        <f>TEXT(daily!$B11143,"mmmm")</f>
        <v>January</v>
      </c>
      <c r="R11143" s="313" t="str">
        <f t="shared" si="213"/>
        <v>1900</v>
      </c>
    </row>
    <row r="11144" ht="24" customHeight="1" spans="16:18">
      <c r="P11144" s="401" t="str">
        <f>TEXT(daily!$B11144,"mmmm")</f>
        <v>January</v>
      </c>
      <c r="R11144" s="313" t="str">
        <f t="shared" si="213"/>
        <v>1900</v>
      </c>
    </row>
    <row r="11145" ht="24" customHeight="1" spans="16:18">
      <c r="P11145" s="400" t="str">
        <f>TEXT(daily!$B11145,"mmmm")</f>
        <v>January</v>
      </c>
      <c r="R11145" s="313" t="str">
        <f t="shared" si="213"/>
        <v>1900</v>
      </c>
    </row>
    <row r="11146" ht="24" customHeight="1" spans="16:18">
      <c r="P11146" s="401" t="str">
        <f>TEXT(daily!$B11146,"mmmm")</f>
        <v>January</v>
      </c>
      <c r="R11146" s="313" t="str">
        <f t="shared" si="213"/>
        <v>1900</v>
      </c>
    </row>
    <row r="11147" ht="24" customHeight="1" spans="16:18">
      <c r="P11147" s="400" t="str">
        <f>TEXT(daily!$B11147,"mmmm")</f>
        <v>January</v>
      </c>
      <c r="R11147" s="313" t="str">
        <f t="shared" si="213"/>
        <v>1900</v>
      </c>
    </row>
    <row r="11148" ht="24" customHeight="1" spans="16:18">
      <c r="P11148" s="401" t="str">
        <f>TEXT(daily!$B11148,"mmmm")</f>
        <v>January</v>
      </c>
      <c r="R11148" s="313" t="str">
        <f t="shared" si="213"/>
        <v>1900</v>
      </c>
    </row>
    <row r="11149" ht="24" customHeight="1" spans="16:18">
      <c r="P11149" s="400" t="str">
        <f>TEXT(daily!$B11149,"mmmm")</f>
        <v>January</v>
      </c>
      <c r="R11149" s="313" t="str">
        <f t="shared" si="213"/>
        <v>1900</v>
      </c>
    </row>
    <row r="11150" ht="24" customHeight="1" spans="16:18">
      <c r="P11150" s="401" t="str">
        <f>TEXT(daily!$B11150,"mmmm")</f>
        <v>January</v>
      </c>
      <c r="R11150" s="313" t="str">
        <f t="shared" si="213"/>
        <v>1900</v>
      </c>
    </row>
    <row r="11151" ht="24" customHeight="1" spans="16:18">
      <c r="P11151" s="400" t="str">
        <f>TEXT(daily!$B11151,"mmmm")</f>
        <v>January</v>
      </c>
      <c r="R11151" s="313" t="str">
        <f t="shared" ref="R11151:R11214" si="214">TEXT(B11151,"yyyy")</f>
        <v>1900</v>
      </c>
    </row>
    <row r="11152" ht="24" customHeight="1" spans="16:18">
      <c r="P11152" s="401" t="str">
        <f>TEXT(daily!$B11152,"mmmm")</f>
        <v>January</v>
      </c>
      <c r="R11152" s="313" t="str">
        <f t="shared" si="214"/>
        <v>1900</v>
      </c>
    </row>
    <row r="11153" ht="24" customHeight="1" spans="16:18">
      <c r="P11153" s="400" t="str">
        <f>TEXT(daily!$B11153,"mmmm")</f>
        <v>January</v>
      </c>
      <c r="R11153" s="313" t="str">
        <f t="shared" si="214"/>
        <v>1900</v>
      </c>
    </row>
    <row r="11154" ht="24" customHeight="1" spans="16:18">
      <c r="P11154" s="401" t="str">
        <f>TEXT(daily!$B11154,"mmmm")</f>
        <v>January</v>
      </c>
      <c r="R11154" s="313" t="str">
        <f t="shared" si="214"/>
        <v>1900</v>
      </c>
    </row>
    <row r="11155" ht="24" customHeight="1" spans="16:18">
      <c r="P11155" s="400" t="str">
        <f>TEXT(daily!$B11155,"mmmm")</f>
        <v>January</v>
      </c>
      <c r="R11155" s="313" t="str">
        <f t="shared" si="214"/>
        <v>1900</v>
      </c>
    </row>
    <row r="11156" ht="24" customHeight="1" spans="16:18">
      <c r="P11156" s="401" t="str">
        <f>TEXT(daily!$B11156,"mmmm")</f>
        <v>January</v>
      </c>
      <c r="R11156" s="313" t="str">
        <f t="shared" si="214"/>
        <v>1900</v>
      </c>
    </row>
    <row r="11157" ht="24" customHeight="1" spans="16:18">
      <c r="P11157" s="400" t="str">
        <f>TEXT(daily!$B11157,"mmmm")</f>
        <v>January</v>
      </c>
      <c r="R11157" s="313" t="str">
        <f t="shared" si="214"/>
        <v>1900</v>
      </c>
    </row>
    <row r="11158" ht="24" customHeight="1" spans="16:18">
      <c r="P11158" s="401" t="str">
        <f>TEXT(daily!$B11158,"mmmm")</f>
        <v>January</v>
      </c>
      <c r="R11158" s="313" t="str">
        <f t="shared" si="214"/>
        <v>1900</v>
      </c>
    </row>
    <row r="11159" ht="24" customHeight="1" spans="16:18">
      <c r="P11159" s="400" t="str">
        <f>TEXT(daily!$B11159,"mmmm")</f>
        <v>January</v>
      </c>
      <c r="R11159" s="313" t="str">
        <f t="shared" si="214"/>
        <v>1900</v>
      </c>
    </row>
    <row r="11160" ht="24" customHeight="1" spans="16:18">
      <c r="P11160" s="401" t="str">
        <f>TEXT(daily!$B11160,"mmmm")</f>
        <v>January</v>
      </c>
      <c r="R11160" s="313" t="str">
        <f t="shared" si="214"/>
        <v>1900</v>
      </c>
    </row>
    <row r="11161" ht="24" customHeight="1" spans="16:18">
      <c r="P11161" s="400" t="str">
        <f>TEXT(daily!$B11161,"mmmm")</f>
        <v>January</v>
      </c>
      <c r="R11161" s="313" t="str">
        <f t="shared" si="214"/>
        <v>1900</v>
      </c>
    </row>
    <row r="11162" ht="24" customHeight="1" spans="16:18">
      <c r="P11162" s="401" t="str">
        <f>TEXT(daily!$B11162,"mmmm")</f>
        <v>January</v>
      </c>
      <c r="R11162" s="313" t="str">
        <f t="shared" si="214"/>
        <v>1900</v>
      </c>
    </row>
    <row r="11163" ht="24" customHeight="1" spans="16:18">
      <c r="P11163" s="400" t="str">
        <f>TEXT(daily!$B11163,"mmmm")</f>
        <v>January</v>
      </c>
      <c r="R11163" s="313" t="str">
        <f t="shared" si="214"/>
        <v>1900</v>
      </c>
    </row>
    <row r="11164" ht="24" customHeight="1" spans="16:18">
      <c r="P11164" s="401" t="str">
        <f>TEXT(daily!$B11164,"mmmm")</f>
        <v>January</v>
      </c>
      <c r="R11164" s="313" t="str">
        <f t="shared" si="214"/>
        <v>1900</v>
      </c>
    </row>
    <row r="11165" ht="24" customHeight="1" spans="16:18">
      <c r="P11165" s="400" t="str">
        <f>TEXT(daily!$B11165,"mmmm")</f>
        <v>January</v>
      </c>
      <c r="R11165" s="313" t="str">
        <f t="shared" si="214"/>
        <v>1900</v>
      </c>
    </row>
    <row r="11166" ht="24" customHeight="1" spans="16:18">
      <c r="P11166" s="401" t="str">
        <f>TEXT(daily!$B11166,"mmmm")</f>
        <v>January</v>
      </c>
      <c r="R11166" s="313" t="str">
        <f t="shared" si="214"/>
        <v>1900</v>
      </c>
    </row>
    <row r="11167" ht="24" customHeight="1" spans="16:18">
      <c r="P11167" s="400" t="str">
        <f>TEXT(daily!$B11167,"mmmm")</f>
        <v>January</v>
      </c>
      <c r="R11167" s="313" t="str">
        <f t="shared" si="214"/>
        <v>1900</v>
      </c>
    </row>
    <row r="11168" ht="24" customHeight="1" spans="16:18">
      <c r="P11168" s="401" t="str">
        <f>TEXT(daily!$B11168,"mmmm")</f>
        <v>January</v>
      </c>
      <c r="R11168" s="313" t="str">
        <f t="shared" si="214"/>
        <v>1900</v>
      </c>
    </row>
    <row r="11169" ht="24" customHeight="1" spans="16:18">
      <c r="P11169" s="400" t="str">
        <f>TEXT(daily!$B11169,"mmmm")</f>
        <v>January</v>
      </c>
      <c r="R11169" s="313" t="str">
        <f t="shared" si="214"/>
        <v>1900</v>
      </c>
    </row>
    <row r="11170" ht="24" customHeight="1" spans="16:18">
      <c r="P11170" s="401" t="str">
        <f>TEXT(daily!$B11170,"mmmm")</f>
        <v>January</v>
      </c>
      <c r="R11170" s="313" t="str">
        <f t="shared" si="214"/>
        <v>1900</v>
      </c>
    </row>
    <row r="11171" ht="24" customHeight="1" spans="16:18">
      <c r="P11171" s="400" t="str">
        <f>TEXT(daily!$B11171,"mmmm")</f>
        <v>January</v>
      </c>
      <c r="R11171" s="313" t="str">
        <f t="shared" si="214"/>
        <v>1900</v>
      </c>
    </row>
    <row r="11172" ht="24" customHeight="1" spans="16:18">
      <c r="P11172" s="401" t="str">
        <f>TEXT(daily!$B11172,"mmmm")</f>
        <v>January</v>
      </c>
      <c r="R11172" s="313" t="str">
        <f t="shared" si="214"/>
        <v>1900</v>
      </c>
    </row>
    <row r="11173" ht="24" customHeight="1" spans="16:18">
      <c r="P11173" s="400" t="str">
        <f>TEXT(daily!$B11173,"mmmm")</f>
        <v>January</v>
      </c>
      <c r="R11173" s="313" t="str">
        <f t="shared" si="214"/>
        <v>1900</v>
      </c>
    </row>
    <row r="11174" ht="24" customHeight="1" spans="16:18">
      <c r="P11174" s="401" t="str">
        <f>TEXT(daily!$B11174,"mmmm")</f>
        <v>January</v>
      </c>
      <c r="R11174" s="313" t="str">
        <f t="shared" si="214"/>
        <v>1900</v>
      </c>
    </row>
    <row r="11175" ht="24" customHeight="1" spans="16:18">
      <c r="P11175" s="400" t="str">
        <f>TEXT(daily!$B11175,"mmmm")</f>
        <v>January</v>
      </c>
      <c r="R11175" s="313" t="str">
        <f t="shared" si="214"/>
        <v>1900</v>
      </c>
    </row>
    <row r="11176" ht="24" customHeight="1" spans="16:18">
      <c r="P11176" s="401" t="str">
        <f>TEXT(daily!$B11176,"mmmm")</f>
        <v>January</v>
      </c>
      <c r="R11176" s="313" t="str">
        <f t="shared" si="214"/>
        <v>1900</v>
      </c>
    </row>
    <row r="11177" ht="24" customHeight="1" spans="16:18">
      <c r="P11177" s="400" t="str">
        <f>TEXT(daily!$B11177,"mmmm")</f>
        <v>January</v>
      </c>
      <c r="R11177" s="313" t="str">
        <f t="shared" si="214"/>
        <v>1900</v>
      </c>
    </row>
    <row r="11178" ht="24" customHeight="1" spans="16:18">
      <c r="P11178" s="401" t="str">
        <f>TEXT(daily!$B11178,"mmmm")</f>
        <v>January</v>
      </c>
      <c r="R11178" s="313" t="str">
        <f t="shared" si="214"/>
        <v>1900</v>
      </c>
    </row>
    <row r="11179" ht="24" customHeight="1" spans="16:18">
      <c r="P11179" s="400" t="str">
        <f>TEXT(daily!$B11179,"mmmm")</f>
        <v>January</v>
      </c>
      <c r="R11179" s="313" t="str">
        <f t="shared" si="214"/>
        <v>1900</v>
      </c>
    </row>
    <row r="11180" ht="24" customHeight="1" spans="16:18">
      <c r="P11180" s="401" t="str">
        <f>TEXT(daily!$B11180,"mmmm")</f>
        <v>January</v>
      </c>
      <c r="R11180" s="313" t="str">
        <f t="shared" si="214"/>
        <v>1900</v>
      </c>
    </row>
    <row r="11181" ht="24" customHeight="1" spans="16:18">
      <c r="P11181" s="400" t="str">
        <f>TEXT(daily!$B11181,"mmmm")</f>
        <v>January</v>
      </c>
      <c r="R11181" s="313" t="str">
        <f t="shared" si="214"/>
        <v>1900</v>
      </c>
    </row>
    <row r="11182" ht="24" customHeight="1" spans="16:18">
      <c r="P11182" s="401" t="str">
        <f>TEXT(daily!$B11182,"mmmm")</f>
        <v>January</v>
      </c>
      <c r="R11182" s="313" t="str">
        <f t="shared" si="214"/>
        <v>1900</v>
      </c>
    </row>
    <row r="11183" ht="24" customHeight="1" spans="16:18">
      <c r="P11183" s="400" t="str">
        <f>TEXT(daily!$B11183,"mmmm")</f>
        <v>January</v>
      </c>
      <c r="R11183" s="313" t="str">
        <f t="shared" si="214"/>
        <v>1900</v>
      </c>
    </row>
    <row r="11184" ht="24" customHeight="1" spans="16:18">
      <c r="P11184" s="401" t="str">
        <f>TEXT(daily!$B11184,"mmmm")</f>
        <v>January</v>
      </c>
      <c r="R11184" s="313" t="str">
        <f t="shared" si="214"/>
        <v>1900</v>
      </c>
    </row>
    <row r="11185" ht="24" customHeight="1" spans="16:18">
      <c r="P11185" s="400" t="str">
        <f>TEXT(daily!$B11185,"mmmm")</f>
        <v>January</v>
      </c>
      <c r="R11185" s="313" t="str">
        <f t="shared" si="214"/>
        <v>1900</v>
      </c>
    </row>
    <row r="11186" ht="24" customHeight="1" spans="16:18">
      <c r="P11186" s="401" t="str">
        <f>TEXT(daily!$B11186,"mmmm")</f>
        <v>January</v>
      </c>
      <c r="R11186" s="313" t="str">
        <f t="shared" si="214"/>
        <v>1900</v>
      </c>
    </row>
    <row r="11187" ht="24" customHeight="1" spans="16:18">
      <c r="P11187" s="400" t="str">
        <f>TEXT(daily!$B11187,"mmmm")</f>
        <v>January</v>
      </c>
      <c r="R11187" s="313" t="str">
        <f t="shared" si="214"/>
        <v>1900</v>
      </c>
    </row>
    <row r="11188" ht="24" customHeight="1" spans="16:18">
      <c r="P11188" s="401" t="str">
        <f>TEXT(daily!$B11188,"mmmm")</f>
        <v>January</v>
      </c>
      <c r="R11188" s="313" t="str">
        <f t="shared" si="214"/>
        <v>1900</v>
      </c>
    </row>
    <row r="11189" ht="24" customHeight="1" spans="16:18">
      <c r="P11189" s="400" t="str">
        <f>TEXT(daily!$B11189,"mmmm")</f>
        <v>January</v>
      </c>
      <c r="R11189" s="313" t="str">
        <f t="shared" si="214"/>
        <v>1900</v>
      </c>
    </row>
    <row r="11190" ht="24" customHeight="1" spans="16:18">
      <c r="P11190" s="401" t="str">
        <f>TEXT(daily!$B11190,"mmmm")</f>
        <v>January</v>
      </c>
      <c r="R11190" s="313" t="str">
        <f t="shared" si="214"/>
        <v>1900</v>
      </c>
    </row>
    <row r="11191" ht="24" customHeight="1" spans="16:18">
      <c r="P11191" s="400" t="str">
        <f>TEXT(daily!$B11191,"mmmm")</f>
        <v>January</v>
      </c>
      <c r="R11191" s="313" t="str">
        <f t="shared" si="214"/>
        <v>1900</v>
      </c>
    </row>
    <row r="11192" ht="24" customHeight="1" spans="16:18">
      <c r="P11192" s="401" t="str">
        <f>TEXT(daily!$B11192,"mmmm")</f>
        <v>January</v>
      </c>
      <c r="R11192" s="313" t="str">
        <f t="shared" si="214"/>
        <v>1900</v>
      </c>
    </row>
    <row r="11193" ht="24" customHeight="1" spans="16:18">
      <c r="P11193" s="400" t="str">
        <f>TEXT(daily!$B11193,"mmmm")</f>
        <v>January</v>
      </c>
      <c r="R11193" s="313" t="str">
        <f t="shared" si="214"/>
        <v>1900</v>
      </c>
    </row>
    <row r="11194" ht="24" customHeight="1" spans="16:18">
      <c r="P11194" s="401" t="str">
        <f>TEXT(daily!$B11194,"mmmm")</f>
        <v>January</v>
      </c>
      <c r="R11194" s="313" t="str">
        <f t="shared" si="214"/>
        <v>1900</v>
      </c>
    </row>
    <row r="11195" ht="24" customHeight="1" spans="16:18">
      <c r="P11195" s="400" t="str">
        <f>TEXT(daily!$B11195,"mmmm")</f>
        <v>January</v>
      </c>
      <c r="R11195" s="313" t="str">
        <f t="shared" si="214"/>
        <v>1900</v>
      </c>
    </row>
    <row r="11196" ht="24" customHeight="1" spans="16:18">
      <c r="P11196" s="401" t="str">
        <f>TEXT(daily!$B11196,"mmmm")</f>
        <v>January</v>
      </c>
      <c r="R11196" s="313" t="str">
        <f t="shared" si="214"/>
        <v>1900</v>
      </c>
    </row>
    <row r="11197" ht="24" customHeight="1" spans="16:18">
      <c r="P11197" s="400" t="str">
        <f>TEXT(daily!$B11197,"mmmm")</f>
        <v>January</v>
      </c>
      <c r="R11197" s="313" t="str">
        <f t="shared" si="214"/>
        <v>1900</v>
      </c>
    </row>
    <row r="11198" ht="24" customHeight="1" spans="16:18">
      <c r="P11198" s="401" t="str">
        <f>TEXT(daily!$B11198,"mmmm")</f>
        <v>January</v>
      </c>
      <c r="R11198" s="313" t="str">
        <f t="shared" si="214"/>
        <v>1900</v>
      </c>
    </row>
    <row r="11199" ht="24" customHeight="1" spans="16:18">
      <c r="P11199" s="400" t="str">
        <f>TEXT(daily!$B11199,"mmmm")</f>
        <v>January</v>
      </c>
      <c r="R11199" s="313" t="str">
        <f t="shared" si="214"/>
        <v>1900</v>
      </c>
    </row>
    <row r="11200" ht="24" customHeight="1" spans="16:18">
      <c r="P11200" s="401" t="str">
        <f>TEXT(daily!$B11200,"mmmm")</f>
        <v>January</v>
      </c>
      <c r="R11200" s="313" t="str">
        <f t="shared" si="214"/>
        <v>1900</v>
      </c>
    </row>
    <row r="11201" ht="24" customHeight="1" spans="16:18">
      <c r="P11201" s="400" t="str">
        <f>TEXT(daily!$B11201,"mmmm")</f>
        <v>January</v>
      </c>
      <c r="R11201" s="313" t="str">
        <f t="shared" si="214"/>
        <v>1900</v>
      </c>
    </row>
    <row r="11202" ht="24" customHeight="1" spans="16:18">
      <c r="P11202" s="401" t="str">
        <f>TEXT(daily!$B11202,"mmmm")</f>
        <v>January</v>
      </c>
      <c r="R11202" s="313" t="str">
        <f t="shared" si="214"/>
        <v>1900</v>
      </c>
    </row>
    <row r="11203" ht="24" customHeight="1" spans="16:18">
      <c r="P11203" s="400" t="str">
        <f>TEXT(daily!$B11203,"mmmm")</f>
        <v>January</v>
      </c>
      <c r="R11203" s="313" t="str">
        <f t="shared" si="214"/>
        <v>1900</v>
      </c>
    </row>
    <row r="11204" ht="24" customHeight="1" spans="16:18">
      <c r="P11204" s="401" t="str">
        <f>TEXT(daily!$B11204,"mmmm")</f>
        <v>January</v>
      </c>
      <c r="R11204" s="313" t="str">
        <f t="shared" si="214"/>
        <v>1900</v>
      </c>
    </row>
    <row r="11205" ht="24" customHeight="1" spans="16:18">
      <c r="P11205" s="400" t="str">
        <f>TEXT(daily!$B11205,"mmmm")</f>
        <v>January</v>
      </c>
      <c r="R11205" s="313" t="str">
        <f t="shared" si="214"/>
        <v>1900</v>
      </c>
    </row>
    <row r="11206" ht="24" customHeight="1" spans="16:18">
      <c r="P11206" s="401" t="str">
        <f>TEXT(daily!$B11206,"mmmm")</f>
        <v>January</v>
      </c>
      <c r="R11206" s="313" t="str">
        <f t="shared" si="214"/>
        <v>1900</v>
      </c>
    </row>
    <row r="11207" ht="24" customHeight="1" spans="16:18">
      <c r="P11207" s="400" t="str">
        <f>TEXT(daily!$B11207,"mmmm")</f>
        <v>January</v>
      </c>
      <c r="R11207" s="313" t="str">
        <f t="shared" si="214"/>
        <v>1900</v>
      </c>
    </row>
    <row r="11208" ht="24" customHeight="1" spans="16:18">
      <c r="P11208" s="401" t="str">
        <f>TEXT(daily!$B11208,"mmmm")</f>
        <v>January</v>
      </c>
      <c r="R11208" s="313" t="str">
        <f t="shared" si="214"/>
        <v>1900</v>
      </c>
    </row>
    <row r="11209" ht="24" customHeight="1" spans="16:18">
      <c r="P11209" s="400" t="str">
        <f>TEXT(daily!$B11209,"mmmm")</f>
        <v>January</v>
      </c>
      <c r="R11209" s="313" t="str">
        <f t="shared" si="214"/>
        <v>1900</v>
      </c>
    </row>
    <row r="11210" ht="24" customHeight="1" spans="16:18">
      <c r="P11210" s="401" t="str">
        <f>TEXT(daily!$B11210,"mmmm")</f>
        <v>January</v>
      </c>
      <c r="R11210" s="313" t="str">
        <f t="shared" si="214"/>
        <v>1900</v>
      </c>
    </row>
    <row r="11211" ht="24" customHeight="1" spans="16:18">
      <c r="P11211" s="400" t="str">
        <f>TEXT(daily!$B11211,"mmmm")</f>
        <v>January</v>
      </c>
      <c r="R11211" s="313" t="str">
        <f t="shared" si="214"/>
        <v>1900</v>
      </c>
    </row>
    <row r="11212" ht="24" customHeight="1" spans="16:18">
      <c r="P11212" s="401" t="str">
        <f>TEXT(daily!$B11212,"mmmm")</f>
        <v>January</v>
      </c>
      <c r="R11212" s="313" t="str">
        <f t="shared" si="214"/>
        <v>1900</v>
      </c>
    </row>
    <row r="11213" ht="24" customHeight="1" spans="16:18">
      <c r="P11213" s="400" t="str">
        <f>TEXT(daily!$B11213,"mmmm")</f>
        <v>January</v>
      </c>
      <c r="R11213" s="313" t="str">
        <f t="shared" si="214"/>
        <v>1900</v>
      </c>
    </row>
    <row r="11214" ht="24" customHeight="1" spans="16:18">
      <c r="P11214" s="401" t="str">
        <f>TEXT(daily!$B11214,"mmmm")</f>
        <v>January</v>
      </c>
      <c r="R11214" s="313" t="str">
        <f t="shared" si="214"/>
        <v>1900</v>
      </c>
    </row>
    <row r="11215" ht="24" customHeight="1" spans="16:18">
      <c r="P11215" s="400" t="str">
        <f>TEXT(daily!$B11215,"mmmm")</f>
        <v>January</v>
      </c>
      <c r="R11215" s="313" t="str">
        <f t="shared" ref="R11215:R11278" si="215">TEXT(B11215,"yyyy")</f>
        <v>1900</v>
      </c>
    </row>
    <row r="11216" ht="24" customHeight="1" spans="16:18">
      <c r="P11216" s="401" t="str">
        <f>TEXT(daily!$B11216,"mmmm")</f>
        <v>January</v>
      </c>
      <c r="R11216" s="313" t="str">
        <f t="shared" si="215"/>
        <v>1900</v>
      </c>
    </row>
    <row r="11217" ht="24" customHeight="1" spans="16:18">
      <c r="P11217" s="400" t="str">
        <f>TEXT(daily!$B11217,"mmmm")</f>
        <v>January</v>
      </c>
      <c r="R11217" s="313" t="str">
        <f t="shared" si="215"/>
        <v>1900</v>
      </c>
    </row>
    <row r="11218" ht="24" customHeight="1" spans="16:18">
      <c r="P11218" s="401" t="str">
        <f>TEXT(daily!$B11218,"mmmm")</f>
        <v>January</v>
      </c>
      <c r="R11218" s="313" t="str">
        <f t="shared" si="215"/>
        <v>1900</v>
      </c>
    </row>
    <row r="11219" ht="24" customHeight="1" spans="16:18">
      <c r="P11219" s="400" t="str">
        <f>TEXT(daily!$B11219,"mmmm")</f>
        <v>January</v>
      </c>
      <c r="R11219" s="313" t="str">
        <f t="shared" si="215"/>
        <v>1900</v>
      </c>
    </row>
    <row r="11220" ht="24" customHeight="1" spans="16:18">
      <c r="P11220" s="401" t="str">
        <f>TEXT(daily!$B11220,"mmmm")</f>
        <v>January</v>
      </c>
      <c r="R11220" s="313" t="str">
        <f t="shared" si="215"/>
        <v>1900</v>
      </c>
    </row>
    <row r="11221" ht="24" customHeight="1" spans="16:18">
      <c r="P11221" s="400" t="str">
        <f>TEXT(daily!$B11221,"mmmm")</f>
        <v>January</v>
      </c>
      <c r="R11221" s="313" t="str">
        <f t="shared" si="215"/>
        <v>1900</v>
      </c>
    </row>
    <row r="11222" ht="24" customHeight="1" spans="16:18">
      <c r="P11222" s="401" t="str">
        <f>TEXT(daily!$B11222,"mmmm")</f>
        <v>January</v>
      </c>
      <c r="R11222" s="313" t="str">
        <f t="shared" si="215"/>
        <v>1900</v>
      </c>
    </row>
    <row r="11223" ht="24" customHeight="1" spans="16:18">
      <c r="P11223" s="400" t="str">
        <f>TEXT(daily!$B11223,"mmmm")</f>
        <v>January</v>
      </c>
      <c r="R11223" s="313" t="str">
        <f t="shared" si="215"/>
        <v>1900</v>
      </c>
    </row>
    <row r="11224" ht="24" customHeight="1" spans="16:18">
      <c r="P11224" s="401" t="str">
        <f>TEXT(daily!$B11224,"mmmm")</f>
        <v>January</v>
      </c>
      <c r="R11224" s="313" t="str">
        <f t="shared" si="215"/>
        <v>1900</v>
      </c>
    </row>
    <row r="11225" ht="24" customHeight="1" spans="16:18">
      <c r="P11225" s="400" t="str">
        <f>TEXT(daily!$B11225,"mmmm")</f>
        <v>January</v>
      </c>
      <c r="R11225" s="313" t="str">
        <f t="shared" si="215"/>
        <v>1900</v>
      </c>
    </row>
    <row r="11226" ht="24" customHeight="1" spans="16:18">
      <c r="P11226" s="401" t="str">
        <f>TEXT(daily!$B11226,"mmmm")</f>
        <v>January</v>
      </c>
      <c r="R11226" s="313" t="str">
        <f t="shared" si="215"/>
        <v>1900</v>
      </c>
    </row>
    <row r="11227" ht="24" customHeight="1" spans="16:18">
      <c r="P11227" s="400" t="str">
        <f>TEXT(daily!$B11227,"mmmm")</f>
        <v>January</v>
      </c>
      <c r="R11227" s="313" t="str">
        <f t="shared" si="215"/>
        <v>1900</v>
      </c>
    </row>
    <row r="11228" ht="24" customHeight="1" spans="16:18">
      <c r="P11228" s="401" t="str">
        <f>TEXT(daily!$B11228,"mmmm")</f>
        <v>January</v>
      </c>
      <c r="R11228" s="313" t="str">
        <f t="shared" si="215"/>
        <v>1900</v>
      </c>
    </row>
    <row r="11229" ht="24" customHeight="1" spans="16:18">
      <c r="P11229" s="400" t="str">
        <f>TEXT(daily!$B11229,"mmmm")</f>
        <v>January</v>
      </c>
      <c r="R11229" s="313" t="str">
        <f t="shared" si="215"/>
        <v>1900</v>
      </c>
    </row>
    <row r="11230" ht="24" customHeight="1" spans="16:18">
      <c r="P11230" s="401" t="str">
        <f>TEXT(daily!$B11230,"mmmm")</f>
        <v>January</v>
      </c>
      <c r="R11230" s="313" t="str">
        <f t="shared" si="215"/>
        <v>1900</v>
      </c>
    </row>
    <row r="11231" ht="24" customHeight="1" spans="16:18">
      <c r="P11231" s="400" t="str">
        <f>TEXT(daily!$B11231,"mmmm")</f>
        <v>January</v>
      </c>
      <c r="R11231" s="313" t="str">
        <f t="shared" si="215"/>
        <v>1900</v>
      </c>
    </row>
    <row r="11232" ht="24" customHeight="1" spans="16:18">
      <c r="P11232" s="401" t="str">
        <f>TEXT(daily!$B11232,"mmmm")</f>
        <v>January</v>
      </c>
      <c r="R11232" s="313" t="str">
        <f t="shared" si="215"/>
        <v>1900</v>
      </c>
    </row>
    <row r="11233" ht="24" customHeight="1" spans="16:18">
      <c r="P11233" s="400" t="str">
        <f>TEXT(daily!$B11233,"mmmm")</f>
        <v>January</v>
      </c>
      <c r="R11233" s="313" t="str">
        <f t="shared" si="215"/>
        <v>1900</v>
      </c>
    </row>
    <row r="11234" ht="24" customHeight="1" spans="16:18">
      <c r="P11234" s="401" t="str">
        <f>TEXT(daily!$B11234,"mmmm")</f>
        <v>January</v>
      </c>
      <c r="R11234" s="313" t="str">
        <f t="shared" si="215"/>
        <v>1900</v>
      </c>
    </row>
    <row r="11235" ht="24" customHeight="1" spans="16:18">
      <c r="P11235" s="400" t="str">
        <f>TEXT(daily!$B11235,"mmmm")</f>
        <v>January</v>
      </c>
      <c r="R11235" s="313" t="str">
        <f t="shared" si="215"/>
        <v>1900</v>
      </c>
    </row>
    <row r="11236" ht="24" customHeight="1" spans="16:18">
      <c r="P11236" s="401" t="str">
        <f>TEXT(daily!$B11236,"mmmm")</f>
        <v>January</v>
      </c>
      <c r="R11236" s="313" t="str">
        <f t="shared" si="215"/>
        <v>1900</v>
      </c>
    </row>
    <row r="11237" ht="24" customHeight="1" spans="16:18">
      <c r="P11237" s="400" t="str">
        <f>TEXT(daily!$B11237,"mmmm")</f>
        <v>January</v>
      </c>
      <c r="R11237" s="313" t="str">
        <f t="shared" si="215"/>
        <v>1900</v>
      </c>
    </row>
    <row r="11238" ht="24" customHeight="1" spans="16:18">
      <c r="P11238" s="401" t="str">
        <f>TEXT(daily!$B11238,"mmmm")</f>
        <v>January</v>
      </c>
      <c r="R11238" s="313" t="str">
        <f t="shared" si="215"/>
        <v>1900</v>
      </c>
    </row>
    <row r="11239" ht="24" customHeight="1" spans="16:18">
      <c r="P11239" s="400" t="str">
        <f>TEXT(daily!$B11239,"mmmm")</f>
        <v>January</v>
      </c>
      <c r="R11239" s="313" t="str">
        <f t="shared" si="215"/>
        <v>1900</v>
      </c>
    </row>
    <row r="11240" ht="24" customHeight="1" spans="16:18">
      <c r="P11240" s="401" t="str">
        <f>TEXT(daily!$B11240,"mmmm")</f>
        <v>January</v>
      </c>
      <c r="R11240" s="313" t="str">
        <f t="shared" si="215"/>
        <v>1900</v>
      </c>
    </row>
    <row r="11241" ht="24" customHeight="1" spans="16:18">
      <c r="P11241" s="400" t="str">
        <f>TEXT(daily!$B11241,"mmmm")</f>
        <v>January</v>
      </c>
      <c r="R11241" s="313" t="str">
        <f t="shared" si="215"/>
        <v>1900</v>
      </c>
    </row>
    <row r="11242" ht="24" customHeight="1" spans="16:18">
      <c r="P11242" s="401" t="str">
        <f>TEXT(daily!$B11242,"mmmm")</f>
        <v>January</v>
      </c>
      <c r="R11242" s="313" t="str">
        <f t="shared" si="215"/>
        <v>1900</v>
      </c>
    </row>
    <row r="11243" ht="24" customHeight="1" spans="16:18">
      <c r="P11243" s="400" t="str">
        <f>TEXT(daily!$B11243,"mmmm")</f>
        <v>January</v>
      </c>
      <c r="R11243" s="313" t="str">
        <f t="shared" si="215"/>
        <v>1900</v>
      </c>
    </row>
    <row r="11244" ht="24" customHeight="1" spans="16:18">
      <c r="P11244" s="401" t="str">
        <f>TEXT(daily!$B11244,"mmmm")</f>
        <v>January</v>
      </c>
      <c r="R11244" s="313" t="str">
        <f t="shared" si="215"/>
        <v>1900</v>
      </c>
    </row>
    <row r="11245" ht="24" customHeight="1" spans="16:18">
      <c r="P11245" s="400" t="str">
        <f>TEXT(daily!$B11245,"mmmm")</f>
        <v>January</v>
      </c>
      <c r="R11245" s="313" t="str">
        <f t="shared" si="215"/>
        <v>1900</v>
      </c>
    </row>
    <row r="11246" ht="24" customHeight="1" spans="16:18">
      <c r="P11246" s="401" t="str">
        <f>TEXT(daily!$B11246,"mmmm")</f>
        <v>January</v>
      </c>
      <c r="R11246" s="313" t="str">
        <f t="shared" si="215"/>
        <v>1900</v>
      </c>
    </row>
    <row r="11247" ht="24" customHeight="1" spans="16:18">
      <c r="P11247" s="400" t="str">
        <f>TEXT(daily!$B11247,"mmmm")</f>
        <v>January</v>
      </c>
      <c r="R11247" s="313" t="str">
        <f t="shared" si="215"/>
        <v>1900</v>
      </c>
    </row>
    <row r="11248" ht="24" customHeight="1" spans="16:18">
      <c r="P11248" s="401" t="str">
        <f>TEXT(daily!$B11248,"mmmm")</f>
        <v>January</v>
      </c>
      <c r="R11248" s="313" t="str">
        <f t="shared" si="215"/>
        <v>1900</v>
      </c>
    </row>
    <row r="11249" ht="24" customHeight="1" spans="16:18">
      <c r="P11249" s="400" t="str">
        <f>TEXT(daily!$B11249,"mmmm")</f>
        <v>January</v>
      </c>
      <c r="R11249" s="313" t="str">
        <f t="shared" si="215"/>
        <v>1900</v>
      </c>
    </row>
    <row r="11250" ht="24" customHeight="1" spans="16:18">
      <c r="P11250" s="401" t="str">
        <f>TEXT(daily!$B11250,"mmmm")</f>
        <v>January</v>
      </c>
      <c r="R11250" s="313" t="str">
        <f t="shared" si="215"/>
        <v>1900</v>
      </c>
    </row>
    <row r="11251" ht="24" customHeight="1" spans="16:18">
      <c r="P11251" s="400" t="str">
        <f>TEXT(daily!$B11251,"mmmm")</f>
        <v>January</v>
      </c>
      <c r="R11251" s="313" t="str">
        <f t="shared" si="215"/>
        <v>1900</v>
      </c>
    </row>
    <row r="11252" ht="24" customHeight="1" spans="16:18">
      <c r="P11252" s="401" t="str">
        <f>TEXT(daily!$B11252,"mmmm")</f>
        <v>January</v>
      </c>
      <c r="R11252" s="313" t="str">
        <f t="shared" si="215"/>
        <v>1900</v>
      </c>
    </row>
    <row r="11253" ht="24" customHeight="1" spans="16:18">
      <c r="P11253" s="400" t="str">
        <f>TEXT(daily!$B11253,"mmmm")</f>
        <v>January</v>
      </c>
      <c r="R11253" s="313" t="str">
        <f t="shared" si="215"/>
        <v>1900</v>
      </c>
    </row>
    <row r="11254" ht="24" customHeight="1" spans="16:18">
      <c r="P11254" s="401" t="str">
        <f>TEXT(daily!$B11254,"mmmm")</f>
        <v>January</v>
      </c>
      <c r="R11254" s="313" t="str">
        <f t="shared" si="215"/>
        <v>1900</v>
      </c>
    </row>
    <row r="11255" ht="24" customHeight="1" spans="16:18">
      <c r="P11255" s="400" t="str">
        <f>TEXT(daily!$B11255,"mmmm")</f>
        <v>January</v>
      </c>
      <c r="R11255" s="313" t="str">
        <f t="shared" si="215"/>
        <v>1900</v>
      </c>
    </row>
    <row r="11256" ht="24" customHeight="1" spans="16:18">
      <c r="P11256" s="401" t="str">
        <f>TEXT(daily!$B11256,"mmmm")</f>
        <v>January</v>
      </c>
      <c r="R11256" s="313" t="str">
        <f t="shared" si="215"/>
        <v>1900</v>
      </c>
    </row>
    <row r="11257" ht="24" customHeight="1" spans="16:18">
      <c r="P11257" s="400" t="str">
        <f>TEXT(daily!$B11257,"mmmm")</f>
        <v>January</v>
      </c>
      <c r="R11257" s="313" t="str">
        <f t="shared" si="215"/>
        <v>1900</v>
      </c>
    </row>
    <row r="11258" ht="24" customHeight="1" spans="16:18">
      <c r="P11258" s="401" t="str">
        <f>TEXT(daily!$B11258,"mmmm")</f>
        <v>January</v>
      </c>
      <c r="R11258" s="313" t="str">
        <f t="shared" si="215"/>
        <v>1900</v>
      </c>
    </row>
    <row r="11259" ht="24" customHeight="1" spans="16:18">
      <c r="P11259" s="400" t="str">
        <f>TEXT(daily!$B11259,"mmmm")</f>
        <v>January</v>
      </c>
      <c r="R11259" s="313" t="str">
        <f t="shared" si="215"/>
        <v>1900</v>
      </c>
    </row>
    <row r="11260" ht="24" customHeight="1" spans="16:18">
      <c r="P11260" s="401" t="str">
        <f>TEXT(daily!$B11260,"mmmm")</f>
        <v>January</v>
      </c>
      <c r="R11260" s="313" t="str">
        <f t="shared" si="215"/>
        <v>1900</v>
      </c>
    </row>
    <row r="11261" ht="24" customHeight="1" spans="16:18">
      <c r="P11261" s="400" t="str">
        <f>TEXT(daily!$B11261,"mmmm")</f>
        <v>January</v>
      </c>
      <c r="R11261" s="313" t="str">
        <f t="shared" si="215"/>
        <v>1900</v>
      </c>
    </row>
    <row r="11262" ht="24" customHeight="1" spans="16:18">
      <c r="P11262" s="401" t="str">
        <f>TEXT(daily!$B11262,"mmmm")</f>
        <v>January</v>
      </c>
      <c r="R11262" s="313" t="str">
        <f t="shared" si="215"/>
        <v>1900</v>
      </c>
    </row>
    <row r="11263" ht="24" customHeight="1" spans="16:18">
      <c r="P11263" s="400" t="str">
        <f>TEXT(daily!$B11263,"mmmm")</f>
        <v>January</v>
      </c>
      <c r="R11263" s="313" t="str">
        <f t="shared" si="215"/>
        <v>1900</v>
      </c>
    </row>
    <row r="11264" ht="24" customHeight="1" spans="16:18">
      <c r="P11264" s="401" t="str">
        <f>TEXT(daily!$B11264,"mmmm")</f>
        <v>January</v>
      </c>
      <c r="R11264" s="313" t="str">
        <f t="shared" si="215"/>
        <v>1900</v>
      </c>
    </row>
    <row r="11265" ht="24" customHeight="1" spans="16:18">
      <c r="P11265" s="400" t="str">
        <f>TEXT(daily!$B11265,"mmmm")</f>
        <v>January</v>
      </c>
      <c r="R11265" s="313" t="str">
        <f t="shared" si="215"/>
        <v>1900</v>
      </c>
    </row>
    <row r="11266" ht="24" customHeight="1" spans="16:18">
      <c r="P11266" s="401" t="str">
        <f>TEXT(daily!$B11266,"mmmm")</f>
        <v>January</v>
      </c>
      <c r="R11266" s="313" t="str">
        <f t="shared" si="215"/>
        <v>1900</v>
      </c>
    </row>
    <row r="11267" ht="24" customHeight="1" spans="16:18">
      <c r="P11267" s="400" t="str">
        <f>TEXT(daily!$B11267,"mmmm")</f>
        <v>January</v>
      </c>
      <c r="R11267" s="313" t="str">
        <f t="shared" si="215"/>
        <v>1900</v>
      </c>
    </row>
    <row r="11268" ht="24" customHeight="1" spans="16:18">
      <c r="P11268" s="401" t="str">
        <f>TEXT(daily!$B11268,"mmmm")</f>
        <v>January</v>
      </c>
      <c r="R11268" s="313" t="str">
        <f t="shared" si="215"/>
        <v>1900</v>
      </c>
    </row>
    <row r="11269" ht="24" customHeight="1" spans="16:18">
      <c r="P11269" s="400" t="str">
        <f>TEXT(daily!$B11269,"mmmm")</f>
        <v>January</v>
      </c>
      <c r="R11269" s="313" t="str">
        <f t="shared" si="215"/>
        <v>1900</v>
      </c>
    </row>
    <row r="11270" ht="24" customHeight="1" spans="16:18">
      <c r="P11270" s="401" t="str">
        <f>TEXT(daily!$B11270,"mmmm")</f>
        <v>January</v>
      </c>
      <c r="R11270" s="313" t="str">
        <f t="shared" si="215"/>
        <v>1900</v>
      </c>
    </row>
    <row r="11271" ht="24" customHeight="1" spans="16:18">
      <c r="P11271" s="400" t="str">
        <f>TEXT(daily!$B11271,"mmmm")</f>
        <v>January</v>
      </c>
      <c r="R11271" s="313" t="str">
        <f t="shared" si="215"/>
        <v>1900</v>
      </c>
    </row>
    <row r="11272" ht="24" customHeight="1" spans="16:18">
      <c r="P11272" s="401" t="str">
        <f>TEXT(daily!$B11272,"mmmm")</f>
        <v>January</v>
      </c>
      <c r="R11272" s="313" t="str">
        <f t="shared" si="215"/>
        <v>1900</v>
      </c>
    </row>
    <row r="11273" ht="24" customHeight="1" spans="16:18">
      <c r="P11273" s="400" t="str">
        <f>TEXT(daily!$B11273,"mmmm")</f>
        <v>January</v>
      </c>
      <c r="R11273" s="313" t="str">
        <f t="shared" si="215"/>
        <v>1900</v>
      </c>
    </row>
    <row r="11274" ht="24" customHeight="1" spans="16:18">
      <c r="P11274" s="401" t="str">
        <f>TEXT(daily!$B11274,"mmmm")</f>
        <v>January</v>
      </c>
      <c r="R11274" s="313" t="str">
        <f t="shared" si="215"/>
        <v>1900</v>
      </c>
    </row>
    <row r="11275" ht="24" customHeight="1" spans="16:18">
      <c r="P11275" s="400" t="str">
        <f>TEXT(daily!$B11275,"mmmm")</f>
        <v>January</v>
      </c>
      <c r="R11275" s="313" t="str">
        <f t="shared" si="215"/>
        <v>1900</v>
      </c>
    </row>
    <row r="11276" ht="24" customHeight="1" spans="16:18">
      <c r="P11276" s="401" t="str">
        <f>TEXT(daily!$B11276,"mmmm")</f>
        <v>January</v>
      </c>
      <c r="R11276" s="313" t="str">
        <f t="shared" si="215"/>
        <v>1900</v>
      </c>
    </row>
    <row r="11277" ht="24" customHeight="1" spans="16:18">
      <c r="P11277" s="400" t="str">
        <f>TEXT(daily!$B11277,"mmmm")</f>
        <v>January</v>
      </c>
      <c r="R11277" s="313" t="str">
        <f t="shared" si="215"/>
        <v>1900</v>
      </c>
    </row>
    <row r="11278" ht="24" customHeight="1" spans="16:18">
      <c r="P11278" s="401" t="str">
        <f>TEXT(daily!$B11278,"mmmm")</f>
        <v>January</v>
      </c>
      <c r="R11278" s="313" t="str">
        <f t="shared" si="215"/>
        <v>1900</v>
      </c>
    </row>
    <row r="11279" ht="24" customHeight="1" spans="16:18">
      <c r="P11279" s="400" t="str">
        <f>TEXT(daily!$B11279,"mmmm")</f>
        <v>January</v>
      </c>
      <c r="R11279" s="313" t="str">
        <f t="shared" ref="R11279:R11342" si="216">TEXT(B11279,"yyyy")</f>
        <v>1900</v>
      </c>
    </row>
    <row r="11280" ht="24" customHeight="1" spans="16:18">
      <c r="P11280" s="401" t="str">
        <f>TEXT(daily!$B11280,"mmmm")</f>
        <v>January</v>
      </c>
      <c r="R11280" s="313" t="str">
        <f t="shared" si="216"/>
        <v>1900</v>
      </c>
    </row>
    <row r="11281" ht="24" customHeight="1" spans="16:18">
      <c r="P11281" s="400" t="str">
        <f>TEXT(daily!$B11281,"mmmm")</f>
        <v>January</v>
      </c>
      <c r="R11281" s="313" t="str">
        <f t="shared" si="216"/>
        <v>1900</v>
      </c>
    </row>
    <row r="11282" ht="24" customHeight="1" spans="16:18">
      <c r="P11282" s="401" t="str">
        <f>TEXT(daily!$B11282,"mmmm")</f>
        <v>January</v>
      </c>
      <c r="R11282" s="313" t="str">
        <f t="shared" si="216"/>
        <v>1900</v>
      </c>
    </row>
    <row r="11283" ht="24" customHeight="1" spans="16:18">
      <c r="P11283" s="400" t="str">
        <f>TEXT(daily!$B11283,"mmmm")</f>
        <v>January</v>
      </c>
      <c r="R11283" s="313" t="str">
        <f t="shared" si="216"/>
        <v>1900</v>
      </c>
    </row>
    <row r="11284" ht="24" customHeight="1" spans="16:18">
      <c r="P11284" s="401" t="str">
        <f>TEXT(daily!$B11284,"mmmm")</f>
        <v>January</v>
      </c>
      <c r="R11284" s="313" t="str">
        <f t="shared" si="216"/>
        <v>1900</v>
      </c>
    </row>
    <row r="11285" ht="24" customHeight="1" spans="16:18">
      <c r="P11285" s="400" t="str">
        <f>TEXT(daily!$B11285,"mmmm")</f>
        <v>January</v>
      </c>
      <c r="R11285" s="313" t="str">
        <f t="shared" si="216"/>
        <v>1900</v>
      </c>
    </row>
    <row r="11286" ht="24" customHeight="1" spans="16:18">
      <c r="P11286" s="401" t="str">
        <f>TEXT(daily!$B11286,"mmmm")</f>
        <v>January</v>
      </c>
      <c r="R11286" s="313" t="str">
        <f t="shared" si="216"/>
        <v>1900</v>
      </c>
    </row>
    <row r="11287" ht="24" customHeight="1" spans="16:18">
      <c r="P11287" s="400" t="str">
        <f>TEXT(daily!$B11287,"mmmm")</f>
        <v>January</v>
      </c>
      <c r="R11287" s="313" t="str">
        <f t="shared" si="216"/>
        <v>1900</v>
      </c>
    </row>
    <row r="11288" ht="24" customHeight="1" spans="16:18">
      <c r="P11288" s="401" t="str">
        <f>TEXT(daily!$B11288,"mmmm")</f>
        <v>January</v>
      </c>
      <c r="R11288" s="313" t="str">
        <f t="shared" si="216"/>
        <v>1900</v>
      </c>
    </row>
    <row r="11289" ht="24" customHeight="1" spans="16:18">
      <c r="P11289" s="400" t="str">
        <f>TEXT(daily!$B11289,"mmmm")</f>
        <v>January</v>
      </c>
      <c r="R11289" s="313" t="str">
        <f t="shared" si="216"/>
        <v>1900</v>
      </c>
    </row>
    <row r="11290" ht="24" customHeight="1" spans="16:18">
      <c r="P11290" s="401" t="str">
        <f>TEXT(daily!$B11290,"mmmm")</f>
        <v>January</v>
      </c>
      <c r="R11290" s="313" t="str">
        <f t="shared" si="216"/>
        <v>1900</v>
      </c>
    </row>
    <row r="11291" ht="24" customHeight="1" spans="16:18">
      <c r="P11291" s="400" t="str">
        <f>TEXT(daily!$B11291,"mmmm")</f>
        <v>January</v>
      </c>
      <c r="R11291" s="313" t="str">
        <f t="shared" si="216"/>
        <v>1900</v>
      </c>
    </row>
    <row r="11292" ht="24" customHeight="1" spans="16:18">
      <c r="P11292" s="401" t="str">
        <f>TEXT(daily!$B11292,"mmmm")</f>
        <v>January</v>
      </c>
      <c r="R11292" s="313" t="str">
        <f t="shared" si="216"/>
        <v>1900</v>
      </c>
    </row>
    <row r="11293" ht="24" customHeight="1" spans="16:18">
      <c r="P11293" s="400" t="str">
        <f>TEXT(daily!$B11293,"mmmm")</f>
        <v>January</v>
      </c>
      <c r="R11293" s="313" t="str">
        <f t="shared" si="216"/>
        <v>1900</v>
      </c>
    </row>
    <row r="11294" ht="24" customHeight="1" spans="16:18">
      <c r="P11294" s="401" t="str">
        <f>TEXT(daily!$B11294,"mmmm")</f>
        <v>January</v>
      </c>
      <c r="R11294" s="313" t="str">
        <f t="shared" si="216"/>
        <v>1900</v>
      </c>
    </row>
    <row r="11295" ht="24" customHeight="1" spans="16:18">
      <c r="P11295" s="400" t="str">
        <f>TEXT(daily!$B11295,"mmmm")</f>
        <v>January</v>
      </c>
      <c r="R11295" s="313" t="str">
        <f t="shared" si="216"/>
        <v>1900</v>
      </c>
    </row>
    <row r="11296" ht="24" customHeight="1" spans="16:18">
      <c r="P11296" s="401" t="str">
        <f>TEXT(daily!$B11296,"mmmm")</f>
        <v>January</v>
      </c>
      <c r="R11296" s="313" t="str">
        <f t="shared" si="216"/>
        <v>1900</v>
      </c>
    </row>
    <row r="11297" ht="24" customHeight="1" spans="16:18">
      <c r="P11297" s="400" t="str">
        <f>TEXT(daily!$B11297,"mmmm")</f>
        <v>January</v>
      </c>
      <c r="R11297" s="313" t="str">
        <f t="shared" si="216"/>
        <v>1900</v>
      </c>
    </row>
    <row r="11298" ht="24" customHeight="1" spans="16:18">
      <c r="P11298" s="401" t="str">
        <f>TEXT(daily!$B11298,"mmmm")</f>
        <v>January</v>
      </c>
      <c r="R11298" s="313" t="str">
        <f t="shared" si="216"/>
        <v>1900</v>
      </c>
    </row>
    <row r="11299" ht="24" customHeight="1" spans="16:18">
      <c r="P11299" s="400" t="str">
        <f>TEXT(daily!$B11299,"mmmm")</f>
        <v>January</v>
      </c>
      <c r="R11299" s="313" t="str">
        <f t="shared" si="216"/>
        <v>1900</v>
      </c>
    </row>
    <row r="11300" ht="24" customHeight="1" spans="16:18">
      <c r="P11300" s="401" t="str">
        <f>TEXT(daily!$B11300,"mmmm")</f>
        <v>January</v>
      </c>
      <c r="R11300" s="313" t="str">
        <f t="shared" si="216"/>
        <v>1900</v>
      </c>
    </row>
    <row r="11301" ht="24" customHeight="1" spans="16:18">
      <c r="P11301" s="400" t="str">
        <f>TEXT(daily!$B11301,"mmmm")</f>
        <v>January</v>
      </c>
      <c r="R11301" s="313" t="str">
        <f t="shared" si="216"/>
        <v>1900</v>
      </c>
    </row>
    <row r="11302" ht="24" customHeight="1" spans="16:18">
      <c r="P11302" s="401" t="str">
        <f>TEXT(daily!$B11302,"mmmm")</f>
        <v>January</v>
      </c>
      <c r="R11302" s="313" t="str">
        <f t="shared" si="216"/>
        <v>1900</v>
      </c>
    </row>
    <row r="11303" ht="24" customHeight="1" spans="16:18">
      <c r="P11303" s="400" t="str">
        <f>TEXT(daily!$B11303,"mmmm")</f>
        <v>January</v>
      </c>
      <c r="R11303" s="313" t="str">
        <f t="shared" si="216"/>
        <v>1900</v>
      </c>
    </row>
    <row r="11304" ht="24" customHeight="1" spans="16:18">
      <c r="P11304" s="401" t="str">
        <f>TEXT(daily!$B11304,"mmmm")</f>
        <v>January</v>
      </c>
      <c r="R11304" s="313" t="str">
        <f t="shared" si="216"/>
        <v>1900</v>
      </c>
    </row>
    <row r="11305" ht="24" customHeight="1" spans="16:18">
      <c r="P11305" s="400" t="str">
        <f>TEXT(daily!$B11305,"mmmm")</f>
        <v>January</v>
      </c>
      <c r="R11305" s="313" t="str">
        <f t="shared" si="216"/>
        <v>1900</v>
      </c>
    </row>
    <row r="11306" ht="24" customHeight="1" spans="16:18">
      <c r="P11306" s="401" t="str">
        <f>TEXT(daily!$B11306,"mmmm")</f>
        <v>January</v>
      </c>
      <c r="R11306" s="313" t="str">
        <f t="shared" si="216"/>
        <v>1900</v>
      </c>
    </row>
    <row r="11307" ht="24" customHeight="1" spans="16:18">
      <c r="P11307" s="400" t="str">
        <f>TEXT(daily!$B11307,"mmmm")</f>
        <v>January</v>
      </c>
      <c r="R11307" s="313" t="str">
        <f t="shared" si="216"/>
        <v>1900</v>
      </c>
    </row>
    <row r="11308" ht="24" customHeight="1" spans="16:18">
      <c r="P11308" s="401" t="str">
        <f>TEXT(daily!$B11308,"mmmm")</f>
        <v>January</v>
      </c>
      <c r="R11308" s="313" t="str">
        <f t="shared" si="216"/>
        <v>1900</v>
      </c>
    </row>
    <row r="11309" ht="24" customHeight="1" spans="16:18">
      <c r="P11309" s="400" t="str">
        <f>TEXT(daily!$B11309,"mmmm")</f>
        <v>January</v>
      </c>
      <c r="R11309" s="313" t="str">
        <f t="shared" si="216"/>
        <v>1900</v>
      </c>
    </row>
    <row r="11310" ht="24" customHeight="1" spans="16:18">
      <c r="P11310" s="401" t="str">
        <f>TEXT(daily!$B11310,"mmmm")</f>
        <v>January</v>
      </c>
      <c r="R11310" s="313" t="str">
        <f t="shared" si="216"/>
        <v>1900</v>
      </c>
    </row>
    <row r="11311" ht="24" customHeight="1" spans="16:18">
      <c r="P11311" s="400" t="str">
        <f>TEXT(daily!$B11311,"mmmm")</f>
        <v>January</v>
      </c>
      <c r="R11311" s="313" t="str">
        <f t="shared" si="216"/>
        <v>1900</v>
      </c>
    </row>
    <row r="11312" ht="24" customHeight="1" spans="16:18">
      <c r="P11312" s="401" t="str">
        <f>TEXT(daily!$B11312,"mmmm")</f>
        <v>January</v>
      </c>
      <c r="R11312" s="313" t="str">
        <f t="shared" si="216"/>
        <v>1900</v>
      </c>
    </row>
    <row r="11313" ht="24" customHeight="1" spans="16:18">
      <c r="P11313" s="400" t="str">
        <f>TEXT(daily!$B11313,"mmmm")</f>
        <v>January</v>
      </c>
      <c r="R11313" s="313" t="str">
        <f t="shared" si="216"/>
        <v>1900</v>
      </c>
    </row>
    <row r="11314" ht="24" customHeight="1" spans="16:18">
      <c r="P11314" s="401" t="str">
        <f>TEXT(daily!$B11314,"mmmm")</f>
        <v>January</v>
      </c>
      <c r="R11314" s="313" t="str">
        <f t="shared" si="216"/>
        <v>1900</v>
      </c>
    </row>
    <row r="11315" ht="24" customHeight="1" spans="16:18">
      <c r="P11315" s="400" t="str">
        <f>TEXT(daily!$B11315,"mmmm")</f>
        <v>January</v>
      </c>
      <c r="R11315" s="313" t="str">
        <f t="shared" si="216"/>
        <v>1900</v>
      </c>
    </row>
    <row r="11316" ht="24" customHeight="1" spans="16:18">
      <c r="P11316" s="401" t="str">
        <f>TEXT(daily!$B11316,"mmmm")</f>
        <v>January</v>
      </c>
      <c r="R11316" s="313" t="str">
        <f t="shared" si="216"/>
        <v>1900</v>
      </c>
    </row>
    <row r="11317" ht="24" customHeight="1" spans="16:18">
      <c r="P11317" s="400" t="str">
        <f>TEXT(daily!$B11317,"mmmm")</f>
        <v>January</v>
      </c>
      <c r="R11317" s="313" t="str">
        <f t="shared" si="216"/>
        <v>1900</v>
      </c>
    </row>
    <row r="11318" ht="24" customHeight="1" spans="16:18">
      <c r="P11318" s="401" t="str">
        <f>TEXT(daily!$B11318,"mmmm")</f>
        <v>January</v>
      </c>
      <c r="R11318" s="313" t="str">
        <f t="shared" si="216"/>
        <v>1900</v>
      </c>
    </row>
    <row r="11319" ht="24" customHeight="1" spans="16:18">
      <c r="P11319" s="400" t="str">
        <f>TEXT(daily!$B11319,"mmmm")</f>
        <v>January</v>
      </c>
      <c r="R11319" s="313" t="str">
        <f t="shared" si="216"/>
        <v>1900</v>
      </c>
    </row>
    <row r="11320" ht="24" customHeight="1" spans="16:18">
      <c r="P11320" s="401" t="str">
        <f>TEXT(daily!$B11320,"mmmm")</f>
        <v>January</v>
      </c>
      <c r="R11320" s="313" t="str">
        <f t="shared" si="216"/>
        <v>1900</v>
      </c>
    </row>
    <row r="11321" ht="24" customHeight="1" spans="16:18">
      <c r="P11321" s="400" t="str">
        <f>TEXT(daily!$B11321,"mmmm")</f>
        <v>January</v>
      </c>
      <c r="R11321" s="313" t="str">
        <f t="shared" si="216"/>
        <v>1900</v>
      </c>
    </row>
    <row r="11322" ht="24" customHeight="1" spans="16:18">
      <c r="P11322" s="401" t="str">
        <f>TEXT(daily!$B11322,"mmmm")</f>
        <v>January</v>
      </c>
      <c r="R11322" s="313" t="str">
        <f t="shared" si="216"/>
        <v>1900</v>
      </c>
    </row>
    <row r="11323" ht="24" customHeight="1" spans="16:18">
      <c r="P11323" s="400" t="str">
        <f>TEXT(daily!$B11323,"mmmm")</f>
        <v>January</v>
      </c>
      <c r="R11323" s="313" t="str">
        <f t="shared" si="216"/>
        <v>1900</v>
      </c>
    </row>
    <row r="11324" ht="24" customHeight="1" spans="16:18">
      <c r="P11324" s="401" t="str">
        <f>TEXT(daily!$B11324,"mmmm")</f>
        <v>January</v>
      </c>
      <c r="R11324" s="313" t="str">
        <f t="shared" si="216"/>
        <v>1900</v>
      </c>
    </row>
    <row r="11325" ht="24" customHeight="1" spans="16:18">
      <c r="P11325" s="400" t="str">
        <f>TEXT(daily!$B11325,"mmmm")</f>
        <v>January</v>
      </c>
      <c r="R11325" s="313" t="str">
        <f t="shared" si="216"/>
        <v>1900</v>
      </c>
    </row>
    <row r="11326" ht="24" customHeight="1" spans="16:18">
      <c r="P11326" s="401" t="str">
        <f>TEXT(daily!$B11326,"mmmm")</f>
        <v>January</v>
      </c>
      <c r="R11326" s="313" t="str">
        <f t="shared" si="216"/>
        <v>1900</v>
      </c>
    </row>
    <row r="11327" ht="24" customHeight="1" spans="16:18">
      <c r="P11327" s="400" t="str">
        <f>TEXT(daily!$B11327,"mmmm")</f>
        <v>January</v>
      </c>
      <c r="R11327" s="313" t="str">
        <f t="shared" si="216"/>
        <v>1900</v>
      </c>
    </row>
    <row r="11328" ht="24" customHeight="1" spans="16:18">
      <c r="P11328" s="401" t="str">
        <f>TEXT(daily!$B11328,"mmmm")</f>
        <v>January</v>
      </c>
      <c r="R11328" s="313" t="str">
        <f t="shared" si="216"/>
        <v>1900</v>
      </c>
    </row>
    <row r="11329" ht="24" customHeight="1" spans="16:18">
      <c r="P11329" s="400" t="str">
        <f>TEXT(daily!$B11329,"mmmm")</f>
        <v>January</v>
      </c>
      <c r="R11329" s="313" t="str">
        <f t="shared" si="216"/>
        <v>1900</v>
      </c>
    </row>
    <row r="11330" ht="24" customHeight="1" spans="16:18">
      <c r="P11330" s="401" t="str">
        <f>TEXT(daily!$B11330,"mmmm")</f>
        <v>January</v>
      </c>
      <c r="R11330" s="313" t="str">
        <f t="shared" si="216"/>
        <v>1900</v>
      </c>
    </row>
    <row r="11331" ht="24" customHeight="1" spans="16:18">
      <c r="P11331" s="400" t="str">
        <f>TEXT(daily!$B11331,"mmmm")</f>
        <v>January</v>
      </c>
      <c r="R11331" s="313" t="str">
        <f t="shared" si="216"/>
        <v>1900</v>
      </c>
    </row>
    <row r="11332" ht="24" customHeight="1" spans="16:18">
      <c r="P11332" s="401" t="str">
        <f>TEXT(daily!$B11332,"mmmm")</f>
        <v>January</v>
      </c>
      <c r="R11332" s="313" t="str">
        <f t="shared" si="216"/>
        <v>1900</v>
      </c>
    </row>
    <row r="11333" ht="24" customHeight="1" spans="16:18">
      <c r="P11333" s="400" t="str">
        <f>TEXT(daily!$B11333,"mmmm")</f>
        <v>January</v>
      </c>
      <c r="R11333" s="313" t="str">
        <f t="shared" si="216"/>
        <v>1900</v>
      </c>
    </row>
    <row r="11334" ht="24" customHeight="1" spans="16:18">
      <c r="P11334" s="401" t="str">
        <f>TEXT(daily!$B11334,"mmmm")</f>
        <v>January</v>
      </c>
      <c r="R11334" s="313" t="str">
        <f t="shared" si="216"/>
        <v>1900</v>
      </c>
    </row>
    <row r="11335" ht="24" customHeight="1" spans="16:18">
      <c r="P11335" s="400" t="str">
        <f>TEXT(daily!$B11335,"mmmm")</f>
        <v>January</v>
      </c>
      <c r="R11335" s="313" t="str">
        <f t="shared" si="216"/>
        <v>1900</v>
      </c>
    </row>
    <row r="11336" ht="24" customHeight="1" spans="16:18">
      <c r="P11336" s="401" t="str">
        <f>TEXT(daily!$B11336,"mmmm")</f>
        <v>January</v>
      </c>
      <c r="R11336" s="313" t="str">
        <f t="shared" si="216"/>
        <v>1900</v>
      </c>
    </row>
    <row r="11337" ht="24" customHeight="1" spans="16:18">
      <c r="P11337" s="400" t="str">
        <f>TEXT(daily!$B11337,"mmmm")</f>
        <v>January</v>
      </c>
      <c r="R11337" s="313" t="str">
        <f t="shared" si="216"/>
        <v>1900</v>
      </c>
    </row>
    <row r="11338" ht="24" customHeight="1" spans="16:18">
      <c r="P11338" s="401" t="str">
        <f>TEXT(daily!$B11338,"mmmm")</f>
        <v>January</v>
      </c>
      <c r="R11338" s="313" t="str">
        <f t="shared" si="216"/>
        <v>1900</v>
      </c>
    </row>
    <row r="11339" ht="24" customHeight="1" spans="16:18">
      <c r="P11339" s="400" t="str">
        <f>TEXT(daily!$B11339,"mmmm")</f>
        <v>January</v>
      </c>
      <c r="R11339" s="313" t="str">
        <f t="shared" si="216"/>
        <v>1900</v>
      </c>
    </row>
    <row r="11340" ht="24" customHeight="1" spans="16:18">
      <c r="P11340" s="401" t="str">
        <f>TEXT(daily!$B11340,"mmmm")</f>
        <v>January</v>
      </c>
      <c r="R11340" s="313" t="str">
        <f t="shared" si="216"/>
        <v>1900</v>
      </c>
    </row>
    <row r="11341" ht="24" customHeight="1" spans="16:18">
      <c r="P11341" s="400" t="str">
        <f>TEXT(daily!$B11341,"mmmm")</f>
        <v>January</v>
      </c>
      <c r="R11341" s="313" t="str">
        <f t="shared" si="216"/>
        <v>1900</v>
      </c>
    </row>
    <row r="11342" ht="24" customHeight="1" spans="16:18">
      <c r="P11342" s="401" t="str">
        <f>TEXT(daily!$B11342,"mmmm")</f>
        <v>January</v>
      </c>
      <c r="R11342" s="313" t="str">
        <f t="shared" si="216"/>
        <v>1900</v>
      </c>
    </row>
    <row r="11343" ht="24" customHeight="1" spans="16:18">
      <c r="P11343" s="400" t="str">
        <f>TEXT(daily!$B11343,"mmmm")</f>
        <v>January</v>
      </c>
      <c r="R11343" s="313" t="str">
        <f t="shared" ref="R11343:R11406" si="217">TEXT(B11343,"yyyy")</f>
        <v>1900</v>
      </c>
    </row>
    <row r="11344" ht="24" customHeight="1" spans="16:18">
      <c r="P11344" s="401" t="str">
        <f>TEXT(daily!$B11344,"mmmm")</f>
        <v>January</v>
      </c>
      <c r="R11344" s="313" t="str">
        <f t="shared" si="217"/>
        <v>1900</v>
      </c>
    </row>
    <row r="11345" ht="24" customHeight="1" spans="16:18">
      <c r="P11345" s="400" t="str">
        <f>TEXT(daily!$B11345,"mmmm")</f>
        <v>January</v>
      </c>
      <c r="R11345" s="313" t="str">
        <f t="shared" si="217"/>
        <v>1900</v>
      </c>
    </row>
    <row r="11346" ht="24" customHeight="1" spans="16:18">
      <c r="P11346" s="401" t="str">
        <f>TEXT(daily!$B11346,"mmmm")</f>
        <v>January</v>
      </c>
      <c r="R11346" s="313" t="str">
        <f t="shared" si="217"/>
        <v>1900</v>
      </c>
    </row>
    <row r="11347" ht="24" customHeight="1" spans="16:18">
      <c r="P11347" s="400" t="str">
        <f>TEXT(daily!$B11347,"mmmm")</f>
        <v>January</v>
      </c>
      <c r="R11347" s="313" t="str">
        <f t="shared" si="217"/>
        <v>1900</v>
      </c>
    </row>
    <row r="11348" ht="24" customHeight="1" spans="16:18">
      <c r="P11348" s="401" t="str">
        <f>TEXT(daily!$B11348,"mmmm")</f>
        <v>January</v>
      </c>
      <c r="R11348" s="313" t="str">
        <f t="shared" si="217"/>
        <v>1900</v>
      </c>
    </row>
    <row r="11349" ht="24" customHeight="1" spans="16:18">
      <c r="P11349" s="400" t="str">
        <f>TEXT(daily!$B11349,"mmmm")</f>
        <v>January</v>
      </c>
      <c r="R11349" s="313" t="str">
        <f t="shared" si="217"/>
        <v>1900</v>
      </c>
    </row>
    <row r="11350" ht="24" customHeight="1" spans="16:18">
      <c r="P11350" s="401" t="str">
        <f>TEXT(daily!$B11350,"mmmm")</f>
        <v>January</v>
      </c>
      <c r="R11350" s="313" t="str">
        <f t="shared" si="217"/>
        <v>1900</v>
      </c>
    </row>
    <row r="11351" ht="24" customHeight="1" spans="16:18">
      <c r="P11351" s="400" t="str">
        <f>TEXT(daily!$B11351,"mmmm")</f>
        <v>January</v>
      </c>
      <c r="R11351" s="313" t="str">
        <f t="shared" si="217"/>
        <v>1900</v>
      </c>
    </row>
    <row r="11352" ht="24" customHeight="1" spans="16:18">
      <c r="P11352" s="401" t="str">
        <f>TEXT(daily!$B11352,"mmmm")</f>
        <v>January</v>
      </c>
      <c r="R11352" s="313" t="str">
        <f t="shared" si="217"/>
        <v>1900</v>
      </c>
    </row>
    <row r="11353" ht="24" customHeight="1" spans="16:18">
      <c r="P11353" s="400" t="str">
        <f>TEXT(daily!$B11353,"mmmm")</f>
        <v>January</v>
      </c>
      <c r="R11353" s="313" t="str">
        <f t="shared" si="217"/>
        <v>1900</v>
      </c>
    </row>
    <row r="11354" ht="24" customHeight="1" spans="16:18">
      <c r="P11354" s="401" t="str">
        <f>TEXT(daily!$B11354,"mmmm")</f>
        <v>January</v>
      </c>
      <c r="R11354" s="313" t="str">
        <f t="shared" si="217"/>
        <v>1900</v>
      </c>
    </row>
    <row r="11355" ht="24" customHeight="1" spans="16:18">
      <c r="P11355" s="400" t="str">
        <f>TEXT(daily!$B11355,"mmmm")</f>
        <v>January</v>
      </c>
      <c r="R11355" s="313" t="str">
        <f t="shared" si="217"/>
        <v>1900</v>
      </c>
    </row>
    <row r="11356" ht="24" customHeight="1" spans="16:18">
      <c r="P11356" s="401" t="str">
        <f>TEXT(daily!$B11356,"mmmm")</f>
        <v>January</v>
      </c>
      <c r="R11356" s="313" t="str">
        <f t="shared" si="217"/>
        <v>1900</v>
      </c>
    </row>
    <row r="11357" ht="24" customHeight="1" spans="16:18">
      <c r="P11357" s="400" t="str">
        <f>TEXT(daily!$B11357,"mmmm")</f>
        <v>January</v>
      </c>
      <c r="R11357" s="313" t="str">
        <f t="shared" si="217"/>
        <v>1900</v>
      </c>
    </row>
    <row r="11358" ht="24" customHeight="1" spans="16:18">
      <c r="P11358" s="401" t="str">
        <f>TEXT(daily!$B11358,"mmmm")</f>
        <v>January</v>
      </c>
      <c r="R11358" s="313" t="str">
        <f t="shared" si="217"/>
        <v>1900</v>
      </c>
    </row>
    <row r="11359" ht="24" customHeight="1" spans="16:18">
      <c r="P11359" s="400" t="str">
        <f>TEXT(daily!$B11359,"mmmm")</f>
        <v>January</v>
      </c>
      <c r="R11359" s="313" t="str">
        <f t="shared" si="217"/>
        <v>1900</v>
      </c>
    </row>
    <row r="11360" ht="24" customHeight="1" spans="16:18">
      <c r="P11360" s="401" t="str">
        <f>TEXT(daily!$B11360,"mmmm")</f>
        <v>January</v>
      </c>
      <c r="R11360" s="313" t="str">
        <f t="shared" si="217"/>
        <v>1900</v>
      </c>
    </row>
    <row r="11361" ht="24" customHeight="1" spans="16:18">
      <c r="P11361" s="400" t="str">
        <f>TEXT(daily!$B11361,"mmmm")</f>
        <v>January</v>
      </c>
      <c r="R11361" s="313" t="str">
        <f t="shared" si="217"/>
        <v>1900</v>
      </c>
    </row>
    <row r="11362" ht="24" customHeight="1" spans="16:18">
      <c r="P11362" s="401" t="str">
        <f>TEXT(daily!$B11362,"mmmm")</f>
        <v>January</v>
      </c>
      <c r="R11362" s="313" t="str">
        <f t="shared" si="217"/>
        <v>1900</v>
      </c>
    </row>
    <row r="11363" ht="24" customHeight="1" spans="16:18">
      <c r="P11363" s="400" t="str">
        <f>TEXT(daily!$B11363,"mmmm")</f>
        <v>January</v>
      </c>
      <c r="R11363" s="313" t="str">
        <f t="shared" si="217"/>
        <v>1900</v>
      </c>
    </row>
    <row r="11364" ht="24" customHeight="1" spans="16:18">
      <c r="P11364" s="401" t="str">
        <f>TEXT(daily!$B11364,"mmmm")</f>
        <v>January</v>
      </c>
      <c r="R11364" s="313" t="str">
        <f t="shared" si="217"/>
        <v>1900</v>
      </c>
    </row>
    <row r="11365" ht="24" customHeight="1" spans="16:18">
      <c r="P11365" s="400" t="str">
        <f>TEXT(daily!$B11365,"mmmm")</f>
        <v>January</v>
      </c>
      <c r="R11365" s="313" t="str">
        <f t="shared" si="217"/>
        <v>1900</v>
      </c>
    </row>
    <row r="11366" ht="24" customHeight="1" spans="16:18">
      <c r="P11366" s="401" t="str">
        <f>TEXT(daily!$B11366,"mmmm")</f>
        <v>January</v>
      </c>
      <c r="R11366" s="313" t="str">
        <f t="shared" si="217"/>
        <v>1900</v>
      </c>
    </row>
    <row r="11367" ht="24" customHeight="1" spans="16:18">
      <c r="P11367" s="400" t="str">
        <f>TEXT(daily!$B11367,"mmmm")</f>
        <v>January</v>
      </c>
      <c r="R11367" s="313" t="str">
        <f t="shared" si="217"/>
        <v>1900</v>
      </c>
    </row>
    <row r="11368" ht="24" customHeight="1" spans="16:18">
      <c r="P11368" s="401" t="str">
        <f>TEXT(daily!$B11368,"mmmm")</f>
        <v>January</v>
      </c>
      <c r="R11368" s="313" t="str">
        <f t="shared" si="217"/>
        <v>1900</v>
      </c>
    </row>
    <row r="11369" ht="24" customHeight="1" spans="16:18">
      <c r="P11369" s="400" t="str">
        <f>TEXT(daily!$B11369,"mmmm")</f>
        <v>January</v>
      </c>
      <c r="R11369" s="313" t="str">
        <f t="shared" si="217"/>
        <v>1900</v>
      </c>
    </row>
    <row r="11370" ht="24" customHeight="1" spans="16:18">
      <c r="P11370" s="401" t="str">
        <f>TEXT(daily!$B11370,"mmmm")</f>
        <v>January</v>
      </c>
      <c r="R11370" s="313" t="str">
        <f t="shared" si="217"/>
        <v>1900</v>
      </c>
    </row>
    <row r="11371" ht="24" customHeight="1" spans="16:18">
      <c r="P11371" s="400" t="str">
        <f>TEXT(daily!$B11371,"mmmm")</f>
        <v>January</v>
      </c>
      <c r="R11371" s="313" t="str">
        <f t="shared" si="217"/>
        <v>1900</v>
      </c>
    </row>
    <row r="11372" ht="24" customHeight="1" spans="16:18">
      <c r="P11372" s="401" t="str">
        <f>TEXT(daily!$B11372,"mmmm")</f>
        <v>January</v>
      </c>
      <c r="R11372" s="313" t="str">
        <f t="shared" si="217"/>
        <v>1900</v>
      </c>
    </row>
    <row r="11373" ht="24" customHeight="1" spans="16:18">
      <c r="P11373" s="400" t="str">
        <f>TEXT(daily!$B11373,"mmmm")</f>
        <v>January</v>
      </c>
      <c r="R11373" s="313" t="str">
        <f t="shared" si="217"/>
        <v>1900</v>
      </c>
    </row>
    <row r="11374" ht="24" customHeight="1" spans="16:18">
      <c r="P11374" s="401" t="str">
        <f>TEXT(daily!$B11374,"mmmm")</f>
        <v>January</v>
      </c>
      <c r="R11374" s="313" t="str">
        <f t="shared" si="217"/>
        <v>1900</v>
      </c>
    </row>
    <row r="11375" ht="24" customHeight="1" spans="16:18">
      <c r="P11375" s="400" t="str">
        <f>TEXT(daily!$B11375,"mmmm")</f>
        <v>January</v>
      </c>
      <c r="R11375" s="313" t="str">
        <f t="shared" si="217"/>
        <v>1900</v>
      </c>
    </row>
    <row r="11376" ht="24" customHeight="1" spans="16:18">
      <c r="P11376" s="401" t="str">
        <f>TEXT(daily!$B11376,"mmmm")</f>
        <v>January</v>
      </c>
      <c r="R11376" s="313" t="str">
        <f t="shared" si="217"/>
        <v>1900</v>
      </c>
    </row>
    <row r="11377" ht="24" customHeight="1" spans="16:18">
      <c r="P11377" s="400" t="str">
        <f>TEXT(daily!$B11377,"mmmm")</f>
        <v>January</v>
      </c>
      <c r="R11377" s="313" t="str">
        <f t="shared" si="217"/>
        <v>1900</v>
      </c>
    </row>
    <row r="11378" ht="24" customHeight="1" spans="16:18">
      <c r="P11378" s="401" t="str">
        <f>TEXT(daily!$B11378,"mmmm")</f>
        <v>January</v>
      </c>
      <c r="R11378" s="313" t="str">
        <f t="shared" si="217"/>
        <v>1900</v>
      </c>
    </row>
    <row r="11379" ht="24" customHeight="1" spans="16:18">
      <c r="P11379" s="400" t="str">
        <f>TEXT(daily!$B11379,"mmmm")</f>
        <v>January</v>
      </c>
      <c r="R11379" s="313" t="str">
        <f t="shared" si="217"/>
        <v>1900</v>
      </c>
    </row>
    <row r="11380" ht="24" customHeight="1" spans="16:18">
      <c r="P11380" s="401" t="str">
        <f>TEXT(daily!$B11380,"mmmm")</f>
        <v>January</v>
      </c>
      <c r="R11380" s="313" t="str">
        <f t="shared" si="217"/>
        <v>1900</v>
      </c>
    </row>
    <row r="11381" ht="24" customHeight="1" spans="16:18">
      <c r="P11381" s="400" t="str">
        <f>TEXT(daily!$B11381,"mmmm")</f>
        <v>January</v>
      </c>
      <c r="R11381" s="313" t="str">
        <f t="shared" si="217"/>
        <v>1900</v>
      </c>
    </row>
    <row r="11382" ht="24" customHeight="1" spans="16:18">
      <c r="P11382" s="401" t="str">
        <f>TEXT(daily!$B11382,"mmmm")</f>
        <v>January</v>
      </c>
      <c r="R11382" s="313" t="str">
        <f t="shared" si="217"/>
        <v>1900</v>
      </c>
    </row>
    <row r="11383" ht="24" customHeight="1" spans="16:18">
      <c r="P11383" s="400" t="str">
        <f>TEXT(daily!$B11383,"mmmm")</f>
        <v>January</v>
      </c>
      <c r="R11383" s="313" t="str">
        <f t="shared" si="217"/>
        <v>1900</v>
      </c>
    </row>
    <row r="11384" ht="24" customHeight="1" spans="16:18">
      <c r="P11384" s="401" t="str">
        <f>TEXT(daily!$B11384,"mmmm")</f>
        <v>January</v>
      </c>
      <c r="R11384" s="313" t="str">
        <f t="shared" si="217"/>
        <v>1900</v>
      </c>
    </row>
    <row r="11385" ht="24" customHeight="1" spans="16:18">
      <c r="P11385" s="400" t="str">
        <f>TEXT(daily!$B11385,"mmmm")</f>
        <v>January</v>
      </c>
      <c r="R11385" s="313" t="str">
        <f t="shared" si="217"/>
        <v>1900</v>
      </c>
    </row>
    <row r="11386" ht="24" customHeight="1" spans="16:18">
      <c r="P11386" s="401" t="str">
        <f>TEXT(daily!$B11386,"mmmm")</f>
        <v>January</v>
      </c>
      <c r="R11386" s="313" t="str">
        <f t="shared" si="217"/>
        <v>1900</v>
      </c>
    </row>
    <row r="11387" ht="24" customHeight="1" spans="16:18">
      <c r="P11387" s="400" t="str">
        <f>TEXT(daily!$B11387,"mmmm")</f>
        <v>January</v>
      </c>
      <c r="R11387" s="313" t="str">
        <f t="shared" si="217"/>
        <v>1900</v>
      </c>
    </row>
    <row r="11388" ht="24" customHeight="1" spans="16:18">
      <c r="P11388" s="401" t="str">
        <f>TEXT(daily!$B11388,"mmmm")</f>
        <v>January</v>
      </c>
      <c r="R11388" s="313" t="str">
        <f t="shared" si="217"/>
        <v>1900</v>
      </c>
    </row>
    <row r="11389" ht="24" customHeight="1" spans="16:18">
      <c r="P11389" s="400" t="str">
        <f>TEXT(daily!$B11389,"mmmm")</f>
        <v>January</v>
      </c>
      <c r="R11389" s="313" t="str">
        <f t="shared" si="217"/>
        <v>1900</v>
      </c>
    </row>
    <row r="11390" ht="24" customHeight="1" spans="16:18">
      <c r="P11390" s="401" t="str">
        <f>TEXT(daily!$B11390,"mmmm")</f>
        <v>January</v>
      </c>
      <c r="R11390" s="313" t="str">
        <f t="shared" si="217"/>
        <v>1900</v>
      </c>
    </row>
    <row r="11391" ht="24" customHeight="1" spans="16:18">
      <c r="P11391" s="400" t="str">
        <f>TEXT(daily!$B11391,"mmmm")</f>
        <v>January</v>
      </c>
      <c r="R11391" s="313" t="str">
        <f t="shared" si="217"/>
        <v>1900</v>
      </c>
    </row>
    <row r="11392" ht="24" customHeight="1" spans="16:18">
      <c r="P11392" s="401" t="str">
        <f>TEXT(daily!$B11392,"mmmm")</f>
        <v>January</v>
      </c>
      <c r="R11392" s="313" t="str">
        <f t="shared" si="217"/>
        <v>1900</v>
      </c>
    </row>
    <row r="11393" ht="24" customHeight="1" spans="16:18">
      <c r="P11393" s="400" t="str">
        <f>TEXT(daily!$B11393,"mmmm")</f>
        <v>January</v>
      </c>
      <c r="R11393" s="313" t="str">
        <f t="shared" si="217"/>
        <v>1900</v>
      </c>
    </row>
    <row r="11394" ht="24" customHeight="1" spans="16:18">
      <c r="P11394" s="401" t="str">
        <f>TEXT(daily!$B11394,"mmmm")</f>
        <v>January</v>
      </c>
      <c r="R11394" s="313" t="str">
        <f t="shared" si="217"/>
        <v>1900</v>
      </c>
    </row>
    <row r="11395" ht="24" customHeight="1" spans="16:18">
      <c r="P11395" s="400" t="str">
        <f>TEXT(daily!$B11395,"mmmm")</f>
        <v>January</v>
      </c>
      <c r="R11395" s="313" t="str">
        <f t="shared" si="217"/>
        <v>1900</v>
      </c>
    </row>
    <row r="11396" ht="24" customHeight="1" spans="16:18">
      <c r="P11396" s="401" t="str">
        <f>TEXT(daily!$B11396,"mmmm")</f>
        <v>January</v>
      </c>
      <c r="R11396" s="313" t="str">
        <f t="shared" si="217"/>
        <v>1900</v>
      </c>
    </row>
    <row r="11397" ht="24" customHeight="1" spans="16:18">
      <c r="P11397" s="400" t="str">
        <f>TEXT(daily!$B11397,"mmmm")</f>
        <v>January</v>
      </c>
      <c r="R11397" s="313" t="str">
        <f t="shared" si="217"/>
        <v>1900</v>
      </c>
    </row>
    <row r="11398" ht="24" customHeight="1" spans="16:18">
      <c r="P11398" s="401" t="str">
        <f>TEXT(daily!$B11398,"mmmm")</f>
        <v>January</v>
      </c>
      <c r="R11398" s="313" t="str">
        <f t="shared" si="217"/>
        <v>1900</v>
      </c>
    </row>
    <row r="11399" ht="24" customHeight="1" spans="16:18">
      <c r="P11399" s="400" t="str">
        <f>TEXT(daily!$B11399,"mmmm")</f>
        <v>January</v>
      </c>
      <c r="R11399" s="313" t="str">
        <f t="shared" si="217"/>
        <v>1900</v>
      </c>
    </row>
    <row r="11400" ht="24" customHeight="1" spans="16:18">
      <c r="P11400" s="401" t="str">
        <f>TEXT(daily!$B11400,"mmmm")</f>
        <v>January</v>
      </c>
      <c r="R11400" s="313" t="str">
        <f t="shared" si="217"/>
        <v>1900</v>
      </c>
    </row>
    <row r="11401" ht="24" customHeight="1" spans="16:18">
      <c r="P11401" s="400" t="str">
        <f>TEXT(daily!$B11401,"mmmm")</f>
        <v>January</v>
      </c>
      <c r="R11401" s="313" t="str">
        <f t="shared" si="217"/>
        <v>1900</v>
      </c>
    </row>
    <row r="11402" ht="24" customHeight="1" spans="16:18">
      <c r="P11402" s="401" t="str">
        <f>TEXT(daily!$B11402,"mmmm")</f>
        <v>January</v>
      </c>
      <c r="R11402" s="313" t="str">
        <f t="shared" si="217"/>
        <v>1900</v>
      </c>
    </row>
    <row r="11403" ht="24" customHeight="1" spans="16:18">
      <c r="P11403" s="400" t="str">
        <f>TEXT(daily!$B11403,"mmmm")</f>
        <v>January</v>
      </c>
      <c r="R11403" s="313" t="str">
        <f t="shared" si="217"/>
        <v>1900</v>
      </c>
    </row>
    <row r="11404" ht="24" customHeight="1" spans="16:18">
      <c r="P11404" s="401" t="str">
        <f>TEXT(daily!$B11404,"mmmm")</f>
        <v>January</v>
      </c>
      <c r="R11404" s="313" t="str">
        <f t="shared" si="217"/>
        <v>1900</v>
      </c>
    </row>
    <row r="11405" ht="24" customHeight="1" spans="16:18">
      <c r="P11405" s="400" t="str">
        <f>TEXT(daily!$B11405,"mmmm")</f>
        <v>January</v>
      </c>
      <c r="R11405" s="313" t="str">
        <f t="shared" si="217"/>
        <v>1900</v>
      </c>
    </row>
    <row r="11406" ht="24" customHeight="1" spans="16:18">
      <c r="P11406" s="401" t="str">
        <f>TEXT(daily!$B11406,"mmmm")</f>
        <v>January</v>
      </c>
      <c r="R11406" s="313" t="str">
        <f t="shared" si="217"/>
        <v>1900</v>
      </c>
    </row>
    <row r="11407" ht="24" customHeight="1" spans="16:18">
      <c r="P11407" s="400" t="str">
        <f>TEXT(daily!$B11407,"mmmm")</f>
        <v>January</v>
      </c>
      <c r="R11407" s="313" t="str">
        <f t="shared" ref="R11407:R11470" si="218">TEXT(B11407,"yyyy")</f>
        <v>1900</v>
      </c>
    </row>
    <row r="11408" ht="24" customHeight="1" spans="16:18">
      <c r="P11408" s="401" t="str">
        <f>TEXT(daily!$B11408,"mmmm")</f>
        <v>January</v>
      </c>
      <c r="R11408" s="313" t="str">
        <f t="shared" si="218"/>
        <v>1900</v>
      </c>
    </row>
    <row r="11409" ht="24" customHeight="1" spans="16:18">
      <c r="P11409" s="400" t="str">
        <f>TEXT(daily!$B11409,"mmmm")</f>
        <v>January</v>
      </c>
      <c r="R11409" s="313" t="str">
        <f t="shared" si="218"/>
        <v>1900</v>
      </c>
    </row>
    <row r="11410" ht="24" customHeight="1" spans="16:18">
      <c r="P11410" s="401" t="str">
        <f>TEXT(daily!$B11410,"mmmm")</f>
        <v>January</v>
      </c>
      <c r="R11410" s="313" t="str">
        <f t="shared" si="218"/>
        <v>1900</v>
      </c>
    </row>
    <row r="11411" ht="24" customHeight="1" spans="16:18">
      <c r="P11411" s="400" t="str">
        <f>TEXT(daily!$B11411,"mmmm")</f>
        <v>January</v>
      </c>
      <c r="R11411" s="313" t="str">
        <f t="shared" si="218"/>
        <v>1900</v>
      </c>
    </row>
    <row r="11412" ht="24" customHeight="1" spans="16:18">
      <c r="P11412" s="401" t="str">
        <f>TEXT(daily!$B11412,"mmmm")</f>
        <v>January</v>
      </c>
      <c r="R11412" s="313" t="str">
        <f t="shared" si="218"/>
        <v>1900</v>
      </c>
    </row>
    <row r="11413" ht="24" customHeight="1" spans="16:18">
      <c r="P11413" s="400" t="str">
        <f>TEXT(daily!$B11413,"mmmm")</f>
        <v>January</v>
      </c>
      <c r="R11413" s="313" t="str">
        <f t="shared" si="218"/>
        <v>1900</v>
      </c>
    </row>
    <row r="11414" ht="24" customHeight="1" spans="16:18">
      <c r="P11414" s="401" t="str">
        <f>TEXT(daily!$B11414,"mmmm")</f>
        <v>January</v>
      </c>
      <c r="R11414" s="313" t="str">
        <f t="shared" si="218"/>
        <v>1900</v>
      </c>
    </row>
    <row r="11415" ht="24" customHeight="1" spans="16:18">
      <c r="P11415" s="400" t="str">
        <f>TEXT(daily!$B11415,"mmmm")</f>
        <v>January</v>
      </c>
      <c r="R11415" s="313" t="str">
        <f t="shared" si="218"/>
        <v>1900</v>
      </c>
    </row>
    <row r="11416" ht="24" customHeight="1" spans="16:18">
      <c r="P11416" s="401" t="str">
        <f>TEXT(daily!$B11416,"mmmm")</f>
        <v>January</v>
      </c>
      <c r="R11416" s="313" t="str">
        <f t="shared" si="218"/>
        <v>1900</v>
      </c>
    </row>
    <row r="11417" ht="24" customHeight="1" spans="16:18">
      <c r="P11417" s="400" t="str">
        <f>TEXT(daily!$B11417,"mmmm")</f>
        <v>January</v>
      </c>
      <c r="R11417" s="313" t="str">
        <f t="shared" si="218"/>
        <v>1900</v>
      </c>
    </row>
    <row r="11418" ht="24" customHeight="1" spans="16:18">
      <c r="P11418" s="401" t="str">
        <f>TEXT(daily!$B11418,"mmmm")</f>
        <v>January</v>
      </c>
      <c r="R11418" s="313" t="str">
        <f t="shared" si="218"/>
        <v>1900</v>
      </c>
    </row>
    <row r="11419" ht="24" customHeight="1" spans="16:18">
      <c r="P11419" s="400" t="str">
        <f>TEXT(daily!$B11419,"mmmm")</f>
        <v>January</v>
      </c>
      <c r="R11419" s="313" t="str">
        <f t="shared" si="218"/>
        <v>1900</v>
      </c>
    </row>
    <row r="11420" ht="24" customHeight="1" spans="16:18">
      <c r="P11420" s="401" t="str">
        <f>TEXT(daily!$B11420,"mmmm")</f>
        <v>January</v>
      </c>
      <c r="R11420" s="313" t="str">
        <f t="shared" si="218"/>
        <v>1900</v>
      </c>
    </row>
    <row r="11421" ht="24" customHeight="1" spans="16:18">
      <c r="P11421" s="400" t="str">
        <f>TEXT(daily!$B11421,"mmmm")</f>
        <v>January</v>
      </c>
      <c r="R11421" s="313" t="str">
        <f t="shared" si="218"/>
        <v>1900</v>
      </c>
    </row>
    <row r="11422" ht="24" customHeight="1" spans="16:18">
      <c r="P11422" s="401" t="str">
        <f>TEXT(daily!$B11422,"mmmm")</f>
        <v>January</v>
      </c>
      <c r="R11422" s="313" t="str">
        <f t="shared" si="218"/>
        <v>1900</v>
      </c>
    </row>
    <row r="11423" ht="24" customHeight="1" spans="16:18">
      <c r="P11423" s="400" t="str">
        <f>TEXT(daily!$B11423,"mmmm")</f>
        <v>January</v>
      </c>
      <c r="R11423" s="313" t="str">
        <f t="shared" si="218"/>
        <v>1900</v>
      </c>
    </row>
    <row r="11424" ht="24" customHeight="1" spans="16:18">
      <c r="P11424" s="401" t="str">
        <f>TEXT(daily!$B11424,"mmmm")</f>
        <v>January</v>
      </c>
      <c r="R11424" s="313" t="str">
        <f t="shared" si="218"/>
        <v>1900</v>
      </c>
    </row>
    <row r="11425" ht="24" customHeight="1" spans="16:18">
      <c r="P11425" s="400" t="str">
        <f>TEXT(daily!$B11425,"mmmm")</f>
        <v>January</v>
      </c>
      <c r="R11425" s="313" t="str">
        <f t="shared" si="218"/>
        <v>1900</v>
      </c>
    </row>
    <row r="11426" ht="24" customHeight="1" spans="16:18">
      <c r="P11426" s="401" t="str">
        <f>TEXT(daily!$B11426,"mmmm")</f>
        <v>January</v>
      </c>
      <c r="R11426" s="313" t="str">
        <f t="shared" si="218"/>
        <v>1900</v>
      </c>
    </row>
    <row r="11427" ht="24" customHeight="1" spans="16:18">
      <c r="P11427" s="400" t="str">
        <f>TEXT(daily!$B11427,"mmmm")</f>
        <v>January</v>
      </c>
      <c r="R11427" s="313" t="str">
        <f t="shared" si="218"/>
        <v>1900</v>
      </c>
    </row>
    <row r="11428" ht="24" customHeight="1" spans="16:18">
      <c r="P11428" s="401" t="str">
        <f>TEXT(daily!$B11428,"mmmm")</f>
        <v>January</v>
      </c>
      <c r="R11428" s="313" t="str">
        <f t="shared" si="218"/>
        <v>1900</v>
      </c>
    </row>
    <row r="11429" ht="24" customHeight="1" spans="16:18">
      <c r="P11429" s="400" t="str">
        <f>TEXT(daily!$B11429,"mmmm")</f>
        <v>January</v>
      </c>
      <c r="R11429" s="313" t="str">
        <f t="shared" si="218"/>
        <v>1900</v>
      </c>
    </row>
    <row r="11430" ht="24" customHeight="1" spans="16:18">
      <c r="P11430" s="401" t="str">
        <f>TEXT(daily!$B11430,"mmmm")</f>
        <v>January</v>
      </c>
      <c r="R11430" s="313" t="str">
        <f t="shared" si="218"/>
        <v>1900</v>
      </c>
    </row>
    <row r="11431" ht="24" customHeight="1" spans="16:18">
      <c r="P11431" s="400" t="str">
        <f>TEXT(daily!$B11431,"mmmm")</f>
        <v>January</v>
      </c>
      <c r="R11431" s="313" t="str">
        <f t="shared" si="218"/>
        <v>1900</v>
      </c>
    </row>
    <row r="11432" ht="24" customHeight="1" spans="16:18">
      <c r="P11432" s="401" t="str">
        <f>TEXT(daily!$B11432,"mmmm")</f>
        <v>January</v>
      </c>
      <c r="R11432" s="313" t="str">
        <f t="shared" si="218"/>
        <v>1900</v>
      </c>
    </row>
    <row r="11433" ht="24" customHeight="1" spans="16:18">
      <c r="P11433" s="400" t="str">
        <f>TEXT(daily!$B11433,"mmmm")</f>
        <v>January</v>
      </c>
      <c r="R11433" s="313" t="str">
        <f t="shared" si="218"/>
        <v>1900</v>
      </c>
    </row>
    <row r="11434" ht="24" customHeight="1" spans="16:18">
      <c r="P11434" s="401" t="str">
        <f>TEXT(daily!$B11434,"mmmm")</f>
        <v>January</v>
      </c>
      <c r="R11434" s="313" t="str">
        <f t="shared" si="218"/>
        <v>1900</v>
      </c>
    </row>
    <row r="11435" ht="24" customHeight="1" spans="16:18">
      <c r="P11435" s="400" t="str">
        <f>TEXT(daily!$B11435,"mmmm")</f>
        <v>January</v>
      </c>
      <c r="R11435" s="313" t="str">
        <f t="shared" si="218"/>
        <v>1900</v>
      </c>
    </row>
    <row r="11436" ht="24" customHeight="1" spans="16:18">
      <c r="P11436" s="401" t="str">
        <f>TEXT(daily!$B11436,"mmmm")</f>
        <v>January</v>
      </c>
      <c r="R11436" s="313" t="str">
        <f t="shared" si="218"/>
        <v>1900</v>
      </c>
    </row>
    <row r="11437" ht="24" customHeight="1" spans="16:18">
      <c r="P11437" s="400" t="str">
        <f>TEXT(daily!$B11437,"mmmm")</f>
        <v>January</v>
      </c>
      <c r="R11437" s="313" t="str">
        <f t="shared" si="218"/>
        <v>1900</v>
      </c>
    </row>
    <row r="11438" ht="24" customHeight="1" spans="16:18">
      <c r="P11438" s="401" t="str">
        <f>TEXT(daily!$B11438,"mmmm")</f>
        <v>January</v>
      </c>
      <c r="R11438" s="313" t="str">
        <f t="shared" si="218"/>
        <v>1900</v>
      </c>
    </row>
    <row r="11439" ht="24" customHeight="1" spans="16:18">
      <c r="P11439" s="400" t="str">
        <f>TEXT(daily!$B11439,"mmmm")</f>
        <v>January</v>
      </c>
      <c r="R11439" s="313" t="str">
        <f t="shared" si="218"/>
        <v>1900</v>
      </c>
    </row>
    <row r="11440" ht="24" customHeight="1" spans="16:18">
      <c r="P11440" s="401" t="str">
        <f>TEXT(daily!$B11440,"mmmm")</f>
        <v>January</v>
      </c>
      <c r="R11440" s="313" t="str">
        <f t="shared" si="218"/>
        <v>1900</v>
      </c>
    </row>
    <row r="11441" ht="24" customHeight="1" spans="16:18">
      <c r="P11441" s="400" t="str">
        <f>TEXT(daily!$B11441,"mmmm")</f>
        <v>January</v>
      </c>
      <c r="R11441" s="313" t="str">
        <f t="shared" si="218"/>
        <v>1900</v>
      </c>
    </row>
    <row r="11442" ht="24" customHeight="1" spans="16:18">
      <c r="P11442" s="401" t="str">
        <f>TEXT(daily!$B11442,"mmmm")</f>
        <v>January</v>
      </c>
      <c r="R11442" s="313" t="str">
        <f t="shared" si="218"/>
        <v>1900</v>
      </c>
    </row>
    <row r="11443" ht="24" customHeight="1" spans="16:18">
      <c r="P11443" s="400" t="str">
        <f>TEXT(daily!$B11443,"mmmm")</f>
        <v>January</v>
      </c>
      <c r="R11443" s="313" t="str">
        <f t="shared" si="218"/>
        <v>1900</v>
      </c>
    </row>
    <row r="11444" ht="24" customHeight="1" spans="16:18">
      <c r="P11444" s="401" t="str">
        <f>TEXT(daily!$B11444,"mmmm")</f>
        <v>January</v>
      </c>
      <c r="R11444" s="313" t="str">
        <f t="shared" si="218"/>
        <v>1900</v>
      </c>
    </row>
    <row r="11445" ht="24" customHeight="1" spans="16:18">
      <c r="P11445" s="400" t="str">
        <f>TEXT(daily!$B11445,"mmmm")</f>
        <v>January</v>
      </c>
      <c r="R11445" s="313" t="str">
        <f t="shared" si="218"/>
        <v>1900</v>
      </c>
    </row>
    <row r="11446" ht="24" customHeight="1" spans="16:18">
      <c r="P11446" s="401" t="str">
        <f>TEXT(daily!$B11446,"mmmm")</f>
        <v>January</v>
      </c>
      <c r="R11446" s="313" t="str">
        <f t="shared" si="218"/>
        <v>1900</v>
      </c>
    </row>
    <row r="11447" ht="24" customHeight="1" spans="16:18">
      <c r="P11447" s="400" t="str">
        <f>TEXT(daily!$B11447,"mmmm")</f>
        <v>January</v>
      </c>
      <c r="R11447" s="313" t="str">
        <f t="shared" si="218"/>
        <v>1900</v>
      </c>
    </row>
    <row r="11448" ht="24" customHeight="1" spans="16:18">
      <c r="P11448" s="401" t="str">
        <f>TEXT(daily!$B11448,"mmmm")</f>
        <v>January</v>
      </c>
      <c r="R11448" s="313" t="str">
        <f t="shared" si="218"/>
        <v>1900</v>
      </c>
    </row>
    <row r="11449" ht="24" customHeight="1" spans="16:18">
      <c r="P11449" s="400" t="str">
        <f>TEXT(daily!$B11449,"mmmm")</f>
        <v>January</v>
      </c>
      <c r="R11449" s="313" t="str">
        <f t="shared" si="218"/>
        <v>1900</v>
      </c>
    </row>
    <row r="11450" ht="24" customHeight="1" spans="16:18">
      <c r="P11450" s="401" t="str">
        <f>TEXT(daily!$B11450,"mmmm")</f>
        <v>January</v>
      </c>
      <c r="R11450" s="313" t="str">
        <f t="shared" si="218"/>
        <v>1900</v>
      </c>
    </row>
    <row r="11451" ht="24" customHeight="1" spans="16:18">
      <c r="P11451" s="400" t="str">
        <f>TEXT(daily!$B11451,"mmmm")</f>
        <v>January</v>
      </c>
      <c r="R11451" s="313" t="str">
        <f t="shared" si="218"/>
        <v>1900</v>
      </c>
    </row>
    <row r="11452" ht="24" customHeight="1" spans="16:18">
      <c r="P11452" s="401" t="str">
        <f>TEXT(daily!$B11452,"mmmm")</f>
        <v>January</v>
      </c>
      <c r="R11452" s="313" t="str">
        <f t="shared" si="218"/>
        <v>1900</v>
      </c>
    </row>
    <row r="11453" ht="24" customHeight="1" spans="16:18">
      <c r="P11453" s="400" t="str">
        <f>TEXT(daily!$B11453,"mmmm")</f>
        <v>January</v>
      </c>
      <c r="R11453" s="313" t="str">
        <f t="shared" si="218"/>
        <v>1900</v>
      </c>
    </row>
    <row r="11454" ht="24" customHeight="1" spans="16:18">
      <c r="P11454" s="401" t="str">
        <f>TEXT(daily!$B11454,"mmmm")</f>
        <v>January</v>
      </c>
      <c r="R11454" s="313" t="str">
        <f t="shared" si="218"/>
        <v>1900</v>
      </c>
    </row>
    <row r="11455" ht="24" customHeight="1" spans="16:18">
      <c r="P11455" s="400" t="str">
        <f>TEXT(daily!$B11455,"mmmm")</f>
        <v>January</v>
      </c>
      <c r="R11455" s="313" t="str">
        <f t="shared" si="218"/>
        <v>1900</v>
      </c>
    </row>
    <row r="11456" ht="24" customHeight="1" spans="16:18">
      <c r="P11456" s="401" t="str">
        <f>TEXT(daily!$B11456,"mmmm")</f>
        <v>January</v>
      </c>
      <c r="R11456" s="313" t="str">
        <f t="shared" si="218"/>
        <v>1900</v>
      </c>
    </row>
    <row r="11457" ht="24" customHeight="1" spans="16:18">
      <c r="P11457" s="400" t="str">
        <f>TEXT(daily!$B11457,"mmmm")</f>
        <v>January</v>
      </c>
      <c r="R11457" s="313" t="str">
        <f t="shared" si="218"/>
        <v>1900</v>
      </c>
    </row>
    <row r="11458" ht="24" customHeight="1" spans="16:18">
      <c r="P11458" s="401" t="str">
        <f>TEXT(daily!$B11458,"mmmm")</f>
        <v>January</v>
      </c>
      <c r="R11458" s="313" t="str">
        <f t="shared" si="218"/>
        <v>1900</v>
      </c>
    </row>
    <row r="11459" ht="24" customHeight="1" spans="16:18">
      <c r="P11459" s="400" t="str">
        <f>TEXT(daily!$B11459,"mmmm")</f>
        <v>January</v>
      </c>
      <c r="R11459" s="313" t="str">
        <f t="shared" si="218"/>
        <v>1900</v>
      </c>
    </row>
    <row r="11460" ht="24" customHeight="1" spans="16:18">
      <c r="P11460" s="401" t="str">
        <f>TEXT(daily!$B11460,"mmmm")</f>
        <v>January</v>
      </c>
      <c r="R11460" s="313" t="str">
        <f t="shared" si="218"/>
        <v>1900</v>
      </c>
    </row>
    <row r="11461" ht="24" customHeight="1" spans="16:18">
      <c r="P11461" s="400" t="str">
        <f>TEXT(daily!$B11461,"mmmm")</f>
        <v>January</v>
      </c>
      <c r="R11461" s="313" t="str">
        <f t="shared" si="218"/>
        <v>1900</v>
      </c>
    </row>
    <row r="11462" ht="24" customHeight="1" spans="16:18">
      <c r="P11462" s="401" t="str">
        <f>TEXT(daily!$B11462,"mmmm")</f>
        <v>January</v>
      </c>
      <c r="R11462" s="313" t="str">
        <f t="shared" si="218"/>
        <v>1900</v>
      </c>
    </row>
    <row r="11463" ht="24" customHeight="1" spans="16:18">
      <c r="P11463" s="400" t="str">
        <f>TEXT(daily!$B11463,"mmmm")</f>
        <v>January</v>
      </c>
      <c r="R11463" s="313" t="str">
        <f t="shared" si="218"/>
        <v>1900</v>
      </c>
    </row>
    <row r="11464" ht="24" customHeight="1" spans="16:18">
      <c r="P11464" s="401" t="str">
        <f>TEXT(daily!$B11464,"mmmm")</f>
        <v>January</v>
      </c>
      <c r="R11464" s="313" t="str">
        <f t="shared" si="218"/>
        <v>1900</v>
      </c>
    </row>
    <row r="11465" ht="24" customHeight="1" spans="16:18">
      <c r="P11465" s="400" t="str">
        <f>TEXT(daily!$B11465,"mmmm")</f>
        <v>January</v>
      </c>
      <c r="R11465" s="313" t="str">
        <f t="shared" si="218"/>
        <v>1900</v>
      </c>
    </row>
    <row r="11466" ht="24" customHeight="1" spans="16:18">
      <c r="P11466" s="401" t="str">
        <f>TEXT(daily!$B11466,"mmmm")</f>
        <v>January</v>
      </c>
      <c r="R11466" s="313" t="str">
        <f t="shared" si="218"/>
        <v>1900</v>
      </c>
    </row>
    <row r="11467" ht="24" customHeight="1" spans="16:18">
      <c r="P11467" s="400" t="str">
        <f>TEXT(daily!$B11467,"mmmm")</f>
        <v>January</v>
      </c>
      <c r="R11467" s="313" t="str">
        <f t="shared" si="218"/>
        <v>1900</v>
      </c>
    </row>
    <row r="11468" ht="24" customHeight="1" spans="16:18">
      <c r="P11468" s="401" t="str">
        <f>TEXT(daily!$B11468,"mmmm")</f>
        <v>January</v>
      </c>
      <c r="R11468" s="313" t="str">
        <f t="shared" si="218"/>
        <v>1900</v>
      </c>
    </row>
    <row r="11469" ht="24" customHeight="1" spans="16:18">
      <c r="P11469" s="400" t="str">
        <f>TEXT(daily!$B11469,"mmmm")</f>
        <v>January</v>
      </c>
      <c r="R11469" s="313" t="str">
        <f t="shared" si="218"/>
        <v>1900</v>
      </c>
    </row>
    <row r="11470" ht="24" customHeight="1" spans="16:18">
      <c r="P11470" s="401" t="str">
        <f>TEXT(daily!$B11470,"mmmm")</f>
        <v>January</v>
      </c>
      <c r="R11470" s="313" t="str">
        <f t="shared" si="218"/>
        <v>1900</v>
      </c>
    </row>
    <row r="11471" ht="24" customHeight="1" spans="16:18">
      <c r="P11471" s="400" t="str">
        <f>TEXT(daily!$B11471,"mmmm")</f>
        <v>January</v>
      </c>
      <c r="R11471" s="313" t="str">
        <f t="shared" ref="R11471:R11534" si="219">TEXT(B11471,"yyyy")</f>
        <v>1900</v>
      </c>
    </row>
    <row r="11472" ht="24" customHeight="1" spans="16:18">
      <c r="P11472" s="401" t="str">
        <f>TEXT(daily!$B11472,"mmmm")</f>
        <v>January</v>
      </c>
      <c r="R11472" s="313" t="str">
        <f t="shared" si="219"/>
        <v>1900</v>
      </c>
    </row>
    <row r="11473" ht="24" customHeight="1" spans="16:18">
      <c r="P11473" s="400" t="str">
        <f>TEXT(daily!$B11473,"mmmm")</f>
        <v>January</v>
      </c>
      <c r="R11473" s="313" t="str">
        <f t="shared" si="219"/>
        <v>1900</v>
      </c>
    </row>
    <row r="11474" ht="24" customHeight="1" spans="16:18">
      <c r="P11474" s="401" t="str">
        <f>TEXT(daily!$B11474,"mmmm")</f>
        <v>January</v>
      </c>
      <c r="R11474" s="313" t="str">
        <f t="shared" si="219"/>
        <v>1900</v>
      </c>
    </row>
    <row r="11475" ht="24" customHeight="1" spans="16:18">
      <c r="P11475" s="400" t="str">
        <f>TEXT(daily!$B11475,"mmmm")</f>
        <v>January</v>
      </c>
      <c r="R11475" s="313" t="str">
        <f t="shared" si="219"/>
        <v>1900</v>
      </c>
    </row>
    <row r="11476" ht="24" customHeight="1" spans="16:18">
      <c r="P11476" s="401" t="str">
        <f>TEXT(daily!$B11476,"mmmm")</f>
        <v>January</v>
      </c>
      <c r="R11476" s="313" t="str">
        <f t="shared" si="219"/>
        <v>1900</v>
      </c>
    </row>
    <row r="11477" ht="24" customHeight="1" spans="16:18">
      <c r="P11477" s="400" t="str">
        <f>TEXT(daily!$B11477,"mmmm")</f>
        <v>January</v>
      </c>
      <c r="R11477" s="313" t="str">
        <f t="shared" si="219"/>
        <v>1900</v>
      </c>
    </row>
    <row r="11478" ht="24" customHeight="1" spans="16:18">
      <c r="P11478" s="401" t="str">
        <f>TEXT(daily!$B11478,"mmmm")</f>
        <v>January</v>
      </c>
      <c r="R11478" s="313" t="str">
        <f t="shared" si="219"/>
        <v>1900</v>
      </c>
    </row>
    <row r="11479" ht="24" customHeight="1" spans="16:18">
      <c r="P11479" s="400" t="str">
        <f>TEXT(daily!$B11479,"mmmm")</f>
        <v>January</v>
      </c>
      <c r="R11479" s="313" t="str">
        <f t="shared" si="219"/>
        <v>1900</v>
      </c>
    </row>
    <row r="11480" ht="24" customHeight="1" spans="16:18">
      <c r="P11480" s="401" t="str">
        <f>TEXT(daily!$B11480,"mmmm")</f>
        <v>January</v>
      </c>
      <c r="R11480" s="313" t="str">
        <f t="shared" si="219"/>
        <v>1900</v>
      </c>
    </row>
    <row r="11481" ht="24" customHeight="1" spans="16:18">
      <c r="P11481" s="400" t="str">
        <f>TEXT(daily!$B11481,"mmmm")</f>
        <v>January</v>
      </c>
      <c r="R11481" s="313" t="str">
        <f t="shared" si="219"/>
        <v>1900</v>
      </c>
    </row>
    <row r="11482" ht="24" customHeight="1" spans="16:18">
      <c r="P11482" s="401" t="str">
        <f>TEXT(daily!$B11482,"mmmm")</f>
        <v>January</v>
      </c>
      <c r="R11482" s="313" t="str">
        <f t="shared" si="219"/>
        <v>1900</v>
      </c>
    </row>
    <row r="11483" ht="24" customHeight="1" spans="16:18">
      <c r="P11483" s="400" t="str">
        <f>TEXT(daily!$B11483,"mmmm")</f>
        <v>January</v>
      </c>
      <c r="R11483" s="313" t="str">
        <f t="shared" si="219"/>
        <v>1900</v>
      </c>
    </row>
    <row r="11484" ht="24" customHeight="1" spans="16:18">
      <c r="P11484" s="401" t="str">
        <f>TEXT(daily!$B11484,"mmmm")</f>
        <v>January</v>
      </c>
      <c r="R11484" s="313" t="str">
        <f t="shared" si="219"/>
        <v>1900</v>
      </c>
    </row>
    <row r="11485" ht="24" customHeight="1" spans="16:18">
      <c r="P11485" s="400" t="str">
        <f>TEXT(daily!$B11485,"mmmm")</f>
        <v>January</v>
      </c>
      <c r="R11485" s="313" t="str">
        <f t="shared" si="219"/>
        <v>1900</v>
      </c>
    </row>
    <row r="11486" ht="24" customHeight="1" spans="16:18">
      <c r="P11486" s="401" t="str">
        <f>TEXT(daily!$B11486,"mmmm")</f>
        <v>January</v>
      </c>
      <c r="R11486" s="313" t="str">
        <f t="shared" si="219"/>
        <v>1900</v>
      </c>
    </row>
    <row r="11487" ht="24" customHeight="1" spans="16:18">
      <c r="P11487" s="400" t="str">
        <f>TEXT(daily!$B11487,"mmmm")</f>
        <v>January</v>
      </c>
      <c r="R11487" s="313" t="str">
        <f t="shared" si="219"/>
        <v>1900</v>
      </c>
    </row>
    <row r="11488" ht="24" customHeight="1" spans="16:18">
      <c r="P11488" s="401" t="str">
        <f>TEXT(daily!$B11488,"mmmm")</f>
        <v>January</v>
      </c>
      <c r="R11488" s="313" t="str">
        <f t="shared" si="219"/>
        <v>1900</v>
      </c>
    </row>
    <row r="11489" ht="24" customHeight="1" spans="16:18">
      <c r="P11489" s="400" t="str">
        <f>TEXT(daily!$B11489,"mmmm")</f>
        <v>January</v>
      </c>
      <c r="R11489" s="313" t="str">
        <f t="shared" si="219"/>
        <v>1900</v>
      </c>
    </row>
    <row r="11490" ht="24" customHeight="1" spans="16:18">
      <c r="P11490" s="401" t="str">
        <f>TEXT(daily!$B11490,"mmmm")</f>
        <v>January</v>
      </c>
      <c r="R11490" s="313" t="str">
        <f t="shared" si="219"/>
        <v>1900</v>
      </c>
    </row>
    <row r="11491" ht="24" customHeight="1" spans="16:18">
      <c r="P11491" s="400" t="str">
        <f>TEXT(daily!$B11491,"mmmm")</f>
        <v>January</v>
      </c>
      <c r="R11491" s="313" t="str">
        <f t="shared" si="219"/>
        <v>1900</v>
      </c>
    </row>
    <row r="11492" ht="24" customHeight="1" spans="16:18">
      <c r="P11492" s="401" t="str">
        <f>TEXT(daily!$B11492,"mmmm")</f>
        <v>January</v>
      </c>
      <c r="R11492" s="313" t="str">
        <f t="shared" si="219"/>
        <v>1900</v>
      </c>
    </row>
    <row r="11493" ht="24" customHeight="1" spans="16:18">
      <c r="P11493" s="400" t="str">
        <f>TEXT(daily!$B11493,"mmmm")</f>
        <v>January</v>
      </c>
      <c r="R11493" s="313" t="str">
        <f t="shared" si="219"/>
        <v>1900</v>
      </c>
    </row>
    <row r="11494" ht="24" customHeight="1" spans="16:18">
      <c r="P11494" s="401" t="str">
        <f>TEXT(daily!$B11494,"mmmm")</f>
        <v>January</v>
      </c>
      <c r="R11494" s="313" t="str">
        <f t="shared" si="219"/>
        <v>1900</v>
      </c>
    </row>
    <row r="11495" ht="24" customHeight="1" spans="16:18">
      <c r="P11495" s="400" t="str">
        <f>TEXT(daily!$B11495,"mmmm")</f>
        <v>January</v>
      </c>
      <c r="R11495" s="313" t="str">
        <f t="shared" si="219"/>
        <v>1900</v>
      </c>
    </row>
    <row r="11496" ht="24" customHeight="1" spans="16:18">
      <c r="P11496" s="401" t="str">
        <f>TEXT(daily!$B11496,"mmmm")</f>
        <v>January</v>
      </c>
      <c r="R11496" s="313" t="str">
        <f t="shared" si="219"/>
        <v>1900</v>
      </c>
    </row>
    <row r="11497" ht="24" customHeight="1" spans="16:18">
      <c r="P11497" s="400" t="str">
        <f>TEXT(daily!$B11497,"mmmm")</f>
        <v>January</v>
      </c>
      <c r="R11497" s="313" t="str">
        <f t="shared" si="219"/>
        <v>1900</v>
      </c>
    </row>
    <row r="11498" ht="24" customHeight="1" spans="16:18">
      <c r="P11498" s="401" t="str">
        <f>TEXT(daily!$B11498,"mmmm")</f>
        <v>January</v>
      </c>
      <c r="R11498" s="313" t="str">
        <f t="shared" si="219"/>
        <v>1900</v>
      </c>
    </row>
    <row r="11499" ht="24" customHeight="1" spans="16:18">
      <c r="P11499" s="400" t="str">
        <f>TEXT(daily!$B11499,"mmmm")</f>
        <v>January</v>
      </c>
      <c r="R11499" s="313" t="str">
        <f t="shared" si="219"/>
        <v>1900</v>
      </c>
    </row>
    <row r="11500" ht="24" customHeight="1" spans="16:18">
      <c r="P11500" s="401" t="str">
        <f>TEXT(daily!$B11500,"mmmm")</f>
        <v>January</v>
      </c>
      <c r="R11500" s="313" t="str">
        <f t="shared" si="219"/>
        <v>1900</v>
      </c>
    </row>
    <row r="11501" ht="24" customHeight="1" spans="16:18">
      <c r="P11501" s="400" t="str">
        <f>TEXT(daily!$B11501,"mmmm")</f>
        <v>January</v>
      </c>
      <c r="R11501" s="313" t="str">
        <f t="shared" si="219"/>
        <v>1900</v>
      </c>
    </row>
    <row r="11502" ht="24" customHeight="1" spans="16:18">
      <c r="P11502" s="401" t="str">
        <f>TEXT(daily!$B11502,"mmmm")</f>
        <v>January</v>
      </c>
      <c r="R11502" s="313" t="str">
        <f t="shared" si="219"/>
        <v>1900</v>
      </c>
    </row>
    <row r="11503" ht="24" customHeight="1" spans="16:18">
      <c r="P11503" s="400" t="str">
        <f>TEXT(daily!$B11503,"mmmm")</f>
        <v>January</v>
      </c>
      <c r="R11503" s="313" t="str">
        <f t="shared" si="219"/>
        <v>1900</v>
      </c>
    </row>
    <row r="11504" ht="24" customHeight="1" spans="16:18">
      <c r="P11504" s="401" t="str">
        <f>TEXT(daily!$B11504,"mmmm")</f>
        <v>January</v>
      </c>
      <c r="R11504" s="313" t="str">
        <f t="shared" si="219"/>
        <v>1900</v>
      </c>
    </row>
    <row r="11505" ht="24" customHeight="1" spans="16:18">
      <c r="P11505" s="400" t="str">
        <f>TEXT(daily!$B11505,"mmmm")</f>
        <v>January</v>
      </c>
      <c r="R11505" s="313" t="str">
        <f t="shared" si="219"/>
        <v>1900</v>
      </c>
    </row>
    <row r="11506" ht="24" customHeight="1" spans="16:18">
      <c r="P11506" s="401" t="str">
        <f>TEXT(daily!$B11506,"mmmm")</f>
        <v>January</v>
      </c>
      <c r="R11506" s="313" t="str">
        <f t="shared" si="219"/>
        <v>1900</v>
      </c>
    </row>
    <row r="11507" ht="24" customHeight="1" spans="16:18">
      <c r="P11507" s="400" t="str">
        <f>TEXT(daily!$B11507,"mmmm")</f>
        <v>January</v>
      </c>
      <c r="R11507" s="313" t="str">
        <f t="shared" si="219"/>
        <v>1900</v>
      </c>
    </row>
    <row r="11508" ht="24" customHeight="1" spans="16:18">
      <c r="P11508" s="401" t="str">
        <f>TEXT(daily!$B11508,"mmmm")</f>
        <v>January</v>
      </c>
      <c r="R11508" s="313" t="str">
        <f t="shared" si="219"/>
        <v>1900</v>
      </c>
    </row>
    <row r="11509" ht="24" customHeight="1" spans="16:18">
      <c r="P11509" s="400" t="str">
        <f>TEXT(daily!$B11509,"mmmm")</f>
        <v>January</v>
      </c>
      <c r="R11509" s="313" t="str">
        <f t="shared" si="219"/>
        <v>1900</v>
      </c>
    </row>
    <row r="11510" ht="24" customHeight="1" spans="16:18">
      <c r="P11510" s="401" t="str">
        <f>TEXT(daily!$B11510,"mmmm")</f>
        <v>January</v>
      </c>
      <c r="R11510" s="313" t="str">
        <f t="shared" si="219"/>
        <v>1900</v>
      </c>
    </row>
    <row r="11511" ht="24" customHeight="1" spans="16:18">
      <c r="P11511" s="400" t="str">
        <f>TEXT(daily!$B11511,"mmmm")</f>
        <v>January</v>
      </c>
      <c r="R11511" s="313" t="str">
        <f t="shared" si="219"/>
        <v>1900</v>
      </c>
    </row>
    <row r="11512" ht="24" customHeight="1" spans="16:18">
      <c r="P11512" s="401" t="str">
        <f>TEXT(daily!$B11512,"mmmm")</f>
        <v>January</v>
      </c>
      <c r="R11512" s="313" t="str">
        <f t="shared" si="219"/>
        <v>1900</v>
      </c>
    </row>
    <row r="11513" ht="24" customHeight="1" spans="16:18">
      <c r="P11513" s="400" t="str">
        <f>TEXT(daily!$B11513,"mmmm")</f>
        <v>January</v>
      </c>
      <c r="R11513" s="313" t="str">
        <f t="shared" si="219"/>
        <v>1900</v>
      </c>
    </row>
    <row r="11514" ht="24" customHeight="1" spans="16:18">
      <c r="P11514" s="401" t="str">
        <f>TEXT(daily!$B11514,"mmmm")</f>
        <v>January</v>
      </c>
      <c r="R11514" s="313" t="str">
        <f t="shared" si="219"/>
        <v>1900</v>
      </c>
    </row>
    <row r="11515" ht="24" customHeight="1" spans="16:18">
      <c r="P11515" s="400" t="str">
        <f>TEXT(daily!$B11515,"mmmm")</f>
        <v>January</v>
      </c>
      <c r="R11515" s="313" t="str">
        <f t="shared" si="219"/>
        <v>1900</v>
      </c>
    </row>
    <row r="11516" ht="24" customHeight="1" spans="16:18">
      <c r="P11516" s="401" t="str">
        <f>TEXT(daily!$B11516,"mmmm")</f>
        <v>January</v>
      </c>
      <c r="R11516" s="313" t="str">
        <f t="shared" si="219"/>
        <v>1900</v>
      </c>
    </row>
    <row r="11517" ht="24" customHeight="1" spans="16:18">
      <c r="P11517" s="400" t="str">
        <f>TEXT(daily!$B11517,"mmmm")</f>
        <v>January</v>
      </c>
      <c r="R11517" s="313" t="str">
        <f t="shared" si="219"/>
        <v>1900</v>
      </c>
    </row>
    <row r="11518" ht="24" customHeight="1" spans="16:18">
      <c r="P11518" s="401" t="str">
        <f>TEXT(daily!$B11518,"mmmm")</f>
        <v>January</v>
      </c>
      <c r="R11518" s="313" t="str">
        <f t="shared" si="219"/>
        <v>1900</v>
      </c>
    </row>
    <row r="11519" ht="24" customHeight="1" spans="16:18">
      <c r="P11519" s="400" t="str">
        <f>TEXT(daily!$B11519,"mmmm")</f>
        <v>January</v>
      </c>
      <c r="R11519" s="313" t="str">
        <f t="shared" si="219"/>
        <v>1900</v>
      </c>
    </row>
    <row r="11520" ht="24" customHeight="1" spans="16:18">
      <c r="P11520" s="401" t="str">
        <f>TEXT(daily!$B11520,"mmmm")</f>
        <v>January</v>
      </c>
      <c r="R11520" s="313" t="str">
        <f t="shared" si="219"/>
        <v>1900</v>
      </c>
    </row>
    <row r="11521" ht="24" customHeight="1" spans="16:18">
      <c r="P11521" s="400" t="str">
        <f>TEXT(daily!$B11521,"mmmm")</f>
        <v>January</v>
      </c>
      <c r="R11521" s="313" t="str">
        <f t="shared" si="219"/>
        <v>1900</v>
      </c>
    </row>
    <row r="11522" ht="24" customHeight="1" spans="16:18">
      <c r="P11522" s="401" t="str">
        <f>TEXT(daily!$B11522,"mmmm")</f>
        <v>January</v>
      </c>
      <c r="R11522" s="313" t="str">
        <f t="shared" si="219"/>
        <v>1900</v>
      </c>
    </row>
    <row r="11523" ht="24" customHeight="1" spans="16:18">
      <c r="P11523" s="400" t="str">
        <f>TEXT(daily!$B11523,"mmmm")</f>
        <v>January</v>
      </c>
      <c r="R11523" s="313" t="str">
        <f t="shared" si="219"/>
        <v>1900</v>
      </c>
    </row>
    <row r="11524" ht="24" customHeight="1" spans="16:18">
      <c r="P11524" s="401" t="str">
        <f>TEXT(daily!$B11524,"mmmm")</f>
        <v>January</v>
      </c>
      <c r="R11524" s="313" t="str">
        <f t="shared" si="219"/>
        <v>1900</v>
      </c>
    </row>
    <row r="11525" ht="24" customHeight="1" spans="16:18">
      <c r="P11525" s="400" t="str">
        <f>TEXT(daily!$B11525,"mmmm")</f>
        <v>January</v>
      </c>
      <c r="R11525" s="313" t="str">
        <f t="shared" si="219"/>
        <v>1900</v>
      </c>
    </row>
    <row r="11526" ht="24" customHeight="1" spans="16:18">
      <c r="P11526" s="401" t="str">
        <f>TEXT(daily!$B11526,"mmmm")</f>
        <v>January</v>
      </c>
      <c r="R11526" s="313" t="str">
        <f t="shared" si="219"/>
        <v>1900</v>
      </c>
    </row>
    <row r="11527" ht="24" customHeight="1" spans="16:18">
      <c r="P11527" s="400" t="str">
        <f>TEXT(daily!$B11527,"mmmm")</f>
        <v>January</v>
      </c>
      <c r="R11527" s="313" t="str">
        <f t="shared" si="219"/>
        <v>1900</v>
      </c>
    </row>
    <row r="11528" ht="24" customHeight="1" spans="16:18">
      <c r="P11528" s="401" t="str">
        <f>TEXT(daily!$B11528,"mmmm")</f>
        <v>January</v>
      </c>
      <c r="R11528" s="313" t="str">
        <f t="shared" si="219"/>
        <v>1900</v>
      </c>
    </row>
    <row r="11529" ht="24" customHeight="1" spans="16:18">
      <c r="P11529" s="400" t="str">
        <f>TEXT(daily!$B11529,"mmmm")</f>
        <v>January</v>
      </c>
      <c r="R11529" s="313" t="str">
        <f t="shared" si="219"/>
        <v>1900</v>
      </c>
    </row>
    <row r="11530" ht="24" customHeight="1" spans="16:18">
      <c r="P11530" s="401" t="str">
        <f>TEXT(daily!$B11530,"mmmm")</f>
        <v>January</v>
      </c>
      <c r="R11530" s="313" t="str">
        <f t="shared" si="219"/>
        <v>1900</v>
      </c>
    </row>
    <row r="11531" ht="24" customHeight="1" spans="16:18">
      <c r="P11531" s="400" t="str">
        <f>TEXT(daily!$B11531,"mmmm")</f>
        <v>January</v>
      </c>
      <c r="R11531" s="313" t="str">
        <f t="shared" si="219"/>
        <v>1900</v>
      </c>
    </row>
    <row r="11532" ht="24" customHeight="1" spans="16:18">
      <c r="P11532" s="401" t="str">
        <f>TEXT(daily!$B11532,"mmmm")</f>
        <v>January</v>
      </c>
      <c r="R11532" s="313" t="str">
        <f t="shared" si="219"/>
        <v>1900</v>
      </c>
    </row>
    <row r="11533" ht="24" customHeight="1" spans="16:18">
      <c r="P11533" s="400" t="str">
        <f>TEXT(daily!$B11533,"mmmm")</f>
        <v>January</v>
      </c>
      <c r="R11533" s="313" t="str">
        <f t="shared" si="219"/>
        <v>1900</v>
      </c>
    </row>
    <row r="11534" ht="24" customHeight="1" spans="16:18">
      <c r="P11534" s="401" t="str">
        <f>TEXT(daily!$B11534,"mmmm")</f>
        <v>January</v>
      </c>
      <c r="R11534" s="313" t="str">
        <f t="shared" si="219"/>
        <v>1900</v>
      </c>
    </row>
    <row r="11535" ht="24" customHeight="1" spans="16:18">
      <c r="P11535" s="400" t="str">
        <f>TEXT(daily!$B11535,"mmmm")</f>
        <v>January</v>
      </c>
      <c r="R11535" s="313" t="str">
        <f t="shared" ref="R11535:R11598" si="220">TEXT(B11535,"yyyy")</f>
        <v>1900</v>
      </c>
    </row>
    <row r="11536" ht="24" customHeight="1" spans="16:18">
      <c r="P11536" s="401" t="str">
        <f>TEXT(daily!$B11536,"mmmm")</f>
        <v>January</v>
      </c>
      <c r="R11536" s="313" t="str">
        <f t="shared" si="220"/>
        <v>1900</v>
      </c>
    </row>
    <row r="11537" ht="24" customHeight="1" spans="16:18">
      <c r="P11537" s="400" t="str">
        <f>TEXT(daily!$B11537,"mmmm")</f>
        <v>January</v>
      </c>
      <c r="R11537" s="313" t="str">
        <f t="shared" si="220"/>
        <v>1900</v>
      </c>
    </row>
    <row r="11538" ht="24" customHeight="1" spans="16:18">
      <c r="P11538" s="401" t="str">
        <f>TEXT(daily!$B11538,"mmmm")</f>
        <v>January</v>
      </c>
      <c r="R11538" s="313" t="str">
        <f t="shared" si="220"/>
        <v>1900</v>
      </c>
    </row>
    <row r="11539" ht="24" customHeight="1" spans="16:18">
      <c r="P11539" s="400" t="str">
        <f>TEXT(daily!$B11539,"mmmm")</f>
        <v>January</v>
      </c>
      <c r="R11539" s="313" t="str">
        <f t="shared" si="220"/>
        <v>1900</v>
      </c>
    </row>
    <row r="11540" ht="24" customHeight="1" spans="16:18">
      <c r="P11540" s="401" t="str">
        <f>TEXT(daily!$B11540,"mmmm")</f>
        <v>January</v>
      </c>
      <c r="R11540" s="313" t="str">
        <f t="shared" si="220"/>
        <v>1900</v>
      </c>
    </row>
    <row r="11541" ht="24" customHeight="1" spans="16:18">
      <c r="P11541" s="400" t="str">
        <f>TEXT(daily!$B11541,"mmmm")</f>
        <v>January</v>
      </c>
      <c r="R11541" s="313" t="str">
        <f t="shared" si="220"/>
        <v>1900</v>
      </c>
    </row>
    <row r="11542" ht="24" customHeight="1" spans="16:18">
      <c r="P11542" s="401" t="str">
        <f>TEXT(daily!$B11542,"mmmm")</f>
        <v>January</v>
      </c>
      <c r="R11542" s="313" t="str">
        <f t="shared" si="220"/>
        <v>1900</v>
      </c>
    </row>
    <row r="11543" ht="24" customHeight="1" spans="16:18">
      <c r="P11543" s="400" t="str">
        <f>TEXT(daily!$B11543,"mmmm")</f>
        <v>January</v>
      </c>
      <c r="R11543" s="313" t="str">
        <f t="shared" si="220"/>
        <v>1900</v>
      </c>
    </row>
    <row r="11544" ht="24" customHeight="1" spans="16:18">
      <c r="P11544" s="401" t="str">
        <f>TEXT(daily!$B11544,"mmmm")</f>
        <v>January</v>
      </c>
      <c r="R11544" s="313" t="str">
        <f t="shared" si="220"/>
        <v>1900</v>
      </c>
    </row>
    <row r="11545" ht="24" customHeight="1" spans="16:18">
      <c r="P11545" s="400" t="str">
        <f>TEXT(daily!$B11545,"mmmm")</f>
        <v>January</v>
      </c>
      <c r="R11545" s="313" t="str">
        <f t="shared" si="220"/>
        <v>1900</v>
      </c>
    </row>
    <row r="11546" ht="24" customHeight="1" spans="16:18">
      <c r="P11546" s="401" t="str">
        <f>TEXT(daily!$B11546,"mmmm")</f>
        <v>January</v>
      </c>
      <c r="R11546" s="313" t="str">
        <f t="shared" si="220"/>
        <v>1900</v>
      </c>
    </row>
    <row r="11547" ht="24" customHeight="1" spans="16:18">
      <c r="P11547" s="400" t="str">
        <f>TEXT(daily!$B11547,"mmmm")</f>
        <v>January</v>
      </c>
      <c r="R11547" s="313" t="str">
        <f t="shared" si="220"/>
        <v>1900</v>
      </c>
    </row>
    <row r="11548" ht="24" customHeight="1" spans="16:18">
      <c r="P11548" s="401" t="str">
        <f>TEXT(daily!$B11548,"mmmm")</f>
        <v>January</v>
      </c>
      <c r="R11548" s="313" t="str">
        <f t="shared" si="220"/>
        <v>1900</v>
      </c>
    </row>
    <row r="11549" ht="24" customHeight="1" spans="16:18">
      <c r="P11549" s="400" t="str">
        <f>TEXT(daily!$B11549,"mmmm")</f>
        <v>January</v>
      </c>
      <c r="R11549" s="313" t="str">
        <f t="shared" si="220"/>
        <v>1900</v>
      </c>
    </row>
    <row r="11550" ht="24" customHeight="1" spans="16:18">
      <c r="P11550" s="401" t="str">
        <f>TEXT(daily!$B11550,"mmmm")</f>
        <v>January</v>
      </c>
      <c r="R11550" s="313" t="str">
        <f t="shared" si="220"/>
        <v>1900</v>
      </c>
    </row>
    <row r="11551" ht="24" customHeight="1" spans="16:18">
      <c r="P11551" s="400" t="str">
        <f>TEXT(daily!$B11551,"mmmm")</f>
        <v>January</v>
      </c>
      <c r="R11551" s="313" t="str">
        <f t="shared" si="220"/>
        <v>1900</v>
      </c>
    </row>
    <row r="11552" ht="24" customHeight="1" spans="16:18">
      <c r="P11552" s="401" t="str">
        <f>TEXT(daily!$B11552,"mmmm")</f>
        <v>January</v>
      </c>
      <c r="R11552" s="313" t="str">
        <f t="shared" si="220"/>
        <v>1900</v>
      </c>
    </row>
    <row r="11553" ht="24" customHeight="1" spans="16:18">
      <c r="P11553" s="400" t="str">
        <f>TEXT(daily!$B11553,"mmmm")</f>
        <v>January</v>
      </c>
      <c r="R11553" s="313" t="str">
        <f t="shared" si="220"/>
        <v>1900</v>
      </c>
    </row>
    <row r="11554" ht="24" customHeight="1" spans="16:18">
      <c r="P11554" s="401" t="str">
        <f>TEXT(daily!$B11554,"mmmm")</f>
        <v>January</v>
      </c>
      <c r="R11554" s="313" t="str">
        <f t="shared" si="220"/>
        <v>1900</v>
      </c>
    </row>
    <row r="11555" ht="24" customHeight="1" spans="16:18">
      <c r="P11555" s="400" t="str">
        <f>TEXT(daily!$B11555,"mmmm")</f>
        <v>January</v>
      </c>
      <c r="R11555" s="313" t="str">
        <f t="shared" si="220"/>
        <v>1900</v>
      </c>
    </row>
    <row r="11556" ht="24" customHeight="1" spans="16:18">
      <c r="P11556" s="401" t="str">
        <f>TEXT(daily!$B11556,"mmmm")</f>
        <v>January</v>
      </c>
      <c r="R11556" s="313" t="str">
        <f t="shared" si="220"/>
        <v>1900</v>
      </c>
    </row>
    <row r="11557" ht="24" customHeight="1" spans="16:18">
      <c r="P11557" s="400" t="str">
        <f>TEXT(daily!$B11557,"mmmm")</f>
        <v>January</v>
      </c>
      <c r="R11557" s="313" t="str">
        <f t="shared" si="220"/>
        <v>1900</v>
      </c>
    </row>
    <row r="11558" ht="24" customHeight="1" spans="16:18">
      <c r="P11558" s="401" t="str">
        <f>TEXT(daily!$B11558,"mmmm")</f>
        <v>January</v>
      </c>
      <c r="R11558" s="313" t="str">
        <f t="shared" si="220"/>
        <v>1900</v>
      </c>
    </row>
    <row r="11559" ht="24" customHeight="1" spans="16:18">
      <c r="P11559" s="400" t="str">
        <f>TEXT(daily!$B11559,"mmmm")</f>
        <v>January</v>
      </c>
      <c r="R11559" s="313" t="str">
        <f t="shared" si="220"/>
        <v>1900</v>
      </c>
    </row>
    <row r="11560" ht="24" customHeight="1" spans="16:18">
      <c r="P11560" s="401" t="str">
        <f>TEXT(daily!$B11560,"mmmm")</f>
        <v>January</v>
      </c>
      <c r="R11560" s="313" t="str">
        <f t="shared" si="220"/>
        <v>1900</v>
      </c>
    </row>
    <row r="11561" ht="24" customHeight="1" spans="16:18">
      <c r="P11561" s="400" t="str">
        <f>TEXT(daily!$B11561,"mmmm")</f>
        <v>January</v>
      </c>
      <c r="R11561" s="313" t="str">
        <f t="shared" si="220"/>
        <v>1900</v>
      </c>
    </row>
    <row r="11562" ht="24" customHeight="1" spans="16:18">
      <c r="P11562" s="401" t="str">
        <f>TEXT(daily!$B11562,"mmmm")</f>
        <v>January</v>
      </c>
      <c r="R11562" s="313" t="str">
        <f t="shared" si="220"/>
        <v>1900</v>
      </c>
    </row>
    <row r="11563" ht="24" customHeight="1" spans="16:18">
      <c r="P11563" s="400" t="str">
        <f>TEXT(daily!$B11563,"mmmm")</f>
        <v>January</v>
      </c>
      <c r="R11563" s="313" t="str">
        <f t="shared" si="220"/>
        <v>1900</v>
      </c>
    </row>
    <row r="11564" ht="24" customHeight="1" spans="16:18">
      <c r="P11564" s="401" t="str">
        <f>TEXT(daily!$B11564,"mmmm")</f>
        <v>January</v>
      </c>
      <c r="R11564" s="313" t="str">
        <f t="shared" si="220"/>
        <v>1900</v>
      </c>
    </row>
    <row r="11565" ht="24" customHeight="1" spans="16:18">
      <c r="P11565" s="400" t="str">
        <f>TEXT(daily!$B11565,"mmmm")</f>
        <v>January</v>
      </c>
      <c r="R11565" s="313" t="str">
        <f t="shared" si="220"/>
        <v>1900</v>
      </c>
    </row>
    <row r="11566" ht="24" customHeight="1" spans="16:18">
      <c r="P11566" s="401" t="str">
        <f>TEXT(daily!$B11566,"mmmm")</f>
        <v>January</v>
      </c>
      <c r="R11566" s="313" t="str">
        <f t="shared" si="220"/>
        <v>1900</v>
      </c>
    </row>
    <row r="11567" ht="24" customHeight="1" spans="16:18">
      <c r="P11567" s="400" t="str">
        <f>TEXT(daily!$B11567,"mmmm")</f>
        <v>January</v>
      </c>
      <c r="R11567" s="313" t="str">
        <f t="shared" si="220"/>
        <v>1900</v>
      </c>
    </row>
    <row r="11568" ht="24" customHeight="1" spans="16:18">
      <c r="P11568" s="401" t="str">
        <f>TEXT(daily!$B11568,"mmmm")</f>
        <v>January</v>
      </c>
      <c r="R11568" s="313" t="str">
        <f t="shared" si="220"/>
        <v>1900</v>
      </c>
    </row>
    <row r="11569" ht="24" customHeight="1" spans="16:18">
      <c r="P11569" s="400" t="str">
        <f>TEXT(daily!$B11569,"mmmm")</f>
        <v>January</v>
      </c>
      <c r="R11569" s="313" t="str">
        <f t="shared" si="220"/>
        <v>1900</v>
      </c>
    </row>
    <row r="11570" ht="24" customHeight="1" spans="16:18">
      <c r="P11570" s="401" t="str">
        <f>TEXT(daily!$B11570,"mmmm")</f>
        <v>January</v>
      </c>
      <c r="R11570" s="313" t="str">
        <f t="shared" si="220"/>
        <v>1900</v>
      </c>
    </row>
    <row r="11571" ht="24" customHeight="1" spans="16:18">
      <c r="P11571" s="400" t="str">
        <f>TEXT(daily!$B11571,"mmmm")</f>
        <v>January</v>
      </c>
      <c r="R11571" s="313" t="str">
        <f t="shared" si="220"/>
        <v>1900</v>
      </c>
    </row>
    <row r="11572" ht="24" customHeight="1" spans="16:18">
      <c r="P11572" s="401" t="str">
        <f>TEXT(daily!$B11572,"mmmm")</f>
        <v>January</v>
      </c>
      <c r="R11572" s="313" t="str">
        <f t="shared" si="220"/>
        <v>1900</v>
      </c>
    </row>
    <row r="11573" ht="24" customHeight="1" spans="16:18">
      <c r="P11573" s="400" t="str">
        <f>TEXT(daily!$B11573,"mmmm")</f>
        <v>January</v>
      </c>
      <c r="R11573" s="313" t="str">
        <f t="shared" si="220"/>
        <v>1900</v>
      </c>
    </row>
    <row r="11574" ht="24" customHeight="1" spans="16:18">
      <c r="P11574" s="401" t="str">
        <f>TEXT(daily!$B11574,"mmmm")</f>
        <v>January</v>
      </c>
      <c r="R11574" s="313" t="str">
        <f t="shared" si="220"/>
        <v>1900</v>
      </c>
    </row>
    <row r="11575" ht="24" customHeight="1" spans="16:18">
      <c r="P11575" s="400" t="str">
        <f>TEXT(daily!$B11575,"mmmm")</f>
        <v>January</v>
      </c>
      <c r="R11575" s="313" t="str">
        <f t="shared" si="220"/>
        <v>1900</v>
      </c>
    </row>
    <row r="11576" ht="24" customHeight="1" spans="16:18">
      <c r="P11576" s="401" t="str">
        <f>TEXT(daily!$B11576,"mmmm")</f>
        <v>January</v>
      </c>
      <c r="R11576" s="313" t="str">
        <f t="shared" si="220"/>
        <v>1900</v>
      </c>
    </row>
    <row r="11577" ht="24" customHeight="1" spans="16:18">
      <c r="P11577" s="400" t="str">
        <f>TEXT(daily!$B11577,"mmmm")</f>
        <v>January</v>
      </c>
      <c r="R11577" s="313" t="str">
        <f t="shared" si="220"/>
        <v>1900</v>
      </c>
    </row>
    <row r="11578" ht="24" customHeight="1" spans="16:18">
      <c r="P11578" s="401" t="str">
        <f>TEXT(daily!$B11578,"mmmm")</f>
        <v>January</v>
      </c>
      <c r="R11578" s="313" t="str">
        <f t="shared" si="220"/>
        <v>1900</v>
      </c>
    </row>
    <row r="11579" ht="24" customHeight="1" spans="16:18">
      <c r="P11579" s="400" t="str">
        <f>TEXT(daily!$B11579,"mmmm")</f>
        <v>January</v>
      </c>
      <c r="R11579" s="313" t="str">
        <f t="shared" si="220"/>
        <v>1900</v>
      </c>
    </row>
    <row r="11580" ht="24" customHeight="1" spans="16:18">
      <c r="P11580" s="401" t="str">
        <f>TEXT(daily!$B11580,"mmmm")</f>
        <v>January</v>
      </c>
      <c r="R11580" s="313" t="str">
        <f t="shared" si="220"/>
        <v>1900</v>
      </c>
    </row>
    <row r="11581" ht="24" customHeight="1" spans="16:18">
      <c r="P11581" s="400" t="str">
        <f>TEXT(daily!$B11581,"mmmm")</f>
        <v>January</v>
      </c>
      <c r="R11581" s="313" t="str">
        <f t="shared" si="220"/>
        <v>1900</v>
      </c>
    </row>
    <row r="11582" ht="24" customHeight="1" spans="16:18">
      <c r="P11582" s="401" t="str">
        <f>TEXT(daily!$B11582,"mmmm")</f>
        <v>January</v>
      </c>
      <c r="R11582" s="313" t="str">
        <f t="shared" si="220"/>
        <v>1900</v>
      </c>
    </row>
    <row r="11583" ht="24" customHeight="1" spans="16:18">
      <c r="P11583" s="400" t="str">
        <f>TEXT(daily!$B11583,"mmmm")</f>
        <v>January</v>
      </c>
      <c r="R11583" s="313" t="str">
        <f t="shared" si="220"/>
        <v>1900</v>
      </c>
    </row>
    <row r="11584" ht="24" customHeight="1" spans="16:18">
      <c r="P11584" s="401" t="str">
        <f>TEXT(daily!$B11584,"mmmm")</f>
        <v>January</v>
      </c>
      <c r="R11584" s="313" t="str">
        <f t="shared" si="220"/>
        <v>1900</v>
      </c>
    </row>
    <row r="11585" ht="24" customHeight="1" spans="16:18">
      <c r="P11585" s="400" t="str">
        <f>TEXT(daily!$B11585,"mmmm")</f>
        <v>January</v>
      </c>
      <c r="R11585" s="313" t="str">
        <f t="shared" si="220"/>
        <v>1900</v>
      </c>
    </row>
    <row r="11586" ht="24" customHeight="1" spans="16:18">
      <c r="P11586" s="401" t="str">
        <f>TEXT(daily!$B11586,"mmmm")</f>
        <v>January</v>
      </c>
      <c r="R11586" s="313" t="str">
        <f t="shared" si="220"/>
        <v>1900</v>
      </c>
    </row>
    <row r="11587" ht="24" customHeight="1" spans="16:18">
      <c r="P11587" s="400" t="str">
        <f>TEXT(daily!$B11587,"mmmm")</f>
        <v>January</v>
      </c>
      <c r="R11587" s="313" t="str">
        <f t="shared" si="220"/>
        <v>1900</v>
      </c>
    </row>
    <row r="11588" ht="24" customHeight="1" spans="16:18">
      <c r="P11588" s="401" t="str">
        <f>TEXT(daily!$B11588,"mmmm")</f>
        <v>January</v>
      </c>
      <c r="R11588" s="313" t="str">
        <f t="shared" si="220"/>
        <v>1900</v>
      </c>
    </row>
    <row r="11589" ht="24" customHeight="1" spans="16:18">
      <c r="P11589" s="400" t="str">
        <f>TEXT(daily!$B11589,"mmmm")</f>
        <v>January</v>
      </c>
      <c r="R11589" s="313" t="str">
        <f t="shared" si="220"/>
        <v>1900</v>
      </c>
    </row>
    <row r="11590" ht="24" customHeight="1" spans="16:18">
      <c r="P11590" s="401" t="str">
        <f>TEXT(daily!$B11590,"mmmm")</f>
        <v>January</v>
      </c>
      <c r="R11590" s="313" t="str">
        <f t="shared" si="220"/>
        <v>1900</v>
      </c>
    </row>
    <row r="11591" ht="24" customHeight="1" spans="16:18">
      <c r="P11591" s="400" t="str">
        <f>TEXT(daily!$B11591,"mmmm")</f>
        <v>January</v>
      </c>
      <c r="R11591" s="313" t="str">
        <f t="shared" si="220"/>
        <v>1900</v>
      </c>
    </row>
    <row r="11592" ht="24" customHeight="1" spans="16:18">
      <c r="P11592" s="401" t="str">
        <f>TEXT(daily!$B11592,"mmmm")</f>
        <v>January</v>
      </c>
      <c r="R11592" s="313" t="str">
        <f t="shared" si="220"/>
        <v>1900</v>
      </c>
    </row>
    <row r="11593" ht="24" customHeight="1" spans="16:18">
      <c r="P11593" s="400" t="str">
        <f>TEXT(daily!$B11593,"mmmm")</f>
        <v>January</v>
      </c>
      <c r="R11593" s="313" t="str">
        <f t="shared" si="220"/>
        <v>1900</v>
      </c>
    </row>
    <row r="11594" ht="24" customHeight="1" spans="16:18">
      <c r="P11594" s="401" t="str">
        <f>TEXT(daily!$B11594,"mmmm")</f>
        <v>January</v>
      </c>
      <c r="R11594" s="313" t="str">
        <f t="shared" si="220"/>
        <v>1900</v>
      </c>
    </row>
    <row r="11595" ht="24" customHeight="1" spans="16:18">
      <c r="P11595" s="400" t="str">
        <f>TEXT(daily!$B11595,"mmmm")</f>
        <v>January</v>
      </c>
      <c r="R11595" s="313" t="str">
        <f t="shared" si="220"/>
        <v>1900</v>
      </c>
    </row>
    <row r="11596" ht="24" customHeight="1" spans="16:18">
      <c r="P11596" s="401" t="str">
        <f>TEXT(daily!$B11596,"mmmm")</f>
        <v>January</v>
      </c>
      <c r="R11596" s="313" t="str">
        <f t="shared" si="220"/>
        <v>1900</v>
      </c>
    </row>
    <row r="11597" ht="24" customHeight="1" spans="16:18">
      <c r="P11597" s="400" t="str">
        <f>TEXT(daily!$B11597,"mmmm")</f>
        <v>January</v>
      </c>
      <c r="R11597" s="313" t="str">
        <f t="shared" si="220"/>
        <v>1900</v>
      </c>
    </row>
    <row r="11598" ht="24" customHeight="1" spans="16:18">
      <c r="P11598" s="401" t="str">
        <f>TEXT(daily!$B11598,"mmmm")</f>
        <v>January</v>
      </c>
      <c r="R11598" s="313" t="str">
        <f t="shared" si="220"/>
        <v>1900</v>
      </c>
    </row>
    <row r="11599" ht="24" customHeight="1" spans="16:18">
      <c r="P11599" s="400" t="str">
        <f>TEXT(daily!$B11599,"mmmm")</f>
        <v>January</v>
      </c>
      <c r="R11599" s="313" t="str">
        <f t="shared" ref="R11599:R11662" si="221">TEXT(B11599,"yyyy")</f>
        <v>1900</v>
      </c>
    </row>
    <row r="11600" ht="24" customHeight="1" spans="16:18">
      <c r="P11600" s="401" t="str">
        <f>TEXT(daily!$B11600,"mmmm")</f>
        <v>January</v>
      </c>
      <c r="R11600" s="313" t="str">
        <f t="shared" si="221"/>
        <v>1900</v>
      </c>
    </row>
    <row r="11601" ht="24" customHeight="1" spans="16:18">
      <c r="P11601" s="400" t="str">
        <f>TEXT(daily!$B11601,"mmmm")</f>
        <v>January</v>
      </c>
      <c r="R11601" s="313" t="str">
        <f t="shared" si="221"/>
        <v>1900</v>
      </c>
    </row>
    <row r="11602" ht="24" customHeight="1" spans="16:18">
      <c r="P11602" s="401" t="str">
        <f>TEXT(daily!$B11602,"mmmm")</f>
        <v>January</v>
      </c>
      <c r="R11602" s="313" t="str">
        <f t="shared" si="221"/>
        <v>1900</v>
      </c>
    </row>
    <row r="11603" ht="24" customHeight="1" spans="16:18">
      <c r="P11603" s="400" t="str">
        <f>TEXT(daily!$B11603,"mmmm")</f>
        <v>January</v>
      </c>
      <c r="R11603" s="313" t="str">
        <f t="shared" si="221"/>
        <v>1900</v>
      </c>
    </row>
    <row r="11604" ht="24" customHeight="1" spans="16:18">
      <c r="P11604" s="401" t="str">
        <f>TEXT(daily!$B11604,"mmmm")</f>
        <v>January</v>
      </c>
      <c r="R11604" s="313" t="str">
        <f t="shared" si="221"/>
        <v>1900</v>
      </c>
    </row>
    <row r="11605" ht="24" customHeight="1" spans="16:18">
      <c r="P11605" s="400" t="str">
        <f>TEXT(daily!$B11605,"mmmm")</f>
        <v>January</v>
      </c>
      <c r="R11605" s="313" t="str">
        <f t="shared" si="221"/>
        <v>1900</v>
      </c>
    </row>
    <row r="11606" ht="24" customHeight="1" spans="16:18">
      <c r="P11606" s="401" t="str">
        <f>TEXT(daily!$B11606,"mmmm")</f>
        <v>January</v>
      </c>
      <c r="R11606" s="313" t="str">
        <f t="shared" si="221"/>
        <v>1900</v>
      </c>
    </row>
    <row r="11607" ht="24" customHeight="1" spans="16:18">
      <c r="P11607" s="400" t="str">
        <f>TEXT(daily!$B11607,"mmmm")</f>
        <v>January</v>
      </c>
      <c r="R11607" s="313" t="str">
        <f t="shared" si="221"/>
        <v>1900</v>
      </c>
    </row>
    <row r="11608" ht="24" customHeight="1" spans="16:18">
      <c r="P11608" s="401" t="str">
        <f>TEXT(daily!$B11608,"mmmm")</f>
        <v>January</v>
      </c>
      <c r="R11608" s="313" t="str">
        <f t="shared" si="221"/>
        <v>1900</v>
      </c>
    </row>
    <row r="11609" ht="24" customHeight="1" spans="16:18">
      <c r="P11609" s="400" t="str">
        <f>TEXT(daily!$B11609,"mmmm")</f>
        <v>January</v>
      </c>
      <c r="R11609" s="313" t="str">
        <f t="shared" si="221"/>
        <v>1900</v>
      </c>
    </row>
    <row r="11610" ht="24" customHeight="1" spans="16:18">
      <c r="P11610" s="401" t="str">
        <f>TEXT(daily!$B11610,"mmmm")</f>
        <v>January</v>
      </c>
      <c r="R11610" s="313" t="str">
        <f t="shared" si="221"/>
        <v>1900</v>
      </c>
    </row>
    <row r="11611" ht="24" customHeight="1" spans="16:18">
      <c r="P11611" s="400" t="str">
        <f>TEXT(daily!$B11611,"mmmm")</f>
        <v>January</v>
      </c>
      <c r="R11611" s="313" t="str">
        <f t="shared" si="221"/>
        <v>1900</v>
      </c>
    </row>
    <row r="11612" ht="24" customHeight="1" spans="16:18">
      <c r="P11612" s="401" t="str">
        <f>TEXT(daily!$B11612,"mmmm")</f>
        <v>January</v>
      </c>
      <c r="R11612" s="313" t="str">
        <f t="shared" si="221"/>
        <v>1900</v>
      </c>
    </row>
    <row r="11613" ht="24" customHeight="1" spans="16:18">
      <c r="P11613" s="400" t="str">
        <f>TEXT(daily!$B11613,"mmmm")</f>
        <v>January</v>
      </c>
      <c r="R11613" s="313" t="str">
        <f t="shared" si="221"/>
        <v>1900</v>
      </c>
    </row>
    <row r="11614" ht="24" customHeight="1" spans="16:18">
      <c r="P11614" s="401" t="str">
        <f>TEXT(daily!$B11614,"mmmm")</f>
        <v>January</v>
      </c>
      <c r="R11614" s="313" t="str">
        <f t="shared" si="221"/>
        <v>1900</v>
      </c>
    </row>
    <row r="11615" ht="24" customHeight="1" spans="16:18">
      <c r="P11615" s="400" t="str">
        <f>TEXT(daily!$B11615,"mmmm")</f>
        <v>January</v>
      </c>
      <c r="R11615" s="313" t="str">
        <f t="shared" si="221"/>
        <v>1900</v>
      </c>
    </row>
    <row r="11616" ht="24" customHeight="1" spans="16:18">
      <c r="P11616" s="401" t="str">
        <f>TEXT(daily!$B11616,"mmmm")</f>
        <v>January</v>
      </c>
      <c r="R11616" s="313" t="str">
        <f t="shared" si="221"/>
        <v>1900</v>
      </c>
    </row>
    <row r="11617" ht="24" customHeight="1" spans="16:18">
      <c r="P11617" s="400" t="str">
        <f>TEXT(daily!$B11617,"mmmm")</f>
        <v>January</v>
      </c>
      <c r="R11617" s="313" t="str">
        <f t="shared" si="221"/>
        <v>1900</v>
      </c>
    </row>
    <row r="11618" ht="24" customHeight="1" spans="16:18">
      <c r="P11618" s="401" t="str">
        <f>TEXT(daily!$B11618,"mmmm")</f>
        <v>January</v>
      </c>
      <c r="R11618" s="313" t="str">
        <f t="shared" si="221"/>
        <v>1900</v>
      </c>
    </row>
    <row r="11619" ht="24" customHeight="1" spans="16:18">
      <c r="P11619" s="400" t="str">
        <f>TEXT(daily!$B11619,"mmmm")</f>
        <v>January</v>
      </c>
      <c r="R11619" s="313" t="str">
        <f t="shared" si="221"/>
        <v>1900</v>
      </c>
    </row>
    <row r="11620" ht="24" customHeight="1" spans="16:18">
      <c r="P11620" s="401" t="str">
        <f>TEXT(daily!$B11620,"mmmm")</f>
        <v>January</v>
      </c>
      <c r="R11620" s="313" t="str">
        <f t="shared" si="221"/>
        <v>1900</v>
      </c>
    </row>
    <row r="11621" ht="24" customHeight="1" spans="16:18">
      <c r="P11621" s="400" t="str">
        <f>TEXT(daily!$B11621,"mmmm")</f>
        <v>January</v>
      </c>
      <c r="R11621" s="313" t="str">
        <f t="shared" si="221"/>
        <v>1900</v>
      </c>
    </row>
    <row r="11622" ht="24" customHeight="1" spans="16:18">
      <c r="P11622" s="401" t="str">
        <f>TEXT(daily!$B11622,"mmmm")</f>
        <v>January</v>
      </c>
      <c r="R11622" s="313" t="str">
        <f t="shared" si="221"/>
        <v>1900</v>
      </c>
    </row>
    <row r="11623" ht="24" customHeight="1" spans="16:18">
      <c r="P11623" s="400" t="str">
        <f>TEXT(daily!$B11623,"mmmm")</f>
        <v>January</v>
      </c>
      <c r="R11623" s="313" t="str">
        <f t="shared" si="221"/>
        <v>1900</v>
      </c>
    </row>
    <row r="11624" ht="24" customHeight="1" spans="16:18">
      <c r="P11624" s="401" t="str">
        <f>TEXT(daily!$B11624,"mmmm")</f>
        <v>January</v>
      </c>
      <c r="R11624" s="313" t="str">
        <f t="shared" si="221"/>
        <v>1900</v>
      </c>
    </row>
    <row r="11625" ht="24" customHeight="1" spans="16:18">
      <c r="P11625" s="400" t="str">
        <f>TEXT(daily!$B11625,"mmmm")</f>
        <v>January</v>
      </c>
      <c r="R11625" s="313" t="str">
        <f t="shared" si="221"/>
        <v>1900</v>
      </c>
    </row>
    <row r="11626" ht="24" customHeight="1" spans="16:18">
      <c r="P11626" s="401" t="str">
        <f>TEXT(daily!$B11626,"mmmm")</f>
        <v>January</v>
      </c>
      <c r="R11626" s="313" t="str">
        <f t="shared" si="221"/>
        <v>1900</v>
      </c>
    </row>
    <row r="11627" ht="24" customHeight="1" spans="16:18">
      <c r="P11627" s="400" t="str">
        <f>TEXT(daily!$B11627,"mmmm")</f>
        <v>January</v>
      </c>
      <c r="R11627" s="313" t="str">
        <f t="shared" si="221"/>
        <v>1900</v>
      </c>
    </row>
    <row r="11628" ht="24" customHeight="1" spans="16:18">
      <c r="P11628" s="401" t="str">
        <f>TEXT(daily!$B11628,"mmmm")</f>
        <v>January</v>
      </c>
      <c r="R11628" s="313" t="str">
        <f t="shared" si="221"/>
        <v>1900</v>
      </c>
    </row>
    <row r="11629" ht="24" customHeight="1" spans="16:18">
      <c r="P11629" s="400" t="str">
        <f>TEXT(daily!$B11629,"mmmm")</f>
        <v>January</v>
      </c>
      <c r="R11629" s="313" t="str">
        <f t="shared" si="221"/>
        <v>1900</v>
      </c>
    </row>
    <row r="11630" ht="24" customHeight="1" spans="16:18">
      <c r="P11630" s="401" t="str">
        <f>TEXT(daily!$B11630,"mmmm")</f>
        <v>January</v>
      </c>
      <c r="R11630" s="313" t="str">
        <f t="shared" si="221"/>
        <v>1900</v>
      </c>
    </row>
    <row r="11631" ht="24" customHeight="1" spans="16:18">
      <c r="P11631" s="400" t="str">
        <f>TEXT(daily!$B11631,"mmmm")</f>
        <v>January</v>
      </c>
      <c r="R11631" s="313" t="str">
        <f t="shared" si="221"/>
        <v>1900</v>
      </c>
    </row>
    <row r="11632" ht="24" customHeight="1" spans="16:18">
      <c r="P11632" s="401" t="str">
        <f>TEXT(daily!$B11632,"mmmm")</f>
        <v>January</v>
      </c>
      <c r="R11632" s="313" t="str">
        <f t="shared" si="221"/>
        <v>1900</v>
      </c>
    </row>
    <row r="11633" ht="24" customHeight="1" spans="16:18">
      <c r="P11633" s="400" t="str">
        <f>TEXT(daily!$B11633,"mmmm")</f>
        <v>January</v>
      </c>
      <c r="R11633" s="313" t="str">
        <f t="shared" si="221"/>
        <v>1900</v>
      </c>
    </row>
    <row r="11634" ht="24" customHeight="1" spans="16:18">
      <c r="P11634" s="401" t="str">
        <f>TEXT(daily!$B11634,"mmmm")</f>
        <v>January</v>
      </c>
      <c r="R11634" s="313" t="str">
        <f t="shared" si="221"/>
        <v>1900</v>
      </c>
    </row>
    <row r="11635" ht="24" customHeight="1" spans="16:18">
      <c r="P11635" s="400" t="str">
        <f>TEXT(daily!$B11635,"mmmm")</f>
        <v>January</v>
      </c>
      <c r="R11635" s="313" t="str">
        <f t="shared" si="221"/>
        <v>1900</v>
      </c>
    </row>
    <row r="11636" ht="24" customHeight="1" spans="16:18">
      <c r="P11636" s="401" t="str">
        <f>TEXT(daily!$B11636,"mmmm")</f>
        <v>January</v>
      </c>
      <c r="R11636" s="313" t="str">
        <f t="shared" si="221"/>
        <v>1900</v>
      </c>
    </row>
    <row r="11637" ht="24" customHeight="1" spans="16:18">
      <c r="P11637" s="400" t="str">
        <f>TEXT(daily!$B11637,"mmmm")</f>
        <v>January</v>
      </c>
      <c r="R11637" s="313" t="str">
        <f t="shared" si="221"/>
        <v>1900</v>
      </c>
    </row>
    <row r="11638" ht="24" customHeight="1" spans="16:18">
      <c r="P11638" s="401" t="str">
        <f>TEXT(daily!$B11638,"mmmm")</f>
        <v>January</v>
      </c>
      <c r="R11638" s="313" t="str">
        <f t="shared" si="221"/>
        <v>1900</v>
      </c>
    </row>
    <row r="11639" ht="24" customHeight="1" spans="16:18">
      <c r="P11639" s="400" t="str">
        <f>TEXT(daily!$B11639,"mmmm")</f>
        <v>January</v>
      </c>
      <c r="R11639" s="313" t="str">
        <f t="shared" si="221"/>
        <v>1900</v>
      </c>
    </row>
    <row r="11640" ht="24" customHeight="1" spans="16:18">
      <c r="P11640" s="401" t="str">
        <f>TEXT(daily!$B11640,"mmmm")</f>
        <v>January</v>
      </c>
      <c r="R11640" s="313" t="str">
        <f t="shared" si="221"/>
        <v>1900</v>
      </c>
    </row>
    <row r="11641" ht="24" customHeight="1" spans="16:18">
      <c r="P11641" s="400" t="str">
        <f>TEXT(daily!$B11641,"mmmm")</f>
        <v>January</v>
      </c>
      <c r="R11641" s="313" t="str">
        <f t="shared" si="221"/>
        <v>1900</v>
      </c>
    </row>
    <row r="11642" ht="24" customHeight="1" spans="16:18">
      <c r="P11642" s="401" t="str">
        <f>TEXT(daily!$B11642,"mmmm")</f>
        <v>January</v>
      </c>
      <c r="R11642" s="313" t="str">
        <f t="shared" si="221"/>
        <v>1900</v>
      </c>
    </row>
    <row r="11643" ht="24" customHeight="1" spans="16:18">
      <c r="P11643" s="400" t="str">
        <f>TEXT(daily!$B11643,"mmmm")</f>
        <v>January</v>
      </c>
      <c r="R11643" s="313" t="str">
        <f t="shared" si="221"/>
        <v>1900</v>
      </c>
    </row>
    <row r="11644" ht="24" customHeight="1" spans="16:18">
      <c r="P11644" s="401" t="str">
        <f>TEXT(daily!$B11644,"mmmm")</f>
        <v>January</v>
      </c>
      <c r="R11644" s="313" t="str">
        <f t="shared" si="221"/>
        <v>1900</v>
      </c>
    </row>
    <row r="11645" ht="24" customHeight="1" spans="16:18">
      <c r="P11645" s="400" t="str">
        <f>TEXT(daily!$B11645,"mmmm")</f>
        <v>January</v>
      </c>
      <c r="R11645" s="313" t="str">
        <f t="shared" si="221"/>
        <v>1900</v>
      </c>
    </row>
    <row r="11646" ht="24" customHeight="1" spans="16:18">
      <c r="P11646" s="401" t="str">
        <f>TEXT(daily!$B11646,"mmmm")</f>
        <v>January</v>
      </c>
      <c r="R11646" s="313" t="str">
        <f t="shared" si="221"/>
        <v>1900</v>
      </c>
    </row>
    <row r="11647" ht="24" customHeight="1" spans="16:18">
      <c r="P11647" s="400" t="str">
        <f>TEXT(daily!$B11647,"mmmm")</f>
        <v>January</v>
      </c>
      <c r="R11647" s="313" t="str">
        <f t="shared" si="221"/>
        <v>1900</v>
      </c>
    </row>
    <row r="11648" ht="24" customHeight="1" spans="16:18">
      <c r="P11648" s="401" t="str">
        <f>TEXT(daily!$B11648,"mmmm")</f>
        <v>January</v>
      </c>
      <c r="R11648" s="313" t="str">
        <f t="shared" si="221"/>
        <v>1900</v>
      </c>
    </row>
    <row r="11649" ht="24" customHeight="1" spans="16:18">
      <c r="P11649" s="400" t="str">
        <f>TEXT(daily!$B11649,"mmmm")</f>
        <v>January</v>
      </c>
      <c r="R11649" s="313" t="str">
        <f t="shared" si="221"/>
        <v>1900</v>
      </c>
    </row>
    <row r="11650" ht="24" customHeight="1" spans="16:18">
      <c r="P11650" s="401" t="str">
        <f>TEXT(daily!$B11650,"mmmm")</f>
        <v>January</v>
      </c>
      <c r="R11650" s="313" t="str">
        <f t="shared" si="221"/>
        <v>1900</v>
      </c>
    </row>
    <row r="11651" ht="24" customHeight="1" spans="16:18">
      <c r="P11651" s="400" t="str">
        <f>TEXT(daily!$B11651,"mmmm")</f>
        <v>January</v>
      </c>
      <c r="R11651" s="313" t="str">
        <f t="shared" si="221"/>
        <v>1900</v>
      </c>
    </row>
    <row r="11652" ht="24" customHeight="1" spans="16:18">
      <c r="P11652" s="401" t="str">
        <f>TEXT(daily!$B11652,"mmmm")</f>
        <v>January</v>
      </c>
      <c r="R11652" s="313" t="str">
        <f t="shared" si="221"/>
        <v>1900</v>
      </c>
    </row>
    <row r="11653" ht="24" customHeight="1" spans="16:18">
      <c r="P11653" s="400" t="str">
        <f>TEXT(daily!$B11653,"mmmm")</f>
        <v>January</v>
      </c>
      <c r="R11653" s="313" t="str">
        <f t="shared" si="221"/>
        <v>1900</v>
      </c>
    </row>
    <row r="11654" ht="24" customHeight="1" spans="16:18">
      <c r="P11654" s="401" t="str">
        <f>TEXT(daily!$B11654,"mmmm")</f>
        <v>January</v>
      </c>
      <c r="R11654" s="313" t="str">
        <f t="shared" si="221"/>
        <v>1900</v>
      </c>
    </row>
    <row r="11655" ht="24" customHeight="1" spans="16:18">
      <c r="P11655" s="400" t="str">
        <f>TEXT(daily!$B11655,"mmmm")</f>
        <v>January</v>
      </c>
      <c r="R11655" s="313" t="str">
        <f t="shared" si="221"/>
        <v>1900</v>
      </c>
    </row>
    <row r="11656" ht="24" customHeight="1" spans="16:18">
      <c r="P11656" s="401" t="str">
        <f>TEXT(daily!$B11656,"mmmm")</f>
        <v>January</v>
      </c>
      <c r="R11656" s="313" t="str">
        <f t="shared" si="221"/>
        <v>1900</v>
      </c>
    </row>
    <row r="11657" ht="24" customHeight="1" spans="16:18">
      <c r="P11657" s="400" t="str">
        <f>TEXT(daily!$B11657,"mmmm")</f>
        <v>January</v>
      </c>
      <c r="R11657" s="313" t="str">
        <f t="shared" si="221"/>
        <v>1900</v>
      </c>
    </row>
    <row r="11658" ht="24" customHeight="1" spans="16:18">
      <c r="P11658" s="401" t="str">
        <f>TEXT(daily!$B11658,"mmmm")</f>
        <v>January</v>
      </c>
      <c r="R11658" s="313" t="str">
        <f t="shared" si="221"/>
        <v>1900</v>
      </c>
    </row>
    <row r="11659" ht="24" customHeight="1" spans="16:18">
      <c r="P11659" s="400" t="str">
        <f>TEXT(daily!$B11659,"mmmm")</f>
        <v>January</v>
      </c>
      <c r="R11659" s="313" t="str">
        <f t="shared" si="221"/>
        <v>1900</v>
      </c>
    </row>
    <row r="11660" ht="24" customHeight="1" spans="16:18">
      <c r="P11660" s="401" t="str">
        <f>TEXT(daily!$B11660,"mmmm")</f>
        <v>January</v>
      </c>
      <c r="R11660" s="313" t="str">
        <f t="shared" si="221"/>
        <v>1900</v>
      </c>
    </row>
    <row r="11661" ht="24" customHeight="1" spans="16:18">
      <c r="P11661" s="400" t="str">
        <f>TEXT(daily!$B11661,"mmmm")</f>
        <v>January</v>
      </c>
      <c r="R11661" s="313" t="str">
        <f t="shared" si="221"/>
        <v>1900</v>
      </c>
    </row>
    <row r="11662" ht="24" customHeight="1" spans="16:18">
      <c r="P11662" s="401" t="str">
        <f>TEXT(daily!$B11662,"mmmm")</f>
        <v>January</v>
      </c>
      <c r="R11662" s="313" t="str">
        <f t="shared" si="221"/>
        <v>1900</v>
      </c>
    </row>
    <row r="11663" ht="24" customHeight="1" spans="16:18">
      <c r="P11663" s="400" t="str">
        <f>TEXT(daily!$B11663,"mmmm")</f>
        <v>January</v>
      </c>
      <c r="R11663" s="313" t="str">
        <f t="shared" ref="R11663:R11726" si="222">TEXT(B11663,"yyyy")</f>
        <v>1900</v>
      </c>
    </row>
    <row r="11664" ht="24" customHeight="1" spans="16:18">
      <c r="P11664" s="401" t="str">
        <f>TEXT(daily!$B11664,"mmmm")</f>
        <v>January</v>
      </c>
      <c r="R11664" s="313" t="str">
        <f t="shared" si="222"/>
        <v>1900</v>
      </c>
    </row>
    <row r="11665" ht="24" customHeight="1" spans="16:18">
      <c r="P11665" s="400" t="str">
        <f>TEXT(daily!$B11665,"mmmm")</f>
        <v>January</v>
      </c>
      <c r="R11665" s="313" t="str">
        <f t="shared" si="222"/>
        <v>1900</v>
      </c>
    </row>
    <row r="11666" ht="24" customHeight="1" spans="16:18">
      <c r="P11666" s="401" t="str">
        <f>TEXT(daily!$B11666,"mmmm")</f>
        <v>January</v>
      </c>
      <c r="R11666" s="313" t="str">
        <f t="shared" si="222"/>
        <v>1900</v>
      </c>
    </row>
    <row r="11667" ht="24" customHeight="1" spans="16:18">
      <c r="P11667" s="400" t="str">
        <f>TEXT(daily!$B11667,"mmmm")</f>
        <v>January</v>
      </c>
      <c r="R11667" s="313" t="str">
        <f t="shared" si="222"/>
        <v>1900</v>
      </c>
    </row>
    <row r="11668" ht="24" customHeight="1" spans="16:18">
      <c r="P11668" s="401" t="str">
        <f>TEXT(daily!$B11668,"mmmm")</f>
        <v>January</v>
      </c>
      <c r="R11668" s="313" t="str">
        <f t="shared" si="222"/>
        <v>1900</v>
      </c>
    </row>
    <row r="11669" ht="24" customHeight="1" spans="16:18">
      <c r="P11669" s="400" t="str">
        <f>TEXT(daily!$B11669,"mmmm")</f>
        <v>January</v>
      </c>
      <c r="R11669" s="313" t="str">
        <f t="shared" si="222"/>
        <v>1900</v>
      </c>
    </row>
    <row r="11670" ht="24" customHeight="1" spans="16:18">
      <c r="P11670" s="401" t="str">
        <f>TEXT(daily!$B11670,"mmmm")</f>
        <v>January</v>
      </c>
      <c r="R11670" s="313" t="str">
        <f t="shared" si="222"/>
        <v>1900</v>
      </c>
    </row>
    <row r="11671" ht="24" customHeight="1" spans="16:18">
      <c r="P11671" s="400" t="str">
        <f>TEXT(daily!$B11671,"mmmm")</f>
        <v>January</v>
      </c>
      <c r="R11671" s="313" t="str">
        <f t="shared" si="222"/>
        <v>1900</v>
      </c>
    </row>
    <row r="11672" ht="24" customHeight="1" spans="16:18">
      <c r="P11672" s="401" t="str">
        <f>TEXT(daily!$B11672,"mmmm")</f>
        <v>January</v>
      </c>
      <c r="R11672" s="313" t="str">
        <f t="shared" si="222"/>
        <v>1900</v>
      </c>
    </row>
    <row r="11673" ht="24" customHeight="1" spans="16:18">
      <c r="P11673" s="400" t="str">
        <f>TEXT(daily!$B11673,"mmmm")</f>
        <v>January</v>
      </c>
      <c r="R11673" s="313" t="str">
        <f t="shared" si="222"/>
        <v>1900</v>
      </c>
    </row>
    <row r="11674" ht="24" customHeight="1" spans="16:18">
      <c r="P11674" s="401" t="str">
        <f>TEXT(daily!$B11674,"mmmm")</f>
        <v>January</v>
      </c>
      <c r="R11674" s="313" t="str">
        <f t="shared" si="222"/>
        <v>1900</v>
      </c>
    </row>
    <row r="11675" ht="24" customHeight="1" spans="16:18">
      <c r="P11675" s="400" t="str">
        <f>TEXT(daily!$B11675,"mmmm")</f>
        <v>January</v>
      </c>
      <c r="R11675" s="313" t="str">
        <f t="shared" si="222"/>
        <v>1900</v>
      </c>
    </row>
    <row r="11676" ht="24" customHeight="1" spans="16:18">
      <c r="P11676" s="401" t="str">
        <f>TEXT(daily!$B11676,"mmmm")</f>
        <v>January</v>
      </c>
      <c r="R11676" s="313" t="str">
        <f t="shared" si="222"/>
        <v>1900</v>
      </c>
    </row>
    <row r="11677" ht="24" customHeight="1" spans="16:18">
      <c r="P11677" s="400" t="str">
        <f>TEXT(daily!$B11677,"mmmm")</f>
        <v>January</v>
      </c>
      <c r="R11677" s="313" t="str">
        <f t="shared" si="222"/>
        <v>1900</v>
      </c>
    </row>
    <row r="11678" ht="24" customHeight="1" spans="16:18">
      <c r="P11678" s="401" t="str">
        <f>TEXT(daily!$B11678,"mmmm")</f>
        <v>January</v>
      </c>
      <c r="R11678" s="313" t="str">
        <f t="shared" si="222"/>
        <v>1900</v>
      </c>
    </row>
    <row r="11679" ht="24" customHeight="1" spans="16:18">
      <c r="P11679" s="400" t="str">
        <f>TEXT(daily!$B11679,"mmmm")</f>
        <v>January</v>
      </c>
      <c r="R11679" s="313" t="str">
        <f t="shared" si="222"/>
        <v>1900</v>
      </c>
    </row>
    <row r="11680" ht="24" customHeight="1" spans="16:18">
      <c r="P11680" s="401" t="str">
        <f>TEXT(daily!$B11680,"mmmm")</f>
        <v>January</v>
      </c>
      <c r="R11680" s="313" t="str">
        <f t="shared" si="222"/>
        <v>1900</v>
      </c>
    </row>
    <row r="11681" ht="24" customHeight="1" spans="16:18">
      <c r="P11681" s="400" t="str">
        <f>TEXT(daily!$B11681,"mmmm")</f>
        <v>January</v>
      </c>
      <c r="R11681" s="313" t="str">
        <f t="shared" si="222"/>
        <v>1900</v>
      </c>
    </row>
    <row r="11682" ht="24" customHeight="1" spans="16:18">
      <c r="P11682" s="401" t="str">
        <f>TEXT(daily!$B11682,"mmmm")</f>
        <v>January</v>
      </c>
      <c r="R11682" s="313" t="str">
        <f t="shared" si="222"/>
        <v>1900</v>
      </c>
    </row>
    <row r="11683" ht="24" customHeight="1" spans="16:18">
      <c r="P11683" s="400" t="str">
        <f>TEXT(daily!$B11683,"mmmm")</f>
        <v>January</v>
      </c>
      <c r="R11683" s="313" t="str">
        <f t="shared" si="222"/>
        <v>1900</v>
      </c>
    </row>
    <row r="11684" ht="24" customHeight="1" spans="16:18">
      <c r="P11684" s="401" t="str">
        <f>TEXT(daily!$B11684,"mmmm")</f>
        <v>January</v>
      </c>
      <c r="R11684" s="313" t="str">
        <f t="shared" si="222"/>
        <v>1900</v>
      </c>
    </row>
    <row r="11685" ht="24" customHeight="1" spans="16:18">
      <c r="P11685" s="400" t="str">
        <f>TEXT(daily!$B11685,"mmmm")</f>
        <v>January</v>
      </c>
      <c r="R11685" s="313" t="str">
        <f t="shared" si="222"/>
        <v>1900</v>
      </c>
    </row>
    <row r="11686" ht="24" customHeight="1" spans="16:18">
      <c r="P11686" s="401" t="str">
        <f>TEXT(daily!$B11686,"mmmm")</f>
        <v>January</v>
      </c>
      <c r="R11686" s="313" t="str">
        <f t="shared" si="222"/>
        <v>1900</v>
      </c>
    </row>
    <row r="11687" ht="24" customHeight="1" spans="16:18">
      <c r="P11687" s="400" t="str">
        <f>TEXT(daily!$B11687,"mmmm")</f>
        <v>January</v>
      </c>
      <c r="R11687" s="313" t="str">
        <f t="shared" si="222"/>
        <v>1900</v>
      </c>
    </row>
    <row r="11688" ht="24" customHeight="1" spans="16:18">
      <c r="P11688" s="401" t="str">
        <f>TEXT(daily!$B11688,"mmmm")</f>
        <v>January</v>
      </c>
      <c r="R11688" s="313" t="str">
        <f t="shared" si="222"/>
        <v>1900</v>
      </c>
    </row>
    <row r="11689" ht="24" customHeight="1" spans="16:18">
      <c r="P11689" s="400" t="str">
        <f>TEXT(daily!$B11689,"mmmm")</f>
        <v>January</v>
      </c>
      <c r="R11689" s="313" t="str">
        <f t="shared" si="222"/>
        <v>1900</v>
      </c>
    </row>
    <row r="11690" ht="24" customHeight="1" spans="16:18">
      <c r="P11690" s="401" t="str">
        <f>TEXT(daily!$B11690,"mmmm")</f>
        <v>January</v>
      </c>
      <c r="R11690" s="313" t="str">
        <f t="shared" si="222"/>
        <v>1900</v>
      </c>
    </row>
    <row r="11691" ht="24" customHeight="1" spans="16:18">
      <c r="P11691" s="400" t="str">
        <f>TEXT(daily!$B11691,"mmmm")</f>
        <v>January</v>
      </c>
      <c r="R11691" s="313" t="str">
        <f t="shared" si="222"/>
        <v>1900</v>
      </c>
    </row>
    <row r="11692" ht="24" customHeight="1" spans="16:18">
      <c r="P11692" s="401" t="str">
        <f>TEXT(daily!$B11692,"mmmm")</f>
        <v>January</v>
      </c>
      <c r="R11692" s="313" t="str">
        <f t="shared" si="222"/>
        <v>1900</v>
      </c>
    </row>
    <row r="11693" ht="24" customHeight="1" spans="16:18">
      <c r="P11693" s="400" t="str">
        <f>TEXT(daily!$B11693,"mmmm")</f>
        <v>January</v>
      </c>
      <c r="R11693" s="313" t="str">
        <f t="shared" si="222"/>
        <v>1900</v>
      </c>
    </row>
    <row r="11694" ht="24" customHeight="1" spans="16:18">
      <c r="P11694" s="401" t="str">
        <f>TEXT(daily!$B11694,"mmmm")</f>
        <v>January</v>
      </c>
      <c r="R11694" s="313" t="str">
        <f t="shared" si="222"/>
        <v>1900</v>
      </c>
    </row>
    <row r="11695" ht="24" customHeight="1" spans="16:18">
      <c r="P11695" s="400" t="str">
        <f>TEXT(daily!$B11695,"mmmm")</f>
        <v>January</v>
      </c>
      <c r="R11695" s="313" t="str">
        <f t="shared" si="222"/>
        <v>1900</v>
      </c>
    </row>
    <row r="11696" ht="24" customHeight="1" spans="16:18">
      <c r="P11696" s="401" t="str">
        <f>TEXT(daily!$B11696,"mmmm")</f>
        <v>January</v>
      </c>
      <c r="R11696" s="313" t="str">
        <f t="shared" si="222"/>
        <v>1900</v>
      </c>
    </row>
    <row r="11697" ht="24" customHeight="1" spans="16:18">
      <c r="P11697" s="400" t="str">
        <f>TEXT(daily!$B11697,"mmmm")</f>
        <v>January</v>
      </c>
      <c r="R11697" s="313" t="str">
        <f t="shared" si="222"/>
        <v>1900</v>
      </c>
    </row>
    <row r="11698" ht="24" customHeight="1" spans="16:18">
      <c r="P11698" s="401" t="str">
        <f>TEXT(daily!$B11698,"mmmm")</f>
        <v>January</v>
      </c>
      <c r="R11698" s="313" t="str">
        <f t="shared" si="222"/>
        <v>1900</v>
      </c>
    </row>
    <row r="11699" ht="24" customHeight="1" spans="16:18">
      <c r="P11699" s="400" t="str">
        <f>TEXT(daily!$B11699,"mmmm")</f>
        <v>January</v>
      </c>
      <c r="R11699" s="313" t="str">
        <f t="shared" si="222"/>
        <v>1900</v>
      </c>
    </row>
    <row r="11700" ht="24" customHeight="1" spans="16:18">
      <c r="P11700" s="401" t="str">
        <f>TEXT(daily!$B11700,"mmmm")</f>
        <v>January</v>
      </c>
      <c r="R11700" s="313" t="str">
        <f t="shared" si="222"/>
        <v>1900</v>
      </c>
    </row>
    <row r="11701" ht="24" customHeight="1" spans="16:18">
      <c r="P11701" s="400" t="str">
        <f>TEXT(daily!$B11701,"mmmm")</f>
        <v>January</v>
      </c>
      <c r="R11701" s="313" t="str">
        <f t="shared" si="222"/>
        <v>1900</v>
      </c>
    </row>
    <row r="11702" ht="24" customHeight="1" spans="16:18">
      <c r="P11702" s="401" t="str">
        <f>TEXT(daily!$B11702,"mmmm")</f>
        <v>January</v>
      </c>
      <c r="R11702" s="313" t="str">
        <f t="shared" si="222"/>
        <v>1900</v>
      </c>
    </row>
    <row r="11703" ht="24" customHeight="1" spans="16:18">
      <c r="P11703" s="400" t="str">
        <f>TEXT(daily!$B11703,"mmmm")</f>
        <v>January</v>
      </c>
      <c r="R11703" s="313" t="str">
        <f t="shared" si="222"/>
        <v>1900</v>
      </c>
    </row>
    <row r="11704" ht="24" customHeight="1" spans="16:18">
      <c r="P11704" s="401" t="str">
        <f>TEXT(daily!$B11704,"mmmm")</f>
        <v>January</v>
      </c>
      <c r="R11704" s="313" t="str">
        <f t="shared" si="222"/>
        <v>1900</v>
      </c>
    </row>
    <row r="11705" ht="24" customHeight="1" spans="16:18">
      <c r="P11705" s="400" t="str">
        <f>TEXT(daily!$B11705,"mmmm")</f>
        <v>January</v>
      </c>
      <c r="R11705" s="313" t="str">
        <f t="shared" si="222"/>
        <v>1900</v>
      </c>
    </row>
    <row r="11706" ht="24" customHeight="1" spans="16:18">
      <c r="P11706" s="401" t="str">
        <f>TEXT(daily!$B11706,"mmmm")</f>
        <v>January</v>
      </c>
      <c r="R11706" s="313" t="str">
        <f t="shared" si="222"/>
        <v>1900</v>
      </c>
    </row>
    <row r="11707" ht="24" customHeight="1" spans="16:18">
      <c r="P11707" s="400" t="str">
        <f>TEXT(daily!$B11707,"mmmm")</f>
        <v>January</v>
      </c>
      <c r="R11707" s="313" t="str">
        <f t="shared" si="222"/>
        <v>1900</v>
      </c>
    </row>
    <row r="11708" ht="24" customHeight="1" spans="16:18">
      <c r="P11708" s="401" t="str">
        <f>TEXT(daily!$B11708,"mmmm")</f>
        <v>January</v>
      </c>
      <c r="R11708" s="313" t="str">
        <f t="shared" si="222"/>
        <v>1900</v>
      </c>
    </row>
    <row r="11709" ht="24" customHeight="1" spans="16:18">
      <c r="P11709" s="400" t="str">
        <f>TEXT(daily!$B11709,"mmmm")</f>
        <v>January</v>
      </c>
      <c r="R11709" s="313" t="str">
        <f t="shared" si="222"/>
        <v>1900</v>
      </c>
    </row>
    <row r="11710" ht="24" customHeight="1" spans="16:18">
      <c r="P11710" s="401" t="str">
        <f>TEXT(daily!$B11710,"mmmm")</f>
        <v>January</v>
      </c>
      <c r="R11710" s="313" t="str">
        <f t="shared" si="222"/>
        <v>1900</v>
      </c>
    </row>
    <row r="11711" ht="24" customHeight="1" spans="16:18">
      <c r="P11711" s="400" t="str">
        <f>TEXT(daily!$B11711,"mmmm")</f>
        <v>January</v>
      </c>
      <c r="R11711" s="313" t="str">
        <f t="shared" si="222"/>
        <v>1900</v>
      </c>
    </row>
    <row r="11712" ht="24" customHeight="1" spans="16:18">
      <c r="P11712" s="401" t="str">
        <f>TEXT(daily!$B11712,"mmmm")</f>
        <v>January</v>
      </c>
      <c r="R11712" s="313" t="str">
        <f t="shared" si="222"/>
        <v>1900</v>
      </c>
    </row>
    <row r="11713" ht="24" customHeight="1" spans="16:18">
      <c r="P11713" s="400" t="str">
        <f>TEXT(daily!$B11713,"mmmm")</f>
        <v>January</v>
      </c>
      <c r="R11713" s="313" t="str">
        <f t="shared" si="222"/>
        <v>1900</v>
      </c>
    </row>
    <row r="11714" ht="24" customHeight="1" spans="16:18">
      <c r="P11714" s="401" t="str">
        <f>TEXT(daily!$B11714,"mmmm")</f>
        <v>January</v>
      </c>
      <c r="R11714" s="313" t="str">
        <f t="shared" si="222"/>
        <v>1900</v>
      </c>
    </row>
    <row r="11715" ht="24" customHeight="1" spans="16:18">
      <c r="P11715" s="400" t="str">
        <f>TEXT(daily!$B11715,"mmmm")</f>
        <v>January</v>
      </c>
      <c r="R11715" s="313" t="str">
        <f t="shared" si="222"/>
        <v>1900</v>
      </c>
    </row>
    <row r="11716" ht="24" customHeight="1" spans="16:18">
      <c r="P11716" s="401" t="str">
        <f>TEXT(daily!$B11716,"mmmm")</f>
        <v>January</v>
      </c>
      <c r="R11716" s="313" t="str">
        <f t="shared" si="222"/>
        <v>1900</v>
      </c>
    </row>
    <row r="11717" ht="24" customHeight="1" spans="16:18">
      <c r="P11717" s="400" t="str">
        <f>TEXT(daily!$B11717,"mmmm")</f>
        <v>January</v>
      </c>
      <c r="R11717" s="313" t="str">
        <f t="shared" si="222"/>
        <v>1900</v>
      </c>
    </row>
    <row r="11718" ht="24" customHeight="1" spans="16:18">
      <c r="P11718" s="401" t="str">
        <f>TEXT(daily!$B11718,"mmmm")</f>
        <v>January</v>
      </c>
      <c r="R11718" s="313" t="str">
        <f t="shared" si="222"/>
        <v>1900</v>
      </c>
    </row>
    <row r="11719" ht="24" customHeight="1" spans="16:18">
      <c r="P11719" s="400" t="str">
        <f>TEXT(daily!$B11719,"mmmm")</f>
        <v>January</v>
      </c>
      <c r="R11719" s="313" t="str">
        <f t="shared" si="222"/>
        <v>1900</v>
      </c>
    </row>
    <row r="11720" ht="24" customHeight="1" spans="16:18">
      <c r="P11720" s="401" t="str">
        <f>TEXT(daily!$B11720,"mmmm")</f>
        <v>January</v>
      </c>
      <c r="R11720" s="313" t="str">
        <f t="shared" si="222"/>
        <v>1900</v>
      </c>
    </row>
    <row r="11721" ht="24" customHeight="1" spans="16:18">
      <c r="P11721" s="400" t="str">
        <f>TEXT(daily!$B11721,"mmmm")</f>
        <v>January</v>
      </c>
      <c r="R11721" s="313" t="str">
        <f t="shared" si="222"/>
        <v>1900</v>
      </c>
    </row>
    <row r="11722" ht="24" customHeight="1" spans="16:18">
      <c r="P11722" s="401" t="str">
        <f>TEXT(daily!$B11722,"mmmm")</f>
        <v>January</v>
      </c>
      <c r="R11722" s="313" t="str">
        <f t="shared" si="222"/>
        <v>1900</v>
      </c>
    </row>
    <row r="11723" ht="24" customHeight="1" spans="16:18">
      <c r="P11723" s="400" t="str">
        <f>TEXT(daily!$B11723,"mmmm")</f>
        <v>January</v>
      </c>
      <c r="R11723" s="313" t="str">
        <f t="shared" si="222"/>
        <v>1900</v>
      </c>
    </row>
    <row r="11724" ht="24" customHeight="1" spans="16:18">
      <c r="P11724" s="401" t="str">
        <f>TEXT(daily!$B11724,"mmmm")</f>
        <v>January</v>
      </c>
      <c r="R11724" s="313" t="str">
        <f t="shared" si="222"/>
        <v>1900</v>
      </c>
    </row>
    <row r="11725" ht="24" customHeight="1" spans="16:18">
      <c r="P11725" s="400" t="str">
        <f>TEXT(daily!$B11725,"mmmm")</f>
        <v>January</v>
      </c>
      <c r="R11725" s="313" t="str">
        <f t="shared" si="222"/>
        <v>1900</v>
      </c>
    </row>
    <row r="11726" ht="24" customHeight="1" spans="16:18">
      <c r="P11726" s="401" t="str">
        <f>TEXT(daily!$B11726,"mmmm")</f>
        <v>January</v>
      </c>
      <c r="R11726" s="313" t="str">
        <f t="shared" si="222"/>
        <v>1900</v>
      </c>
    </row>
    <row r="11727" ht="24" customHeight="1" spans="16:18">
      <c r="P11727" s="400" t="str">
        <f>TEXT(daily!$B11727,"mmmm")</f>
        <v>January</v>
      </c>
      <c r="R11727" s="313" t="str">
        <f t="shared" ref="R11727:R11790" si="223">TEXT(B11727,"yyyy")</f>
        <v>1900</v>
      </c>
    </row>
    <row r="11728" ht="24" customHeight="1" spans="16:18">
      <c r="P11728" s="401" t="str">
        <f>TEXT(daily!$B11728,"mmmm")</f>
        <v>January</v>
      </c>
      <c r="R11728" s="313" t="str">
        <f t="shared" si="223"/>
        <v>1900</v>
      </c>
    </row>
    <row r="11729" ht="24" customHeight="1" spans="16:18">
      <c r="P11729" s="400" t="str">
        <f>TEXT(daily!$B11729,"mmmm")</f>
        <v>January</v>
      </c>
      <c r="R11729" s="313" t="str">
        <f t="shared" si="223"/>
        <v>1900</v>
      </c>
    </row>
    <row r="11730" ht="24" customHeight="1" spans="16:18">
      <c r="P11730" s="401" t="str">
        <f>TEXT(daily!$B11730,"mmmm")</f>
        <v>January</v>
      </c>
      <c r="R11730" s="313" t="str">
        <f t="shared" si="223"/>
        <v>1900</v>
      </c>
    </row>
    <row r="11731" ht="24" customHeight="1" spans="16:18">
      <c r="P11731" s="400" t="str">
        <f>TEXT(daily!$B11731,"mmmm")</f>
        <v>January</v>
      </c>
      <c r="R11731" s="313" t="str">
        <f t="shared" si="223"/>
        <v>1900</v>
      </c>
    </row>
    <row r="11732" ht="24" customHeight="1" spans="16:18">
      <c r="P11732" s="401" t="str">
        <f>TEXT(daily!$B11732,"mmmm")</f>
        <v>January</v>
      </c>
      <c r="R11732" s="313" t="str">
        <f t="shared" si="223"/>
        <v>1900</v>
      </c>
    </row>
    <row r="11733" ht="24" customHeight="1" spans="16:18">
      <c r="P11733" s="400" t="str">
        <f>TEXT(daily!$B11733,"mmmm")</f>
        <v>January</v>
      </c>
      <c r="R11733" s="313" t="str">
        <f t="shared" si="223"/>
        <v>1900</v>
      </c>
    </row>
    <row r="11734" ht="24" customHeight="1" spans="16:18">
      <c r="P11734" s="401" t="str">
        <f>TEXT(daily!$B11734,"mmmm")</f>
        <v>January</v>
      </c>
      <c r="R11734" s="313" t="str">
        <f t="shared" si="223"/>
        <v>1900</v>
      </c>
    </row>
    <row r="11735" ht="24" customHeight="1" spans="16:18">
      <c r="P11735" s="400" t="str">
        <f>TEXT(daily!$B11735,"mmmm")</f>
        <v>January</v>
      </c>
      <c r="R11735" s="313" t="str">
        <f t="shared" si="223"/>
        <v>1900</v>
      </c>
    </row>
    <row r="11736" ht="24" customHeight="1" spans="16:18">
      <c r="P11736" s="401" t="str">
        <f>TEXT(daily!$B11736,"mmmm")</f>
        <v>January</v>
      </c>
      <c r="R11736" s="313" t="str">
        <f t="shared" si="223"/>
        <v>1900</v>
      </c>
    </row>
    <row r="11737" ht="24" customHeight="1" spans="16:18">
      <c r="P11737" s="400" t="str">
        <f>TEXT(daily!$B11737,"mmmm")</f>
        <v>January</v>
      </c>
      <c r="R11737" s="313" t="str">
        <f t="shared" si="223"/>
        <v>1900</v>
      </c>
    </row>
    <row r="11738" ht="24" customHeight="1" spans="16:18">
      <c r="P11738" s="401" t="str">
        <f>TEXT(daily!$B11738,"mmmm")</f>
        <v>January</v>
      </c>
      <c r="R11738" s="313" t="str">
        <f t="shared" si="223"/>
        <v>1900</v>
      </c>
    </row>
    <row r="11739" ht="24" customHeight="1" spans="16:18">
      <c r="P11739" s="400" t="str">
        <f>TEXT(daily!$B11739,"mmmm")</f>
        <v>January</v>
      </c>
      <c r="R11739" s="313" t="str">
        <f t="shared" si="223"/>
        <v>1900</v>
      </c>
    </row>
    <row r="11740" ht="24" customHeight="1" spans="16:18">
      <c r="P11740" s="401" t="str">
        <f>TEXT(daily!$B11740,"mmmm")</f>
        <v>January</v>
      </c>
      <c r="R11740" s="313" t="str">
        <f t="shared" si="223"/>
        <v>1900</v>
      </c>
    </row>
    <row r="11741" ht="24" customHeight="1" spans="16:18">
      <c r="P11741" s="400" t="str">
        <f>TEXT(daily!$B11741,"mmmm")</f>
        <v>January</v>
      </c>
      <c r="R11741" s="313" t="str">
        <f t="shared" si="223"/>
        <v>1900</v>
      </c>
    </row>
    <row r="11742" ht="24" customHeight="1" spans="16:18">
      <c r="P11742" s="401" t="str">
        <f>TEXT(daily!$B11742,"mmmm")</f>
        <v>January</v>
      </c>
      <c r="R11742" s="313" t="str">
        <f t="shared" si="223"/>
        <v>1900</v>
      </c>
    </row>
    <row r="11743" ht="24" customHeight="1" spans="16:18">
      <c r="P11743" s="400" t="str">
        <f>TEXT(daily!$B11743,"mmmm")</f>
        <v>January</v>
      </c>
      <c r="R11743" s="313" t="str">
        <f t="shared" si="223"/>
        <v>1900</v>
      </c>
    </row>
    <row r="11744" ht="24" customHeight="1" spans="16:18">
      <c r="P11744" s="401" t="str">
        <f>TEXT(daily!$B11744,"mmmm")</f>
        <v>January</v>
      </c>
      <c r="R11744" s="313" t="str">
        <f t="shared" si="223"/>
        <v>1900</v>
      </c>
    </row>
    <row r="11745" ht="24" customHeight="1" spans="16:18">
      <c r="P11745" s="400" t="str">
        <f>TEXT(daily!$B11745,"mmmm")</f>
        <v>January</v>
      </c>
      <c r="R11745" s="313" t="str">
        <f t="shared" si="223"/>
        <v>1900</v>
      </c>
    </row>
    <row r="11746" ht="24" customHeight="1" spans="16:18">
      <c r="P11746" s="401" t="str">
        <f>TEXT(daily!$B11746,"mmmm")</f>
        <v>January</v>
      </c>
      <c r="R11746" s="313" t="str">
        <f t="shared" si="223"/>
        <v>1900</v>
      </c>
    </row>
    <row r="11747" ht="24" customHeight="1" spans="16:18">
      <c r="P11747" s="400" t="str">
        <f>TEXT(daily!$B11747,"mmmm")</f>
        <v>January</v>
      </c>
      <c r="R11747" s="313" t="str">
        <f t="shared" si="223"/>
        <v>1900</v>
      </c>
    </row>
    <row r="11748" ht="24" customHeight="1" spans="16:18">
      <c r="P11748" s="401" t="str">
        <f>TEXT(daily!$B11748,"mmmm")</f>
        <v>January</v>
      </c>
      <c r="R11748" s="313" t="str">
        <f t="shared" si="223"/>
        <v>1900</v>
      </c>
    </row>
    <row r="11749" ht="24" customHeight="1" spans="16:18">
      <c r="P11749" s="400" t="str">
        <f>TEXT(daily!$B11749,"mmmm")</f>
        <v>January</v>
      </c>
      <c r="R11749" s="313" t="str">
        <f t="shared" si="223"/>
        <v>1900</v>
      </c>
    </row>
    <row r="11750" ht="24" customHeight="1" spans="16:18">
      <c r="P11750" s="401" t="str">
        <f>TEXT(daily!$B11750,"mmmm")</f>
        <v>January</v>
      </c>
      <c r="R11750" s="313" t="str">
        <f t="shared" si="223"/>
        <v>1900</v>
      </c>
    </row>
    <row r="11751" ht="24" customHeight="1" spans="16:18">
      <c r="P11751" s="400" t="str">
        <f>TEXT(daily!$B11751,"mmmm")</f>
        <v>January</v>
      </c>
      <c r="R11751" s="313" t="str">
        <f t="shared" si="223"/>
        <v>1900</v>
      </c>
    </row>
    <row r="11752" ht="24" customHeight="1" spans="16:18">
      <c r="P11752" s="401" t="str">
        <f>TEXT(daily!$B11752,"mmmm")</f>
        <v>January</v>
      </c>
      <c r="R11752" s="313" t="str">
        <f t="shared" si="223"/>
        <v>1900</v>
      </c>
    </row>
    <row r="11753" ht="24" customHeight="1" spans="16:18">
      <c r="P11753" s="400" t="str">
        <f>TEXT(daily!$B11753,"mmmm")</f>
        <v>January</v>
      </c>
      <c r="R11753" s="313" t="str">
        <f t="shared" si="223"/>
        <v>1900</v>
      </c>
    </row>
    <row r="11754" ht="24" customHeight="1" spans="16:18">
      <c r="P11754" s="401" t="str">
        <f>TEXT(daily!$B11754,"mmmm")</f>
        <v>January</v>
      </c>
      <c r="R11754" s="313" t="str">
        <f t="shared" si="223"/>
        <v>1900</v>
      </c>
    </row>
    <row r="11755" ht="24" customHeight="1" spans="16:18">
      <c r="P11755" s="400" t="str">
        <f>TEXT(daily!$B11755,"mmmm")</f>
        <v>January</v>
      </c>
      <c r="R11755" s="313" t="str">
        <f t="shared" si="223"/>
        <v>1900</v>
      </c>
    </row>
    <row r="11756" ht="24" customHeight="1" spans="16:18">
      <c r="P11756" s="401" t="str">
        <f>TEXT(daily!$B11756,"mmmm")</f>
        <v>January</v>
      </c>
      <c r="R11756" s="313" t="str">
        <f t="shared" si="223"/>
        <v>1900</v>
      </c>
    </row>
    <row r="11757" ht="24" customHeight="1" spans="16:18">
      <c r="P11757" s="400" t="str">
        <f>TEXT(daily!$B11757,"mmmm")</f>
        <v>January</v>
      </c>
      <c r="R11757" s="313" t="str">
        <f t="shared" si="223"/>
        <v>1900</v>
      </c>
    </row>
    <row r="11758" ht="24" customHeight="1" spans="16:18">
      <c r="P11758" s="401" t="str">
        <f>TEXT(daily!$B11758,"mmmm")</f>
        <v>January</v>
      </c>
      <c r="R11758" s="313" t="str">
        <f t="shared" si="223"/>
        <v>1900</v>
      </c>
    </row>
    <row r="11759" ht="24" customHeight="1" spans="16:18">
      <c r="P11759" s="400" t="str">
        <f>TEXT(daily!$B11759,"mmmm")</f>
        <v>January</v>
      </c>
      <c r="R11759" s="313" t="str">
        <f t="shared" si="223"/>
        <v>1900</v>
      </c>
    </row>
    <row r="11760" ht="24" customHeight="1" spans="16:18">
      <c r="P11760" s="401" t="str">
        <f>TEXT(daily!$B11760,"mmmm")</f>
        <v>January</v>
      </c>
      <c r="R11760" s="313" t="str">
        <f t="shared" si="223"/>
        <v>1900</v>
      </c>
    </row>
    <row r="11761" ht="24" customHeight="1" spans="16:18">
      <c r="P11761" s="400" t="str">
        <f>TEXT(daily!$B11761,"mmmm")</f>
        <v>January</v>
      </c>
      <c r="R11761" s="313" t="str">
        <f t="shared" si="223"/>
        <v>1900</v>
      </c>
    </row>
    <row r="11762" ht="24" customHeight="1" spans="16:18">
      <c r="P11762" s="401" t="str">
        <f>TEXT(daily!$B11762,"mmmm")</f>
        <v>January</v>
      </c>
      <c r="R11762" s="313" t="str">
        <f t="shared" si="223"/>
        <v>1900</v>
      </c>
    </row>
    <row r="11763" ht="24" customHeight="1" spans="16:18">
      <c r="P11763" s="400" t="str">
        <f>TEXT(daily!$B11763,"mmmm")</f>
        <v>January</v>
      </c>
      <c r="R11763" s="313" t="str">
        <f t="shared" si="223"/>
        <v>1900</v>
      </c>
    </row>
    <row r="11764" ht="24" customHeight="1" spans="16:18">
      <c r="P11764" s="401" t="str">
        <f>TEXT(daily!$B11764,"mmmm")</f>
        <v>January</v>
      </c>
      <c r="R11764" s="313" t="str">
        <f t="shared" si="223"/>
        <v>1900</v>
      </c>
    </row>
    <row r="11765" ht="24" customHeight="1" spans="16:18">
      <c r="P11765" s="400" t="str">
        <f>TEXT(daily!$B11765,"mmmm")</f>
        <v>January</v>
      </c>
      <c r="R11765" s="313" t="str">
        <f t="shared" si="223"/>
        <v>1900</v>
      </c>
    </row>
    <row r="11766" ht="24" customHeight="1" spans="16:18">
      <c r="P11766" s="401" t="str">
        <f>TEXT(daily!$B11766,"mmmm")</f>
        <v>January</v>
      </c>
      <c r="R11766" s="313" t="str">
        <f t="shared" si="223"/>
        <v>1900</v>
      </c>
    </row>
    <row r="11767" ht="24" customHeight="1" spans="16:18">
      <c r="P11767" s="400" t="str">
        <f>TEXT(daily!$B11767,"mmmm")</f>
        <v>January</v>
      </c>
      <c r="R11767" s="313" t="str">
        <f t="shared" si="223"/>
        <v>1900</v>
      </c>
    </row>
    <row r="11768" ht="24" customHeight="1" spans="16:18">
      <c r="P11768" s="401" t="str">
        <f>TEXT(daily!$B11768,"mmmm")</f>
        <v>January</v>
      </c>
      <c r="R11768" s="313" t="str">
        <f t="shared" si="223"/>
        <v>1900</v>
      </c>
    </row>
    <row r="11769" ht="24" customHeight="1" spans="16:18">
      <c r="P11769" s="400" t="str">
        <f>TEXT(daily!$B11769,"mmmm")</f>
        <v>January</v>
      </c>
      <c r="R11769" s="313" t="str">
        <f t="shared" si="223"/>
        <v>1900</v>
      </c>
    </row>
    <row r="11770" ht="24" customHeight="1" spans="16:18">
      <c r="P11770" s="401" t="str">
        <f>TEXT(daily!$B11770,"mmmm")</f>
        <v>January</v>
      </c>
      <c r="R11770" s="313" t="str">
        <f t="shared" si="223"/>
        <v>1900</v>
      </c>
    </row>
    <row r="11771" ht="24" customHeight="1" spans="16:18">
      <c r="P11771" s="400" t="str">
        <f>TEXT(daily!$B11771,"mmmm")</f>
        <v>January</v>
      </c>
      <c r="R11771" s="313" t="str">
        <f t="shared" si="223"/>
        <v>1900</v>
      </c>
    </row>
    <row r="11772" ht="24" customHeight="1" spans="16:18">
      <c r="P11772" s="401" t="str">
        <f>TEXT(daily!$B11772,"mmmm")</f>
        <v>January</v>
      </c>
      <c r="R11772" s="313" t="str">
        <f t="shared" si="223"/>
        <v>1900</v>
      </c>
    </row>
    <row r="11773" ht="24" customHeight="1" spans="16:18">
      <c r="P11773" s="400" t="str">
        <f>TEXT(daily!$B11773,"mmmm")</f>
        <v>January</v>
      </c>
      <c r="R11773" s="313" t="str">
        <f t="shared" si="223"/>
        <v>1900</v>
      </c>
    </row>
    <row r="11774" ht="24" customHeight="1" spans="16:18">
      <c r="P11774" s="401" t="str">
        <f>TEXT(daily!$B11774,"mmmm")</f>
        <v>January</v>
      </c>
      <c r="R11774" s="313" t="str">
        <f t="shared" si="223"/>
        <v>1900</v>
      </c>
    </row>
    <row r="11775" ht="24" customHeight="1" spans="16:18">
      <c r="P11775" s="400" t="str">
        <f>TEXT(daily!$B11775,"mmmm")</f>
        <v>January</v>
      </c>
      <c r="R11775" s="313" t="str">
        <f t="shared" si="223"/>
        <v>1900</v>
      </c>
    </row>
    <row r="11776" ht="24" customHeight="1" spans="16:18">
      <c r="P11776" s="401" t="str">
        <f>TEXT(daily!$B11776,"mmmm")</f>
        <v>January</v>
      </c>
      <c r="R11776" s="313" t="str">
        <f t="shared" si="223"/>
        <v>1900</v>
      </c>
    </row>
    <row r="11777" ht="24" customHeight="1" spans="16:18">
      <c r="P11777" s="400" t="str">
        <f>TEXT(daily!$B11777,"mmmm")</f>
        <v>January</v>
      </c>
      <c r="R11777" s="313" t="str">
        <f t="shared" si="223"/>
        <v>1900</v>
      </c>
    </row>
    <row r="11778" ht="24" customHeight="1" spans="16:18">
      <c r="P11778" s="401" t="str">
        <f>TEXT(daily!$B11778,"mmmm")</f>
        <v>January</v>
      </c>
      <c r="R11778" s="313" t="str">
        <f t="shared" si="223"/>
        <v>1900</v>
      </c>
    </row>
    <row r="11779" ht="24" customHeight="1" spans="16:18">
      <c r="P11779" s="400" t="str">
        <f>TEXT(daily!$B11779,"mmmm")</f>
        <v>January</v>
      </c>
      <c r="R11779" s="313" t="str">
        <f t="shared" si="223"/>
        <v>1900</v>
      </c>
    </row>
    <row r="11780" ht="24" customHeight="1" spans="16:18">
      <c r="P11780" s="401" t="str">
        <f>TEXT(daily!$B11780,"mmmm")</f>
        <v>January</v>
      </c>
      <c r="R11780" s="313" t="str">
        <f t="shared" si="223"/>
        <v>1900</v>
      </c>
    </row>
    <row r="11781" ht="24" customHeight="1" spans="16:18">
      <c r="P11781" s="400" t="str">
        <f>TEXT(daily!$B11781,"mmmm")</f>
        <v>January</v>
      </c>
      <c r="R11781" s="313" t="str">
        <f t="shared" si="223"/>
        <v>1900</v>
      </c>
    </row>
    <row r="11782" ht="24" customHeight="1" spans="16:18">
      <c r="P11782" s="401" t="str">
        <f>TEXT(daily!$B11782,"mmmm")</f>
        <v>January</v>
      </c>
      <c r="R11782" s="313" t="str">
        <f t="shared" si="223"/>
        <v>1900</v>
      </c>
    </row>
    <row r="11783" ht="24" customHeight="1" spans="16:18">
      <c r="P11783" s="400" t="str">
        <f>TEXT(daily!$B11783,"mmmm")</f>
        <v>January</v>
      </c>
      <c r="R11783" s="313" t="str">
        <f t="shared" si="223"/>
        <v>1900</v>
      </c>
    </row>
    <row r="11784" ht="24" customHeight="1" spans="16:18">
      <c r="P11784" s="401" t="str">
        <f>TEXT(daily!$B11784,"mmmm")</f>
        <v>January</v>
      </c>
      <c r="R11784" s="313" t="str">
        <f t="shared" si="223"/>
        <v>1900</v>
      </c>
    </row>
    <row r="11785" ht="24" customHeight="1" spans="16:18">
      <c r="P11785" s="400" t="str">
        <f>TEXT(daily!$B11785,"mmmm")</f>
        <v>January</v>
      </c>
      <c r="R11785" s="313" t="str">
        <f t="shared" si="223"/>
        <v>1900</v>
      </c>
    </row>
    <row r="11786" ht="24" customHeight="1" spans="16:18">
      <c r="P11786" s="401" t="str">
        <f>TEXT(daily!$B11786,"mmmm")</f>
        <v>January</v>
      </c>
      <c r="R11786" s="313" t="str">
        <f t="shared" si="223"/>
        <v>1900</v>
      </c>
    </row>
    <row r="11787" ht="24" customHeight="1" spans="16:18">
      <c r="P11787" s="400" t="str">
        <f>TEXT(daily!$B11787,"mmmm")</f>
        <v>January</v>
      </c>
      <c r="R11787" s="313" t="str">
        <f t="shared" si="223"/>
        <v>1900</v>
      </c>
    </row>
    <row r="11788" ht="24" customHeight="1" spans="16:18">
      <c r="P11788" s="401" t="str">
        <f>TEXT(daily!$B11788,"mmmm")</f>
        <v>January</v>
      </c>
      <c r="R11788" s="313" t="str">
        <f t="shared" si="223"/>
        <v>1900</v>
      </c>
    </row>
    <row r="11789" ht="24" customHeight="1" spans="16:18">
      <c r="P11789" s="400" t="str">
        <f>TEXT(daily!$B11789,"mmmm")</f>
        <v>January</v>
      </c>
      <c r="R11789" s="313" t="str">
        <f t="shared" si="223"/>
        <v>1900</v>
      </c>
    </row>
    <row r="11790" ht="24" customHeight="1" spans="16:18">
      <c r="P11790" s="401" t="str">
        <f>TEXT(daily!$B11790,"mmmm")</f>
        <v>January</v>
      </c>
      <c r="R11790" s="313" t="str">
        <f t="shared" si="223"/>
        <v>1900</v>
      </c>
    </row>
    <row r="11791" ht="24" customHeight="1" spans="16:18">
      <c r="P11791" s="400" t="str">
        <f>TEXT(daily!$B11791,"mmmm")</f>
        <v>January</v>
      </c>
      <c r="R11791" s="313" t="str">
        <f t="shared" ref="R11791:R11854" si="224">TEXT(B11791,"yyyy")</f>
        <v>1900</v>
      </c>
    </row>
    <row r="11792" ht="24" customHeight="1" spans="16:18">
      <c r="P11792" s="401" t="str">
        <f>TEXT(daily!$B11792,"mmmm")</f>
        <v>January</v>
      </c>
      <c r="R11792" s="313" t="str">
        <f t="shared" si="224"/>
        <v>1900</v>
      </c>
    </row>
    <row r="11793" ht="24" customHeight="1" spans="16:18">
      <c r="P11793" s="400" t="str">
        <f>TEXT(daily!$B11793,"mmmm")</f>
        <v>January</v>
      </c>
      <c r="R11793" s="313" t="str">
        <f t="shared" si="224"/>
        <v>1900</v>
      </c>
    </row>
    <row r="11794" ht="24" customHeight="1" spans="16:18">
      <c r="P11794" s="401" t="str">
        <f>TEXT(daily!$B11794,"mmmm")</f>
        <v>January</v>
      </c>
      <c r="R11794" s="313" t="str">
        <f t="shared" si="224"/>
        <v>1900</v>
      </c>
    </row>
    <row r="11795" ht="24" customHeight="1" spans="16:18">
      <c r="P11795" s="400" t="str">
        <f>TEXT(daily!$B11795,"mmmm")</f>
        <v>January</v>
      </c>
      <c r="R11795" s="313" t="str">
        <f t="shared" si="224"/>
        <v>1900</v>
      </c>
    </row>
    <row r="11796" ht="24" customHeight="1" spans="16:18">
      <c r="P11796" s="401" t="str">
        <f>TEXT(daily!$B11796,"mmmm")</f>
        <v>January</v>
      </c>
      <c r="R11796" s="313" t="str">
        <f t="shared" si="224"/>
        <v>1900</v>
      </c>
    </row>
    <row r="11797" ht="24" customHeight="1" spans="16:18">
      <c r="P11797" s="400" t="str">
        <f>TEXT(daily!$B11797,"mmmm")</f>
        <v>January</v>
      </c>
      <c r="R11797" s="313" t="str">
        <f t="shared" si="224"/>
        <v>1900</v>
      </c>
    </row>
    <row r="11798" ht="24" customHeight="1" spans="16:18">
      <c r="P11798" s="401" t="str">
        <f>TEXT(daily!$B11798,"mmmm")</f>
        <v>January</v>
      </c>
      <c r="R11798" s="313" t="str">
        <f t="shared" si="224"/>
        <v>1900</v>
      </c>
    </row>
    <row r="11799" ht="24" customHeight="1" spans="16:18">
      <c r="P11799" s="400" t="str">
        <f>TEXT(daily!$B11799,"mmmm")</f>
        <v>January</v>
      </c>
      <c r="R11799" s="313" t="str">
        <f t="shared" si="224"/>
        <v>1900</v>
      </c>
    </row>
    <row r="11800" ht="24" customHeight="1" spans="16:18">
      <c r="P11800" s="401" t="str">
        <f>TEXT(daily!$B11800,"mmmm")</f>
        <v>January</v>
      </c>
      <c r="R11800" s="313" t="str">
        <f t="shared" si="224"/>
        <v>1900</v>
      </c>
    </row>
    <row r="11801" ht="24" customHeight="1" spans="16:18">
      <c r="P11801" s="400" t="str">
        <f>TEXT(daily!$B11801,"mmmm")</f>
        <v>January</v>
      </c>
      <c r="R11801" s="313" t="str">
        <f t="shared" si="224"/>
        <v>1900</v>
      </c>
    </row>
    <row r="11802" ht="24" customHeight="1" spans="16:18">
      <c r="P11802" s="401" t="str">
        <f>TEXT(daily!$B11802,"mmmm")</f>
        <v>January</v>
      </c>
      <c r="R11802" s="313" t="str">
        <f t="shared" si="224"/>
        <v>1900</v>
      </c>
    </row>
    <row r="11803" ht="24" customHeight="1" spans="16:18">
      <c r="P11803" s="400" t="str">
        <f>TEXT(daily!$B11803,"mmmm")</f>
        <v>January</v>
      </c>
      <c r="R11803" s="313" t="str">
        <f t="shared" si="224"/>
        <v>1900</v>
      </c>
    </row>
    <row r="11804" ht="24" customHeight="1" spans="16:18">
      <c r="P11804" s="401" t="str">
        <f>TEXT(daily!$B11804,"mmmm")</f>
        <v>January</v>
      </c>
      <c r="R11804" s="313" t="str">
        <f t="shared" si="224"/>
        <v>1900</v>
      </c>
    </row>
    <row r="11805" ht="24" customHeight="1" spans="16:18">
      <c r="P11805" s="400" t="str">
        <f>TEXT(daily!$B11805,"mmmm")</f>
        <v>January</v>
      </c>
      <c r="R11805" s="313" t="str">
        <f t="shared" si="224"/>
        <v>1900</v>
      </c>
    </row>
    <row r="11806" ht="24" customHeight="1" spans="16:18">
      <c r="P11806" s="401" t="str">
        <f>TEXT(daily!$B11806,"mmmm")</f>
        <v>January</v>
      </c>
      <c r="R11806" s="313" t="str">
        <f t="shared" si="224"/>
        <v>1900</v>
      </c>
    </row>
    <row r="11807" ht="24" customHeight="1" spans="16:18">
      <c r="P11807" s="400" t="str">
        <f>TEXT(daily!$B11807,"mmmm")</f>
        <v>January</v>
      </c>
      <c r="R11807" s="313" t="str">
        <f t="shared" si="224"/>
        <v>1900</v>
      </c>
    </row>
    <row r="11808" ht="24" customHeight="1" spans="16:18">
      <c r="P11808" s="401" t="str">
        <f>TEXT(daily!$B11808,"mmmm")</f>
        <v>January</v>
      </c>
      <c r="R11808" s="313" t="str">
        <f t="shared" si="224"/>
        <v>1900</v>
      </c>
    </row>
    <row r="11809" ht="24" customHeight="1" spans="16:18">
      <c r="P11809" s="400" t="str">
        <f>TEXT(daily!$B11809,"mmmm")</f>
        <v>January</v>
      </c>
      <c r="R11809" s="313" t="str">
        <f t="shared" si="224"/>
        <v>1900</v>
      </c>
    </row>
    <row r="11810" ht="24" customHeight="1" spans="16:18">
      <c r="P11810" s="401" t="str">
        <f>TEXT(daily!$B11810,"mmmm")</f>
        <v>January</v>
      </c>
      <c r="R11810" s="313" t="str">
        <f t="shared" si="224"/>
        <v>1900</v>
      </c>
    </row>
    <row r="11811" ht="24" customHeight="1" spans="16:18">
      <c r="P11811" s="400" t="str">
        <f>TEXT(daily!$B11811,"mmmm")</f>
        <v>January</v>
      </c>
      <c r="R11811" s="313" t="str">
        <f t="shared" si="224"/>
        <v>1900</v>
      </c>
    </row>
    <row r="11812" ht="24" customHeight="1" spans="16:18">
      <c r="P11812" s="401" t="str">
        <f>TEXT(daily!$B11812,"mmmm")</f>
        <v>January</v>
      </c>
      <c r="R11812" s="313" t="str">
        <f t="shared" si="224"/>
        <v>1900</v>
      </c>
    </row>
    <row r="11813" ht="24" customHeight="1" spans="16:18">
      <c r="P11813" s="400" t="str">
        <f>TEXT(daily!$B11813,"mmmm")</f>
        <v>January</v>
      </c>
      <c r="R11813" s="313" t="str">
        <f t="shared" si="224"/>
        <v>1900</v>
      </c>
    </row>
    <row r="11814" ht="24" customHeight="1" spans="16:18">
      <c r="P11814" s="401" t="str">
        <f>TEXT(daily!$B11814,"mmmm")</f>
        <v>January</v>
      </c>
      <c r="R11814" s="313" t="str">
        <f t="shared" si="224"/>
        <v>1900</v>
      </c>
    </row>
    <row r="11815" ht="24" customHeight="1" spans="16:18">
      <c r="P11815" s="400" t="str">
        <f>TEXT(daily!$B11815,"mmmm")</f>
        <v>January</v>
      </c>
      <c r="R11815" s="313" t="str">
        <f t="shared" si="224"/>
        <v>1900</v>
      </c>
    </row>
    <row r="11816" ht="24" customHeight="1" spans="16:18">
      <c r="P11816" s="401" t="str">
        <f>TEXT(daily!$B11816,"mmmm")</f>
        <v>January</v>
      </c>
      <c r="R11816" s="313" t="str">
        <f t="shared" si="224"/>
        <v>1900</v>
      </c>
    </row>
    <row r="11817" ht="24" customHeight="1" spans="16:18">
      <c r="P11817" s="400" t="str">
        <f>TEXT(daily!$B11817,"mmmm")</f>
        <v>January</v>
      </c>
      <c r="R11817" s="313" t="str">
        <f t="shared" si="224"/>
        <v>1900</v>
      </c>
    </row>
    <row r="11818" ht="24" customHeight="1" spans="16:18">
      <c r="P11818" s="401" t="str">
        <f>TEXT(daily!$B11818,"mmmm")</f>
        <v>January</v>
      </c>
      <c r="R11818" s="313" t="str">
        <f t="shared" si="224"/>
        <v>1900</v>
      </c>
    </row>
    <row r="11819" ht="24" customHeight="1" spans="16:18">
      <c r="P11819" s="400" t="str">
        <f>TEXT(daily!$B11819,"mmmm")</f>
        <v>January</v>
      </c>
      <c r="R11819" s="313" t="str">
        <f t="shared" si="224"/>
        <v>1900</v>
      </c>
    </row>
    <row r="11820" ht="24" customHeight="1" spans="16:18">
      <c r="P11820" s="401" t="str">
        <f>TEXT(daily!$B11820,"mmmm")</f>
        <v>January</v>
      </c>
      <c r="R11820" s="313" t="str">
        <f t="shared" si="224"/>
        <v>1900</v>
      </c>
    </row>
    <row r="11821" ht="24" customHeight="1" spans="16:18">
      <c r="P11821" s="400" t="str">
        <f>TEXT(daily!$B11821,"mmmm")</f>
        <v>January</v>
      </c>
      <c r="R11821" s="313" t="str">
        <f t="shared" si="224"/>
        <v>1900</v>
      </c>
    </row>
    <row r="11822" ht="24" customHeight="1" spans="16:18">
      <c r="P11822" s="401" t="str">
        <f>TEXT(daily!$B11822,"mmmm")</f>
        <v>January</v>
      </c>
      <c r="R11822" s="313" t="str">
        <f t="shared" si="224"/>
        <v>1900</v>
      </c>
    </row>
    <row r="11823" ht="24" customHeight="1" spans="16:18">
      <c r="P11823" s="400" t="str">
        <f>TEXT(daily!$B11823,"mmmm")</f>
        <v>January</v>
      </c>
      <c r="R11823" s="313" t="str">
        <f t="shared" si="224"/>
        <v>1900</v>
      </c>
    </row>
    <row r="11824" ht="24" customHeight="1" spans="16:18">
      <c r="P11824" s="401" t="str">
        <f>TEXT(daily!$B11824,"mmmm")</f>
        <v>January</v>
      </c>
      <c r="R11824" s="313" t="str">
        <f t="shared" si="224"/>
        <v>1900</v>
      </c>
    </row>
    <row r="11825" ht="24" customHeight="1" spans="16:18">
      <c r="P11825" s="400" t="str">
        <f>TEXT(daily!$B11825,"mmmm")</f>
        <v>January</v>
      </c>
      <c r="R11825" s="313" t="str">
        <f t="shared" si="224"/>
        <v>1900</v>
      </c>
    </row>
    <row r="11826" ht="24" customHeight="1" spans="16:18">
      <c r="P11826" s="401" t="str">
        <f>TEXT(daily!$B11826,"mmmm")</f>
        <v>January</v>
      </c>
      <c r="R11826" s="313" t="str">
        <f t="shared" si="224"/>
        <v>1900</v>
      </c>
    </row>
    <row r="11827" ht="24" customHeight="1" spans="16:18">
      <c r="P11827" s="400" t="str">
        <f>TEXT(daily!$B11827,"mmmm")</f>
        <v>January</v>
      </c>
      <c r="R11827" s="313" t="str">
        <f t="shared" si="224"/>
        <v>1900</v>
      </c>
    </row>
    <row r="11828" ht="24" customHeight="1" spans="16:18">
      <c r="P11828" s="401" t="str">
        <f>TEXT(daily!$B11828,"mmmm")</f>
        <v>January</v>
      </c>
      <c r="R11828" s="313" t="str">
        <f t="shared" si="224"/>
        <v>1900</v>
      </c>
    </row>
    <row r="11829" ht="24" customHeight="1" spans="16:18">
      <c r="P11829" s="400" t="str">
        <f>TEXT(daily!$B11829,"mmmm")</f>
        <v>January</v>
      </c>
      <c r="R11829" s="313" t="str">
        <f t="shared" si="224"/>
        <v>1900</v>
      </c>
    </row>
    <row r="11830" ht="24" customHeight="1" spans="16:18">
      <c r="P11830" s="401" t="str">
        <f>TEXT(daily!$B11830,"mmmm")</f>
        <v>January</v>
      </c>
      <c r="R11830" s="313" t="str">
        <f t="shared" si="224"/>
        <v>1900</v>
      </c>
    </row>
    <row r="11831" ht="24" customHeight="1" spans="16:18">
      <c r="P11831" s="400" t="str">
        <f>TEXT(daily!$B11831,"mmmm")</f>
        <v>January</v>
      </c>
      <c r="R11831" s="313" t="str">
        <f t="shared" si="224"/>
        <v>1900</v>
      </c>
    </row>
    <row r="11832" ht="24" customHeight="1" spans="16:18">
      <c r="P11832" s="401" t="str">
        <f>TEXT(daily!$B11832,"mmmm")</f>
        <v>January</v>
      </c>
      <c r="R11832" s="313" t="str">
        <f t="shared" si="224"/>
        <v>1900</v>
      </c>
    </row>
    <row r="11833" ht="24" customHeight="1" spans="16:18">
      <c r="P11833" s="400" t="str">
        <f>TEXT(daily!$B11833,"mmmm")</f>
        <v>January</v>
      </c>
      <c r="R11833" s="313" t="str">
        <f t="shared" si="224"/>
        <v>1900</v>
      </c>
    </row>
    <row r="11834" ht="24" customHeight="1" spans="16:18">
      <c r="P11834" s="401" t="str">
        <f>TEXT(daily!$B11834,"mmmm")</f>
        <v>January</v>
      </c>
      <c r="R11834" s="313" t="str">
        <f t="shared" si="224"/>
        <v>1900</v>
      </c>
    </row>
    <row r="11835" ht="24" customHeight="1" spans="16:18">
      <c r="P11835" s="400" t="str">
        <f>TEXT(daily!$B11835,"mmmm")</f>
        <v>January</v>
      </c>
      <c r="R11835" s="313" t="str">
        <f t="shared" si="224"/>
        <v>1900</v>
      </c>
    </row>
    <row r="11836" ht="24" customHeight="1" spans="16:18">
      <c r="P11836" s="401" t="str">
        <f>TEXT(daily!$B11836,"mmmm")</f>
        <v>January</v>
      </c>
      <c r="R11836" s="313" t="str">
        <f t="shared" si="224"/>
        <v>1900</v>
      </c>
    </row>
    <row r="11837" ht="24" customHeight="1" spans="16:18">
      <c r="P11837" s="400" t="str">
        <f>TEXT(daily!$B11837,"mmmm")</f>
        <v>January</v>
      </c>
      <c r="R11837" s="313" t="str">
        <f t="shared" si="224"/>
        <v>1900</v>
      </c>
    </row>
    <row r="11838" ht="24" customHeight="1" spans="16:18">
      <c r="P11838" s="401" t="str">
        <f>TEXT(daily!$B11838,"mmmm")</f>
        <v>January</v>
      </c>
      <c r="R11838" s="313" t="str">
        <f t="shared" si="224"/>
        <v>1900</v>
      </c>
    </row>
    <row r="11839" ht="24" customHeight="1" spans="16:18">
      <c r="P11839" s="400" t="str">
        <f>TEXT(daily!$B11839,"mmmm")</f>
        <v>January</v>
      </c>
      <c r="R11839" s="313" t="str">
        <f t="shared" si="224"/>
        <v>1900</v>
      </c>
    </row>
    <row r="11840" ht="24" customHeight="1" spans="16:18">
      <c r="P11840" s="401" t="str">
        <f>TEXT(daily!$B11840,"mmmm")</f>
        <v>January</v>
      </c>
      <c r="R11840" s="313" t="str">
        <f t="shared" si="224"/>
        <v>1900</v>
      </c>
    </row>
    <row r="11841" ht="24" customHeight="1" spans="16:18">
      <c r="P11841" s="400" t="str">
        <f>TEXT(daily!$B11841,"mmmm")</f>
        <v>January</v>
      </c>
      <c r="R11841" s="313" t="str">
        <f t="shared" si="224"/>
        <v>1900</v>
      </c>
    </row>
    <row r="11842" ht="24" customHeight="1" spans="16:18">
      <c r="P11842" s="401" t="str">
        <f>TEXT(daily!$B11842,"mmmm")</f>
        <v>January</v>
      </c>
      <c r="R11842" s="313" t="str">
        <f t="shared" si="224"/>
        <v>1900</v>
      </c>
    </row>
    <row r="11843" ht="24" customHeight="1" spans="16:18">
      <c r="P11843" s="400" t="str">
        <f>TEXT(daily!$B11843,"mmmm")</f>
        <v>January</v>
      </c>
      <c r="R11843" s="313" t="str">
        <f t="shared" si="224"/>
        <v>1900</v>
      </c>
    </row>
    <row r="11844" ht="24" customHeight="1" spans="16:18">
      <c r="P11844" s="401" t="str">
        <f>TEXT(daily!$B11844,"mmmm")</f>
        <v>January</v>
      </c>
      <c r="R11844" s="313" t="str">
        <f t="shared" si="224"/>
        <v>1900</v>
      </c>
    </row>
    <row r="11845" ht="24" customHeight="1" spans="16:18">
      <c r="P11845" s="400" t="str">
        <f>TEXT(daily!$B11845,"mmmm")</f>
        <v>January</v>
      </c>
      <c r="R11845" s="313" t="str">
        <f t="shared" si="224"/>
        <v>1900</v>
      </c>
    </row>
    <row r="11846" ht="24" customHeight="1" spans="16:18">
      <c r="P11846" s="401" t="str">
        <f>TEXT(daily!$B11846,"mmmm")</f>
        <v>January</v>
      </c>
      <c r="R11846" s="313" t="str">
        <f t="shared" si="224"/>
        <v>1900</v>
      </c>
    </row>
    <row r="11847" ht="24" customHeight="1" spans="16:18">
      <c r="P11847" s="400" t="str">
        <f>TEXT(daily!$B11847,"mmmm")</f>
        <v>January</v>
      </c>
      <c r="R11847" s="313" t="str">
        <f t="shared" si="224"/>
        <v>1900</v>
      </c>
    </row>
    <row r="11848" ht="24" customHeight="1" spans="16:18">
      <c r="P11848" s="401" t="str">
        <f>TEXT(daily!$B11848,"mmmm")</f>
        <v>January</v>
      </c>
      <c r="R11848" s="313" t="str">
        <f t="shared" si="224"/>
        <v>1900</v>
      </c>
    </row>
    <row r="11849" ht="24" customHeight="1" spans="16:18">
      <c r="P11849" s="400" t="str">
        <f>TEXT(daily!$B11849,"mmmm")</f>
        <v>January</v>
      </c>
      <c r="R11849" s="313" t="str">
        <f t="shared" si="224"/>
        <v>1900</v>
      </c>
    </row>
    <row r="11850" ht="24" customHeight="1" spans="16:18">
      <c r="P11850" s="401" t="str">
        <f>TEXT(daily!$B11850,"mmmm")</f>
        <v>January</v>
      </c>
      <c r="R11850" s="313" t="str">
        <f t="shared" si="224"/>
        <v>1900</v>
      </c>
    </row>
    <row r="11851" ht="24" customHeight="1" spans="16:18">
      <c r="P11851" s="400" t="str">
        <f>TEXT(daily!$B11851,"mmmm")</f>
        <v>January</v>
      </c>
      <c r="R11851" s="313" t="str">
        <f t="shared" si="224"/>
        <v>1900</v>
      </c>
    </row>
    <row r="11852" ht="24" customHeight="1" spans="16:18">
      <c r="P11852" s="401" t="str">
        <f>TEXT(daily!$B11852,"mmmm")</f>
        <v>January</v>
      </c>
      <c r="R11852" s="313" t="str">
        <f t="shared" si="224"/>
        <v>1900</v>
      </c>
    </row>
    <row r="11853" ht="24" customHeight="1" spans="16:18">
      <c r="P11853" s="400" t="str">
        <f>TEXT(daily!$B11853,"mmmm")</f>
        <v>January</v>
      </c>
      <c r="R11853" s="313" t="str">
        <f t="shared" si="224"/>
        <v>1900</v>
      </c>
    </row>
    <row r="11854" ht="24" customHeight="1" spans="16:18">
      <c r="P11854" s="401" t="str">
        <f>TEXT(daily!$B11854,"mmmm")</f>
        <v>January</v>
      </c>
      <c r="R11854" s="313" t="str">
        <f t="shared" si="224"/>
        <v>1900</v>
      </c>
    </row>
    <row r="11855" ht="24" customHeight="1" spans="16:18">
      <c r="P11855" s="400" t="str">
        <f>TEXT(daily!$B11855,"mmmm")</f>
        <v>January</v>
      </c>
      <c r="R11855" s="313" t="str">
        <f t="shared" ref="R11855:R11918" si="225">TEXT(B11855,"yyyy")</f>
        <v>1900</v>
      </c>
    </row>
    <row r="11856" ht="24" customHeight="1" spans="16:18">
      <c r="P11856" s="401" t="str">
        <f>TEXT(daily!$B11856,"mmmm")</f>
        <v>January</v>
      </c>
      <c r="R11856" s="313" t="str">
        <f t="shared" si="225"/>
        <v>1900</v>
      </c>
    </row>
    <row r="11857" ht="24" customHeight="1" spans="16:18">
      <c r="P11857" s="400" t="str">
        <f>TEXT(daily!$B11857,"mmmm")</f>
        <v>January</v>
      </c>
      <c r="R11857" s="313" t="str">
        <f t="shared" si="225"/>
        <v>1900</v>
      </c>
    </row>
    <row r="11858" ht="24" customHeight="1" spans="16:18">
      <c r="P11858" s="401" t="str">
        <f>TEXT(daily!$B11858,"mmmm")</f>
        <v>January</v>
      </c>
      <c r="R11858" s="313" t="str">
        <f t="shared" si="225"/>
        <v>1900</v>
      </c>
    </row>
    <row r="11859" ht="24" customHeight="1" spans="16:18">
      <c r="P11859" s="400" t="str">
        <f>TEXT(daily!$B11859,"mmmm")</f>
        <v>January</v>
      </c>
      <c r="R11859" s="313" t="str">
        <f t="shared" si="225"/>
        <v>1900</v>
      </c>
    </row>
    <row r="11860" ht="24" customHeight="1" spans="16:18">
      <c r="P11860" s="401" t="str">
        <f>TEXT(daily!$B11860,"mmmm")</f>
        <v>January</v>
      </c>
      <c r="R11860" s="313" t="str">
        <f t="shared" si="225"/>
        <v>1900</v>
      </c>
    </row>
    <row r="11861" ht="24" customHeight="1" spans="16:18">
      <c r="P11861" s="400" t="str">
        <f>TEXT(daily!$B11861,"mmmm")</f>
        <v>January</v>
      </c>
      <c r="R11861" s="313" t="str">
        <f t="shared" si="225"/>
        <v>1900</v>
      </c>
    </row>
    <row r="11862" ht="24" customHeight="1" spans="16:18">
      <c r="P11862" s="401" t="str">
        <f>TEXT(daily!$B11862,"mmmm")</f>
        <v>January</v>
      </c>
      <c r="R11862" s="313" t="str">
        <f t="shared" si="225"/>
        <v>1900</v>
      </c>
    </row>
    <row r="11863" ht="24" customHeight="1" spans="16:18">
      <c r="P11863" s="400" t="str">
        <f>TEXT(daily!$B11863,"mmmm")</f>
        <v>January</v>
      </c>
      <c r="R11863" s="313" t="str">
        <f t="shared" si="225"/>
        <v>1900</v>
      </c>
    </row>
    <row r="11864" ht="24" customHeight="1" spans="16:18">
      <c r="P11864" s="401" t="str">
        <f>TEXT(daily!$B11864,"mmmm")</f>
        <v>January</v>
      </c>
      <c r="R11864" s="313" t="str">
        <f t="shared" si="225"/>
        <v>1900</v>
      </c>
    </row>
    <row r="11865" ht="24" customHeight="1" spans="16:18">
      <c r="P11865" s="400" t="str">
        <f>TEXT(daily!$B11865,"mmmm")</f>
        <v>January</v>
      </c>
      <c r="R11865" s="313" t="str">
        <f t="shared" si="225"/>
        <v>1900</v>
      </c>
    </row>
    <row r="11866" ht="24" customHeight="1" spans="16:18">
      <c r="P11866" s="401" t="str">
        <f>TEXT(daily!$B11866,"mmmm")</f>
        <v>January</v>
      </c>
      <c r="R11866" s="313" t="str">
        <f t="shared" si="225"/>
        <v>1900</v>
      </c>
    </row>
    <row r="11867" ht="24" customHeight="1" spans="16:18">
      <c r="P11867" s="400" t="str">
        <f>TEXT(daily!$B11867,"mmmm")</f>
        <v>January</v>
      </c>
      <c r="R11867" s="313" t="str">
        <f t="shared" si="225"/>
        <v>1900</v>
      </c>
    </row>
    <row r="11868" ht="24" customHeight="1" spans="16:18">
      <c r="P11868" s="401" t="str">
        <f>TEXT(daily!$B11868,"mmmm")</f>
        <v>January</v>
      </c>
      <c r="R11868" s="313" t="str">
        <f t="shared" si="225"/>
        <v>1900</v>
      </c>
    </row>
    <row r="11869" ht="24" customHeight="1" spans="16:18">
      <c r="P11869" s="400" t="str">
        <f>TEXT(daily!$B11869,"mmmm")</f>
        <v>January</v>
      </c>
      <c r="R11869" s="313" t="str">
        <f t="shared" si="225"/>
        <v>1900</v>
      </c>
    </row>
    <row r="11870" ht="24" customHeight="1" spans="16:18">
      <c r="P11870" s="401" t="str">
        <f>TEXT(daily!$B11870,"mmmm")</f>
        <v>January</v>
      </c>
      <c r="R11870" s="313" t="str">
        <f t="shared" si="225"/>
        <v>1900</v>
      </c>
    </row>
    <row r="11871" ht="24" customHeight="1" spans="16:18">
      <c r="P11871" s="400" t="str">
        <f>TEXT(daily!$B11871,"mmmm")</f>
        <v>January</v>
      </c>
      <c r="R11871" s="313" t="str">
        <f t="shared" si="225"/>
        <v>1900</v>
      </c>
    </row>
    <row r="11872" ht="24" customHeight="1" spans="16:18">
      <c r="P11872" s="401" t="str">
        <f>TEXT(daily!$B11872,"mmmm")</f>
        <v>January</v>
      </c>
      <c r="R11872" s="313" t="str">
        <f t="shared" si="225"/>
        <v>1900</v>
      </c>
    </row>
    <row r="11873" ht="24" customHeight="1" spans="16:18">
      <c r="P11873" s="400" t="str">
        <f>TEXT(daily!$B11873,"mmmm")</f>
        <v>January</v>
      </c>
      <c r="R11873" s="313" t="str">
        <f t="shared" si="225"/>
        <v>1900</v>
      </c>
    </row>
    <row r="11874" ht="24" customHeight="1" spans="16:18">
      <c r="P11874" s="401" t="str">
        <f>TEXT(daily!$B11874,"mmmm")</f>
        <v>January</v>
      </c>
      <c r="R11874" s="313" t="str">
        <f t="shared" si="225"/>
        <v>1900</v>
      </c>
    </row>
    <row r="11875" ht="24" customHeight="1" spans="16:18">
      <c r="P11875" s="400" t="str">
        <f>TEXT(daily!$B11875,"mmmm")</f>
        <v>January</v>
      </c>
      <c r="R11875" s="313" t="str">
        <f t="shared" si="225"/>
        <v>1900</v>
      </c>
    </row>
    <row r="11876" ht="24" customHeight="1" spans="16:18">
      <c r="P11876" s="401" t="str">
        <f>TEXT(daily!$B11876,"mmmm")</f>
        <v>January</v>
      </c>
      <c r="R11876" s="313" t="str">
        <f t="shared" si="225"/>
        <v>1900</v>
      </c>
    </row>
    <row r="11877" ht="24" customHeight="1" spans="16:18">
      <c r="P11877" s="400" t="str">
        <f>TEXT(daily!$B11877,"mmmm")</f>
        <v>January</v>
      </c>
      <c r="R11877" s="313" t="str">
        <f t="shared" si="225"/>
        <v>1900</v>
      </c>
    </row>
    <row r="11878" ht="24" customHeight="1" spans="16:18">
      <c r="P11878" s="401" t="str">
        <f>TEXT(daily!$B11878,"mmmm")</f>
        <v>January</v>
      </c>
      <c r="R11878" s="313" t="str">
        <f t="shared" si="225"/>
        <v>1900</v>
      </c>
    </row>
    <row r="11879" ht="24" customHeight="1" spans="16:18">
      <c r="P11879" s="400" t="str">
        <f>TEXT(daily!$B11879,"mmmm")</f>
        <v>January</v>
      </c>
      <c r="R11879" s="313" t="str">
        <f t="shared" si="225"/>
        <v>1900</v>
      </c>
    </row>
    <row r="11880" ht="24" customHeight="1" spans="16:18">
      <c r="P11880" s="401" t="str">
        <f>TEXT(daily!$B11880,"mmmm")</f>
        <v>January</v>
      </c>
      <c r="R11880" s="313" t="str">
        <f t="shared" si="225"/>
        <v>1900</v>
      </c>
    </row>
    <row r="11881" ht="24" customHeight="1" spans="16:18">
      <c r="P11881" s="400" t="str">
        <f>TEXT(daily!$B11881,"mmmm")</f>
        <v>January</v>
      </c>
      <c r="R11881" s="313" t="str">
        <f t="shared" si="225"/>
        <v>1900</v>
      </c>
    </row>
    <row r="11882" ht="24" customHeight="1" spans="16:18">
      <c r="P11882" s="401" t="str">
        <f>TEXT(daily!$B11882,"mmmm")</f>
        <v>January</v>
      </c>
      <c r="R11882" s="313" t="str">
        <f t="shared" si="225"/>
        <v>1900</v>
      </c>
    </row>
    <row r="11883" ht="24" customHeight="1" spans="16:18">
      <c r="P11883" s="400" t="str">
        <f>TEXT(daily!$B11883,"mmmm")</f>
        <v>January</v>
      </c>
      <c r="R11883" s="313" t="str">
        <f t="shared" si="225"/>
        <v>1900</v>
      </c>
    </row>
    <row r="11884" ht="24" customHeight="1" spans="16:18">
      <c r="P11884" s="401" t="str">
        <f>TEXT(daily!$B11884,"mmmm")</f>
        <v>January</v>
      </c>
      <c r="R11884" s="313" t="str">
        <f t="shared" si="225"/>
        <v>1900</v>
      </c>
    </row>
    <row r="11885" ht="24" customHeight="1" spans="16:18">
      <c r="P11885" s="400" t="str">
        <f>TEXT(daily!$B11885,"mmmm")</f>
        <v>January</v>
      </c>
      <c r="R11885" s="313" t="str">
        <f t="shared" si="225"/>
        <v>1900</v>
      </c>
    </row>
    <row r="11886" ht="24" customHeight="1" spans="16:18">
      <c r="P11886" s="401" t="str">
        <f>TEXT(daily!$B11886,"mmmm")</f>
        <v>January</v>
      </c>
      <c r="R11886" s="313" t="str">
        <f t="shared" si="225"/>
        <v>1900</v>
      </c>
    </row>
    <row r="11887" ht="24" customHeight="1" spans="16:18">
      <c r="P11887" s="400" t="str">
        <f>TEXT(daily!$B11887,"mmmm")</f>
        <v>January</v>
      </c>
      <c r="R11887" s="313" t="str">
        <f t="shared" si="225"/>
        <v>1900</v>
      </c>
    </row>
    <row r="11888" ht="24" customHeight="1" spans="16:18">
      <c r="P11888" s="401" t="str">
        <f>TEXT(daily!$B11888,"mmmm")</f>
        <v>January</v>
      </c>
      <c r="R11888" s="313" t="str">
        <f t="shared" si="225"/>
        <v>1900</v>
      </c>
    </row>
    <row r="11889" ht="24" customHeight="1" spans="16:18">
      <c r="P11889" s="400" t="str">
        <f>TEXT(daily!$B11889,"mmmm")</f>
        <v>January</v>
      </c>
      <c r="R11889" s="313" t="str">
        <f t="shared" si="225"/>
        <v>1900</v>
      </c>
    </row>
    <row r="11890" ht="24" customHeight="1" spans="16:18">
      <c r="P11890" s="401" t="str">
        <f>TEXT(daily!$B11890,"mmmm")</f>
        <v>January</v>
      </c>
      <c r="R11890" s="313" t="str">
        <f t="shared" si="225"/>
        <v>1900</v>
      </c>
    </row>
    <row r="11891" ht="24" customHeight="1" spans="16:18">
      <c r="P11891" s="400" t="str">
        <f>TEXT(daily!$B11891,"mmmm")</f>
        <v>January</v>
      </c>
      <c r="R11891" s="313" t="str">
        <f t="shared" si="225"/>
        <v>1900</v>
      </c>
    </row>
    <row r="11892" ht="24" customHeight="1" spans="16:18">
      <c r="P11892" s="401" t="str">
        <f>TEXT(daily!$B11892,"mmmm")</f>
        <v>January</v>
      </c>
      <c r="R11892" s="313" t="str">
        <f t="shared" si="225"/>
        <v>1900</v>
      </c>
    </row>
    <row r="11893" ht="24" customHeight="1" spans="16:18">
      <c r="P11893" s="400" t="str">
        <f>TEXT(daily!$B11893,"mmmm")</f>
        <v>January</v>
      </c>
      <c r="R11893" s="313" t="str">
        <f t="shared" si="225"/>
        <v>1900</v>
      </c>
    </row>
    <row r="11894" ht="24" customHeight="1" spans="16:18">
      <c r="P11894" s="401" t="str">
        <f>TEXT(daily!$B11894,"mmmm")</f>
        <v>January</v>
      </c>
      <c r="R11894" s="313" t="str">
        <f t="shared" si="225"/>
        <v>1900</v>
      </c>
    </row>
    <row r="11895" ht="24" customHeight="1" spans="16:18">
      <c r="P11895" s="400" t="str">
        <f>TEXT(daily!$B11895,"mmmm")</f>
        <v>January</v>
      </c>
      <c r="R11895" s="313" t="str">
        <f t="shared" si="225"/>
        <v>1900</v>
      </c>
    </row>
    <row r="11896" ht="24" customHeight="1" spans="16:18">
      <c r="P11896" s="401" t="str">
        <f>TEXT(daily!$B11896,"mmmm")</f>
        <v>January</v>
      </c>
      <c r="R11896" s="313" t="str">
        <f t="shared" si="225"/>
        <v>1900</v>
      </c>
    </row>
    <row r="11897" ht="24" customHeight="1" spans="16:18">
      <c r="P11897" s="400" t="str">
        <f>TEXT(daily!$B11897,"mmmm")</f>
        <v>January</v>
      </c>
      <c r="R11897" s="313" t="str">
        <f t="shared" si="225"/>
        <v>1900</v>
      </c>
    </row>
    <row r="11898" ht="24" customHeight="1" spans="16:18">
      <c r="P11898" s="401" t="str">
        <f>TEXT(daily!$B11898,"mmmm")</f>
        <v>January</v>
      </c>
      <c r="R11898" s="313" t="str">
        <f t="shared" si="225"/>
        <v>1900</v>
      </c>
    </row>
    <row r="11899" ht="24" customHeight="1" spans="16:18">
      <c r="P11899" s="400" t="str">
        <f>TEXT(daily!$B11899,"mmmm")</f>
        <v>January</v>
      </c>
      <c r="R11899" s="313" t="str">
        <f t="shared" si="225"/>
        <v>1900</v>
      </c>
    </row>
    <row r="11900" ht="24" customHeight="1" spans="16:18">
      <c r="P11900" s="401" t="str">
        <f>TEXT(daily!$B11900,"mmmm")</f>
        <v>January</v>
      </c>
      <c r="R11900" s="313" t="str">
        <f t="shared" si="225"/>
        <v>1900</v>
      </c>
    </row>
    <row r="11901" ht="24" customHeight="1" spans="16:18">
      <c r="P11901" s="400" t="str">
        <f>TEXT(daily!$B11901,"mmmm")</f>
        <v>January</v>
      </c>
      <c r="R11901" s="313" t="str">
        <f t="shared" si="225"/>
        <v>1900</v>
      </c>
    </row>
    <row r="11902" ht="24" customHeight="1" spans="16:18">
      <c r="P11902" s="401" t="str">
        <f>TEXT(daily!$B11902,"mmmm")</f>
        <v>January</v>
      </c>
      <c r="R11902" s="313" t="str">
        <f t="shared" si="225"/>
        <v>1900</v>
      </c>
    </row>
    <row r="11903" ht="24" customHeight="1" spans="16:18">
      <c r="P11903" s="400" t="str">
        <f>TEXT(daily!$B11903,"mmmm")</f>
        <v>January</v>
      </c>
      <c r="R11903" s="313" t="str">
        <f t="shared" si="225"/>
        <v>1900</v>
      </c>
    </row>
    <row r="11904" ht="24" customHeight="1" spans="16:18">
      <c r="P11904" s="401" t="str">
        <f>TEXT(daily!$B11904,"mmmm")</f>
        <v>January</v>
      </c>
      <c r="R11904" s="313" t="str">
        <f t="shared" si="225"/>
        <v>1900</v>
      </c>
    </row>
    <row r="11905" ht="24" customHeight="1" spans="16:18">
      <c r="P11905" s="400" t="str">
        <f>TEXT(daily!$B11905,"mmmm")</f>
        <v>January</v>
      </c>
      <c r="R11905" s="313" t="str">
        <f t="shared" si="225"/>
        <v>1900</v>
      </c>
    </row>
    <row r="11906" ht="24" customHeight="1" spans="16:18">
      <c r="P11906" s="401" t="str">
        <f>TEXT(daily!$B11906,"mmmm")</f>
        <v>January</v>
      </c>
      <c r="R11906" s="313" t="str">
        <f t="shared" si="225"/>
        <v>1900</v>
      </c>
    </row>
    <row r="11907" ht="24" customHeight="1" spans="16:18">
      <c r="P11907" s="400" t="str">
        <f>TEXT(daily!$B11907,"mmmm")</f>
        <v>January</v>
      </c>
      <c r="R11907" s="313" t="str">
        <f t="shared" si="225"/>
        <v>1900</v>
      </c>
    </row>
    <row r="11908" ht="24" customHeight="1" spans="16:18">
      <c r="P11908" s="401" t="str">
        <f>TEXT(daily!$B11908,"mmmm")</f>
        <v>January</v>
      </c>
      <c r="R11908" s="313" t="str">
        <f t="shared" si="225"/>
        <v>1900</v>
      </c>
    </row>
    <row r="11909" ht="24" customHeight="1" spans="16:18">
      <c r="P11909" s="400" t="str">
        <f>TEXT(daily!$B11909,"mmmm")</f>
        <v>January</v>
      </c>
      <c r="R11909" s="313" t="str">
        <f t="shared" si="225"/>
        <v>1900</v>
      </c>
    </row>
    <row r="11910" ht="24" customHeight="1" spans="16:18">
      <c r="P11910" s="401" t="str">
        <f>TEXT(daily!$B11910,"mmmm")</f>
        <v>January</v>
      </c>
      <c r="R11910" s="313" t="str">
        <f t="shared" si="225"/>
        <v>1900</v>
      </c>
    </row>
    <row r="11911" ht="24" customHeight="1" spans="16:18">
      <c r="P11911" s="400" t="str">
        <f>TEXT(daily!$B11911,"mmmm")</f>
        <v>January</v>
      </c>
      <c r="R11911" s="313" t="str">
        <f t="shared" si="225"/>
        <v>1900</v>
      </c>
    </row>
    <row r="11912" ht="24" customHeight="1" spans="16:18">
      <c r="P11912" s="401" t="str">
        <f>TEXT(daily!$B11912,"mmmm")</f>
        <v>January</v>
      </c>
      <c r="R11912" s="313" t="str">
        <f t="shared" si="225"/>
        <v>1900</v>
      </c>
    </row>
    <row r="11913" ht="24" customHeight="1" spans="16:18">
      <c r="P11913" s="400" t="str">
        <f>TEXT(daily!$B11913,"mmmm")</f>
        <v>January</v>
      </c>
      <c r="R11913" s="313" t="str">
        <f t="shared" si="225"/>
        <v>1900</v>
      </c>
    </row>
    <row r="11914" ht="24" customHeight="1" spans="16:18">
      <c r="P11914" s="401" t="str">
        <f>TEXT(daily!$B11914,"mmmm")</f>
        <v>January</v>
      </c>
      <c r="R11914" s="313" t="str">
        <f t="shared" si="225"/>
        <v>1900</v>
      </c>
    </row>
    <row r="11915" ht="24" customHeight="1" spans="16:18">
      <c r="P11915" s="400" t="str">
        <f>TEXT(daily!$B11915,"mmmm")</f>
        <v>January</v>
      </c>
      <c r="R11915" s="313" t="str">
        <f t="shared" si="225"/>
        <v>1900</v>
      </c>
    </row>
    <row r="11916" ht="24" customHeight="1" spans="16:18">
      <c r="P11916" s="401" t="str">
        <f>TEXT(daily!$B11916,"mmmm")</f>
        <v>January</v>
      </c>
      <c r="R11916" s="313" t="str">
        <f t="shared" si="225"/>
        <v>1900</v>
      </c>
    </row>
    <row r="11917" ht="24" customHeight="1" spans="16:18">
      <c r="P11917" s="400" t="str">
        <f>TEXT(daily!$B11917,"mmmm")</f>
        <v>January</v>
      </c>
      <c r="R11917" s="313" t="str">
        <f t="shared" si="225"/>
        <v>1900</v>
      </c>
    </row>
    <row r="11918" ht="24" customHeight="1" spans="16:18">
      <c r="P11918" s="401" t="str">
        <f>TEXT(daily!$B11918,"mmmm")</f>
        <v>January</v>
      </c>
      <c r="R11918" s="313" t="str">
        <f t="shared" si="225"/>
        <v>1900</v>
      </c>
    </row>
    <row r="11919" ht="24" customHeight="1" spans="16:18">
      <c r="P11919" s="400" t="str">
        <f>TEXT(daily!$B11919,"mmmm")</f>
        <v>January</v>
      </c>
      <c r="R11919" s="313" t="str">
        <f t="shared" ref="R11919:R11982" si="226">TEXT(B11919,"yyyy")</f>
        <v>1900</v>
      </c>
    </row>
    <row r="11920" ht="24" customHeight="1" spans="16:18">
      <c r="P11920" s="401" t="str">
        <f>TEXT(daily!$B11920,"mmmm")</f>
        <v>January</v>
      </c>
      <c r="R11920" s="313" t="str">
        <f t="shared" si="226"/>
        <v>1900</v>
      </c>
    </row>
    <row r="11921" ht="24" customHeight="1" spans="16:18">
      <c r="P11921" s="400" t="str">
        <f>TEXT(daily!$B11921,"mmmm")</f>
        <v>January</v>
      </c>
      <c r="R11921" s="313" t="str">
        <f t="shared" si="226"/>
        <v>1900</v>
      </c>
    </row>
    <row r="11922" ht="24" customHeight="1" spans="16:18">
      <c r="P11922" s="401" t="str">
        <f>TEXT(daily!$B11922,"mmmm")</f>
        <v>January</v>
      </c>
      <c r="R11922" s="313" t="str">
        <f t="shared" si="226"/>
        <v>1900</v>
      </c>
    </row>
    <row r="11923" ht="24" customHeight="1" spans="16:18">
      <c r="P11923" s="400" t="str">
        <f>TEXT(daily!$B11923,"mmmm")</f>
        <v>January</v>
      </c>
      <c r="R11923" s="313" t="str">
        <f t="shared" si="226"/>
        <v>1900</v>
      </c>
    </row>
    <row r="11924" ht="24" customHeight="1" spans="16:18">
      <c r="P11924" s="401" t="str">
        <f>TEXT(daily!$B11924,"mmmm")</f>
        <v>January</v>
      </c>
      <c r="R11924" s="313" t="str">
        <f t="shared" si="226"/>
        <v>1900</v>
      </c>
    </row>
    <row r="11925" ht="24" customHeight="1" spans="16:18">
      <c r="P11925" s="400" t="str">
        <f>TEXT(daily!$B11925,"mmmm")</f>
        <v>January</v>
      </c>
      <c r="R11925" s="313" t="str">
        <f t="shared" si="226"/>
        <v>1900</v>
      </c>
    </row>
    <row r="11926" ht="24" customHeight="1" spans="16:18">
      <c r="P11926" s="401" t="str">
        <f>TEXT(daily!$B11926,"mmmm")</f>
        <v>January</v>
      </c>
      <c r="R11926" s="313" t="str">
        <f t="shared" si="226"/>
        <v>1900</v>
      </c>
    </row>
    <row r="11927" ht="24" customHeight="1" spans="16:18">
      <c r="P11927" s="400" t="str">
        <f>TEXT(daily!$B11927,"mmmm")</f>
        <v>January</v>
      </c>
      <c r="R11927" s="313" t="str">
        <f t="shared" si="226"/>
        <v>1900</v>
      </c>
    </row>
    <row r="11928" ht="24" customHeight="1" spans="16:18">
      <c r="P11928" s="401" t="str">
        <f>TEXT(daily!$B11928,"mmmm")</f>
        <v>January</v>
      </c>
      <c r="R11928" s="313" t="str">
        <f t="shared" si="226"/>
        <v>1900</v>
      </c>
    </row>
    <row r="11929" ht="24" customHeight="1" spans="16:18">
      <c r="P11929" s="400" t="str">
        <f>TEXT(daily!$B11929,"mmmm")</f>
        <v>January</v>
      </c>
      <c r="R11929" s="313" t="str">
        <f t="shared" si="226"/>
        <v>1900</v>
      </c>
    </row>
    <row r="11930" ht="24" customHeight="1" spans="16:18">
      <c r="P11930" s="401" t="str">
        <f>TEXT(daily!$B11930,"mmmm")</f>
        <v>January</v>
      </c>
      <c r="R11930" s="313" t="str">
        <f t="shared" si="226"/>
        <v>1900</v>
      </c>
    </row>
    <row r="11931" ht="24" customHeight="1" spans="16:18">
      <c r="P11931" s="400" t="str">
        <f>TEXT(daily!$B11931,"mmmm")</f>
        <v>January</v>
      </c>
      <c r="R11931" s="313" t="str">
        <f t="shared" si="226"/>
        <v>1900</v>
      </c>
    </row>
    <row r="11932" ht="24" customHeight="1" spans="16:18">
      <c r="P11932" s="401" t="str">
        <f>TEXT(daily!$B11932,"mmmm")</f>
        <v>January</v>
      </c>
      <c r="R11932" s="313" t="str">
        <f t="shared" si="226"/>
        <v>1900</v>
      </c>
    </row>
    <row r="11933" ht="24" customHeight="1" spans="16:18">
      <c r="P11933" s="400" t="str">
        <f>TEXT(daily!$B11933,"mmmm")</f>
        <v>January</v>
      </c>
      <c r="R11933" s="313" t="str">
        <f t="shared" si="226"/>
        <v>1900</v>
      </c>
    </row>
    <row r="11934" ht="24" customHeight="1" spans="16:18">
      <c r="P11934" s="401" t="str">
        <f>TEXT(daily!$B11934,"mmmm")</f>
        <v>January</v>
      </c>
      <c r="R11934" s="313" t="str">
        <f t="shared" si="226"/>
        <v>1900</v>
      </c>
    </row>
    <row r="11935" ht="24" customHeight="1" spans="16:18">
      <c r="P11935" s="400" t="str">
        <f>TEXT(daily!$B11935,"mmmm")</f>
        <v>January</v>
      </c>
      <c r="R11935" s="313" t="str">
        <f t="shared" si="226"/>
        <v>1900</v>
      </c>
    </row>
    <row r="11936" ht="24" customHeight="1" spans="16:18">
      <c r="P11936" s="401" t="str">
        <f>TEXT(daily!$B11936,"mmmm")</f>
        <v>January</v>
      </c>
      <c r="R11936" s="313" t="str">
        <f t="shared" si="226"/>
        <v>1900</v>
      </c>
    </row>
    <row r="11937" ht="24" customHeight="1" spans="16:18">
      <c r="P11937" s="400" t="str">
        <f>TEXT(daily!$B11937,"mmmm")</f>
        <v>January</v>
      </c>
      <c r="R11937" s="313" t="str">
        <f t="shared" si="226"/>
        <v>1900</v>
      </c>
    </row>
    <row r="11938" ht="24" customHeight="1" spans="16:18">
      <c r="P11938" s="401" t="str">
        <f>TEXT(daily!$B11938,"mmmm")</f>
        <v>January</v>
      </c>
      <c r="R11938" s="313" t="str">
        <f t="shared" si="226"/>
        <v>1900</v>
      </c>
    </row>
    <row r="11939" ht="24" customHeight="1" spans="16:18">
      <c r="P11939" s="400" t="str">
        <f>TEXT(daily!$B11939,"mmmm")</f>
        <v>January</v>
      </c>
      <c r="R11939" s="313" t="str">
        <f t="shared" si="226"/>
        <v>1900</v>
      </c>
    </row>
    <row r="11940" ht="24" customHeight="1" spans="16:18">
      <c r="P11940" s="401" t="str">
        <f>TEXT(daily!$B11940,"mmmm")</f>
        <v>January</v>
      </c>
      <c r="R11940" s="313" t="str">
        <f t="shared" si="226"/>
        <v>1900</v>
      </c>
    </row>
    <row r="11941" ht="24" customHeight="1" spans="16:18">
      <c r="P11941" s="400" t="str">
        <f>TEXT(daily!$B11941,"mmmm")</f>
        <v>January</v>
      </c>
      <c r="R11941" s="313" t="str">
        <f t="shared" si="226"/>
        <v>1900</v>
      </c>
    </row>
    <row r="11942" ht="24" customHeight="1" spans="16:18">
      <c r="P11942" s="401" t="str">
        <f>TEXT(daily!$B11942,"mmmm")</f>
        <v>January</v>
      </c>
      <c r="R11942" s="313" t="str">
        <f t="shared" si="226"/>
        <v>1900</v>
      </c>
    </row>
    <row r="11943" ht="24" customHeight="1" spans="16:18">
      <c r="P11943" s="400" t="str">
        <f>TEXT(daily!$B11943,"mmmm")</f>
        <v>January</v>
      </c>
      <c r="R11943" s="313" t="str">
        <f t="shared" si="226"/>
        <v>1900</v>
      </c>
    </row>
    <row r="11944" ht="24" customHeight="1" spans="16:18">
      <c r="P11944" s="401" t="str">
        <f>TEXT(daily!$B11944,"mmmm")</f>
        <v>January</v>
      </c>
      <c r="R11944" s="313" t="str">
        <f t="shared" si="226"/>
        <v>1900</v>
      </c>
    </row>
    <row r="11945" ht="24" customHeight="1" spans="16:18">
      <c r="P11945" s="400" t="str">
        <f>TEXT(daily!$B11945,"mmmm")</f>
        <v>January</v>
      </c>
      <c r="R11945" s="313" t="str">
        <f t="shared" si="226"/>
        <v>1900</v>
      </c>
    </row>
    <row r="11946" ht="24" customHeight="1" spans="16:18">
      <c r="P11946" s="401" t="str">
        <f>TEXT(daily!$B11946,"mmmm")</f>
        <v>January</v>
      </c>
      <c r="R11946" s="313" t="str">
        <f t="shared" si="226"/>
        <v>1900</v>
      </c>
    </row>
    <row r="11947" ht="24" customHeight="1" spans="16:18">
      <c r="P11947" s="400" t="str">
        <f>TEXT(daily!$B11947,"mmmm")</f>
        <v>January</v>
      </c>
      <c r="R11947" s="313" t="str">
        <f t="shared" si="226"/>
        <v>1900</v>
      </c>
    </row>
    <row r="11948" ht="24" customHeight="1" spans="16:18">
      <c r="P11948" s="401" t="str">
        <f>TEXT(daily!$B11948,"mmmm")</f>
        <v>January</v>
      </c>
      <c r="R11948" s="313" t="str">
        <f t="shared" si="226"/>
        <v>1900</v>
      </c>
    </row>
    <row r="11949" ht="24" customHeight="1" spans="16:18">
      <c r="P11949" s="400" t="str">
        <f>TEXT(daily!$B11949,"mmmm")</f>
        <v>January</v>
      </c>
      <c r="R11949" s="313" t="str">
        <f t="shared" si="226"/>
        <v>1900</v>
      </c>
    </row>
    <row r="11950" ht="24" customHeight="1" spans="16:18">
      <c r="P11950" s="401" t="str">
        <f>TEXT(daily!$B11950,"mmmm")</f>
        <v>January</v>
      </c>
      <c r="R11950" s="313" t="str">
        <f t="shared" si="226"/>
        <v>1900</v>
      </c>
    </row>
    <row r="11951" ht="24" customHeight="1" spans="16:18">
      <c r="P11951" s="400" t="str">
        <f>TEXT(daily!$B11951,"mmmm")</f>
        <v>January</v>
      </c>
      <c r="R11951" s="313" t="str">
        <f t="shared" si="226"/>
        <v>1900</v>
      </c>
    </row>
    <row r="11952" ht="24" customHeight="1" spans="16:18">
      <c r="P11952" s="401" t="str">
        <f>TEXT(daily!$B11952,"mmmm")</f>
        <v>January</v>
      </c>
      <c r="R11952" s="313" t="str">
        <f t="shared" si="226"/>
        <v>1900</v>
      </c>
    </row>
    <row r="11953" ht="24" customHeight="1" spans="16:18">
      <c r="P11953" s="400" t="str">
        <f>TEXT(daily!$B11953,"mmmm")</f>
        <v>January</v>
      </c>
      <c r="R11953" s="313" t="str">
        <f t="shared" si="226"/>
        <v>1900</v>
      </c>
    </row>
    <row r="11954" ht="24" customHeight="1" spans="16:18">
      <c r="P11954" s="401" t="str">
        <f>TEXT(daily!$B11954,"mmmm")</f>
        <v>January</v>
      </c>
      <c r="R11954" s="313" t="str">
        <f t="shared" si="226"/>
        <v>1900</v>
      </c>
    </row>
    <row r="11955" ht="24" customHeight="1" spans="16:18">
      <c r="P11955" s="400" t="str">
        <f>TEXT(daily!$B11955,"mmmm")</f>
        <v>January</v>
      </c>
      <c r="R11955" s="313" t="str">
        <f t="shared" si="226"/>
        <v>1900</v>
      </c>
    </row>
    <row r="11956" ht="24" customHeight="1" spans="16:18">
      <c r="P11956" s="401" t="str">
        <f>TEXT(daily!$B11956,"mmmm")</f>
        <v>January</v>
      </c>
      <c r="R11956" s="313" t="str">
        <f t="shared" si="226"/>
        <v>1900</v>
      </c>
    </row>
    <row r="11957" ht="24" customHeight="1" spans="16:18">
      <c r="P11957" s="400" t="str">
        <f>TEXT(daily!$B11957,"mmmm")</f>
        <v>January</v>
      </c>
      <c r="R11957" s="313" t="str">
        <f t="shared" si="226"/>
        <v>1900</v>
      </c>
    </row>
    <row r="11958" ht="24" customHeight="1" spans="16:18">
      <c r="P11958" s="401" t="str">
        <f>TEXT(daily!$B11958,"mmmm")</f>
        <v>January</v>
      </c>
      <c r="R11958" s="313" t="str">
        <f t="shared" si="226"/>
        <v>1900</v>
      </c>
    </row>
    <row r="11959" ht="24" customHeight="1" spans="16:18">
      <c r="P11959" s="400" t="str">
        <f>TEXT(daily!$B11959,"mmmm")</f>
        <v>January</v>
      </c>
      <c r="R11959" s="313" t="str">
        <f t="shared" si="226"/>
        <v>1900</v>
      </c>
    </row>
    <row r="11960" ht="24" customHeight="1" spans="16:18">
      <c r="P11960" s="401" t="str">
        <f>TEXT(daily!$B11960,"mmmm")</f>
        <v>January</v>
      </c>
      <c r="R11960" s="313" t="str">
        <f t="shared" si="226"/>
        <v>1900</v>
      </c>
    </row>
    <row r="11961" ht="24" customHeight="1" spans="16:18">
      <c r="P11961" s="400" t="str">
        <f>TEXT(daily!$B11961,"mmmm")</f>
        <v>January</v>
      </c>
      <c r="R11961" s="313" t="str">
        <f t="shared" si="226"/>
        <v>1900</v>
      </c>
    </row>
    <row r="11962" ht="24" customHeight="1" spans="16:18">
      <c r="P11962" s="401" t="str">
        <f>TEXT(daily!$B11962,"mmmm")</f>
        <v>January</v>
      </c>
      <c r="R11962" s="313" t="str">
        <f t="shared" si="226"/>
        <v>1900</v>
      </c>
    </row>
    <row r="11963" ht="24" customHeight="1" spans="16:18">
      <c r="P11963" s="400" t="str">
        <f>TEXT(daily!$B11963,"mmmm")</f>
        <v>January</v>
      </c>
      <c r="R11963" s="313" t="str">
        <f t="shared" si="226"/>
        <v>1900</v>
      </c>
    </row>
    <row r="11964" ht="24" customHeight="1" spans="16:18">
      <c r="P11964" s="401" t="str">
        <f>TEXT(daily!$B11964,"mmmm")</f>
        <v>January</v>
      </c>
      <c r="R11964" s="313" t="str">
        <f t="shared" si="226"/>
        <v>1900</v>
      </c>
    </row>
    <row r="11965" ht="24" customHeight="1" spans="16:18">
      <c r="P11965" s="400" t="str">
        <f>TEXT(daily!$B11965,"mmmm")</f>
        <v>January</v>
      </c>
      <c r="R11965" s="313" t="str">
        <f t="shared" si="226"/>
        <v>1900</v>
      </c>
    </row>
    <row r="11966" ht="24" customHeight="1" spans="16:18">
      <c r="P11966" s="401" t="str">
        <f>TEXT(daily!$B11966,"mmmm")</f>
        <v>January</v>
      </c>
      <c r="R11966" s="313" t="str">
        <f t="shared" si="226"/>
        <v>1900</v>
      </c>
    </row>
    <row r="11967" ht="24" customHeight="1" spans="16:18">
      <c r="P11967" s="400" t="str">
        <f>TEXT(daily!$B11967,"mmmm")</f>
        <v>January</v>
      </c>
      <c r="R11967" s="313" t="str">
        <f t="shared" si="226"/>
        <v>1900</v>
      </c>
    </row>
    <row r="11968" ht="24" customHeight="1" spans="16:18">
      <c r="P11968" s="401" t="str">
        <f>TEXT(daily!$B11968,"mmmm")</f>
        <v>January</v>
      </c>
      <c r="R11968" s="313" t="str">
        <f t="shared" si="226"/>
        <v>1900</v>
      </c>
    </row>
    <row r="11969" ht="24" customHeight="1" spans="16:18">
      <c r="P11969" s="400" t="str">
        <f>TEXT(daily!$B11969,"mmmm")</f>
        <v>January</v>
      </c>
      <c r="R11969" s="313" t="str">
        <f t="shared" si="226"/>
        <v>1900</v>
      </c>
    </row>
    <row r="11970" ht="24" customHeight="1" spans="16:18">
      <c r="P11970" s="401" t="str">
        <f>TEXT(daily!$B11970,"mmmm")</f>
        <v>January</v>
      </c>
      <c r="R11970" s="313" t="str">
        <f t="shared" si="226"/>
        <v>1900</v>
      </c>
    </row>
    <row r="11971" ht="24" customHeight="1" spans="16:18">
      <c r="P11971" s="400" t="str">
        <f>TEXT(daily!$B11971,"mmmm")</f>
        <v>January</v>
      </c>
      <c r="R11971" s="313" t="str">
        <f t="shared" si="226"/>
        <v>1900</v>
      </c>
    </row>
    <row r="11972" ht="24" customHeight="1" spans="16:18">
      <c r="P11972" s="401" t="str">
        <f>TEXT(daily!$B11972,"mmmm")</f>
        <v>January</v>
      </c>
      <c r="R11972" s="313" t="str">
        <f t="shared" si="226"/>
        <v>1900</v>
      </c>
    </row>
    <row r="11973" ht="24" customHeight="1" spans="16:18">
      <c r="P11973" s="400" t="str">
        <f>TEXT(daily!$B11973,"mmmm")</f>
        <v>January</v>
      </c>
      <c r="R11973" s="313" t="str">
        <f t="shared" si="226"/>
        <v>1900</v>
      </c>
    </row>
    <row r="11974" ht="24" customHeight="1" spans="16:18">
      <c r="P11974" s="401" t="str">
        <f>TEXT(daily!$B11974,"mmmm")</f>
        <v>January</v>
      </c>
      <c r="R11974" s="313" t="str">
        <f t="shared" si="226"/>
        <v>1900</v>
      </c>
    </row>
    <row r="11975" ht="24" customHeight="1" spans="16:18">
      <c r="P11975" s="400" t="str">
        <f>TEXT(daily!$B11975,"mmmm")</f>
        <v>January</v>
      </c>
      <c r="R11975" s="313" t="str">
        <f t="shared" si="226"/>
        <v>1900</v>
      </c>
    </row>
    <row r="11976" ht="24" customHeight="1" spans="16:18">
      <c r="P11976" s="401" t="str">
        <f>TEXT(daily!$B11976,"mmmm")</f>
        <v>January</v>
      </c>
      <c r="R11976" s="313" t="str">
        <f t="shared" si="226"/>
        <v>1900</v>
      </c>
    </row>
    <row r="11977" ht="24" customHeight="1" spans="16:18">
      <c r="P11977" s="400" t="str">
        <f>TEXT(daily!$B11977,"mmmm")</f>
        <v>January</v>
      </c>
      <c r="R11977" s="313" t="str">
        <f t="shared" si="226"/>
        <v>1900</v>
      </c>
    </row>
    <row r="11978" ht="24" customHeight="1" spans="16:18">
      <c r="P11978" s="401" t="str">
        <f>TEXT(daily!$B11978,"mmmm")</f>
        <v>January</v>
      </c>
      <c r="R11978" s="313" t="str">
        <f t="shared" si="226"/>
        <v>1900</v>
      </c>
    </row>
    <row r="11979" ht="24" customHeight="1" spans="16:18">
      <c r="P11979" s="400" t="str">
        <f>TEXT(daily!$B11979,"mmmm")</f>
        <v>January</v>
      </c>
      <c r="R11979" s="313" t="str">
        <f t="shared" si="226"/>
        <v>1900</v>
      </c>
    </row>
    <row r="11980" ht="24" customHeight="1" spans="16:18">
      <c r="P11980" s="401" t="str">
        <f>TEXT(daily!$B11980,"mmmm")</f>
        <v>January</v>
      </c>
      <c r="R11980" s="313" t="str">
        <f t="shared" si="226"/>
        <v>1900</v>
      </c>
    </row>
    <row r="11981" ht="24" customHeight="1" spans="16:18">
      <c r="P11981" s="400" t="str">
        <f>TEXT(daily!$B11981,"mmmm")</f>
        <v>January</v>
      </c>
      <c r="R11981" s="313" t="str">
        <f t="shared" si="226"/>
        <v>1900</v>
      </c>
    </row>
    <row r="11982" ht="24" customHeight="1" spans="16:18">
      <c r="P11982" s="401" t="str">
        <f>TEXT(daily!$B11982,"mmmm")</f>
        <v>January</v>
      </c>
      <c r="R11982" s="313" t="str">
        <f t="shared" si="226"/>
        <v>1900</v>
      </c>
    </row>
    <row r="11983" ht="24" customHeight="1" spans="16:18">
      <c r="P11983" s="400" t="str">
        <f>TEXT(daily!$B11983,"mmmm")</f>
        <v>January</v>
      </c>
      <c r="R11983" s="313" t="str">
        <f t="shared" ref="R11983:R12046" si="227">TEXT(B11983,"yyyy")</f>
        <v>1900</v>
      </c>
    </row>
    <row r="11984" ht="24" customHeight="1" spans="16:18">
      <c r="P11984" s="401" t="str">
        <f>TEXT(daily!$B11984,"mmmm")</f>
        <v>January</v>
      </c>
      <c r="R11984" s="313" t="str">
        <f t="shared" si="227"/>
        <v>1900</v>
      </c>
    </row>
    <row r="11985" ht="24" customHeight="1" spans="16:18">
      <c r="P11985" s="400" t="str">
        <f>TEXT(daily!$B11985,"mmmm")</f>
        <v>January</v>
      </c>
      <c r="R11985" s="313" t="str">
        <f t="shared" si="227"/>
        <v>1900</v>
      </c>
    </row>
    <row r="11986" ht="24" customHeight="1" spans="16:18">
      <c r="P11986" s="401" t="str">
        <f>TEXT(daily!$B11986,"mmmm")</f>
        <v>January</v>
      </c>
      <c r="R11986" s="313" t="str">
        <f t="shared" si="227"/>
        <v>1900</v>
      </c>
    </row>
    <row r="11987" ht="24" customHeight="1" spans="16:18">
      <c r="P11987" s="400" t="str">
        <f>TEXT(daily!$B11987,"mmmm")</f>
        <v>January</v>
      </c>
      <c r="R11987" s="313" t="str">
        <f t="shared" si="227"/>
        <v>1900</v>
      </c>
    </row>
    <row r="11988" ht="24" customHeight="1" spans="16:18">
      <c r="P11988" s="401" t="str">
        <f>TEXT(daily!$B11988,"mmmm")</f>
        <v>January</v>
      </c>
      <c r="R11988" s="313" t="str">
        <f t="shared" si="227"/>
        <v>1900</v>
      </c>
    </row>
    <row r="11989" ht="24" customHeight="1" spans="16:18">
      <c r="P11989" s="400" t="str">
        <f>TEXT(daily!$B11989,"mmmm")</f>
        <v>January</v>
      </c>
      <c r="R11989" s="313" t="str">
        <f t="shared" si="227"/>
        <v>1900</v>
      </c>
    </row>
    <row r="11990" ht="24" customHeight="1" spans="16:18">
      <c r="P11990" s="401" t="str">
        <f>TEXT(daily!$B11990,"mmmm")</f>
        <v>January</v>
      </c>
      <c r="R11990" s="313" t="str">
        <f t="shared" si="227"/>
        <v>1900</v>
      </c>
    </row>
    <row r="11991" ht="24" customHeight="1" spans="16:18">
      <c r="P11991" s="400" t="str">
        <f>TEXT(daily!$B11991,"mmmm")</f>
        <v>January</v>
      </c>
      <c r="R11991" s="313" t="str">
        <f t="shared" si="227"/>
        <v>1900</v>
      </c>
    </row>
    <row r="11992" ht="24" customHeight="1" spans="16:18">
      <c r="P11992" s="401" t="str">
        <f>TEXT(daily!$B11992,"mmmm")</f>
        <v>January</v>
      </c>
      <c r="R11992" s="313" t="str">
        <f t="shared" si="227"/>
        <v>1900</v>
      </c>
    </row>
    <row r="11993" ht="24" customHeight="1" spans="16:18">
      <c r="P11993" s="400" t="str">
        <f>TEXT(daily!$B11993,"mmmm")</f>
        <v>January</v>
      </c>
      <c r="R11993" s="313" t="str">
        <f t="shared" si="227"/>
        <v>1900</v>
      </c>
    </row>
    <row r="11994" ht="24" customHeight="1" spans="16:18">
      <c r="P11994" s="401" t="str">
        <f>TEXT(daily!$B11994,"mmmm")</f>
        <v>January</v>
      </c>
      <c r="R11994" s="313" t="str">
        <f t="shared" si="227"/>
        <v>1900</v>
      </c>
    </row>
    <row r="11995" ht="24" customHeight="1" spans="16:18">
      <c r="P11995" s="400" t="str">
        <f>TEXT(daily!$B11995,"mmmm")</f>
        <v>January</v>
      </c>
      <c r="R11995" s="313" t="str">
        <f t="shared" si="227"/>
        <v>1900</v>
      </c>
    </row>
    <row r="11996" ht="24" customHeight="1" spans="16:18">
      <c r="P11996" s="401" t="str">
        <f>TEXT(daily!$B11996,"mmmm")</f>
        <v>January</v>
      </c>
      <c r="R11996" s="313" t="str">
        <f t="shared" si="227"/>
        <v>1900</v>
      </c>
    </row>
    <row r="11997" ht="24" customHeight="1" spans="16:18">
      <c r="P11997" s="400" t="str">
        <f>TEXT(daily!$B11997,"mmmm")</f>
        <v>January</v>
      </c>
      <c r="R11997" s="313" t="str">
        <f t="shared" si="227"/>
        <v>1900</v>
      </c>
    </row>
    <row r="11998" ht="24" customHeight="1" spans="16:18">
      <c r="P11998" s="401" t="str">
        <f>TEXT(daily!$B11998,"mmmm")</f>
        <v>January</v>
      </c>
      <c r="R11998" s="313" t="str">
        <f t="shared" si="227"/>
        <v>1900</v>
      </c>
    </row>
    <row r="11999" ht="24" customHeight="1" spans="16:18">
      <c r="P11999" s="400" t="str">
        <f>TEXT(daily!$B11999,"mmmm")</f>
        <v>January</v>
      </c>
      <c r="R11999" s="313" t="str">
        <f t="shared" si="227"/>
        <v>1900</v>
      </c>
    </row>
    <row r="12000" ht="24" customHeight="1" spans="16:18">
      <c r="P12000" s="401" t="str">
        <f>TEXT(daily!$B12000,"mmmm")</f>
        <v>January</v>
      </c>
      <c r="R12000" s="313" t="str">
        <f t="shared" si="227"/>
        <v>1900</v>
      </c>
    </row>
    <row r="12001" ht="24" customHeight="1" spans="16:18">
      <c r="P12001" s="400" t="str">
        <f>TEXT(daily!$B12001,"mmmm")</f>
        <v>January</v>
      </c>
      <c r="R12001" s="313" t="str">
        <f t="shared" si="227"/>
        <v>1900</v>
      </c>
    </row>
    <row r="12002" ht="24" customHeight="1" spans="16:18">
      <c r="P12002" s="401" t="str">
        <f>TEXT(daily!$B12002,"mmmm")</f>
        <v>January</v>
      </c>
      <c r="R12002" s="313" t="str">
        <f t="shared" si="227"/>
        <v>1900</v>
      </c>
    </row>
    <row r="12003" ht="24" customHeight="1" spans="16:18">
      <c r="P12003" s="400" t="str">
        <f>TEXT(daily!$B12003,"mmmm")</f>
        <v>January</v>
      </c>
      <c r="R12003" s="313" t="str">
        <f t="shared" si="227"/>
        <v>1900</v>
      </c>
    </row>
    <row r="12004" ht="24" customHeight="1" spans="16:18">
      <c r="P12004" s="401" t="str">
        <f>TEXT(daily!$B12004,"mmmm")</f>
        <v>January</v>
      </c>
      <c r="R12004" s="313" t="str">
        <f t="shared" si="227"/>
        <v>1900</v>
      </c>
    </row>
    <row r="12005" ht="24" customHeight="1" spans="16:18">
      <c r="P12005" s="400" t="str">
        <f>TEXT(daily!$B12005,"mmmm")</f>
        <v>January</v>
      </c>
      <c r="R12005" s="313" t="str">
        <f t="shared" si="227"/>
        <v>1900</v>
      </c>
    </row>
    <row r="12006" ht="24" customHeight="1" spans="16:18">
      <c r="P12006" s="401" t="str">
        <f>TEXT(daily!$B12006,"mmmm")</f>
        <v>January</v>
      </c>
      <c r="R12006" s="313" t="str">
        <f t="shared" si="227"/>
        <v>1900</v>
      </c>
    </row>
    <row r="12007" ht="24" customHeight="1" spans="16:18">
      <c r="P12007" s="400" t="str">
        <f>TEXT(daily!$B12007,"mmmm")</f>
        <v>January</v>
      </c>
      <c r="R12007" s="313" t="str">
        <f t="shared" si="227"/>
        <v>1900</v>
      </c>
    </row>
    <row r="12008" ht="24" customHeight="1" spans="16:18">
      <c r="P12008" s="401" t="str">
        <f>TEXT(daily!$B12008,"mmmm")</f>
        <v>January</v>
      </c>
      <c r="R12008" s="313" t="str">
        <f t="shared" si="227"/>
        <v>1900</v>
      </c>
    </row>
    <row r="12009" ht="24" customHeight="1" spans="16:18">
      <c r="P12009" s="400" t="str">
        <f>TEXT(daily!$B12009,"mmmm")</f>
        <v>January</v>
      </c>
      <c r="R12009" s="313" t="str">
        <f t="shared" si="227"/>
        <v>1900</v>
      </c>
    </row>
    <row r="12010" ht="24" customHeight="1" spans="16:18">
      <c r="P12010" s="401" t="str">
        <f>TEXT(daily!$B12010,"mmmm")</f>
        <v>January</v>
      </c>
      <c r="R12010" s="313" t="str">
        <f t="shared" si="227"/>
        <v>1900</v>
      </c>
    </row>
    <row r="12011" ht="24" customHeight="1" spans="16:18">
      <c r="P12011" s="400" t="str">
        <f>TEXT(daily!$B12011,"mmmm")</f>
        <v>January</v>
      </c>
      <c r="R12011" s="313" t="str">
        <f t="shared" si="227"/>
        <v>1900</v>
      </c>
    </row>
    <row r="12012" ht="24" customHeight="1" spans="16:18">
      <c r="P12012" s="401" t="str">
        <f>TEXT(daily!$B12012,"mmmm")</f>
        <v>January</v>
      </c>
      <c r="R12012" s="313" t="str">
        <f t="shared" si="227"/>
        <v>1900</v>
      </c>
    </row>
    <row r="12013" ht="24" customHeight="1" spans="16:18">
      <c r="P12013" s="400" t="str">
        <f>TEXT(daily!$B12013,"mmmm")</f>
        <v>January</v>
      </c>
      <c r="R12013" s="313" t="str">
        <f t="shared" si="227"/>
        <v>1900</v>
      </c>
    </row>
    <row r="12014" ht="24" customHeight="1" spans="16:18">
      <c r="P12014" s="401" t="str">
        <f>TEXT(daily!$B12014,"mmmm")</f>
        <v>January</v>
      </c>
      <c r="R12014" s="313" t="str">
        <f t="shared" si="227"/>
        <v>1900</v>
      </c>
    </row>
    <row r="12015" ht="24" customHeight="1" spans="16:18">
      <c r="P12015" s="400" t="str">
        <f>TEXT(daily!$B12015,"mmmm")</f>
        <v>January</v>
      </c>
      <c r="R12015" s="313" t="str">
        <f t="shared" si="227"/>
        <v>1900</v>
      </c>
    </row>
    <row r="12016" ht="24" customHeight="1" spans="16:18">
      <c r="P12016" s="401" t="str">
        <f>TEXT(daily!$B12016,"mmmm")</f>
        <v>January</v>
      </c>
      <c r="R12016" s="313" t="str">
        <f t="shared" si="227"/>
        <v>1900</v>
      </c>
    </row>
    <row r="12017" ht="24" customHeight="1" spans="16:18">
      <c r="P12017" s="400" t="str">
        <f>TEXT(daily!$B12017,"mmmm")</f>
        <v>January</v>
      </c>
      <c r="R12017" s="313" t="str">
        <f t="shared" si="227"/>
        <v>1900</v>
      </c>
    </row>
    <row r="12018" ht="24" customHeight="1" spans="16:18">
      <c r="P12018" s="401" t="str">
        <f>TEXT(daily!$B12018,"mmmm")</f>
        <v>January</v>
      </c>
      <c r="R12018" s="313" t="str">
        <f t="shared" si="227"/>
        <v>1900</v>
      </c>
    </row>
    <row r="12019" ht="24" customHeight="1" spans="16:18">
      <c r="P12019" s="400" t="str">
        <f>TEXT(daily!$B12019,"mmmm")</f>
        <v>January</v>
      </c>
      <c r="R12019" s="313" t="str">
        <f t="shared" si="227"/>
        <v>1900</v>
      </c>
    </row>
    <row r="12020" ht="24" customHeight="1" spans="16:18">
      <c r="P12020" s="401" t="str">
        <f>TEXT(daily!$B12020,"mmmm")</f>
        <v>January</v>
      </c>
      <c r="R12020" s="313" t="str">
        <f t="shared" si="227"/>
        <v>1900</v>
      </c>
    </row>
    <row r="12021" ht="24" customHeight="1" spans="16:18">
      <c r="P12021" s="400" t="str">
        <f>TEXT(daily!$B12021,"mmmm")</f>
        <v>January</v>
      </c>
      <c r="R12021" s="313" t="str">
        <f t="shared" si="227"/>
        <v>1900</v>
      </c>
    </row>
    <row r="12022" ht="24" customHeight="1" spans="16:18">
      <c r="P12022" s="401" t="str">
        <f>TEXT(daily!$B12022,"mmmm")</f>
        <v>January</v>
      </c>
      <c r="R12022" s="313" t="str">
        <f t="shared" si="227"/>
        <v>1900</v>
      </c>
    </row>
    <row r="12023" ht="24" customHeight="1" spans="16:18">
      <c r="P12023" s="400" t="str">
        <f>TEXT(daily!$B12023,"mmmm")</f>
        <v>January</v>
      </c>
      <c r="R12023" s="313" t="str">
        <f t="shared" si="227"/>
        <v>1900</v>
      </c>
    </row>
    <row r="12024" ht="24" customHeight="1" spans="16:18">
      <c r="P12024" s="401" t="str">
        <f>TEXT(daily!$B12024,"mmmm")</f>
        <v>January</v>
      </c>
      <c r="R12024" s="313" t="str">
        <f t="shared" si="227"/>
        <v>1900</v>
      </c>
    </row>
    <row r="12025" ht="24" customHeight="1" spans="16:18">
      <c r="P12025" s="400" t="str">
        <f>TEXT(daily!$B12025,"mmmm")</f>
        <v>January</v>
      </c>
      <c r="R12025" s="313" t="str">
        <f t="shared" si="227"/>
        <v>1900</v>
      </c>
    </row>
    <row r="12026" ht="24" customHeight="1" spans="16:18">
      <c r="P12026" s="401" t="str">
        <f>TEXT(daily!$B12026,"mmmm")</f>
        <v>January</v>
      </c>
      <c r="R12026" s="313" t="str">
        <f t="shared" si="227"/>
        <v>1900</v>
      </c>
    </row>
    <row r="12027" ht="24" customHeight="1" spans="16:18">
      <c r="P12027" s="400" t="str">
        <f>TEXT(daily!$B12027,"mmmm")</f>
        <v>January</v>
      </c>
      <c r="R12027" s="313" t="str">
        <f t="shared" si="227"/>
        <v>1900</v>
      </c>
    </row>
    <row r="12028" ht="24" customHeight="1" spans="16:18">
      <c r="P12028" s="401" t="str">
        <f>TEXT(daily!$B12028,"mmmm")</f>
        <v>January</v>
      </c>
      <c r="R12028" s="313" t="str">
        <f t="shared" si="227"/>
        <v>1900</v>
      </c>
    </row>
    <row r="12029" ht="24" customHeight="1" spans="16:18">
      <c r="P12029" s="400" t="str">
        <f>TEXT(daily!$B12029,"mmmm")</f>
        <v>January</v>
      </c>
      <c r="R12029" s="313" t="str">
        <f t="shared" si="227"/>
        <v>1900</v>
      </c>
    </row>
    <row r="12030" ht="24" customHeight="1" spans="16:18">
      <c r="P12030" s="401" t="str">
        <f>TEXT(daily!$B12030,"mmmm")</f>
        <v>January</v>
      </c>
      <c r="R12030" s="313" t="str">
        <f t="shared" si="227"/>
        <v>1900</v>
      </c>
    </row>
    <row r="12031" ht="24" customHeight="1" spans="16:18">
      <c r="P12031" s="400" t="str">
        <f>TEXT(daily!$B12031,"mmmm")</f>
        <v>January</v>
      </c>
      <c r="R12031" s="313" t="str">
        <f t="shared" si="227"/>
        <v>1900</v>
      </c>
    </row>
    <row r="12032" ht="24" customHeight="1" spans="16:18">
      <c r="P12032" s="401" t="str">
        <f>TEXT(daily!$B12032,"mmmm")</f>
        <v>January</v>
      </c>
      <c r="R12032" s="313" t="str">
        <f t="shared" si="227"/>
        <v>1900</v>
      </c>
    </row>
    <row r="12033" ht="24" customHeight="1" spans="16:18">
      <c r="P12033" s="400" t="str">
        <f>TEXT(daily!$B12033,"mmmm")</f>
        <v>January</v>
      </c>
      <c r="R12033" s="313" t="str">
        <f t="shared" si="227"/>
        <v>1900</v>
      </c>
    </row>
    <row r="12034" ht="24" customHeight="1" spans="16:18">
      <c r="P12034" s="401" t="str">
        <f>TEXT(daily!$B12034,"mmmm")</f>
        <v>January</v>
      </c>
      <c r="R12034" s="313" t="str">
        <f t="shared" si="227"/>
        <v>1900</v>
      </c>
    </row>
    <row r="12035" ht="24" customHeight="1" spans="16:18">
      <c r="P12035" s="400" t="str">
        <f>TEXT(daily!$B12035,"mmmm")</f>
        <v>January</v>
      </c>
      <c r="R12035" s="313" t="str">
        <f t="shared" si="227"/>
        <v>1900</v>
      </c>
    </row>
    <row r="12036" ht="24" customHeight="1" spans="16:18">
      <c r="P12036" s="401" t="str">
        <f>TEXT(daily!$B12036,"mmmm")</f>
        <v>January</v>
      </c>
      <c r="R12036" s="313" t="str">
        <f t="shared" si="227"/>
        <v>1900</v>
      </c>
    </row>
    <row r="12037" ht="24" customHeight="1" spans="16:18">
      <c r="P12037" s="400" t="str">
        <f>TEXT(daily!$B12037,"mmmm")</f>
        <v>January</v>
      </c>
      <c r="R12037" s="313" t="str">
        <f t="shared" si="227"/>
        <v>1900</v>
      </c>
    </row>
    <row r="12038" ht="24" customHeight="1" spans="16:18">
      <c r="P12038" s="401" t="str">
        <f>TEXT(daily!$B12038,"mmmm")</f>
        <v>January</v>
      </c>
      <c r="R12038" s="313" t="str">
        <f t="shared" si="227"/>
        <v>1900</v>
      </c>
    </row>
    <row r="12039" ht="24" customHeight="1" spans="16:18">
      <c r="P12039" s="400" t="str">
        <f>TEXT(daily!$B12039,"mmmm")</f>
        <v>January</v>
      </c>
      <c r="R12039" s="313" t="str">
        <f t="shared" si="227"/>
        <v>1900</v>
      </c>
    </row>
    <row r="12040" ht="24" customHeight="1" spans="16:18">
      <c r="P12040" s="401" t="str">
        <f>TEXT(daily!$B12040,"mmmm")</f>
        <v>January</v>
      </c>
      <c r="R12040" s="313" t="str">
        <f t="shared" si="227"/>
        <v>1900</v>
      </c>
    </row>
    <row r="12041" ht="24" customHeight="1" spans="16:18">
      <c r="P12041" s="400" t="str">
        <f>TEXT(daily!$B12041,"mmmm")</f>
        <v>January</v>
      </c>
      <c r="R12041" s="313" t="str">
        <f t="shared" si="227"/>
        <v>1900</v>
      </c>
    </row>
    <row r="12042" ht="24" customHeight="1" spans="16:18">
      <c r="P12042" s="401" t="str">
        <f>TEXT(daily!$B12042,"mmmm")</f>
        <v>January</v>
      </c>
      <c r="R12042" s="313" t="str">
        <f t="shared" si="227"/>
        <v>1900</v>
      </c>
    </row>
    <row r="12043" ht="24" customHeight="1" spans="16:18">
      <c r="P12043" s="400" t="str">
        <f>TEXT(daily!$B12043,"mmmm")</f>
        <v>January</v>
      </c>
      <c r="R12043" s="313" t="str">
        <f t="shared" si="227"/>
        <v>1900</v>
      </c>
    </row>
    <row r="12044" ht="24" customHeight="1" spans="16:18">
      <c r="P12044" s="401" t="str">
        <f>TEXT(daily!$B12044,"mmmm")</f>
        <v>January</v>
      </c>
      <c r="R12044" s="313" t="str">
        <f t="shared" si="227"/>
        <v>1900</v>
      </c>
    </row>
    <row r="12045" ht="24" customHeight="1" spans="16:18">
      <c r="P12045" s="400" t="str">
        <f>TEXT(daily!$B12045,"mmmm")</f>
        <v>January</v>
      </c>
      <c r="R12045" s="313" t="str">
        <f t="shared" si="227"/>
        <v>1900</v>
      </c>
    </row>
    <row r="12046" ht="24" customHeight="1" spans="16:18">
      <c r="P12046" s="401" t="str">
        <f>TEXT(daily!$B12046,"mmmm")</f>
        <v>January</v>
      </c>
      <c r="R12046" s="313" t="str">
        <f t="shared" si="227"/>
        <v>1900</v>
      </c>
    </row>
    <row r="12047" ht="24" customHeight="1" spans="16:18">
      <c r="P12047" s="400" t="str">
        <f>TEXT(daily!$B12047,"mmmm")</f>
        <v>January</v>
      </c>
      <c r="R12047" s="313" t="str">
        <f t="shared" ref="R12047:R12110" si="228">TEXT(B12047,"yyyy")</f>
        <v>1900</v>
      </c>
    </row>
    <row r="12048" ht="24" customHeight="1" spans="16:18">
      <c r="P12048" s="401" t="str">
        <f>TEXT(daily!$B12048,"mmmm")</f>
        <v>January</v>
      </c>
      <c r="R12048" s="313" t="str">
        <f t="shared" si="228"/>
        <v>1900</v>
      </c>
    </row>
    <row r="12049" ht="24" customHeight="1" spans="16:18">
      <c r="P12049" s="400" t="str">
        <f>TEXT(daily!$B12049,"mmmm")</f>
        <v>January</v>
      </c>
      <c r="R12049" s="313" t="str">
        <f t="shared" si="228"/>
        <v>1900</v>
      </c>
    </row>
    <row r="12050" ht="24" customHeight="1" spans="16:18">
      <c r="P12050" s="401" t="str">
        <f>TEXT(daily!$B12050,"mmmm")</f>
        <v>January</v>
      </c>
      <c r="R12050" s="313" t="str">
        <f t="shared" si="228"/>
        <v>1900</v>
      </c>
    </row>
    <row r="12051" ht="24" customHeight="1" spans="16:18">
      <c r="P12051" s="400" t="str">
        <f>TEXT(daily!$B12051,"mmmm")</f>
        <v>January</v>
      </c>
      <c r="R12051" s="313" t="str">
        <f t="shared" si="228"/>
        <v>1900</v>
      </c>
    </row>
    <row r="12052" ht="24" customHeight="1" spans="16:18">
      <c r="P12052" s="401" t="str">
        <f>TEXT(daily!$B12052,"mmmm")</f>
        <v>January</v>
      </c>
      <c r="R12052" s="313" t="str">
        <f t="shared" si="228"/>
        <v>1900</v>
      </c>
    </row>
    <row r="12053" ht="24" customHeight="1" spans="16:18">
      <c r="P12053" s="400" t="str">
        <f>TEXT(daily!$B12053,"mmmm")</f>
        <v>January</v>
      </c>
      <c r="R12053" s="313" t="str">
        <f t="shared" si="228"/>
        <v>1900</v>
      </c>
    </row>
    <row r="12054" ht="24" customHeight="1" spans="16:18">
      <c r="P12054" s="401" t="str">
        <f>TEXT(daily!$B12054,"mmmm")</f>
        <v>January</v>
      </c>
      <c r="R12054" s="313" t="str">
        <f t="shared" si="228"/>
        <v>1900</v>
      </c>
    </row>
    <row r="12055" ht="24" customHeight="1" spans="16:18">
      <c r="P12055" s="400" t="str">
        <f>TEXT(daily!$B12055,"mmmm")</f>
        <v>January</v>
      </c>
      <c r="R12055" s="313" t="str">
        <f t="shared" si="228"/>
        <v>1900</v>
      </c>
    </row>
    <row r="12056" ht="24" customHeight="1" spans="16:18">
      <c r="P12056" s="401" t="str">
        <f>TEXT(daily!$B12056,"mmmm")</f>
        <v>January</v>
      </c>
      <c r="R12056" s="313" t="str">
        <f t="shared" si="228"/>
        <v>1900</v>
      </c>
    </row>
    <row r="12057" ht="24" customHeight="1" spans="16:18">
      <c r="P12057" s="400" t="str">
        <f>TEXT(daily!$B12057,"mmmm")</f>
        <v>January</v>
      </c>
      <c r="R12057" s="313" t="str">
        <f t="shared" si="228"/>
        <v>1900</v>
      </c>
    </row>
    <row r="12058" ht="24" customHeight="1" spans="16:18">
      <c r="P12058" s="401" t="str">
        <f>TEXT(daily!$B12058,"mmmm")</f>
        <v>January</v>
      </c>
      <c r="R12058" s="313" t="str">
        <f t="shared" si="228"/>
        <v>1900</v>
      </c>
    </row>
    <row r="12059" ht="24" customHeight="1" spans="16:18">
      <c r="P12059" s="400" t="str">
        <f>TEXT(daily!$B12059,"mmmm")</f>
        <v>January</v>
      </c>
      <c r="R12059" s="313" t="str">
        <f t="shared" si="228"/>
        <v>1900</v>
      </c>
    </row>
    <row r="12060" ht="24" customHeight="1" spans="16:18">
      <c r="P12060" s="401" t="str">
        <f>TEXT(daily!$B12060,"mmmm")</f>
        <v>January</v>
      </c>
      <c r="R12060" s="313" t="str">
        <f t="shared" si="228"/>
        <v>1900</v>
      </c>
    </row>
    <row r="12061" ht="24" customHeight="1" spans="16:18">
      <c r="P12061" s="400" t="str">
        <f>TEXT(daily!$B12061,"mmmm")</f>
        <v>January</v>
      </c>
      <c r="R12061" s="313" t="str">
        <f t="shared" si="228"/>
        <v>1900</v>
      </c>
    </row>
    <row r="12062" ht="24" customHeight="1" spans="16:18">
      <c r="P12062" s="401" t="str">
        <f>TEXT(daily!$B12062,"mmmm")</f>
        <v>January</v>
      </c>
      <c r="R12062" s="313" t="str">
        <f t="shared" si="228"/>
        <v>1900</v>
      </c>
    </row>
    <row r="12063" ht="24" customHeight="1" spans="16:18">
      <c r="P12063" s="400" t="str">
        <f>TEXT(daily!$B12063,"mmmm")</f>
        <v>January</v>
      </c>
      <c r="R12063" s="313" t="str">
        <f t="shared" si="228"/>
        <v>1900</v>
      </c>
    </row>
    <row r="12064" ht="24" customHeight="1" spans="16:18">
      <c r="P12064" s="401" t="str">
        <f>TEXT(daily!$B12064,"mmmm")</f>
        <v>January</v>
      </c>
      <c r="R12064" s="313" t="str">
        <f t="shared" si="228"/>
        <v>1900</v>
      </c>
    </row>
    <row r="12065" ht="24" customHeight="1" spans="16:18">
      <c r="P12065" s="400" t="str">
        <f>TEXT(daily!$B12065,"mmmm")</f>
        <v>January</v>
      </c>
      <c r="R12065" s="313" t="str">
        <f t="shared" si="228"/>
        <v>1900</v>
      </c>
    </row>
    <row r="12066" ht="24" customHeight="1" spans="16:18">
      <c r="P12066" s="401" t="str">
        <f>TEXT(daily!$B12066,"mmmm")</f>
        <v>January</v>
      </c>
      <c r="R12066" s="313" t="str">
        <f t="shared" si="228"/>
        <v>1900</v>
      </c>
    </row>
    <row r="12067" ht="24" customHeight="1" spans="16:18">
      <c r="P12067" s="400" t="str">
        <f>TEXT(daily!$B12067,"mmmm")</f>
        <v>January</v>
      </c>
      <c r="R12067" s="313" t="str">
        <f t="shared" si="228"/>
        <v>1900</v>
      </c>
    </row>
    <row r="12068" ht="24" customHeight="1" spans="16:18">
      <c r="P12068" s="401" t="str">
        <f>TEXT(daily!$B12068,"mmmm")</f>
        <v>January</v>
      </c>
      <c r="R12068" s="313" t="str">
        <f t="shared" si="228"/>
        <v>1900</v>
      </c>
    </row>
    <row r="12069" ht="24" customHeight="1" spans="16:18">
      <c r="P12069" s="400" t="str">
        <f>TEXT(daily!$B12069,"mmmm")</f>
        <v>January</v>
      </c>
      <c r="R12069" s="313" t="str">
        <f t="shared" si="228"/>
        <v>1900</v>
      </c>
    </row>
    <row r="12070" ht="24" customHeight="1" spans="16:18">
      <c r="P12070" s="401" t="str">
        <f>TEXT(daily!$B12070,"mmmm")</f>
        <v>January</v>
      </c>
      <c r="R12070" s="313" t="str">
        <f t="shared" si="228"/>
        <v>1900</v>
      </c>
    </row>
    <row r="12071" ht="24" customHeight="1" spans="16:18">
      <c r="P12071" s="400" t="str">
        <f>TEXT(daily!$B12071,"mmmm")</f>
        <v>January</v>
      </c>
      <c r="R12071" s="313" t="str">
        <f t="shared" si="228"/>
        <v>1900</v>
      </c>
    </row>
    <row r="12072" ht="24" customHeight="1" spans="16:18">
      <c r="P12072" s="401" t="str">
        <f>TEXT(daily!$B12072,"mmmm")</f>
        <v>January</v>
      </c>
      <c r="R12072" s="313" t="str">
        <f t="shared" si="228"/>
        <v>1900</v>
      </c>
    </row>
    <row r="12073" ht="24" customHeight="1" spans="16:18">
      <c r="P12073" s="400" t="str">
        <f>TEXT(daily!$B12073,"mmmm")</f>
        <v>January</v>
      </c>
      <c r="R12073" s="313" t="str">
        <f t="shared" si="228"/>
        <v>1900</v>
      </c>
    </row>
    <row r="12074" ht="24" customHeight="1" spans="16:18">
      <c r="P12074" s="401" t="str">
        <f>TEXT(daily!$B12074,"mmmm")</f>
        <v>January</v>
      </c>
      <c r="R12074" s="313" t="str">
        <f t="shared" si="228"/>
        <v>1900</v>
      </c>
    </row>
    <row r="12075" ht="24" customHeight="1" spans="16:18">
      <c r="P12075" s="400" t="str">
        <f>TEXT(daily!$B12075,"mmmm")</f>
        <v>January</v>
      </c>
      <c r="R12075" s="313" t="str">
        <f t="shared" si="228"/>
        <v>1900</v>
      </c>
    </row>
    <row r="12076" ht="24" customHeight="1" spans="16:18">
      <c r="P12076" s="401" t="str">
        <f>TEXT(daily!$B12076,"mmmm")</f>
        <v>January</v>
      </c>
      <c r="R12076" s="313" t="str">
        <f t="shared" si="228"/>
        <v>1900</v>
      </c>
    </row>
    <row r="12077" ht="24" customHeight="1" spans="16:18">
      <c r="P12077" s="400" t="str">
        <f>TEXT(daily!$B12077,"mmmm")</f>
        <v>January</v>
      </c>
      <c r="R12077" s="313" t="str">
        <f t="shared" si="228"/>
        <v>1900</v>
      </c>
    </row>
    <row r="12078" ht="24" customHeight="1" spans="16:18">
      <c r="P12078" s="401" t="str">
        <f>TEXT(daily!$B12078,"mmmm")</f>
        <v>January</v>
      </c>
      <c r="R12078" s="313" t="str">
        <f t="shared" si="228"/>
        <v>1900</v>
      </c>
    </row>
    <row r="12079" ht="24" customHeight="1" spans="16:18">
      <c r="P12079" s="400" t="str">
        <f>TEXT(daily!$B12079,"mmmm")</f>
        <v>January</v>
      </c>
      <c r="R12079" s="313" t="str">
        <f t="shared" si="228"/>
        <v>1900</v>
      </c>
    </row>
    <row r="12080" ht="24" customHeight="1" spans="16:18">
      <c r="P12080" s="401" t="str">
        <f>TEXT(daily!$B12080,"mmmm")</f>
        <v>January</v>
      </c>
      <c r="R12080" s="313" t="str">
        <f t="shared" si="228"/>
        <v>1900</v>
      </c>
    </row>
    <row r="12081" ht="24" customHeight="1" spans="16:18">
      <c r="P12081" s="400" t="str">
        <f>TEXT(daily!$B12081,"mmmm")</f>
        <v>January</v>
      </c>
      <c r="R12081" s="313" t="str">
        <f t="shared" si="228"/>
        <v>1900</v>
      </c>
    </row>
    <row r="12082" ht="24" customHeight="1" spans="16:18">
      <c r="P12082" s="401" t="str">
        <f>TEXT(daily!$B12082,"mmmm")</f>
        <v>January</v>
      </c>
      <c r="R12082" s="313" t="str">
        <f t="shared" si="228"/>
        <v>1900</v>
      </c>
    </row>
    <row r="12083" ht="24" customHeight="1" spans="16:18">
      <c r="P12083" s="400" t="str">
        <f>TEXT(daily!$B12083,"mmmm")</f>
        <v>January</v>
      </c>
      <c r="R12083" s="313" t="str">
        <f t="shared" si="228"/>
        <v>1900</v>
      </c>
    </row>
    <row r="12084" ht="24" customHeight="1" spans="16:18">
      <c r="P12084" s="401" t="str">
        <f>TEXT(daily!$B12084,"mmmm")</f>
        <v>January</v>
      </c>
      <c r="R12084" s="313" t="str">
        <f t="shared" si="228"/>
        <v>1900</v>
      </c>
    </row>
    <row r="12085" ht="24" customHeight="1" spans="16:18">
      <c r="P12085" s="400" t="str">
        <f>TEXT(daily!$B12085,"mmmm")</f>
        <v>January</v>
      </c>
      <c r="R12085" s="313" t="str">
        <f t="shared" si="228"/>
        <v>1900</v>
      </c>
    </row>
    <row r="12086" ht="24" customHeight="1" spans="16:18">
      <c r="P12086" s="401" t="str">
        <f>TEXT(daily!$B12086,"mmmm")</f>
        <v>January</v>
      </c>
      <c r="R12086" s="313" t="str">
        <f t="shared" si="228"/>
        <v>1900</v>
      </c>
    </row>
    <row r="12087" ht="24" customHeight="1" spans="16:18">
      <c r="P12087" s="400" t="str">
        <f>TEXT(daily!$B12087,"mmmm")</f>
        <v>January</v>
      </c>
      <c r="R12087" s="313" t="str">
        <f t="shared" si="228"/>
        <v>1900</v>
      </c>
    </row>
    <row r="12088" ht="24" customHeight="1" spans="16:18">
      <c r="P12088" s="401" t="str">
        <f>TEXT(daily!$B12088,"mmmm")</f>
        <v>January</v>
      </c>
      <c r="R12088" s="313" t="str">
        <f t="shared" si="228"/>
        <v>1900</v>
      </c>
    </row>
    <row r="12089" ht="24" customHeight="1" spans="16:18">
      <c r="P12089" s="400" t="str">
        <f>TEXT(daily!$B12089,"mmmm")</f>
        <v>January</v>
      </c>
      <c r="R12089" s="313" t="str">
        <f t="shared" si="228"/>
        <v>1900</v>
      </c>
    </row>
    <row r="12090" ht="24" customHeight="1" spans="16:18">
      <c r="P12090" s="401" t="str">
        <f>TEXT(daily!$B12090,"mmmm")</f>
        <v>January</v>
      </c>
      <c r="R12090" s="313" t="str">
        <f t="shared" si="228"/>
        <v>1900</v>
      </c>
    </row>
    <row r="12091" ht="24" customHeight="1" spans="16:18">
      <c r="P12091" s="400" t="str">
        <f>TEXT(daily!$B12091,"mmmm")</f>
        <v>January</v>
      </c>
      <c r="R12091" s="313" t="str">
        <f t="shared" si="228"/>
        <v>1900</v>
      </c>
    </row>
    <row r="12092" ht="24" customHeight="1" spans="16:18">
      <c r="P12092" s="401" t="str">
        <f>TEXT(daily!$B12092,"mmmm")</f>
        <v>January</v>
      </c>
      <c r="R12092" s="313" t="str">
        <f t="shared" si="228"/>
        <v>1900</v>
      </c>
    </row>
    <row r="12093" ht="24" customHeight="1" spans="16:18">
      <c r="P12093" s="400" t="str">
        <f>TEXT(daily!$B12093,"mmmm")</f>
        <v>January</v>
      </c>
      <c r="R12093" s="313" t="str">
        <f t="shared" si="228"/>
        <v>1900</v>
      </c>
    </row>
    <row r="12094" ht="24" customHeight="1" spans="16:18">
      <c r="P12094" s="401" t="str">
        <f>TEXT(daily!$B12094,"mmmm")</f>
        <v>January</v>
      </c>
      <c r="R12094" s="313" t="str">
        <f t="shared" si="228"/>
        <v>1900</v>
      </c>
    </row>
    <row r="12095" ht="24" customHeight="1" spans="16:18">
      <c r="P12095" s="400" t="str">
        <f>TEXT(daily!$B12095,"mmmm")</f>
        <v>January</v>
      </c>
      <c r="R12095" s="313" t="str">
        <f t="shared" si="228"/>
        <v>1900</v>
      </c>
    </row>
    <row r="12096" ht="24" customHeight="1" spans="16:18">
      <c r="P12096" s="401" t="str">
        <f>TEXT(daily!$B12096,"mmmm")</f>
        <v>January</v>
      </c>
      <c r="R12096" s="313" t="str">
        <f t="shared" si="228"/>
        <v>1900</v>
      </c>
    </row>
    <row r="12097" ht="24" customHeight="1" spans="16:18">
      <c r="P12097" s="400" t="str">
        <f>TEXT(daily!$B12097,"mmmm")</f>
        <v>January</v>
      </c>
      <c r="R12097" s="313" t="str">
        <f t="shared" si="228"/>
        <v>1900</v>
      </c>
    </row>
    <row r="12098" ht="24" customHeight="1" spans="16:18">
      <c r="P12098" s="401" t="str">
        <f>TEXT(daily!$B12098,"mmmm")</f>
        <v>January</v>
      </c>
      <c r="R12098" s="313" t="str">
        <f t="shared" si="228"/>
        <v>1900</v>
      </c>
    </row>
    <row r="12099" ht="24" customHeight="1" spans="16:18">
      <c r="P12099" s="400" t="str">
        <f>TEXT(daily!$B12099,"mmmm")</f>
        <v>January</v>
      </c>
      <c r="R12099" s="313" t="str">
        <f t="shared" si="228"/>
        <v>1900</v>
      </c>
    </row>
    <row r="12100" ht="24" customHeight="1" spans="16:18">
      <c r="P12100" s="401" t="str">
        <f>TEXT(daily!$B12100,"mmmm")</f>
        <v>January</v>
      </c>
      <c r="R12100" s="313" t="str">
        <f t="shared" si="228"/>
        <v>1900</v>
      </c>
    </row>
    <row r="12101" ht="24" customHeight="1" spans="16:18">
      <c r="P12101" s="400" t="str">
        <f>TEXT(daily!$B12101,"mmmm")</f>
        <v>January</v>
      </c>
      <c r="R12101" s="313" t="str">
        <f t="shared" si="228"/>
        <v>1900</v>
      </c>
    </row>
    <row r="12102" ht="24" customHeight="1" spans="16:18">
      <c r="P12102" s="401" t="str">
        <f>TEXT(daily!$B12102,"mmmm")</f>
        <v>January</v>
      </c>
      <c r="R12102" s="313" t="str">
        <f t="shared" si="228"/>
        <v>1900</v>
      </c>
    </row>
    <row r="12103" ht="24" customHeight="1" spans="16:18">
      <c r="P12103" s="400" t="str">
        <f>TEXT(daily!$B12103,"mmmm")</f>
        <v>January</v>
      </c>
      <c r="R12103" s="313" t="str">
        <f t="shared" si="228"/>
        <v>1900</v>
      </c>
    </row>
    <row r="12104" ht="24" customHeight="1" spans="16:18">
      <c r="P12104" s="401" t="str">
        <f>TEXT(daily!$B12104,"mmmm")</f>
        <v>January</v>
      </c>
      <c r="R12104" s="313" t="str">
        <f t="shared" si="228"/>
        <v>1900</v>
      </c>
    </row>
    <row r="12105" ht="24" customHeight="1" spans="16:18">
      <c r="P12105" s="400" t="str">
        <f>TEXT(daily!$B12105,"mmmm")</f>
        <v>January</v>
      </c>
      <c r="R12105" s="313" t="str">
        <f t="shared" si="228"/>
        <v>1900</v>
      </c>
    </row>
    <row r="12106" ht="24" customHeight="1" spans="16:18">
      <c r="P12106" s="401" t="str">
        <f>TEXT(daily!$B12106,"mmmm")</f>
        <v>January</v>
      </c>
      <c r="R12106" s="313" t="str">
        <f t="shared" si="228"/>
        <v>1900</v>
      </c>
    </row>
    <row r="12107" ht="24" customHeight="1" spans="16:18">
      <c r="P12107" s="400" t="str">
        <f>TEXT(daily!$B12107,"mmmm")</f>
        <v>January</v>
      </c>
      <c r="R12107" s="313" t="str">
        <f t="shared" si="228"/>
        <v>1900</v>
      </c>
    </row>
    <row r="12108" ht="24" customHeight="1" spans="16:18">
      <c r="P12108" s="401" t="str">
        <f>TEXT(daily!$B12108,"mmmm")</f>
        <v>January</v>
      </c>
      <c r="R12108" s="313" t="str">
        <f t="shared" si="228"/>
        <v>1900</v>
      </c>
    </row>
    <row r="12109" ht="24" customHeight="1" spans="16:18">
      <c r="P12109" s="400" t="str">
        <f>TEXT(daily!$B12109,"mmmm")</f>
        <v>January</v>
      </c>
      <c r="R12109" s="313" t="str">
        <f t="shared" si="228"/>
        <v>1900</v>
      </c>
    </row>
    <row r="12110" ht="24" customHeight="1" spans="16:18">
      <c r="P12110" s="401" t="str">
        <f>TEXT(daily!$B12110,"mmmm")</f>
        <v>January</v>
      </c>
      <c r="R12110" s="313" t="str">
        <f t="shared" si="228"/>
        <v>1900</v>
      </c>
    </row>
    <row r="12111" ht="24" customHeight="1" spans="16:18">
      <c r="P12111" s="400" t="str">
        <f>TEXT(daily!$B12111,"mmmm")</f>
        <v>January</v>
      </c>
      <c r="R12111" s="313" t="str">
        <f t="shared" ref="R12111:R12174" si="229">TEXT(B12111,"yyyy")</f>
        <v>1900</v>
      </c>
    </row>
    <row r="12112" ht="24" customHeight="1" spans="16:18">
      <c r="P12112" s="401" t="str">
        <f>TEXT(daily!$B12112,"mmmm")</f>
        <v>January</v>
      </c>
      <c r="R12112" s="313" t="str">
        <f t="shared" si="229"/>
        <v>1900</v>
      </c>
    </row>
    <row r="12113" ht="24" customHeight="1" spans="16:18">
      <c r="P12113" s="400" t="str">
        <f>TEXT(daily!$B12113,"mmmm")</f>
        <v>January</v>
      </c>
      <c r="R12113" s="313" t="str">
        <f t="shared" si="229"/>
        <v>1900</v>
      </c>
    </row>
    <row r="12114" ht="24" customHeight="1" spans="16:18">
      <c r="P12114" s="401" t="str">
        <f>TEXT(daily!$B12114,"mmmm")</f>
        <v>January</v>
      </c>
      <c r="R12114" s="313" t="str">
        <f t="shared" si="229"/>
        <v>1900</v>
      </c>
    </row>
    <row r="12115" ht="24" customHeight="1" spans="16:18">
      <c r="P12115" s="400" t="str">
        <f>TEXT(daily!$B12115,"mmmm")</f>
        <v>January</v>
      </c>
      <c r="R12115" s="313" t="str">
        <f t="shared" si="229"/>
        <v>1900</v>
      </c>
    </row>
    <row r="12116" ht="24" customHeight="1" spans="16:18">
      <c r="P12116" s="401" t="str">
        <f>TEXT(daily!$B12116,"mmmm")</f>
        <v>January</v>
      </c>
      <c r="R12116" s="313" t="str">
        <f t="shared" si="229"/>
        <v>1900</v>
      </c>
    </row>
    <row r="12117" ht="24" customHeight="1" spans="16:18">
      <c r="P12117" s="400" t="str">
        <f>TEXT(daily!$B12117,"mmmm")</f>
        <v>January</v>
      </c>
      <c r="R12117" s="313" t="str">
        <f t="shared" si="229"/>
        <v>1900</v>
      </c>
    </row>
    <row r="12118" ht="24" customHeight="1" spans="16:18">
      <c r="P12118" s="401" t="str">
        <f>TEXT(daily!$B12118,"mmmm")</f>
        <v>January</v>
      </c>
      <c r="R12118" s="313" t="str">
        <f t="shared" si="229"/>
        <v>1900</v>
      </c>
    </row>
    <row r="12119" ht="24" customHeight="1" spans="16:18">
      <c r="P12119" s="400" t="str">
        <f>TEXT(daily!$B12119,"mmmm")</f>
        <v>January</v>
      </c>
      <c r="R12119" s="313" t="str">
        <f t="shared" si="229"/>
        <v>1900</v>
      </c>
    </row>
    <row r="12120" ht="24" customHeight="1" spans="16:18">
      <c r="P12120" s="401" t="str">
        <f>TEXT(daily!$B12120,"mmmm")</f>
        <v>January</v>
      </c>
      <c r="R12120" s="313" t="str">
        <f t="shared" si="229"/>
        <v>1900</v>
      </c>
    </row>
    <row r="12121" ht="24" customHeight="1" spans="16:18">
      <c r="P12121" s="400" t="str">
        <f>TEXT(daily!$B12121,"mmmm")</f>
        <v>January</v>
      </c>
      <c r="R12121" s="313" t="str">
        <f t="shared" si="229"/>
        <v>1900</v>
      </c>
    </row>
    <row r="12122" ht="24" customHeight="1" spans="16:18">
      <c r="P12122" s="401" t="str">
        <f>TEXT(daily!$B12122,"mmmm")</f>
        <v>January</v>
      </c>
      <c r="R12122" s="313" t="str">
        <f t="shared" si="229"/>
        <v>1900</v>
      </c>
    </row>
    <row r="12123" ht="24" customHeight="1" spans="16:18">
      <c r="P12123" s="400" t="str">
        <f>TEXT(daily!$B12123,"mmmm")</f>
        <v>January</v>
      </c>
      <c r="R12123" s="313" t="str">
        <f t="shared" si="229"/>
        <v>1900</v>
      </c>
    </row>
    <row r="12124" ht="24" customHeight="1" spans="16:18">
      <c r="P12124" s="401" t="str">
        <f>TEXT(daily!$B12124,"mmmm")</f>
        <v>January</v>
      </c>
      <c r="R12124" s="313" t="str">
        <f t="shared" si="229"/>
        <v>1900</v>
      </c>
    </row>
    <row r="12125" ht="24" customHeight="1" spans="16:18">
      <c r="P12125" s="400" t="str">
        <f>TEXT(daily!$B12125,"mmmm")</f>
        <v>January</v>
      </c>
      <c r="R12125" s="313" t="str">
        <f t="shared" si="229"/>
        <v>1900</v>
      </c>
    </row>
    <row r="12126" ht="24" customHeight="1" spans="16:18">
      <c r="P12126" s="401" t="str">
        <f>TEXT(daily!$B12126,"mmmm")</f>
        <v>January</v>
      </c>
      <c r="R12126" s="313" t="str">
        <f t="shared" si="229"/>
        <v>1900</v>
      </c>
    </row>
    <row r="12127" ht="24" customHeight="1" spans="16:18">
      <c r="P12127" s="400" t="str">
        <f>TEXT(daily!$B12127,"mmmm")</f>
        <v>January</v>
      </c>
      <c r="R12127" s="313" t="str">
        <f t="shared" si="229"/>
        <v>1900</v>
      </c>
    </row>
    <row r="12128" ht="24" customHeight="1" spans="16:18">
      <c r="P12128" s="401" t="str">
        <f>TEXT(daily!$B12128,"mmmm")</f>
        <v>January</v>
      </c>
      <c r="R12128" s="313" t="str">
        <f t="shared" si="229"/>
        <v>1900</v>
      </c>
    </row>
    <row r="12129" ht="24" customHeight="1" spans="16:18">
      <c r="P12129" s="400" t="str">
        <f>TEXT(daily!$B12129,"mmmm")</f>
        <v>January</v>
      </c>
      <c r="R12129" s="313" t="str">
        <f t="shared" si="229"/>
        <v>1900</v>
      </c>
    </row>
    <row r="12130" ht="24" customHeight="1" spans="16:18">
      <c r="P12130" s="401" t="str">
        <f>TEXT(daily!$B12130,"mmmm")</f>
        <v>January</v>
      </c>
      <c r="R12130" s="313" t="str">
        <f t="shared" si="229"/>
        <v>1900</v>
      </c>
    </row>
    <row r="12131" ht="24" customHeight="1" spans="16:18">
      <c r="P12131" s="400" t="str">
        <f>TEXT(daily!$B12131,"mmmm")</f>
        <v>January</v>
      </c>
      <c r="R12131" s="313" t="str">
        <f t="shared" si="229"/>
        <v>1900</v>
      </c>
    </row>
    <row r="12132" ht="24" customHeight="1" spans="16:18">
      <c r="P12132" s="401" t="str">
        <f>TEXT(daily!$B12132,"mmmm")</f>
        <v>January</v>
      </c>
      <c r="R12132" s="313" t="str">
        <f t="shared" si="229"/>
        <v>1900</v>
      </c>
    </row>
    <row r="12133" ht="24" customHeight="1" spans="16:18">
      <c r="P12133" s="400" t="str">
        <f>TEXT(daily!$B12133,"mmmm")</f>
        <v>January</v>
      </c>
      <c r="R12133" s="313" t="str">
        <f t="shared" si="229"/>
        <v>1900</v>
      </c>
    </row>
    <row r="12134" ht="24" customHeight="1" spans="16:18">
      <c r="P12134" s="401" t="str">
        <f>TEXT(daily!$B12134,"mmmm")</f>
        <v>January</v>
      </c>
      <c r="R12134" s="313" t="str">
        <f t="shared" si="229"/>
        <v>1900</v>
      </c>
    </row>
    <row r="12135" ht="24" customHeight="1" spans="16:18">
      <c r="P12135" s="400" t="str">
        <f>TEXT(daily!$B12135,"mmmm")</f>
        <v>January</v>
      </c>
      <c r="R12135" s="313" t="str">
        <f t="shared" si="229"/>
        <v>1900</v>
      </c>
    </row>
    <row r="12136" ht="24" customHeight="1" spans="16:18">
      <c r="P12136" s="401" t="str">
        <f>TEXT(daily!$B12136,"mmmm")</f>
        <v>January</v>
      </c>
      <c r="R12136" s="313" t="str">
        <f t="shared" si="229"/>
        <v>1900</v>
      </c>
    </row>
    <row r="12137" ht="24" customHeight="1" spans="16:18">
      <c r="P12137" s="400" t="str">
        <f>TEXT(daily!$B12137,"mmmm")</f>
        <v>January</v>
      </c>
      <c r="R12137" s="313" t="str">
        <f t="shared" si="229"/>
        <v>1900</v>
      </c>
    </row>
    <row r="12138" ht="24" customHeight="1" spans="16:18">
      <c r="P12138" s="401" t="str">
        <f>TEXT(daily!$B12138,"mmmm")</f>
        <v>January</v>
      </c>
      <c r="R12138" s="313" t="str">
        <f t="shared" si="229"/>
        <v>1900</v>
      </c>
    </row>
    <row r="12139" ht="24" customHeight="1" spans="16:18">
      <c r="P12139" s="400" t="str">
        <f>TEXT(daily!$B12139,"mmmm")</f>
        <v>January</v>
      </c>
      <c r="R12139" s="313" t="str">
        <f t="shared" si="229"/>
        <v>1900</v>
      </c>
    </row>
    <row r="12140" ht="24" customHeight="1" spans="16:18">
      <c r="P12140" s="401" t="str">
        <f>TEXT(daily!$B12140,"mmmm")</f>
        <v>January</v>
      </c>
      <c r="R12140" s="313" t="str">
        <f t="shared" si="229"/>
        <v>1900</v>
      </c>
    </row>
    <row r="12141" ht="24" customHeight="1" spans="16:18">
      <c r="P12141" s="400" t="str">
        <f>TEXT(daily!$B12141,"mmmm")</f>
        <v>January</v>
      </c>
      <c r="R12141" s="313" t="str">
        <f t="shared" si="229"/>
        <v>1900</v>
      </c>
    </row>
    <row r="12142" ht="24" customHeight="1" spans="16:18">
      <c r="P12142" s="401" t="str">
        <f>TEXT(daily!$B12142,"mmmm")</f>
        <v>January</v>
      </c>
      <c r="R12142" s="313" t="str">
        <f t="shared" si="229"/>
        <v>1900</v>
      </c>
    </row>
    <row r="12143" ht="24" customHeight="1" spans="16:18">
      <c r="P12143" s="400" t="str">
        <f>TEXT(daily!$B12143,"mmmm")</f>
        <v>January</v>
      </c>
      <c r="R12143" s="313" t="str">
        <f t="shared" si="229"/>
        <v>1900</v>
      </c>
    </row>
    <row r="12144" ht="24" customHeight="1" spans="16:18">
      <c r="P12144" s="401" t="str">
        <f>TEXT(daily!$B12144,"mmmm")</f>
        <v>January</v>
      </c>
      <c r="R12144" s="313" t="str">
        <f t="shared" si="229"/>
        <v>1900</v>
      </c>
    </row>
    <row r="12145" ht="24" customHeight="1" spans="16:18">
      <c r="P12145" s="400" t="str">
        <f>TEXT(daily!$B12145,"mmmm")</f>
        <v>January</v>
      </c>
      <c r="R12145" s="313" t="str">
        <f t="shared" si="229"/>
        <v>1900</v>
      </c>
    </row>
    <row r="12146" ht="24" customHeight="1" spans="16:18">
      <c r="P12146" s="401" t="str">
        <f>TEXT(daily!$B12146,"mmmm")</f>
        <v>January</v>
      </c>
      <c r="R12146" s="313" t="str">
        <f t="shared" si="229"/>
        <v>1900</v>
      </c>
    </row>
    <row r="12147" ht="24" customHeight="1" spans="16:18">
      <c r="P12147" s="400" t="str">
        <f>TEXT(daily!$B12147,"mmmm")</f>
        <v>January</v>
      </c>
      <c r="R12147" s="313" t="str">
        <f t="shared" si="229"/>
        <v>1900</v>
      </c>
    </row>
    <row r="12148" ht="24" customHeight="1" spans="16:18">
      <c r="P12148" s="401" t="str">
        <f>TEXT(daily!$B12148,"mmmm")</f>
        <v>January</v>
      </c>
      <c r="R12148" s="313" t="str">
        <f t="shared" si="229"/>
        <v>1900</v>
      </c>
    </row>
    <row r="12149" ht="24" customHeight="1" spans="16:18">
      <c r="P12149" s="400" t="str">
        <f>TEXT(daily!$B12149,"mmmm")</f>
        <v>January</v>
      </c>
      <c r="R12149" s="313" t="str">
        <f t="shared" si="229"/>
        <v>1900</v>
      </c>
    </row>
    <row r="12150" ht="24" customHeight="1" spans="16:18">
      <c r="P12150" s="401" t="str">
        <f>TEXT(daily!$B12150,"mmmm")</f>
        <v>January</v>
      </c>
      <c r="R12150" s="313" t="str">
        <f t="shared" si="229"/>
        <v>1900</v>
      </c>
    </row>
    <row r="12151" ht="24" customHeight="1" spans="16:18">
      <c r="P12151" s="400" t="str">
        <f>TEXT(daily!$B12151,"mmmm")</f>
        <v>January</v>
      </c>
      <c r="R12151" s="313" t="str">
        <f t="shared" si="229"/>
        <v>1900</v>
      </c>
    </row>
    <row r="12152" ht="24" customHeight="1" spans="16:18">
      <c r="P12152" s="401" t="str">
        <f>TEXT(daily!$B12152,"mmmm")</f>
        <v>January</v>
      </c>
      <c r="R12152" s="313" t="str">
        <f t="shared" si="229"/>
        <v>1900</v>
      </c>
    </row>
    <row r="12153" ht="24" customHeight="1" spans="16:18">
      <c r="P12153" s="400" t="str">
        <f>TEXT(daily!$B12153,"mmmm")</f>
        <v>January</v>
      </c>
      <c r="R12153" s="313" t="str">
        <f t="shared" si="229"/>
        <v>1900</v>
      </c>
    </row>
    <row r="12154" ht="24" customHeight="1" spans="16:18">
      <c r="P12154" s="401" t="str">
        <f>TEXT(daily!$B12154,"mmmm")</f>
        <v>January</v>
      </c>
      <c r="R12154" s="313" t="str">
        <f t="shared" si="229"/>
        <v>1900</v>
      </c>
    </row>
    <row r="12155" ht="24" customHeight="1" spans="16:18">
      <c r="P12155" s="400" t="str">
        <f>TEXT(daily!$B12155,"mmmm")</f>
        <v>January</v>
      </c>
      <c r="R12155" s="313" t="str">
        <f t="shared" si="229"/>
        <v>1900</v>
      </c>
    </row>
    <row r="12156" ht="24" customHeight="1" spans="16:18">
      <c r="P12156" s="401" t="str">
        <f>TEXT(daily!$B12156,"mmmm")</f>
        <v>January</v>
      </c>
      <c r="R12156" s="313" t="str">
        <f t="shared" si="229"/>
        <v>1900</v>
      </c>
    </row>
    <row r="12157" ht="24" customHeight="1" spans="16:18">
      <c r="P12157" s="400" t="str">
        <f>TEXT(daily!$B12157,"mmmm")</f>
        <v>January</v>
      </c>
      <c r="R12157" s="313" t="str">
        <f t="shared" si="229"/>
        <v>1900</v>
      </c>
    </row>
    <row r="12158" ht="24" customHeight="1" spans="16:18">
      <c r="P12158" s="401" t="str">
        <f>TEXT(daily!$B12158,"mmmm")</f>
        <v>January</v>
      </c>
      <c r="R12158" s="313" t="str">
        <f t="shared" si="229"/>
        <v>1900</v>
      </c>
    </row>
    <row r="12159" ht="24" customHeight="1" spans="16:18">
      <c r="P12159" s="400" t="str">
        <f>TEXT(daily!$B12159,"mmmm")</f>
        <v>January</v>
      </c>
      <c r="R12159" s="313" t="str">
        <f t="shared" si="229"/>
        <v>1900</v>
      </c>
    </row>
    <row r="12160" ht="24" customHeight="1" spans="16:18">
      <c r="P12160" s="401" t="str">
        <f>TEXT(daily!$B12160,"mmmm")</f>
        <v>January</v>
      </c>
      <c r="R12160" s="313" t="str">
        <f t="shared" si="229"/>
        <v>1900</v>
      </c>
    </row>
    <row r="12161" ht="24" customHeight="1" spans="16:18">
      <c r="P12161" s="400" t="str">
        <f>TEXT(daily!$B12161,"mmmm")</f>
        <v>January</v>
      </c>
      <c r="R12161" s="313" t="str">
        <f t="shared" si="229"/>
        <v>1900</v>
      </c>
    </row>
    <row r="12162" ht="24" customHeight="1" spans="16:18">
      <c r="P12162" s="401" t="str">
        <f>TEXT(daily!$B12162,"mmmm")</f>
        <v>January</v>
      </c>
      <c r="R12162" s="313" t="str">
        <f t="shared" si="229"/>
        <v>1900</v>
      </c>
    </row>
    <row r="12163" ht="24" customHeight="1" spans="16:18">
      <c r="P12163" s="400" t="str">
        <f>TEXT(daily!$B12163,"mmmm")</f>
        <v>January</v>
      </c>
      <c r="R12163" s="313" t="str">
        <f t="shared" si="229"/>
        <v>1900</v>
      </c>
    </row>
    <row r="12164" ht="24" customHeight="1" spans="16:18">
      <c r="P12164" s="401" t="str">
        <f>TEXT(daily!$B12164,"mmmm")</f>
        <v>January</v>
      </c>
      <c r="R12164" s="313" t="str">
        <f t="shared" si="229"/>
        <v>1900</v>
      </c>
    </row>
    <row r="12165" ht="24" customHeight="1" spans="16:18">
      <c r="P12165" s="400" t="str">
        <f>TEXT(daily!$B12165,"mmmm")</f>
        <v>January</v>
      </c>
      <c r="R12165" s="313" t="str">
        <f t="shared" si="229"/>
        <v>1900</v>
      </c>
    </row>
    <row r="12166" ht="24" customHeight="1" spans="16:18">
      <c r="P12166" s="401" t="str">
        <f>TEXT(daily!$B12166,"mmmm")</f>
        <v>January</v>
      </c>
      <c r="R12166" s="313" t="str">
        <f t="shared" si="229"/>
        <v>1900</v>
      </c>
    </row>
    <row r="12167" ht="24" customHeight="1" spans="16:18">
      <c r="P12167" s="400" t="str">
        <f>TEXT(daily!$B12167,"mmmm")</f>
        <v>January</v>
      </c>
      <c r="R12167" s="313" t="str">
        <f t="shared" si="229"/>
        <v>1900</v>
      </c>
    </row>
    <row r="12168" ht="24" customHeight="1" spans="16:18">
      <c r="P12168" s="401" t="str">
        <f>TEXT(daily!$B12168,"mmmm")</f>
        <v>January</v>
      </c>
      <c r="R12168" s="313" t="str">
        <f t="shared" si="229"/>
        <v>1900</v>
      </c>
    </row>
    <row r="12169" ht="24" customHeight="1" spans="16:18">
      <c r="P12169" s="400" t="str">
        <f>TEXT(daily!$B12169,"mmmm")</f>
        <v>January</v>
      </c>
      <c r="R12169" s="313" t="str">
        <f t="shared" si="229"/>
        <v>1900</v>
      </c>
    </row>
    <row r="12170" ht="24" customHeight="1" spans="16:18">
      <c r="P12170" s="401" t="str">
        <f>TEXT(daily!$B12170,"mmmm")</f>
        <v>January</v>
      </c>
      <c r="R12170" s="313" t="str">
        <f t="shared" si="229"/>
        <v>1900</v>
      </c>
    </row>
    <row r="12171" ht="24" customHeight="1" spans="16:18">
      <c r="P12171" s="400" t="str">
        <f>TEXT(daily!$B12171,"mmmm")</f>
        <v>January</v>
      </c>
      <c r="R12171" s="313" t="str">
        <f t="shared" si="229"/>
        <v>1900</v>
      </c>
    </row>
    <row r="12172" ht="24" customHeight="1" spans="16:18">
      <c r="P12172" s="401" t="str">
        <f>TEXT(daily!$B12172,"mmmm")</f>
        <v>January</v>
      </c>
      <c r="R12172" s="313" t="str">
        <f t="shared" si="229"/>
        <v>1900</v>
      </c>
    </row>
    <row r="12173" ht="24" customHeight="1" spans="16:18">
      <c r="P12173" s="400" t="str">
        <f>TEXT(daily!$B12173,"mmmm")</f>
        <v>January</v>
      </c>
      <c r="R12173" s="313" t="str">
        <f t="shared" si="229"/>
        <v>1900</v>
      </c>
    </row>
    <row r="12174" ht="24" customHeight="1" spans="16:18">
      <c r="P12174" s="401" t="str">
        <f>TEXT(daily!$B12174,"mmmm")</f>
        <v>January</v>
      </c>
      <c r="R12174" s="313" t="str">
        <f t="shared" si="229"/>
        <v>1900</v>
      </c>
    </row>
    <row r="12175" ht="24" customHeight="1" spans="16:18">
      <c r="P12175" s="400" t="str">
        <f>TEXT(daily!$B12175,"mmmm")</f>
        <v>January</v>
      </c>
      <c r="R12175" s="313" t="str">
        <f t="shared" ref="R12175:R12238" si="230">TEXT(B12175,"yyyy")</f>
        <v>1900</v>
      </c>
    </row>
    <row r="12176" ht="24" customHeight="1" spans="16:18">
      <c r="P12176" s="401" t="str">
        <f>TEXT(daily!$B12176,"mmmm")</f>
        <v>January</v>
      </c>
      <c r="R12176" s="313" t="str">
        <f t="shared" si="230"/>
        <v>1900</v>
      </c>
    </row>
    <row r="12177" ht="24" customHeight="1" spans="16:18">
      <c r="P12177" s="400" t="str">
        <f>TEXT(daily!$B12177,"mmmm")</f>
        <v>January</v>
      </c>
      <c r="R12177" s="313" t="str">
        <f t="shared" si="230"/>
        <v>1900</v>
      </c>
    </row>
    <row r="12178" ht="24" customHeight="1" spans="16:18">
      <c r="P12178" s="401" t="str">
        <f>TEXT(daily!$B12178,"mmmm")</f>
        <v>January</v>
      </c>
      <c r="R12178" s="313" t="str">
        <f t="shared" si="230"/>
        <v>1900</v>
      </c>
    </row>
    <row r="12179" ht="24" customHeight="1" spans="16:18">
      <c r="P12179" s="400" t="str">
        <f>TEXT(daily!$B12179,"mmmm")</f>
        <v>January</v>
      </c>
      <c r="R12179" s="313" t="str">
        <f t="shared" si="230"/>
        <v>1900</v>
      </c>
    </row>
    <row r="12180" ht="24" customHeight="1" spans="16:18">
      <c r="P12180" s="401" t="str">
        <f>TEXT(daily!$B12180,"mmmm")</f>
        <v>January</v>
      </c>
      <c r="R12180" s="313" t="str">
        <f t="shared" si="230"/>
        <v>1900</v>
      </c>
    </row>
    <row r="12181" ht="24" customHeight="1" spans="16:18">
      <c r="P12181" s="400" t="str">
        <f>TEXT(daily!$B12181,"mmmm")</f>
        <v>January</v>
      </c>
      <c r="R12181" s="313" t="str">
        <f t="shared" si="230"/>
        <v>1900</v>
      </c>
    </row>
    <row r="12182" ht="24" customHeight="1" spans="16:18">
      <c r="P12182" s="401" t="str">
        <f>TEXT(daily!$B12182,"mmmm")</f>
        <v>January</v>
      </c>
      <c r="R12182" s="313" t="str">
        <f t="shared" si="230"/>
        <v>1900</v>
      </c>
    </row>
    <row r="12183" ht="24" customHeight="1" spans="16:18">
      <c r="P12183" s="400" t="str">
        <f>TEXT(daily!$B12183,"mmmm")</f>
        <v>January</v>
      </c>
      <c r="R12183" s="313" t="str">
        <f t="shared" si="230"/>
        <v>1900</v>
      </c>
    </row>
    <row r="12184" ht="24" customHeight="1" spans="16:18">
      <c r="P12184" s="401" t="str">
        <f>TEXT(daily!$B12184,"mmmm")</f>
        <v>January</v>
      </c>
      <c r="R12184" s="313" t="str">
        <f t="shared" si="230"/>
        <v>1900</v>
      </c>
    </row>
    <row r="12185" ht="24" customHeight="1" spans="16:18">
      <c r="P12185" s="400" t="str">
        <f>TEXT(daily!$B12185,"mmmm")</f>
        <v>January</v>
      </c>
      <c r="R12185" s="313" t="str">
        <f t="shared" si="230"/>
        <v>1900</v>
      </c>
    </row>
    <row r="12186" ht="24" customHeight="1" spans="16:18">
      <c r="P12186" s="401" t="str">
        <f>TEXT(daily!$B12186,"mmmm")</f>
        <v>January</v>
      </c>
      <c r="R12186" s="313" t="str">
        <f t="shared" si="230"/>
        <v>1900</v>
      </c>
    </row>
    <row r="12187" ht="24" customHeight="1" spans="16:18">
      <c r="P12187" s="400" t="str">
        <f>TEXT(daily!$B12187,"mmmm")</f>
        <v>January</v>
      </c>
      <c r="R12187" s="313" t="str">
        <f t="shared" si="230"/>
        <v>1900</v>
      </c>
    </row>
    <row r="12188" ht="24" customHeight="1" spans="16:18">
      <c r="P12188" s="401" t="str">
        <f>TEXT(daily!$B12188,"mmmm")</f>
        <v>January</v>
      </c>
      <c r="R12188" s="313" t="str">
        <f t="shared" si="230"/>
        <v>1900</v>
      </c>
    </row>
    <row r="12189" ht="24" customHeight="1" spans="16:18">
      <c r="P12189" s="400" t="str">
        <f>TEXT(daily!$B12189,"mmmm")</f>
        <v>January</v>
      </c>
      <c r="R12189" s="313" t="str">
        <f t="shared" si="230"/>
        <v>1900</v>
      </c>
    </row>
    <row r="12190" ht="24" customHeight="1" spans="16:18">
      <c r="P12190" s="401" t="str">
        <f>TEXT(daily!$B12190,"mmmm")</f>
        <v>January</v>
      </c>
      <c r="R12190" s="313" t="str">
        <f t="shared" si="230"/>
        <v>1900</v>
      </c>
    </row>
    <row r="12191" ht="24" customHeight="1" spans="16:18">
      <c r="P12191" s="400" t="str">
        <f>TEXT(daily!$B12191,"mmmm")</f>
        <v>January</v>
      </c>
      <c r="R12191" s="313" t="str">
        <f t="shared" si="230"/>
        <v>1900</v>
      </c>
    </row>
    <row r="12192" ht="24" customHeight="1" spans="16:18">
      <c r="P12192" s="401" t="str">
        <f>TEXT(daily!$B12192,"mmmm")</f>
        <v>January</v>
      </c>
      <c r="R12192" s="313" t="str">
        <f t="shared" si="230"/>
        <v>1900</v>
      </c>
    </row>
    <row r="12193" ht="24" customHeight="1" spans="16:18">
      <c r="P12193" s="400" t="str">
        <f>TEXT(daily!$B12193,"mmmm")</f>
        <v>January</v>
      </c>
      <c r="R12193" s="313" t="str">
        <f t="shared" si="230"/>
        <v>1900</v>
      </c>
    </row>
    <row r="12194" ht="24" customHeight="1" spans="16:18">
      <c r="P12194" s="401" t="str">
        <f>TEXT(daily!$B12194,"mmmm")</f>
        <v>January</v>
      </c>
      <c r="R12194" s="313" t="str">
        <f t="shared" si="230"/>
        <v>1900</v>
      </c>
    </row>
    <row r="12195" ht="24" customHeight="1" spans="16:18">
      <c r="P12195" s="400" t="str">
        <f>TEXT(daily!$B12195,"mmmm")</f>
        <v>January</v>
      </c>
      <c r="R12195" s="313" t="str">
        <f t="shared" si="230"/>
        <v>1900</v>
      </c>
    </row>
    <row r="12196" ht="24" customHeight="1" spans="16:18">
      <c r="P12196" s="401" t="str">
        <f>TEXT(daily!$B12196,"mmmm")</f>
        <v>January</v>
      </c>
      <c r="R12196" s="313" t="str">
        <f t="shared" si="230"/>
        <v>1900</v>
      </c>
    </row>
    <row r="12197" ht="24" customHeight="1" spans="16:18">
      <c r="P12197" s="400" t="str">
        <f>TEXT(daily!$B12197,"mmmm")</f>
        <v>January</v>
      </c>
      <c r="R12197" s="313" t="str">
        <f t="shared" si="230"/>
        <v>1900</v>
      </c>
    </row>
    <row r="12198" ht="24" customHeight="1" spans="16:18">
      <c r="P12198" s="401" t="str">
        <f>TEXT(daily!$B12198,"mmmm")</f>
        <v>January</v>
      </c>
      <c r="R12198" s="313" t="str">
        <f t="shared" si="230"/>
        <v>1900</v>
      </c>
    </row>
    <row r="12199" ht="24" customHeight="1" spans="16:18">
      <c r="P12199" s="400" t="str">
        <f>TEXT(daily!$B12199,"mmmm")</f>
        <v>January</v>
      </c>
      <c r="R12199" s="313" t="str">
        <f t="shared" si="230"/>
        <v>1900</v>
      </c>
    </row>
    <row r="12200" ht="24" customHeight="1" spans="16:18">
      <c r="P12200" s="401" t="str">
        <f>TEXT(daily!$B12200,"mmmm")</f>
        <v>January</v>
      </c>
      <c r="R12200" s="313" t="str">
        <f t="shared" si="230"/>
        <v>1900</v>
      </c>
    </row>
    <row r="12201" ht="24" customHeight="1" spans="16:18">
      <c r="P12201" s="400" t="str">
        <f>TEXT(daily!$B12201,"mmmm")</f>
        <v>January</v>
      </c>
      <c r="R12201" s="313" t="str">
        <f t="shared" si="230"/>
        <v>1900</v>
      </c>
    </row>
    <row r="12202" ht="24" customHeight="1" spans="16:18">
      <c r="P12202" s="401" t="str">
        <f>TEXT(daily!$B12202,"mmmm")</f>
        <v>January</v>
      </c>
      <c r="R12202" s="313" t="str">
        <f t="shared" si="230"/>
        <v>1900</v>
      </c>
    </row>
    <row r="12203" ht="24" customHeight="1" spans="16:18">
      <c r="P12203" s="400" t="str">
        <f>TEXT(daily!$B12203,"mmmm")</f>
        <v>January</v>
      </c>
      <c r="R12203" s="313" t="str">
        <f t="shared" si="230"/>
        <v>1900</v>
      </c>
    </row>
    <row r="12204" ht="24" customHeight="1" spans="16:18">
      <c r="P12204" s="401" t="str">
        <f>TEXT(daily!$B12204,"mmmm")</f>
        <v>January</v>
      </c>
      <c r="R12204" s="313" t="str">
        <f t="shared" si="230"/>
        <v>1900</v>
      </c>
    </row>
    <row r="12205" ht="24" customHeight="1" spans="16:18">
      <c r="P12205" s="400" t="str">
        <f>TEXT(daily!$B12205,"mmmm")</f>
        <v>January</v>
      </c>
      <c r="R12205" s="313" t="str">
        <f t="shared" si="230"/>
        <v>1900</v>
      </c>
    </row>
    <row r="12206" ht="24" customHeight="1" spans="16:18">
      <c r="P12206" s="401" t="str">
        <f>TEXT(daily!$B12206,"mmmm")</f>
        <v>January</v>
      </c>
      <c r="R12206" s="313" t="str">
        <f t="shared" si="230"/>
        <v>1900</v>
      </c>
    </row>
    <row r="12207" ht="24" customHeight="1" spans="16:18">
      <c r="P12207" s="400" t="str">
        <f>TEXT(daily!$B12207,"mmmm")</f>
        <v>January</v>
      </c>
      <c r="R12207" s="313" t="str">
        <f t="shared" si="230"/>
        <v>1900</v>
      </c>
    </row>
    <row r="12208" ht="24" customHeight="1" spans="16:18">
      <c r="P12208" s="401" t="str">
        <f>TEXT(daily!$B12208,"mmmm")</f>
        <v>January</v>
      </c>
      <c r="R12208" s="313" t="str">
        <f t="shared" si="230"/>
        <v>1900</v>
      </c>
    </row>
    <row r="12209" ht="24" customHeight="1" spans="16:18">
      <c r="P12209" s="400" t="str">
        <f>TEXT(daily!$B12209,"mmmm")</f>
        <v>January</v>
      </c>
      <c r="R12209" s="313" t="str">
        <f t="shared" si="230"/>
        <v>1900</v>
      </c>
    </row>
    <row r="12210" ht="24" customHeight="1" spans="16:18">
      <c r="P12210" s="401" t="str">
        <f>TEXT(daily!$B12210,"mmmm")</f>
        <v>January</v>
      </c>
      <c r="R12210" s="313" t="str">
        <f t="shared" si="230"/>
        <v>1900</v>
      </c>
    </row>
    <row r="12211" ht="24" customHeight="1" spans="16:18">
      <c r="P12211" s="400" t="str">
        <f>TEXT(daily!$B12211,"mmmm")</f>
        <v>January</v>
      </c>
      <c r="R12211" s="313" t="str">
        <f t="shared" si="230"/>
        <v>1900</v>
      </c>
    </row>
    <row r="12212" ht="24" customHeight="1" spans="16:18">
      <c r="P12212" s="401" t="str">
        <f>TEXT(daily!$B12212,"mmmm")</f>
        <v>January</v>
      </c>
      <c r="R12212" s="313" t="str">
        <f t="shared" si="230"/>
        <v>1900</v>
      </c>
    </row>
    <row r="12213" ht="24" customHeight="1" spans="16:18">
      <c r="P12213" s="400" t="str">
        <f>TEXT(daily!$B12213,"mmmm")</f>
        <v>January</v>
      </c>
      <c r="R12213" s="313" t="str">
        <f t="shared" si="230"/>
        <v>1900</v>
      </c>
    </row>
    <row r="12214" ht="24" customHeight="1" spans="16:18">
      <c r="P12214" s="401" t="str">
        <f>TEXT(daily!$B12214,"mmmm")</f>
        <v>January</v>
      </c>
      <c r="R12214" s="313" t="str">
        <f t="shared" si="230"/>
        <v>1900</v>
      </c>
    </row>
    <row r="12215" ht="24" customHeight="1" spans="16:18">
      <c r="P12215" s="400" t="str">
        <f>TEXT(daily!$B12215,"mmmm")</f>
        <v>January</v>
      </c>
      <c r="R12215" s="313" t="str">
        <f t="shared" si="230"/>
        <v>1900</v>
      </c>
    </row>
    <row r="12216" ht="24" customHeight="1" spans="16:18">
      <c r="P12216" s="401" t="str">
        <f>TEXT(daily!$B12216,"mmmm")</f>
        <v>January</v>
      </c>
      <c r="R12216" s="313" t="str">
        <f t="shared" si="230"/>
        <v>1900</v>
      </c>
    </row>
    <row r="12217" ht="24" customHeight="1" spans="16:18">
      <c r="P12217" s="400" t="str">
        <f>TEXT(daily!$B12217,"mmmm")</f>
        <v>January</v>
      </c>
      <c r="R12217" s="313" t="str">
        <f t="shared" si="230"/>
        <v>1900</v>
      </c>
    </row>
    <row r="12218" ht="24" customHeight="1" spans="16:18">
      <c r="P12218" s="401" t="str">
        <f>TEXT(daily!$B12218,"mmmm")</f>
        <v>January</v>
      </c>
      <c r="R12218" s="313" t="str">
        <f t="shared" si="230"/>
        <v>1900</v>
      </c>
    </row>
    <row r="12219" ht="24" customHeight="1" spans="16:18">
      <c r="P12219" s="400" t="str">
        <f>TEXT(daily!$B12219,"mmmm")</f>
        <v>January</v>
      </c>
      <c r="R12219" s="313" t="str">
        <f t="shared" si="230"/>
        <v>1900</v>
      </c>
    </row>
    <row r="12220" ht="24" customHeight="1" spans="16:18">
      <c r="P12220" s="401" t="str">
        <f>TEXT(daily!$B12220,"mmmm")</f>
        <v>January</v>
      </c>
      <c r="R12220" s="313" t="str">
        <f t="shared" si="230"/>
        <v>1900</v>
      </c>
    </row>
    <row r="12221" ht="24" customHeight="1" spans="16:18">
      <c r="P12221" s="400" t="str">
        <f>TEXT(daily!$B12221,"mmmm")</f>
        <v>January</v>
      </c>
      <c r="R12221" s="313" t="str">
        <f t="shared" si="230"/>
        <v>1900</v>
      </c>
    </row>
    <row r="12222" ht="24" customHeight="1" spans="16:18">
      <c r="P12222" s="401" t="str">
        <f>TEXT(daily!$B12222,"mmmm")</f>
        <v>January</v>
      </c>
      <c r="R12222" s="313" t="str">
        <f t="shared" si="230"/>
        <v>1900</v>
      </c>
    </row>
    <row r="12223" ht="24" customHeight="1" spans="16:18">
      <c r="P12223" s="400" t="str">
        <f>TEXT(daily!$B12223,"mmmm")</f>
        <v>January</v>
      </c>
      <c r="R12223" s="313" t="str">
        <f t="shared" si="230"/>
        <v>1900</v>
      </c>
    </row>
    <row r="12224" ht="24" customHeight="1" spans="16:18">
      <c r="P12224" s="401" t="str">
        <f>TEXT(daily!$B12224,"mmmm")</f>
        <v>January</v>
      </c>
      <c r="R12224" s="313" t="str">
        <f t="shared" si="230"/>
        <v>1900</v>
      </c>
    </row>
    <row r="12225" ht="24" customHeight="1" spans="16:18">
      <c r="P12225" s="400" t="str">
        <f>TEXT(daily!$B12225,"mmmm")</f>
        <v>January</v>
      </c>
      <c r="R12225" s="313" t="str">
        <f t="shared" si="230"/>
        <v>1900</v>
      </c>
    </row>
    <row r="12226" ht="24" customHeight="1" spans="16:18">
      <c r="P12226" s="401" t="str">
        <f>TEXT(daily!$B12226,"mmmm")</f>
        <v>January</v>
      </c>
      <c r="R12226" s="313" t="str">
        <f t="shared" si="230"/>
        <v>1900</v>
      </c>
    </row>
    <row r="12227" ht="24" customHeight="1" spans="16:18">
      <c r="P12227" s="400" t="str">
        <f>TEXT(daily!$B12227,"mmmm")</f>
        <v>January</v>
      </c>
      <c r="R12227" s="313" t="str">
        <f t="shared" si="230"/>
        <v>1900</v>
      </c>
    </row>
    <row r="12228" ht="24" customHeight="1" spans="16:18">
      <c r="P12228" s="401" t="str">
        <f>TEXT(daily!$B12228,"mmmm")</f>
        <v>January</v>
      </c>
      <c r="R12228" s="313" t="str">
        <f t="shared" si="230"/>
        <v>1900</v>
      </c>
    </row>
    <row r="12229" ht="24" customHeight="1" spans="16:18">
      <c r="P12229" s="400" t="str">
        <f>TEXT(daily!$B12229,"mmmm")</f>
        <v>January</v>
      </c>
      <c r="R12229" s="313" t="str">
        <f t="shared" si="230"/>
        <v>1900</v>
      </c>
    </row>
    <row r="12230" ht="24" customHeight="1" spans="16:18">
      <c r="P12230" s="401" t="str">
        <f>TEXT(daily!$B12230,"mmmm")</f>
        <v>January</v>
      </c>
      <c r="R12230" s="313" t="str">
        <f t="shared" si="230"/>
        <v>1900</v>
      </c>
    </row>
    <row r="12231" ht="24" customHeight="1" spans="16:18">
      <c r="P12231" s="400" t="str">
        <f>TEXT(daily!$B12231,"mmmm")</f>
        <v>January</v>
      </c>
      <c r="R12231" s="313" t="str">
        <f t="shared" si="230"/>
        <v>1900</v>
      </c>
    </row>
    <row r="12232" ht="24" customHeight="1" spans="16:18">
      <c r="P12232" s="401" t="str">
        <f>TEXT(daily!$B12232,"mmmm")</f>
        <v>January</v>
      </c>
      <c r="R12232" s="313" t="str">
        <f t="shared" si="230"/>
        <v>1900</v>
      </c>
    </row>
    <row r="12233" ht="24" customHeight="1" spans="16:18">
      <c r="P12233" s="400" t="str">
        <f>TEXT(daily!$B12233,"mmmm")</f>
        <v>January</v>
      </c>
      <c r="R12233" s="313" t="str">
        <f t="shared" si="230"/>
        <v>1900</v>
      </c>
    </row>
    <row r="12234" ht="24" customHeight="1" spans="16:18">
      <c r="P12234" s="401" t="str">
        <f>TEXT(daily!$B12234,"mmmm")</f>
        <v>January</v>
      </c>
      <c r="R12234" s="313" t="str">
        <f t="shared" si="230"/>
        <v>1900</v>
      </c>
    </row>
    <row r="12235" ht="24" customHeight="1" spans="16:18">
      <c r="P12235" s="400" t="str">
        <f>TEXT(daily!$B12235,"mmmm")</f>
        <v>January</v>
      </c>
      <c r="R12235" s="313" t="str">
        <f t="shared" si="230"/>
        <v>1900</v>
      </c>
    </row>
    <row r="12236" ht="24" customHeight="1" spans="16:18">
      <c r="P12236" s="401" t="str">
        <f>TEXT(daily!$B12236,"mmmm")</f>
        <v>January</v>
      </c>
      <c r="R12236" s="313" t="str">
        <f t="shared" si="230"/>
        <v>1900</v>
      </c>
    </row>
    <row r="12237" ht="24" customHeight="1" spans="16:18">
      <c r="P12237" s="400" t="str">
        <f>TEXT(daily!$B12237,"mmmm")</f>
        <v>January</v>
      </c>
      <c r="R12237" s="313" t="str">
        <f t="shared" si="230"/>
        <v>1900</v>
      </c>
    </row>
    <row r="12238" ht="24" customHeight="1" spans="16:18">
      <c r="P12238" s="401" t="str">
        <f>TEXT(daily!$B12238,"mmmm")</f>
        <v>January</v>
      </c>
      <c r="R12238" s="313" t="str">
        <f t="shared" si="230"/>
        <v>1900</v>
      </c>
    </row>
    <row r="12239" ht="24" customHeight="1" spans="16:18">
      <c r="P12239" s="400" t="str">
        <f>TEXT(daily!$B12239,"mmmm")</f>
        <v>January</v>
      </c>
      <c r="R12239" s="313" t="str">
        <f t="shared" ref="R12239:R12299" si="231">TEXT(B12239,"yyyy")</f>
        <v>1900</v>
      </c>
    </row>
    <row r="12240" ht="24" customHeight="1" spans="16:18">
      <c r="P12240" s="401" t="str">
        <f>TEXT(daily!$B12240,"mmmm")</f>
        <v>January</v>
      </c>
      <c r="R12240" s="313" t="str">
        <f t="shared" si="231"/>
        <v>1900</v>
      </c>
    </row>
    <row r="12241" ht="24" customHeight="1" spans="16:18">
      <c r="P12241" s="400" t="str">
        <f>TEXT(daily!$B12241,"mmmm")</f>
        <v>January</v>
      </c>
      <c r="R12241" s="313" t="str">
        <f t="shared" si="231"/>
        <v>1900</v>
      </c>
    </row>
    <row r="12242" ht="24" customHeight="1" spans="16:18">
      <c r="P12242" s="401" t="str">
        <f>TEXT(daily!$B12242,"mmmm")</f>
        <v>January</v>
      </c>
      <c r="R12242" s="313" t="str">
        <f t="shared" si="231"/>
        <v>1900</v>
      </c>
    </row>
    <row r="12243" ht="24" customHeight="1" spans="16:18">
      <c r="P12243" s="400" t="str">
        <f>TEXT(daily!$B12243,"mmmm")</f>
        <v>January</v>
      </c>
      <c r="R12243" s="313" t="str">
        <f t="shared" si="231"/>
        <v>1900</v>
      </c>
    </row>
    <row r="12244" ht="24" customHeight="1" spans="16:18">
      <c r="P12244" s="401" t="str">
        <f>TEXT(daily!$B12244,"mmmm")</f>
        <v>January</v>
      </c>
      <c r="R12244" s="313" t="str">
        <f t="shared" si="231"/>
        <v>1900</v>
      </c>
    </row>
    <row r="12245" ht="24" customHeight="1" spans="16:18">
      <c r="P12245" s="400" t="str">
        <f>TEXT(daily!$B12245,"mmmm")</f>
        <v>January</v>
      </c>
      <c r="R12245" s="313" t="str">
        <f t="shared" si="231"/>
        <v>1900</v>
      </c>
    </row>
    <row r="12246" ht="24" customHeight="1" spans="16:18">
      <c r="P12246" s="401" t="str">
        <f>TEXT(daily!$B12246,"mmmm")</f>
        <v>January</v>
      </c>
      <c r="R12246" s="313" t="str">
        <f t="shared" si="231"/>
        <v>1900</v>
      </c>
    </row>
    <row r="12247" ht="24" customHeight="1" spans="16:18">
      <c r="P12247" s="400" t="str">
        <f>TEXT(daily!$B12247,"mmmm")</f>
        <v>January</v>
      </c>
      <c r="R12247" s="313" t="str">
        <f t="shared" si="231"/>
        <v>1900</v>
      </c>
    </row>
    <row r="12248" ht="24" customHeight="1" spans="16:18">
      <c r="P12248" s="401" t="str">
        <f>TEXT(daily!$B12248,"mmmm")</f>
        <v>January</v>
      </c>
      <c r="R12248" s="313" t="str">
        <f t="shared" si="231"/>
        <v>1900</v>
      </c>
    </row>
    <row r="12249" ht="24" customHeight="1" spans="16:18">
      <c r="P12249" s="400" t="str">
        <f>TEXT(daily!$B12249,"mmmm")</f>
        <v>January</v>
      </c>
      <c r="R12249" s="313" t="str">
        <f t="shared" si="231"/>
        <v>1900</v>
      </c>
    </row>
    <row r="12250" ht="24" customHeight="1" spans="16:18">
      <c r="P12250" s="401" t="str">
        <f>TEXT(daily!$B12250,"mmmm")</f>
        <v>January</v>
      </c>
      <c r="R12250" s="313" t="str">
        <f t="shared" si="231"/>
        <v>1900</v>
      </c>
    </row>
    <row r="12251" ht="24" customHeight="1" spans="16:18">
      <c r="P12251" s="400" t="str">
        <f>TEXT(daily!$B12251,"mmmm")</f>
        <v>January</v>
      </c>
      <c r="R12251" s="313" t="str">
        <f t="shared" si="231"/>
        <v>1900</v>
      </c>
    </row>
    <row r="12252" ht="24" customHeight="1" spans="16:18">
      <c r="P12252" s="401" t="str">
        <f>TEXT(daily!$B12252,"mmmm")</f>
        <v>January</v>
      </c>
      <c r="R12252" s="313" t="str">
        <f t="shared" si="231"/>
        <v>1900</v>
      </c>
    </row>
    <row r="12253" ht="24" customHeight="1" spans="16:18">
      <c r="P12253" s="400" t="str">
        <f>TEXT(daily!$B12253,"mmmm")</f>
        <v>January</v>
      </c>
      <c r="R12253" s="313" t="str">
        <f t="shared" si="231"/>
        <v>1900</v>
      </c>
    </row>
    <row r="12254" ht="24" customHeight="1" spans="16:18">
      <c r="P12254" s="401" t="str">
        <f>TEXT(daily!$B12254,"mmmm")</f>
        <v>January</v>
      </c>
      <c r="R12254" s="313" t="str">
        <f t="shared" si="231"/>
        <v>1900</v>
      </c>
    </row>
    <row r="12255" ht="24" customHeight="1" spans="16:18">
      <c r="P12255" s="400" t="str">
        <f>TEXT(daily!$B12255,"mmmm")</f>
        <v>January</v>
      </c>
      <c r="R12255" s="313" t="str">
        <f t="shared" si="231"/>
        <v>1900</v>
      </c>
    </row>
    <row r="12256" ht="24" customHeight="1" spans="16:18">
      <c r="P12256" s="401" t="str">
        <f>TEXT(daily!$B12256,"mmmm")</f>
        <v>January</v>
      </c>
      <c r="R12256" s="313" t="str">
        <f t="shared" si="231"/>
        <v>1900</v>
      </c>
    </row>
    <row r="12257" ht="24" customHeight="1" spans="16:18">
      <c r="P12257" s="400" t="str">
        <f>TEXT(daily!$B12257,"mmmm")</f>
        <v>January</v>
      </c>
      <c r="R12257" s="313" t="str">
        <f t="shared" si="231"/>
        <v>1900</v>
      </c>
    </row>
    <row r="12258" ht="24" customHeight="1" spans="16:18">
      <c r="P12258" s="401" t="str">
        <f>TEXT(daily!$B12258,"mmmm")</f>
        <v>January</v>
      </c>
      <c r="R12258" s="313" t="str">
        <f t="shared" si="231"/>
        <v>1900</v>
      </c>
    </row>
    <row r="12259" ht="24" customHeight="1" spans="16:18">
      <c r="P12259" s="400" t="str">
        <f>TEXT(daily!$B12259,"mmmm")</f>
        <v>January</v>
      </c>
      <c r="R12259" s="313" t="str">
        <f t="shared" si="231"/>
        <v>1900</v>
      </c>
    </row>
    <row r="12260" ht="24" customHeight="1" spans="16:18">
      <c r="P12260" s="401" t="str">
        <f>TEXT(daily!$B12260,"mmmm")</f>
        <v>January</v>
      </c>
      <c r="R12260" s="313" t="str">
        <f t="shared" si="231"/>
        <v>1900</v>
      </c>
    </row>
    <row r="12261" ht="24" customHeight="1" spans="16:18">
      <c r="P12261" s="400" t="str">
        <f>TEXT(daily!$B12261,"mmmm")</f>
        <v>January</v>
      </c>
      <c r="R12261" s="313" t="str">
        <f t="shared" si="231"/>
        <v>1900</v>
      </c>
    </row>
    <row r="12262" ht="24" customHeight="1" spans="16:18">
      <c r="P12262" s="401" t="str">
        <f>TEXT(daily!$B12262,"mmmm")</f>
        <v>January</v>
      </c>
      <c r="R12262" s="313" t="str">
        <f t="shared" si="231"/>
        <v>1900</v>
      </c>
    </row>
    <row r="12263" ht="24" customHeight="1" spans="16:18">
      <c r="P12263" s="400" t="str">
        <f>TEXT(daily!$B12263,"mmmm")</f>
        <v>January</v>
      </c>
      <c r="R12263" s="313" t="str">
        <f t="shared" si="231"/>
        <v>1900</v>
      </c>
    </row>
    <row r="12264" ht="24" customHeight="1" spans="16:18">
      <c r="P12264" s="401" t="str">
        <f>TEXT(daily!$B12264,"mmmm")</f>
        <v>January</v>
      </c>
      <c r="R12264" s="313" t="str">
        <f t="shared" si="231"/>
        <v>1900</v>
      </c>
    </row>
    <row r="12265" ht="24" customHeight="1" spans="16:18">
      <c r="P12265" s="400" t="str">
        <f>TEXT(daily!$B12265,"mmmm")</f>
        <v>January</v>
      </c>
      <c r="R12265" s="313" t="str">
        <f t="shared" si="231"/>
        <v>1900</v>
      </c>
    </row>
    <row r="12266" ht="24" customHeight="1" spans="16:18">
      <c r="P12266" s="401" t="str">
        <f>TEXT(daily!$B12266,"mmmm")</f>
        <v>January</v>
      </c>
      <c r="R12266" s="313" t="str">
        <f t="shared" si="231"/>
        <v>1900</v>
      </c>
    </row>
    <row r="12267" ht="24" customHeight="1" spans="16:18">
      <c r="P12267" s="400" t="str">
        <f>TEXT(daily!$B12267,"mmmm")</f>
        <v>January</v>
      </c>
      <c r="R12267" s="313" t="str">
        <f t="shared" si="231"/>
        <v>1900</v>
      </c>
    </row>
    <row r="12268" ht="24" customHeight="1" spans="16:18">
      <c r="P12268" s="401" t="str">
        <f>TEXT(daily!$B12268,"mmmm")</f>
        <v>January</v>
      </c>
      <c r="R12268" s="313" t="str">
        <f t="shared" si="231"/>
        <v>1900</v>
      </c>
    </row>
    <row r="12269" ht="24" customHeight="1" spans="16:18">
      <c r="P12269" s="400" t="str">
        <f>TEXT(daily!$B12269,"mmmm")</f>
        <v>January</v>
      </c>
      <c r="R12269" s="313" t="str">
        <f t="shared" si="231"/>
        <v>1900</v>
      </c>
    </row>
    <row r="12270" ht="24" customHeight="1" spans="16:18">
      <c r="P12270" s="401" t="str">
        <f>TEXT(daily!$B12270,"mmmm")</f>
        <v>January</v>
      </c>
      <c r="R12270" s="313" t="str">
        <f t="shared" si="231"/>
        <v>1900</v>
      </c>
    </row>
    <row r="12271" ht="24" customHeight="1" spans="16:18">
      <c r="P12271" s="400" t="str">
        <f>TEXT(daily!$B12271,"mmmm")</f>
        <v>January</v>
      </c>
      <c r="R12271" s="313" t="str">
        <f t="shared" si="231"/>
        <v>1900</v>
      </c>
    </row>
    <row r="12272" ht="24" customHeight="1" spans="16:18">
      <c r="P12272" s="401" t="str">
        <f>TEXT(daily!$B12272,"mmmm")</f>
        <v>January</v>
      </c>
      <c r="R12272" s="313" t="str">
        <f t="shared" si="231"/>
        <v>1900</v>
      </c>
    </row>
    <row r="12273" ht="24" customHeight="1" spans="16:18">
      <c r="P12273" s="400" t="str">
        <f>TEXT(daily!$B12273,"mmmm")</f>
        <v>January</v>
      </c>
      <c r="R12273" s="313" t="str">
        <f t="shared" si="231"/>
        <v>1900</v>
      </c>
    </row>
    <row r="12274" ht="24" customHeight="1" spans="16:18">
      <c r="P12274" s="401" t="str">
        <f>TEXT(daily!$B12274,"mmmm")</f>
        <v>January</v>
      </c>
      <c r="R12274" s="313" t="str">
        <f t="shared" si="231"/>
        <v>1900</v>
      </c>
    </row>
    <row r="12275" ht="24" customHeight="1" spans="16:18">
      <c r="P12275" s="400" t="str">
        <f>TEXT(daily!$B12275,"mmmm")</f>
        <v>January</v>
      </c>
      <c r="R12275" s="313" t="str">
        <f t="shared" si="231"/>
        <v>1900</v>
      </c>
    </row>
    <row r="12276" ht="24" customHeight="1" spans="16:18">
      <c r="P12276" s="401" t="str">
        <f>TEXT(daily!$B12276,"mmmm")</f>
        <v>January</v>
      </c>
      <c r="R12276" s="313" t="str">
        <f t="shared" si="231"/>
        <v>1900</v>
      </c>
    </row>
    <row r="12277" ht="24" customHeight="1" spans="16:18">
      <c r="P12277" s="400" t="str">
        <f>TEXT(daily!$B12277,"mmmm")</f>
        <v>January</v>
      </c>
      <c r="R12277" s="313" t="str">
        <f t="shared" si="231"/>
        <v>1900</v>
      </c>
    </row>
    <row r="12278" ht="24" customHeight="1" spans="16:18">
      <c r="P12278" s="401" t="str">
        <f>TEXT(daily!$B12278,"mmmm")</f>
        <v>January</v>
      </c>
      <c r="R12278" s="313" t="str">
        <f t="shared" si="231"/>
        <v>1900</v>
      </c>
    </row>
    <row r="12279" ht="24" customHeight="1" spans="16:18">
      <c r="P12279" s="400" t="str">
        <f>TEXT(daily!$B12279,"mmmm")</f>
        <v>January</v>
      </c>
      <c r="R12279" s="313" t="str">
        <f t="shared" si="231"/>
        <v>1900</v>
      </c>
    </row>
    <row r="12280" ht="24" customHeight="1" spans="16:18">
      <c r="P12280" s="401" t="str">
        <f>TEXT(daily!$B12280,"mmmm")</f>
        <v>January</v>
      </c>
      <c r="R12280" s="313" t="str">
        <f t="shared" si="231"/>
        <v>1900</v>
      </c>
    </row>
    <row r="12281" ht="24" customHeight="1" spans="16:18">
      <c r="P12281" s="400" t="str">
        <f>TEXT(daily!$B12281,"mmmm")</f>
        <v>January</v>
      </c>
      <c r="R12281" s="313" t="str">
        <f t="shared" si="231"/>
        <v>1900</v>
      </c>
    </row>
    <row r="12282" ht="24" customHeight="1" spans="16:18">
      <c r="P12282" s="401" t="str">
        <f>TEXT(daily!$B12282,"mmmm")</f>
        <v>January</v>
      </c>
      <c r="R12282" s="313" t="str">
        <f t="shared" si="231"/>
        <v>1900</v>
      </c>
    </row>
    <row r="12283" ht="24" customHeight="1" spans="16:18">
      <c r="P12283" s="400" t="str">
        <f>TEXT(daily!$B12283,"mmmm")</f>
        <v>January</v>
      </c>
      <c r="R12283" s="313" t="str">
        <f t="shared" si="231"/>
        <v>1900</v>
      </c>
    </row>
    <row r="12284" ht="24" customHeight="1" spans="16:18">
      <c r="P12284" s="401" t="str">
        <f>TEXT(daily!$B12284,"mmmm")</f>
        <v>January</v>
      </c>
      <c r="R12284" s="313" t="str">
        <f t="shared" si="231"/>
        <v>1900</v>
      </c>
    </row>
    <row r="12285" ht="24" customHeight="1" spans="16:18">
      <c r="P12285" s="400" t="str">
        <f>TEXT(daily!$B12285,"mmmm")</f>
        <v>January</v>
      </c>
      <c r="R12285" s="313" t="str">
        <f t="shared" si="231"/>
        <v>1900</v>
      </c>
    </row>
    <row r="12286" ht="24" customHeight="1" spans="16:18">
      <c r="P12286" s="401" t="str">
        <f>TEXT(daily!$B12286,"mmmm")</f>
        <v>January</v>
      </c>
      <c r="R12286" s="313" t="str">
        <f t="shared" si="231"/>
        <v>1900</v>
      </c>
    </row>
    <row r="12287" ht="24" customHeight="1" spans="16:18">
      <c r="P12287" s="400" t="str">
        <f>TEXT(daily!$B12287,"mmmm")</f>
        <v>January</v>
      </c>
      <c r="R12287" s="313" t="str">
        <f t="shared" si="231"/>
        <v>1900</v>
      </c>
    </row>
    <row r="12288" ht="24" customHeight="1" spans="16:18">
      <c r="P12288" s="401" t="str">
        <f>TEXT(daily!$B12288,"mmmm")</f>
        <v>January</v>
      </c>
      <c r="R12288" s="313" t="str">
        <f t="shared" si="231"/>
        <v>1900</v>
      </c>
    </row>
    <row r="12289" ht="24" customHeight="1" spans="16:18">
      <c r="P12289" s="400" t="str">
        <f>TEXT(daily!$B12289,"mmmm")</f>
        <v>January</v>
      </c>
      <c r="R12289" s="313" t="str">
        <f t="shared" si="231"/>
        <v>1900</v>
      </c>
    </row>
    <row r="12290" ht="24" customHeight="1" spans="16:18">
      <c r="P12290" s="401" t="str">
        <f>TEXT(daily!$B12290,"mmmm")</f>
        <v>January</v>
      </c>
      <c r="R12290" s="313" t="str">
        <f t="shared" si="231"/>
        <v>1900</v>
      </c>
    </row>
    <row r="12291" ht="24" customHeight="1" spans="16:18">
      <c r="P12291" s="400" t="str">
        <f>TEXT(daily!$B12291,"mmmm")</f>
        <v>January</v>
      </c>
      <c r="R12291" s="313" t="str">
        <f t="shared" si="231"/>
        <v>1900</v>
      </c>
    </row>
    <row r="12292" ht="24" customHeight="1" spans="16:18">
      <c r="P12292" s="401" t="str">
        <f>TEXT(daily!$B12292,"mmmm")</f>
        <v>January</v>
      </c>
      <c r="R12292" s="313" t="str">
        <f t="shared" si="231"/>
        <v>1900</v>
      </c>
    </row>
    <row r="12293" ht="24" customHeight="1" spans="16:18">
      <c r="P12293" s="400" t="str">
        <f>TEXT(daily!$B12293,"mmmm")</f>
        <v>January</v>
      </c>
      <c r="R12293" s="313" t="str">
        <f t="shared" si="231"/>
        <v>1900</v>
      </c>
    </row>
    <row r="12294" ht="24" customHeight="1" spans="16:18">
      <c r="P12294" s="401" t="str">
        <f>TEXT(daily!$B12294,"mmmm")</f>
        <v>January</v>
      </c>
      <c r="R12294" s="313" t="str">
        <f t="shared" si="231"/>
        <v>1900</v>
      </c>
    </row>
    <row r="12295" ht="24" customHeight="1" spans="16:18">
      <c r="P12295" s="400" t="str">
        <f>TEXT(daily!$B12295,"mmmm")</f>
        <v>January</v>
      </c>
      <c r="R12295" s="313" t="str">
        <f t="shared" si="231"/>
        <v>1900</v>
      </c>
    </row>
    <row r="12296" ht="24" customHeight="1" spans="16:18">
      <c r="P12296" s="401" t="str">
        <f>TEXT(daily!$B12296,"mmmm")</f>
        <v>January</v>
      </c>
      <c r="R12296" s="313" t="str">
        <f t="shared" si="231"/>
        <v>1900</v>
      </c>
    </row>
    <row r="12297" ht="24" customHeight="1" spans="16:18">
      <c r="P12297" s="400" t="str">
        <f>TEXT(daily!$B12297,"mmmm")</f>
        <v>January</v>
      </c>
      <c r="R12297" s="313" t="str">
        <f t="shared" si="231"/>
        <v>1900</v>
      </c>
    </row>
    <row r="12298" ht="24" customHeight="1" spans="16:18">
      <c r="P12298" s="401" t="str">
        <f>TEXT(daily!$B12298,"mmmm")</f>
        <v>January</v>
      </c>
      <c r="R12298" s="313" t="str">
        <f t="shared" si="231"/>
        <v>1900</v>
      </c>
    </row>
    <row r="12299" spans="14:18">
      <c r="N12299" s="402" t="s">
        <v>912</v>
      </c>
      <c r="P12299" s="403" t="str">
        <f>TEXT(daily!$B12299,"mmmm")</f>
        <v>January</v>
      </c>
      <c r="R12299" s="313" t="str">
        <f t="shared" si="231"/>
        <v>1900</v>
      </c>
    </row>
  </sheetData>
  <autoFilter xmlns:etc="http://www.wps.cn/officeDocument/2017/etCustomData" ref="A14:Q12299" etc:filterBottomFollowUsedRange="0">
    <extLst/>
  </autoFilter>
  <mergeCells count="4">
    <mergeCell ref="M1:N1"/>
    <mergeCell ref="M2:N2"/>
    <mergeCell ref="C11:D11"/>
    <mergeCell ref="D13:E13"/>
  </mergeCells>
  <conditionalFormatting sqref="H13:K13">
    <cfRule type="colorScale" priority="1276">
      <colorScale>
        <cfvo type="num" val="0"/>
        <cfvo type="num" val="1"/>
        <color theme="9" tint="0.599993896298105"/>
        <color rgb="FFFF0000"/>
      </colorScale>
    </cfRule>
  </conditionalFormatting>
  <conditionalFormatting sqref="G37:H37">
    <cfRule type="expression" dxfId="1" priority="363">
      <formula>ROW()=CELL("row")</formula>
    </cfRule>
    <cfRule type="expression" dxfId="0" priority="1194">
      <formula>ROW()=CELL("row")</formula>
    </cfRule>
  </conditionalFormatting>
  <conditionalFormatting sqref="F936:G936">
    <cfRule type="expression" dxfId="0" priority="38">
      <formula>ROW()=CELL("row")</formula>
    </cfRule>
  </conditionalFormatting>
  <conditionalFormatting sqref="G985">
    <cfRule type="expression" dxfId="0" priority="14">
      <formula>ROW()=CELL("row")</formula>
    </cfRule>
    <cfRule type="expression" dxfId="1" priority="13">
      <formula>ROW()=CELL("row")</formula>
    </cfRule>
  </conditionalFormatting>
  <conditionalFormatting sqref="B1012">
    <cfRule type="expression" dxfId="0" priority="6">
      <formula>ROW()=CELL("row")</formula>
    </cfRule>
    <cfRule type="expression" dxfId="1" priority="5">
      <formula>ROW()=CELL("row")</formula>
    </cfRule>
  </conditionalFormatting>
  <conditionalFormatting sqref="B1013">
    <cfRule type="expression" dxfId="0" priority="4">
      <formula>ROW()=CELL("row")</formula>
    </cfRule>
    <cfRule type="expression" dxfId="1" priority="3">
      <formula>ROW()=CELL("row")</formula>
    </cfRule>
  </conditionalFormatting>
  <conditionalFormatting sqref="L1028">
    <cfRule type="expression" dxfId="0" priority="2">
      <formula>ROW()=CELL("row")</formula>
    </cfRule>
    <cfRule type="expression" dxfId="1" priority="1">
      <formula>ROW()=CELL("row")</formula>
    </cfRule>
  </conditionalFormatting>
  <conditionalFormatting sqref="D1205">
    <cfRule type="expression" dxfId="1" priority="448">
      <formula>ROW()=CELL("row")</formula>
    </cfRule>
  </conditionalFormatting>
  <conditionalFormatting sqref="F1205">
    <cfRule type="expression" dxfId="1" priority="447">
      <formula>ROW()=CELL("row")</formula>
    </cfRule>
  </conditionalFormatting>
  <conditionalFormatting sqref="B481:B486">
    <cfRule type="expression" dxfId="1" priority="365">
      <formula>ROW()=CELL("row")</formula>
    </cfRule>
    <cfRule type="expression" dxfId="0" priority="366">
      <formula>ROW()=CELL("row")</formula>
    </cfRule>
  </conditionalFormatting>
  <conditionalFormatting sqref="B562:B593">
    <cfRule type="expression" dxfId="1" priority="347">
      <formula>ROW()=CELL("row")</formula>
    </cfRule>
    <cfRule type="expression" dxfId="0" priority="348">
      <formula>ROW()=CELL("row")</formula>
    </cfRule>
  </conditionalFormatting>
  <conditionalFormatting sqref="B777:B838">
    <cfRule type="expression" dxfId="1" priority="300">
      <formula>ROW()=CELL("row")</formula>
    </cfRule>
    <cfRule type="expression" dxfId="0" priority="301">
      <formula>ROW()=CELL("row")</formula>
    </cfRule>
  </conditionalFormatting>
  <conditionalFormatting sqref="B902:B905">
    <cfRule type="expression" dxfId="1" priority="293">
      <formula>ROW()=CELL("row")</formula>
    </cfRule>
    <cfRule type="expression" dxfId="0" priority="294">
      <formula>ROW()=CELL("row")</formula>
    </cfRule>
  </conditionalFormatting>
  <conditionalFormatting sqref="B907:B963">
    <cfRule type="expression" dxfId="1" priority="15">
      <formula>ROW()=CELL("row")</formula>
    </cfRule>
    <cfRule type="expression" dxfId="0" priority="16">
      <formula>ROW()=CELL("row")</formula>
    </cfRule>
  </conditionalFormatting>
  <conditionalFormatting sqref="B999:B1005">
    <cfRule type="expression" dxfId="0" priority="12">
      <formula>ROW()=CELL("row")</formula>
    </cfRule>
    <cfRule type="expression" dxfId="1" priority="11">
      <formula>ROW()=CELL("row")</formula>
    </cfRule>
  </conditionalFormatting>
  <conditionalFormatting sqref="B1006:B1011">
    <cfRule type="expression" dxfId="0" priority="8">
      <formula>ROW()=CELL("row")</formula>
    </cfRule>
    <cfRule type="expression" dxfId="1" priority="7">
      <formula>ROW()=CELL("row")</formula>
    </cfRule>
  </conditionalFormatting>
  <conditionalFormatting sqref="F583:F627">
    <cfRule type="expression" dxfId="0" priority="352">
      <formula>ROW()=CELL("row")</formula>
    </cfRule>
    <cfRule type="expression" dxfId="1" priority="351">
      <formula>ROW()=CELL("row")</formula>
    </cfRule>
  </conditionalFormatting>
  <conditionalFormatting sqref="F925:F935">
    <cfRule type="expression" dxfId="0" priority="1159">
      <formula>ROW()=CELL("row")</formula>
    </cfRule>
  </conditionalFormatting>
  <conditionalFormatting sqref="F925:F941">
    <cfRule type="expression" dxfId="1" priority="25">
      <formula>ROW()=CELL("row")</formula>
    </cfRule>
  </conditionalFormatting>
  <conditionalFormatting sqref="F937:F941">
    <cfRule type="expression" dxfId="0" priority="26">
      <formula>ROW()=CELL("row")</formula>
    </cfRule>
  </conditionalFormatting>
  <conditionalFormatting sqref="F989:F1003">
    <cfRule type="expression" dxfId="0" priority="1157">
      <formula>ROW()=CELL("row")</formula>
    </cfRule>
    <cfRule type="expression" dxfId="1" priority="1156">
      <formula>ROW()=CELL("row")</formula>
    </cfRule>
  </conditionalFormatting>
  <conditionalFormatting sqref="F1174:F1177">
    <cfRule type="expression" dxfId="1" priority="467">
      <formula>ROW()=CELL("row")</formula>
    </cfRule>
  </conditionalFormatting>
  <conditionalFormatting sqref="F1176:F1177">
    <cfRule type="expression" dxfId="0" priority="468">
      <formula>ROW()=CELL("row")</formula>
    </cfRule>
  </conditionalFormatting>
  <conditionalFormatting sqref="F1361:F1363">
    <cfRule type="expression" dxfId="0" priority="420">
      <formula>ROW()=CELL("row")</formula>
    </cfRule>
    <cfRule type="expression" dxfId="1" priority="419">
      <formula>ROW()=CELL("row")</formula>
    </cfRule>
  </conditionalFormatting>
  <conditionalFormatting sqref="F1501:F1505">
    <cfRule type="expression" dxfId="0" priority="404">
      <formula>ROW()=CELL("row")</formula>
    </cfRule>
    <cfRule type="expression" dxfId="1" priority="403">
      <formula>ROW()=CELL("row")</formula>
    </cfRule>
  </conditionalFormatting>
  <conditionalFormatting sqref="F1761:F1778">
    <cfRule type="expression" dxfId="0" priority="1252">
      <formula>ROW()=CELL("row")</formula>
    </cfRule>
    <cfRule type="expression" dxfId="1" priority="1251">
      <formula>ROW()=CELL("row")</formula>
    </cfRule>
  </conditionalFormatting>
  <conditionalFormatting sqref="F2046:F2063">
    <cfRule type="expression" dxfId="0" priority="1244">
      <formula>ROW()=CELL("row")</formula>
    </cfRule>
    <cfRule type="expression" dxfId="1" priority="1243">
      <formula>ROW()=CELL("row")</formula>
    </cfRule>
  </conditionalFormatting>
  <conditionalFormatting sqref="F2283:F2299">
    <cfRule type="expression" dxfId="0" priority="1230">
      <formula>ROW()=CELL("row")</formula>
    </cfRule>
    <cfRule type="expression" dxfId="1" priority="1229">
      <formula>ROW()=CELL("row")</formula>
    </cfRule>
  </conditionalFormatting>
  <conditionalFormatting sqref="F2520:F2524">
    <cfRule type="expression" dxfId="0" priority="1220">
      <formula>ROW()=CELL("row")</formula>
    </cfRule>
    <cfRule type="expression" dxfId="1" priority="1219">
      <formula>ROW()=CELL("row")</formula>
    </cfRule>
  </conditionalFormatting>
  <conditionalFormatting sqref="F2529:F2544">
    <cfRule type="expression" dxfId="0" priority="1218">
      <formula>ROW()=CELL("row")</formula>
    </cfRule>
    <cfRule type="expression" dxfId="1" priority="1217">
      <formula>ROW()=CELL("row")</formula>
    </cfRule>
  </conditionalFormatting>
  <conditionalFormatting sqref="F2585:F2595">
    <cfRule type="expression" dxfId="1" priority="1209">
      <formula>ROW()=CELL("row")</formula>
    </cfRule>
    <cfRule type="expression" dxfId="0" priority="1210">
      <formula>ROW()=CELL("row")</formula>
    </cfRule>
  </conditionalFormatting>
  <conditionalFormatting sqref="F2595:F2596">
    <cfRule type="expression" dxfId="0" priority="1212">
      <formula>ROW()=CELL("row")</formula>
    </cfRule>
    <cfRule type="expression" dxfId="1" priority="1211">
      <formula>ROW()=CELL("row")</formula>
    </cfRule>
  </conditionalFormatting>
  <conditionalFormatting sqref="F2665:F2678">
    <cfRule type="expression" dxfId="0" priority="1204">
      <formula>ROW()=CELL("row")</formula>
    </cfRule>
  </conditionalFormatting>
  <conditionalFormatting sqref="F2668:F2678">
    <cfRule type="expression" dxfId="1" priority="1203">
      <formula>ROW()=CELL("row")</formula>
    </cfRule>
  </conditionalFormatting>
  <conditionalFormatting sqref="F2678:F2679">
    <cfRule type="expression" dxfId="1" priority="1205">
      <formula>ROW()=CELL("row")</formula>
    </cfRule>
    <cfRule type="expression" dxfId="0" priority="1206">
      <formula>ROW()=CELL("row")</formula>
    </cfRule>
  </conditionalFormatting>
  <conditionalFormatting sqref="F2774:F2801">
    <cfRule type="expression" dxfId="0" priority="1222">
      <formula>ROW()=CELL("row")</formula>
    </cfRule>
    <cfRule type="expression" dxfId="1" priority="1221">
      <formula>ROW()=CELL("row")</formula>
    </cfRule>
  </conditionalFormatting>
  <conditionalFormatting sqref="F9979:F9981">
    <cfRule type="expression" dxfId="1" priority="1269">
      <formula>ROW()=CELL("row")</formula>
    </cfRule>
    <cfRule type="expression" dxfId="0" priority="1270">
      <formula>ROW()=CELL("row")</formula>
    </cfRule>
  </conditionalFormatting>
  <conditionalFormatting sqref="G658:G666">
    <cfRule type="expression" dxfId="1" priority="341">
      <formula>ROW()=CELL("row")</formula>
    </cfRule>
    <cfRule type="expression" dxfId="0" priority="342">
      <formula>ROW()=CELL("row")</formula>
    </cfRule>
  </conditionalFormatting>
  <conditionalFormatting sqref="G937:G942">
    <cfRule type="expression" dxfId="0" priority="32">
      <formula>ROW()=CELL("row")</formula>
    </cfRule>
  </conditionalFormatting>
  <conditionalFormatting sqref="H906:H920">
    <cfRule type="expression" dxfId="0" priority="1171">
      <formula>ROW()=CELL("row")</formula>
    </cfRule>
    <cfRule type="expression" dxfId="1" priority="1170">
      <formula>ROW()=CELL("row")</formula>
    </cfRule>
  </conditionalFormatting>
  <conditionalFormatting sqref="H1332:H1333">
    <cfRule type="expression" dxfId="1" priority="428">
      <formula>ROW()=CELL("row")</formula>
    </cfRule>
  </conditionalFormatting>
  <conditionalFormatting sqref="I795:I799">
    <cfRule type="expression" dxfId="0" priority="326">
      <formula>ROW()=CELL("row")</formula>
    </cfRule>
    <cfRule type="expression" dxfId="1" priority="325">
      <formula>ROW()=CELL("row")</formula>
    </cfRule>
  </conditionalFormatting>
  <conditionalFormatting sqref="I904:I925">
    <cfRule type="expression" dxfId="0" priority="298">
      <formula>ROW()=CELL("row")</formula>
    </cfRule>
    <cfRule type="expression" dxfId="1" priority="297">
      <formula>ROW()=CELL("row")</formula>
    </cfRule>
  </conditionalFormatting>
  <conditionalFormatting sqref="I936:I943">
    <cfRule type="expression" dxfId="1" priority="29">
      <formula>ROW()=CELL("row")</formula>
    </cfRule>
    <cfRule type="expression" dxfId="0" priority="30">
      <formula>ROW()=CELL("row")</formula>
    </cfRule>
  </conditionalFormatting>
  <conditionalFormatting sqref="M21:M666">
    <cfRule type="expression" dxfId="0" priority="44">
      <formula>ROW()=CELL("row")</formula>
    </cfRule>
  </conditionalFormatting>
  <conditionalFormatting sqref="M21:M777">
    <cfRule type="expression" dxfId="1" priority="43">
      <formula>ROW()=CELL("row")</formula>
    </cfRule>
  </conditionalFormatting>
  <conditionalFormatting sqref="A1:I10 A11:C11 E11:I11 J1:XFD11 P15:XFD59 R60:R12299">
    <cfRule type="expression" dxfId="1" priority="1273">
      <formula>ROW()=CELL("row")</formula>
    </cfRule>
  </conditionalFormatting>
  <conditionalFormatting sqref="A1:I10 A11:C11 A12:I14 A15:A12299 B430:G433 B434:F480 B839:J901 B1187:F1209 B1858:I1990 C833:J838 C902:J903 C904:H904 C1318:L1333 C1779:F1857 C2525:F2525 C2680:L2704 C2706:F2773 D787:I794 D921:H924 D936:E937 D985:F985 D986:I988 D2546:I2547 E11:I11 E906:G907 E925:H925 E989:I989 E1174:F1175 E1178:F1186 E1500:F1500 F2545:I2545 F2582:H2584 G795:H796 G1342:L1363 G1500:I1857 G2706:L3460 G9979:G12299 H985:I985 H3461:M5393 J1:XFD1 J2:M2 J3:XFD14 J904 J2545:L2547 M667:M805 M808:M814 M816:M849 M851:M873 M876:M884 M886:M903 M905:M910 M913:M950 M953:M971 M973:M981 M983:M993 M995:M999 M1001:M1006 M1008:M1009 M1011:M1025 M1027:M1041 M1043:M1048 M1050 M1052:M1056 M1058:M3460 N16:N971 N973:N5393 O2:XFD2 O553:P777 O778:XFD3460 O3461:O5393 P15:XFD59 P60:P552 P3461:Q12299 Q60:XFD777 R3461:XFD1048576">
    <cfRule type="expression" dxfId="0" priority="1275">
      <formula>ROW()=CELL("row")</formula>
    </cfRule>
  </conditionalFormatting>
  <conditionalFormatting sqref="A2:M2 C2525:F2525 E1178:F1186 G9979:G12299 O2:XFD2">
    <cfRule type="expression" dxfId="1" priority="1274">
      <formula>ROW()=CELL("row")</formula>
    </cfRule>
  </conditionalFormatting>
  <conditionalFormatting sqref="$A12:$XFD14 A15:A12299 B430:F480 B839:J901 B1212:L1268 B1858:I1990 C833:J838 C902:J903 C904:H904 C1318:L1333 C1522:F1540 C1779:F1857 C2680:L2704 C2706:I2773 D787:L793 D794:I794 D921:H924 D936:E937 D985:F985 D986:I988 D2546:I2547 E906:G907 E925:H925 E989:I989 E1500:F1500 F481:F511 F512:L513 F1351 F1428:H1428 F2545:I2545 F2582:H2584 F2665:H2667 G795:H796 G1342:L1363 G1500:I1857 G2668:H2679 G2774:I3460 H985:I985 H3461:Q12299 J794:L815 J904 J1364:L1990 J2545:L2547 J2706:L3460 M778:Q805 M808:Q814 M816:Q849 M851:Q873 M876:Q884 M886:Q903 M905:M910 M913:Q950 M953:N971 M973:Q981 M983:Q993 M995:Q999 M1001:Q1006 M1008:Q1009 M1011:Q1025 M1027:Q1041 M1043:Q1048 M1050:Q1050 M1052:Q1056 M1058:Q3460 N16:N777 N806:Q807 N815:Q815 N850:Q850 N874:Q875 N885:Q885 N904:Q912 N951:Q952 N982:Q982 N994:Q994 N1000:Q1000 N1007:Q1007 N1010:Q1010 N1026:Q1026 N1042:Q1042 N1049:Q1049 N1051:Q1051 N1057:Q1057 O553:P777 O953:Q972 P60:P552 Q60:Q777 R12300:XFD1048576 S60:XFD12299">
    <cfRule type="expression" dxfId="1" priority="426">
      <formula>ROW()=CELL("row")</formula>
    </cfRule>
  </conditionalFormatting>
  <conditionalFormatting sqref="B15:F429 B1991:F2045 B2451:F2519 C2064:F2180 C2206:F2211 C2445:F2450 D1342:F1360 D2300:F2301 E2181:F2205 E2433:F2444 F2418:F2432 G15:N15 G16:I31 G3461:G9981 J16:L27 J28:J31 K28 K29:L31 M16:M19">
    <cfRule type="expression" dxfId="1" priority="1237">
      <formula>ROW()=CELL("row")</formula>
    </cfRule>
  </conditionalFormatting>
  <conditionalFormatting sqref="B15:F429 B1991:F2045 B2451:F2519 C2064:F2180 C2206:F2211 C2445:F2450 D1342:F1360 D2300:F2301 E2181:F2205 E2433:F2444 F484:L489 F509:L513 F2418:F2432 G15:I27 G28:J31 G3461:G9981 J15:N15 J16:L27 K28 K29:L31 M16:M19">
    <cfRule type="expression" dxfId="0" priority="1238">
      <formula>ROW()=CELL("row")</formula>
    </cfRule>
  </conditionalFormatting>
  <conditionalFormatting sqref="B15:B46 B514:L561 B667:H668 B964:I984 B1334:L1341 B1364:I1381 B2705:L2705 C562:G569 C942:F942 C943:H943 C944:I963 C1382:I1477 C2548:L2581 C2601:L2664 E905:H905 F797:H799 F800:I815 F908:G920 F1269:L1317 F1478:I1499 G30:G36 G990:L1027 G1028:K1028 G1029:L1211 H35:H36 H936:H942 J787:L815 J1364:L1990 O15:O552">
    <cfRule type="expression" dxfId="0" priority="1169">
      <formula>ROW()=CELL("row")</formula>
    </cfRule>
  </conditionalFormatting>
  <conditionalFormatting sqref="B15:B46 B514:L561 B667:H668 B964:I984 B1334:L1341 B1364:I1381 B2705:L2705 C562:G569 C942:F942 C943:H943 C944:I963 C1382:I1477 C2548:L2581 C2601:L2664 E905:H905 F797:H799 F800:I815 F908:G920 F1269:L1317 F1478:I1499 G30:G36 G990:L1027 G1028:K1028 G1029:L1211 H35:H36 O15:O552">
    <cfRule type="expression" dxfId="1" priority="1168">
      <formula>ROW()=CELL("row")</formula>
    </cfRule>
  </conditionalFormatting>
  <conditionalFormatting sqref="G38:I483 G490:L508 G571:I657 G669:I747 H32:I34 H562:L567 H658:I665 I35:I37 I666:I668 J32:L483 J571:L747">
    <cfRule type="expression" dxfId="0" priority="340">
      <formula>ROW()=CELL("row")</formula>
    </cfRule>
  </conditionalFormatting>
  <conditionalFormatting sqref="G38:I511 G571:I657 G669:I747 H32:I34 H562:L567 H658:I665 I35:I37 I666:I668 J32:L511 J571:L747">
    <cfRule type="expression" dxfId="1" priority="339">
      <formula>ROW()=CELL("row")</formula>
    </cfRule>
  </conditionalFormatting>
  <conditionalFormatting sqref="B482:E513 C481:E481">
    <cfRule type="expression" dxfId="1" priority="1197">
      <formula>ROW()=CELL("row")</formula>
    </cfRule>
    <cfRule type="expression" dxfId="0" priority="1198">
      <formula>ROW()=CELL("row")</formula>
    </cfRule>
  </conditionalFormatting>
  <conditionalFormatting sqref="F481:F483 F490:F511">
    <cfRule type="expression" dxfId="0" priority="1196">
      <formula>ROW()=CELL("row")</formula>
    </cfRule>
  </conditionalFormatting>
  <conditionalFormatting sqref="B594:E627 B658:B675 C570:F582 C583:E593 G570:H570 H568:H569 H666 I568:L570">
    <cfRule type="expression" dxfId="1" priority="1180">
      <formula>ROW()=CELL("row")</formula>
    </cfRule>
  </conditionalFormatting>
  <conditionalFormatting sqref="B594:E627 B657:F666 B667:B675 C570:F582 C583:E593 G570:H570 H568:H569 H666 I568:L570">
    <cfRule type="expression" dxfId="0" priority="1181">
      <formula>ROW()=CELL("row")</formula>
    </cfRule>
  </conditionalFormatting>
  <conditionalFormatting sqref="B628:F656">
    <cfRule type="expression" dxfId="0" priority="346">
      <formula>ROW()=CELL("row")</formula>
    </cfRule>
  </conditionalFormatting>
  <conditionalFormatting sqref="B628:F666">
    <cfRule type="expression" dxfId="1" priority="345">
      <formula>ROW()=CELL("row")</formula>
    </cfRule>
  </conditionalFormatting>
  <conditionalFormatting sqref="B669:F776 C777:F786">
    <cfRule type="expression" dxfId="1" priority="337">
      <formula>ROW()=CELL("row")</formula>
    </cfRule>
    <cfRule type="expression" dxfId="0" priority="338">
      <formula>ROW()=CELL("row")</formula>
    </cfRule>
  </conditionalFormatting>
  <conditionalFormatting sqref="G748:L786">
    <cfRule type="expression" dxfId="0" priority="264">
      <formula>ROW()=CELL("row")</formula>
    </cfRule>
    <cfRule type="expression" dxfId="1" priority="263">
      <formula>ROW()=CELL("row")</formula>
    </cfRule>
  </conditionalFormatting>
  <conditionalFormatting sqref="B906:C906 B985:C998 C787:C809 C810:E815 C905 C907:C910 C911:D912 C913:E920 C921:C937 C999:C1002 C1003:E1003 D799:E809 D925:D935 D989:D1002 E908:E912 E926:E935 E990:E1002 G926:I935">
    <cfRule type="expression" dxfId="0" priority="1184">
      <formula>ROW()=CELL("row")</formula>
    </cfRule>
    <cfRule type="expression" dxfId="1" priority="1183">
      <formula>ROW()=CELL("row")</formula>
    </cfRule>
  </conditionalFormatting>
  <conditionalFormatting sqref="D795:F798">
    <cfRule type="expression" dxfId="0" priority="314">
      <formula>ROW()=CELL("row")</formula>
    </cfRule>
    <cfRule type="expression" dxfId="1" priority="313">
      <formula>ROW()=CELL("row")</formula>
    </cfRule>
  </conditionalFormatting>
  <conditionalFormatting sqref="C816:L832">
    <cfRule type="expression" dxfId="1" priority="302">
      <formula>ROW()=CELL("row")</formula>
    </cfRule>
    <cfRule type="expression" dxfId="0" priority="304">
      <formula>ROW()=CELL("row")</formula>
    </cfRule>
  </conditionalFormatting>
  <conditionalFormatting sqref="K833:L904">
    <cfRule type="expression" dxfId="0" priority="288">
      <formula>ROW()=CELL("row")</formula>
    </cfRule>
    <cfRule type="expression" dxfId="1" priority="287">
      <formula>ROW()=CELL("row")</formula>
    </cfRule>
  </conditionalFormatting>
  <conditionalFormatting sqref="J905:L989">
    <cfRule type="expression" dxfId="1" priority="247">
      <formula>ROW()=CELL("row")</formula>
    </cfRule>
    <cfRule type="expression" dxfId="0" priority="248">
      <formula>ROW()=CELL("row")</formula>
    </cfRule>
  </conditionalFormatting>
  <conditionalFormatting sqref="G936:H942">
    <cfRule type="expression" dxfId="1" priority="31">
      <formula>ROW()=CELL("row")</formula>
    </cfRule>
  </conditionalFormatting>
  <conditionalFormatting sqref="C938:E941">
    <cfRule type="expression" dxfId="1" priority="21">
      <formula>ROW()=CELL("row")</formula>
    </cfRule>
    <cfRule type="expression" dxfId="0" priority="22">
      <formula>ROW()=CELL("row")</formula>
    </cfRule>
  </conditionalFormatting>
  <conditionalFormatting sqref="B1014:F1173 C1004:F1013">
    <cfRule type="expression" dxfId="1" priority="451">
      <formula>ROW()=CELL("row")</formula>
    </cfRule>
    <cfRule type="expression" dxfId="0" priority="452">
      <formula>ROW()=CELL("row")</formula>
    </cfRule>
  </conditionalFormatting>
  <conditionalFormatting sqref="B1174:D1186 B1212:L1268 B1269:E1269 B1270:B1333 E1176:E1177">
    <cfRule type="expression" dxfId="0" priority="475">
      <formula>ROW()=CELL("row")</formula>
    </cfRule>
  </conditionalFormatting>
  <conditionalFormatting sqref="B1174:D1186 B1269:E1269 B1270:B1333 E1176:E1177">
    <cfRule type="expression" dxfId="1" priority="473">
      <formula>ROW()=CELL("row")</formula>
    </cfRule>
  </conditionalFormatting>
  <conditionalFormatting sqref="B1174:B1176 D1174:F1175">
    <cfRule type="expression" dxfId="1" priority="474">
      <formula>ROW()=CELL("row")</formula>
    </cfRule>
  </conditionalFormatting>
  <conditionalFormatting sqref="B1187:F1211">
    <cfRule type="expression" dxfId="1" priority="442">
      <formula>ROW()=CELL("row")</formula>
    </cfRule>
  </conditionalFormatting>
  <conditionalFormatting sqref="D1208:D1209 F1208">
    <cfRule type="expression" dxfId="1" priority="449">
      <formula>ROW()=CELL("row")</formula>
    </cfRule>
  </conditionalFormatting>
  <conditionalFormatting sqref="B1210:F1211">
    <cfRule type="expression" dxfId="0" priority="443">
      <formula>ROW()=CELL("row")</formula>
    </cfRule>
  </conditionalFormatting>
  <conditionalFormatting sqref="D1264:E1264 D1265:D1266">
    <cfRule type="expression" dxfId="1" priority="441">
      <formula>ROW()=CELL("row")</formula>
    </cfRule>
  </conditionalFormatting>
  <conditionalFormatting sqref="C1270:E1317">
    <cfRule type="expression" dxfId="0" priority="432">
      <formula>ROW()=CELL("row")</formula>
    </cfRule>
    <cfRule type="expression" dxfId="1" priority="431">
      <formula>ROW()=CELL("row")</formula>
    </cfRule>
  </conditionalFormatting>
  <conditionalFormatting sqref="B1342:C1362 B1363:E1363 B1382:B1485 B1486:C1504 B1505:E1505 B1506:B1540 C1478:E1478 C1479:C1485 D1479:E1489 D1490:D1504 E1490:E1499 E1501:E1504">
    <cfRule type="expression" dxfId="1" priority="425">
      <formula>ROW()=CELL("row")</formula>
    </cfRule>
  </conditionalFormatting>
  <conditionalFormatting sqref="B1342:C1362 B1363:E1363 B1382:B1485 B1486:C1504 B1505:E1505 B1506:C1521 C1478:E1478 C1479:C1485 D1479:E1489 D1490:D1504 E1490:E1499 E1501:E1504">
    <cfRule type="expression" dxfId="0" priority="427">
      <formula>ROW()=CELL("row")</formula>
    </cfRule>
  </conditionalFormatting>
  <conditionalFormatting sqref="D1361:E1362">
    <cfRule type="expression" dxfId="1" priority="415">
      <formula>ROW()=CELL("row")</formula>
    </cfRule>
    <cfRule type="expression" dxfId="0" priority="416">
      <formula>ROW()=CELL("row")</formula>
    </cfRule>
  </conditionalFormatting>
  <conditionalFormatting sqref="B1506:F1521">
    <cfRule type="expression" dxfId="1" priority="395">
      <formula>ROW()=CELL("row")</formula>
    </cfRule>
  </conditionalFormatting>
  <conditionalFormatting sqref="D1506:F1521">
    <cfRule type="expression" dxfId="0" priority="396">
      <formula>ROW()=CELL("row")</formula>
    </cfRule>
  </conditionalFormatting>
  <conditionalFormatting sqref="B1522:F1760">
    <cfRule type="expression" dxfId="0" priority="1236">
      <formula>ROW()=CELL("row")</formula>
    </cfRule>
  </conditionalFormatting>
  <conditionalFormatting sqref="B1541:F1760">
    <cfRule type="expression" dxfId="1" priority="1235">
      <formula>ROW()=CELL("row")</formula>
    </cfRule>
  </conditionalFormatting>
  <conditionalFormatting sqref="B1761:E1767 B1768:B1857 C1768:E1778 F2019:F2021">
    <cfRule type="expression" dxfId="0" priority="1260">
      <formula>ROW()=CELL("row")</formula>
    </cfRule>
    <cfRule type="expression" dxfId="1" priority="1259">
      <formula>ROW()=CELL("row")</formula>
    </cfRule>
  </conditionalFormatting>
  <conditionalFormatting sqref="B2520:E2521 B2522:B2704 B2706:B2821 C2522:E2524 C2526:C2547 C2582:E2600 C2665:E2679 C2774:E2821 D2526:F2528 D2529:E2545 F2792:F2821 G1991:L2544 G2585:H2596 I2582:L2596 I2665:L2679">
    <cfRule type="expression" dxfId="1" priority="1223">
      <formula>ROW()=CELL("row")</formula>
    </cfRule>
  </conditionalFormatting>
  <conditionalFormatting sqref="B2520:E2521 B2522:B2704 B2706:B2821 C2522:E2524 C2526:C2547 C2582:E2600 C2665:E2679 C2774:E2821 D2526:F2528 D2529:E2545 F2792:F2821 G1991:L2544 G2585:H2596 G2665:L2679 I2582:L2596">
    <cfRule type="expression" dxfId="0" priority="1224">
      <formula>ROW()=CELL("row")</formula>
    </cfRule>
  </conditionalFormatting>
  <conditionalFormatting sqref="B2046:E2052 B2053:B2190 B2191:D2195 B2196:B2211 C2053:E2063 C2181:D2190 C2196:D2205">
    <cfRule type="expression" dxfId="0" priority="1250">
      <formula>ROW()=CELL("row")</formula>
    </cfRule>
    <cfRule type="expression" dxfId="1" priority="1249">
      <formula>ROW()=CELL("row")</formula>
    </cfRule>
  </conditionalFormatting>
  <conditionalFormatting sqref="B2212:F2282">
    <cfRule type="expression" dxfId="0" priority="1232">
      <formula>ROW()=CELL("row")</formula>
    </cfRule>
    <cfRule type="expression" dxfId="1" priority="1231">
      <formula>ROW()=CELL("row")</formula>
    </cfRule>
  </conditionalFormatting>
  <conditionalFormatting sqref="B2283:E2288 B2289:C2301 B2302:B2433 B2434:D2434 B2435:B2450 C2418:E2418 C2419:C2433 C2435:D2444 D2289:E2299 D2419:E2419 D2420:D2433 E2420:E2432">
    <cfRule type="expression" dxfId="0" priority="1234">
      <formula>ROW()=CELL("row")</formula>
    </cfRule>
    <cfRule type="expression" dxfId="1" priority="1233">
      <formula>ROW()=CELL("row")</formula>
    </cfRule>
  </conditionalFormatting>
  <conditionalFormatting sqref="C2302:F2417">
    <cfRule type="expression" dxfId="1" priority="1225">
      <formula>ROW()=CELL("row")</formula>
    </cfRule>
    <cfRule type="expression" dxfId="0" priority="1226">
      <formula>ROW()=CELL("row")</formula>
    </cfRule>
  </conditionalFormatting>
  <conditionalFormatting sqref="F2597:L2600">
    <cfRule type="expression" dxfId="0" priority="1208">
      <formula>ROW()=CELL("row")</formula>
    </cfRule>
    <cfRule type="expression" dxfId="1" priority="1207">
      <formula>ROW()=CELL("row")</formula>
    </cfRule>
  </conditionalFormatting>
  <conditionalFormatting sqref="B2822:F12299">
    <cfRule type="expression" dxfId="0" priority="1268">
      <formula>ROW()=CELL("row")</formula>
    </cfRule>
    <cfRule type="expression" dxfId="1" priority="1267">
      <formula>ROW()=CELL("row")</formula>
    </cfRule>
  </conditionalFormatting>
  <conditionalFormatting sqref="H5394:O12299">
    <cfRule type="expression" dxfId="0" priority="703">
      <formula>ROW()=CELL("row")</formula>
    </cfRule>
  </conditionalFormatting>
  <conditionalFormatting sqref="A12300:Q1048576">
    <cfRule type="expression" dxfId="1" priority="253">
      <formula>ROW()=CELL("row")</formula>
    </cfRule>
    <cfRule type="expression" dxfId="0" priority="254">
      <formula>ROW()=CELL("row")</formula>
    </cfRule>
  </conditionalFormatting>
  <dataValidations count="10">
    <dataValidation type="list" showInputMessage="1" showErrorMessage="1" sqref="I695 I14:I688">
      <formula1>data!$Y$2:$Y$22</formula1>
    </dataValidation>
    <dataValidation type="list" showInputMessage="1" showErrorMessage="1" sqref="M815 M850 M885 M904 M911 M972 M982 M994 M1000 M1007 M1010 M1026 M1042 M1049 M1051 M1057 M806:M807 M874:M875 M951:M952">
      <formula1>التشغيل!$M$10:$M$30</formula1>
    </dataValidation>
    <dataValidation type="list" showInputMessage="1" showErrorMessage="1" sqref="M1050 M15:M19 M21:M47 M49:M297 M299:M333 M335:M461 M463:M495 M497:M558 M560:M574 M576:M665 M667:M805 M808:M814 M816:M849 M851:M873 M876:M884 M886:M903 M905:M910 M913:M950 M953:M971 M973:M981 M983:M993 M995:M999 M1001:M1006 M1008:M1009 M1011:M1025 M1027:M1041 M1043:M1048 M1052:M1056 M1058:M3460">
      <formula1>data!$O$2:$O$27</formula1>
    </dataValidation>
    <dataValidation type="list" showInputMessage="1" showErrorMessage="1" sqref="D15:D2714">
      <formula1>data!$F$2:$F$28</formula1>
    </dataValidation>
    <dataValidation type="list" showInputMessage="1" showErrorMessage="1" sqref="H15:H3460 I3461:I12299">
      <formula1>data!$L$2:$L$27</formula1>
    </dataValidation>
    <dataValidation type="list" showInputMessage="1" showErrorMessage="1" sqref="J15:J1048576">
      <formula1>data!$D$2:$D$27</formula1>
    </dataValidation>
    <dataValidation type="list" showInputMessage="1" showErrorMessage="1" sqref="K15:K1543">
      <formula1>data!$H$2:$H$27</formula1>
    </dataValidation>
    <dataValidation type="list" showInputMessage="1" showErrorMessage="1" sqref="L15:L27 L29:L3460 M3461:M4630">
      <formula1>data!$J$2:$J$27</formula1>
    </dataValidation>
    <dataValidation type="list" showInputMessage="1" showErrorMessage="1" sqref="N12300:N1048576">
      <formula1>data!$AA$2:$AA$13</formula1>
    </dataValidation>
    <dataValidation type="list" showInputMessage="1" showErrorMessage="1" sqref="O3461:O12299">
      <formula1>data!$U$2:$U$4</formula1>
    </dataValidation>
  </dataValidations>
  <hyperlinks>
    <hyperlink ref="F7" location="'Home page'!A1" display="Home page"/>
    <hyperlink ref="F8" location="data!A1" display="data"/>
    <hyperlink ref="F9" location="summary_omar!A1" display="SUMMARY '"/>
  </hyperlinks>
  <pageMargins left="0.7" right="0.7" top="0.75" bottom="0.75" header="0.3" footer="0.3"/>
  <pageSetup paperSize="1" scale="18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AB98"/>
  <sheetViews>
    <sheetView zoomScale="55" zoomScaleNormal="55" topLeftCell="A83" workbookViewId="0">
      <selection activeCell="C98" sqref="C98"/>
    </sheetView>
  </sheetViews>
  <sheetFormatPr defaultColWidth="8.95238095238095" defaultRowHeight="15"/>
  <cols>
    <col min="1" max="1" width="42.7809523809524" customWidth="1"/>
    <col min="2" max="2" width="62.7619047619048" customWidth="1"/>
    <col min="3" max="3" width="42.2952380952381" customWidth="1"/>
    <col min="4" max="4" width="40.4571428571429" customWidth="1"/>
    <col min="5" max="5" width="34.8190476190476" customWidth="1"/>
    <col min="6" max="7" width="37.5142857142857" customWidth="1"/>
    <col min="8" max="9" width="22.3047619047619" customWidth="1"/>
    <col min="10" max="10" width="20.1047619047619" customWidth="1"/>
    <col min="13" max="13" width="11.5238095238095" customWidth="1"/>
    <col min="14" max="14" width="12.7428571428571" customWidth="1"/>
    <col min="27" max="27" width="15.6952380952381" customWidth="1"/>
    <col min="28" max="28" width="32.8571428571429" customWidth="1"/>
    <col min="29" max="31" width="15.6952380952381" customWidth="1"/>
  </cols>
  <sheetData>
    <row r="1" ht="32.25" customHeight="1" spans="1:11">
      <c r="A1" s="296" t="s">
        <v>913</v>
      </c>
      <c r="B1" s="297">
        <f>C8-daily!G13</f>
        <v>135.520000017714</v>
      </c>
      <c r="C1" s="298" t="s">
        <v>1027</v>
      </c>
      <c r="D1" s="299">
        <f>SUMIFS(C10:C123,G10:G123,C1)</f>
        <v>40000</v>
      </c>
      <c r="E1" s="299">
        <f>SUMIFS(daily!G15:G6783,daily!I15:I6783,C1)</f>
        <v>49856.5</v>
      </c>
      <c r="F1" s="299">
        <f>D1-E1</f>
        <v>-9856.5</v>
      </c>
      <c r="G1" s="255" t="s">
        <v>0</v>
      </c>
      <c r="K1" s="256"/>
    </row>
    <row r="2" ht="32.25" customHeight="1" spans="1:7">
      <c r="A2" s="296" t="s">
        <v>1157</v>
      </c>
      <c r="B2" s="297">
        <f>F1</f>
        <v>-9856.5</v>
      </c>
      <c r="G2" s="255" t="s">
        <v>914</v>
      </c>
    </row>
    <row r="3" ht="32.25" customHeight="1" spans="1:28">
      <c r="A3" s="296" t="s">
        <v>1158</v>
      </c>
      <c r="B3" s="297">
        <f>B1-B2</f>
        <v>9992.02000001771</v>
      </c>
      <c r="E3" s="290"/>
      <c r="G3" s="255" t="s">
        <v>916</v>
      </c>
      <c r="J3" s="284"/>
      <c r="N3" s="165"/>
      <c r="AB3" s="306" t="s">
        <v>917</v>
      </c>
    </row>
    <row r="4" ht="28.5" customHeight="1" spans="5:28">
      <c r="E4" s="89"/>
      <c r="G4" s="260" t="s">
        <v>919</v>
      </c>
      <c r="J4" s="275"/>
      <c r="N4" s="165">
        <v>3650</v>
      </c>
      <c r="AB4" s="307" t="s">
        <v>842</v>
      </c>
    </row>
    <row r="5" ht="28.5" customHeight="1" spans="5:28">
      <c r="E5" s="89"/>
      <c r="G5" s="62"/>
      <c r="H5" s="262"/>
      <c r="I5" s="262"/>
      <c r="J5" s="275"/>
      <c r="N5" s="165">
        <v>8000</v>
      </c>
      <c r="AB5" s="307" t="s">
        <v>921</v>
      </c>
    </row>
    <row r="6" ht="29.25" customHeight="1" spans="2:28">
      <c r="B6" s="300"/>
      <c r="E6" s="59"/>
      <c r="G6" s="65">
        <f ca="1">TODAY()</f>
        <v>45873</v>
      </c>
      <c r="J6" s="275"/>
      <c r="N6" s="165">
        <v>7800</v>
      </c>
      <c r="AB6" s="307" t="s">
        <v>620</v>
      </c>
    </row>
    <row r="7" ht="29.25" customHeight="1" spans="3:28">
      <c r="C7" s="301">
        <f>SUBTOTAL(9,C10:C95)</f>
        <v>1848130</v>
      </c>
      <c r="E7" s="59"/>
      <c r="G7" s="66"/>
      <c r="J7" s="275"/>
      <c r="N7" s="165">
        <v>5800</v>
      </c>
      <c r="AB7" s="307" t="s">
        <v>136</v>
      </c>
    </row>
    <row r="8" ht="29.25" customHeight="1" spans="1:28">
      <c r="A8" s="63" t="str">
        <f>IF(A1=0,"مطابق","غير مطابق")</f>
        <v>غير مطابق</v>
      </c>
      <c r="B8" s="89"/>
      <c r="C8" s="263">
        <f>SUM(C10:C115)</f>
        <v>1859750</v>
      </c>
      <c r="D8" s="96">
        <f>Table1345657891011121319202122236[[#Totals],[المسحوبات ]]</f>
        <v>0</v>
      </c>
      <c r="E8" s="96">
        <f>Table1345657891011121319202122236[[#Totals],[الاستقطاع + الخصم ]]</f>
        <v>0</v>
      </c>
      <c r="F8" s="96">
        <f>C8-D8-E8</f>
        <v>1859750</v>
      </c>
      <c r="G8" s="302"/>
      <c r="J8" s="275"/>
      <c r="N8" s="165">
        <v>6000</v>
      </c>
      <c r="AB8" s="307" t="s">
        <v>429</v>
      </c>
    </row>
    <row r="9" ht="28.5" customHeight="1" spans="1:28">
      <c r="A9" s="68" t="s">
        <v>7</v>
      </c>
      <c r="B9" s="70" t="s">
        <v>11</v>
      </c>
      <c r="C9" s="71" t="s">
        <v>923</v>
      </c>
      <c r="D9" s="71" t="s">
        <v>924</v>
      </c>
      <c r="E9" s="72" t="s">
        <v>925</v>
      </c>
      <c r="F9" s="73" t="s">
        <v>926</v>
      </c>
      <c r="G9" s="303" t="s">
        <v>927</v>
      </c>
      <c r="H9" s="303" t="s">
        <v>1159</v>
      </c>
      <c r="I9" s="285" t="s">
        <v>21</v>
      </c>
      <c r="J9" s="275" t="s">
        <v>1160</v>
      </c>
      <c r="N9" s="165">
        <v>3400</v>
      </c>
      <c r="AB9" s="307" t="s">
        <v>610</v>
      </c>
    </row>
    <row r="10" ht="28.5" customHeight="1" spans="1:28">
      <c r="A10" s="74">
        <v>45748</v>
      </c>
      <c r="B10" s="76" t="s">
        <v>947</v>
      </c>
      <c r="C10" s="77">
        <v>3510</v>
      </c>
      <c r="D10" s="78"/>
      <c r="E10" s="76"/>
      <c r="F10" s="79">
        <f>Table1345657891011121319202122236[[#This Row],[ايراد]]</f>
        <v>3510</v>
      </c>
      <c r="G10" s="304"/>
      <c r="H10" s="305"/>
      <c r="I10" s="76" t="str">
        <f>IF(Table1345657891011121319202122236[[#This Row],[التاريخ]]="","",TEXT(Table1345657891011121319202122236[[#This Row],[التاريخ]],"mmmm"))</f>
        <v>April</v>
      </c>
      <c r="J10" s="162" t="str">
        <f t="shared" ref="J10:J73" si="0">TEXT(A10,"yyyy")</f>
        <v>2025</v>
      </c>
      <c r="N10" s="165">
        <v>60000</v>
      </c>
      <c r="AB10" s="307" t="s">
        <v>471</v>
      </c>
    </row>
    <row r="11" ht="28.5" customHeight="1" spans="1:28">
      <c r="A11" s="74">
        <v>45753</v>
      </c>
      <c r="B11" s="76" t="s">
        <v>842</v>
      </c>
      <c r="C11" s="78">
        <v>73000</v>
      </c>
      <c r="D11" s="78"/>
      <c r="E11" s="76"/>
      <c r="F11" s="79">
        <f>F10+Table1345657891011121319202122236[[#This Row],[ايراد]]-Table1345657891011121319202122236[[#This Row],[المسحوبات ]]-Table1345657891011121319202122236[[#This Row],[الاستقطاع + الخصم ]]</f>
        <v>76510</v>
      </c>
      <c r="G11" s="304" t="s">
        <v>522</v>
      </c>
      <c r="H11" s="305" t="s">
        <v>1161</v>
      </c>
      <c r="I11" s="76" t="str">
        <f>IF(Table1345657891011121319202122236[[#This Row],[التاريخ]]="","",TEXT(Table1345657891011121319202122236[[#This Row],[التاريخ]],"mmmm"))</f>
        <v>April</v>
      </c>
      <c r="J11" s="162" t="str">
        <f t="shared" si="0"/>
        <v>2025</v>
      </c>
      <c r="M11" s="165">
        <v>1</v>
      </c>
      <c r="AB11" s="307" t="s">
        <v>703</v>
      </c>
    </row>
    <row r="12" ht="28.5" customHeight="1" spans="1:28">
      <c r="A12" s="74">
        <v>45753</v>
      </c>
      <c r="B12" s="76" t="s">
        <v>311</v>
      </c>
      <c r="C12" s="78">
        <v>56000</v>
      </c>
      <c r="D12" s="78"/>
      <c r="E12" s="76"/>
      <c r="F12" s="79">
        <f>F11+Table1345657891011121319202122236[[#This Row],[ايراد]]-Table1345657891011121319202122236[[#This Row],[المسحوبات ]]-Table1345657891011121319202122236[[#This Row],[الاستقطاع + الخصم ]]</f>
        <v>132510</v>
      </c>
      <c r="G12" s="304" t="s">
        <v>917</v>
      </c>
      <c r="H12" s="304" t="s">
        <v>917</v>
      </c>
      <c r="I12" s="76" t="str">
        <f>IF(Table1345657891011121319202122236[[#This Row],[التاريخ]]="","",TEXT(Table1345657891011121319202122236[[#This Row],[التاريخ]],"mmmm"))</f>
        <v>April</v>
      </c>
      <c r="J12" s="162" t="str">
        <f t="shared" si="0"/>
        <v>2025</v>
      </c>
      <c r="K12" s="275"/>
      <c r="AB12" s="307" t="s">
        <v>514</v>
      </c>
    </row>
    <row r="13" ht="28.5" customHeight="1" spans="1:28">
      <c r="A13" s="74">
        <v>45754</v>
      </c>
      <c r="B13" s="76" t="s">
        <v>948</v>
      </c>
      <c r="C13" s="78">
        <v>50000</v>
      </c>
      <c r="D13" s="78"/>
      <c r="E13" s="76"/>
      <c r="F13" s="79">
        <f>F12+Table1345657891011121319202122236[[#This Row],[ايراد]]-Table1345657891011121319202122236[[#This Row],[المسحوبات ]]-Table1345657891011121319202122236[[#This Row],[الاستقطاع + الخصم ]]</f>
        <v>182510</v>
      </c>
      <c r="G13" s="304" t="s">
        <v>917</v>
      </c>
      <c r="H13" s="304" t="s">
        <v>917</v>
      </c>
      <c r="I13" s="76" t="str">
        <f>IF(Table1345657891011121319202122236[[#This Row],[التاريخ]]="","",TEXT(Table1345657891011121319202122236[[#This Row],[التاريخ]],"mmmm"))</f>
        <v>April</v>
      </c>
      <c r="J13" s="162" t="str">
        <f t="shared" si="0"/>
        <v>2025</v>
      </c>
      <c r="AB13" s="307" t="s">
        <v>427</v>
      </c>
    </row>
    <row r="14" ht="28.5" customHeight="1" spans="1:28">
      <c r="A14" s="74">
        <v>45757</v>
      </c>
      <c r="B14" s="76" t="s">
        <v>311</v>
      </c>
      <c r="C14" s="78">
        <v>1200</v>
      </c>
      <c r="D14" s="78"/>
      <c r="E14" s="76"/>
      <c r="F14" s="79">
        <f>F13+Table1345657891011121319202122236[[#This Row],[ايراد]]-Table1345657891011121319202122236[[#This Row],[المسحوبات ]]-Table1345657891011121319202122236[[#This Row],[الاستقطاع + الخصم ]]</f>
        <v>183710</v>
      </c>
      <c r="G14" s="304" t="s">
        <v>917</v>
      </c>
      <c r="H14" s="304" t="s">
        <v>917</v>
      </c>
      <c r="I14" s="76" t="str">
        <f>IF(Table1345657891011121319202122236[[#This Row],[التاريخ]]="","",TEXT(Table1345657891011121319202122236[[#This Row],[التاريخ]],"mmmm"))</f>
        <v>April</v>
      </c>
      <c r="J14" s="162" t="str">
        <f t="shared" si="0"/>
        <v>2025</v>
      </c>
      <c r="AB14" s="307" t="s">
        <v>342</v>
      </c>
    </row>
    <row r="15" ht="28.5" customHeight="1" spans="1:28">
      <c r="A15" s="74">
        <v>45760</v>
      </c>
      <c r="B15" s="76" t="s">
        <v>949</v>
      </c>
      <c r="C15" s="78">
        <v>300</v>
      </c>
      <c r="D15" s="78"/>
      <c r="E15" s="76"/>
      <c r="F15" s="79">
        <f>F14+Table1345657891011121319202122236[[#This Row],[ايراد]]-Table1345657891011121319202122236[[#This Row],[المسحوبات ]]-Table1345657891011121319202122236[[#This Row],[الاستقطاع + الخصم ]]</f>
        <v>184010</v>
      </c>
      <c r="G15" s="304" t="s">
        <v>917</v>
      </c>
      <c r="H15" s="304" t="s">
        <v>917</v>
      </c>
      <c r="I15" s="76" t="str">
        <f>IF(Table1345657891011121319202122236[[#This Row],[التاريخ]]="","",TEXT(Table1345657891011121319202122236[[#This Row],[التاريخ]],"mmmm"))</f>
        <v>April</v>
      </c>
      <c r="J15" s="162" t="str">
        <f t="shared" si="0"/>
        <v>2025</v>
      </c>
      <c r="AB15" s="307" t="s">
        <v>677</v>
      </c>
    </row>
    <row r="16" ht="28.5" customHeight="1" spans="1:28">
      <c r="A16" s="74">
        <v>45761</v>
      </c>
      <c r="B16" s="76" t="s">
        <v>950</v>
      </c>
      <c r="C16" s="78">
        <v>25000</v>
      </c>
      <c r="D16" s="78"/>
      <c r="E16" s="76"/>
      <c r="F16" s="79">
        <f>F15+Table1345657891011121319202122236[[#This Row],[ايراد]]-Table1345657891011121319202122236[[#This Row],[المسحوبات ]]-Table1345657891011121319202122236[[#This Row],[الاستقطاع + الخصم ]]</f>
        <v>209010</v>
      </c>
      <c r="G16" s="304" t="s">
        <v>921</v>
      </c>
      <c r="H16" s="305" t="s">
        <v>1161</v>
      </c>
      <c r="I16" s="76" t="str">
        <f>IF(Table1345657891011121319202122236[[#This Row],[التاريخ]]="","",TEXT(Table1345657891011121319202122236[[#This Row],[التاريخ]],"mmmm"))</f>
        <v>April</v>
      </c>
      <c r="J16" s="162" t="str">
        <f t="shared" si="0"/>
        <v>2025</v>
      </c>
      <c r="AB16" s="307" t="s">
        <v>732</v>
      </c>
    </row>
    <row r="17" ht="28.5" customHeight="1" spans="1:28">
      <c r="A17" s="74">
        <v>45762</v>
      </c>
      <c r="B17" s="76" t="s">
        <v>311</v>
      </c>
      <c r="C17" s="78">
        <v>1000</v>
      </c>
      <c r="D17" s="78"/>
      <c r="E17" s="76"/>
      <c r="F17" s="79">
        <f>F16+Table1345657891011121319202122236[[#This Row],[ايراد]]-Table1345657891011121319202122236[[#This Row],[المسحوبات ]]-Table1345657891011121319202122236[[#This Row],[الاستقطاع + الخصم ]]</f>
        <v>210010</v>
      </c>
      <c r="G17" s="304" t="s">
        <v>917</v>
      </c>
      <c r="H17" s="304" t="s">
        <v>917</v>
      </c>
      <c r="I17" s="76" t="str">
        <f>IF(Table1345657891011121319202122236[[#This Row],[التاريخ]]="","",TEXT(Table1345657891011121319202122236[[#This Row],[التاريخ]],"mmmm"))</f>
        <v>April</v>
      </c>
      <c r="J17" s="162" t="str">
        <f t="shared" si="0"/>
        <v>2025</v>
      </c>
      <c r="AB17" s="307" t="s">
        <v>800</v>
      </c>
    </row>
    <row r="18" ht="28.5" customHeight="1" spans="1:28">
      <c r="A18" s="74">
        <v>45763</v>
      </c>
      <c r="B18" s="76" t="s">
        <v>311</v>
      </c>
      <c r="C18" s="78">
        <v>27500</v>
      </c>
      <c r="D18" s="78"/>
      <c r="E18" s="76"/>
      <c r="F18" s="79">
        <f>F17+Table1345657891011121319202122236[[#This Row],[ايراد]]-Table1345657891011121319202122236[[#This Row],[المسحوبات ]]-Table1345657891011121319202122236[[#This Row],[الاستقطاع + الخصم ]]</f>
        <v>237510</v>
      </c>
      <c r="G18" s="304" t="s">
        <v>917</v>
      </c>
      <c r="H18" s="304" t="s">
        <v>917</v>
      </c>
      <c r="I18" s="76" t="str">
        <f>IF(Table1345657891011121319202122236[[#This Row],[التاريخ]]="","",TEXT(Table1345657891011121319202122236[[#This Row],[التاريخ]],"mmmm"))</f>
        <v>April</v>
      </c>
      <c r="J18" s="162" t="str">
        <f t="shared" si="0"/>
        <v>2025</v>
      </c>
      <c r="AB18" s="307" t="s">
        <v>595</v>
      </c>
    </row>
    <row r="19" ht="28.5" customHeight="1" spans="1:28">
      <c r="A19" s="74">
        <v>45763</v>
      </c>
      <c r="B19" s="76" t="s">
        <v>620</v>
      </c>
      <c r="C19" s="78">
        <v>7000</v>
      </c>
      <c r="D19" s="78"/>
      <c r="E19" s="76"/>
      <c r="F19" s="79">
        <f>F18+Table1345657891011121319202122236[[#This Row],[ايراد]]-Table1345657891011121319202122236[[#This Row],[المسحوبات ]]-Table1345657891011121319202122236[[#This Row],[الاستقطاع + الخصم ]]</f>
        <v>244510</v>
      </c>
      <c r="G19" s="304" t="s">
        <v>620</v>
      </c>
      <c r="H19" s="305" t="s">
        <v>1161</v>
      </c>
      <c r="I19" s="76" t="str">
        <f>IF(Table1345657891011121319202122236[[#This Row],[التاريخ]]="","",TEXT(Table1345657891011121319202122236[[#This Row],[التاريخ]],"mmmm"))</f>
        <v>April</v>
      </c>
      <c r="J19" s="162" t="str">
        <f t="shared" si="0"/>
        <v>2025</v>
      </c>
      <c r="AB19" s="307" t="s">
        <v>847</v>
      </c>
    </row>
    <row r="20" ht="28.5" customHeight="1" spans="1:28">
      <c r="A20" s="74">
        <v>45757</v>
      </c>
      <c r="B20" s="76" t="s">
        <v>311</v>
      </c>
      <c r="C20" s="78">
        <v>100</v>
      </c>
      <c r="D20" s="78"/>
      <c r="E20" s="76"/>
      <c r="F20" s="79">
        <f>F19+Table1345657891011121319202122236[[#This Row],[ايراد]]-Table1345657891011121319202122236[[#This Row],[المسحوبات ]]-Table1345657891011121319202122236[[#This Row],[الاستقطاع + الخصم ]]</f>
        <v>244610</v>
      </c>
      <c r="G20" s="304" t="s">
        <v>917</v>
      </c>
      <c r="H20" s="304" t="s">
        <v>917</v>
      </c>
      <c r="I20" s="76" t="str">
        <f>IF(Table1345657891011121319202122236[[#This Row],[التاريخ]]="","",TEXT(Table1345657891011121319202122236[[#This Row],[التاريخ]],"mmmm"))</f>
        <v>April</v>
      </c>
      <c r="J20" s="162" t="str">
        <f t="shared" si="0"/>
        <v>2025</v>
      </c>
      <c r="AB20" s="307" t="s">
        <v>951</v>
      </c>
    </row>
    <row r="21" ht="28.5" customHeight="1" spans="1:28">
      <c r="A21" s="74">
        <v>45763</v>
      </c>
      <c r="B21" s="76" t="s">
        <v>949</v>
      </c>
      <c r="C21" s="78">
        <v>700</v>
      </c>
      <c r="D21" s="78"/>
      <c r="E21" s="76"/>
      <c r="F21" s="79">
        <f>F20+Table1345657891011121319202122236[[#This Row],[ايراد]]-Table1345657891011121319202122236[[#This Row],[المسحوبات ]]-Table1345657891011121319202122236[[#This Row],[الاستقطاع + الخصم ]]</f>
        <v>245310</v>
      </c>
      <c r="G21" s="304" t="s">
        <v>917</v>
      </c>
      <c r="H21" s="304" t="s">
        <v>917</v>
      </c>
      <c r="I21" s="76" t="str">
        <f>IF(Table1345657891011121319202122236[[#This Row],[التاريخ]]="","",TEXT(Table1345657891011121319202122236[[#This Row],[التاريخ]],"mmmm"))</f>
        <v>April</v>
      </c>
      <c r="J21" s="162" t="str">
        <f t="shared" si="0"/>
        <v>2025</v>
      </c>
      <c r="AB21" s="307" t="s">
        <v>952</v>
      </c>
    </row>
    <row r="22" ht="28.5" customHeight="1" spans="1:28">
      <c r="A22" s="74">
        <v>45764</v>
      </c>
      <c r="B22" s="76" t="s">
        <v>136</v>
      </c>
      <c r="C22" s="78">
        <v>48000</v>
      </c>
      <c r="D22" s="78"/>
      <c r="E22" s="76"/>
      <c r="F22" s="79">
        <f>F21+Table1345657891011121319202122236[[#This Row],[ايراد]]-Table1345657891011121319202122236[[#This Row],[المسحوبات ]]-Table1345657891011121319202122236[[#This Row],[الاستقطاع + الخصم ]]</f>
        <v>293310</v>
      </c>
      <c r="G22" s="304" t="s">
        <v>136</v>
      </c>
      <c r="H22" s="305" t="s">
        <v>1161</v>
      </c>
      <c r="I22" s="76" t="str">
        <f>IF(Table1345657891011121319202122236[[#This Row],[التاريخ]]="","",TEXT(Table1345657891011121319202122236[[#This Row],[التاريخ]],"mmmm"))</f>
        <v>April</v>
      </c>
      <c r="J22" s="162" t="str">
        <f t="shared" si="0"/>
        <v>2025</v>
      </c>
      <c r="AB22" s="307" t="s">
        <v>1027</v>
      </c>
    </row>
    <row r="23" ht="28.5" customHeight="1" spans="1:28">
      <c r="A23" s="74">
        <v>45767</v>
      </c>
      <c r="B23" s="76" t="s">
        <v>953</v>
      </c>
      <c r="C23" s="78">
        <v>35000</v>
      </c>
      <c r="D23" s="78"/>
      <c r="E23" s="76"/>
      <c r="F23" s="79">
        <f>F22+Table1345657891011121319202122236[[#This Row],[ايراد]]-Table1345657891011121319202122236[[#This Row],[المسحوبات ]]-Table1345657891011121319202122236[[#This Row],[الاستقطاع + الخصم ]]</f>
        <v>328310</v>
      </c>
      <c r="G23" s="304" t="s">
        <v>917</v>
      </c>
      <c r="H23" s="304" t="s">
        <v>917</v>
      </c>
      <c r="I23" s="76" t="str">
        <f>IF(Table1345657891011121319202122236[[#This Row],[التاريخ]]="","",TEXT(Table1345657891011121319202122236[[#This Row],[التاريخ]],"mmmm"))</f>
        <v>April</v>
      </c>
      <c r="J23" s="162" t="str">
        <f t="shared" si="0"/>
        <v>2025</v>
      </c>
      <c r="AB23" s="307" t="s">
        <v>781</v>
      </c>
    </row>
    <row r="24" ht="28.5" customHeight="1" spans="1:28">
      <c r="A24" s="74">
        <v>45767</v>
      </c>
      <c r="B24" s="76" t="s">
        <v>954</v>
      </c>
      <c r="C24" s="78">
        <v>2000</v>
      </c>
      <c r="D24" s="78"/>
      <c r="E24" s="76"/>
      <c r="F24" s="79">
        <f>F23+Table1345657891011121319202122236[[#This Row],[ايراد]]-Table1345657891011121319202122236[[#This Row],[المسحوبات ]]-Table1345657891011121319202122236[[#This Row],[الاستقطاع + الخصم ]]</f>
        <v>330310</v>
      </c>
      <c r="G24" s="304" t="s">
        <v>917</v>
      </c>
      <c r="H24" s="304" t="s">
        <v>917</v>
      </c>
      <c r="I24" s="76" t="str">
        <f>IF(Table1345657891011121319202122236[[#This Row],[التاريخ]]="","",TEXT(Table1345657891011121319202122236[[#This Row],[التاريخ]],"mmmm"))</f>
        <v>April</v>
      </c>
      <c r="J24" s="162" t="str">
        <f t="shared" si="0"/>
        <v>2025</v>
      </c>
      <c r="AB24" s="307" t="s">
        <v>1162</v>
      </c>
    </row>
    <row r="25" ht="28.5" customHeight="1" spans="1:28">
      <c r="A25" s="74">
        <v>45768</v>
      </c>
      <c r="B25" s="76" t="s">
        <v>429</v>
      </c>
      <c r="C25" s="78">
        <v>33000</v>
      </c>
      <c r="D25" s="78"/>
      <c r="E25" s="76"/>
      <c r="F25" s="79">
        <f>F24+Table1345657891011121319202122236[[#This Row],[ايراد]]-Table1345657891011121319202122236[[#This Row],[المسحوبات ]]-Table1345657891011121319202122236[[#This Row],[الاستقطاع + الخصم ]]</f>
        <v>363310</v>
      </c>
      <c r="G25" s="304" t="s">
        <v>429</v>
      </c>
      <c r="H25" s="305" t="s">
        <v>1161</v>
      </c>
      <c r="I25" s="76" t="str">
        <f>IF(Table1345657891011121319202122236[[#This Row],[التاريخ]]="","",TEXT(Table1345657891011121319202122236[[#This Row],[التاريخ]],"mmmm"))</f>
        <v>April</v>
      </c>
      <c r="J25" s="162" t="str">
        <f t="shared" si="0"/>
        <v>2025</v>
      </c>
      <c r="AB25" s="307"/>
    </row>
    <row r="26" ht="28.5" customHeight="1" spans="1:28">
      <c r="A26" s="74">
        <v>45769</v>
      </c>
      <c r="B26" s="76" t="s">
        <v>955</v>
      </c>
      <c r="C26" s="78">
        <v>20000</v>
      </c>
      <c r="D26" s="78"/>
      <c r="E26" s="76"/>
      <c r="F26" s="79">
        <f>F25+Table1345657891011121319202122236[[#This Row],[ايراد]]-Table1345657891011121319202122236[[#This Row],[المسحوبات ]]-Table1345657891011121319202122236[[#This Row],[الاستقطاع + الخصم ]]</f>
        <v>383310</v>
      </c>
      <c r="G26" s="304" t="s">
        <v>921</v>
      </c>
      <c r="H26" s="305" t="s">
        <v>1161</v>
      </c>
      <c r="I26" s="76" t="str">
        <f>IF(Table1345657891011121319202122236[[#This Row],[التاريخ]]="","",TEXT(Table1345657891011121319202122236[[#This Row],[التاريخ]],"mmmm"))</f>
        <v>April</v>
      </c>
      <c r="J26" s="162" t="str">
        <f t="shared" si="0"/>
        <v>2025</v>
      </c>
      <c r="AB26" s="307"/>
    </row>
    <row r="27" ht="28.5" customHeight="1" spans="1:28">
      <c r="A27" s="74">
        <v>45769</v>
      </c>
      <c r="B27" s="76" t="s">
        <v>956</v>
      </c>
      <c r="C27" s="78">
        <v>15000</v>
      </c>
      <c r="D27" s="78"/>
      <c r="E27" s="76"/>
      <c r="F27" s="79">
        <f>F26+Table1345657891011121319202122236[[#This Row],[ايراد]]-Table1345657891011121319202122236[[#This Row],[المسحوبات ]]-Table1345657891011121319202122236[[#This Row],[الاستقطاع + الخصم ]]</f>
        <v>398310</v>
      </c>
      <c r="G27" s="304" t="s">
        <v>610</v>
      </c>
      <c r="H27" s="305" t="s">
        <v>1161</v>
      </c>
      <c r="I27" s="76" t="str">
        <f>IF(Table1345657891011121319202122236[[#This Row],[التاريخ]]="","",TEXT(Table1345657891011121319202122236[[#This Row],[التاريخ]],"mmmm"))</f>
        <v>April</v>
      </c>
      <c r="J27" s="162" t="str">
        <f t="shared" si="0"/>
        <v>2025</v>
      </c>
      <c r="AB27" s="307"/>
    </row>
    <row r="28" ht="28.5" customHeight="1" spans="1:28">
      <c r="A28" s="74">
        <v>45770</v>
      </c>
      <c r="B28" s="76" t="s">
        <v>842</v>
      </c>
      <c r="C28" s="78">
        <v>30000</v>
      </c>
      <c r="D28" s="78"/>
      <c r="E28" s="76"/>
      <c r="F28" s="79">
        <f>F27+Table1345657891011121319202122236[[#This Row],[ايراد]]-Table1345657891011121319202122236[[#This Row],[المسحوبات ]]-Table1345657891011121319202122236[[#This Row],[الاستقطاع + الخصم ]]</f>
        <v>428310</v>
      </c>
      <c r="G28" s="304" t="s">
        <v>522</v>
      </c>
      <c r="H28" s="305" t="s">
        <v>1161</v>
      </c>
      <c r="I28" s="76" t="str">
        <f>IF(Table1345657891011121319202122236[[#This Row],[التاريخ]]="","",TEXT(Table1345657891011121319202122236[[#This Row],[التاريخ]],"mmmm"))</f>
        <v>April</v>
      </c>
      <c r="J28" s="162" t="str">
        <f t="shared" si="0"/>
        <v>2025</v>
      </c>
      <c r="AB28" s="307"/>
    </row>
    <row r="29" ht="28.5" customHeight="1" spans="1:28">
      <c r="A29" s="74">
        <v>45770</v>
      </c>
      <c r="B29" s="76" t="s">
        <v>471</v>
      </c>
      <c r="C29" s="78">
        <v>15000</v>
      </c>
      <c r="D29" s="78"/>
      <c r="E29" s="76"/>
      <c r="F29" s="79">
        <f>F28+Table1345657891011121319202122236[[#This Row],[ايراد]]-Table1345657891011121319202122236[[#This Row],[المسحوبات ]]-Table1345657891011121319202122236[[#This Row],[الاستقطاع + الخصم ]]</f>
        <v>443310</v>
      </c>
      <c r="G29" s="304" t="s">
        <v>471</v>
      </c>
      <c r="H29" s="305" t="s">
        <v>1161</v>
      </c>
      <c r="I29" s="76" t="str">
        <f>IF(Table1345657891011121319202122236[[#This Row],[التاريخ]]="","",TEXT(Table1345657891011121319202122236[[#This Row],[التاريخ]],"mmmm"))</f>
        <v>April</v>
      </c>
      <c r="J29" s="162" t="str">
        <f t="shared" si="0"/>
        <v>2025</v>
      </c>
      <c r="AB29" s="307"/>
    </row>
    <row r="30" ht="28.5" customHeight="1" spans="1:28">
      <c r="A30" s="74">
        <v>45771</v>
      </c>
      <c r="B30" s="76" t="s">
        <v>703</v>
      </c>
      <c r="C30" s="78">
        <v>6400</v>
      </c>
      <c r="D30" s="78"/>
      <c r="E30" s="76"/>
      <c r="F30" s="79">
        <f>F29+Table1345657891011121319202122236[[#This Row],[ايراد]]-Table1345657891011121319202122236[[#This Row],[المسحوبات ]]-Table1345657891011121319202122236[[#This Row],[الاستقطاع + الخصم ]]</f>
        <v>449710</v>
      </c>
      <c r="G30" s="304" t="s">
        <v>703</v>
      </c>
      <c r="H30" s="305" t="s">
        <v>1161</v>
      </c>
      <c r="I30" s="76" t="str">
        <f>IF(Table1345657891011121319202122236[[#This Row],[التاريخ]]="","",TEXT(Table1345657891011121319202122236[[#This Row],[التاريخ]],"mmmm"))</f>
        <v>April</v>
      </c>
      <c r="J30" s="162" t="str">
        <f t="shared" si="0"/>
        <v>2025</v>
      </c>
      <c r="AB30" s="307"/>
    </row>
    <row r="31" ht="28.5" customHeight="1" spans="1:28">
      <c r="A31" s="74">
        <v>45771</v>
      </c>
      <c r="B31" s="76" t="s">
        <v>479</v>
      </c>
      <c r="C31" s="78">
        <v>15000</v>
      </c>
      <c r="D31" s="78"/>
      <c r="E31" s="76"/>
      <c r="F31" s="79">
        <f>F30+Table1345657891011121319202122236[[#This Row],[ايراد]]-Table1345657891011121319202122236[[#This Row],[المسحوبات ]]-Table1345657891011121319202122236[[#This Row],[الاستقطاع + الخصم ]]</f>
        <v>464710</v>
      </c>
      <c r="G31" s="304" t="s">
        <v>514</v>
      </c>
      <c r="H31" s="305" t="s">
        <v>1161</v>
      </c>
      <c r="I31" s="76" t="str">
        <f>IF(Table1345657891011121319202122236[[#This Row],[التاريخ]]="","",TEXT(Table1345657891011121319202122236[[#This Row],[التاريخ]],"mmmm"))</f>
        <v>April</v>
      </c>
      <c r="J31" s="162" t="str">
        <f t="shared" si="0"/>
        <v>2025</v>
      </c>
      <c r="AB31" s="307"/>
    </row>
    <row r="32" ht="28.5" customHeight="1" spans="1:28">
      <c r="A32" s="74">
        <v>45773</v>
      </c>
      <c r="B32" s="76" t="s">
        <v>620</v>
      </c>
      <c r="C32" s="78">
        <v>6500</v>
      </c>
      <c r="D32" s="78"/>
      <c r="E32" s="76"/>
      <c r="F32" s="79">
        <f>F31+Table1345657891011121319202122236[[#This Row],[ايراد]]-Table1345657891011121319202122236[[#This Row],[المسحوبات ]]-Table1345657891011121319202122236[[#This Row],[الاستقطاع + الخصم ]]</f>
        <v>471210</v>
      </c>
      <c r="G32" s="304" t="s">
        <v>620</v>
      </c>
      <c r="H32" s="305" t="s">
        <v>1161</v>
      </c>
      <c r="I32" s="76" t="str">
        <f>IF(Table1345657891011121319202122236[[#This Row],[التاريخ]]="","",TEXT(Table1345657891011121319202122236[[#This Row],[التاريخ]],"mmmm"))</f>
        <v>April</v>
      </c>
      <c r="J32" s="162" t="str">
        <f t="shared" si="0"/>
        <v>2025</v>
      </c>
      <c r="AB32" s="307"/>
    </row>
    <row r="33" ht="28.5" customHeight="1" spans="1:28">
      <c r="A33" s="74">
        <v>45775</v>
      </c>
      <c r="B33" s="76" t="s">
        <v>842</v>
      </c>
      <c r="C33" s="78">
        <v>30000</v>
      </c>
      <c r="D33" s="78"/>
      <c r="E33" s="76"/>
      <c r="F33" s="79">
        <f>F32+Table1345657891011121319202122236[[#This Row],[ايراد]]-Table1345657891011121319202122236[[#This Row],[المسحوبات ]]-Table1345657891011121319202122236[[#This Row],[الاستقطاع + الخصم ]]</f>
        <v>501210</v>
      </c>
      <c r="G33" s="304" t="s">
        <v>522</v>
      </c>
      <c r="H33" s="305" t="s">
        <v>1161</v>
      </c>
      <c r="I33" s="76" t="str">
        <f>IF(Table1345657891011121319202122236[[#This Row],[التاريخ]]="","",TEXT(Table1345657891011121319202122236[[#This Row],[التاريخ]],"mmmm"))</f>
        <v>April</v>
      </c>
      <c r="J33" s="162" t="str">
        <f t="shared" si="0"/>
        <v>2025</v>
      </c>
      <c r="AB33" s="307"/>
    </row>
    <row r="34" ht="28.5" customHeight="1" spans="1:28">
      <c r="A34" s="74">
        <v>45775</v>
      </c>
      <c r="B34" s="76" t="s">
        <v>403</v>
      </c>
      <c r="C34" s="78">
        <v>200</v>
      </c>
      <c r="D34" s="78"/>
      <c r="E34" s="76"/>
      <c r="F34" s="79">
        <f>F33+Table1345657891011121319202122236[[#This Row],[ايراد]]-Table1345657891011121319202122236[[#This Row],[المسحوبات ]]-Table1345657891011121319202122236[[#This Row],[الاستقطاع + الخصم ]]</f>
        <v>501410</v>
      </c>
      <c r="G34" s="304" t="s">
        <v>427</v>
      </c>
      <c r="H34" s="305" t="s">
        <v>1161</v>
      </c>
      <c r="I34" s="76" t="str">
        <f>IF(Table1345657891011121319202122236[[#This Row],[التاريخ]]="","",TEXT(Table1345657891011121319202122236[[#This Row],[التاريخ]],"mmmm"))</f>
        <v>April</v>
      </c>
      <c r="J34" s="162" t="str">
        <f t="shared" si="0"/>
        <v>2025</v>
      </c>
      <c r="AB34" s="307"/>
    </row>
    <row r="35" ht="28.5" customHeight="1" spans="1:28">
      <c r="A35" s="74">
        <v>45777</v>
      </c>
      <c r="B35" s="76" t="s">
        <v>471</v>
      </c>
      <c r="C35" s="78">
        <v>10000</v>
      </c>
      <c r="D35" s="78"/>
      <c r="E35" s="76"/>
      <c r="F35" s="79">
        <f>F34+Table1345657891011121319202122236[[#This Row],[ايراد]]-Table1345657891011121319202122236[[#This Row],[المسحوبات ]]-Table1345657891011121319202122236[[#This Row],[الاستقطاع + الخصم ]]</f>
        <v>511410</v>
      </c>
      <c r="G35" s="304" t="s">
        <v>471</v>
      </c>
      <c r="H35" s="305" t="s">
        <v>1161</v>
      </c>
      <c r="I35" s="76" t="str">
        <f>IF(Table1345657891011121319202122236[[#This Row],[التاريخ]]="","",TEXT(Table1345657891011121319202122236[[#This Row],[التاريخ]],"mmmm"))</f>
        <v>April</v>
      </c>
      <c r="J35" s="162" t="str">
        <f t="shared" si="0"/>
        <v>2025</v>
      </c>
      <c r="AB35" s="307"/>
    </row>
    <row r="36" ht="28.5" customHeight="1" spans="1:28">
      <c r="A36" s="74">
        <v>45781</v>
      </c>
      <c r="B36" s="76" t="s">
        <v>342</v>
      </c>
      <c r="C36" s="78">
        <v>10000</v>
      </c>
      <c r="D36" s="78"/>
      <c r="E36" s="76"/>
      <c r="F36" s="79">
        <f>F35+Table1345657891011121319202122236[[#This Row],[ايراد]]-Table1345657891011121319202122236[[#This Row],[المسحوبات ]]-Table1345657891011121319202122236[[#This Row],[الاستقطاع + الخصم ]]</f>
        <v>521410</v>
      </c>
      <c r="G36" s="304" t="s">
        <v>342</v>
      </c>
      <c r="H36" s="305" t="s">
        <v>1161</v>
      </c>
      <c r="I36" s="76" t="str">
        <f>IF(Table1345657891011121319202122236[[#This Row],[التاريخ]]="","",TEXT(Table1345657891011121319202122236[[#This Row],[التاريخ]],"mmmm"))</f>
        <v>May</v>
      </c>
      <c r="J36" s="162" t="str">
        <f t="shared" si="0"/>
        <v>2025</v>
      </c>
      <c r="AB36" s="307"/>
    </row>
    <row r="37" ht="28.5" customHeight="1" spans="1:28">
      <c r="A37" s="74">
        <v>45782</v>
      </c>
      <c r="B37" s="76" t="s">
        <v>957</v>
      </c>
      <c r="C37" s="78">
        <v>5000</v>
      </c>
      <c r="D37" s="78"/>
      <c r="E37" s="76"/>
      <c r="F37" s="79">
        <f>F36+Table1345657891011121319202122236[[#This Row],[ايراد]]-Table1345657891011121319202122236[[#This Row],[المسحوبات ]]-Table1345657891011121319202122236[[#This Row],[الاستقطاع + الخصم ]]</f>
        <v>526410</v>
      </c>
      <c r="G37" s="304" t="s">
        <v>921</v>
      </c>
      <c r="H37" s="305" t="s">
        <v>1161</v>
      </c>
      <c r="I37" s="76" t="str">
        <f>IF(Table1345657891011121319202122236[[#This Row],[التاريخ]]="","",TEXT(Table1345657891011121319202122236[[#This Row],[التاريخ]],"mmmm"))</f>
        <v>May</v>
      </c>
      <c r="J37" s="162" t="str">
        <f t="shared" si="0"/>
        <v>2025</v>
      </c>
      <c r="AB37" s="307"/>
    </row>
    <row r="38" ht="28.5" customHeight="1" spans="1:28">
      <c r="A38" s="74">
        <v>45783</v>
      </c>
      <c r="B38" s="76" t="s">
        <v>958</v>
      </c>
      <c r="C38" s="78">
        <v>500</v>
      </c>
      <c r="D38" s="78"/>
      <c r="E38" s="76"/>
      <c r="F38" s="79">
        <f>F37+Table1345657891011121319202122236[[#This Row],[ايراد]]-Table1345657891011121319202122236[[#This Row],[المسحوبات ]]-Table1345657891011121319202122236[[#This Row],[الاستقطاع + الخصم ]]</f>
        <v>526910</v>
      </c>
      <c r="G38" s="304" t="s">
        <v>677</v>
      </c>
      <c r="H38" s="305" t="s">
        <v>1161</v>
      </c>
      <c r="I38" s="76" t="str">
        <f>IF(Table1345657891011121319202122236[[#This Row],[التاريخ]]="","",TEXT(Table1345657891011121319202122236[[#This Row],[التاريخ]],"mmmm"))</f>
        <v>May</v>
      </c>
      <c r="J38" s="162" t="str">
        <f t="shared" si="0"/>
        <v>2025</v>
      </c>
      <c r="AB38" s="307"/>
    </row>
    <row r="39" ht="28.5" customHeight="1" spans="1:28">
      <c r="A39" s="74">
        <v>45783</v>
      </c>
      <c r="B39" s="76" t="s">
        <v>703</v>
      </c>
      <c r="C39" s="78">
        <v>11490</v>
      </c>
      <c r="D39" s="78"/>
      <c r="E39" s="76"/>
      <c r="F39" s="79">
        <f>F38+Table1345657891011121319202122236[[#This Row],[ايراد]]-Table1345657891011121319202122236[[#This Row],[المسحوبات ]]-Table1345657891011121319202122236[[#This Row],[الاستقطاع + الخصم ]]</f>
        <v>538400</v>
      </c>
      <c r="G39" s="304" t="s">
        <v>703</v>
      </c>
      <c r="H39" s="305" t="s">
        <v>1161</v>
      </c>
      <c r="I39" s="76" t="str">
        <f>IF(Table1345657891011121319202122236[[#This Row],[التاريخ]]="","",TEXT(Table1345657891011121319202122236[[#This Row],[التاريخ]],"mmmm"))</f>
        <v>May</v>
      </c>
      <c r="J39" s="162" t="str">
        <f t="shared" si="0"/>
        <v>2025</v>
      </c>
      <c r="AB39" s="307"/>
    </row>
    <row r="40" ht="28.5" customHeight="1" spans="1:28">
      <c r="A40" s="74">
        <v>45783</v>
      </c>
      <c r="B40" s="76" t="s">
        <v>956</v>
      </c>
      <c r="C40" s="78">
        <v>8000</v>
      </c>
      <c r="D40" s="78"/>
      <c r="E40" s="76"/>
      <c r="F40" s="79">
        <f>F39+Table1345657891011121319202122236[[#This Row],[ايراد]]-Table1345657891011121319202122236[[#This Row],[المسحوبات ]]-Table1345657891011121319202122236[[#This Row],[الاستقطاع + الخصم ]]</f>
        <v>546400</v>
      </c>
      <c r="G40" s="304" t="s">
        <v>610</v>
      </c>
      <c r="H40" s="305" t="s">
        <v>1161</v>
      </c>
      <c r="I40" s="76" t="str">
        <f>IF(Table1345657891011121319202122236[[#This Row],[التاريخ]]="","",TEXT(Table1345657891011121319202122236[[#This Row],[التاريخ]],"mmmm"))</f>
        <v>May</v>
      </c>
      <c r="J40" s="162" t="str">
        <f t="shared" si="0"/>
        <v>2025</v>
      </c>
      <c r="AB40" s="307"/>
    </row>
    <row r="41" ht="28.5" customHeight="1" spans="1:28">
      <c r="A41" s="74">
        <v>45784</v>
      </c>
      <c r="B41" s="76" t="s">
        <v>471</v>
      </c>
      <c r="C41" s="78">
        <v>4550</v>
      </c>
      <c r="D41" s="78"/>
      <c r="E41" s="76"/>
      <c r="F41" s="79">
        <f>F40+Table1345657891011121319202122236[[#This Row],[ايراد]]-Table1345657891011121319202122236[[#This Row],[المسحوبات ]]-Table1345657891011121319202122236[[#This Row],[الاستقطاع + الخصم ]]</f>
        <v>550950</v>
      </c>
      <c r="G41" s="304" t="s">
        <v>471</v>
      </c>
      <c r="H41" s="305" t="s">
        <v>1161</v>
      </c>
      <c r="I41" s="76" t="str">
        <f>IF(Table1345657891011121319202122236[[#This Row],[التاريخ]]="","",TEXT(Table1345657891011121319202122236[[#This Row],[التاريخ]],"mmmm"))</f>
        <v>May</v>
      </c>
      <c r="J41" s="162" t="str">
        <f t="shared" si="0"/>
        <v>2025</v>
      </c>
      <c r="AB41" s="307"/>
    </row>
    <row r="42" ht="28.5" customHeight="1" spans="1:28">
      <c r="A42" s="74">
        <v>45785</v>
      </c>
      <c r="B42" s="76" t="s">
        <v>842</v>
      </c>
      <c r="C42" s="78">
        <v>50000</v>
      </c>
      <c r="D42" s="78"/>
      <c r="E42" s="76"/>
      <c r="F42" s="79">
        <f>F41+Table1345657891011121319202122236[[#This Row],[ايراد]]-Table1345657891011121319202122236[[#This Row],[المسحوبات ]]-Table1345657891011121319202122236[[#This Row],[الاستقطاع + الخصم ]]</f>
        <v>600950</v>
      </c>
      <c r="G42" s="304" t="s">
        <v>522</v>
      </c>
      <c r="H42" s="305" t="s">
        <v>1161</v>
      </c>
      <c r="I42" s="76" t="str">
        <f>IF(Table1345657891011121319202122236[[#This Row],[التاريخ]]="","",TEXT(Table1345657891011121319202122236[[#This Row],[التاريخ]],"mmmm"))</f>
        <v>May</v>
      </c>
      <c r="J42" s="162" t="str">
        <f t="shared" si="0"/>
        <v>2025</v>
      </c>
      <c r="AB42" s="307"/>
    </row>
    <row r="43" ht="28.5" customHeight="1" spans="1:28">
      <c r="A43" s="74">
        <v>45785</v>
      </c>
      <c r="B43" s="76" t="s">
        <v>957</v>
      </c>
      <c r="C43" s="78">
        <v>4000</v>
      </c>
      <c r="D43" s="78"/>
      <c r="E43" s="76"/>
      <c r="F43" s="79">
        <f>F42+Table1345657891011121319202122236[[#This Row],[ايراد]]-Table1345657891011121319202122236[[#This Row],[المسحوبات ]]-Table1345657891011121319202122236[[#This Row],[الاستقطاع + الخصم ]]</f>
        <v>604950</v>
      </c>
      <c r="G43" s="304" t="s">
        <v>921</v>
      </c>
      <c r="H43" s="305" t="s">
        <v>1161</v>
      </c>
      <c r="I43" s="76" t="str">
        <f>IF(Table1345657891011121319202122236[[#This Row],[التاريخ]]="","",TEXT(Table1345657891011121319202122236[[#This Row],[التاريخ]],"mmmm"))</f>
        <v>May</v>
      </c>
      <c r="J43" s="162" t="str">
        <f t="shared" si="0"/>
        <v>2025</v>
      </c>
      <c r="AB43" s="307"/>
    </row>
    <row r="44" ht="28.5" customHeight="1" spans="1:28">
      <c r="A44" s="74">
        <v>45789</v>
      </c>
      <c r="B44" s="76" t="s">
        <v>953</v>
      </c>
      <c r="C44" s="78">
        <v>2000</v>
      </c>
      <c r="D44" s="78"/>
      <c r="E44" s="76"/>
      <c r="F44" s="79">
        <f>F43+Table1345657891011121319202122236[[#This Row],[ايراد]]-Table1345657891011121319202122236[[#This Row],[المسحوبات ]]-Table1345657891011121319202122236[[#This Row],[الاستقطاع + الخصم ]]</f>
        <v>606950</v>
      </c>
      <c r="G44" s="304" t="s">
        <v>917</v>
      </c>
      <c r="H44" s="304" t="s">
        <v>917</v>
      </c>
      <c r="I44" s="76" t="str">
        <f>IF(Table1345657891011121319202122236[[#This Row],[التاريخ]]="","",TEXT(Table1345657891011121319202122236[[#This Row],[التاريخ]],"mmmm"))</f>
        <v>May</v>
      </c>
      <c r="J44" s="162" t="str">
        <f t="shared" si="0"/>
        <v>2025</v>
      </c>
      <c r="AB44" s="307"/>
    </row>
    <row r="45" ht="28.5" customHeight="1" spans="1:28">
      <c r="A45" s="74">
        <v>45789</v>
      </c>
      <c r="B45" s="76" t="s">
        <v>953</v>
      </c>
      <c r="C45" s="78">
        <v>500</v>
      </c>
      <c r="D45" s="78"/>
      <c r="E45" s="76"/>
      <c r="F45" s="79">
        <f>F44+Table1345657891011121319202122236[[#This Row],[ايراد]]-Table1345657891011121319202122236[[#This Row],[المسحوبات ]]-Table1345657891011121319202122236[[#This Row],[الاستقطاع + الخصم ]]</f>
        <v>607450</v>
      </c>
      <c r="G45" s="304" t="s">
        <v>917</v>
      </c>
      <c r="H45" s="304" t="s">
        <v>917</v>
      </c>
      <c r="I45" s="76" t="str">
        <f>IF(Table1345657891011121319202122236[[#This Row],[التاريخ]]="","",TEXT(Table1345657891011121319202122236[[#This Row],[التاريخ]],"mmmm"))</f>
        <v>May</v>
      </c>
      <c r="J45" s="162" t="str">
        <f t="shared" si="0"/>
        <v>2025</v>
      </c>
      <c r="AB45" s="307"/>
    </row>
    <row r="46" ht="28.5" customHeight="1" spans="1:28">
      <c r="A46" s="74">
        <v>45789</v>
      </c>
      <c r="B46" s="76" t="s">
        <v>953</v>
      </c>
      <c r="C46" s="78">
        <v>500</v>
      </c>
      <c r="D46" s="78"/>
      <c r="E46" s="76"/>
      <c r="F46" s="79">
        <f>F45+Table1345657891011121319202122236[[#This Row],[ايراد]]-Table1345657891011121319202122236[[#This Row],[المسحوبات ]]-Table1345657891011121319202122236[[#This Row],[الاستقطاع + الخصم ]]</f>
        <v>607950</v>
      </c>
      <c r="G46" s="304" t="s">
        <v>917</v>
      </c>
      <c r="H46" s="304" t="s">
        <v>917</v>
      </c>
      <c r="I46" s="76" t="str">
        <f>IF(Table1345657891011121319202122236[[#This Row],[التاريخ]]="","",TEXT(Table1345657891011121319202122236[[#This Row],[التاريخ]],"mmmm"))</f>
        <v>May</v>
      </c>
      <c r="J46" s="162" t="str">
        <f t="shared" si="0"/>
        <v>2025</v>
      </c>
      <c r="AB46" s="307"/>
    </row>
    <row r="47" ht="28.5" customHeight="1" spans="1:28">
      <c r="A47" s="74">
        <v>45789</v>
      </c>
      <c r="B47" s="76" t="s">
        <v>953</v>
      </c>
      <c r="C47" s="78">
        <v>100</v>
      </c>
      <c r="D47" s="78"/>
      <c r="E47" s="76"/>
      <c r="F47" s="79">
        <f>F46+Table1345657891011121319202122236[[#This Row],[ايراد]]-Table1345657891011121319202122236[[#This Row],[المسحوبات ]]-Table1345657891011121319202122236[[#This Row],[الاستقطاع + الخصم ]]</f>
        <v>608050</v>
      </c>
      <c r="G47" s="304" t="s">
        <v>917</v>
      </c>
      <c r="H47" s="304" t="s">
        <v>917</v>
      </c>
      <c r="I47" s="76" t="str">
        <f>IF(Table1345657891011121319202122236[[#This Row],[التاريخ]]="","",TEXT(Table1345657891011121319202122236[[#This Row],[التاريخ]],"mmmm"))</f>
        <v>May</v>
      </c>
      <c r="J47" s="162" t="str">
        <f t="shared" si="0"/>
        <v>2025</v>
      </c>
      <c r="AB47" s="307"/>
    </row>
    <row r="48" ht="28.5" customHeight="1" spans="1:28">
      <c r="A48" s="74">
        <v>45789</v>
      </c>
      <c r="B48" s="76" t="s">
        <v>959</v>
      </c>
      <c r="C48" s="78">
        <v>285000</v>
      </c>
      <c r="D48" s="78"/>
      <c r="E48" s="76"/>
      <c r="F48" s="79">
        <f>F47+Table1345657891011121319202122236[[#This Row],[ايراد]]-Table1345657891011121319202122236[[#This Row],[المسحوبات ]]-Table1345657891011121319202122236[[#This Row],[الاستقطاع + الخصم ]]</f>
        <v>893050</v>
      </c>
      <c r="G48" s="304" t="s">
        <v>732</v>
      </c>
      <c r="H48" s="305" t="s">
        <v>1161</v>
      </c>
      <c r="I48" s="76" t="str">
        <f>IF(Table1345657891011121319202122236[[#This Row],[التاريخ]]="","",TEXT(Table1345657891011121319202122236[[#This Row],[التاريخ]],"mmmm"))</f>
        <v>May</v>
      </c>
      <c r="J48" s="162" t="str">
        <f t="shared" si="0"/>
        <v>2025</v>
      </c>
      <c r="AB48" s="307"/>
    </row>
    <row r="49" ht="28.5" customHeight="1" spans="1:28">
      <c r="A49" s="74">
        <v>45789</v>
      </c>
      <c r="B49" s="76" t="s">
        <v>960</v>
      </c>
      <c r="C49" s="78">
        <v>7000</v>
      </c>
      <c r="D49" s="78"/>
      <c r="E49" s="76"/>
      <c r="F49" s="79">
        <f>F48+Table1345657891011121319202122236[[#This Row],[ايراد]]-Table1345657891011121319202122236[[#This Row],[المسحوبات ]]-Table1345657891011121319202122236[[#This Row],[الاستقطاع + الخصم ]]</f>
        <v>900050</v>
      </c>
      <c r="G49" s="304" t="s">
        <v>514</v>
      </c>
      <c r="H49" s="305" t="s">
        <v>1161</v>
      </c>
      <c r="I49" s="76" t="str">
        <f>IF(Table1345657891011121319202122236[[#This Row],[التاريخ]]="","",TEXT(Table1345657891011121319202122236[[#This Row],[التاريخ]],"mmmm"))</f>
        <v>May</v>
      </c>
      <c r="J49" s="162" t="str">
        <f t="shared" si="0"/>
        <v>2025</v>
      </c>
      <c r="AB49" s="307"/>
    </row>
    <row r="50" ht="28.5" customHeight="1" spans="1:28">
      <c r="A50" s="74">
        <v>45789</v>
      </c>
      <c r="B50" s="76" t="s">
        <v>961</v>
      </c>
      <c r="C50" s="78">
        <v>36750</v>
      </c>
      <c r="D50" s="78"/>
      <c r="E50" s="76"/>
      <c r="F50" s="79">
        <f>F49+Table1345657891011121319202122236[[#This Row],[ايراد]]-Table1345657891011121319202122236[[#This Row],[المسحوبات ]]-Table1345657891011121319202122236[[#This Row],[الاستقطاع + الخصم ]]</f>
        <v>936800</v>
      </c>
      <c r="G50" s="304" t="s">
        <v>800</v>
      </c>
      <c r="H50" s="305" t="s">
        <v>1161</v>
      </c>
      <c r="I50" s="76" t="str">
        <f>IF(Table1345657891011121319202122236[[#This Row],[التاريخ]]="","",TEXT(Table1345657891011121319202122236[[#This Row],[التاريخ]],"mmmm"))</f>
        <v>May</v>
      </c>
      <c r="J50" s="162" t="str">
        <f t="shared" si="0"/>
        <v>2025</v>
      </c>
      <c r="M50" s="275"/>
      <c r="N50" s="275"/>
      <c r="AB50" s="307"/>
    </row>
    <row r="51" ht="28.5" customHeight="1" spans="1:28">
      <c r="A51" s="74">
        <v>45789</v>
      </c>
      <c r="B51" s="76" t="s">
        <v>953</v>
      </c>
      <c r="C51" s="78">
        <v>300</v>
      </c>
      <c r="D51" s="78"/>
      <c r="E51" s="76"/>
      <c r="F51" s="79">
        <f>F50+Table1345657891011121319202122236[[#This Row],[ايراد]]-Table1345657891011121319202122236[[#This Row],[المسحوبات ]]-Table1345657891011121319202122236[[#This Row],[الاستقطاع + الخصم ]]</f>
        <v>937100</v>
      </c>
      <c r="G51" s="304" t="s">
        <v>917</v>
      </c>
      <c r="H51" s="304" t="s">
        <v>917</v>
      </c>
      <c r="I51" s="76" t="str">
        <f>IF(Table1345657891011121319202122236[[#This Row],[التاريخ]]="","",TEXT(Table1345657891011121319202122236[[#This Row],[التاريخ]],"mmmm"))</f>
        <v>May</v>
      </c>
      <c r="J51" s="162" t="str">
        <f t="shared" si="0"/>
        <v>2025</v>
      </c>
      <c r="M51" s="275"/>
      <c r="N51" s="275"/>
      <c r="AB51" s="307"/>
    </row>
    <row r="52" ht="28.5" customHeight="1" spans="1:28">
      <c r="A52" s="74">
        <v>45790</v>
      </c>
      <c r="B52" s="76" t="s">
        <v>953</v>
      </c>
      <c r="C52" s="78">
        <v>26500</v>
      </c>
      <c r="D52" s="78"/>
      <c r="E52" s="76"/>
      <c r="F52" s="79">
        <f>F51+Table1345657891011121319202122236[[#This Row],[ايراد]]-Table1345657891011121319202122236[[#This Row],[المسحوبات ]]-Table1345657891011121319202122236[[#This Row],[الاستقطاع + الخصم ]]</f>
        <v>963600</v>
      </c>
      <c r="G52" s="304" t="s">
        <v>917</v>
      </c>
      <c r="H52" s="304" t="s">
        <v>917</v>
      </c>
      <c r="I52" s="76" t="str">
        <f>IF(Table1345657891011121319202122236[[#This Row],[التاريخ]]="","",TEXT(Table1345657891011121319202122236[[#This Row],[التاريخ]],"mmmm"))</f>
        <v>May</v>
      </c>
      <c r="J52" s="162" t="str">
        <f t="shared" si="0"/>
        <v>2025</v>
      </c>
      <c r="M52" s="275"/>
      <c r="N52" s="275"/>
      <c r="AB52" s="307"/>
    </row>
    <row r="53" ht="28.5" customHeight="1" spans="1:28">
      <c r="A53" s="74">
        <v>45794</v>
      </c>
      <c r="B53" s="76" t="s">
        <v>962</v>
      </c>
      <c r="C53" s="78">
        <v>4000</v>
      </c>
      <c r="D53" s="78"/>
      <c r="E53" s="76"/>
      <c r="F53" s="79">
        <f>F52+Table1345657891011121319202122236[[#This Row],[ايراد]]-Table1345657891011121319202122236[[#This Row],[المسحوبات ]]-Table1345657891011121319202122236[[#This Row],[الاستقطاع + الخصم ]]</f>
        <v>967600</v>
      </c>
      <c r="G53" s="304" t="s">
        <v>595</v>
      </c>
      <c r="H53" s="305" t="s">
        <v>1161</v>
      </c>
      <c r="I53" s="76" t="str">
        <f>IF(Table1345657891011121319202122236[[#This Row],[التاريخ]]="","",TEXT(Table1345657891011121319202122236[[#This Row],[التاريخ]],"mmmm"))</f>
        <v>May</v>
      </c>
      <c r="J53" s="162" t="str">
        <f t="shared" si="0"/>
        <v>2025</v>
      </c>
      <c r="M53" s="275"/>
      <c r="N53" s="275"/>
      <c r="AB53" s="307"/>
    </row>
    <row r="54" ht="28.5" customHeight="1" spans="1:28">
      <c r="A54" s="74">
        <v>45795</v>
      </c>
      <c r="B54" s="76" t="s">
        <v>963</v>
      </c>
      <c r="C54" s="78">
        <v>7800</v>
      </c>
      <c r="D54" s="78"/>
      <c r="E54" s="76"/>
      <c r="F54" s="79">
        <f>F53+Table1345657891011121319202122236[[#This Row],[ايراد]]-Table1345657891011121319202122236[[#This Row],[المسحوبات ]]-Table1345657891011121319202122236[[#This Row],[الاستقطاع + الخصم ]]</f>
        <v>975400</v>
      </c>
      <c r="G54" s="304" t="s">
        <v>847</v>
      </c>
      <c r="H54" s="305" t="s">
        <v>1161</v>
      </c>
      <c r="I54" s="76" t="str">
        <f>IF(Table1345657891011121319202122236[[#This Row],[التاريخ]]="","",TEXT(Table1345657891011121319202122236[[#This Row],[التاريخ]],"mmmm"))</f>
        <v>May</v>
      </c>
      <c r="J54" s="162" t="str">
        <f t="shared" si="0"/>
        <v>2025</v>
      </c>
      <c r="AB54" s="307"/>
    </row>
    <row r="55" ht="28.5" customHeight="1" spans="1:28">
      <c r="A55" s="74">
        <v>45795</v>
      </c>
      <c r="B55" s="76" t="s">
        <v>959</v>
      </c>
      <c r="C55" s="78">
        <v>95000</v>
      </c>
      <c r="D55" s="78"/>
      <c r="E55" s="76"/>
      <c r="F55" s="79">
        <f>F54+Table1345657891011121319202122236[[#This Row],[ايراد]]-Table1345657891011121319202122236[[#This Row],[المسحوبات ]]-Table1345657891011121319202122236[[#This Row],[الاستقطاع + الخصم ]]</f>
        <v>1070400</v>
      </c>
      <c r="G55" s="304" t="s">
        <v>732</v>
      </c>
      <c r="H55" s="305" t="s">
        <v>1161</v>
      </c>
      <c r="I55" s="76" t="str">
        <f>IF(Table1345657891011121319202122236[[#This Row],[التاريخ]]="","",TEXT(Table1345657891011121319202122236[[#This Row],[التاريخ]],"mmmm"))</f>
        <v>May</v>
      </c>
      <c r="J55" s="162" t="str">
        <f t="shared" si="0"/>
        <v>2025</v>
      </c>
      <c r="AB55" s="307"/>
    </row>
    <row r="56" ht="28.5" customHeight="1" spans="1:28">
      <c r="A56" s="74">
        <v>45801</v>
      </c>
      <c r="B56" s="76" t="s">
        <v>964</v>
      </c>
      <c r="C56" s="78">
        <v>22800</v>
      </c>
      <c r="D56" s="78"/>
      <c r="E56" s="76"/>
      <c r="F56" s="79">
        <f>F55+Table1345657891011121319202122236[[#This Row],[ايراد]]-Table1345657891011121319202122236[[#This Row],[المسحوبات ]]-Table1345657891011121319202122236[[#This Row],[الاستقطاع + الخصم ]]</f>
        <v>1093200</v>
      </c>
      <c r="G56" s="304" t="s">
        <v>429</v>
      </c>
      <c r="H56" s="305" t="s">
        <v>1161</v>
      </c>
      <c r="I56" s="76" t="str">
        <f>IF(Table1345657891011121319202122236[[#This Row],[التاريخ]]="","",TEXT(Table1345657891011121319202122236[[#This Row],[التاريخ]],"mmmm"))</f>
        <v>May</v>
      </c>
      <c r="J56" s="162" t="str">
        <f t="shared" si="0"/>
        <v>2025</v>
      </c>
      <c r="AB56" s="307"/>
    </row>
    <row r="57" ht="28.5" customHeight="1" spans="1:28">
      <c r="A57" s="74">
        <v>45801</v>
      </c>
      <c r="B57" s="76" t="s">
        <v>951</v>
      </c>
      <c r="C57" s="78">
        <v>4100</v>
      </c>
      <c r="D57" s="78"/>
      <c r="E57" s="76"/>
      <c r="F57" s="79">
        <f>F56+Table1345657891011121319202122236[[#This Row],[ايراد]]-Table1345657891011121319202122236[[#This Row],[المسحوبات ]]-Table1345657891011121319202122236[[#This Row],[الاستقطاع + الخصم ]]</f>
        <v>1097300</v>
      </c>
      <c r="G57" s="304" t="s">
        <v>951</v>
      </c>
      <c r="H57" s="305" t="s">
        <v>1161</v>
      </c>
      <c r="I57" s="76" t="str">
        <f>IF(Table1345657891011121319202122236[[#This Row],[التاريخ]]="","",TEXT(Table1345657891011121319202122236[[#This Row],[التاريخ]],"mmmm"))</f>
        <v>May</v>
      </c>
      <c r="J57" s="162" t="str">
        <f t="shared" si="0"/>
        <v>2025</v>
      </c>
      <c r="L57" s="256"/>
      <c r="M57" s="275"/>
      <c r="AB57" s="307"/>
    </row>
    <row r="58" ht="28.5" customHeight="1" spans="1:28">
      <c r="A58" s="74">
        <v>45806</v>
      </c>
      <c r="B58" s="76" t="s">
        <v>522</v>
      </c>
      <c r="C58" s="78">
        <v>73000</v>
      </c>
      <c r="D58" s="78"/>
      <c r="E58" s="76"/>
      <c r="F58" s="79">
        <f>F57+Table1345657891011121319202122236[[#This Row],[ايراد]]-Table1345657891011121319202122236[[#This Row],[المسحوبات ]]-Table1345657891011121319202122236[[#This Row],[الاستقطاع + الخصم ]]</f>
        <v>1170300</v>
      </c>
      <c r="G58" s="304" t="s">
        <v>522</v>
      </c>
      <c r="H58" s="305" t="s">
        <v>1161</v>
      </c>
      <c r="I58" s="76" t="str">
        <f>IF(Table1345657891011121319202122236[[#This Row],[التاريخ]]="","",TEXT(Table1345657891011121319202122236[[#This Row],[التاريخ]],"mmmm"))</f>
        <v>May</v>
      </c>
      <c r="J58" s="162" t="str">
        <f t="shared" si="0"/>
        <v>2025</v>
      </c>
      <c r="AB58" s="307"/>
    </row>
    <row r="59" ht="28.5" customHeight="1" spans="1:28">
      <c r="A59" s="74">
        <v>45809</v>
      </c>
      <c r="B59" s="76" t="s">
        <v>633</v>
      </c>
      <c r="C59" s="78">
        <v>14000</v>
      </c>
      <c r="D59" s="78"/>
      <c r="E59" s="76"/>
      <c r="F59" s="79">
        <f>F58+Table1345657891011121319202122236[[#This Row],[ايراد]]-Table1345657891011121319202122236[[#This Row],[المسحوبات ]]-Table1345657891011121319202122236[[#This Row],[الاستقطاع + الخصم ]]</f>
        <v>1184300</v>
      </c>
      <c r="G59" s="304" t="s">
        <v>917</v>
      </c>
      <c r="H59" s="304" t="s">
        <v>917</v>
      </c>
      <c r="I59" s="76" t="str">
        <f>IF(Table1345657891011121319202122236[[#This Row],[التاريخ]]="","",TEXT(Table1345657891011121319202122236[[#This Row],[التاريخ]],"mmmm"))</f>
        <v>June</v>
      </c>
      <c r="J59" s="162" t="str">
        <f t="shared" si="0"/>
        <v>2025</v>
      </c>
      <c r="AB59" s="307"/>
    </row>
    <row r="60" ht="28.5" customHeight="1" spans="1:28">
      <c r="A60" s="74">
        <v>45811</v>
      </c>
      <c r="B60" s="76" t="s">
        <v>347</v>
      </c>
      <c r="C60" s="78">
        <f>230+200</f>
        <v>430</v>
      </c>
      <c r="D60" s="78"/>
      <c r="E60" s="76"/>
      <c r="F60" s="79">
        <f>F59+Table1345657891011121319202122236[[#This Row],[ايراد]]-Table1345657891011121319202122236[[#This Row],[المسحوبات ]]-Table1345657891011121319202122236[[#This Row],[الاستقطاع + الخصم ]]</f>
        <v>1184730</v>
      </c>
      <c r="G60" s="304" t="s">
        <v>917</v>
      </c>
      <c r="H60" s="304" t="s">
        <v>917</v>
      </c>
      <c r="I60" s="76" t="str">
        <f>IF(Table1345657891011121319202122236[[#This Row],[التاريخ]]="","",TEXT(Table1345657891011121319202122236[[#This Row],[التاريخ]],"mmmm"))</f>
        <v>June</v>
      </c>
      <c r="J60" s="162" t="str">
        <f t="shared" si="0"/>
        <v>2025</v>
      </c>
      <c r="AB60" s="307"/>
    </row>
    <row r="61" ht="28.5" customHeight="1" spans="1:28">
      <c r="A61" s="74">
        <v>45811</v>
      </c>
      <c r="B61" s="76" t="s">
        <v>732</v>
      </c>
      <c r="C61" s="78">
        <f>20000+17000+70000</f>
        <v>107000</v>
      </c>
      <c r="D61" s="78"/>
      <c r="E61" s="76"/>
      <c r="F61" s="79">
        <f>F60+Table1345657891011121319202122236[[#This Row],[ايراد]]-Table1345657891011121319202122236[[#This Row],[المسحوبات ]]-Table1345657891011121319202122236[[#This Row],[الاستقطاع + الخصم ]]</f>
        <v>1291730</v>
      </c>
      <c r="G61" s="304" t="s">
        <v>732</v>
      </c>
      <c r="H61" s="305" t="s">
        <v>1161</v>
      </c>
      <c r="I61" s="76" t="str">
        <f>IF(Table1345657891011121319202122236[[#This Row],[التاريخ]]="","",TEXT(Table1345657891011121319202122236[[#This Row],[التاريخ]],"mmmm"))</f>
        <v>June</v>
      </c>
      <c r="J61" s="162" t="str">
        <f t="shared" si="0"/>
        <v>2025</v>
      </c>
      <c r="AB61" s="307"/>
    </row>
    <row r="62" ht="28.5" customHeight="1" spans="1:28">
      <c r="A62" s="74">
        <v>45811</v>
      </c>
      <c r="B62" s="76" t="s">
        <v>633</v>
      </c>
      <c r="C62" s="78">
        <v>10500</v>
      </c>
      <c r="D62" s="78"/>
      <c r="E62" s="76"/>
      <c r="F62" s="79">
        <f>F61+Table1345657891011121319202122236[[#This Row],[ايراد]]-Table1345657891011121319202122236[[#This Row],[المسحوبات ]]-Table1345657891011121319202122236[[#This Row],[الاستقطاع + الخصم ]]</f>
        <v>1302230</v>
      </c>
      <c r="G62" s="304" t="s">
        <v>917</v>
      </c>
      <c r="H62" s="304" t="s">
        <v>917</v>
      </c>
      <c r="I62" s="76" t="str">
        <f>IF(Table1345657891011121319202122236[[#This Row],[التاريخ]]="","",TEXT(Table1345657891011121319202122236[[#This Row],[التاريخ]],"mmmm"))</f>
        <v>June</v>
      </c>
      <c r="J62" s="162" t="str">
        <f t="shared" si="0"/>
        <v>2025</v>
      </c>
      <c r="AB62" s="307"/>
    </row>
    <row r="63" ht="28.5" customHeight="1" spans="1:28">
      <c r="A63" s="74">
        <v>45811</v>
      </c>
      <c r="B63" s="76" t="s">
        <v>962</v>
      </c>
      <c r="C63" s="78">
        <v>4000</v>
      </c>
      <c r="D63" s="78"/>
      <c r="E63" s="76"/>
      <c r="F63" s="79">
        <f>F62+Table1345657891011121319202122236[[#This Row],[ايراد]]-Table1345657891011121319202122236[[#This Row],[المسحوبات ]]-Table1345657891011121319202122236[[#This Row],[الاستقطاع + الخصم ]]</f>
        <v>1306230</v>
      </c>
      <c r="G63" s="304" t="s">
        <v>595</v>
      </c>
      <c r="H63" s="305" t="s">
        <v>1161</v>
      </c>
      <c r="I63" s="76" t="str">
        <f>IF(Table1345657891011121319202122236[[#This Row],[التاريخ]]="","",TEXT(Table1345657891011121319202122236[[#This Row],[التاريخ]],"mmmm"))</f>
        <v>June</v>
      </c>
      <c r="J63" s="162" t="str">
        <f t="shared" si="0"/>
        <v>2025</v>
      </c>
      <c r="AB63" s="307"/>
    </row>
    <row r="64" ht="28.5" customHeight="1" spans="1:28">
      <c r="A64" s="74">
        <v>45812</v>
      </c>
      <c r="B64" s="76" t="s">
        <v>514</v>
      </c>
      <c r="C64" s="78">
        <v>10000</v>
      </c>
      <c r="D64" s="78"/>
      <c r="E64" s="76"/>
      <c r="F64" s="79">
        <f>F63+Table1345657891011121319202122236[[#This Row],[ايراد]]-Table1345657891011121319202122236[[#This Row],[المسحوبات ]]-Table1345657891011121319202122236[[#This Row],[الاستقطاع + الخصم ]]</f>
        <v>1316230</v>
      </c>
      <c r="G64" s="304" t="s">
        <v>514</v>
      </c>
      <c r="H64" s="305" t="s">
        <v>1161</v>
      </c>
      <c r="I64" s="76" t="str">
        <f>IF(Table1345657891011121319202122236[[#This Row],[التاريخ]]="","",TEXT(Table1345657891011121319202122236[[#This Row],[التاريخ]],"mmmm"))</f>
        <v>June</v>
      </c>
      <c r="J64" s="162" t="str">
        <f t="shared" si="0"/>
        <v>2025</v>
      </c>
      <c r="AB64" s="307"/>
    </row>
    <row r="65" ht="28.5" customHeight="1" spans="1:28">
      <c r="A65" s="74">
        <v>45812</v>
      </c>
      <c r="B65" s="76" t="s">
        <v>522</v>
      </c>
      <c r="C65" s="78">
        <v>80000</v>
      </c>
      <c r="D65" s="78"/>
      <c r="E65" s="76"/>
      <c r="F65" s="79">
        <f>F64+Table1345657891011121319202122236[[#This Row],[ايراد]]-Table1345657891011121319202122236[[#This Row],[المسحوبات ]]-Table1345657891011121319202122236[[#This Row],[الاستقطاع + الخصم ]]</f>
        <v>1396230</v>
      </c>
      <c r="G65" s="304" t="s">
        <v>522</v>
      </c>
      <c r="H65" s="305" t="s">
        <v>1161</v>
      </c>
      <c r="I65" s="76" t="str">
        <f>IF(Table1345657891011121319202122236[[#This Row],[التاريخ]]="","",TEXT(Table1345657891011121319202122236[[#This Row],[التاريخ]],"mmmm"))</f>
        <v>June</v>
      </c>
      <c r="J65" s="162" t="str">
        <f t="shared" si="0"/>
        <v>2025</v>
      </c>
      <c r="AB65" s="307"/>
    </row>
    <row r="66" ht="28.5" customHeight="1" spans="1:28">
      <c r="A66" s="74">
        <v>45822</v>
      </c>
      <c r="B66" s="76" t="s">
        <v>136</v>
      </c>
      <c r="C66" s="78">
        <v>20000</v>
      </c>
      <c r="D66" s="78"/>
      <c r="E66" s="76"/>
      <c r="F66" s="79">
        <f>F65+Table1345657891011121319202122236[[#This Row],[ايراد]]-Table1345657891011121319202122236[[#This Row],[المسحوبات ]]-Table1345657891011121319202122236[[#This Row],[الاستقطاع + الخصم ]]</f>
        <v>1416230</v>
      </c>
      <c r="G66" s="304" t="s">
        <v>136</v>
      </c>
      <c r="H66" s="305" t="s">
        <v>1161</v>
      </c>
      <c r="I66" s="76" t="str">
        <f>IF(Table1345657891011121319202122236[[#This Row],[التاريخ]]="","",TEXT(Table1345657891011121319202122236[[#This Row],[التاريخ]],"mmmm"))</f>
        <v>June</v>
      </c>
      <c r="J66" s="162" t="str">
        <f t="shared" si="0"/>
        <v>2025</v>
      </c>
      <c r="AB66" s="307"/>
    </row>
    <row r="67" ht="29.25" customHeight="1" spans="1:28">
      <c r="A67" s="74">
        <v>45823</v>
      </c>
      <c r="B67" s="76" t="s">
        <v>952</v>
      </c>
      <c r="C67" s="78">
        <v>10000</v>
      </c>
      <c r="D67" s="78"/>
      <c r="E67" s="76"/>
      <c r="F67" s="79">
        <f>F66+Table1345657891011121319202122236[[#This Row],[ايراد]]-Table1345657891011121319202122236[[#This Row],[المسحوبات ]]-Table1345657891011121319202122236[[#This Row],[الاستقطاع + الخصم ]]</f>
        <v>1426230</v>
      </c>
      <c r="G67" s="304" t="s">
        <v>952</v>
      </c>
      <c r="H67" s="305" t="s">
        <v>1161</v>
      </c>
      <c r="I67" s="76" t="str">
        <f>IF(Table1345657891011121319202122236[[#This Row],[التاريخ]]="","",TEXT(Table1345657891011121319202122236[[#This Row],[التاريخ]],"mmmm"))</f>
        <v>June</v>
      </c>
      <c r="J67" s="162" t="str">
        <f t="shared" si="0"/>
        <v>2025</v>
      </c>
      <c r="AB67" s="312"/>
    </row>
    <row r="68" ht="28.5" customHeight="1" spans="1:10">
      <c r="A68" s="74">
        <v>45824</v>
      </c>
      <c r="B68" s="76" t="s">
        <v>842</v>
      </c>
      <c r="C68" s="78">
        <v>50000</v>
      </c>
      <c r="D68" s="78"/>
      <c r="E68" s="76"/>
      <c r="F68" s="79">
        <f>F67+Table1345657891011121319202122236[[#This Row],[ايراد]]-Table1345657891011121319202122236[[#This Row],[المسحوبات ]]-Table1345657891011121319202122236[[#This Row],[الاستقطاع + الخصم ]]</f>
        <v>1476230</v>
      </c>
      <c r="G68" s="304" t="s">
        <v>842</v>
      </c>
      <c r="H68" s="305" t="s">
        <v>1161</v>
      </c>
      <c r="I68" s="76" t="str">
        <f>IF(Table1345657891011121319202122236[[#This Row],[التاريخ]]="","",TEXT(Table1345657891011121319202122236[[#This Row],[التاريخ]],"mmmm"))</f>
        <v>June</v>
      </c>
      <c r="J68" s="162" t="str">
        <f t="shared" si="0"/>
        <v>2025</v>
      </c>
    </row>
    <row r="69" ht="28.5" customHeight="1" spans="1:10">
      <c r="A69" s="74">
        <v>45825</v>
      </c>
      <c r="B69" s="76" t="s">
        <v>703</v>
      </c>
      <c r="C69" s="78">
        <v>50000</v>
      </c>
      <c r="D69" s="78"/>
      <c r="E69" s="76"/>
      <c r="F69" s="79">
        <f>F68+Table1345657891011121319202122236[[#This Row],[ايراد]]-Table1345657891011121319202122236[[#This Row],[المسحوبات ]]-Table1345657891011121319202122236[[#This Row],[الاستقطاع + الخصم ]]</f>
        <v>1526230</v>
      </c>
      <c r="G69" s="304" t="s">
        <v>703</v>
      </c>
      <c r="H69" s="305" t="s">
        <v>1161</v>
      </c>
      <c r="I69" s="76" t="str">
        <f>IF(Table1345657891011121319202122236[[#This Row],[التاريخ]]="","",TEXT(Table1345657891011121319202122236[[#This Row],[التاريخ]],"mmmm"))</f>
        <v>June</v>
      </c>
      <c r="J69" s="162" t="str">
        <f t="shared" si="0"/>
        <v>2025</v>
      </c>
    </row>
    <row r="70" ht="28.5" customHeight="1" spans="1:10">
      <c r="A70" s="74">
        <v>45831</v>
      </c>
      <c r="B70" s="76" t="s">
        <v>703</v>
      </c>
      <c r="C70" s="78">
        <v>35720</v>
      </c>
      <c r="D70" s="78"/>
      <c r="E70" s="76"/>
      <c r="F70" s="79">
        <f>F69+Table1345657891011121319202122236[[#This Row],[ايراد]]-Table1345657891011121319202122236[[#This Row],[المسحوبات ]]-Table1345657891011121319202122236[[#This Row],[الاستقطاع + الخصم ]]</f>
        <v>1561950</v>
      </c>
      <c r="G70" s="304" t="s">
        <v>703</v>
      </c>
      <c r="H70" s="305" t="s">
        <v>1161</v>
      </c>
      <c r="I70" s="76" t="str">
        <f>IF(Table1345657891011121319202122236[[#This Row],[التاريخ]]="","",TEXT(Table1345657891011121319202122236[[#This Row],[التاريخ]],"mmmm"))</f>
        <v>June</v>
      </c>
      <c r="J70" s="162" t="str">
        <f t="shared" si="0"/>
        <v>2025</v>
      </c>
    </row>
    <row r="71" ht="29.25" customHeight="1" spans="1:10">
      <c r="A71" s="84">
        <v>45832</v>
      </c>
      <c r="B71" s="85" t="s">
        <v>1163</v>
      </c>
      <c r="C71" s="86">
        <v>40000</v>
      </c>
      <c r="D71" s="86"/>
      <c r="E71" s="86"/>
      <c r="F71" s="79">
        <f>F70+Table1345657891011121319202122236[[#This Row],[ايراد]]-Table1345657891011121319202122236[[#This Row],[المسحوبات ]]-Table1345657891011121319202122236[[#This Row],[الاستقطاع + الخصم ]]</f>
        <v>1601950</v>
      </c>
      <c r="G71" s="304" t="s">
        <v>1027</v>
      </c>
      <c r="H71" s="305" t="s">
        <v>1161</v>
      </c>
      <c r="I71" s="86" t="str">
        <f>IF(Table1345657891011121319202122236[[#This Row],[التاريخ]]="","",TEXT(Table1345657891011121319202122236[[#This Row],[التاريخ]],"mmmm"))</f>
        <v>June</v>
      </c>
      <c r="J71" s="162" t="str">
        <f t="shared" si="0"/>
        <v>2025</v>
      </c>
    </row>
    <row r="72" ht="28.5" customHeight="1" spans="1:10">
      <c r="A72" s="74">
        <v>45832</v>
      </c>
      <c r="B72" s="76" t="s">
        <v>962</v>
      </c>
      <c r="C72" s="78">
        <v>3000</v>
      </c>
      <c r="D72" s="78"/>
      <c r="E72" s="76"/>
      <c r="F72" s="79">
        <f>F71+Table1345657891011121319202122236[[#This Row],[ايراد]]-Table1345657891011121319202122236[[#This Row],[المسحوبات ]]-Table1345657891011121319202122236[[#This Row],[الاستقطاع + الخصم ]]</f>
        <v>1604950</v>
      </c>
      <c r="G72" s="304" t="s">
        <v>595</v>
      </c>
      <c r="H72" s="305" t="s">
        <v>1161</v>
      </c>
      <c r="I72" s="76" t="str">
        <f>IF(Table1345657891011121319202122236[[#This Row],[التاريخ]]="","",TEXT(Table1345657891011121319202122236[[#This Row],[التاريخ]],"mmmm"))</f>
        <v>June</v>
      </c>
      <c r="J72" s="162" t="str">
        <f t="shared" si="0"/>
        <v>2025</v>
      </c>
    </row>
    <row r="73" ht="28.5" customHeight="1" spans="1:10">
      <c r="A73" s="74">
        <v>45836</v>
      </c>
      <c r="B73" s="76" t="s">
        <v>962</v>
      </c>
      <c r="C73" s="78">
        <v>1500</v>
      </c>
      <c r="D73" s="78"/>
      <c r="E73" s="76"/>
      <c r="F73" s="79">
        <f>F72+Table1345657891011121319202122236[[#This Row],[ايراد]]-Table1345657891011121319202122236[[#This Row],[المسحوبات ]]-Table1345657891011121319202122236[[#This Row],[الاستقطاع + الخصم ]]</f>
        <v>1606450</v>
      </c>
      <c r="G73" s="304" t="s">
        <v>595</v>
      </c>
      <c r="H73" s="305" t="s">
        <v>1161</v>
      </c>
      <c r="I73" s="76" t="str">
        <f>IF(Table1345657891011121319202122236[[#This Row],[التاريخ]]="","",TEXT(Table1345657891011121319202122236[[#This Row],[التاريخ]],"mmmm"))</f>
        <v>June</v>
      </c>
      <c r="J73" s="162" t="str">
        <f t="shared" si="0"/>
        <v>2025</v>
      </c>
    </row>
    <row r="74" ht="28.5" customHeight="1" spans="1:10">
      <c r="A74" s="74">
        <v>45836</v>
      </c>
      <c r="B74" s="76" t="s">
        <v>514</v>
      </c>
      <c r="C74" s="78">
        <v>6300</v>
      </c>
      <c r="D74" s="78"/>
      <c r="E74" s="76"/>
      <c r="F74" s="79">
        <f>F73+Table1345657891011121319202122236[[#This Row],[ايراد]]-Table1345657891011121319202122236[[#This Row],[المسحوبات ]]-Table1345657891011121319202122236[[#This Row],[الاستقطاع + الخصم ]]</f>
        <v>1612750</v>
      </c>
      <c r="G74" s="304" t="s">
        <v>514</v>
      </c>
      <c r="H74" s="305" t="s">
        <v>1161</v>
      </c>
      <c r="I74" s="76" t="str">
        <f>IF(Table1345657891011121319202122236[[#This Row],[التاريخ]]="","",TEXT(Table1345657891011121319202122236[[#This Row],[التاريخ]],"mmmm"))</f>
        <v>June</v>
      </c>
      <c r="J74" s="162" t="str">
        <f t="shared" ref="J74:J95" si="1">TEXT(A74,"yyyy")</f>
        <v>2025</v>
      </c>
    </row>
    <row r="75" ht="28.5" customHeight="1" spans="1:10">
      <c r="A75" s="74">
        <v>45836</v>
      </c>
      <c r="B75" s="76" t="s">
        <v>703</v>
      </c>
      <c r="C75" s="78">
        <v>10000</v>
      </c>
      <c r="D75" s="78"/>
      <c r="E75" s="76"/>
      <c r="F75" s="79">
        <f>F74+Table1345657891011121319202122236[[#This Row],[ايراد]]-Table1345657891011121319202122236[[#This Row],[المسحوبات ]]-Table1345657891011121319202122236[[#This Row],[الاستقطاع + الخصم ]]</f>
        <v>1622750</v>
      </c>
      <c r="G75" s="304" t="s">
        <v>703</v>
      </c>
      <c r="H75" s="305" t="s">
        <v>1161</v>
      </c>
      <c r="I75" s="76" t="str">
        <f>IF(Table1345657891011121319202122236[[#This Row],[التاريخ]]="","",TEXT(Table1345657891011121319202122236[[#This Row],[التاريخ]],"mmmm"))</f>
        <v>June</v>
      </c>
      <c r="J75" s="162" t="str">
        <f t="shared" si="1"/>
        <v>2025</v>
      </c>
    </row>
    <row r="76" ht="28.5" customHeight="1" spans="1:10">
      <c r="A76" s="74">
        <v>45839</v>
      </c>
      <c r="B76" s="76" t="s">
        <v>703</v>
      </c>
      <c r="C76" s="78">
        <v>30000</v>
      </c>
      <c r="D76" s="78"/>
      <c r="E76" s="76"/>
      <c r="F76" s="79">
        <f>F75+Table1345657891011121319202122236[[#This Row],[ايراد]]-Table1345657891011121319202122236[[#This Row],[المسحوبات ]]-Table1345657891011121319202122236[[#This Row],[الاستقطاع + الخصم ]]</f>
        <v>1652750</v>
      </c>
      <c r="G76" s="304" t="s">
        <v>703</v>
      </c>
      <c r="H76" s="305" t="s">
        <v>1161</v>
      </c>
      <c r="I76" s="76" t="str">
        <f>IF(Table1345657891011121319202122236[[#This Row],[التاريخ]]="","",TEXT(Table1345657891011121319202122236[[#This Row],[التاريخ]],"mmmm"))</f>
        <v>July</v>
      </c>
      <c r="J76" s="162" t="str">
        <f t="shared" si="1"/>
        <v>2025</v>
      </c>
    </row>
    <row r="77" ht="28.5" customHeight="1" spans="1:10">
      <c r="A77" s="74">
        <v>45839</v>
      </c>
      <c r="B77" s="76" t="s">
        <v>781</v>
      </c>
      <c r="C77" s="78">
        <v>25400</v>
      </c>
      <c r="D77" s="78"/>
      <c r="E77" s="76"/>
      <c r="F77" s="79">
        <f>F76+Table1345657891011121319202122236[[#This Row],[ايراد]]-Table1345657891011121319202122236[[#This Row],[المسحوبات ]]-Table1345657891011121319202122236[[#This Row],[الاستقطاع + الخصم ]]</f>
        <v>1678150</v>
      </c>
      <c r="G77" s="304" t="s">
        <v>781</v>
      </c>
      <c r="H77" s="305" t="s">
        <v>1161</v>
      </c>
      <c r="I77" s="76" t="str">
        <f>IF(Table1345657891011121319202122236[[#This Row],[التاريخ]]="","",TEXT(Table1345657891011121319202122236[[#This Row],[التاريخ]],"mmmm"))</f>
        <v>July</v>
      </c>
      <c r="J77" s="162" t="str">
        <f t="shared" si="1"/>
        <v>2025</v>
      </c>
    </row>
    <row r="78" ht="28.5" customHeight="1" spans="1:10">
      <c r="A78" s="74">
        <v>45839</v>
      </c>
      <c r="B78" s="76" t="s">
        <v>311</v>
      </c>
      <c r="C78" s="78">
        <v>40000</v>
      </c>
      <c r="D78" s="78"/>
      <c r="E78" s="76"/>
      <c r="F78" s="79">
        <f>F77+Table1345657891011121319202122236[[#This Row],[ايراد]]-Table1345657891011121319202122236[[#This Row],[المسحوبات ]]-Table1345657891011121319202122236[[#This Row],[الاستقطاع + الخصم ]]</f>
        <v>1718150</v>
      </c>
      <c r="G78" s="304" t="s">
        <v>917</v>
      </c>
      <c r="H78" s="304" t="s">
        <v>917</v>
      </c>
      <c r="I78" s="76" t="str">
        <f>IF(Table1345657891011121319202122236[[#This Row],[التاريخ]]="","",TEXT(Table1345657891011121319202122236[[#This Row],[التاريخ]],"mmmm"))</f>
        <v>July</v>
      </c>
      <c r="J78" s="162" t="str">
        <f t="shared" si="1"/>
        <v>2025</v>
      </c>
    </row>
    <row r="79" ht="28.5" customHeight="1" spans="1:10">
      <c r="A79" s="74">
        <v>45841</v>
      </c>
      <c r="B79" s="76" t="s">
        <v>703</v>
      </c>
      <c r="C79" s="78">
        <v>25000</v>
      </c>
      <c r="D79" s="78"/>
      <c r="E79" s="76"/>
      <c r="F79" s="79">
        <f>F78+Table1345657891011121319202122236[[#This Row],[ايراد]]-Table1345657891011121319202122236[[#This Row],[المسحوبات ]]-Table1345657891011121319202122236[[#This Row],[الاستقطاع + الخصم ]]</f>
        <v>1743150</v>
      </c>
      <c r="G79" s="304" t="s">
        <v>703</v>
      </c>
      <c r="H79" s="305" t="s">
        <v>1161</v>
      </c>
      <c r="I79" s="76" t="str">
        <f>IF(Table1345657891011121319202122236[[#This Row],[التاريخ]]="","",TEXT(Table1345657891011121319202122236[[#This Row],[التاريخ]],"mmmm"))</f>
        <v>July</v>
      </c>
      <c r="J79" s="162" t="str">
        <f t="shared" si="1"/>
        <v>2025</v>
      </c>
    </row>
    <row r="80" ht="28.5" customHeight="1" spans="1:10">
      <c r="A80" s="75">
        <v>45845</v>
      </c>
      <c r="B80" s="76" t="s">
        <v>703</v>
      </c>
      <c r="C80" s="78">
        <v>19000</v>
      </c>
      <c r="D80" s="78"/>
      <c r="E80" s="76"/>
      <c r="F80" s="304">
        <f>F79+Table1345657891011121319202122236[[#This Row],[ايراد]]-Table1345657891011121319202122236[[#This Row],[المسحوبات ]]-Table1345657891011121319202122236[[#This Row],[الاستقطاع + الخصم ]]</f>
        <v>1762150</v>
      </c>
      <c r="G80" s="304" t="s">
        <v>703</v>
      </c>
      <c r="H80" s="305" t="s">
        <v>1161</v>
      </c>
      <c r="I80" s="76" t="str">
        <f>IF(Table1345657891011121319202122236[[#This Row],[التاريخ]]="","",TEXT(Table1345657891011121319202122236[[#This Row],[التاريخ]],"mmmm"))</f>
        <v>July</v>
      </c>
      <c r="J80" s="162" t="str">
        <f t="shared" si="1"/>
        <v>2025</v>
      </c>
    </row>
    <row r="81" ht="28.5" customHeight="1" spans="1:10">
      <c r="A81" s="75">
        <v>45848</v>
      </c>
      <c r="B81" s="76" t="s">
        <v>848</v>
      </c>
      <c r="C81" s="78">
        <v>10000</v>
      </c>
      <c r="D81" s="78"/>
      <c r="E81" s="76"/>
      <c r="F81" s="304">
        <f>F80+Table1345657891011121319202122236[[#This Row],[ايراد]]-Table1345657891011121319202122236[[#This Row],[المسحوبات ]]-Table1345657891011121319202122236[[#This Row],[الاستقطاع + الخصم ]]</f>
        <v>1772150</v>
      </c>
      <c r="G81" s="308" t="s">
        <v>917</v>
      </c>
      <c r="H81" s="308" t="s">
        <v>917</v>
      </c>
      <c r="I81" s="76" t="str">
        <f>IF(Table1345657891011121319202122236[[#This Row],[التاريخ]]="","",TEXT(Table1345657891011121319202122236[[#This Row],[التاريخ]],"mmmm"))</f>
        <v>July</v>
      </c>
      <c r="J81" s="162" t="str">
        <f t="shared" si="1"/>
        <v>2025</v>
      </c>
    </row>
    <row r="82" ht="28.5" customHeight="1" spans="1:10">
      <c r="A82" s="75">
        <v>45851</v>
      </c>
      <c r="B82" s="76" t="s">
        <v>842</v>
      </c>
      <c r="C82" s="78">
        <v>16000</v>
      </c>
      <c r="D82" s="78"/>
      <c r="E82" s="76"/>
      <c r="F82" s="304">
        <f>F81+Table1345657891011121319202122236[[#This Row],[ايراد]]-Table1345657891011121319202122236[[#This Row],[المسحوبات ]]-Table1345657891011121319202122236[[#This Row],[الاستقطاع + الخصم ]]</f>
        <v>1788150</v>
      </c>
      <c r="G82" s="308" t="s">
        <v>842</v>
      </c>
      <c r="H82" s="305" t="s">
        <v>1161</v>
      </c>
      <c r="I82" s="76" t="str">
        <f>IF(Table1345657891011121319202122236[[#This Row],[التاريخ]]="","",TEXT(Table1345657891011121319202122236[[#This Row],[التاريخ]],"mmmm"))</f>
        <v>July</v>
      </c>
      <c r="J82" s="162" t="str">
        <f t="shared" si="1"/>
        <v>2025</v>
      </c>
    </row>
    <row r="83" ht="28.5" customHeight="1" spans="1:10">
      <c r="A83" s="75">
        <v>45853</v>
      </c>
      <c r="B83" s="76" t="s">
        <v>1164</v>
      </c>
      <c r="C83" s="78">
        <v>21800</v>
      </c>
      <c r="D83" s="78"/>
      <c r="E83" s="76"/>
      <c r="F83" s="304">
        <f>F82+Table1345657891011121319202122236[[#This Row],[ايراد]]-Table1345657891011121319202122236[[#This Row],[المسحوبات ]]-Table1345657891011121319202122236[[#This Row],[الاستقطاع + الخصم ]]</f>
        <v>1809950</v>
      </c>
      <c r="G83" s="308" t="s">
        <v>917</v>
      </c>
      <c r="H83" s="305" t="s">
        <v>1165</v>
      </c>
      <c r="I83" s="76" t="str">
        <f>IF(Table1345657891011121319202122236[[#This Row],[التاريخ]]="","",TEXT(Table1345657891011121319202122236[[#This Row],[التاريخ]],"mmmm"))</f>
        <v>July</v>
      </c>
      <c r="J83" s="162" t="str">
        <f t="shared" si="1"/>
        <v>2025</v>
      </c>
    </row>
    <row r="84" ht="28.5" customHeight="1" spans="1:10">
      <c r="A84" s="75">
        <v>45852</v>
      </c>
      <c r="B84" s="76" t="s">
        <v>311</v>
      </c>
      <c r="C84" s="78">
        <v>400</v>
      </c>
      <c r="D84" s="78"/>
      <c r="E84" s="76"/>
      <c r="F84" s="304">
        <f>F83+Table1345657891011121319202122236[[#This Row],[ايراد]]-Table1345657891011121319202122236[[#This Row],[المسحوبات ]]-Table1345657891011121319202122236[[#This Row],[الاستقطاع + الخصم ]]</f>
        <v>1810350</v>
      </c>
      <c r="G84" s="308" t="s">
        <v>917</v>
      </c>
      <c r="H84" s="308" t="s">
        <v>917</v>
      </c>
      <c r="I84" s="76" t="str">
        <f>IF(Table1345657891011121319202122236[[#This Row],[التاريخ]]="","",TEXT(Table1345657891011121319202122236[[#This Row],[التاريخ]],"mmmm"))</f>
        <v>July</v>
      </c>
      <c r="J84" s="162" t="str">
        <f t="shared" si="1"/>
        <v>2025</v>
      </c>
    </row>
    <row r="85" ht="28.5" customHeight="1" spans="1:10">
      <c r="A85" s="75">
        <v>45855</v>
      </c>
      <c r="B85" s="76" t="s">
        <v>1166</v>
      </c>
      <c r="C85" s="78">
        <v>5000</v>
      </c>
      <c r="D85" s="78"/>
      <c r="E85" s="76"/>
      <c r="F85" s="304">
        <f>F84+Table1345657891011121319202122236[[#This Row],[ايراد]]-Table1345657891011121319202122236[[#This Row],[المسحوبات ]]-Table1345657891011121319202122236[[#This Row],[الاستقطاع + الخصم ]]</f>
        <v>1815350</v>
      </c>
      <c r="G85" s="308" t="s">
        <v>514</v>
      </c>
      <c r="H85" s="305" t="s">
        <v>1161</v>
      </c>
      <c r="I85" s="76" t="str">
        <f>IF(Table1345657891011121319202122236[[#This Row],[التاريخ]]="","",TEXT(Table1345657891011121319202122236[[#This Row],[التاريخ]],"mmmm"))</f>
        <v>July</v>
      </c>
      <c r="J85" s="162" t="str">
        <f t="shared" si="1"/>
        <v>2025</v>
      </c>
    </row>
    <row r="86" ht="28.5" customHeight="1" spans="1:10">
      <c r="A86" s="75">
        <v>45858</v>
      </c>
      <c r="B86" s="76" t="s">
        <v>347</v>
      </c>
      <c r="C86" s="78">
        <f>1100+25+10+25+370+60</f>
        <v>1590</v>
      </c>
      <c r="D86" s="78"/>
      <c r="E86" s="76"/>
      <c r="F86" s="304">
        <f>F85+Table1345657891011121319202122236[[#This Row],[ايراد]]-Table1345657891011121319202122236[[#This Row],[المسحوبات ]]-Table1345657891011121319202122236[[#This Row],[الاستقطاع + الخصم ]]</f>
        <v>1816940</v>
      </c>
      <c r="G86" s="308" t="s">
        <v>917</v>
      </c>
      <c r="H86" s="308" t="s">
        <v>917</v>
      </c>
      <c r="I86" s="76" t="str">
        <f>IF(Table1345657891011121319202122236[[#This Row],[التاريخ]]="","",TEXT(Table1345657891011121319202122236[[#This Row],[التاريخ]],"mmmm"))</f>
        <v>July</v>
      </c>
      <c r="J86" s="162" t="str">
        <f t="shared" si="1"/>
        <v>2025</v>
      </c>
    </row>
    <row r="87" ht="28.5" customHeight="1" spans="1:10">
      <c r="A87" s="75">
        <v>45859</v>
      </c>
      <c r="B87" s="76" t="s">
        <v>800</v>
      </c>
      <c r="C87" s="78">
        <v>17950</v>
      </c>
      <c r="D87" s="78"/>
      <c r="E87" s="76"/>
      <c r="F87" s="304">
        <f>F86+Table1345657891011121319202122236[[#This Row],[ايراد]]-Table1345657891011121319202122236[[#This Row],[المسحوبات ]]-Table1345657891011121319202122236[[#This Row],[الاستقطاع + الخصم ]]</f>
        <v>1834890</v>
      </c>
      <c r="G87" s="308" t="s">
        <v>800</v>
      </c>
      <c r="H87" s="305" t="s">
        <v>1161</v>
      </c>
      <c r="I87" s="76" t="str">
        <f>IF(Table1345657891011121319202122236[[#This Row],[التاريخ]]="","",TEXT(Table1345657891011121319202122236[[#This Row],[التاريخ]],"mmmm"))</f>
        <v>July</v>
      </c>
      <c r="J87" s="162" t="str">
        <f t="shared" si="1"/>
        <v>2025</v>
      </c>
    </row>
    <row r="88" ht="28.5" customHeight="1" spans="1:10">
      <c r="A88" s="75">
        <v>45862</v>
      </c>
      <c r="B88" s="76" t="s">
        <v>311</v>
      </c>
      <c r="C88" s="78">
        <v>450</v>
      </c>
      <c r="D88" s="78"/>
      <c r="E88" s="76"/>
      <c r="F88" s="304">
        <f>F87+Table1345657891011121319202122236[[#This Row],[ايراد]]-Table1345657891011121319202122236[[#This Row],[المسحوبات ]]-Table1345657891011121319202122236[[#This Row],[الاستقطاع + الخصم ]]</f>
        <v>1835340</v>
      </c>
      <c r="G88" s="308" t="s">
        <v>917</v>
      </c>
      <c r="H88" s="308" t="s">
        <v>917</v>
      </c>
      <c r="I88" s="76" t="str">
        <f>IF(Table1345657891011121319202122236[[#This Row],[التاريخ]]="","",TEXT(Table1345657891011121319202122236[[#This Row],[التاريخ]],"mmmm"))</f>
        <v>July</v>
      </c>
      <c r="J88" s="162" t="str">
        <f t="shared" si="1"/>
        <v>2025</v>
      </c>
    </row>
    <row r="89" ht="28.5" customHeight="1" spans="1:10">
      <c r="A89" s="75">
        <v>45864</v>
      </c>
      <c r="B89" s="76" t="s">
        <v>347</v>
      </c>
      <c r="C89" s="78">
        <v>50</v>
      </c>
      <c r="D89" s="78"/>
      <c r="E89" s="76"/>
      <c r="F89" s="304">
        <f>F88+Table1345657891011121319202122236[[#This Row],[ايراد]]-Table1345657891011121319202122236[[#This Row],[المسحوبات ]]-Table1345657891011121319202122236[[#This Row],[الاستقطاع + الخصم ]]</f>
        <v>1835390</v>
      </c>
      <c r="G89" s="308" t="s">
        <v>917</v>
      </c>
      <c r="H89" s="308" t="s">
        <v>917</v>
      </c>
      <c r="I89" s="76" t="str">
        <f>IF(Table1345657891011121319202122236[[#This Row],[التاريخ]]="","",TEXT(Table1345657891011121319202122236[[#This Row],[التاريخ]],"mmmm"))</f>
        <v>July</v>
      </c>
      <c r="J89" s="162" t="str">
        <f t="shared" si="1"/>
        <v>2025</v>
      </c>
    </row>
    <row r="90" ht="28.5" customHeight="1" spans="1:10">
      <c r="A90" s="75">
        <v>45865</v>
      </c>
      <c r="B90" s="76" t="s">
        <v>347</v>
      </c>
      <c r="C90" s="78">
        <f>600+300+500+200+75+75</f>
        <v>1750</v>
      </c>
      <c r="D90" s="78"/>
      <c r="E90" s="76"/>
      <c r="F90" s="304">
        <f>F88+Table1345657891011121319202122236[[#This Row],[ايراد]]-Table1345657891011121319202122236[[#This Row],[المسحوبات ]]-Table1345657891011121319202122236[[#This Row],[الاستقطاع + الخصم ]]</f>
        <v>1837090</v>
      </c>
      <c r="G90" s="308" t="s">
        <v>917</v>
      </c>
      <c r="H90" s="308" t="s">
        <v>917</v>
      </c>
      <c r="I90" s="76" t="str">
        <f>IF(Table1345657891011121319202122236[[#This Row],[التاريخ]]="","",TEXT(Table1345657891011121319202122236[[#This Row],[التاريخ]],"mmmm"))</f>
        <v>July</v>
      </c>
      <c r="J90" s="162" t="str">
        <f t="shared" si="1"/>
        <v>2025</v>
      </c>
    </row>
    <row r="91" ht="28.5" customHeight="1" spans="1:10">
      <c r="A91" s="75">
        <v>45866</v>
      </c>
      <c r="B91" s="76" t="s">
        <v>347</v>
      </c>
      <c r="C91" s="78">
        <f>60+275+45+10+1800</f>
        <v>2190</v>
      </c>
      <c r="D91" s="78"/>
      <c r="E91" s="76"/>
      <c r="F91" s="304">
        <f>F90+Table1345657891011121319202122236[[#This Row],[ايراد]]-Table1345657891011121319202122236[[#This Row],[المسحوبات ]]-Table1345657891011121319202122236[[#This Row],[الاستقطاع + الخصم ]]</f>
        <v>1839280</v>
      </c>
      <c r="G91" s="308" t="s">
        <v>917</v>
      </c>
      <c r="H91" s="308" t="s">
        <v>917</v>
      </c>
      <c r="I91" s="76" t="str">
        <f>IF(Table1345657891011121319202122236[[#This Row],[التاريخ]]="","",TEXT(Table1345657891011121319202122236[[#This Row],[التاريخ]],"mmmm"))</f>
        <v>July</v>
      </c>
      <c r="J91" s="162" t="str">
        <f t="shared" si="1"/>
        <v>2025</v>
      </c>
    </row>
    <row r="92" ht="28.5" customHeight="1" spans="1:10">
      <c r="A92" s="309">
        <v>45867</v>
      </c>
      <c r="B92" s="76" t="s">
        <v>391</v>
      </c>
      <c r="C92" s="78">
        <v>3000</v>
      </c>
      <c r="D92" s="78"/>
      <c r="E92" s="76"/>
      <c r="F92" s="310">
        <f>F91+Table1345657891011121319202122236[[#This Row],[ايراد]]-Table1345657891011121319202122236[[#This Row],[المسحوبات ]]-Table1345657891011121319202122236[[#This Row],[الاستقطاع + الخصم ]]</f>
        <v>1842280</v>
      </c>
      <c r="G92" s="304" t="s">
        <v>1162</v>
      </c>
      <c r="H92" s="305" t="s">
        <v>1161</v>
      </c>
      <c r="I92" s="76" t="str">
        <f>IF(Table1345657891011121319202122236[[#This Row],[التاريخ]]="","",TEXT(Table1345657891011121319202122236[[#This Row],[التاريخ]],"mmmm"))</f>
        <v>July</v>
      </c>
      <c r="J92" s="162" t="str">
        <f t="shared" si="1"/>
        <v>2025</v>
      </c>
    </row>
    <row r="93" ht="28.5" customHeight="1" spans="1:10">
      <c r="A93" s="309">
        <v>45869</v>
      </c>
      <c r="B93" s="76" t="s">
        <v>848</v>
      </c>
      <c r="C93" s="78">
        <f>2000</f>
        <v>2000</v>
      </c>
      <c r="D93" s="78"/>
      <c r="E93" s="76"/>
      <c r="F93" s="311">
        <f>F92+Table1345657891011121319202122236[[#This Row],[ايراد]]-Table1345657891011121319202122236[[#This Row],[المسحوبات ]]-Table1345657891011121319202122236[[#This Row],[الاستقطاع + الخصم ]]</f>
        <v>1844280</v>
      </c>
      <c r="G93" s="308" t="s">
        <v>917</v>
      </c>
      <c r="H93" s="308" t="s">
        <v>917</v>
      </c>
      <c r="I93" s="76" t="str">
        <f>IF(Table1345657891011121319202122236[[#This Row],[التاريخ]]="","",TEXT(Table1345657891011121319202122236[[#This Row],[التاريخ]],"mmmm"))</f>
        <v>July</v>
      </c>
      <c r="J93" s="162" t="str">
        <f t="shared" si="1"/>
        <v>2025</v>
      </c>
    </row>
    <row r="94" ht="28.5" customHeight="1" spans="1:10">
      <c r="A94" s="309">
        <v>45870</v>
      </c>
      <c r="B94" s="76" t="s">
        <v>848</v>
      </c>
      <c r="C94" s="78">
        <v>3000</v>
      </c>
      <c r="D94" s="78"/>
      <c r="E94" s="76"/>
      <c r="F94" s="311">
        <f>F93+Table1345657891011121319202122236[[#This Row],[ايراد]]-Table1345657891011121319202122236[[#This Row],[المسحوبات ]]-Table1345657891011121319202122236[[#This Row],[الاستقطاع + الخصم ]]</f>
        <v>1847280</v>
      </c>
      <c r="G94" s="308" t="s">
        <v>917</v>
      </c>
      <c r="H94" s="308" t="s">
        <v>917</v>
      </c>
      <c r="I94" s="76" t="str">
        <f>IF(Table1345657891011121319202122236[[#This Row],[التاريخ]]="","",TEXT(Table1345657891011121319202122236[[#This Row],[التاريخ]],"mmmm"))</f>
        <v>August</v>
      </c>
      <c r="J94" s="162" t="str">
        <f t="shared" si="1"/>
        <v>2025</v>
      </c>
    </row>
    <row r="95" ht="28.5" customHeight="1" spans="1:10">
      <c r="A95" s="309">
        <v>45871</v>
      </c>
      <c r="B95" s="76" t="s">
        <v>848</v>
      </c>
      <c r="C95" s="78">
        <v>800</v>
      </c>
      <c r="D95" s="78"/>
      <c r="E95" s="76"/>
      <c r="F95" s="311">
        <f>F94+Table1345657891011121319202122236[[#This Row],[ايراد]]-Table1345657891011121319202122236[[#This Row],[المسحوبات ]]-Table1345657891011121319202122236[[#This Row],[الاستقطاع + الخصم ]]</f>
        <v>1848080</v>
      </c>
      <c r="G95" s="308" t="s">
        <v>917</v>
      </c>
      <c r="H95" s="308" t="s">
        <v>917</v>
      </c>
      <c r="I95" s="76" t="str">
        <f>IF(Table1345657891011121319202122236[[#This Row],[التاريخ]]="","",TEXT(Table1345657891011121319202122236[[#This Row],[التاريخ]],"mmmm"))</f>
        <v>August</v>
      </c>
      <c r="J95" s="162" t="str">
        <f t="shared" si="1"/>
        <v>2025</v>
      </c>
    </row>
    <row r="96" ht="28.5" customHeight="1" spans="1:10">
      <c r="A96" s="309">
        <v>45872</v>
      </c>
      <c r="B96" s="76" t="s">
        <v>848</v>
      </c>
      <c r="C96" s="78">
        <f>7320+3700</f>
        <v>11020</v>
      </c>
      <c r="D96" s="78"/>
      <c r="E96" s="76"/>
      <c r="F96" s="311">
        <f>F95+Table1345657891011121319202122236[[#This Row],[ايراد]]-Table1345657891011121319202122236[[#This Row],[المسحوبات ]]-Table1345657891011121319202122236[[#This Row],[الاستقطاع + الخصم ]]</f>
        <v>1859100</v>
      </c>
      <c r="G96" s="308" t="s">
        <v>917</v>
      </c>
      <c r="H96" s="308" t="s">
        <v>917</v>
      </c>
      <c r="I96" s="76" t="e">
        <f>IF(#REF!="","",TEXT(#REF!,"mmmm"))</f>
        <v>#REF!</v>
      </c>
      <c r="J96" s="162" t="str">
        <f>TEXT(B96,"yyyy")</f>
        <v>اسامة </v>
      </c>
    </row>
    <row r="97" ht="28.5" customHeight="1" spans="1:10">
      <c r="A97" s="309">
        <v>45872</v>
      </c>
      <c r="B97" s="76" t="s">
        <v>347</v>
      </c>
      <c r="C97" s="78">
        <v>600</v>
      </c>
      <c r="D97" s="78"/>
      <c r="E97" s="76"/>
      <c r="F97" s="311">
        <f>F96+Table1345657891011121319202122236[[#This Row],[ايراد]]-Table1345657891011121319202122236[[#This Row],[المسحوبات ]]-Table1345657891011121319202122236[[#This Row],[الاستقطاع + الخصم ]]</f>
        <v>1859700</v>
      </c>
      <c r="G97" s="308" t="s">
        <v>917</v>
      </c>
      <c r="H97" s="308" t="s">
        <v>917</v>
      </c>
      <c r="I97" s="76" t="e">
        <f>IF(#REF!="","",TEXT(#REF!,"mmmm"))</f>
        <v>#REF!</v>
      </c>
      <c r="J97" s="162" t="str">
        <f>TEXT(B97,"yyyy")</f>
        <v>عمر</v>
      </c>
    </row>
    <row r="98" ht="28.5" customHeight="1" spans="1:9">
      <c r="A98" s="87"/>
      <c r="B98" s="87"/>
      <c r="C98" s="88"/>
      <c r="D98" s="88"/>
      <c r="E98" s="88"/>
      <c r="F98" s="88"/>
      <c r="H98" s="61"/>
      <c r="I98" s="289"/>
    </row>
  </sheetData>
  <conditionalFormatting sqref="C1">
    <cfRule type="cellIs" dxfId="2" priority="440" operator="lessThan">
      <formula>" EGP -   0"</formula>
    </cfRule>
    <cfRule type="cellIs" dxfId="2" priority="439" operator="lessThan">
      <formula>" EGP 0"</formula>
    </cfRule>
    <cfRule type="cellIs" dxfId="3" priority="438" operator="lessThan">
      <formula>" EGP -   "</formula>
    </cfRule>
    <cfRule type="cellIs" dxfId="2" priority="437" operator="lessThan">
      <formula>1</formula>
    </cfRule>
    <cfRule type="cellIs" dxfId="5" priority="436" operator="lessThan">
      <formula>1</formula>
    </cfRule>
    <cfRule type="cellIs" dxfId="4" priority="435" operator="lessThan">
      <formula>1</formula>
    </cfRule>
    <cfRule type="cellIs" dxfId="4" priority="434" operator="greaterThan">
      <formula>" EGP -   1"</formula>
    </cfRule>
    <cfRule type="cellIs" dxfId="2" priority="433" operator="lessThan">
      <formula>" EGP -   1"</formula>
    </cfRule>
    <cfRule type="cellIs" dxfId="4" priority="432" operator="lessThan">
      <formula>" EGP -   "</formula>
    </cfRule>
    <cfRule type="cellIs" dxfId="2" priority="431" operator="lessThan">
      <formula>" EGP 50"</formula>
    </cfRule>
    <cfRule type="colorScale" priority="43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429" operator="equal">
      <formula>" EGP -   0"</formula>
    </cfRule>
    <cfRule type="cellIs" priority="428" operator="equal">
      <formula>0</formula>
    </cfRule>
    <cfRule type="colorScale" priority="427">
      <colorScale>
        <cfvo type="num" val="0"/>
        <cfvo type="num" val="25000"/>
        <color rgb="FFFFFF00"/>
        <color rgb="FFC00000"/>
      </colorScale>
    </cfRule>
    <cfRule type="colorScale" priority="426">
      <colorScale>
        <cfvo type="num" val="-23000"/>
        <cfvo type="num" val="0"/>
        <color rgb="FFFF7128"/>
        <color rgb="FFFFEF9C"/>
      </colorScale>
    </cfRule>
    <cfRule type="colorScale" priority="425">
      <colorScale>
        <cfvo type="num" val="-23000"/>
        <cfvo type="num" val="0"/>
        <color rgb="FFFF7128"/>
        <color rgb="FFFFFF00"/>
      </colorScale>
    </cfRule>
    <cfRule type="colorScale" priority="424">
      <colorScale>
        <cfvo type="num" val="-15000"/>
        <cfvo type="num" val="0"/>
        <color rgb="FFFF0000"/>
        <color rgb="FFFFEF9C"/>
      </colorScale>
    </cfRule>
    <cfRule type="colorScale" priority="423">
      <colorScale>
        <cfvo type="num" val="-20000"/>
        <cfvo type="num" val="0"/>
        <color theme="5" tint="0.399426252021851"/>
        <color rgb="FFFFEF9C"/>
      </colorScale>
    </cfRule>
    <cfRule type="colorScale" priority="422">
      <colorScale>
        <cfvo type="num" val="-20000"/>
        <cfvo type="num" val="0"/>
        <color rgb="FFFF0000"/>
        <color rgb="FFFFEF9C"/>
      </colorScale>
    </cfRule>
    <cfRule type="colorScale" priority="421">
      <colorScale>
        <cfvo type="num" val="-1"/>
        <cfvo type="num" val="0"/>
        <color theme="0"/>
        <color rgb="FFFFFF00"/>
      </colorScale>
    </cfRule>
  </conditionalFormatting>
  <conditionalFormatting sqref="F10:H10">
    <cfRule type="cellIs" dxfId="2" priority="473" operator="greaterThan">
      <formula>" EGP 100"</formula>
    </cfRule>
  </conditionalFormatting>
  <conditionalFormatting sqref="H19">
    <cfRule type="cellIs" dxfId="2" priority="260" operator="lessThan">
      <formula>" EGP -   0"</formula>
    </cfRule>
    <cfRule type="cellIs" dxfId="2" priority="259" operator="lessThan">
      <formula>" EGP 0"</formula>
    </cfRule>
    <cfRule type="cellIs" dxfId="3" priority="258" operator="lessThan">
      <formula>" EGP -   "</formula>
    </cfRule>
    <cfRule type="cellIs" dxfId="2" priority="257" operator="lessThan">
      <formula>1</formula>
    </cfRule>
    <cfRule type="cellIs" dxfId="5" priority="256" operator="lessThan">
      <formula>1</formula>
    </cfRule>
    <cfRule type="cellIs" dxfId="4" priority="255" operator="lessThan">
      <formula>1</formula>
    </cfRule>
    <cfRule type="cellIs" dxfId="4" priority="254" operator="greaterThan">
      <formula>" EGP -   1"</formula>
    </cfRule>
    <cfRule type="cellIs" dxfId="2" priority="253" operator="lessThan">
      <formula>" EGP -   1"</formula>
    </cfRule>
    <cfRule type="cellIs" dxfId="4" priority="252" operator="lessThan">
      <formula>" EGP -   "</formula>
    </cfRule>
    <cfRule type="cellIs" dxfId="2" priority="251" operator="lessThan">
      <formula>" EGP 50"</formula>
    </cfRule>
    <cfRule type="colorScale" priority="25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249" operator="equal">
      <formula>" EGP -   0"</formula>
    </cfRule>
    <cfRule type="cellIs" priority="248" operator="equal">
      <formula>0</formula>
    </cfRule>
    <cfRule type="colorScale" priority="247">
      <colorScale>
        <cfvo type="num" val="0"/>
        <cfvo type="num" val="25000"/>
        <color rgb="FFFFFF00"/>
        <color rgb="FFC00000"/>
      </colorScale>
    </cfRule>
    <cfRule type="colorScale" priority="246">
      <colorScale>
        <cfvo type="num" val="-23000"/>
        <cfvo type="num" val="0"/>
        <color rgb="FFFF7128"/>
        <color rgb="FFFFEF9C"/>
      </colorScale>
    </cfRule>
    <cfRule type="colorScale" priority="245">
      <colorScale>
        <cfvo type="num" val="-23000"/>
        <cfvo type="num" val="0"/>
        <color rgb="FFFF7128"/>
        <color rgb="FFFFFF00"/>
      </colorScale>
    </cfRule>
    <cfRule type="colorScale" priority="244">
      <colorScale>
        <cfvo type="num" val="-15000"/>
        <cfvo type="num" val="0"/>
        <color rgb="FFFF0000"/>
        <color rgb="FFFFEF9C"/>
      </colorScale>
    </cfRule>
    <cfRule type="colorScale" priority="243">
      <colorScale>
        <cfvo type="num" val="-20000"/>
        <cfvo type="num" val="0"/>
        <color theme="5" tint="0.399426252021851"/>
        <color rgb="FFFFEF9C"/>
      </colorScale>
    </cfRule>
    <cfRule type="colorScale" priority="242">
      <colorScale>
        <cfvo type="num" val="-20000"/>
        <cfvo type="num" val="0"/>
        <color rgb="FFFF0000"/>
        <color rgb="FFFFEF9C"/>
      </colorScale>
    </cfRule>
    <cfRule type="colorScale" priority="241">
      <colorScale>
        <cfvo type="num" val="-1"/>
        <cfvo type="num" val="0"/>
        <color theme="0"/>
        <color rgb="FFFFFF00"/>
      </colorScale>
    </cfRule>
  </conditionalFormatting>
  <conditionalFormatting sqref="H22">
    <cfRule type="cellIs" dxfId="2" priority="240" operator="lessThan">
      <formula>" EGP -   0"</formula>
    </cfRule>
    <cfRule type="cellIs" dxfId="2" priority="239" operator="lessThan">
      <formula>" EGP 0"</formula>
    </cfRule>
    <cfRule type="cellIs" dxfId="3" priority="238" operator="lessThan">
      <formula>" EGP -   "</formula>
    </cfRule>
    <cfRule type="cellIs" dxfId="2" priority="237" operator="lessThan">
      <formula>1</formula>
    </cfRule>
    <cfRule type="cellIs" dxfId="5" priority="236" operator="lessThan">
      <formula>1</formula>
    </cfRule>
    <cfRule type="cellIs" dxfId="4" priority="235" operator="lessThan">
      <formula>1</formula>
    </cfRule>
    <cfRule type="cellIs" dxfId="4" priority="234" operator="greaterThan">
      <formula>" EGP -   1"</formula>
    </cfRule>
    <cfRule type="cellIs" dxfId="2" priority="233" operator="lessThan">
      <formula>" EGP -   1"</formula>
    </cfRule>
    <cfRule type="cellIs" dxfId="4" priority="232" operator="lessThan">
      <formula>" EGP -   "</formula>
    </cfRule>
    <cfRule type="cellIs" dxfId="2" priority="231" operator="lessThan">
      <formula>" EGP 50"</formula>
    </cfRule>
    <cfRule type="colorScale" priority="23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229" operator="equal">
      <formula>" EGP -   0"</formula>
    </cfRule>
    <cfRule type="cellIs" priority="228" operator="equal">
      <formula>0</formula>
    </cfRule>
    <cfRule type="colorScale" priority="227">
      <colorScale>
        <cfvo type="num" val="0"/>
        <cfvo type="num" val="25000"/>
        <color rgb="FFFFFF00"/>
        <color rgb="FFC00000"/>
      </colorScale>
    </cfRule>
    <cfRule type="colorScale" priority="226">
      <colorScale>
        <cfvo type="num" val="-23000"/>
        <cfvo type="num" val="0"/>
        <color rgb="FFFF7128"/>
        <color rgb="FFFFEF9C"/>
      </colorScale>
    </cfRule>
    <cfRule type="colorScale" priority="225">
      <colorScale>
        <cfvo type="num" val="-23000"/>
        <cfvo type="num" val="0"/>
        <color rgb="FFFF7128"/>
        <color rgb="FFFFFF00"/>
      </colorScale>
    </cfRule>
    <cfRule type="colorScale" priority="224">
      <colorScale>
        <cfvo type="num" val="-15000"/>
        <cfvo type="num" val="0"/>
        <color rgb="FFFF0000"/>
        <color rgb="FFFFEF9C"/>
      </colorScale>
    </cfRule>
    <cfRule type="colorScale" priority="223">
      <colorScale>
        <cfvo type="num" val="-20000"/>
        <cfvo type="num" val="0"/>
        <color theme="5" tint="0.399426252021851"/>
        <color rgb="FFFFEF9C"/>
      </colorScale>
    </cfRule>
    <cfRule type="colorScale" priority="222">
      <colorScale>
        <cfvo type="num" val="-20000"/>
        <cfvo type="num" val="0"/>
        <color rgb="FFFF0000"/>
        <color rgb="FFFFEF9C"/>
      </colorScale>
    </cfRule>
    <cfRule type="colorScale" priority="221">
      <colorScale>
        <cfvo type="num" val="-1"/>
        <cfvo type="num" val="0"/>
        <color theme="0"/>
        <color rgb="FFFFFF00"/>
      </colorScale>
    </cfRule>
  </conditionalFormatting>
  <conditionalFormatting sqref="H61">
    <cfRule type="cellIs" dxfId="2" priority="160" operator="lessThan">
      <formula>" EGP -   0"</formula>
    </cfRule>
    <cfRule type="cellIs" dxfId="2" priority="159" operator="lessThan">
      <formula>" EGP 0"</formula>
    </cfRule>
    <cfRule type="cellIs" dxfId="3" priority="158" operator="lessThan">
      <formula>" EGP -   "</formula>
    </cfRule>
    <cfRule type="cellIs" dxfId="2" priority="157" operator="lessThan">
      <formula>1</formula>
    </cfRule>
    <cfRule type="cellIs" dxfId="5" priority="156" operator="lessThan">
      <formula>1</formula>
    </cfRule>
    <cfRule type="cellIs" dxfId="4" priority="155" operator="lessThan">
      <formula>1</formula>
    </cfRule>
    <cfRule type="cellIs" dxfId="4" priority="154" operator="greaterThan">
      <formula>" EGP -   1"</formula>
    </cfRule>
    <cfRule type="cellIs" dxfId="2" priority="153" operator="lessThan">
      <formula>" EGP -   1"</formula>
    </cfRule>
    <cfRule type="cellIs" dxfId="4" priority="152" operator="lessThan">
      <formula>" EGP -   "</formula>
    </cfRule>
    <cfRule type="cellIs" dxfId="2" priority="151" operator="lessThan">
      <formula>" EGP 50"</formula>
    </cfRule>
    <cfRule type="colorScale" priority="15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49" operator="equal">
      <formula>" EGP -   0"</formula>
    </cfRule>
    <cfRule type="cellIs" priority="148" operator="equal">
      <formula>0</formula>
    </cfRule>
    <cfRule type="colorScale" priority="147">
      <colorScale>
        <cfvo type="num" val="0"/>
        <cfvo type="num" val="25000"/>
        <color rgb="FFFFFF00"/>
        <color rgb="FFC00000"/>
      </colorScale>
    </cfRule>
    <cfRule type="colorScale" priority="146">
      <colorScale>
        <cfvo type="num" val="-23000"/>
        <cfvo type="num" val="0"/>
        <color rgb="FFFF7128"/>
        <color rgb="FFFFEF9C"/>
      </colorScale>
    </cfRule>
    <cfRule type="colorScale" priority="145">
      <colorScale>
        <cfvo type="num" val="-23000"/>
        <cfvo type="num" val="0"/>
        <color rgb="FFFF7128"/>
        <color rgb="FFFFFF00"/>
      </colorScale>
    </cfRule>
    <cfRule type="colorScale" priority="144">
      <colorScale>
        <cfvo type="num" val="-15000"/>
        <cfvo type="num" val="0"/>
        <color rgb="FFFF0000"/>
        <color rgb="FFFFEF9C"/>
      </colorScale>
    </cfRule>
    <cfRule type="colorScale" priority="143">
      <colorScale>
        <cfvo type="num" val="-20000"/>
        <cfvo type="num" val="0"/>
        <color theme="5" tint="0.399426252021851"/>
        <color rgb="FFFFEF9C"/>
      </colorScale>
    </cfRule>
    <cfRule type="colorScale" priority="142">
      <colorScale>
        <cfvo type="num" val="-20000"/>
        <cfvo type="num" val="0"/>
        <color rgb="FFFF0000"/>
        <color rgb="FFFFEF9C"/>
      </colorScale>
    </cfRule>
    <cfRule type="colorScale" priority="141">
      <colorScale>
        <cfvo type="num" val="-1"/>
        <cfvo type="num" val="0"/>
        <color theme="0"/>
        <color rgb="FFFFFF00"/>
      </colorScale>
    </cfRule>
  </conditionalFormatting>
  <conditionalFormatting sqref="F72:G72">
    <cfRule type="colorScale" priority="268">
      <colorScale>
        <cfvo type="num" val="-1"/>
        <cfvo type="num" val="0"/>
        <color theme="0"/>
        <color rgb="FFFFFF00"/>
      </colorScale>
    </cfRule>
    <cfRule type="colorScale" priority="276">
      <colorScale>
        <cfvo type="num" val="-20000"/>
        <cfvo type="num" val="0"/>
        <color rgb="FFFF0000"/>
        <color rgb="FFFFEF9C"/>
      </colorScale>
    </cfRule>
    <cfRule type="colorScale" priority="284">
      <colorScale>
        <cfvo type="num" val="-20000"/>
        <cfvo type="num" val="0"/>
        <color theme="5" tint="0.399426252021851"/>
        <color rgb="FFFFEF9C"/>
      </colorScale>
    </cfRule>
    <cfRule type="colorScale" priority="292">
      <colorScale>
        <cfvo type="num" val="-15000"/>
        <cfvo type="num" val="0"/>
        <color rgb="FFFF0000"/>
        <color rgb="FFFFEF9C"/>
      </colorScale>
    </cfRule>
    <cfRule type="colorScale" priority="300">
      <colorScale>
        <cfvo type="num" val="-23000"/>
        <cfvo type="num" val="0"/>
        <color rgb="FFFF7128"/>
        <color rgb="FFFFFF00"/>
      </colorScale>
    </cfRule>
    <cfRule type="colorScale" priority="308">
      <colorScale>
        <cfvo type="num" val="-23000"/>
        <cfvo type="num" val="0"/>
        <color rgb="FFFF7128"/>
        <color rgb="FFFFEF9C"/>
      </colorScale>
    </cfRule>
    <cfRule type="colorScale" priority="316">
      <colorScale>
        <cfvo type="num" val="0"/>
        <cfvo type="num" val="25000"/>
        <color rgb="FFFFFF00"/>
        <color rgb="FFC00000"/>
      </colorScale>
    </cfRule>
    <cfRule type="cellIs" priority="324" operator="equal">
      <formula>0</formula>
    </cfRule>
    <cfRule type="cellIs" dxfId="4" priority="332" operator="equal">
      <formula>" EGP -   0"</formula>
    </cfRule>
    <cfRule type="colorScale" priority="34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8" operator="lessThan">
      <formula>" EGP 50"</formula>
    </cfRule>
    <cfRule type="cellIs" dxfId="4" priority="356" operator="lessThan">
      <formula>" EGP -   "</formula>
    </cfRule>
    <cfRule type="cellIs" dxfId="2" priority="364" operator="lessThan">
      <formula>" EGP -   1"</formula>
    </cfRule>
    <cfRule type="cellIs" dxfId="4" priority="372" operator="greaterThan">
      <formula>" EGP -   1"</formula>
    </cfRule>
    <cfRule type="cellIs" dxfId="4" priority="380" operator="lessThan">
      <formula>1</formula>
    </cfRule>
    <cfRule type="cellIs" dxfId="5" priority="388" operator="lessThan">
      <formula>1</formula>
    </cfRule>
    <cfRule type="cellIs" dxfId="2" priority="396" operator="lessThan">
      <formula>1</formula>
    </cfRule>
    <cfRule type="cellIs" dxfId="3" priority="404" operator="lessThan">
      <formula>" EGP -   "</formula>
    </cfRule>
    <cfRule type="cellIs" dxfId="2" priority="412" operator="lessThan">
      <formula>" EGP 0"</formula>
    </cfRule>
    <cfRule type="cellIs" dxfId="2" priority="420" operator="lessThan">
      <formula>" EGP -   0"</formula>
    </cfRule>
  </conditionalFormatting>
  <conditionalFormatting sqref="F73:G73">
    <cfRule type="colorScale" priority="267">
      <colorScale>
        <cfvo type="num" val="-1"/>
        <cfvo type="num" val="0"/>
        <color theme="0"/>
        <color rgb="FFFFFF00"/>
      </colorScale>
    </cfRule>
    <cfRule type="colorScale" priority="275">
      <colorScale>
        <cfvo type="num" val="-20000"/>
        <cfvo type="num" val="0"/>
        <color rgb="FFFF0000"/>
        <color rgb="FFFFEF9C"/>
      </colorScale>
    </cfRule>
    <cfRule type="colorScale" priority="283">
      <colorScale>
        <cfvo type="num" val="-20000"/>
        <cfvo type="num" val="0"/>
        <color theme="5" tint="0.399426252021851"/>
        <color rgb="FFFFEF9C"/>
      </colorScale>
    </cfRule>
    <cfRule type="colorScale" priority="291">
      <colorScale>
        <cfvo type="num" val="-15000"/>
        <cfvo type="num" val="0"/>
        <color rgb="FFFF0000"/>
        <color rgb="FFFFEF9C"/>
      </colorScale>
    </cfRule>
    <cfRule type="colorScale" priority="299">
      <colorScale>
        <cfvo type="num" val="-23000"/>
        <cfvo type="num" val="0"/>
        <color rgb="FFFF7128"/>
        <color rgb="FFFFFF00"/>
      </colorScale>
    </cfRule>
    <cfRule type="colorScale" priority="307">
      <colorScale>
        <cfvo type="num" val="-23000"/>
        <cfvo type="num" val="0"/>
        <color rgb="FFFF7128"/>
        <color rgb="FFFFEF9C"/>
      </colorScale>
    </cfRule>
    <cfRule type="colorScale" priority="315">
      <colorScale>
        <cfvo type="num" val="0"/>
        <cfvo type="num" val="25000"/>
        <color rgb="FFFFFF00"/>
        <color rgb="FFC00000"/>
      </colorScale>
    </cfRule>
    <cfRule type="cellIs" priority="323" operator="equal">
      <formula>0</formula>
    </cfRule>
    <cfRule type="cellIs" dxfId="4" priority="331" operator="equal">
      <formula>" EGP -   0"</formula>
    </cfRule>
    <cfRule type="colorScale" priority="339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7" operator="lessThan">
      <formula>" EGP 50"</formula>
    </cfRule>
    <cfRule type="cellIs" dxfId="4" priority="355" operator="lessThan">
      <formula>" EGP -   "</formula>
    </cfRule>
    <cfRule type="cellIs" dxfId="2" priority="363" operator="lessThan">
      <formula>" EGP -   1"</formula>
    </cfRule>
    <cfRule type="cellIs" dxfId="4" priority="371" operator="greaterThan">
      <formula>" EGP -   1"</formula>
    </cfRule>
    <cfRule type="cellIs" dxfId="4" priority="379" operator="lessThan">
      <formula>1</formula>
    </cfRule>
    <cfRule type="cellIs" dxfId="5" priority="387" operator="lessThan">
      <formula>1</formula>
    </cfRule>
    <cfRule type="cellIs" dxfId="2" priority="395" operator="lessThan">
      <formula>1</formula>
    </cfRule>
    <cfRule type="cellIs" dxfId="3" priority="403" operator="lessThan">
      <formula>" EGP -   "</formula>
    </cfRule>
    <cfRule type="cellIs" dxfId="2" priority="411" operator="lessThan">
      <formula>" EGP 0"</formula>
    </cfRule>
    <cfRule type="cellIs" dxfId="2" priority="419" operator="lessThan">
      <formula>" EGP -   0"</formula>
    </cfRule>
  </conditionalFormatting>
  <conditionalFormatting sqref="F74:G74">
    <cfRule type="colorScale" priority="266">
      <colorScale>
        <cfvo type="num" val="-1"/>
        <cfvo type="num" val="0"/>
        <color theme="0"/>
        <color rgb="FFFFFF00"/>
      </colorScale>
    </cfRule>
    <cfRule type="colorScale" priority="274">
      <colorScale>
        <cfvo type="num" val="-20000"/>
        <cfvo type="num" val="0"/>
        <color rgb="FFFF0000"/>
        <color rgb="FFFFEF9C"/>
      </colorScale>
    </cfRule>
    <cfRule type="colorScale" priority="282">
      <colorScale>
        <cfvo type="num" val="-20000"/>
        <cfvo type="num" val="0"/>
        <color theme="5" tint="0.399426252021851"/>
        <color rgb="FFFFEF9C"/>
      </colorScale>
    </cfRule>
    <cfRule type="colorScale" priority="290">
      <colorScale>
        <cfvo type="num" val="-15000"/>
        <cfvo type="num" val="0"/>
        <color rgb="FFFF0000"/>
        <color rgb="FFFFEF9C"/>
      </colorScale>
    </cfRule>
    <cfRule type="colorScale" priority="298">
      <colorScale>
        <cfvo type="num" val="-23000"/>
        <cfvo type="num" val="0"/>
        <color rgb="FFFF7128"/>
        <color rgb="FFFFFF00"/>
      </colorScale>
    </cfRule>
    <cfRule type="colorScale" priority="306">
      <colorScale>
        <cfvo type="num" val="-23000"/>
        <cfvo type="num" val="0"/>
        <color rgb="FFFF7128"/>
        <color rgb="FFFFEF9C"/>
      </colorScale>
    </cfRule>
    <cfRule type="colorScale" priority="314">
      <colorScale>
        <cfvo type="num" val="0"/>
        <cfvo type="num" val="25000"/>
        <color rgb="FFFFFF00"/>
        <color rgb="FFC00000"/>
      </colorScale>
    </cfRule>
    <cfRule type="cellIs" priority="322" operator="equal">
      <formula>0</formula>
    </cfRule>
    <cfRule type="cellIs" dxfId="4" priority="330" operator="equal">
      <formula>" EGP -   0"</formula>
    </cfRule>
    <cfRule type="colorScale" priority="338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6" operator="lessThan">
      <formula>" EGP 50"</formula>
    </cfRule>
    <cfRule type="cellIs" dxfId="4" priority="354" operator="lessThan">
      <formula>" EGP -   "</formula>
    </cfRule>
    <cfRule type="cellIs" dxfId="2" priority="362" operator="lessThan">
      <formula>" EGP -   1"</formula>
    </cfRule>
    <cfRule type="cellIs" dxfId="4" priority="370" operator="greaterThan">
      <formula>" EGP -   1"</formula>
    </cfRule>
    <cfRule type="cellIs" dxfId="4" priority="378" operator="lessThan">
      <formula>1</formula>
    </cfRule>
    <cfRule type="cellIs" dxfId="5" priority="386" operator="lessThan">
      <formula>1</formula>
    </cfRule>
    <cfRule type="cellIs" dxfId="2" priority="394" operator="lessThan">
      <formula>1</formula>
    </cfRule>
    <cfRule type="cellIs" dxfId="3" priority="402" operator="lessThan">
      <formula>" EGP -   "</formula>
    </cfRule>
    <cfRule type="cellIs" dxfId="2" priority="410" operator="lessThan">
      <formula>" EGP 0"</formula>
    </cfRule>
    <cfRule type="cellIs" dxfId="2" priority="418" operator="lessThan">
      <formula>" EGP -   0"</formula>
    </cfRule>
  </conditionalFormatting>
  <conditionalFormatting sqref="F75:G75">
    <cfRule type="colorScale" priority="265">
      <colorScale>
        <cfvo type="num" val="-1"/>
        <cfvo type="num" val="0"/>
        <color theme="0"/>
        <color rgb="FFFFFF00"/>
      </colorScale>
    </cfRule>
    <cfRule type="colorScale" priority="273">
      <colorScale>
        <cfvo type="num" val="-20000"/>
        <cfvo type="num" val="0"/>
        <color rgb="FFFF0000"/>
        <color rgb="FFFFEF9C"/>
      </colorScale>
    </cfRule>
    <cfRule type="colorScale" priority="281">
      <colorScale>
        <cfvo type="num" val="-20000"/>
        <cfvo type="num" val="0"/>
        <color theme="5" tint="0.399426252021851"/>
        <color rgb="FFFFEF9C"/>
      </colorScale>
    </cfRule>
    <cfRule type="colorScale" priority="289">
      <colorScale>
        <cfvo type="num" val="-15000"/>
        <cfvo type="num" val="0"/>
        <color rgb="FFFF0000"/>
        <color rgb="FFFFEF9C"/>
      </colorScale>
    </cfRule>
    <cfRule type="colorScale" priority="297">
      <colorScale>
        <cfvo type="num" val="-23000"/>
        <cfvo type="num" val="0"/>
        <color rgb="FFFF7128"/>
        <color rgb="FFFFFF00"/>
      </colorScale>
    </cfRule>
    <cfRule type="colorScale" priority="305">
      <colorScale>
        <cfvo type="num" val="-23000"/>
        <cfvo type="num" val="0"/>
        <color rgb="FFFF7128"/>
        <color rgb="FFFFEF9C"/>
      </colorScale>
    </cfRule>
    <cfRule type="colorScale" priority="313">
      <colorScale>
        <cfvo type="num" val="0"/>
        <cfvo type="num" val="25000"/>
        <color rgb="FFFFFF00"/>
        <color rgb="FFC00000"/>
      </colorScale>
    </cfRule>
    <cfRule type="cellIs" priority="321" operator="equal">
      <formula>0</formula>
    </cfRule>
    <cfRule type="cellIs" dxfId="4" priority="329" operator="equal">
      <formula>" EGP -   0"</formula>
    </cfRule>
    <cfRule type="colorScale" priority="337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5" operator="lessThan">
      <formula>" EGP 50"</formula>
    </cfRule>
    <cfRule type="cellIs" dxfId="4" priority="353" operator="lessThan">
      <formula>" EGP -   "</formula>
    </cfRule>
    <cfRule type="cellIs" dxfId="2" priority="361" operator="lessThan">
      <formula>" EGP -   1"</formula>
    </cfRule>
    <cfRule type="cellIs" dxfId="4" priority="369" operator="greaterThan">
      <formula>" EGP -   1"</formula>
    </cfRule>
    <cfRule type="cellIs" dxfId="4" priority="377" operator="lessThan">
      <formula>1</formula>
    </cfRule>
    <cfRule type="cellIs" dxfId="5" priority="385" operator="lessThan">
      <formula>1</formula>
    </cfRule>
    <cfRule type="cellIs" dxfId="2" priority="393" operator="lessThan">
      <formula>1</formula>
    </cfRule>
    <cfRule type="cellIs" dxfId="3" priority="401" operator="lessThan">
      <formula>" EGP -   "</formula>
    </cfRule>
    <cfRule type="cellIs" dxfId="2" priority="409" operator="lessThan">
      <formula>" EGP 0"</formula>
    </cfRule>
    <cfRule type="cellIs" dxfId="2" priority="417" operator="lessThan">
      <formula>" EGP -   0"</formula>
    </cfRule>
  </conditionalFormatting>
  <conditionalFormatting sqref="F76:G76">
    <cfRule type="colorScale" priority="264">
      <colorScale>
        <cfvo type="num" val="-1"/>
        <cfvo type="num" val="0"/>
        <color theme="0"/>
        <color rgb="FFFFFF00"/>
      </colorScale>
    </cfRule>
    <cfRule type="colorScale" priority="272">
      <colorScale>
        <cfvo type="num" val="-20000"/>
        <cfvo type="num" val="0"/>
        <color rgb="FFFF0000"/>
        <color rgb="FFFFEF9C"/>
      </colorScale>
    </cfRule>
    <cfRule type="colorScale" priority="280">
      <colorScale>
        <cfvo type="num" val="-20000"/>
        <cfvo type="num" val="0"/>
        <color theme="5" tint="0.399426252021851"/>
        <color rgb="FFFFEF9C"/>
      </colorScale>
    </cfRule>
    <cfRule type="colorScale" priority="288">
      <colorScale>
        <cfvo type="num" val="-15000"/>
        <cfvo type="num" val="0"/>
        <color rgb="FFFF0000"/>
        <color rgb="FFFFEF9C"/>
      </colorScale>
    </cfRule>
    <cfRule type="colorScale" priority="296">
      <colorScale>
        <cfvo type="num" val="-23000"/>
        <cfvo type="num" val="0"/>
        <color rgb="FFFF7128"/>
        <color rgb="FFFFFF00"/>
      </colorScale>
    </cfRule>
    <cfRule type="colorScale" priority="304">
      <colorScale>
        <cfvo type="num" val="-23000"/>
        <cfvo type="num" val="0"/>
        <color rgb="FFFF7128"/>
        <color rgb="FFFFEF9C"/>
      </colorScale>
    </cfRule>
    <cfRule type="colorScale" priority="312">
      <colorScale>
        <cfvo type="num" val="0"/>
        <cfvo type="num" val="25000"/>
        <color rgb="FFFFFF00"/>
        <color rgb="FFC00000"/>
      </colorScale>
    </cfRule>
    <cfRule type="cellIs" priority="320" operator="equal">
      <formula>0</formula>
    </cfRule>
    <cfRule type="cellIs" dxfId="4" priority="328" operator="equal">
      <formula>" EGP -   0"</formula>
    </cfRule>
    <cfRule type="colorScale" priority="336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4" operator="lessThan">
      <formula>" EGP 50"</formula>
    </cfRule>
    <cfRule type="cellIs" dxfId="4" priority="352" operator="lessThan">
      <formula>" EGP -   "</formula>
    </cfRule>
    <cfRule type="cellIs" dxfId="2" priority="360" operator="lessThan">
      <formula>" EGP -   1"</formula>
    </cfRule>
    <cfRule type="cellIs" dxfId="4" priority="368" operator="greaterThan">
      <formula>" EGP -   1"</formula>
    </cfRule>
    <cfRule type="cellIs" dxfId="4" priority="376" operator="lessThan">
      <formula>1</formula>
    </cfRule>
    <cfRule type="cellIs" dxfId="5" priority="384" operator="lessThan">
      <formula>1</formula>
    </cfRule>
    <cfRule type="cellIs" dxfId="2" priority="392" operator="lessThan">
      <formula>1</formula>
    </cfRule>
    <cfRule type="cellIs" dxfId="3" priority="400" operator="lessThan">
      <formula>" EGP -   "</formula>
    </cfRule>
    <cfRule type="cellIs" dxfId="2" priority="408" operator="lessThan">
      <formula>" EGP 0"</formula>
    </cfRule>
    <cfRule type="cellIs" dxfId="2" priority="416" operator="lessThan">
      <formula>" EGP -   0"</formula>
    </cfRule>
  </conditionalFormatting>
  <conditionalFormatting sqref="F77:G77">
    <cfRule type="colorScale" priority="263">
      <colorScale>
        <cfvo type="num" val="-1"/>
        <cfvo type="num" val="0"/>
        <color theme="0"/>
        <color rgb="FFFFFF00"/>
      </colorScale>
    </cfRule>
    <cfRule type="colorScale" priority="271">
      <colorScale>
        <cfvo type="num" val="-20000"/>
        <cfvo type="num" val="0"/>
        <color rgb="FFFF0000"/>
        <color rgb="FFFFEF9C"/>
      </colorScale>
    </cfRule>
    <cfRule type="colorScale" priority="279">
      <colorScale>
        <cfvo type="num" val="-20000"/>
        <cfvo type="num" val="0"/>
        <color theme="5" tint="0.399426252021851"/>
        <color rgb="FFFFEF9C"/>
      </colorScale>
    </cfRule>
    <cfRule type="colorScale" priority="287">
      <colorScale>
        <cfvo type="num" val="-15000"/>
        <cfvo type="num" val="0"/>
        <color rgb="FFFF0000"/>
        <color rgb="FFFFEF9C"/>
      </colorScale>
    </cfRule>
    <cfRule type="colorScale" priority="295">
      <colorScale>
        <cfvo type="num" val="-23000"/>
        <cfvo type="num" val="0"/>
        <color rgb="FFFF7128"/>
        <color rgb="FFFFFF00"/>
      </colorScale>
    </cfRule>
    <cfRule type="colorScale" priority="303">
      <colorScale>
        <cfvo type="num" val="-23000"/>
        <cfvo type="num" val="0"/>
        <color rgb="FFFF7128"/>
        <color rgb="FFFFEF9C"/>
      </colorScale>
    </cfRule>
    <cfRule type="colorScale" priority="311">
      <colorScale>
        <cfvo type="num" val="0"/>
        <cfvo type="num" val="25000"/>
        <color rgb="FFFFFF00"/>
        <color rgb="FFC00000"/>
      </colorScale>
    </cfRule>
    <cfRule type="cellIs" priority="319" operator="equal">
      <formula>0</formula>
    </cfRule>
    <cfRule type="cellIs" dxfId="4" priority="327" operator="equal">
      <formula>" EGP -   0"</formula>
    </cfRule>
    <cfRule type="colorScale" priority="335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3" operator="lessThan">
      <formula>" EGP 50"</formula>
    </cfRule>
    <cfRule type="cellIs" dxfId="4" priority="351" operator="lessThan">
      <formula>" EGP -   "</formula>
    </cfRule>
    <cfRule type="cellIs" dxfId="2" priority="359" operator="lessThan">
      <formula>" EGP -   1"</formula>
    </cfRule>
    <cfRule type="cellIs" dxfId="4" priority="367" operator="greaterThan">
      <formula>" EGP -   1"</formula>
    </cfRule>
    <cfRule type="cellIs" dxfId="4" priority="375" operator="lessThan">
      <formula>1</formula>
    </cfRule>
    <cfRule type="cellIs" dxfId="5" priority="383" operator="lessThan">
      <formula>1</formula>
    </cfRule>
    <cfRule type="cellIs" dxfId="2" priority="391" operator="lessThan">
      <formula>1</formula>
    </cfRule>
    <cfRule type="cellIs" dxfId="3" priority="399" operator="lessThan">
      <formula>" EGP -   "</formula>
    </cfRule>
    <cfRule type="cellIs" dxfId="2" priority="407" operator="lessThan">
      <formula>" EGP 0"</formula>
    </cfRule>
    <cfRule type="cellIs" dxfId="2" priority="415" operator="lessThan">
      <formula>" EGP -   0"</formula>
    </cfRule>
  </conditionalFormatting>
  <conditionalFormatting sqref="F78:H78">
    <cfRule type="colorScale" priority="262">
      <colorScale>
        <cfvo type="num" val="-1"/>
        <cfvo type="num" val="0"/>
        <color theme="0"/>
        <color rgb="FFFFFF00"/>
      </colorScale>
    </cfRule>
    <cfRule type="colorScale" priority="270">
      <colorScale>
        <cfvo type="num" val="-20000"/>
        <cfvo type="num" val="0"/>
        <color rgb="FFFF0000"/>
        <color rgb="FFFFEF9C"/>
      </colorScale>
    </cfRule>
    <cfRule type="colorScale" priority="278">
      <colorScale>
        <cfvo type="num" val="-20000"/>
        <cfvo type="num" val="0"/>
        <color theme="5" tint="0.399426252021851"/>
        <color rgb="FFFFEF9C"/>
      </colorScale>
    </cfRule>
    <cfRule type="colorScale" priority="286">
      <colorScale>
        <cfvo type="num" val="-15000"/>
        <cfvo type="num" val="0"/>
        <color rgb="FFFF0000"/>
        <color rgb="FFFFEF9C"/>
      </colorScale>
    </cfRule>
    <cfRule type="colorScale" priority="294">
      <colorScale>
        <cfvo type="num" val="-23000"/>
        <cfvo type="num" val="0"/>
        <color rgb="FFFF7128"/>
        <color rgb="FFFFFF00"/>
      </colorScale>
    </cfRule>
    <cfRule type="colorScale" priority="302">
      <colorScale>
        <cfvo type="num" val="-23000"/>
        <cfvo type="num" val="0"/>
        <color rgb="FFFF7128"/>
        <color rgb="FFFFEF9C"/>
      </colorScale>
    </cfRule>
    <cfRule type="colorScale" priority="310">
      <colorScale>
        <cfvo type="num" val="0"/>
        <cfvo type="num" val="25000"/>
        <color rgb="FFFFFF00"/>
        <color rgb="FFC00000"/>
      </colorScale>
    </cfRule>
    <cfRule type="cellIs" priority="318" operator="equal">
      <formula>0</formula>
    </cfRule>
    <cfRule type="cellIs" dxfId="4" priority="326" operator="equal">
      <formula>" EGP -   0"</formula>
    </cfRule>
    <cfRule type="colorScale" priority="334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2" operator="lessThan">
      <formula>" EGP 50"</formula>
    </cfRule>
    <cfRule type="cellIs" dxfId="4" priority="350" operator="lessThan">
      <formula>" EGP -   "</formula>
    </cfRule>
    <cfRule type="cellIs" dxfId="2" priority="358" operator="lessThan">
      <formula>" EGP -   1"</formula>
    </cfRule>
    <cfRule type="cellIs" dxfId="4" priority="366" operator="greaterThan">
      <formula>" EGP -   1"</formula>
    </cfRule>
    <cfRule type="cellIs" dxfId="4" priority="374" operator="lessThan">
      <formula>1</formula>
    </cfRule>
    <cfRule type="cellIs" dxfId="5" priority="382" operator="lessThan">
      <formula>1</formula>
    </cfRule>
    <cfRule type="cellIs" dxfId="2" priority="390" operator="lessThan">
      <formula>1</formula>
    </cfRule>
    <cfRule type="cellIs" dxfId="3" priority="398" operator="lessThan">
      <formula>" EGP -   "</formula>
    </cfRule>
    <cfRule type="cellIs" dxfId="2" priority="406" operator="lessThan">
      <formula>" EGP 0"</formula>
    </cfRule>
    <cfRule type="cellIs" dxfId="2" priority="414" operator="lessThan">
      <formula>" EGP -   0"</formula>
    </cfRule>
  </conditionalFormatting>
  <conditionalFormatting sqref="H82">
    <cfRule type="cellIs" dxfId="2" priority="100" operator="lessThan">
      <formula>" EGP -   0"</formula>
    </cfRule>
    <cfRule type="cellIs" dxfId="2" priority="99" operator="lessThan">
      <formula>" EGP 0"</formula>
    </cfRule>
    <cfRule type="cellIs" dxfId="3" priority="98" operator="lessThan">
      <formula>" EGP -   "</formula>
    </cfRule>
    <cfRule type="cellIs" dxfId="2" priority="97" operator="lessThan">
      <formula>1</formula>
    </cfRule>
    <cfRule type="cellIs" dxfId="5" priority="96" operator="lessThan">
      <formula>1</formula>
    </cfRule>
    <cfRule type="cellIs" dxfId="4" priority="95" operator="lessThan">
      <formula>1</formula>
    </cfRule>
    <cfRule type="cellIs" dxfId="4" priority="94" operator="greaterThan">
      <formula>" EGP -   1"</formula>
    </cfRule>
    <cfRule type="cellIs" dxfId="2" priority="93" operator="lessThan">
      <formula>" EGP -   1"</formula>
    </cfRule>
    <cfRule type="cellIs" dxfId="4" priority="92" operator="lessThan">
      <formula>" EGP -   "</formula>
    </cfRule>
    <cfRule type="cellIs" dxfId="2" priority="91" operator="lessThan">
      <formula>" EGP 50"</formula>
    </cfRule>
    <cfRule type="colorScale" priority="9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89" operator="equal">
      <formula>" EGP -   0"</formula>
    </cfRule>
    <cfRule type="cellIs" priority="88" operator="equal">
      <formula>0</formula>
    </cfRule>
    <cfRule type="colorScale" priority="87">
      <colorScale>
        <cfvo type="num" val="0"/>
        <cfvo type="num" val="25000"/>
        <color rgb="FFFFFF00"/>
        <color rgb="FFC00000"/>
      </colorScale>
    </cfRule>
    <cfRule type="colorScale" priority="86">
      <colorScale>
        <cfvo type="num" val="-23000"/>
        <cfvo type="num" val="0"/>
        <color rgb="FFFF7128"/>
        <color rgb="FFFFEF9C"/>
      </colorScale>
    </cfRule>
    <cfRule type="colorScale" priority="85">
      <colorScale>
        <cfvo type="num" val="-23000"/>
        <cfvo type="num" val="0"/>
        <color rgb="FFFF7128"/>
        <color rgb="FFFFFF00"/>
      </colorScale>
    </cfRule>
    <cfRule type="colorScale" priority="84">
      <colorScale>
        <cfvo type="num" val="-15000"/>
        <cfvo type="num" val="0"/>
        <color rgb="FFFF0000"/>
        <color rgb="FFFFEF9C"/>
      </colorScale>
    </cfRule>
    <cfRule type="colorScale" priority="83">
      <colorScale>
        <cfvo type="num" val="-20000"/>
        <cfvo type="num" val="0"/>
        <color theme="5" tint="0.399426252021851"/>
        <color rgb="FFFFEF9C"/>
      </colorScale>
    </cfRule>
    <cfRule type="colorScale" priority="82">
      <colorScale>
        <cfvo type="num" val="-20000"/>
        <cfvo type="num" val="0"/>
        <color rgb="FFFF0000"/>
        <color rgb="FFFFEF9C"/>
      </colorScale>
    </cfRule>
    <cfRule type="colorScale" priority="81">
      <colorScale>
        <cfvo type="num" val="-1"/>
        <cfvo type="num" val="0"/>
        <color theme="0"/>
        <color rgb="FFFFFF00"/>
      </colorScale>
    </cfRule>
  </conditionalFormatting>
  <conditionalFormatting sqref="H83">
    <cfRule type="cellIs" dxfId="2" priority="20" operator="lessThan">
      <formula>" EGP -   0"</formula>
    </cfRule>
    <cfRule type="cellIs" dxfId="2" priority="19" operator="lessThan">
      <formula>" EGP 0"</formula>
    </cfRule>
    <cfRule type="cellIs" dxfId="3" priority="18" operator="lessThan">
      <formula>" EGP -   "</formula>
    </cfRule>
    <cfRule type="cellIs" dxfId="2" priority="17" operator="lessThan">
      <formula>1</formula>
    </cfRule>
    <cfRule type="cellIs" dxfId="5" priority="16" operator="lessThan">
      <formula>1</formula>
    </cfRule>
    <cfRule type="cellIs" dxfId="4" priority="15" operator="lessThan">
      <formula>1</formula>
    </cfRule>
    <cfRule type="cellIs" dxfId="4" priority="14" operator="greaterThan">
      <formula>" EGP -   1"</formula>
    </cfRule>
    <cfRule type="cellIs" dxfId="2" priority="13" operator="lessThan">
      <formula>" EGP -   1"</formula>
    </cfRule>
    <cfRule type="cellIs" dxfId="4" priority="12" operator="lessThan">
      <formula>" EGP -   "</formula>
    </cfRule>
    <cfRule type="cellIs" dxfId="2" priority="11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conditionalFormatting sqref="H85">
    <cfRule type="cellIs" dxfId="2" priority="80" operator="lessThan">
      <formula>" EGP -   0"</formula>
    </cfRule>
    <cfRule type="cellIs" dxfId="2" priority="79" operator="lessThan">
      <formula>" EGP 0"</formula>
    </cfRule>
    <cfRule type="cellIs" dxfId="3" priority="78" operator="lessThan">
      <formula>" EGP -   "</formula>
    </cfRule>
    <cfRule type="cellIs" dxfId="2" priority="77" operator="lessThan">
      <formula>1</formula>
    </cfRule>
    <cfRule type="cellIs" dxfId="5" priority="76" operator="lessThan">
      <formula>1</formula>
    </cfRule>
    <cfRule type="cellIs" dxfId="4" priority="75" operator="lessThan">
      <formula>1</formula>
    </cfRule>
    <cfRule type="cellIs" dxfId="4" priority="74" operator="greaterThan">
      <formula>" EGP -   1"</formula>
    </cfRule>
    <cfRule type="cellIs" dxfId="2" priority="73" operator="lessThan">
      <formula>" EGP -   1"</formula>
    </cfRule>
    <cfRule type="cellIs" dxfId="4" priority="72" operator="lessThan">
      <formula>" EGP -   "</formula>
    </cfRule>
    <cfRule type="cellIs" dxfId="2" priority="71" operator="lessThan">
      <formula>" EGP 50"</formula>
    </cfRule>
    <cfRule type="colorScale" priority="7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69" operator="equal">
      <formula>" EGP -   0"</formula>
    </cfRule>
    <cfRule type="cellIs" priority="68" operator="equal">
      <formula>0</formula>
    </cfRule>
    <cfRule type="colorScale" priority="67">
      <colorScale>
        <cfvo type="num" val="0"/>
        <cfvo type="num" val="25000"/>
        <color rgb="FFFFFF00"/>
        <color rgb="FFC00000"/>
      </colorScale>
    </cfRule>
    <cfRule type="colorScale" priority="66">
      <colorScale>
        <cfvo type="num" val="-23000"/>
        <cfvo type="num" val="0"/>
        <color rgb="FFFF7128"/>
        <color rgb="FFFFEF9C"/>
      </colorScale>
    </cfRule>
    <cfRule type="colorScale" priority="65">
      <colorScale>
        <cfvo type="num" val="-23000"/>
        <cfvo type="num" val="0"/>
        <color rgb="FFFF7128"/>
        <color rgb="FFFFFF00"/>
      </colorScale>
    </cfRule>
    <cfRule type="colorScale" priority="64">
      <colorScale>
        <cfvo type="num" val="-15000"/>
        <cfvo type="num" val="0"/>
        <color rgb="FFFF0000"/>
        <color rgb="FFFFEF9C"/>
      </colorScale>
    </cfRule>
    <cfRule type="colorScale" priority="63">
      <colorScale>
        <cfvo type="num" val="-20000"/>
        <cfvo type="num" val="0"/>
        <color theme="5" tint="0.399426252021851"/>
        <color rgb="FFFFEF9C"/>
      </colorScale>
    </cfRule>
    <cfRule type="colorScale" priority="62">
      <colorScale>
        <cfvo type="num" val="-20000"/>
        <cfvo type="num" val="0"/>
        <color rgb="FFFF0000"/>
        <color rgb="FFFFEF9C"/>
      </colorScale>
    </cfRule>
    <cfRule type="colorScale" priority="61">
      <colorScale>
        <cfvo type="num" val="-1"/>
        <cfvo type="num" val="0"/>
        <color theme="0"/>
        <color rgb="FFFFFF00"/>
      </colorScale>
    </cfRule>
  </conditionalFormatting>
  <conditionalFormatting sqref="H87">
    <cfRule type="cellIs" dxfId="2" priority="60" operator="lessThan">
      <formula>" EGP -   0"</formula>
    </cfRule>
    <cfRule type="cellIs" dxfId="2" priority="59" operator="lessThan">
      <formula>" EGP 0"</formula>
    </cfRule>
    <cfRule type="cellIs" dxfId="3" priority="58" operator="lessThan">
      <formula>" EGP -   "</formula>
    </cfRule>
    <cfRule type="cellIs" dxfId="2" priority="57" operator="lessThan">
      <formula>1</formula>
    </cfRule>
    <cfRule type="cellIs" dxfId="5" priority="56" operator="lessThan">
      <formula>1</formula>
    </cfRule>
    <cfRule type="cellIs" dxfId="4" priority="55" operator="lessThan">
      <formula>1</formula>
    </cfRule>
    <cfRule type="cellIs" dxfId="4" priority="54" operator="greaterThan">
      <formula>" EGP -   1"</formula>
    </cfRule>
    <cfRule type="cellIs" dxfId="2" priority="53" operator="lessThan">
      <formula>" EGP -   1"</formula>
    </cfRule>
    <cfRule type="cellIs" dxfId="4" priority="52" operator="lessThan">
      <formula>" EGP -   "</formula>
    </cfRule>
    <cfRule type="cellIs" dxfId="2" priority="51" operator="lessThan">
      <formula>" EGP 50"</formula>
    </cfRule>
    <cfRule type="colorScale" priority="5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49" operator="equal">
      <formula>" EGP -   0"</formula>
    </cfRule>
    <cfRule type="cellIs" priority="48" operator="equal">
      <formula>0</formula>
    </cfRule>
    <cfRule type="colorScale" priority="47">
      <colorScale>
        <cfvo type="num" val="0"/>
        <cfvo type="num" val="25000"/>
        <color rgb="FFFFFF00"/>
        <color rgb="FFC00000"/>
      </colorScale>
    </cfRule>
    <cfRule type="colorScale" priority="46">
      <colorScale>
        <cfvo type="num" val="-23000"/>
        <cfvo type="num" val="0"/>
        <color rgb="FFFF7128"/>
        <color rgb="FFFFEF9C"/>
      </colorScale>
    </cfRule>
    <cfRule type="colorScale" priority="45">
      <colorScale>
        <cfvo type="num" val="-23000"/>
        <cfvo type="num" val="0"/>
        <color rgb="FFFF7128"/>
        <color rgb="FFFFFF00"/>
      </colorScale>
    </cfRule>
    <cfRule type="colorScale" priority="44">
      <colorScale>
        <cfvo type="num" val="-15000"/>
        <cfvo type="num" val="0"/>
        <color rgb="FFFF0000"/>
        <color rgb="FFFFEF9C"/>
      </colorScale>
    </cfRule>
    <cfRule type="colorScale" priority="43">
      <colorScale>
        <cfvo type="num" val="-20000"/>
        <cfvo type="num" val="0"/>
        <color theme="5" tint="0.399426252021851"/>
        <color rgb="FFFFEF9C"/>
      </colorScale>
    </cfRule>
    <cfRule type="colorScale" priority="42">
      <colorScale>
        <cfvo type="num" val="-20000"/>
        <cfvo type="num" val="0"/>
        <color rgb="FFFF0000"/>
        <color rgb="FFFFEF9C"/>
      </colorScale>
    </cfRule>
    <cfRule type="colorScale" priority="41">
      <colorScale>
        <cfvo type="num" val="-1"/>
        <cfvo type="num" val="0"/>
        <color theme="0"/>
        <color rgb="FFFFFF00"/>
      </colorScale>
    </cfRule>
  </conditionalFormatting>
  <conditionalFormatting sqref="H92">
    <cfRule type="cellIs" dxfId="2" priority="40" operator="lessThan">
      <formula>" EGP -   0"</formula>
    </cfRule>
    <cfRule type="cellIs" dxfId="2" priority="39" operator="lessThan">
      <formula>" EGP 0"</formula>
    </cfRule>
    <cfRule type="cellIs" dxfId="3" priority="38" operator="lessThan">
      <formula>" EGP -   "</formula>
    </cfRule>
    <cfRule type="cellIs" dxfId="2" priority="37" operator="lessThan">
      <formula>1</formula>
    </cfRule>
    <cfRule type="cellIs" dxfId="5" priority="36" operator="lessThan">
      <formula>1</formula>
    </cfRule>
    <cfRule type="cellIs" dxfId="4" priority="35" operator="lessThan">
      <formula>1</formula>
    </cfRule>
    <cfRule type="cellIs" dxfId="4" priority="34" operator="greaterThan">
      <formula>" EGP -   1"</formula>
    </cfRule>
    <cfRule type="cellIs" dxfId="2" priority="33" operator="lessThan">
      <formula>" EGP -   1"</formula>
    </cfRule>
    <cfRule type="cellIs" dxfId="4" priority="32" operator="lessThan">
      <formula>" EGP -   "</formula>
    </cfRule>
    <cfRule type="cellIs" dxfId="2" priority="31" operator="lessThan">
      <formula>" EGP 50"</formula>
    </cfRule>
    <cfRule type="colorScale" priority="3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29" operator="equal">
      <formula>" EGP -   0"</formula>
    </cfRule>
    <cfRule type="cellIs" priority="28" operator="equal">
      <formula>0</formula>
    </cfRule>
    <cfRule type="colorScale" priority="27">
      <colorScale>
        <cfvo type="num" val="0"/>
        <cfvo type="num" val="25000"/>
        <color rgb="FFFFFF00"/>
        <color rgb="FFC00000"/>
      </colorScale>
    </cfRule>
    <cfRule type="colorScale" priority="26">
      <colorScale>
        <cfvo type="num" val="-23000"/>
        <cfvo type="num" val="0"/>
        <color rgb="FFFF7128"/>
        <color rgb="FFFFEF9C"/>
      </colorScale>
    </cfRule>
    <cfRule type="colorScale" priority="25">
      <colorScale>
        <cfvo type="num" val="-23000"/>
        <cfvo type="num" val="0"/>
        <color rgb="FFFF7128"/>
        <color rgb="FFFFFF00"/>
      </colorScale>
    </cfRule>
    <cfRule type="colorScale" priority="24">
      <colorScale>
        <cfvo type="num" val="-15000"/>
        <cfvo type="num" val="0"/>
        <color rgb="FFFF0000"/>
        <color rgb="FFFFEF9C"/>
      </colorScale>
    </cfRule>
    <cfRule type="colorScale" priority="23">
      <colorScale>
        <cfvo type="num" val="-20000"/>
        <cfvo type="num" val="0"/>
        <color theme="5" tint="0.399426252021851"/>
        <color rgb="FFFFEF9C"/>
      </colorScale>
    </cfRule>
    <cfRule type="colorScale" priority="22">
      <colorScale>
        <cfvo type="num" val="-20000"/>
        <cfvo type="num" val="0"/>
        <color rgb="FFFF0000"/>
        <color rgb="FFFFEF9C"/>
      </colorScale>
    </cfRule>
    <cfRule type="colorScale" priority="21">
      <colorScale>
        <cfvo type="num" val="-1"/>
        <cfvo type="num" val="0"/>
        <color theme="0"/>
        <color rgb="FFFFFF00"/>
      </colorScale>
    </cfRule>
  </conditionalFormatting>
  <conditionalFormatting sqref="H25:H43">
    <cfRule type="cellIs" dxfId="2" priority="220" operator="lessThan">
      <formula>" EGP -   0"</formula>
    </cfRule>
    <cfRule type="cellIs" dxfId="2" priority="219" operator="lessThan">
      <formula>" EGP 0"</formula>
    </cfRule>
    <cfRule type="cellIs" dxfId="3" priority="218" operator="lessThan">
      <formula>" EGP -   "</formula>
    </cfRule>
    <cfRule type="cellIs" dxfId="2" priority="217" operator="lessThan">
      <formula>1</formula>
    </cfRule>
    <cfRule type="cellIs" dxfId="5" priority="216" operator="lessThan">
      <formula>1</formula>
    </cfRule>
    <cfRule type="cellIs" dxfId="4" priority="215" operator="lessThan">
      <formula>1</formula>
    </cfRule>
    <cfRule type="cellIs" dxfId="4" priority="214" operator="greaterThan">
      <formula>" EGP -   1"</formula>
    </cfRule>
    <cfRule type="cellIs" dxfId="2" priority="213" operator="lessThan">
      <formula>" EGP -   1"</formula>
    </cfRule>
    <cfRule type="cellIs" dxfId="4" priority="212" operator="lessThan">
      <formula>" EGP -   "</formula>
    </cfRule>
    <cfRule type="cellIs" dxfId="2" priority="211" operator="lessThan">
      <formula>" EGP 50"</formula>
    </cfRule>
    <cfRule type="colorScale" priority="2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209" operator="equal">
      <formula>" EGP -   0"</formula>
    </cfRule>
    <cfRule type="cellIs" priority="208" operator="equal">
      <formula>0</formula>
    </cfRule>
    <cfRule type="colorScale" priority="207">
      <colorScale>
        <cfvo type="num" val="0"/>
        <cfvo type="num" val="25000"/>
        <color rgb="FFFFFF00"/>
        <color rgb="FFC00000"/>
      </colorScale>
    </cfRule>
    <cfRule type="colorScale" priority="206">
      <colorScale>
        <cfvo type="num" val="-23000"/>
        <cfvo type="num" val="0"/>
        <color rgb="FFFF7128"/>
        <color rgb="FFFFEF9C"/>
      </colorScale>
    </cfRule>
    <cfRule type="colorScale" priority="205">
      <colorScale>
        <cfvo type="num" val="-23000"/>
        <cfvo type="num" val="0"/>
        <color rgb="FFFF7128"/>
        <color rgb="FFFFFF00"/>
      </colorScale>
    </cfRule>
    <cfRule type="colorScale" priority="204">
      <colorScale>
        <cfvo type="num" val="-15000"/>
        <cfvo type="num" val="0"/>
        <color rgb="FFFF0000"/>
        <color rgb="FFFFEF9C"/>
      </colorScale>
    </cfRule>
    <cfRule type="colorScale" priority="203">
      <colorScale>
        <cfvo type="num" val="-20000"/>
        <cfvo type="num" val="0"/>
        <color theme="5" tint="0.399426252021851"/>
        <color rgb="FFFFEF9C"/>
      </colorScale>
    </cfRule>
    <cfRule type="colorScale" priority="202">
      <colorScale>
        <cfvo type="num" val="-20000"/>
        <cfvo type="num" val="0"/>
        <color rgb="FFFF0000"/>
        <color rgb="FFFFEF9C"/>
      </colorScale>
    </cfRule>
    <cfRule type="colorScale" priority="201">
      <colorScale>
        <cfvo type="num" val="-1"/>
        <cfvo type="num" val="0"/>
        <color theme="0"/>
        <color rgb="FFFFFF00"/>
      </colorScale>
    </cfRule>
  </conditionalFormatting>
  <conditionalFormatting sqref="H48:H50">
    <cfRule type="cellIs" dxfId="2" priority="200" operator="lessThan">
      <formula>" EGP -   0"</formula>
    </cfRule>
    <cfRule type="cellIs" dxfId="2" priority="199" operator="lessThan">
      <formula>" EGP 0"</formula>
    </cfRule>
    <cfRule type="cellIs" dxfId="3" priority="198" operator="lessThan">
      <formula>" EGP -   "</formula>
    </cfRule>
    <cfRule type="cellIs" dxfId="2" priority="197" operator="lessThan">
      <formula>1</formula>
    </cfRule>
    <cfRule type="cellIs" dxfId="5" priority="196" operator="lessThan">
      <formula>1</formula>
    </cfRule>
    <cfRule type="cellIs" dxfId="4" priority="195" operator="lessThan">
      <formula>1</formula>
    </cfRule>
    <cfRule type="cellIs" dxfId="4" priority="194" operator="greaterThan">
      <formula>" EGP -   1"</formula>
    </cfRule>
    <cfRule type="cellIs" dxfId="2" priority="193" operator="lessThan">
      <formula>" EGP -   1"</formula>
    </cfRule>
    <cfRule type="cellIs" dxfId="4" priority="192" operator="lessThan">
      <formula>" EGP -   "</formula>
    </cfRule>
    <cfRule type="cellIs" dxfId="2" priority="191" operator="lessThan">
      <formula>" EGP 50"</formula>
    </cfRule>
    <cfRule type="colorScale" priority="19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89" operator="equal">
      <formula>" EGP -   0"</formula>
    </cfRule>
    <cfRule type="cellIs" priority="188" operator="equal">
      <formula>0</formula>
    </cfRule>
    <cfRule type="colorScale" priority="187">
      <colorScale>
        <cfvo type="num" val="0"/>
        <cfvo type="num" val="25000"/>
        <color rgb="FFFFFF00"/>
        <color rgb="FFC00000"/>
      </colorScale>
    </cfRule>
    <cfRule type="colorScale" priority="186">
      <colorScale>
        <cfvo type="num" val="-23000"/>
        <cfvo type="num" val="0"/>
        <color rgb="FFFF7128"/>
        <color rgb="FFFFEF9C"/>
      </colorScale>
    </cfRule>
    <cfRule type="colorScale" priority="185">
      <colorScale>
        <cfvo type="num" val="-23000"/>
        <cfvo type="num" val="0"/>
        <color rgb="FFFF7128"/>
        <color rgb="FFFFFF00"/>
      </colorScale>
    </cfRule>
    <cfRule type="colorScale" priority="184">
      <colorScale>
        <cfvo type="num" val="-15000"/>
        <cfvo type="num" val="0"/>
        <color rgb="FFFF0000"/>
        <color rgb="FFFFEF9C"/>
      </colorScale>
    </cfRule>
    <cfRule type="colorScale" priority="183">
      <colorScale>
        <cfvo type="num" val="-20000"/>
        <cfvo type="num" val="0"/>
        <color theme="5" tint="0.399426252021851"/>
        <color rgb="FFFFEF9C"/>
      </colorScale>
    </cfRule>
    <cfRule type="colorScale" priority="182">
      <colorScale>
        <cfvo type="num" val="-20000"/>
        <cfvo type="num" val="0"/>
        <color rgb="FFFF0000"/>
        <color rgb="FFFFEF9C"/>
      </colorScale>
    </cfRule>
    <cfRule type="colorScale" priority="181">
      <colorScale>
        <cfvo type="num" val="-1"/>
        <cfvo type="num" val="0"/>
        <color theme="0"/>
        <color rgb="FFFFFF00"/>
      </colorScale>
    </cfRule>
  </conditionalFormatting>
  <conditionalFormatting sqref="H53:H58">
    <cfRule type="cellIs" dxfId="2" priority="180" operator="lessThan">
      <formula>" EGP -   0"</formula>
    </cfRule>
    <cfRule type="cellIs" dxfId="2" priority="179" operator="lessThan">
      <formula>" EGP 0"</formula>
    </cfRule>
    <cfRule type="cellIs" dxfId="3" priority="178" operator="lessThan">
      <formula>" EGP -   "</formula>
    </cfRule>
    <cfRule type="cellIs" dxfId="2" priority="177" operator="lessThan">
      <formula>1</formula>
    </cfRule>
    <cfRule type="cellIs" dxfId="5" priority="176" operator="lessThan">
      <formula>1</formula>
    </cfRule>
    <cfRule type="cellIs" dxfId="4" priority="175" operator="lessThan">
      <formula>1</formula>
    </cfRule>
    <cfRule type="cellIs" dxfId="4" priority="174" operator="greaterThan">
      <formula>" EGP -   1"</formula>
    </cfRule>
    <cfRule type="cellIs" dxfId="2" priority="173" operator="lessThan">
      <formula>" EGP -   1"</formula>
    </cfRule>
    <cfRule type="cellIs" dxfId="4" priority="172" operator="lessThan">
      <formula>" EGP -   "</formula>
    </cfRule>
    <cfRule type="cellIs" dxfId="2" priority="171" operator="lessThan">
      <formula>" EGP 50"</formula>
    </cfRule>
    <cfRule type="colorScale" priority="17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69" operator="equal">
      <formula>" EGP -   0"</formula>
    </cfRule>
    <cfRule type="cellIs" priority="168" operator="equal">
      <formula>0</formula>
    </cfRule>
    <cfRule type="colorScale" priority="167">
      <colorScale>
        <cfvo type="num" val="0"/>
        <cfvo type="num" val="25000"/>
        <color rgb="FFFFFF00"/>
        <color rgb="FFC00000"/>
      </colorScale>
    </cfRule>
    <cfRule type="colorScale" priority="166">
      <colorScale>
        <cfvo type="num" val="-23000"/>
        <cfvo type="num" val="0"/>
        <color rgb="FFFF7128"/>
        <color rgb="FFFFEF9C"/>
      </colorScale>
    </cfRule>
    <cfRule type="colorScale" priority="165">
      <colorScale>
        <cfvo type="num" val="-23000"/>
        <cfvo type="num" val="0"/>
        <color rgb="FFFF7128"/>
        <color rgb="FFFFFF00"/>
      </colorScale>
    </cfRule>
    <cfRule type="colorScale" priority="164">
      <colorScale>
        <cfvo type="num" val="-15000"/>
        <cfvo type="num" val="0"/>
        <color rgb="FFFF0000"/>
        <color rgb="FFFFEF9C"/>
      </colorScale>
    </cfRule>
    <cfRule type="colorScale" priority="163">
      <colorScale>
        <cfvo type="num" val="-20000"/>
        <cfvo type="num" val="0"/>
        <color theme="5" tint="0.399426252021851"/>
        <color rgb="FFFFEF9C"/>
      </colorScale>
    </cfRule>
    <cfRule type="colorScale" priority="162">
      <colorScale>
        <cfvo type="num" val="-20000"/>
        <cfvo type="num" val="0"/>
        <color rgb="FFFF0000"/>
        <color rgb="FFFFEF9C"/>
      </colorScale>
    </cfRule>
    <cfRule type="colorScale" priority="161">
      <colorScale>
        <cfvo type="num" val="-1"/>
        <cfvo type="num" val="0"/>
        <color theme="0"/>
        <color rgb="FFFFFF00"/>
      </colorScale>
    </cfRule>
  </conditionalFormatting>
  <conditionalFormatting sqref="H63:H77">
    <cfRule type="cellIs" dxfId="2" priority="140" operator="lessThan">
      <formula>" EGP -   0"</formula>
    </cfRule>
    <cfRule type="cellIs" dxfId="2" priority="139" operator="lessThan">
      <formula>" EGP 0"</formula>
    </cfRule>
    <cfRule type="cellIs" dxfId="3" priority="138" operator="lessThan">
      <formula>" EGP -   "</formula>
    </cfRule>
    <cfRule type="cellIs" dxfId="2" priority="137" operator="lessThan">
      <formula>1</formula>
    </cfRule>
    <cfRule type="cellIs" dxfId="5" priority="136" operator="lessThan">
      <formula>1</formula>
    </cfRule>
    <cfRule type="cellIs" dxfId="4" priority="135" operator="lessThan">
      <formula>1</formula>
    </cfRule>
    <cfRule type="cellIs" dxfId="4" priority="134" operator="greaterThan">
      <formula>" EGP -   1"</formula>
    </cfRule>
    <cfRule type="cellIs" dxfId="2" priority="133" operator="lessThan">
      <formula>" EGP -   1"</formula>
    </cfRule>
    <cfRule type="cellIs" dxfId="4" priority="132" operator="lessThan">
      <formula>" EGP -   "</formula>
    </cfRule>
    <cfRule type="cellIs" dxfId="2" priority="131" operator="lessThan">
      <formula>" EGP 50"</formula>
    </cfRule>
    <cfRule type="colorScale" priority="13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29" operator="equal">
      <formula>" EGP -   0"</formula>
    </cfRule>
    <cfRule type="cellIs" priority="128" operator="equal">
      <formula>0</formula>
    </cfRule>
    <cfRule type="colorScale" priority="127">
      <colorScale>
        <cfvo type="num" val="0"/>
        <cfvo type="num" val="25000"/>
        <color rgb="FFFFFF00"/>
        <color rgb="FFC00000"/>
      </colorScale>
    </cfRule>
    <cfRule type="colorScale" priority="126">
      <colorScale>
        <cfvo type="num" val="-23000"/>
        <cfvo type="num" val="0"/>
        <color rgb="FFFF7128"/>
        <color rgb="FFFFEF9C"/>
      </colorScale>
    </cfRule>
    <cfRule type="colorScale" priority="125">
      <colorScale>
        <cfvo type="num" val="-23000"/>
        <cfvo type="num" val="0"/>
        <color rgb="FFFF7128"/>
        <color rgb="FFFFFF00"/>
      </colorScale>
    </cfRule>
    <cfRule type="colorScale" priority="124">
      <colorScale>
        <cfvo type="num" val="-15000"/>
        <cfvo type="num" val="0"/>
        <color rgb="FFFF0000"/>
        <color rgb="FFFFEF9C"/>
      </colorScale>
    </cfRule>
    <cfRule type="colorScale" priority="123">
      <colorScale>
        <cfvo type="num" val="-20000"/>
        <cfvo type="num" val="0"/>
        <color theme="5" tint="0.399426252021851"/>
        <color rgb="FFFFEF9C"/>
      </colorScale>
    </cfRule>
    <cfRule type="colorScale" priority="122">
      <colorScale>
        <cfvo type="num" val="-20000"/>
        <cfvo type="num" val="0"/>
        <color rgb="FFFF0000"/>
        <color rgb="FFFFEF9C"/>
      </colorScale>
    </cfRule>
    <cfRule type="colorScale" priority="121">
      <colorScale>
        <cfvo type="num" val="-1"/>
        <cfvo type="num" val="0"/>
        <color theme="0"/>
        <color rgb="FFFFFF00"/>
      </colorScale>
    </cfRule>
  </conditionalFormatting>
  <conditionalFormatting sqref="H79:H80">
    <cfRule type="cellIs" dxfId="2" priority="120" operator="lessThan">
      <formula>" EGP -   0"</formula>
    </cfRule>
    <cfRule type="cellIs" dxfId="2" priority="119" operator="lessThan">
      <formula>" EGP 0"</formula>
    </cfRule>
    <cfRule type="cellIs" dxfId="3" priority="118" operator="lessThan">
      <formula>" EGP -   "</formula>
    </cfRule>
    <cfRule type="cellIs" dxfId="2" priority="117" operator="lessThan">
      <formula>1</formula>
    </cfRule>
    <cfRule type="cellIs" dxfId="5" priority="116" operator="lessThan">
      <formula>1</formula>
    </cfRule>
    <cfRule type="cellIs" dxfId="4" priority="115" operator="lessThan">
      <formula>1</formula>
    </cfRule>
    <cfRule type="cellIs" dxfId="4" priority="114" operator="greaterThan">
      <formula>" EGP -   1"</formula>
    </cfRule>
    <cfRule type="cellIs" dxfId="2" priority="113" operator="lessThan">
      <formula>" EGP -   1"</formula>
    </cfRule>
    <cfRule type="cellIs" dxfId="4" priority="112" operator="lessThan">
      <formula>" EGP -   "</formula>
    </cfRule>
    <cfRule type="cellIs" dxfId="2" priority="111" operator="lessThan">
      <formula>" EGP 50"</formula>
    </cfRule>
    <cfRule type="colorScale" priority="1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109" operator="equal">
      <formula>" EGP -   0"</formula>
    </cfRule>
    <cfRule type="cellIs" priority="108" operator="equal">
      <formula>0</formula>
    </cfRule>
    <cfRule type="colorScale" priority="107">
      <colorScale>
        <cfvo type="num" val="0"/>
        <cfvo type="num" val="25000"/>
        <color rgb="FFFFFF00"/>
        <color rgb="FFC00000"/>
      </colorScale>
    </cfRule>
    <cfRule type="colorScale" priority="106">
      <colorScale>
        <cfvo type="num" val="-23000"/>
        <cfvo type="num" val="0"/>
        <color rgb="FFFF7128"/>
        <color rgb="FFFFEF9C"/>
      </colorScale>
    </cfRule>
    <cfRule type="colorScale" priority="105">
      <colorScale>
        <cfvo type="num" val="-23000"/>
        <cfvo type="num" val="0"/>
        <color rgb="FFFF7128"/>
        <color rgb="FFFFFF00"/>
      </colorScale>
    </cfRule>
    <cfRule type="colorScale" priority="104">
      <colorScale>
        <cfvo type="num" val="-15000"/>
        <cfvo type="num" val="0"/>
        <color rgb="FFFF0000"/>
        <color rgb="FFFFEF9C"/>
      </colorScale>
    </cfRule>
    <cfRule type="colorScale" priority="103">
      <colorScale>
        <cfvo type="num" val="-20000"/>
        <cfvo type="num" val="0"/>
        <color theme="5" tint="0.399426252021851"/>
        <color rgb="FFFFEF9C"/>
      </colorScale>
    </cfRule>
    <cfRule type="colorScale" priority="102">
      <colorScale>
        <cfvo type="num" val="-20000"/>
        <cfvo type="num" val="0"/>
        <color rgb="FFFF0000"/>
        <color rgb="FFFFEF9C"/>
      </colorScale>
    </cfRule>
    <cfRule type="colorScale" priority="101">
      <colorScale>
        <cfvo type="num" val="-1"/>
        <cfvo type="num" val="0"/>
        <color theme="0"/>
        <color rgb="FFFFFF00"/>
      </colorScale>
    </cfRule>
  </conditionalFormatting>
  <conditionalFormatting sqref="G1:H3">
    <cfRule type="expression" dxfId="1" priority="461">
      <formula>ROW()=CELL("row")</formula>
    </cfRule>
    <cfRule type="expression" dxfId="0" priority="462">
      <formula>ROW()=CELL("row")</formula>
    </cfRule>
  </conditionalFormatting>
  <conditionalFormatting sqref="F10:H18 F19:G19 F20:H21 F22:G22 F23:H24 F25:G43 F44:H47 F48:G50 F51:H52 F53:G58 F59:H60 F61:G61 F62:H62 F63:G71">
    <cfRule type="colorScale" priority="463">
      <colorScale>
        <cfvo type="num" val="-1"/>
        <cfvo type="num" val="0"/>
        <color theme="0"/>
        <color rgb="FFFFFF00"/>
      </colorScale>
    </cfRule>
    <cfRule type="colorScale" priority="464">
      <colorScale>
        <cfvo type="num" val="-20000"/>
        <cfvo type="num" val="0"/>
        <color rgb="FFFF0000"/>
        <color rgb="FFFFEF9C"/>
      </colorScale>
    </cfRule>
    <cfRule type="colorScale" priority="465">
      <colorScale>
        <cfvo type="num" val="-20000"/>
        <cfvo type="num" val="0"/>
        <color theme="5" tint="0.399426252021851"/>
        <color rgb="FFFFEF9C"/>
      </colorScale>
    </cfRule>
    <cfRule type="colorScale" priority="466">
      <colorScale>
        <cfvo type="num" val="-15000"/>
        <cfvo type="num" val="0"/>
        <color rgb="FFFF0000"/>
        <color rgb="FFFFEF9C"/>
      </colorScale>
    </cfRule>
    <cfRule type="colorScale" priority="467">
      <colorScale>
        <cfvo type="num" val="-23000"/>
        <cfvo type="num" val="0"/>
        <color rgb="FFFF7128"/>
        <color rgb="FFFFFF00"/>
      </colorScale>
    </cfRule>
    <cfRule type="colorScale" priority="468">
      <colorScale>
        <cfvo type="num" val="-23000"/>
        <cfvo type="num" val="0"/>
        <color rgb="FFFF7128"/>
        <color rgb="FFFFEF9C"/>
      </colorScale>
    </cfRule>
    <cfRule type="colorScale" priority="469">
      <colorScale>
        <cfvo type="num" val="0"/>
        <cfvo type="num" val="25000"/>
        <color rgb="FFFFFF00"/>
        <color rgb="FFC00000"/>
      </colorScale>
    </cfRule>
    <cfRule type="cellIs" priority="470" operator="equal">
      <formula>0</formula>
    </cfRule>
    <cfRule type="cellIs" dxfId="4" priority="471" operator="equal">
      <formula>" EGP -   0"</formula>
    </cfRule>
    <cfRule type="colorScale" priority="47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474" operator="lessThan">
      <formula>" EGP 50"</formula>
    </cfRule>
    <cfRule type="cellIs" dxfId="4" priority="475" operator="lessThan">
      <formula>" EGP -   "</formula>
    </cfRule>
    <cfRule type="cellIs" dxfId="2" priority="476" operator="lessThan">
      <formula>" EGP -   1"</formula>
    </cfRule>
    <cfRule type="cellIs" dxfId="4" priority="477" operator="greaterThan">
      <formula>" EGP -   1"</formula>
    </cfRule>
    <cfRule type="cellIs" dxfId="4" priority="478" operator="lessThan">
      <formula>1</formula>
    </cfRule>
    <cfRule type="cellIs" dxfId="5" priority="479" operator="lessThan">
      <formula>1</formula>
    </cfRule>
    <cfRule type="cellIs" dxfId="2" priority="480" operator="lessThan">
      <formula>1</formula>
    </cfRule>
    <cfRule type="cellIs" dxfId="3" priority="481" operator="lessThan">
      <formula>" EGP -   "</formula>
    </cfRule>
    <cfRule type="cellIs" dxfId="2" priority="482" operator="lessThan">
      <formula>" EGP 0"</formula>
    </cfRule>
    <cfRule type="cellIs" dxfId="2" priority="483" operator="lessThan">
      <formula>" EGP -   0"</formula>
    </cfRule>
  </conditionalFormatting>
  <conditionalFormatting sqref="F79:G80 F81:H81 F82:G83 F84:H84 F85:G85 F86:H86 F87:G87 F88:H91 F92:G92 F93:H97">
    <cfRule type="colorScale" priority="261">
      <colorScale>
        <cfvo type="num" val="-1"/>
        <cfvo type="num" val="0"/>
        <color theme="0"/>
        <color rgb="FFFFFF00"/>
      </colorScale>
    </cfRule>
    <cfRule type="colorScale" priority="269">
      <colorScale>
        <cfvo type="num" val="-20000"/>
        <cfvo type="num" val="0"/>
        <color rgb="FFFF0000"/>
        <color rgb="FFFFEF9C"/>
      </colorScale>
    </cfRule>
    <cfRule type="colorScale" priority="277">
      <colorScale>
        <cfvo type="num" val="-20000"/>
        <cfvo type="num" val="0"/>
        <color theme="5" tint="0.399426252021851"/>
        <color rgb="FFFFEF9C"/>
      </colorScale>
    </cfRule>
    <cfRule type="colorScale" priority="285">
      <colorScale>
        <cfvo type="num" val="-15000"/>
        <cfvo type="num" val="0"/>
        <color rgb="FFFF0000"/>
        <color rgb="FFFFEF9C"/>
      </colorScale>
    </cfRule>
    <cfRule type="colorScale" priority="293">
      <colorScale>
        <cfvo type="num" val="-23000"/>
        <cfvo type="num" val="0"/>
        <color rgb="FFFF7128"/>
        <color rgb="FFFFFF00"/>
      </colorScale>
    </cfRule>
    <cfRule type="colorScale" priority="301">
      <colorScale>
        <cfvo type="num" val="-23000"/>
        <cfvo type="num" val="0"/>
        <color rgb="FFFF7128"/>
        <color rgb="FFFFEF9C"/>
      </colorScale>
    </cfRule>
    <cfRule type="colorScale" priority="309">
      <colorScale>
        <cfvo type="num" val="0"/>
        <cfvo type="num" val="25000"/>
        <color rgb="FFFFFF00"/>
        <color rgb="FFC00000"/>
      </colorScale>
    </cfRule>
    <cfRule type="cellIs" priority="317" operator="equal">
      <formula>0</formula>
    </cfRule>
    <cfRule type="cellIs" dxfId="4" priority="325" operator="equal">
      <formula>" EGP -   0"</formula>
    </cfRule>
    <cfRule type="colorScale" priority="333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341" operator="lessThan">
      <formula>" EGP 50"</formula>
    </cfRule>
    <cfRule type="cellIs" dxfId="4" priority="349" operator="lessThan">
      <formula>" EGP -   "</formula>
    </cfRule>
    <cfRule type="cellIs" dxfId="2" priority="357" operator="lessThan">
      <formula>" EGP -   1"</formula>
    </cfRule>
    <cfRule type="cellIs" dxfId="4" priority="365" operator="greaterThan">
      <formula>" EGP -   1"</formula>
    </cfRule>
    <cfRule type="cellIs" dxfId="4" priority="373" operator="lessThan">
      <formula>1</formula>
    </cfRule>
    <cfRule type="cellIs" dxfId="5" priority="381" operator="lessThan">
      <formula>1</formula>
    </cfRule>
    <cfRule type="cellIs" dxfId="2" priority="389" operator="lessThan">
      <formula>1</formula>
    </cfRule>
    <cfRule type="cellIs" dxfId="3" priority="397" operator="lessThan">
      <formula>" EGP -   "</formula>
    </cfRule>
    <cfRule type="cellIs" dxfId="2" priority="405" operator="lessThan">
      <formula>" EGP 0"</formula>
    </cfRule>
    <cfRule type="cellIs" dxfId="2" priority="413" operator="lessThan">
      <formula>" EGP -   0"</formula>
    </cfRule>
  </conditionalFormatting>
  <dataValidations count="1">
    <dataValidation type="list" showInputMessage="1" showErrorMessage="1" sqref="C1 H62 H78 H81 H84 H86 G10:G97 H12:H15 H17:H18 H20:H21 H23:H24 H44:H47 H51:H52 H59:H60 H88:H91 H93:H97">
      <formula1>$AB$3:$AB$67</formula1>
    </dataValidation>
  </dataValidations>
  <hyperlinks>
    <hyperlink ref="G1" location="'Home page'!A1" display="Home page"/>
    <hyperlink ref="G2" location="daily!A1" display="daily"/>
    <hyperlink ref="G3" location="الموردين!A1" display="الموردين"/>
    <hyperlink ref="G4" location="sorting!A1" display="sorting"/>
  </hyperlinks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zoomScale="55" zoomScaleNormal="55" workbookViewId="0">
      <selection activeCell="C3" sqref="C3"/>
    </sheetView>
  </sheetViews>
  <sheetFormatPr defaultColWidth="8.95238095238095" defaultRowHeight="15"/>
  <cols>
    <col min="1" max="1" width="29.4190476190476" customWidth="1"/>
    <col min="2" max="2" width="62.7619047619048" customWidth="1"/>
    <col min="3" max="3" width="42.2952380952381" customWidth="1"/>
    <col min="4" max="4" width="40.4571428571429" customWidth="1"/>
    <col min="5" max="5" width="34.8190476190476" customWidth="1"/>
    <col min="6" max="6" width="22.3047619047619" customWidth="1"/>
    <col min="7" max="7" width="20.1047619047619" style="145" customWidth="1"/>
    <col min="10" max="10" width="20.8380952380952" customWidth="1"/>
    <col min="11" max="11" width="46.3428571428571" style="26" customWidth="1"/>
    <col min="12" max="12" width="68.1619047619048" customWidth="1"/>
    <col min="13" max="13" width="15.3238095238095" style="26" customWidth="1"/>
    <col min="14" max="14" width="21.3238095238095" customWidth="1"/>
    <col min="15" max="15" width="10.1714285714286" customWidth="1"/>
    <col min="16" max="16" width="10.6666666666667" customWidth="1"/>
    <col min="17" max="17" width="12.2571428571429" customWidth="1"/>
    <col min="18" max="18" width="19.7333333333333" customWidth="1"/>
    <col min="19" max="19" width="12.2571428571429" customWidth="1"/>
    <col min="20" max="20" width="7.22857142857143" customWidth="1"/>
    <col min="21" max="21" width="10.1714285714286" customWidth="1"/>
    <col min="22" max="22" width="19.247619047619" customWidth="1"/>
    <col min="23" max="23" width="12.2571428571429" customWidth="1"/>
    <col min="24" max="24" width="11.0285714285714" customWidth="1"/>
    <col min="25" max="25" width="7.84761904761905" customWidth="1"/>
    <col min="26" max="26" width="10.1714285714286" customWidth="1"/>
    <col min="27" max="27" width="14.5904761904762" customWidth="1"/>
    <col min="28" max="28" width="12.2571428571429" customWidth="1"/>
    <col min="29" max="29" width="10.5428571428571" customWidth="1"/>
    <col min="30" max="30" width="12.2571428571429" customWidth="1"/>
  </cols>
  <sheetData>
    <row r="1" ht="29.25" customHeight="1" spans="1:26">
      <c r="A1" s="58" t="s">
        <v>913</v>
      </c>
      <c r="B1" s="283">
        <f>'cash in'!$C$8-daily!G13</f>
        <v>135.520000017714</v>
      </c>
      <c r="C1" s="92">
        <f>SUM(C2:C6)</f>
        <v>135.52</v>
      </c>
      <c r="D1" s="290">
        <f>C1-B1</f>
        <v>-1.77137735590804e-8</v>
      </c>
      <c r="E1" s="255" t="s">
        <v>0</v>
      </c>
      <c r="H1" s="256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30" customHeight="1" spans="1:26">
      <c r="A2" s="257" t="s">
        <v>915</v>
      </c>
      <c r="B2" s="258"/>
      <c r="C2" s="89">
        <v>123.52</v>
      </c>
      <c r="D2" s="290"/>
      <c r="E2" s="255" t="s">
        <v>914</v>
      </c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 ht="33" customHeight="1" spans="1:12">
      <c r="A3" s="257" t="s">
        <v>918</v>
      </c>
      <c r="B3" s="258"/>
      <c r="C3" s="89">
        <v>12</v>
      </c>
      <c r="D3" s="290"/>
      <c r="E3" s="255" t="s">
        <v>916</v>
      </c>
      <c r="F3" t="s">
        <v>311</v>
      </c>
      <c r="G3" s="259"/>
      <c r="H3" s="252"/>
      <c r="I3" s="252"/>
      <c r="J3" s="252"/>
      <c r="K3" s="293"/>
      <c r="L3" s="252"/>
    </row>
    <row r="4" ht="29.25" customHeight="1" spans="1:7">
      <c r="A4" s="257" t="s">
        <v>920</v>
      </c>
      <c r="B4" s="258"/>
      <c r="C4" s="89"/>
      <c r="D4" s="290"/>
      <c r="E4" s="260" t="s">
        <v>919</v>
      </c>
      <c r="G4" s="261"/>
    </row>
    <row r="5" ht="28.5" customHeight="1" spans="1:7">
      <c r="A5" s="64"/>
      <c r="B5" s="89"/>
      <c r="C5" s="89"/>
      <c r="D5" s="61"/>
      <c r="E5" s="62"/>
      <c r="F5" s="262"/>
      <c r="G5" s="261"/>
    </row>
    <row r="6" ht="28.5" customHeight="1" spans="1:7">
      <c r="A6" s="64"/>
      <c r="B6" s="91"/>
      <c r="C6" s="89"/>
      <c r="D6" s="61" t="s">
        <v>922</v>
      </c>
      <c r="E6" s="65">
        <f ca="1">TODAY()</f>
        <v>45873</v>
      </c>
      <c r="G6" s="261"/>
    </row>
    <row r="7" ht="29.25" customHeight="1" spans="1:10">
      <c r="A7" s="64"/>
      <c r="B7" s="91"/>
      <c r="C7" s="89"/>
      <c r="E7" s="66"/>
      <c r="G7" s="261"/>
      <c r="J7" s="278"/>
    </row>
    <row r="8" ht="29.25" customHeight="1" spans="1:30">
      <c r="A8" s="63"/>
      <c r="B8" s="89"/>
      <c r="C8" s="263">
        <f>'cash in'!C8</f>
        <v>1859750</v>
      </c>
      <c r="D8" s="96">
        <f>daily!G13</f>
        <v>1859614.47999998</v>
      </c>
      <c r="E8" s="264">
        <f>C8-D8</f>
        <v>135.520000017714</v>
      </c>
      <c r="G8" s="261"/>
      <c r="J8" s="294">
        <v>45864</v>
      </c>
      <c r="K8" s="34" t="str">
        <f>TEXT(J8,"dddd")</f>
        <v>Saturday</v>
      </c>
      <c r="L8" s="34">
        <f>SUBTOTAL(9,L9:L600)</f>
        <v>1050</v>
      </c>
      <c r="M8" s="34"/>
      <c r="N8" s="34"/>
      <c r="O8" s="34"/>
      <c r="P8" s="34"/>
      <c r="Q8" s="34"/>
      <c r="R8" s="34"/>
      <c r="S8" s="34"/>
      <c r="T8" s="34"/>
      <c r="U8" s="34"/>
      <c r="V8" s="294"/>
      <c r="W8" s="34"/>
      <c r="X8" s="34"/>
      <c r="Y8" s="34"/>
      <c r="Z8" s="34"/>
      <c r="AA8" s="34"/>
      <c r="AB8" s="34"/>
      <c r="AC8" s="34"/>
      <c r="AD8" s="34"/>
    </row>
    <row r="9" ht="28.5" customHeight="1" spans="1:30">
      <c r="A9" s="68" t="s">
        <v>7</v>
      </c>
      <c r="B9" s="70" t="s">
        <v>11</v>
      </c>
      <c r="C9" s="71" t="s">
        <v>923</v>
      </c>
      <c r="D9" s="71" t="s">
        <v>924</v>
      </c>
      <c r="E9" s="72" t="s">
        <v>926</v>
      </c>
      <c r="F9" s="285" t="s">
        <v>21</v>
      </c>
      <c r="G9" s="261"/>
      <c r="J9" s="34" t="str">
        <f t="array" ref="J9:M10">IF(J8="","",_xlfn.CHOOSECOLS(_xlfn._xlws.FILTER(daily!A15:Q3460,daily!B15:B3460=J8,""),4,6,7,9))</f>
        <v>موصلات</v>
      </c>
      <c r="K9" s="295" t="str">
        <v>موصلات شعيب توريد</v>
      </c>
      <c r="L9" s="277">
        <v>500</v>
      </c>
      <c r="M9" s="295" t="str">
        <v>شعيب</v>
      </c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</row>
    <row r="10" ht="28.5" customHeight="1" spans="1:13">
      <c r="A10" s="74">
        <v>45812</v>
      </c>
      <c r="B10" s="76"/>
      <c r="C10" s="287"/>
      <c r="D10" s="287"/>
      <c r="E10" s="288">
        <v>32354</v>
      </c>
      <c r="F10" s="76" t="str">
        <f>IF(Table134565789101112131920212223632[[#This Row],[التاريخ]]="","",TEXT(Table134565789101112131920212223632[[#This Row],[التاريخ]],"mmmm"))</f>
        <v>June</v>
      </c>
      <c r="G10" s="261"/>
      <c r="J10" s="34" t="str">
        <v>موصلات</v>
      </c>
      <c r="K10" s="295" t="str">
        <v>موصلات القاهرة _ اسماعيلية </v>
      </c>
      <c r="L10" s="277">
        <v>550</v>
      </c>
      <c r="M10" s="295" t="str">
        <v>مصنع</v>
      </c>
    </row>
    <row r="11" ht="28.5" customHeight="1" spans="1:13">
      <c r="A11" s="74">
        <v>45812</v>
      </c>
      <c r="B11" s="76"/>
      <c r="C11" s="78">
        <f>SUMIFS(Table1345657891011121319202122236[ايراد],Table1345657891011121319202122236[التاريخ],'balance sheet'!A11)</f>
        <v>90000</v>
      </c>
      <c r="D11" s="78">
        <f>SUMIFS(daily!$G$15:$G$12299,daily!$B$15:$B$12299,Table134565789101112131920212223632[[#This Row],[التاريخ]])</f>
        <v>98569</v>
      </c>
      <c r="E11" s="288">
        <f>E10+Table134565789101112131920212223632[[#This Row],[ايراد]]-Table134565789101112131920212223632[[#This Row],[المسحوبات ]]</f>
        <v>23785</v>
      </c>
      <c r="F11" s="76" t="str">
        <f>IF(Table134565789101112131920212223632[[#This Row],[التاريخ]]="","",TEXT(Table134565789101112131920212223632[[#This Row],[التاريخ]],"mmmm"))</f>
        <v>June</v>
      </c>
      <c r="J11" s="34"/>
      <c r="K11" s="295"/>
      <c r="L11" s="277"/>
      <c r="M11" s="295"/>
    </row>
    <row r="12" ht="28.5" customHeight="1" spans="1:16">
      <c r="A12" s="74">
        <v>45813</v>
      </c>
      <c r="B12" s="76"/>
      <c r="C12" s="78">
        <f>SUMIFS(Table1345657891011121319202122236[ايراد],Table1345657891011121319202122236[التاريخ],'balance sheet'!A12)</f>
        <v>0</v>
      </c>
      <c r="D12" s="78">
        <f>SUMIFS(daily!$G$15:$G$12299,daily!$B$15:$B$12299,Table134565789101112131920212223632[[#This Row],[التاريخ]])</f>
        <v>0</v>
      </c>
      <c r="E12" s="288">
        <f>E11+Table134565789101112131920212223632[[#This Row],[ايراد]]-Table134565789101112131920212223632[[#This Row],[المسحوبات ]]</f>
        <v>23785</v>
      </c>
      <c r="F12" s="76" t="str">
        <f>IF(Table134565789101112131920212223632[[#This Row],[التاريخ]]="","",TEXT(Table134565789101112131920212223632[[#This Row],[التاريخ]],"mmmm"))</f>
        <v>June</v>
      </c>
      <c r="G12" s="261"/>
      <c r="H12" s="275"/>
      <c r="J12" s="34"/>
      <c r="K12" s="295"/>
      <c r="L12" s="277"/>
      <c r="M12" s="295"/>
      <c r="P12" s="165"/>
    </row>
    <row r="13" ht="28.5" customHeight="1" spans="1:25">
      <c r="A13" s="74">
        <v>45814</v>
      </c>
      <c r="B13" s="76"/>
      <c r="C13" s="78">
        <f>SUMIFS(Table1345657891011121319202122236[ايراد],Table1345657891011121319202122236[التاريخ],'balance sheet'!A13)</f>
        <v>0</v>
      </c>
      <c r="D13" s="78">
        <f>SUMIFS(daily!$G$15:$G$12299,daily!$B$15:$B$12299,Table134565789101112131920212223632[[#This Row],[التاريخ]])</f>
        <v>0</v>
      </c>
      <c r="E13" s="288">
        <f>E12+Table134565789101112131920212223632[[#This Row],[ايراد]]-Table134565789101112131920212223632[[#This Row],[المسحوبات ]]</f>
        <v>23785</v>
      </c>
      <c r="F13" s="76" t="str">
        <f>IF(Table134565789101112131920212223632[[#This Row],[التاريخ]]="","",TEXT(Table134565789101112131920212223632[[#This Row],[التاريخ]],"mmmm"))</f>
        <v>June</v>
      </c>
      <c r="G13" s="261"/>
      <c r="J13" s="279"/>
      <c r="K13" s="277"/>
      <c r="L13" s="277"/>
      <c r="M13" s="277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</row>
    <row r="14" ht="28.5" customHeight="1" spans="1:25">
      <c r="A14" s="74">
        <v>45815</v>
      </c>
      <c r="B14" s="76"/>
      <c r="C14" s="78">
        <f>SUMIFS(Table1345657891011121319202122236[ايراد],Table1345657891011121319202122236[التاريخ],'balance sheet'!A14)</f>
        <v>0</v>
      </c>
      <c r="D14" s="78">
        <f>SUMIFS(daily!$G$15:$G$12299,daily!$B$15:$B$12299,Table134565789101112131920212223632[[#This Row],[التاريخ]])</f>
        <v>2500</v>
      </c>
      <c r="E14" s="288">
        <f>E13+Table134565789101112131920212223632[[#This Row],[ايراد]]-Table134565789101112131920212223632[[#This Row],[المسحوبات ]]</f>
        <v>21285</v>
      </c>
      <c r="F14" s="76" t="str">
        <f>IF(Table134565789101112131920212223632[[#This Row],[التاريخ]]="","",TEXT(Table134565789101112131920212223632[[#This Row],[التاريخ]],"mmmm"))</f>
        <v>June</v>
      </c>
      <c r="G14" s="276"/>
      <c r="J14" s="279"/>
      <c r="K14" s="277"/>
      <c r="L14" s="277"/>
      <c r="M14" s="277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</row>
    <row r="15" ht="28.5" customHeight="1" spans="1:25">
      <c r="A15" s="74">
        <v>45816</v>
      </c>
      <c r="B15" s="76"/>
      <c r="C15" s="78">
        <f>SUMIFS(Table1345657891011121319202122236[ايراد],Table1345657891011121319202122236[التاريخ],'balance sheet'!A15)</f>
        <v>0</v>
      </c>
      <c r="D15" s="78">
        <f>SUMIFS(daily!$G$15:$G$12299,daily!$B$15:$B$12299,Table134565789101112131920212223632[[#This Row],[التاريخ]])</f>
        <v>0</v>
      </c>
      <c r="E15" s="288">
        <f>E14+Table134565789101112131920212223632[[#This Row],[ايراد]]-Table134565789101112131920212223632[[#This Row],[المسحوبات ]]</f>
        <v>21285</v>
      </c>
      <c r="F15" s="76" t="str">
        <f>IF(Table134565789101112131920212223632[[#This Row],[التاريخ]]="","",TEXT(Table134565789101112131920212223632[[#This Row],[التاريخ]],"mmmm"))</f>
        <v>June</v>
      </c>
      <c r="G15" s="261"/>
      <c r="J15" s="279"/>
      <c r="K15" s="277"/>
      <c r="L15" s="277"/>
      <c r="M15" s="277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</row>
    <row r="16" ht="28.5" customHeight="1" spans="1:25">
      <c r="A16" s="74">
        <v>45817</v>
      </c>
      <c r="B16" s="76"/>
      <c r="C16" s="78">
        <f>SUMIFS(Table1345657891011121319202122236[ايراد],Table1345657891011121319202122236[التاريخ],'balance sheet'!A16)</f>
        <v>0</v>
      </c>
      <c r="D16" s="78">
        <f>SUMIFS(daily!$G$15:$G$12299,daily!$B$15:$B$12299,Table134565789101112131920212223632[[#This Row],[التاريخ]])</f>
        <v>390</v>
      </c>
      <c r="E16" s="288">
        <f>E15+Table134565789101112131920212223632[[#This Row],[ايراد]]-Table134565789101112131920212223632[[#This Row],[المسحوبات ]]</f>
        <v>20895</v>
      </c>
      <c r="F16" s="76" t="str">
        <f>IF(Table134565789101112131920212223632[[#This Row],[التاريخ]]="","",TEXT(Table134565789101112131920212223632[[#This Row],[التاريخ]],"mmmm"))</f>
        <v>June</v>
      </c>
      <c r="G16" s="261"/>
      <c r="J16" s="279"/>
      <c r="K16" s="277"/>
      <c r="L16" s="277"/>
      <c r="M16" s="277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</row>
    <row r="17" ht="28.5" customHeight="1" spans="1:25">
      <c r="A17" s="74">
        <v>45818</v>
      </c>
      <c r="B17" s="76"/>
      <c r="C17" s="78">
        <f>SUMIFS(Table1345657891011121319202122236[ايراد],Table1345657891011121319202122236[التاريخ],'balance sheet'!A17)</f>
        <v>0</v>
      </c>
      <c r="D17" s="78">
        <f>SUMIFS(daily!$G$15:$G$12299,daily!$B$15:$B$12299,Table134565789101112131920212223632[[#This Row],[التاريخ]])</f>
        <v>2059</v>
      </c>
      <c r="E17" s="288">
        <f>E16+Table134565789101112131920212223632[[#This Row],[ايراد]]-Table134565789101112131920212223632[[#This Row],[المسحوبات ]]</f>
        <v>18836</v>
      </c>
      <c r="F17" s="76" t="str">
        <f>IF(Table134565789101112131920212223632[[#This Row],[التاريخ]]="","",TEXT(Table134565789101112131920212223632[[#This Row],[التاريخ]],"mmmm"))</f>
        <v>June</v>
      </c>
      <c r="J17" s="279"/>
      <c r="K17" s="277"/>
      <c r="L17" s="277"/>
      <c r="M17" s="277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</row>
    <row r="18" ht="28.5" customHeight="1" spans="1:25">
      <c r="A18" s="74">
        <v>45819</v>
      </c>
      <c r="B18" s="76"/>
      <c r="C18" s="78">
        <f>SUMIFS(Table1345657891011121319202122236[ايراد],Table1345657891011121319202122236[التاريخ],'balance sheet'!A18)</f>
        <v>0</v>
      </c>
      <c r="D18" s="78">
        <f>SUMIFS(daily!$G$15:$G$12299,daily!$B$15:$B$12299,Table134565789101112131920212223632[[#This Row],[التاريخ]])</f>
        <v>478.5</v>
      </c>
      <c r="E18" s="288">
        <f>E17+Table134565789101112131920212223632[[#This Row],[ايراد]]-Table134565789101112131920212223632[[#This Row],[المسحوبات ]]</f>
        <v>18357.5</v>
      </c>
      <c r="F18" s="76" t="str">
        <f>IF(Table134565789101112131920212223632[[#This Row],[التاريخ]]="","",TEXT(Table134565789101112131920212223632[[#This Row],[التاريخ]],"mmmm"))</f>
        <v>June</v>
      </c>
      <c r="J18" s="279"/>
      <c r="K18" s="277"/>
      <c r="L18" s="277"/>
      <c r="M18" s="277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</row>
    <row r="19" ht="28.5" customHeight="1" spans="1:25">
      <c r="A19" s="74">
        <v>45820</v>
      </c>
      <c r="B19" s="76"/>
      <c r="C19" s="78">
        <f>SUMIFS(Table1345657891011121319202122236[ايراد],Table1345657891011121319202122236[التاريخ],'balance sheet'!A19)</f>
        <v>0</v>
      </c>
      <c r="D19" s="78">
        <f>SUMIFS(daily!$G$15:$G$12299,daily!$B$15:$B$12299,Table134565789101112131920212223632[[#This Row],[التاريخ]])</f>
        <v>5866.34</v>
      </c>
      <c r="E19" s="288">
        <f>E18+Table134565789101112131920212223632[[#This Row],[ايراد]]-Table134565789101112131920212223632[[#This Row],[المسحوبات ]]</f>
        <v>12491.16</v>
      </c>
      <c r="F19" s="76" t="str">
        <f>IF(Table134565789101112131920212223632[[#This Row],[التاريخ]]="","",TEXT(Table134565789101112131920212223632[[#This Row],[التاريخ]],"mmmm"))</f>
        <v>June</v>
      </c>
      <c r="J19" s="279"/>
      <c r="K19" s="277"/>
      <c r="L19" s="277"/>
      <c r="M19" s="277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</row>
    <row r="20" ht="28.5" customHeight="1" spans="1:25">
      <c r="A20" s="74">
        <v>45821</v>
      </c>
      <c r="B20" s="76"/>
      <c r="C20" s="78">
        <f>SUMIFS(Table1345657891011121319202122236[ايراد],Table1345657891011121319202122236[التاريخ],'balance sheet'!A20)</f>
        <v>0</v>
      </c>
      <c r="D20" s="78">
        <f>SUMIFS(daily!$G$15:$G$12299,daily!$B$15:$B$12299,Table134565789101112131920212223632[[#This Row],[التاريخ]])</f>
        <v>1682.86</v>
      </c>
      <c r="E20" s="288">
        <f>E19+Table134565789101112131920212223632[[#This Row],[ايراد]]-Table134565789101112131920212223632[[#This Row],[المسحوبات ]]</f>
        <v>10808.3</v>
      </c>
      <c r="F20" s="76" t="str">
        <f>IF(Table134565789101112131920212223632[[#This Row],[التاريخ]]="","",TEXT(Table134565789101112131920212223632[[#This Row],[التاريخ]],"mmmm"))</f>
        <v>June</v>
      </c>
      <c r="J20" s="279"/>
      <c r="K20" s="277"/>
      <c r="L20" s="277"/>
      <c r="M20" s="277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</row>
    <row r="21" ht="28.5" customHeight="1" spans="1:25">
      <c r="A21" s="74">
        <v>45822</v>
      </c>
      <c r="B21" s="76"/>
      <c r="C21" s="78">
        <f>SUMIFS(Table1345657891011121319202122236[ايراد],Table1345657891011121319202122236[التاريخ],'balance sheet'!A21)</f>
        <v>20000</v>
      </c>
      <c r="D21" s="78">
        <f>SUMIFS(daily!$G$15:$G$12299,daily!$B$15:$B$12299,Table134565789101112131920212223632[[#This Row],[التاريخ]])</f>
        <v>22244.3</v>
      </c>
      <c r="E21" s="288">
        <f>E20+Table134565789101112131920212223632[[#This Row],[ايراد]]-Table134565789101112131920212223632[[#This Row],[المسحوبات ]]</f>
        <v>8564</v>
      </c>
      <c r="F21" s="76" t="str">
        <f>IF(Table134565789101112131920212223632[[#This Row],[التاريخ]]="","",TEXT(Table134565789101112131920212223632[[#This Row],[التاريخ]],"mmmm"))</f>
        <v>June</v>
      </c>
      <c r="J21" s="279"/>
      <c r="K21" s="277"/>
      <c r="L21" s="277"/>
      <c r="M21" s="277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ht="28.5" customHeight="1" spans="1:25">
      <c r="A22" s="74">
        <v>45823</v>
      </c>
      <c r="B22" s="76"/>
      <c r="C22" s="78">
        <f>SUMIFS(Table1345657891011121319202122236[ايراد],Table1345657891011121319202122236[التاريخ],'balance sheet'!A22)</f>
        <v>10000</v>
      </c>
      <c r="D22" s="78">
        <f>SUMIFS(daily!$G$15:$G$12299,daily!$B$15:$B$12299,Table134565789101112131920212223632[[#This Row],[التاريخ]])</f>
        <v>1023</v>
      </c>
      <c r="E22" s="288">
        <f>E21+Table134565789101112131920212223632[[#This Row],[ايراد]]-Table134565789101112131920212223632[[#This Row],[المسحوبات ]]</f>
        <v>17541</v>
      </c>
      <c r="F22" s="76" t="str">
        <f>IF(Table134565789101112131920212223632[[#This Row],[التاريخ]]="","",TEXT(Table134565789101112131920212223632[[#This Row],[التاريخ]],"mmmm"))</f>
        <v>June</v>
      </c>
      <c r="J22" s="279"/>
      <c r="K22" s="277"/>
      <c r="L22" s="277"/>
      <c r="M22" s="277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ht="28.5" customHeight="1" spans="1:25">
      <c r="A23" s="74">
        <v>45824</v>
      </c>
      <c r="B23" s="76"/>
      <c r="C23" s="78">
        <f>SUMIFS(Table1345657891011121319202122236[ايراد],Table1345657891011121319202122236[التاريخ],'balance sheet'!A23)</f>
        <v>50000</v>
      </c>
      <c r="D23" s="78">
        <f>SUMIFS(daily!$G$15:$G$12299,daily!$B$15:$B$12299,Table134565789101112131920212223632[[#This Row],[التاريخ]])</f>
        <v>14048.25</v>
      </c>
      <c r="E23" s="288">
        <f>E22+Table134565789101112131920212223632[[#This Row],[ايراد]]-Table134565789101112131920212223632[[#This Row],[المسحوبات ]]</f>
        <v>53492.75</v>
      </c>
      <c r="F23" s="76" t="str">
        <f>IF(Table134565789101112131920212223632[[#This Row],[التاريخ]]="","",TEXT(Table134565789101112131920212223632[[#This Row],[التاريخ]],"mmmm"))</f>
        <v>June</v>
      </c>
      <c r="J23" s="279"/>
      <c r="K23" s="277"/>
      <c r="L23" s="277"/>
      <c r="M23" s="277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</row>
    <row r="24" ht="28.5" customHeight="1" spans="1:25">
      <c r="A24" s="74">
        <v>45825</v>
      </c>
      <c r="B24" s="76"/>
      <c r="C24" s="78">
        <f>SUMIFS(Table1345657891011121319202122236[ايراد],Table1345657891011121319202122236[التاريخ],'balance sheet'!A24)</f>
        <v>50000</v>
      </c>
      <c r="D24" s="78">
        <f>SUMIFS(daily!$G$15:$G$12299,daily!$B$15:$B$12299,Table134565789101112131920212223632[[#This Row],[التاريخ]])</f>
        <v>36166.11</v>
      </c>
      <c r="E24" s="288">
        <f>E23+Table134565789101112131920212223632[[#This Row],[ايراد]]-Table134565789101112131920212223632[[#This Row],[المسحوبات ]]</f>
        <v>67326.64</v>
      </c>
      <c r="F24" s="76" t="str">
        <f>IF(Table134565789101112131920212223632[[#This Row],[التاريخ]]="","",TEXT(Table134565789101112131920212223632[[#This Row],[التاريخ]],"mmmm"))</f>
        <v>June</v>
      </c>
      <c r="J24" s="279"/>
      <c r="K24" s="277"/>
      <c r="L24" s="277"/>
      <c r="M24" s="277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</row>
    <row r="25" ht="28.5" customHeight="1" spans="1:25">
      <c r="A25" s="74">
        <v>45826</v>
      </c>
      <c r="B25" s="76"/>
      <c r="C25" s="78">
        <f>SUMIFS(Table1345657891011121319202122236[ايراد],Table1345657891011121319202122236[التاريخ],'balance sheet'!A25)</f>
        <v>0</v>
      </c>
      <c r="D25" s="78">
        <f>SUMIFS(daily!$G$15:$G$12299,daily!$B$15:$B$12299,Table134565789101112131920212223632[[#This Row],[التاريخ]])</f>
        <v>9302.77</v>
      </c>
      <c r="E25" s="288">
        <f>E24+Table134565789101112131920212223632[[#This Row],[ايراد]]-Table134565789101112131920212223632[[#This Row],[المسحوبات ]]</f>
        <v>58023.87</v>
      </c>
      <c r="F25" s="76" t="str">
        <f>IF(Table134565789101112131920212223632[[#This Row],[التاريخ]]="","",TEXT(Table134565789101112131920212223632[[#This Row],[التاريخ]],"mmmm"))</f>
        <v>June</v>
      </c>
      <c r="J25" s="279"/>
      <c r="K25" s="277"/>
      <c r="L25" s="277"/>
      <c r="M25" s="277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</row>
    <row r="26" ht="28.5" customHeight="1" spans="1:25">
      <c r="A26" s="74">
        <v>45827</v>
      </c>
      <c r="B26" s="76"/>
      <c r="C26" s="78">
        <f>SUMIFS(Table1345657891011121319202122236[ايراد],Table1345657891011121319202122236[التاريخ],'balance sheet'!A26)</f>
        <v>0</v>
      </c>
      <c r="D26" s="78">
        <f>SUMIFS(daily!$G$15:$G$12299,daily!$B$15:$B$12299,Table134565789101112131920212223632[[#This Row],[التاريخ]])</f>
        <v>17098.97</v>
      </c>
      <c r="E26" s="288">
        <f>E25+Table134565789101112131920212223632[[#This Row],[ايراد]]-Table134565789101112131920212223632[[#This Row],[المسحوبات ]]</f>
        <v>40924.9</v>
      </c>
      <c r="F26" s="76" t="str">
        <f>IF(Table134565789101112131920212223632[[#This Row],[التاريخ]]="","",TEXT(Table134565789101112131920212223632[[#This Row],[التاريخ]],"mmmm"))</f>
        <v>June</v>
      </c>
      <c r="J26" s="279"/>
      <c r="K26" s="277"/>
      <c r="L26" s="277"/>
      <c r="M26" s="277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</row>
    <row r="27" ht="28.5" customHeight="1" spans="1:25">
      <c r="A27" s="74">
        <v>45828</v>
      </c>
      <c r="B27" s="76"/>
      <c r="C27" s="78">
        <f>SUMIFS(Table1345657891011121319202122236[ايراد],Table1345657891011121319202122236[التاريخ],'balance sheet'!A27)</f>
        <v>0</v>
      </c>
      <c r="D27" s="78">
        <f>SUMIFS(daily!$G$15:$G$12299,daily!$B$15:$B$12299,Table134565789101112131920212223632[[#This Row],[التاريخ]])</f>
        <v>26200</v>
      </c>
      <c r="E27" s="288">
        <f>E26+Table134565789101112131920212223632[[#This Row],[ايراد]]-Table134565789101112131920212223632[[#This Row],[المسحوبات ]]</f>
        <v>14724.9</v>
      </c>
      <c r="F27" s="76" t="str">
        <f>IF(Table134565789101112131920212223632[[#This Row],[التاريخ]]="","",TEXT(Table134565789101112131920212223632[[#This Row],[التاريخ]],"mmmm"))</f>
        <v>June</v>
      </c>
      <c r="J27" s="279"/>
      <c r="K27" s="277"/>
      <c r="L27" s="277"/>
      <c r="M27" s="277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</row>
    <row r="28" ht="28.5" customHeight="1" spans="1:25">
      <c r="A28" s="74">
        <v>45829</v>
      </c>
      <c r="B28" s="76"/>
      <c r="C28" s="78">
        <f>SUMIFS(Table1345657891011121319202122236[ايراد],Table1345657891011121319202122236[التاريخ],'balance sheet'!A28)</f>
        <v>0</v>
      </c>
      <c r="D28" s="78">
        <f>SUMIFS(daily!$G$15:$G$12299,daily!$B$15:$B$12299,Table134565789101112131920212223632[[#This Row],[التاريخ]])</f>
        <v>10159.4</v>
      </c>
      <c r="E28" s="288">
        <f>E27+Table134565789101112131920212223632[[#This Row],[ايراد]]-Table134565789101112131920212223632[[#This Row],[المسحوبات ]]</f>
        <v>4565.49999999999</v>
      </c>
      <c r="F28" s="76" t="str">
        <f>IF(Table134565789101112131920212223632[[#This Row],[التاريخ]]="","",TEXT(Table134565789101112131920212223632[[#This Row],[التاريخ]],"mmmm"))</f>
        <v>June</v>
      </c>
      <c r="J28" s="279"/>
      <c r="K28" s="280"/>
      <c r="L28" s="280"/>
      <c r="M28" s="280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</row>
    <row r="29" ht="28.5" customHeight="1" spans="1:25">
      <c r="A29" s="74">
        <v>45830</v>
      </c>
      <c r="B29" s="76"/>
      <c r="C29" s="78">
        <f>SUMIFS(Table1345657891011121319202122236[ايراد],Table1345657891011121319202122236[التاريخ],'balance sheet'!A29)</f>
        <v>0</v>
      </c>
      <c r="D29" s="78">
        <f>SUMIFS(daily!$G$15:$G$12299,daily!$B$15:$B$12299,Table134565789101112131920212223632[[#This Row],[التاريخ]])</f>
        <v>945</v>
      </c>
      <c r="E29" s="288">
        <f>E28+Table134565789101112131920212223632[[#This Row],[ايراد]]-Table134565789101112131920212223632[[#This Row],[المسحوبات ]]</f>
        <v>3620.49999999999</v>
      </c>
      <c r="F29" s="76" t="str">
        <f>IF(Table134565789101112131920212223632[[#This Row],[التاريخ]]="","",TEXT(Table134565789101112131920212223632[[#This Row],[التاريخ]],"mmmm"))</f>
        <v>June</v>
      </c>
      <c r="J29" s="279"/>
      <c r="K29" s="280"/>
      <c r="L29" s="280"/>
      <c r="M29" s="280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</row>
    <row r="30" ht="28.5" customHeight="1" spans="1:25">
      <c r="A30" s="74">
        <v>45831</v>
      </c>
      <c r="B30" s="76"/>
      <c r="C30" s="78">
        <f>SUMIFS(Table1345657891011121319202122236[ايراد],Table1345657891011121319202122236[التاريخ],'balance sheet'!A30)</f>
        <v>35720</v>
      </c>
      <c r="D30" s="78">
        <f>SUMIFS(daily!$G$15:$G$12299,daily!$B$15:$B$12299,Table134565789101112131920212223632[[#This Row],[التاريخ]])</f>
        <v>22323.94</v>
      </c>
      <c r="E30" s="288">
        <f>E29+Table134565789101112131920212223632[[#This Row],[ايراد]]-Table134565789101112131920212223632[[#This Row],[المسحوبات ]]</f>
        <v>17016.56</v>
      </c>
      <c r="F30" s="76" t="str">
        <f>IF(Table134565789101112131920212223632[[#This Row],[التاريخ]]="","",TEXT(Table134565789101112131920212223632[[#This Row],[التاريخ]],"mmmm"))</f>
        <v>June</v>
      </c>
      <c r="J30" s="279"/>
      <c r="K30" s="280"/>
      <c r="L30" s="280"/>
      <c r="M30" s="280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</row>
    <row r="31" ht="28.5" customHeight="1" spans="1:25">
      <c r="A31" s="74">
        <v>45832</v>
      </c>
      <c r="B31" s="76"/>
      <c r="C31" s="78">
        <f>SUMIFS(Table1345657891011121319202122236[ايراد],Table1345657891011121319202122236[التاريخ],'balance sheet'!A31)</f>
        <v>43000</v>
      </c>
      <c r="D31" s="78">
        <f>SUMIFS(daily!$G$15:$G$12299,daily!$B$15:$B$12299,Table134565789101112131920212223632[[#This Row],[التاريخ]])</f>
        <v>28304.42</v>
      </c>
      <c r="E31" s="288">
        <f>E30+Table134565789101112131920212223632[[#This Row],[ايراد]]-Table134565789101112131920212223632[[#This Row],[المسحوبات ]]</f>
        <v>31712.14</v>
      </c>
      <c r="F31" s="76" t="str">
        <f>IF(Table134565789101112131920212223632[[#This Row],[التاريخ]]="","",TEXT(Table134565789101112131920212223632[[#This Row],[التاريخ]],"mmmm"))</f>
        <v>June</v>
      </c>
      <c r="J31" s="279"/>
      <c r="K31" s="280"/>
      <c r="L31" s="280"/>
      <c r="M31" s="280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</row>
    <row r="32" ht="28.5" customHeight="1" spans="1:25">
      <c r="A32" s="74">
        <v>45833</v>
      </c>
      <c r="B32" s="76"/>
      <c r="C32" s="78">
        <f>SUMIFS(Table1345657891011121319202122236[ايراد],Table1345657891011121319202122236[التاريخ],'balance sheet'!A32)</f>
        <v>0</v>
      </c>
      <c r="D32" s="78">
        <f>SUMIFS(daily!$G$15:$G$12299,daily!$B$15:$B$12299,Table134565789101112131920212223632[[#This Row],[التاريخ]])</f>
        <v>2058.6</v>
      </c>
      <c r="E32" s="288">
        <f>E31+Table134565789101112131920212223632[[#This Row],[ايراد]]-Table134565789101112131920212223632[[#This Row],[المسحوبات ]]</f>
        <v>29653.54</v>
      </c>
      <c r="F32" s="76" t="str">
        <f>IF(Table134565789101112131920212223632[[#This Row],[التاريخ]]="","",TEXT(Table134565789101112131920212223632[[#This Row],[التاريخ]],"mmmm"))</f>
        <v>June</v>
      </c>
      <c r="J32" s="279"/>
      <c r="K32" s="280"/>
      <c r="L32" s="280"/>
      <c r="M32" s="280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</row>
    <row r="33" ht="28.5" customHeight="1" spans="1:25">
      <c r="A33" s="74">
        <v>45834</v>
      </c>
      <c r="B33" s="76"/>
      <c r="C33" s="78">
        <f>SUMIFS(Table1345657891011121319202122236[ايراد],Table1345657891011121319202122236[التاريخ],'balance sheet'!A33)</f>
        <v>0</v>
      </c>
      <c r="D33" s="78">
        <f>SUMIFS(daily!$G$15:$G$12299,daily!$B$15:$B$12299,Table134565789101112131920212223632[[#This Row],[التاريخ]])</f>
        <v>14319</v>
      </c>
      <c r="E33" s="288">
        <f>E32+Table134565789101112131920212223632[[#This Row],[ايراد]]-Table134565789101112131920212223632[[#This Row],[المسحوبات ]]</f>
        <v>15334.54</v>
      </c>
      <c r="F33" s="76" t="str">
        <f>IF(Table134565789101112131920212223632[[#This Row],[التاريخ]]="","",TEXT(Table134565789101112131920212223632[[#This Row],[التاريخ]],"mmmm"))</f>
        <v>June</v>
      </c>
      <c r="J33" s="279"/>
      <c r="K33" s="280"/>
      <c r="L33" s="280"/>
      <c r="M33" s="280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</row>
    <row r="34" ht="28.5" customHeight="1" spans="1:25">
      <c r="A34" s="74">
        <v>45835</v>
      </c>
      <c r="B34" s="76"/>
      <c r="C34" s="78">
        <f>SUMIFS(Table1345657891011121319202122236[ايراد],Table1345657891011121319202122236[التاريخ],'balance sheet'!A34)</f>
        <v>0</v>
      </c>
      <c r="D34" s="78">
        <f>SUMIFS(daily!$G$15:$G$12299,daily!$B$15:$B$12299,Table134565789101112131920212223632[[#This Row],[التاريخ]])</f>
        <v>0</v>
      </c>
      <c r="E34" s="288">
        <f>E33+Table134565789101112131920212223632[[#This Row],[ايراد]]-Table134565789101112131920212223632[[#This Row],[المسحوبات ]]</f>
        <v>15334.54</v>
      </c>
      <c r="F34" s="76" t="str">
        <f>IF(Table134565789101112131920212223632[[#This Row],[التاريخ]]="","",TEXT(Table134565789101112131920212223632[[#This Row],[التاريخ]],"mmmm"))</f>
        <v>June</v>
      </c>
      <c r="J34" s="279"/>
      <c r="K34" s="280"/>
      <c r="L34" s="280"/>
      <c r="M34" s="280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</row>
    <row r="35" ht="28.5" customHeight="1" spans="1:25">
      <c r="A35" s="74">
        <v>45836</v>
      </c>
      <c r="B35" s="76"/>
      <c r="C35" s="78">
        <f>SUMIFS(Table1345657891011121319202122236[ايراد],Table1345657891011121319202122236[التاريخ],'balance sheet'!A35)</f>
        <v>17800</v>
      </c>
      <c r="D35" s="78">
        <f>SUMIFS(daily!$G$15:$G$12299,daily!$B$15:$B$12299,Table134565789101112131920212223632[[#This Row],[التاريخ]])</f>
        <v>7043.79</v>
      </c>
      <c r="E35" s="288">
        <f>E34+Table134565789101112131920212223632[[#This Row],[ايراد]]-Table134565789101112131920212223632[[#This Row],[المسحوبات ]]</f>
        <v>26090.75</v>
      </c>
      <c r="F35" s="76" t="str">
        <f>IF(Table134565789101112131920212223632[[#This Row],[التاريخ]]="","",TEXT(Table134565789101112131920212223632[[#This Row],[التاريخ]],"mmmm"))</f>
        <v>June</v>
      </c>
      <c r="J35" s="279"/>
      <c r="K35" s="280"/>
      <c r="L35" s="280"/>
      <c r="M35" s="280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</row>
    <row r="36" ht="28.5" customHeight="1" spans="1:25">
      <c r="A36" s="74">
        <v>45837</v>
      </c>
      <c r="B36" s="76"/>
      <c r="C36" s="78">
        <f>SUMIFS(Table1345657891011121319202122236[ايراد],Table1345657891011121319202122236[التاريخ],'balance sheet'!A36)</f>
        <v>0</v>
      </c>
      <c r="D36" s="78">
        <f>SUMIFS(daily!$G$15:$G$12299,daily!$B$15:$B$12299,Table134565789101112131920212223632[[#This Row],[التاريخ]])</f>
        <v>874.97</v>
      </c>
      <c r="E36" s="288">
        <f>E35+Table134565789101112131920212223632[[#This Row],[ايراد]]-Table134565789101112131920212223632[[#This Row],[المسحوبات ]]</f>
        <v>25215.78</v>
      </c>
      <c r="F36" s="76" t="str">
        <f>IF(Table134565789101112131920212223632[[#This Row],[التاريخ]]="","",TEXT(Table134565789101112131920212223632[[#This Row],[التاريخ]],"mmmm"))</f>
        <v>June</v>
      </c>
      <c r="J36" s="279"/>
      <c r="K36" s="280"/>
      <c r="L36" s="280"/>
      <c r="M36" s="280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</row>
    <row r="37" ht="28.5" customHeight="1" spans="1:25">
      <c r="A37" s="74">
        <v>45838</v>
      </c>
      <c r="B37" s="76"/>
      <c r="C37" s="78">
        <f>SUMIFS(Table1345657891011121319202122236[ايراد],Table1345657891011121319202122236[التاريخ],'balance sheet'!A37)</f>
        <v>0</v>
      </c>
      <c r="D37" s="78">
        <f>SUMIFS(daily!$G$15:$G$12299,daily!$B$15:$B$12299,Table134565789101112131920212223632[[#This Row],[التاريخ]])</f>
        <v>2662</v>
      </c>
      <c r="E37" s="288">
        <f>E36+Table134565789101112131920212223632[[#This Row],[ايراد]]-Table134565789101112131920212223632[[#This Row],[المسحوبات ]]</f>
        <v>22553.78</v>
      </c>
      <c r="F37" s="76" t="str">
        <f>IF(Table134565789101112131920212223632[[#This Row],[التاريخ]]="","",TEXT(Table134565789101112131920212223632[[#This Row],[التاريخ]],"mmmm"))</f>
        <v>June</v>
      </c>
      <c r="J37" s="279"/>
      <c r="K37" s="280"/>
      <c r="L37" s="280"/>
      <c r="M37" s="280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</row>
    <row r="38" ht="28.5" customHeight="1" spans="1:25">
      <c r="A38" s="74">
        <v>45839</v>
      </c>
      <c r="B38" s="76"/>
      <c r="C38" s="78">
        <f>SUMIFS(Table1345657891011121319202122236[ايراد],Table1345657891011121319202122236[التاريخ],'balance sheet'!A38)</f>
        <v>95400</v>
      </c>
      <c r="D38" s="78">
        <f>SUMIFS(daily!$G$15:$G$12299,daily!$B$15:$B$12299,Table134565789101112131920212223632[[#This Row],[التاريخ]])</f>
        <v>80055.1</v>
      </c>
      <c r="E38" s="288">
        <f>E37+Table134565789101112131920212223632[[#This Row],[ايراد]]-Table134565789101112131920212223632[[#This Row],[المسحوبات ]]</f>
        <v>37898.68</v>
      </c>
      <c r="F38" s="76" t="str">
        <f>IF(Table134565789101112131920212223632[[#This Row],[التاريخ]]="","",TEXT(Table134565789101112131920212223632[[#This Row],[التاريخ]],"mmmm"))</f>
        <v>July</v>
      </c>
      <c r="J38" s="279"/>
      <c r="K38" s="280"/>
      <c r="L38" s="280"/>
      <c r="M38" s="280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</row>
    <row r="39" ht="28.5" customHeight="1" spans="1:25">
      <c r="A39" s="74">
        <v>45840</v>
      </c>
      <c r="B39" s="76"/>
      <c r="C39" s="78">
        <f>SUMIFS(Table1345657891011121319202122236[ايراد],Table1345657891011121319202122236[التاريخ],'balance sheet'!A39)</f>
        <v>0</v>
      </c>
      <c r="D39" s="78">
        <f>SUMIFS(daily!$G$15:$G$12299,daily!$B$15:$B$12299,Table134565789101112131920212223632[[#This Row],[التاريخ]])</f>
        <v>28687</v>
      </c>
      <c r="E39" s="288">
        <f>E38+Table134565789101112131920212223632[[#This Row],[ايراد]]-Table134565789101112131920212223632[[#This Row],[المسحوبات ]]</f>
        <v>9211.67999999999</v>
      </c>
      <c r="F39" s="76" t="str">
        <f>IF(Table134565789101112131920212223632[[#This Row],[التاريخ]]="","",TEXT(Table134565789101112131920212223632[[#This Row],[التاريخ]],"mmmm"))</f>
        <v>July</v>
      </c>
      <c r="J39" s="279"/>
      <c r="K39" s="280"/>
      <c r="L39" s="280"/>
      <c r="M39" s="280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</row>
    <row r="40" ht="28.5" customHeight="1" spans="1:25">
      <c r="A40" s="74">
        <v>45841</v>
      </c>
      <c r="B40" s="76"/>
      <c r="C40" s="78">
        <f>SUMIFS(Table1345657891011121319202122236[ايراد],Table1345657891011121319202122236[التاريخ],'balance sheet'!A40)</f>
        <v>25000</v>
      </c>
      <c r="D40" s="78">
        <f>SUMIFS(daily!$G$15:$G$12299,daily!$B$15:$B$12299,Table134565789101112131920212223632[[#This Row],[التاريخ]])</f>
        <v>14712.81</v>
      </c>
      <c r="E40" s="288">
        <f>E39+Table134565789101112131920212223632[[#This Row],[ايراد]]-Table134565789101112131920212223632[[#This Row],[المسحوبات ]]</f>
        <v>19498.87</v>
      </c>
      <c r="F40" s="76" t="str">
        <f>IF(Table134565789101112131920212223632[[#This Row],[التاريخ]]="","",TEXT(Table134565789101112131920212223632[[#This Row],[التاريخ]],"mmmm"))</f>
        <v>July</v>
      </c>
      <c r="J40" s="279"/>
      <c r="K40" s="280"/>
      <c r="L40" s="280"/>
      <c r="M40" s="280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</row>
    <row r="41" ht="28.5" customHeight="1" spans="1:25">
      <c r="A41" s="74">
        <v>45842</v>
      </c>
      <c r="B41" s="76"/>
      <c r="C41" s="78">
        <f>SUMIFS(Table1345657891011121319202122236[ايراد],Table1345657891011121319202122236[التاريخ],'balance sheet'!A41)</f>
        <v>0</v>
      </c>
      <c r="D41" s="78">
        <f>SUMIFS(daily!$G$15:$G$12299,daily!$B$15:$B$12299,Table134565789101112131920212223632[[#This Row],[التاريخ]])</f>
        <v>0</v>
      </c>
      <c r="E41" s="288">
        <f>E40+Table134565789101112131920212223632[[#This Row],[ايراد]]-Table134565789101112131920212223632[[#This Row],[المسحوبات ]]</f>
        <v>19498.87</v>
      </c>
      <c r="F41" s="76" t="str">
        <f>IF(Table134565789101112131920212223632[[#This Row],[التاريخ]]="","",TEXT(Table134565789101112131920212223632[[#This Row],[التاريخ]],"mmmm"))</f>
        <v>July</v>
      </c>
      <c r="J41" s="279"/>
      <c r="K41" s="280"/>
      <c r="L41" s="280"/>
      <c r="M41" s="280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</row>
    <row r="42" ht="28.5" customHeight="1" spans="1:25">
      <c r="A42" s="74">
        <v>45843</v>
      </c>
      <c r="B42" s="76"/>
      <c r="C42" s="78">
        <f>SUMIFS(Table1345657891011121319202122236[ايراد],Table1345657891011121319202122236[التاريخ],'balance sheet'!A42)</f>
        <v>0</v>
      </c>
      <c r="D42" s="78">
        <f>SUMIFS(daily!$G$15:$G$12299,daily!$B$15:$B$12299,Table134565789101112131920212223632[[#This Row],[التاريخ]])</f>
        <v>5240</v>
      </c>
      <c r="E42" s="288">
        <f>E41+Table134565789101112131920212223632[[#This Row],[ايراد]]-Table134565789101112131920212223632[[#This Row],[المسحوبات ]]</f>
        <v>14258.87</v>
      </c>
      <c r="F42" s="76" t="str">
        <f>IF(Table134565789101112131920212223632[[#This Row],[التاريخ]]="","",TEXT(Table134565789101112131920212223632[[#This Row],[التاريخ]],"mmmm"))</f>
        <v>July</v>
      </c>
      <c r="J42" s="279"/>
      <c r="K42" s="280"/>
      <c r="L42" s="280"/>
      <c r="M42" s="280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</row>
    <row r="43" ht="28.5" customHeight="1" spans="1:25">
      <c r="A43" s="74">
        <v>45844</v>
      </c>
      <c r="B43" s="76"/>
      <c r="C43" s="78">
        <f>SUMIFS(Table1345657891011121319202122236[ايراد],Table1345657891011121319202122236[التاريخ],'balance sheet'!A43)</f>
        <v>0</v>
      </c>
      <c r="D43" s="78">
        <f>SUMIFS(daily!$G$15:$G$12299,daily!$B$15:$B$12299,Table134565789101112131920212223632[[#This Row],[التاريخ]])</f>
        <v>3532</v>
      </c>
      <c r="E43" s="288">
        <f>E42+Table134565789101112131920212223632[[#This Row],[ايراد]]-Table134565789101112131920212223632[[#This Row],[المسحوبات ]]</f>
        <v>10726.87</v>
      </c>
      <c r="F43" s="76" t="str">
        <f>IF(Table134565789101112131920212223632[[#This Row],[التاريخ]]="","",TEXT(Table134565789101112131920212223632[[#This Row],[التاريخ]],"mmmm"))</f>
        <v>July</v>
      </c>
      <c r="J43" s="279"/>
      <c r="K43" s="280"/>
      <c r="L43" s="280"/>
      <c r="M43" s="280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</row>
    <row r="44" ht="28.5" customHeight="1" spans="1:25">
      <c r="A44" s="74">
        <v>45845</v>
      </c>
      <c r="B44" s="76"/>
      <c r="C44" s="78">
        <f>SUMIFS(Table1345657891011121319202122236[ايراد],Table1345657891011121319202122236[التاريخ],'balance sheet'!A44)</f>
        <v>19000</v>
      </c>
      <c r="D44" s="78">
        <f>SUMIFS(daily!$G$15:$G$12299,daily!$B$15:$B$12299,Table134565789101112131920212223632[[#This Row],[التاريخ]])</f>
        <v>7893.27</v>
      </c>
      <c r="E44" s="288">
        <f>E43+Table134565789101112131920212223632[[#This Row],[ايراد]]-Table134565789101112131920212223632[[#This Row],[المسحوبات ]]</f>
        <v>21833.6</v>
      </c>
      <c r="F44" s="76" t="str">
        <f>IF(Table134565789101112131920212223632[[#This Row],[التاريخ]]="","",TEXT(Table134565789101112131920212223632[[#This Row],[التاريخ]],"mmmm"))</f>
        <v>July</v>
      </c>
      <c r="J44" s="279"/>
      <c r="K44" s="280"/>
      <c r="L44" s="280"/>
      <c r="M44" s="280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</row>
    <row r="45" ht="28.5" customHeight="1" spans="1:25">
      <c r="A45" s="74">
        <v>45846</v>
      </c>
      <c r="B45" s="76"/>
      <c r="C45" s="78">
        <f>SUMIFS(Table1345657891011121319202122236[ايراد],Table1345657891011121319202122236[التاريخ],'balance sheet'!A45)</f>
        <v>0</v>
      </c>
      <c r="D45" s="78">
        <f>SUMIFS(daily!$G$15:$G$12299,daily!$B$15:$B$12299,Table134565789101112131920212223632[[#This Row],[التاريخ]])</f>
        <v>18213.44</v>
      </c>
      <c r="E45" s="288">
        <f>E44+Table134565789101112131920212223632[[#This Row],[ايراد]]-Table134565789101112131920212223632[[#This Row],[المسحوبات ]]</f>
        <v>3620.16</v>
      </c>
      <c r="F45" s="76" t="str">
        <f>IF(Table134565789101112131920212223632[[#This Row],[التاريخ]]="","",TEXT(Table134565789101112131920212223632[[#This Row],[التاريخ]],"mmmm"))</f>
        <v>July</v>
      </c>
      <c r="J45" s="279"/>
      <c r="K45" s="280"/>
      <c r="L45" s="280"/>
      <c r="M45" s="280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</row>
    <row r="46" ht="28.5" customHeight="1" spans="1:25">
      <c r="A46" s="74">
        <v>45847</v>
      </c>
      <c r="B46" s="76"/>
      <c r="C46" s="78">
        <f>SUMIFS(Table1345657891011121319202122236[ايراد],Table1345657891011121319202122236[التاريخ],'balance sheet'!A46)</f>
        <v>0</v>
      </c>
      <c r="D46" s="78">
        <f>SUMIFS(daily!$G$15:$G$12299,daily!$B$15:$B$12299,Table134565789101112131920212223632[[#This Row],[التاريخ]])</f>
        <v>985</v>
      </c>
      <c r="E46" s="288">
        <f>E45+Table134565789101112131920212223632[[#This Row],[ايراد]]-Table134565789101112131920212223632[[#This Row],[المسحوبات ]]</f>
        <v>2635.16</v>
      </c>
      <c r="F46" s="76" t="str">
        <f>IF(Table134565789101112131920212223632[[#This Row],[التاريخ]]="","",TEXT(Table134565789101112131920212223632[[#This Row],[التاريخ]],"mmmm"))</f>
        <v>July</v>
      </c>
      <c r="J46" s="279"/>
      <c r="K46" s="280"/>
      <c r="L46" s="280"/>
      <c r="M46" s="280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</row>
    <row r="47" ht="28.5" customHeight="1" spans="1:25">
      <c r="A47" s="74">
        <v>45848</v>
      </c>
      <c r="B47" s="76"/>
      <c r="C47" s="78">
        <f>SUMIFS(Table1345657891011121319202122236[ايراد],Table1345657891011121319202122236[التاريخ],'balance sheet'!A47)</f>
        <v>10000</v>
      </c>
      <c r="D47" s="78">
        <f>SUMIFS(daily!$G$15:$G$12299,daily!$B$15:$B$12299,Table134565789101112131920212223632[[#This Row],[التاريخ]])</f>
        <v>11265.66</v>
      </c>
      <c r="E47" s="288">
        <f>E46+Table134565789101112131920212223632[[#This Row],[ايراد]]-Table134565789101112131920212223632[[#This Row],[المسحوبات ]]</f>
        <v>1369.5</v>
      </c>
      <c r="F47" s="76" t="str">
        <f>IF(Table134565789101112131920212223632[[#This Row],[التاريخ]]="","",TEXT(Table134565789101112131920212223632[[#This Row],[التاريخ]],"mmmm"))</f>
        <v>July</v>
      </c>
      <c r="J47" s="279"/>
      <c r="K47" s="280"/>
      <c r="L47" s="280"/>
      <c r="M47" s="280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</row>
    <row r="48" ht="28.5" customHeight="1" spans="1:25">
      <c r="A48" s="74">
        <v>45849</v>
      </c>
      <c r="B48" s="76"/>
      <c r="C48" s="78">
        <f>SUMIFS(Table1345657891011121319202122236[ايراد],Table1345657891011121319202122236[التاريخ],'balance sheet'!A48)</f>
        <v>0</v>
      </c>
      <c r="D48" s="78">
        <f>SUMIFS(daily!$G$15:$G$12299,daily!$B$15:$B$12299,Table134565789101112131920212223632[[#This Row],[التاريخ]])</f>
        <v>0</v>
      </c>
      <c r="E48" s="288">
        <f>E47+Table134565789101112131920212223632[[#This Row],[ايراد]]-Table134565789101112131920212223632[[#This Row],[المسحوبات ]]</f>
        <v>1369.5</v>
      </c>
      <c r="F48" s="76" t="str">
        <f>IF(Table134565789101112131920212223632[[#This Row],[التاريخ]]="","",TEXT(Table134565789101112131920212223632[[#This Row],[التاريخ]],"mmmm"))</f>
        <v>July</v>
      </c>
      <c r="J48" s="279"/>
      <c r="K48" s="280"/>
      <c r="L48" s="280"/>
      <c r="M48" s="280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</row>
    <row r="49" ht="28.5" customHeight="1" spans="1:25">
      <c r="A49" s="74">
        <v>45850</v>
      </c>
      <c r="B49" s="76"/>
      <c r="C49" s="78">
        <f>SUMIFS(Table1345657891011121319202122236[ايراد],Table1345657891011121319202122236[التاريخ],'balance sheet'!A49)</f>
        <v>0</v>
      </c>
      <c r="D49" s="78">
        <f>SUMIFS(daily!$G$15:$G$12299,daily!$B$15:$B$12299,Table134565789101112131920212223632[[#This Row],[التاريخ]])</f>
        <v>1000</v>
      </c>
      <c r="E49" s="288">
        <f>E48+Table134565789101112131920212223632[[#This Row],[ايراد]]-Table134565789101112131920212223632[[#This Row],[المسحوبات ]]</f>
        <v>369.499999999996</v>
      </c>
      <c r="F49" s="76" t="str">
        <f>IF(Table134565789101112131920212223632[[#This Row],[التاريخ]]="","",TEXT(Table134565789101112131920212223632[[#This Row],[التاريخ]],"mmmm"))</f>
        <v>July</v>
      </c>
      <c r="J49" s="279"/>
      <c r="K49" s="280"/>
      <c r="L49" s="280"/>
      <c r="M49" s="280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</row>
    <row r="50" ht="28.5" customHeight="1" spans="1:25">
      <c r="A50" s="74">
        <v>45851</v>
      </c>
      <c r="B50" s="76"/>
      <c r="C50" s="78">
        <f>SUMIFS(Table1345657891011121319202122236[ايراد],Table1345657891011121319202122236[التاريخ],'balance sheet'!A50)</f>
        <v>16000</v>
      </c>
      <c r="D50" s="78">
        <f>SUMIFS(daily!$G$15:$G$12299,daily!$B$15:$B$12299,Table134565789101112131920212223632[[#This Row],[التاريخ]])</f>
        <v>1219.7</v>
      </c>
      <c r="E50" s="288">
        <f>E49+Table134565789101112131920212223632[[#This Row],[ايراد]]-Table134565789101112131920212223632[[#This Row],[المسحوبات ]]</f>
        <v>15149.8</v>
      </c>
      <c r="F50" s="76" t="str">
        <f>IF(Table134565789101112131920212223632[[#This Row],[التاريخ]]="","",TEXT(Table134565789101112131920212223632[[#This Row],[التاريخ]],"mmmm"))</f>
        <v>July</v>
      </c>
      <c r="J50" s="279"/>
      <c r="K50" s="280"/>
      <c r="L50" s="280"/>
      <c r="M50" s="280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</row>
    <row r="51" ht="28.5" customHeight="1" spans="1:11">
      <c r="A51" s="74">
        <v>45852</v>
      </c>
      <c r="B51" s="76"/>
      <c r="C51" s="78">
        <f>SUMIFS(Table1345657891011121319202122236[ايراد],Table1345657891011121319202122236[التاريخ],'balance sheet'!A51)</f>
        <v>400</v>
      </c>
      <c r="D51" s="78">
        <f>SUMIFS(daily!$G$15:$G$12299,daily!$B$15:$B$12299,Table134565789101112131920212223632[[#This Row],[التاريخ]])</f>
        <v>17121.5</v>
      </c>
      <c r="E51" s="288">
        <f>E50+Table134565789101112131920212223632[[#This Row],[ايراد]]-Table134565789101112131920212223632[[#This Row],[المسحوبات ]]</f>
        <v>-1571.7</v>
      </c>
      <c r="F51" s="76" t="str">
        <f>IF(Table134565789101112131920212223632[[#This Row],[التاريخ]]="","",TEXT(Table134565789101112131920212223632[[#This Row],[التاريخ]],"mmmm"))</f>
        <v>July</v>
      </c>
      <c r="K51" s="295"/>
    </row>
    <row r="52" ht="28.5" customHeight="1" spans="1:11">
      <c r="A52" s="74">
        <v>45853</v>
      </c>
      <c r="B52" s="76"/>
      <c r="C52" s="78">
        <f>SUMIFS(Table1345657891011121319202122236[ايراد],Table1345657891011121319202122236[التاريخ],'balance sheet'!A52)</f>
        <v>21800</v>
      </c>
      <c r="D52" s="78">
        <f>SUMIFS(daily!$G$15:$G$12299,daily!$B$15:$B$12299,Table134565789101112131920212223632[[#This Row],[التاريخ]])</f>
        <v>5605</v>
      </c>
      <c r="E52" s="288">
        <f>E51+Table134565789101112131920212223632[[#This Row],[ايراد]]-Table134565789101112131920212223632[[#This Row],[المسحوبات ]]</f>
        <v>14623.3</v>
      </c>
      <c r="F52" s="76" t="str">
        <f>IF(Table134565789101112131920212223632[[#This Row],[التاريخ]]="","",TEXT(Table134565789101112131920212223632[[#This Row],[التاريخ]],"mmmm"))</f>
        <v>July</v>
      </c>
      <c r="K52" s="295"/>
    </row>
    <row r="53" ht="28.5" customHeight="1" spans="1:11">
      <c r="A53" s="74">
        <v>45854</v>
      </c>
      <c r="B53" s="76"/>
      <c r="C53" s="78">
        <f>SUMIFS(Table1345657891011121319202122236[ايراد],Table1345657891011121319202122236[التاريخ],'balance sheet'!A53)</f>
        <v>0</v>
      </c>
      <c r="D53" s="78">
        <f>SUMIFS(daily!$G$15:$G$12299,daily!$B$15:$B$12299,Table134565789101112131920212223632[[#This Row],[التاريخ]])</f>
        <v>11476</v>
      </c>
      <c r="E53" s="288">
        <f>E52+Table134565789101112131920212223632[[#This Row],[ايراد]]-Table134565789101112131920212223632[[#This Row],[المسحوبات ]]</f>
        <v>3147.3</v>
      </c>
      <c r="F53" s="76" t="str">
        <f>IF(Table134565789101112131920212223632[[#This Row],[التاريخ]]="","",TEXT(Table134565789101112131920212223632[[#This Row],[التاريخ]],"mmmm"))</f>
        <v>July</v>
      </c>
      <c r="K53" s="295"/>
    </row>
    <row r="54" ht="28.5" customHeight="1" spans="1:6">
      <c r="A54" s="74">
        <v>45855</v>
      </c>
      <c r="B54" s="76"/>
      <c r="C54" s="78">
        <f>SUMIFS(Table1345657891011121319202122236[ايراد],Table1345657891011121319202122236[التاريخ],'balance sheet'!A54)</f>
        <v>5000</v>
      </c>
      <c r="D54" s="78">
        <f>SUMIFS(daily!$G$15:$G$12299,daily!$B$15:$B$12299,Table134565789101112131920212223632[[#This Row],[التاريخ]])</f>
        <v>7473.53</v>
      </c>
      <c r="E54" s="288">
        <f>E53+Table134565789101112131920212223632[[#This Row],[ايراد]]-Table134565789101112131920212223632[[#This Row],[المسحوبات ]]</f>
        <v>673.769999999996</v>
      </c>
      <c r="F54" s="76" t="str">
        <f>IF(Table134565789101112131920212223632[[#This Row],[التاريخ]]="","",TEXT(Table134565789101112131920212223632[[#This Row],[التاريخ]],"mmmm"))</f>
        <v>July</v>
      </c>
    </row>
    <row r="55" ht="28.5" customHeight="1" spans="1:6">
      <c r="A55" s="74">
        <v>45856</v>
      </c>
      <c r="B55" s="76"/>
      <c r="C55" s="78">
        <f>SUMIFS(Table1345657891011121319202122236[ايراد],Table1345657891011121319202122236[التاريخ],'balance sheet'!A55)</f>
        <v>0</v>
      </c>
      <c r="D55" s="78">
        <f>SUMIFS(daily!$G$15:$G$12299,daily!$B$15:$B$12299,Table134565789101112131920212223632[[#This Row],[التاريخ]])</f>
        <v>0</v>
      </c>
      <c r="E55" s="288">
        <f>E54+Table134565789101112131920212223632[[#This Row],[ايراد]]-Table134565789101112131920212223632[[#This Row],[المسحوبات ]]</f>
        <v>673.769999999996</v>
      </c>
      <c r="F55" s="76" t="str">
        <f>IF(Table134565789101112131920212223632[[#This Row],[التاريخ]]="","",TEXT(Table134565789101112131920212223632[[#This Row],[التاريخ]],"mmmm"))</f>
        <v>July</v>
      </c>
    </row>
    <row r="56" ht="28.5" customHeight="1" spans="1:6">
      <c r="A56" s="74">
        <v>45857</v>
      </c>
      <c r="B56" s="76"/>
      <c r="C56" s="78">
        <f>SUMIFS(Table1345657891011121319202122236[ايراد],Table1345657891011121319202122236[التاريخ],'balance sheet'!A56)</f>
        <v>0</v>
      </c>
      <c r="D56" s="78">
        <f>SUMIFS(daily!$G$15:$G$12299,daily!$B$15:$B$12299,Table134565789101112131920212223632[[#This Row],[التاريخ]])</f>
        <v>400</v>
      </c>
      <c r="E56" s="288">
        <f>E55+Table134565789101112131920212223632[[#This Row],[ايراد]]-Table134565789101112131920212223632[[#This Row],[المسحوبات ]]</f>
        <v>273.769999999996</v>
      </c>
      <c r="F56" s="76" t="str">
        <f>IF(Table134565789101112131920212223632[[#This Row],[التاريخ]]="","",TEXT(Table134565789101112131920212223632[[#This Row],[التاريخ]],"mmmm"))</f>
        <v>July</v>
      </c>
    </row>
    <row r="57" ht="28.5" customHeight="1" spans="1:9">
      <c r="A57" s="74">
        <v>45858</v>
      </c>
      <c r="B57" s="76"/>
      <c r="C57" s="78">
        <f>SUMIFS(Table1345657891011121319202122236[ايراد],Table1345657891011121319202122236[التاريخ],'balance sheet'!A57)</f>
        <v>1590</v>
      </c>
      <c r="D57" s="78">
        <f>SUMIFS(daily!$G$15:$G$12299,daily!$B$15:$B$12299,Table134565789101112131920212223632[[#This Row],[التاريخ]])</f>
        <v>1350</v>
      </c>
      <c r="E57" s="288">
        <f>E56+Table134565789101112131920212223632[[#This Row],[ايراد]]-Table134565789101112131920212223632[[#This Row],[المسحوبات ]]</f>
        <v>513.769999999996</v>
      </c>
      <c r="F57" s="76" t="str">
        <f>IF(Table134565789101112131920212223632[[#This Row],[التاريخ]]="","",TEXT(Table134565789101112131920212223632[[#This Row],[التاريخ]],"mmmm"))</f>
        <v>July</v>
      </c>
      <c r="I57" s="256"/>
    </row>
    <row r="58" ht="28.5" customHeight="1" spans="1:6">
      <c r="A58" s="74">
        <v>45859</v>
      </c>
      <c r="B58" s="76"/>
      <c r="C58" s="78">
        <f>SUMIFS(Table1345657891011121319202122236[ايراد],Table1345657891011121319202122236[التاريخ],'balance sheet'!A58)</f>
        <v>17950</v>
      </c>
      <c r="D58" s="78">
        <f>SUMIFS(daily!$G$15:$G$12299,daily!$B$15:$B$12299,Table134565789101112131920212223632[[#This Row],[التاريخ]])</f>
        <v>3580</v>
      </c>
      <c r="E58" s="288">
        <f>E57+Table134565789101112131920212223632[[#This Row],[ايراد]]-Table134565789101112131920212223632[[#This Row],[المسحوبات ]]</f>
        <v>14883.77</v>
      </c>
      <c r="F58" s="76" t="str">
        <f>IF(Table134565789101112131920212223632[[#This Row],[التاريخ]]="","",TEXT(Table134565789101112131920212223632[[#This Row],[التاريخ]],"mmmm"))</f>
        <v>July</v>
      </c>
    </row>
    <row r="59" ht="28.5" customHeight="1" spans="1:6">
      <c r="A59" s="74">
        <v>45860</v>
      </c>
      <c r="B59" s="291"/>
      <c r="C59" s="78">
        <f>SUMIFS(Table1345657891011121319202122236[ايراد],Table1345657891011121319202122236[التاريخ],'balance sheet'!A59)</f>
        <v>0</v>
      </c>
      <c r="D59" s="78">
        <f>SUMIFS(daily!$G$15:$G$12299,daily!$B$15:$B$12299,Table134565789101112131920212223632[[#This Row],[التاريخ]])</f>
        <v>7204</v>
      </c>
      <c r="E59" s="288">
        <f>E58+Table134565789101112131920212223632[[#This Row],[ايراد]]-Table134565789101112131920212223632[[#This Row],[المسحوبات ]]</f>
        <v>7679.77</v>
      </c>
      <c r="F59" s="76" t="str">
        <f>IF(Table134565789101112131920212223632[[#This Row],[التاريخ]]="","",TEXT(Table134565789101112131920212223632[[#This Row],[التاريخ]],"mmmm"))</f>
        <v>July</v>
      </c>
    </row>
    <row r="60" ht="28.5" customHeight="1" spans="1:6">
      <c r="A60" s="74">
        <v>45861</v>
      </c>
      <c r="B60" s="76"/>
      <c r="C60" s="78">
        <f>SUMIFS(Table1345657891011121319202122236[ايراد],Table1345657891011121319202122236[التاريخ],'balance sheet'!A60)</f>
        <v>0</v>
      </c>
      <c r="D60" s="78">
        <f>SUMIFS(daily!$G$15:$G$12299,daily!$B$15:$B$12299,Table134565789101112131920212223632[[#This Row],[التاريخ]])</f>
        <v>2058.71</v>
      </c>
      <c r="E60" s="288">
        <f>E59+Table134565789101112131920212223632[[#This Row],[ايراد]]-Table134565789101112131920212223632[[#This Row],[المسحوبات ]]</f>
        <v>5621.06</v>
      </c>
      <c r="F60" s="76" t="str">
        <f>IF(Table134565789101112131920212223632[[#This Row],[التاريخ]]="","",TEXT(Table134565789101112131920212223632[[#This Row],[التاريخ]],"mmmm"))</f>
        <v>July</v>
      </c>
    </row>
    <row r="61" ht="28.5" customHeight="1" spans="1:6">
      <c r="A61" s="74">
        <v>45862</v>
      </c>
      <c r="B61" s="76"/>
      <c r="C61" s="78">
        <f>SUMIFS(Table1345657891011121319202122236[ايراد],Table1345657891011121319202122236[التاريخ],'balance sheet'!A61)</f>
        <v>450</v>
      </c>
      <c r="D61" s="78">
        <f>SUMIFS(daily!$G$15:$G$12299,daily!$B$15:$B$12299,Table134565789101112131920212223632[[#This Row],[التاريخ]])</f>
        <v>5057.05</v>
      </c>
      <c r="E61" s="288">
        <f>E60+Table134565789101112131920212223632[[#This Row],[ايراد]]-Table134565789101112131920212223632[[#This Row],[المسحوبات ]]</f>
        <v>1014.01</v>
      </c>
      <c r="F61" s="76" t="str">
        <f>IF(Table134565789101112131920212223632[[#This Row],[التاريخ]]="","",TEXT(Table134565789101112131920212223632[[#This Row],[التاريخ]],"mmmm"))</f>
        <v>July</v>
      </c>
    </row>
    <row r="62" ht="28.5" customHeight="1" spans="1:6">
      <c r="A62" s="74">
        <v>45863</v>
      </c>
      <c r="B62" s="76"/>
      <c r="C62" s="78">
        <f>SUMIFS(Table1345657891011121319202122236[ايراد],Table1345657891011121319202122236[التاريخ],'balance sheet'!A62)</f>
        <v>0</v>
      </c>
      <c r="D62" s="78">
        <f>SUMIFS(daily!$G$15:$G$12299,daily!$B$15:$B$12299,Table134565789101112131920212223632[[#This Row],[التاريخ]])</f>
        <v>0</v>
      </c>
      <c r="E62" s="288">
        <f>E61+Table134565789101112131920212223632[[#This Row],[ايراد]]-Table134565789101112131920212223632[[#This Row],[المسحوبات ]]</f>
        <v>1014.01</v>
      </c>
      <c r="F62" s="76" t="str">
        <f>IF(Table134565789101112131920212223632[[#This Row],[التاريخ]]="","",TEXT(Table134565789101112131920212223632[[#This Row],[التاريخ]],"mmmm"))</f>
        <v>July</v>
      </c>
    </row>
    <row r="63" ht="28.5" customHeight="1" spans="1:6">
      <c r="A63" s="74">
        <v>45864</v>
      </c>
      <c r="B63" s="76"/>
      <c r="C63" s="78">
        <f>SUMIFS(Table1345657891011121319202122236[ايراد],Table1345657891011121319202122236[التاريخ],'balance sheet'!A63)</f>
        <v>50</v>
      </c>
      <c r="D63" s="78">
        <f>SUMIFS(daily!$G$15:$G$12299,daily!$B$15:$B$12299,Table134565789101112131920212223632[[#This Row],[التاريخ]])</f>
        <v>1050</v>
      </c>
      <c r="E63" s="288">
        <f>E62+Table134565789101112131920212223632[[#This Row],[ايراد]]-Table134565789101112131920212223632[[#This Row],[المسحوبات ]]</f>
        <v>14.0099999999966</v>
      </c>
      <c r="F63" s="76" t="str">
        <f>IF(Table134565789101112131920212223632[[#This Row],[التاريخ]]="","",TEXT(Table134565789101112131920212223632[[#This Row],[التاريخ]],"mmmm"))</f>
        <v>July</v>
      </c>
    </row>
    <row r="64" ht="28.5" customHeight="1" spans="1:6">
      <c r="A64" s="74">
        <v>45865</v>
      </c>
      <c r="B64" s="76"/>
      <c r="C64" s="78">
        <f>SUMIFS(Table1345657891011121319202122236[ايراد],Table1345657891011121319202122236[التاريخ],'balance sheet'!A64)</f>
        <v>1750</v>
      </c>
      <c r="D64" s="78">
        <f>SUMIFS(daily!$G$15:$G$12299,daily!$B$15:$B$12299,Table134565789101112131920212223632[[#This Row],[التاريخ]])</f>
        <v>1530</v>
      </c>
      <c r="E64" s="288">
        <f>E63+Table134565789101112131920212223632[[#This Row],[ايراد]]-Table134565789101112131920212223632[[#This Row],[المسحوبات ]]</f>
        <v>234.009999999997</v>
      </c>
      <c r="F64" s="76" t="str">
        <f>IF(Table134565789101112131920212223632[[#This Row],[التاريخ]]="","",TEXT(Table134565789101112131920212223632[[#This Row],[التاريخ]],"mmmm"))</f>
        <v>July</v>
      </c>
    </row>
    <row r="65" ht="28.5" customHeight="1" spans="1:6">
      <c r="A65" s="74">
        <v>45866</v>
      </c>
      <c r="B65" s="76"/>
      <c r="C65" s="78">
        <f>SUMIFS(Table1345657891011121319202122236[ايراد],Table1345657891011121319202122236[التاريخ],'balance sheet'!A65)</f>
        <v>2190</v>
      </c>
      <c r="D65" s="78">
        <f>SUMIFS(daily!$G$15:$G$12299,daily!$B$15:$B$12299,Table134565789101112131920212223632[[#This Row],[التاريخ]])</f>
        <v>275</v>
      </c>
      <c r="E65" s="288">
        <f>E64+Table134565789101112131920212223632[[#This Row],[ايراد]]-Table134565789101112131920212223632[[#This Row],[المسحوبات ]]</f>
        <v>2149.01</v>
      </c>
      <c r="F65" s="76" t="str">
        <f>IF(Table134565789101112131920212223632[[#This Row],[التاريخ]]="","",TEXT(Table134565789101112131920212223632[[#This Row],[التاريخ]],"mmmm"))</f>
        <v>July</v>
      </c>
    </row>
    <row r="66" ht="28.5" customHeight="1" spans="1:6">
      <c r="A66" s="74">
        <v>45867</v>
      </c>
      <c r="B66" s="76"/>
      <c r="C66" s="78">
        <f>SUMIFS(Table1345657891011121319202122236[ايراد],Table1345657891011121319202122236[التاريخ],'balance sheet'!A66)</f>
        <v>3000</v>
      </c>
      <c r="D66" s="78">
        <f>SUMIFS(daily!$G$15:$G$12299,daily!$B$15:$B$12299,Table134565789101112131920212223632[[#This Row],[التاريخ]])</f>
        <v>4658.15</v>
      </c>
      <c r="E66" s="288">
        <f>E65+Table134565789101112131920212223632[[#This Row],[ايراد]]-Table134565789101112131920212223632[[#This Row],[المسحوبات ]]</f>
        <v>490.859999999997</v>
      </c>
      <c r="F66" s="76" t="str">
        <f>IF(Table134565789101112131920212223632[[#This Row],[التاريخ]]="","",TEXT(Table134565789101112131920212223632[[#This Row],[التاريخ]],"mmmm"))</f>
        <v>July</v>
      </c>
    </row>
    <row r="67" ht="28.5" customHeight="1" spans="1:6">
      <c r="A67" s="74">
        <v>45868</v>
      </c>
      <c r="B67" s="76"/>
      <c r="C67" s="78">
        <f>SUMIFS(Table1345657891011121319202122236[ايراد],Table1345657891011121319202122236[التاريخ],'balance sheet'!A67)</f>
        <v>0</v>
      </c>
      <c r="D67" s="78">
        <f>SUMIFS(daily!$G$15:$G$12299,daily!$B$15:$B$12299,Table134565789101112131920212223632[[#This Row],[التاريخ]])</f>
        <v>388.36</v>
      </c>
      <c r="E67" s="288">
        <f>E66+Table134565789101112131920212223632[[#This Row],[ايراد]]-Table134565789101112131920212223632[[#This Row],[المسحوبات ]]</f>
        <v>102.499999999997</v>
      </c>
      <c r="F67" s="76" t="str">
        <f>IF(Table134565789101112131920212223632[[#This Row],[التاريخ]]="","",TEXT(Table134565789101112131920212223632[[#This Row],[التاريخ]],"mmmm"))</f>
        <v>July</v>
      </c>
    </row>
    <row r="68" ht="28.5" customHeight="1" spans="1:6">
      <c r="A68" s="74">
        <v>45869</v>
      </c>
      <c r="B68" s="76"/>
      <c r="C68" s="78">
        <f>SUMIFS(Table1345657891011121319202122236[ايراد],Table1345657891011121319202122236[التاريخ],'balance sheet'!A68)</f>
        <v>2000</v>
      </c>
      <c r="D68" s="78">
        <f>SUMIFS(daily!$G$15:$G$12299,daily!$B$15:$B$12299,Table134565789101112131920212223632[[#This Row],[التاريخ]])</f>
        <v>2000</v>
      </c>
      <c r="E68" s="288">
        <f>E67+Table134565789101112131920212223632[[#This Row],[ايراد]]-Table134565789101112131920212223632[[#This Row],[المسحوبات ]]</f>
        <v>102.499999999997</v>
      </c>
      <c r="F68" s="76" t="str">
        <f>IF(Table134565789101112131920212223632[[#This Row],[التاريخ]]="","",TEXT(Table134565789101112131920212223632[[#This Row],[التاريخ]],"mmmm"))</f>
        <v>July</v>
      </c>
    </row>
    <row r="69" ht="28.5" customHeight="1" spans="1:6">
      <c r="A69" s="74">
        <v>45870</v>
      </c>
      <c r="B69" s="76"/>
      <c r="C69" s="78">
        <f>SUMIFS(Table1345657891011121319202122236[ايراد],Table1345657891011121319202122236[التاريخ],'balance sheet'!A69)</f>
        <v>3000</v>
      </c>
      <c r="D69" s="78">
        <f>SUMIFS(daily!$G$15:$G$12299,daily!$B$15:$B$12299,Table134565789101112131920212223632[[#This Row],[التاريخ]])</f>
        <v>2837</v>
      </c>
      <c r="E69" s="288">
        <f>E68+Table134565789101112131920212223632[[#This Row],[ايراد]]-Table134565789101112131920212223632[[#This Row],[المسحوبات ]]</f>
        <v>265.499999999997</v>
      </c>
      <c r="F69" s="76" t="str">
        <f>IF(Table134565789101112131920212223632[[#This Row],[التاريخ]]="","",TEXT(Table134565789101112131920212223632[[#This Row],[التاريخ]],"mmmm"))</f>
        <v>August</v>
      </c>
    </row>
    <row r="70" ht="28.5" customHeight="1" spans="1:6">
      <c r="A70" s="74">
        <v>45871</v>
      </c>
      <c r="B70" s="76"/>
      <c r="C70" s="78">
        <f>SUMIFS(Table1345657891011121319202122236[ايراد],Table1345657891011121319202122236[التاريخ],'balance sheet'!A70)</f>
        <v>800</v>
      </c>
      <c r="D70" s="78">
        <f>SUMIFS(daily!$G$15:$G$12299,daily!$B$15:$B$12299,Table134565789101112131920212223632[[#This Row],[التاريخ]])</f>
        <v>800</v>
      </c>
      <c r="E70" s="288">
        <f>E69+Table134565789101112131920212223632[[#This Row],[ايراد]]-Table134565789101112131920212223632[[#This Row],[المسحوبات ]]</f>
        <v>265.499999999997</v>
      </c>
      <c r="F70" s="76" t="str">
        <f>IF(Table134565789101112131920212223632[[#This Row],[التاريخ]]="","",TEXT(Table134565789101112131920212223632[[#This Row],[التاريخ]],"mmmm"))</f>
        <v>August</v>
      </c>
    </row>
    <row r="71" ht="29.25" customHeight="1" spans="1:6">
      <c r="A71" s="74">
        <v>45872</v>
      </c>
      <c r="B71" s="85"/>
      <c r="C71" s="78">
        <f>SUMIFS(Table1345657891011121319202122236[ايراد],Table1345657891011121319202122236[التاريخ],'balance sheet'!A71)</f>
        <v>11620</v>
      </c>
      <c r="D71" s="78">
        <f>SUMIFS(daily!$G$15:$G$12299,daily!$B$15:$B$12299,Table134565789101112131920212223632[[#This Row],[التاريخ]])</f>
        <v>11662.08</v>
      </c>
      <c r="E71" s="288">
        <f>E70+Table134565789101112131920212223632[[#This Row],[ايراد]]-Table134565789101112131920212223632[[#This Row],[المسحوبات ]]</f>
        <v>223.419999999996</v>
      </c>
      <c r="F71" s="86" t="str">
        <f>IF(Table134565789101112131920212223632[[#This Row],[التاريخ]]="","",TEXT(Table134565789101112131920212223632[[#This Row],[التاريخ]],"mmmm"))</f>
        <v>August</v>
      </c>
    </row>
    <row r="72" ht="28.5" customHeight="1" spans="1:6">
      <c r="A72" s="74"/>
      <c r="B72" s="76"/>
      <c r="C72" s="78"/>
      <c r="D72" s="78"/>
      <c r="E72" s="288"/>
      <c r="F72" s="76" t="str">
        <f>IF(Table134565789101112131920212223632[[#This Row],[التاريخ]]="","",TEXT(Table134565789101112131920212223632[[#This Row],[التاريخ]],"mmmm"))</f>
        <v/>
      </c>
    </row>
    <row r="73" ht="28.5" customHeight="1" spans="1:6">
      <c r="A73" s="74"/>
      <c r="B73" s="76"/>
      <c r="C73" s="78"/>
      <c r="D73" s="78"/>
      <c r="E73" s="288"/>
      <c r="F73" s="76" t="str">
        <f>IF(Table134565789101112131920212223632[[#This Row],[التاريخ]]="","",TEXT(Table134565789101112131920212223632[[#This Row],[التاريخ]],"mmmm"))</f>
        <v/>
      </c>
    </row>
    <row r="74" ht="28.5" customHeight="1" spans="1:6">
      <c r="A74" s="74"/>
      <c r="B74" s="76"/>
      <c r="C74" s="78"/>
      <c r="D74" s="78"/>
      <c r="E74" s="288"/>
      <c r="F74" s="76" t="str">
        <f>IF(Table134565789101112131920212223632[[#This Row],[التاريخ]]="","",TEXT(Table134565789101112131920212223632[[#This Row],[التاريخ]],"mmmm"))</f>
        <v/>
      </c>
    </row>
    <row r="75" ht="28.5" customHeight="1" spans="1:6">
      <c r="A75" s="74"/>
      <c r="B75" s="76"/>
      <c r="C75" s="78"/>
      <c r="D75" s="78"/>
      <c r="E75" s="288"/>
      <c r="F75" s="76" t="str">
        <f>IF(Table134565789101112131920212223632[[#This Row],[التاريخ]]="","",TEXT(Table134565789101112131920212223632[[#This Row],[التاريخ]],"mmmm"))</f>
        <v/>
      </c>
    </row>
    <row r="76" ht="28.5" customHeight="1" spans="1:6">
      <c r="A76" s="74"/>
      <c r="B76" s="76"/>
      <c r="C76" s="78"/>
      <c r="D76" s="78"/>
      <c r="E76" s="288"/>
      <c r="F76" s="76" t="str">
        <f>IF(Table134565789101112131920212223632[[#This Row],[التاريخ]]="","",TEXT(Table134565789101112131920212223632[[#This Row],[التاريخ]],"mmmm"))</f>
        <v/>
      </c>
    </row>
    <row r="77" ht="28.5" customHeight="1" spans="1:6">
      <c r="A77" s="74"/>
      <c r="B77" s="76"/>
      <c r="C77" s="78"/>
      <c r="D77" s="78"/>
      <c r="E77" s="288"/>
      <c r="F77" s="76" t="str">
        <f>IF(Table134565789101112131920212223632[[#This Row],[التاريخ]]="","",TEXT(Table134565789101112131920212223632[[#This Row],[التاريخ]],"mmmm"))</f>
        <v/>
      </c>
    </row>
    <row r="78" ht="28.5" customHeight="1" spans="1:6">
      <c r="A78" s="74"/>
      <c r="B78" s="76"/>
      <c r="C78" s="78"/>
      <c r="D78" s="78"/>
      <c r="E78" s="288"/>
      <c r="F78" s="76" t="str">
        <f>IF(Table134565789101112131920212223632[[#This Row],[التاريخ]]="","",TEXT(Table134565789101112131920212223632[[#This Row],[التاريخ]],"mmmm"))</f>
        <v/>
      </c>
    </row>
    <row r="79" ht="28.5" customHeight="1" spans="1:6">
      <c r="A79" s="74"/>
      <c r="B79" s="76"/>
      <c r="C79" s="78"/>
      <c r="D79" s="78"/>
      <c r="E79" s="288"/>
      <c r="F79" s="76" t="str">
        <f>IF(Table134565789101112131920212223632[[#This Row],[التاريخ]]="","",TEXT(Table134565789101112131920212223632[[#This Row],[التاريخ]],"mmmm"))</f>
        <v/>
      </c>
    </row>
    <row r="80" ht="28.5" customHeight="1" spans="1:6">
      <c r="A80" s="74"/>
      <c r="B80" s="76"/>
      <c r="C80" s="78"/>
      <c r="D80" s="78"/>
      <c r="E80" s="288"/>
      <c r="F80" s="76" t="str">
        <f>IF(Table134565789101112131920212223632[[#This Row],[التاريخ]]="","",TEXT(Table134565789101112131920212223632[[#This Row],[التاريخ]],"mmmm"))</f>
        <v/>
      </c>
    </row>
    <row r="81" ht="28.5" customHeight="1" spans="1:6">
      <c r="A81" s="74"/>
      <c r="B81" s="76"/>
      <c r="C81" s="78"/>
      <c r="D81" s="78"/>
      <c r="E81" s="288"/>
      <c r="F81" s="76" t="str">
        <f>IF(Table134565789101112131920212223632[[#This Row],[التاريخ]]="","",TEXT(Table134565789101112131920212223632[[#This Row],[التاريخ]],"mmmm"))</f>
        <v/>
      </c>
    </row>
    <row r="82" ht="28.5" customHeight="1" spans="1:6">
      <c r="A82" s="74"/>
      <c r="B82" s="76"/>
      <c r="C82" s="78"/>
      <c r="D82" s="78"/>
      <c r="E82" s="288"/>
      <c r="F82" s="76" t="str">
        <f>IF(Table134565789101112131920212223632[[#This Row],[التاريخ]]="","",TEXT(Table134565789101112131920212223632[[#This Row],[التاريخ]],"mmmm"))</f>
        <v/>
      </c>
    </row>
    <row r="83" ht="28.5" customHeight="1" spans="1:6">
      <c r="A83" s="74"/>
      <c r="B83" s="76"/>
      <c r="C83" s="78"/>
      <c r="D83" s="78"/>
      <c r="E83" s="288"/>
      <c r="F83" s="76" t="str">
        <f>IF(Table134565789101112131920212223632[[#This Row],[التاريخ]]="","",TEXT(Table134565789101112131920212223632[[#This Row],[التاريخ]],"mmmm"))</f>
        <v/>
      </c>
    </row>
    <row r="84" ht="28.5" customHeight="1" spans="1:6">
      <c r="A84" s="74"/>
      <c r="B84" s="76"/>
      <c r="C84" s="78"/>
      <c r="D84" s="78"/>
      <c r="E84" s="288"/>
      <c r="F84" s="76" t="str">
        <f>IF(Table134565789101112131920212223632[[#This Row],[التاريخ]]="","",TEXT(Table134565789101112131920212223632[[#This Row],[التاريخ]],"mmmm"))</f>
        <v/>
      </c>
    </row>
    <row r="85" ht="28.5" customHeight="1" spans="1:6">
      <c r="A85" s="74"/>
      <c r="B85" s="76"/>
      <c r="C85" s="78"/>
      <c r="D85" s="78"/>
      <c r="E85" s="288"/>
      <c r="F85" s="76" t="str">
        <f>IF(Table134565789101112131920212223632[[#This Row],[التاريخ]]="","",TEXT(Table134565789101112131920212223632[[#This Row],[التاريخ]],"mmmm"))</f>
        <v/>
      </c>
    </row>
    <row r="86" ht="28.5" customHeight="1" spans="1:6">
      <c r="A86" s="74"/>
      <c r="B86" s="76"/>
      <c r="C86" s="78"/>
      <c r="D86" s="78"/>
      <c r="E86" s="288"/>
      <c r="F86" s="76" t="str">
        <f>IF(Table134565789101112131920212223632[[#This Row],[التاريخ]]="","",TEXT(Table134565789101112131920212223632[[#This Row],[التاريخ]],"mmmm"))</f>
        <v/>
      </c>
    </row>
    <row r="87" ht="28.5" customHeight="1" spans="1:6">
      <c r="A87" s="74"/>
      <c r="B87" s="76"/>
      <c r="C87" s="78"/>
      <c r="D87" s="78"/>
      <c r="E87" s="288"/>
      <c r="F87" s="76" t="str">
        <f>IF(Table134565789101112131920212223632[[#This Row],[التاريخ]]="","",TEXT(Table134565789101112131920212223632[[#This Row],[التاريخ]],"mmmm"))</f>
        <v/>
      </c>
    </row>
    <row r="88" ht="28.5" customHeight="1" spans="1:6">
      <c r="A88" s="74"/>
      <c r="B88" s="76"/>
      <c r="C88" s="78"/>
      <c r="D88" s="78"/>
      <c r="E88" s="288"/>
      <c r="F88" s="76" t="str">
        <f>IF(Table134565789101112131920212223632[[#This Row],[التاريخ]]="","",TEXT(Table134565789101112131920212223632[[#This Row],[التاريخ]],"mmmm"))</f>
        <v/>
      </c>
    </row>
    <row r="89" ht="28.5" customHeight="1" spans="1:6">
      <c r="A89" s="74"/>
      <c r="B89" s="76"/>
      <c r="C89" s="78"/>
      <c r="D89" s="78"/>
      <c r="E89" s="288"/>
      <c r="F89" s="76" t="str">
        <f>IF(Table134565789101112131920212223632[[#This Row],[التاريخ]]="","",TEXT(Table134565789101112131920212223632[[#This Row],[التاريخ]],"mmmm"))</f>
        <v/>
      </c>
    </row>
    <row r="90" ht="28.5" customHeight="1" spans="1:6">
      <c r="A90" s="74"/>
      <c r="B90" s="76"/>
      <c r="C90" s="78"/>
      <c r="D90" s="78"/>
      <c r="E90" s="288"/>
      <c r="F90" s="76" t="str">
        <f>IF(Table134565789101112131920212223632[[#This Row],[التاريخ]]="","",TEXT(Table134565789101112131920212223632[[#This Row],[التاريخ]],"mmmm"))</f>
        <v/>
      </c>
    </row>
    <row r="91" ht="28.5" customHeight="1" spans="1:6">
      <c r="A91" s="74"/>
      <c r="B91" s="76"/>
      <c r="C91" s="78"/>
      <c r="D91" s="78"/>
      <c r="E91" s="288"/>
      <c r="F91" s="76" t="str">
        <f>IF(Table134565789101112131920212223632[[#This Row],[التاريخ]]="","",TEXT(Table134565789101112131920212223632[[#This Row],[التاريخ]],"mmmm"))</f>
        <v/>
      </c>
    </row>
    <row r="92" ht="28.5" customHeight="1" spans="1:6">
      <c r="A92" s="74"/>
      <c r="B92" s="76"/>
      <c r="C92" s="78"/>
      <c r="D92" s="78"/>
      <c r="E92" s="288"/>
      <c r="F92" s="76" t="str">
        <f>IF(Table134565789101112131920212223632[[#This Row],[التاريخ]]="","",TEXT(Table134565789101112131920212223632[[#This Row],[التاريخ]],"mmmm"))</f>
        <v/>
      </c>
    </row>
    <row r="93" ht="28.5" customHeight="1" spans="1:6">
      <c r="A93" s="74"/>
      <c r="B93" s="76"/>
      <c r="C93" s="78"/>
      <c r="D93" s="78"/>
      <c r="E93" s="288"/>
      <c r="F93" s="76" t="str">
        <f>IF(Table134565789101112131920212223632[[#This Row],[التاريخ]]="","",TEXT(Table134565789101112131920212223632[[#This Row],[التاريخ]],"mmmm"))</f>
        <v/>
      </c>
    </row>
    <row r="94" ht="28.5" customHeight="1" spans="1:6">
      <c r="A94" s="74"/>
      <c r="B94" s="76"/>
      <c r="C94" s="78"/>
      <c r="D94" s="78"/>
      <c r="E94" s="288"/>
      <c r="F94" s="76" t="str">
        <f>IF(Table134565789101112131920212223632[[#This Row],[التاريخ]]="","",TEXT(Table134565789101112131920212223632[[#This Row],[التاريخ]],"mmmm"))</f>
        <v/>
      </c>
    </row>
    <row r="95" ht="28.5" customHeight="1" spans="1:6">
      <c r="A95" s="74"/>
      <c r="B95" s="76"/>
      <c r="C95" s="78"/>
      <c r="D95" s="78"/>
      <c r="E95" s="288"/>
      <c r="F95" s="76" t="str">
        <f>IF(Table134565789101112131920212223632[[#This Row],[التاريخ]]="","",TEXT(Table134565789101112131920212223632[[#This Row],[التاريخ]],"mmmm"))</f>
        <v/>
      </c>
    </row>
    <row r="96" ht="28.5" customHeight="1" spans="1:6">
      <c r="A96" s="74"/>
      <c r="B96" s="76"/>
      <c r="C96" s="78"/>
      <c r="D96" s="78"/>
      <c r="E96" s="288"/>
      <c r="F96" s="76" t="str">
        <f>IF(Table134565789101112131920212223632[[#This Row],[التاريخ]]="","",TEXT(Table134565789101112131920212223632[[#This Row],[التاريخ]],"mmmm"))</f>
        <v/>
      </c>
    </row>
    <row r="97" ht="28.5" customHeight="1" spans="1:6">
      <c r="A97" s="74"/>
      <c r="B97" s="76"/>
      <c r="C97" s="78"/>
      <c r="D97" s="78"/>
      <c r="E97" s="288"/>
      <c r="F97" s="76" t="str">
        <f>IF(Table134565789101112131920212223632[[#This Row],[التاريخ]]="","",TEXT(Table134565789101112131920212223632[[#This Row],[التاريخ]],"mmmm"))</f>
        <v/>
      </c>
    </row>
    <row r="98" ht="28.5" customHeight="1" spans="1:6">
      <c r="A98" s="74"/>
      <c r="B98" s="76"/>
      <c r="C98" s="78"/>
      <c r="D98" s="78"/>
      <c r="E98" s="288"/>
      <c r="F98" s="76" t="str">
        <f>IF(Table134565789101112131920212223632[[#This Row],[التاريخ]]="","",TEXT(Table134565789101112131920212223632[[#This Row],[التاريخ]],"mmmm"))</f>
        <v/>
      </c>
    </row>
    <row r="99" ht="28.5" customHeight="1" spans="1:6">
      <c r="A99" s="74"/>
      <c r="B99" s="76"/>
      <c r="C99" s="78"/>
      <c r="D99" s="78"/>
      <c r="E99" s="288"/>
      <c r="F99" s="76" t="str">
        <f>IF(Table134565789101112131920212223632[[#This Row],[التاريخ]]="","",TEXT(Table134565789101112131920212223632[[#This Row],[التاريخ]],"mmmm"))</f>
        <v/>
      </c>
    </row>
    <row r="100" ht="28.5" customHeight="1" spans="1:6">
      <c r="A100" s="74"/>
      <c r="B100" s="76"/>
      <c r="C100" s="78"/>
      <c r="D100" s="78"/>
      <c r="E100" s="288"/>
      <c r="F100" s="76" t="str">
        <f>IF(Table134565789101112131920212223632[[#This Row],[التاريخ]]="","",TEXT(Table134565789101112131920212223632[[#This Row],[التاريخ]],"mmmm"))</f>
        <v/>
      </c>
    </row>
    <row r="101" ht="28.5" customHeight="1" spans="1:6">
      <c r="A101" s="74"/>
      <c r="B101" s="76"/>
      <c r="C101" s="78"/>
      <c r="D101" s="78"/>
      <c r="E101" s="288"/>
      <c r="F101" s="76" t="str">
        <f>IF(Table134565789101112131920212223632[[#This Row],[التاريخ]]="","",TEXT(Table134565789101112131920212223632[[#This Row],[التاريخ]],"mmmm"))</f>
        <v/>
      </c>
    </row>
    <row r="102" ht="28.5" customHeight="1" spans="1:6">
      <c r="A102" s="74"/>
      <c r="B102" s="76"/>
      <c r="C102" s="78"/>
      <c r="D102" s="78"/>
      <c r="E102" s="288"/>
      <c r="F102" s="76" t="str">
        <f>IF(Table134565789101112131920212223632[[#This Row],[التاريخ]]="","",TEXT(Table134565789101112131920212223632[[#This Row],[التاريخ]],"mmmm"))</f>
        <v/>
      </c>
    </row>
    <row r="103" ht="28.5" customHeight="1" spans="1:6">
      <c r="A103" s="74"/>
      <c r="B103" s="76"/>
      <c r="C103" s="78"/>
      <c r="D103" s="78"/>
      <c r="E103" s="288"/>
      <c r="F103" s="76" t="str">
        <f>IF(Table134565789101112131920212223632[[#This Row],[التاريخ]]="","",TEXT(Table134565789101112131920212223632[[#This Row],[التاريخ]],"mmmm"))</f>
        <v/>
      </c>
    </row>
    <row r="104" ht="28.5" customHeight="1" spans="1:6">
      <c r="A104" s="74"/>
      <c r="B104" s="76"/>
      <c r="C104" s="78"/>
      <c r="D104" s="78"/>
      <c r="E104" s="288"/>
      <c r="F104" s="76" t="str">
        <f>IF(Table134565789101112131920212223632[[#This Row],[التاريخ]]="","",TEXT(Table134565789101112131920212223632[[#This Row],[التاريخ]],"mmmm"))</f>
        <v/>
      </c>
    </row>
    <row r="105" ht="28.5" customHeight="1" spans="1:6">
      <c r="A105" s="74"/>
      <c r="B105" s="76"/>
      <c r="C105" s="78"/>
      <c r="D105" s="78"/>
      <c r="E105" s="288"/>
      <c r="F105" s="76" t="str">
        <f>IF(Table134565789101112131920212223632[[#This Row],[التاريخ]]="","",TEXT(Table134565789101112131920212223632[[#This Row],[التاريخ]],"mmmm"))</f>
        <v/>
      </c>
    </row>
    <row r="106" ht="28.5" customHeight="1" spans="1:6">
      <c r="A106" s="74"/>
      <c r="B106" s="76"/>
      <c r="C106" s="78"/>
      <c r="D106" s="78"/>
      <c r="E106" s="288"/>
      <c r="F106" s="76" t="str">
        <f>IF(Table134565789101112131920212223632[[#This Row],[التاريخ]]="","",TEXT(Table134565789101112131920212223632[[#This Row],[التاريخ]],"mmmm"))</f>
        <v/>
      </c>
    </row>
    <row r="107" ht="28.5" customHeight="1" spans="1:6">
      <c r="A107" s="74"/>
      <c r="B107" s="76"/>
      <c r="C107" s="78"/>
      <c r="D107" s="78"/>
      <c r="E107" s="288"/>
      <c r="F107" s="76" t="str">
        <f>IF(Table134565789101112131920212223632[[#This Row],[التاريخ]]="","",TEXT(Table134565789101112131920212223632[[#This Row],[التاريخ]],"mmmm"))</f>
        <v/>
      </c>
    </row>
    <row r="108" ht="28.5" customHeight="1" spans="1:6">
      <c r="A108" s="74"/>
      <c r="B108" s="76"/>
      <c r="C108" s="78"/>
      <c r="D108" s="78"/>
      <c r="E108" s="288"/>
      <c r="F108" s="76" t="str">
        <f>IF(Table134565789101112131920212223632[[#This Row],[التاريخ]]="","",TEXT(Table134565789101112131920212223632[[#This Row],[التاريخ]],"mmmm"))</f>
        <v/>
      </c>
    </row>
    <row r="109" ht="28.5" customHeight="1" spans="1:6">
      <c r="A109" s="74"/>
      <c r="B109" s="76"/>
      <c r="C109" s="78"/>
      <c r="D109" s="78"/>
      <c r="E109" s="288"/>
      <c r="F109" s="76" t="str">
        <f>IF(Table134565789101112131920212223632[[#This Row],[التاريخ]]="","",TEXT(Table134565789101112131920212223632[[#This Row],[التاريخ]],"mmmm"))</f>
        <v/>
      </c>
    </row>
    <row r="110" ht="28.5" customHeight="1" spans="1:6">
      <c r="A110" s="74"/>
      <c r="B110" s="76"/>
      <c r="C110" s="78"/>
      <c r="D110" s="78"/>
      <c r="E110" s="288"/>
      <c r="F110" s="76" t="str">
        <f>IF(Table134565789101112131920212223632[[#This Row],[التاريخ]]="","",TEXT(Table134565789101112131920212223632[[#This Row],[التاريخ]],"mmmm"))</f>
        <v/>
      </c>
    </row>
    <row r="111" ht="28.5" customHeight="1" spans="1:6">
      <c r="A111" s="74"/>
      <c r="B111" s="76"/>
      <c r="C111" s="78"/>
      <c r="D111" s="78"/>
      <c r="E111" s="288"/>
      <c r="F111" s="76" t="str">
        <f>IF(Table134565789101112131920212223632[[#This Row],[التاريخ]]="","",TEXT(Table134565789101112131920212223632[[#This Row],[التاريخ]],"mmmm"))</f>
        <v/>
      </c>
    </row>
    <row r="112" ht="28.5" customHeight="1" spans="1:6">
      <c r="A112" s="74"/>
      <c r="B112" s="76"/>
      <c r="C112" s="78"/>
      <c r="D112" s="78"/>
      <c r="E112" s="288"/>
      <c r="F112" s="76" t="str">
        <f>IF(Table134565789101112131920212223632[[#This Row],[التاريخ]]="","",TEXT(Table134565789101112131920212223632[[#This Row],[التاريخ]],"mmmm"))</f>
        <v/>
      </c>
    </row>
    <row r="113" ht="28.5" customHeight="1" spans="1:6">
      <c r="A113" s="74"/>
      <c r="B113" s="76"/>
      <c r="C113" s="78"/>
      <c r="D113" s="78"/>
      <c r="E113" s="288"/>
      <c r="F113" s="76" t="str">
        <f>IF(Table134565789101112131920212223632[[#This Row],[التاريخ]]="","",TEXT(Table134565789101112131920212223632[[#This Row],[التاريخ]],"mmmm"))</f>
        <v/>
      </c>
    </row>
    <row r="114" ht="28.5" customHeight="1" spans="1:6">
      <c r="A114" s="74"/>
      <c r="B114" s="76"/>
      <c r="C114" s="78"/>
      <c r="D114" s="78"/>
      <c r="E114" s="288"/>
      <c r="F114" s="76" t="str">
        <f>IF(Table134565789101112131920212223632[[#This Row],[التاريخ]]="","",TEXT(Table134565789101112131920212223632[[#This Row],[التاريخ]],"mmmm"))</f>
        <v/>
      </c>
    </row>
    <row r="115" ht="28.5" customHeight="1" spans="1:6">
      <c r="A115" s="74"/>
      <c r="B115" s="76"/>
      <c r="C115" s="78"/>
      <c r="D115" s="78"/>
      <c r="E115" s="288"/>
      <c r="F115" s="76" t="str">
        <f>IF(Table134565789101112131920212223632[[#This Row],[التاريخ]]="","",TEXT(Table134565789101112131920212223632[[#This Row],[التاريخ]],"mmmm"))</f>
        <v/>
      </c>
    </row>
    <row r="116" ht="28.5" customHeight="1" spans="1:6">
      <c r="A116" s="74"/>
      <c r="B116" s="76"/>
      <c r="C116" s="78"/>
      <c r="D116" s="78"/>
      <c r="E116" s="288"/>
      <c r="F116" s="76" t="str">
        <f>IF(Table134565789101112131920212223632[[#This Row],[التاريخ]]="","",TEXT(Table134565789101112131920212223632[[#This Row],[التاريخ]],"mmmm"))</f>
        <v/>
      </c>
    </row>
    <row r="117" ht="28.5" customHeight="1" spans="1:6">
      <c r="A117" s="74"/>
      <c r="B117" s="76"/>
      <c r="C117" s="78"/>
      <c r="D117" s="78"/>
      <c r="E117" s="288"/>
      <c r="F117" s="76" t="str">
        <f>IF(Table134565789101112131920212223632[[#This Row],[التاريخ]]="","",TEXT(Table134565789101112131920212223632[[#This Row],[التاريخ]],"mmmm"))</f>
        <v/>
      </c>
    </row>
    <row r="118" ht="28.5" customHeight="1" spans="1:6">
      <c r="A118" s="74"/>
      <c r="B118" s="76"/>
      <c r="C118" s="78"/>
      <c r="D118" s="78"/>
      <c r="E118" s="288"/>
      <c r="F118" s="76" t="str">
        <f>IF(Table134565789101112131920212223632[[#This Row],[التاريخ]]="","",TEXT(Table134565789101112131920212223632[[#This Row],[التاريخ]],"mmmm"))</f>
        <v/>
      </c>
    </row>
    <row r="119" ht="28.5" customHeight="1" spans="1:6">
      <c r="A119" s="74"/>
      <c r="B119" s="76"/>
      <c r="C119" s="78"/>
      <c r="D119" s="78"/>
      <c r="E119" s="288"/>
      <c r="F119" s="76" t="str">
        <f>IF(Table134565789101112131920212223632[[#This Row],[التاريخ]]="","",TEXT(Table134565789101112131920212223632[[#This Row],[التاريخ]],"mmmm"))</f>
        <v/>
      </c>
    </row>
    <row r="120" ht="28.5" customHeight="1" spans="1:6">
      <c r="A120" s="74"/>
      <c r="B120" s="76"/>
      <c r="C120" s="78"/>
      <c r="D120" s="78"/>
      <c r="E120" s="288"/>
      <c r="F120" s="76" t="str">
        <f>IF(Table134565789101112131920212223632[[#This Row],[التاريخ]]="","",TEXT(Table134565789101112131920212223632[[#This Row],[التاريخ]],"mmmm"))</f>
        <v/>
      </c>
    </row>
    <row r="121" ht="28.5" customHeight="1" spans="1:6">
      <c r="A121" s="74"/>
      <c r="B121" s="76"/>
      <c r="C121" s="78"/>
      <c r="D121" s="78"/>
      <c r="E121" s="288"/>
      <c r="F121" s="76" t="str">
        <f>IF(Table134565789101112131920212223632[[#This Row],[التاريخ]]="","",TEXT(Table134565789101112131920212223632[[#This Row],[التاريخ]],"mmmm"))</f>
        <v/>
      </c>
    </row>
    <row r="122" ht="28.5" customHeight="1" spans="1:6">
      <c r="A122" s="87" t="s">
        <v>1167</v>
      </c>
      <c r="B122" s="87"/>
      <c r="C122" s="88">
        <f>SUBTOTAL(109,Table134565789101112131920212223632[ايراد])</f>
        <v>553520</v>
      </c>
      <c r="D122" s="88">
        <f>SUBTOTAL(109,Table134565789101112131920212223632[المسحوبات ])</f>
        <v>585650.58</v>
      </c>
      <c r="E122" s="88">
        <f>SUBTOTAL(109,Table134565789101112131920212223632[الرصيد])</f>
        <v>889197.62</v>
      </c>
      <c r="F122" s="289"/>
    </row>
  </sheetData>
  <conditionalFormatting sqref="J8">
    <cfRule type="expression" dxfId="1" priority="5">
      <formula>ROW()=CELL("row")</formula>
    </cfRule>
    <cfRule type="expression" dxfId="0" priority="6">
      <formula>ROW()=CELL("row")</formula>
    </cfRule>
    <cfRule type="expression" dxfId="1" priority="7">
      <formula>ROW()=CELL("row")</formula>
    </cfRule>
    <cfRule type="expression" dxfId="0" priority="8">
      <formula>ROW()=CELL("row")</formula>
    </cfRule>
  </conditionalFormatting>
  <conditionalFormatting sqref="V8">
    <cfRule type="expression" dxfId="1" priority="1">
      <formula>ROW()=CELL("row")</formula>
    </cfRule>
    <cfRule type="expression" dxfId="0" priority="2">
      <formula>ROW()=CELL("row")</formula>
    </cfRule>
    <cfRule type="expression" dxfId="1" priority="3">
      <formula>ROW()=CELL("row")</formula>
    </cfRule>
    <cfRule type="expression" dxfId="0" priority="4">
      <formula>ROW()=CELL("row")</formula>
    </cfRule>
  </conditionalFormatting>
  <conditionalFormatting sqref="E1:E3">
    <cfRule type="expression" dxfId="1" priority="22">
      <formula>ROW()=CELL("row")</formula>
    </cfRule>
    <cfRule type="expression" dxfId="0" priority="23">
      <formula>ROW()=CELL("row")</formula>
    </cfRule>
  </conditionalFormatting>
  <dataValidations count="1">
    <dataValidation type="list" showInputMessage="1" showErrorMessage="1" sqref="J8">
      <formula1>$A$10:$A$71</formula1>
    </dataValidation>
  </dataValidations>
  <hyperlinks>
    <hyperlink ref="E1" location="'Home page'!A1" display="Home page"/>
    <hyperlink ref="E2" location="daily!A1" display="daily"/>
    <hyperlink ref="E3" location="الموردين!A1" display="الموردين"/>
    <hyperlink ref="E4" location="sorting!A1" display="sorting"/>
  </hyperlinks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zoomScale="55" zoomScaleNormal="55" workbookViewId="0">
      <selection activeCell="B11" sqref="B11"/>
    </sheetView>
  </sheetViews>
  <sheetFormatPr defaultColWidth="8.95238095238095" defaultRowHeight="15"/>
  <cols>
    <col min="1" max="1" width="29.4190476190476" customWidth="1"/>
    <col min="2" max="2" width="62.7619047619048" customWidth="1"/>
    <col min="3" max="3" width="42.2952380952381" customWidth="1"/>
    <col min="4" max="4" width="52.8380952380952" customWidth="1"/>
    <col min="5" max="5" width="34.8190476190476" customWidth="1"/>
    <col min="6" max="7" width="22.3047619047619" customWidth="1"/>
    <col min="8" max="8" width="52.5904761904762" customWidth="1"/>
    <col min="9" max="9" width="23.047619047619" customWidth="1"/>
    <col min="11" max="11" width="20.8380952380952" customWidth="1"/>
    <col min="12" max="12" width="26.7238095238095" customWidth="1"/>
    <col min="13" max="13" width="68.1619047619048" customWidth="1"/>
    <col min="14" max="14" width="15.3238095238095" customWidth="1"/>
    <col min="15" max="15" width="21.3238095238095" customWidth="1"/>
    <col min="16" max="16" width="10.1714285714286" customWidth="1"/>
    <col min="17" max="17" width="10.6666666666667" customWidth="1"/>
    <col min="18" max="18" width="12.2571428571429" customWidth="1"/>
    <col min="19" max="19" width="19.7333333333333" customWidth="1"/>
    <col min="20" max="20" width="12.2571428571429" customWidth="1"/>
    <col min="21" max="21" width="7.22857142857143" customWidth="1"/>
    <col min="22" max="22" width="10.1714285714286" customWidth="1"/>
    <col min="23" max="24" width="12.2571428571429" customWidth="1"/>
    <col min="25" max="25" width="11.0285714285714" customWidth="1"/>
    <col min="26" max="26" width="7.84761904761905" customWidth="1"/>
    <col min="27" max="27" width="10.1714285714286" customWidth="1"/>
    <col min="28" max="28" width="14.5904761904762" customWidth="1"/>
    <col min="29" max="29" width="12.2571428571429" customWidth="1"/>
    <col min="30" max="30" width="10.5428571428571" customWidth="1"/>
    <col min="31" max="31" width="12.2571428571429" customWidth="1"/>
  </cols>
  <sheetData>
    <row r="1" ht="32.25" customHeight="1" spans="1:16">
      <c r="A1" s="254"/>
      <c r="B1" s="53"/>
      <c r="C1" s="54"/>
      <c r="D1" s="255" t="s">
        <v>0</v>
      </c>
      <c r="E1" s="56"/>
      <c r="I1" s="256"/>
      <c r="P1" s="277" t="s">
        <v>1168</v>
      </c>
    </row>
    <row r="2" ht="30" customHeight="1" spans="1:5">
      <c r="A2" s="58"/>
      <c r="B2" s="283"/>
      <c r="C2" s="92"/>
      <c r="D2" s="255" t="s">
        <v>914</v>
      </c>
      <c r="E2" s="91"/>
    </row>
    <row r="3" ht="33" customHeight="1" spans="1:13">
      <c r="A3" s="257"/>
      <c r="B3" s="258"/>
      <c r="C3" s="89"/>
      <c r="D3" s="255" t="s">
        <v>916</v>
      </c>
      <c r="E3" s="61"/>
      <c r="F3" t="s">
        <v>311</v>
      </c>
      <c r="H3" s="284"/>
      <c r="I3" s="252"/>
      <c r="J3" s="252"/>
      <c r="K3" s="252"/>
      <c r="L3" s="252"/>
      <c r="M3" s="252"/>
    </row>
    <row r="4" ht="29.25" customHeight="1" spans="1:8">
      <c r="A4" s="257"/>
      <c r="B4" s="258"/>
      <c r="C4" s="89"/>
      <c r="D4" s="260" t="s">
        <v>919</v>
      </c>
      <c r="E4" s="61"/>
      <c r="H4" s="275"/>
    </row>
    <row r="5" ht="28.5" customHeight="1" spans="1:8">
      <c r="A5" s="257"/>
      <c r="B5" s="258"/>
      <c r="C5" s="89"/>
      <c r="D5" s="62"/>
      <c r="E5" s="89"/>
      <c r="F5" s="262"/>
      <c r="G5" s="262"/>
      <c r="H5" s="275"/>
    </row>
    <row r="6" ht="28.5" customHeight="1" spans="1:8">
      <c r="A6" s="64"/>
      <c r="B6" s="89"/>
      <c r="C6" s="89"/>
      <c r="D6" s="65">
        <f ca="1">TODAY()</f>
        <v>45873</v>
      </c>
      <c r="E6" s="59"/>
      <c r="H6" s="275"/>
    </row>
    <row r="7" ht="29.25" customHeight="1" spans="1:11">
      <c r="A7" s="64"/>
      <c r="B7" s="91"/>
      <c r="C7" s="89"/>
      <c r="D7" s="66"/>
      <c r="E7" s="59"/>
      <c r="H7" s="275"/>
      <c r="K7" s="278"/>
    </row>
    <row r="8" ht="29.25" customHeight="1" spans="1:31">
      <c r="A8" s="63" t="str">
        <f>IF(A1=0,"مطابق","غير مطابق")</f>
        <v>مطابق</v>
      </c>
      <c r="B8" s="89"/>
      <c r="C8" s="263"/>
      <c r="D8" s="96"/>
      <c r="E8" s="264"/>
      <c r="H8" s="275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</row>
    <row r="9" ht="28.5" customHeight="1" spans="1:31">
      <c r="A9" s="68" t="s">
        <v>7</v>
      </c>
      <c r="B9" s="70" t="s">
        <v>1169</v>
      </c>
      <c r="C9" s="71" t="s">
        <v>1170</v>
      </c>
      <c r="D9" s="71" t="s">
        <v>1171</v>
      </c>
      <c r="E9" s="72" t="s">
        <v>1172</v>
      </c>
      <c r="F9" s="285" t="s">
        <v>21</v>
      </c>
      <c r="G9" s="285" t="s">
        <v>1173</v>
      </c>
      <c r="H9" s="285" t="s">
        <v>1174</v>
      </c>
      <c r="K9" s="34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  <c r="AE9" s="275"/>
    </row>
    <row r="10" ht="28.5" customHeight="1" spans="1:12">
      <c r="A10" s="74">
        <v>45822</v>
      </c>
      <c r="B10" s="76" t="s">
        <v>1175</v>
      </c>
      <c r="C10" s="286">
        <v>1145905205</v>
      </c>
      <c r="D10" s="287" t="s">
        <v>1176</v>
      </c>
      <c r="E10" s="288">
        <v>500</v>
      </c>
      <c r="F10" s="76" t="str">
        <f>IF(Table134565789101112131920212223632_5[[#This Row],[التاريخ]]="","",TEXT(Table134565789101112131920212223632_5[[#This Row],[التاريخ]],"mmmm"))</f>
        <v>June</v>
      </c>
      <c r="G10" s="76"/>
      <c r="H10" s="76" t="s">
        <v>1177</v>
      </c>
      <c r="K10" s="34"/>
      <c r="L10" s="275"/>
    </row>
    <row r="11" ht="28.5" customHeight="1" spans="1:11">
      <c r="A11" s="74">
        <v>45822</v>
      </c>
      <c r="B11" s="76" t="s">
        <v>1178</v>
      </c>
      <c r="C11" s="286">
        <v>1124678308</v>
      </c>
      <c r="D11" s="78" t="s">
        <v>1179</v>
      </c>
      <c r="E11" s="288">
        <v>600</v>
      </c>
      <c r="F11" s="76" t="str">
        <f>IF(Table134565789101112131920212223632_5[[#This Row],[التاريخ]]="","",TEXT(Table134565789101112131920212223632_5[[#This Row],[التاريخ]],"mmmm"))</f>
        <v>June</v>
      </c>
      <c r="G11" s="76"/>
      <c r="H11" s="76" t="s">
        <v>1180</v>
      </c>
      <c r="K11" s="34"/>
    </row>
    <row r="12" ht="28.5" customHeight="1" spans="1:11">
      <c r="A12" s="74">
        <v>45824</v>
      </c>
      <c r="B12" s="76" t="s">
        <v>1181</v>
      </c>
      <c r="C12" s="286">
        <v>1092158815</v>
      </c>
      <c r="D12" s="78" t="s">
        <v>1182</v>
      </c>
      <c r="E12" s="288">
        <v>500</v>
      </c>
      <c r="F12" s="76" t="str">
        <f>IF(Table134565789101112131920212223632_5[[#This Row],[التاريخ]]="","",TEXT(Table134565789101112131920212223632_5[[#This Row],[التاريخ]],"mmmm"))</f>
        <v>June</v>
      </c>
      <c r="G12" s="76"/>
      <c r="H12" s="76"/>
      <c r="I12" s="275"/>
      <c r="K12" s="34"/>
    </row>
    <row r="13" ht="28.5" customHeight="1" spans="1:26">
      <c r="A13" s="74"/>
      <c r="B13" s="76" t="s">
        <v>1183</v>
      </c>
      <c r="C13" s="286">
        <v>1014528800</v>
      </c>
      <c r="D13" s="78" t="s">
        <v>1184</v>
      </c>
      <c r="E13" s="288">
        <v>300</v>
      </c>
      <c r="F13" s="76" t="str">
        <f>IF(Table134565789101112131920212223632_5[[#This Row],[التاريخ]]="","",TEXT(Table134565789101112131920212223632_5[[#This Row],[التاريخ]],"mmmm"))</f>
        <v/>
      </c>
      <c r="G13" s="76"/>
      <c r="H13" s="76"/>
      <c r="K13" s="279"/>
      <c r="L13" s="280"/>
      <c r="M13" s="280"/>
      <c r="N13" s="280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ht="28.5" customHeight="1" spans="1:26">
      <c r="A14" s="74"/>
      <c r="B14" s="76"/>
      <c r="C14" s="78"/>
      <c r="D14" s="78"/>
      <c r="E14" s="288"/>
      <c r="F14" s="76" t="str">
        <f>IF(Table134565789101112131920212223632_5[[#This Row],[التاريخ]]="","",TEXT(Table134565789101112131920212223632_5[[#This Row],[التاريخ]],"mmmm"))</f>
        <v/>
      </c>
      <c r="G14" s="76"/>
      <c r="H14" s="76"/>
      <c r="K14" s="279"/>
      <c r="L14" s="280"/>
      <c r="M14" s="280"/>
      <c r="N14" s="280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ht="28.5" customHeight="1" spans="1:26">
      <c r="A15" s="74"/>
      <c r="B15" s="76"/>
      <c r="C15" s="78"/>
      <c r="D15" s="78"/>
      <c r="E15" s="288"/>
      <c r="F15" s="76" t="str">
        <f>IF(Table134565789101112131920212223632_5[[#This Row],[التاريخ]]="","",TEXT(Table134565789101112131920212223632_5[[#This Row],[التاريخ]],"mmmm"))</f>
        <v/>
      </c>
      <c r="G15" s="76"/>
      <c r="H15" s="76"/>
      <c r="K15" s="279"/>
      <c r="L15" s="280"/>
      <c r="M15" s="280"/>
      <c r="N15" s="280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ht="28.5" customHeight="1" spans="1:26">
      <c r="A16" s="74"/>
      <c r="B16" s="76"/>
      <c r="C16" s="78"/>
      <c r="D16" s="78"/>
      <c r="E16" s="288"/>
      <c r="F16" s="76" t="str">
        <f>IF(Table134565789101112131920212223632_5[[#This Row],[التاريخ]]="","",TEXT(Table134565789101112131920212223632_5[[#This Row],[التاريخ]],"mmmm"))</f>
        <v/>
      </c>
      <c r="G16" s="76"/>
      <c r="H16" s="76"/>
      <c r="K16" s="279"/>
      <c r="L16" s="280"/>
      <c r="M16" s="280"/>
      <c r="N16" s="280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ht="28.5" customHeight="1" spans="1:26">
      <c r="A17" s="74"/>
      <c r="B17" s="76"/>
      <c r="C17" s="78"/>
      <c r="D17" s="78"/>
      <c r="E17" s="288"/>
      <c r="F17" s="76" t="str">
        <f>IF(Table134565789101112131920212223632_5[[#This Row],[التاريخ]]="","",TEXT(Table134565789101112131920212223632_5[[#This Row],[التاريخ]],"mmmm"))</f>
        <v/>
      </c>
      <c r="G17" s="76"/>
      <c r="H17" s="76"/>
      <c r="K17" s="279"/>
      <c r="L17" s="280"/>
      <c r="M17" s="280"/>
      <c r="N17" s="280"/>
      <c r="O17" s="162"/>
      <c r="P17" s="162"/>
      <c r="Q17" s="162"/>
      <c r="R17" s="162"/>
      <c r="S17" s="162" t="s">
        <v>5</v>
      </c>
      <c r="T17" s="162"/>
      <c r="U17" s="162"/>
      <c r="V17" s="162"/>
      <c r="W17" s="162"/>
      <c r="X17" s="162"/>
      <c r="Y17" s="162"/>
      <c r="Z17" s="162"/>
    </row>
    <row r="18" ht="28.5" customHeight="1" spans="1:26">
      <c r="A18" s="74"/>
      <c r="B18" s="76"/>
      <c r="C18" s="78"/>
      <c r="D18" s="78"/>
      <c r="E18" s="288"/>
      <c r="F18" s="76" t="str">
        <f>IF(Table134565789101112131920212223632_5[[#This Row],[التاريخ]]="","",TEXT(Table134565789101112131920212223632_5[[#This Row],[التاريخ]],"mmmm"))</f>
        <v/>
      </c>
      <c r="G18" s="76"/>
      <c r="H18" s="76"/>
      <c r="K18" s="279"/>
      <c r="L18" s="280"/>
      <c r="M18" s="280"/>
      <c r="N18" s="280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ht="28.5" customHeight="1" spans="1:26">
      <c r="A19" s="74"/>
      <c r="B19" s="76"/>
      <c r="C19" s="78"/>
      <c r="D19" s="78"/>
      <c r="E19" s="288"/>
      <c r="F19" s="76" t="str">
        <f>IF(Table134565789101112131920212223632_5[[#This Row],[التاريخ]]="","",TEXT(Table134565789101112131920212223632_5[[#This Row],[التاريخ]],"mmmm"))</f>
        <v/>
      </c>
      <c r="G19" s="76"/>
      <c r="H19" s="76"/>
      <c r="K19" s="279"/>
      <c r="L19" s="280"/>
      <c r="M19" s="280"/>
      <c r="N19" s="280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ht="28.5" customHeight="1" spans="1:26">
      <c r="A20" s="74"/>
      <c r="B20" s="76"/>
      <c r="C20" s="78"/>
      <c r="D20" s="78"/>
      <c r="E20" s="288"/>
      <c r="F20" s="76" t="str">
        <f>IF(Table134565789101112131920212223632_5[[#This Row],[التاريخ]]="","",TEXT(Table134565789101112131920212223632_5[[#This Row],[التاريخ]],"mmmm"))</f>
        <v/>
      </c>
      <c r="G20" s="76"/>
      <c r="H20" s="76"/>
      <c r="K20" s="279"/>
      <c r="L20" s="280"/>
      <c r="M20" s="280"/>
      <c r="N20" s="280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ht="28.5" customHeight="1" spans="1:26">
      <c r="A21" s="74"/>
      <c r="B21" s="76"/>
      <c r="C21" s="78"/>
      <c r="D21" s="78"/>
      <c r="E21" s="288"/>
      <c r="F21" s="76" t="str">
        <f>IF(Table134565789101112131920212223632_5[[#This Row],[التاريخ]]="","",TEXT(Table134565789101112131920212223632_5[[#This Row],[التاريخ]],"mmmm"))</f>
        <v/>
      </c>
      <c r="G21" s="76"/>
      <c r="H21" s="76"/>
      <c r="K21" s="279"/>
      <c r="L21" s="280"/>
      <c r="M21" s="280"/>
      <c r="N21" s="280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ht="28.5" customHeight="1" spans="1:26">
      <c r="A22" s="74"/>
      <c r="B22" s="76"/>
      <c r="C22" s="78"/>
      <c r="D22" s="78"/>
      <c r="E22" s="76"/>
      <c r="F22" s="76" t="str">
        <f>IF(Table134565789101112131920212223632_5[[#This Row],[التاريخ]]="","",TEXT(Table134565789101112131920212223632_5[[#This Row],[التاريخ]],"mmmm"))</f>
        <v/>
      </c>
      <c r="G22" s="76"/>
      <c r="H22" s="76"/>
      <c r="K22" s="279"/>
      <c r="L22" s="280"/>
      <c r="M22" s="280"/>
      <c r="N22" s="280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ht="28.5" customHeight="1" spans="1:26">
      <c r="A23" s="74"/>
      <c r="B23" s="76"/>
      <c r="C23" s="78"/>
      <c r="D23" s="78"/>
      <c r="E23" s="76"/>
      <c r="F23" s="76" t="str">
        <f>IF(Table134565789101112131920212223632_5[[#This Row],[التاريخ]]="","",TEXT(Table134565789101112131920212223632_5[[#This Row],[التاريخ]],"mmmm"))</f>
        <v/>
      </c>
      <c r="G23" s="76"/>
      <c r="H23" s="76"/>
      <c r="K23" s="279"/>
      <c r="L23" s="280"/>
      <c r="M23" s="280"/>
      <c r="N23" s="280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ht="28.5" customHeight="1" spans="1:26">
      <c r="A24" s="74"/>
      <c r="B24" s="76"/>
      <c r="C24" s="78"/>
      <c r="D24" s="78"/>
      <c r="E24" s="76"/>
      <c r="F24" s="76" t="str">
        <f>IF(Table134565789101112131920212223632_5[[#This Row],[التاريخ]]="","",TEXT(Table134565789101112131920212223632_5[[#This Row],[التاريخ]],"mmmm"))</f>
        <v/>
      </c>
      <c r="G24" s="76"/>
      <c r="H24" s="76"/>
      <c r="K24" s="279"/>
      <c r="L24" s="280"/>
      <c r="M24" s="280"/>
      <c r="N24" s="280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ht="28.5" customHeight="1" spans="1:26">
      <c r="A25" s="74"/>
      <c r="B25" s="76"/>
      <c r="C25" s="78"/>
      <c r="D25" s="78"/>
      <c r="E25" s="76"/>
      <c r="F25" s="76" t="str">
        <f>IF(Table134565789101112131920212223632_5[[#This Row],[التاريخ]]="","",TEXT(Table134565789101112131920212223632_5[[#This Row],[التاريخ]],"mmmm"))</f>
        <v/>
      </c>
      <c r="G25" s="76"/>
      <c r="H25" s="76"/>
      <c r="K25" s="279"/>
      <c r="L25" s="280"/>
      <c r="M25" s="280"/>
      <c r="N25" s="280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ht="28.5" customHeight="1" spans="1:26">
      <c r="A26" s="74"/>
      <c r="B26" s="76"/>
      <c r="C26" s="78"/>
      <c r="D26" s="78"/>
      <c r="E26" s="76"/>
      <c r="F26" s="76" t="str">
        <f>IF(Table134565789101112131920212223632_5[[#This Row],[التاريخ]]="","",TEXT(Table134565789101112131920212223632_5[[#This Row],[التاريخ]],"mmmm"))</f>
        <v/>
      </c>
      <c r="G26" s="76"/>
      <c r="H26" s="76"/>
      <c r="K26" s="279"/>
      <c r="L26" s="280"/>
      <c r="M26" s="280"/>
      <c r="N26" s="280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ht="28.5" customHeight="1" spans="1:26">
      <c r="A27" s="74"/>
      <c r="B27" s="76"/>
      <c r="C27" s="78"/>
      <c r="D27" s="78"/>
      <c r="E27" s="76"/>
      <c r="F27" s="76" t="str">
        <f>IF(Table134565789101112131920212223632_5[[#This Row],[التاريخ]]="","",TEXT(Table134565789101112131920212223632_5[[#This Row],[التاريخ]],"mmmm"))</f>
        <v/>
      </c>
      <c r="G27" s="76"/>
      <c r="H27" s="76"/>
      <c r="K27" s="279"/>
      <c r="L27" s="280"/>
      <c r="M27" s="280"/>
      <c r="N27" s="280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ht="28.5" customHeight="1" spans="1:26">
      <c r="A28" s="74"/>
      <c r="B28" s="76"/>
      <c r="C28" s="78"/>
      <c r="D28" s="78"/>
      <c r="E28" s="76"/>
      <c r="F28" s="76" t="str">
        <f>IF(Table134565789101112131920212223632_5[[#This Row],[التاريخ]]="","",TEXT(Table134565789101112131920212223632_5[[#This Row],[التاريخ]],"mmmm"))</f>
        <v/>
      </c>
      <c r="G28" s="76"/>
      <c r="H28" s="76"/>
      <c r="K28" s="279"/>
      <c r="L28" s="280"/>
      <c r="M28" s="280"/>
      <c r="N28" s="280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ht="28.5" customHeight="1" spans="1:26">
      <c r="A29" s="74"/>
      <c r="B29" s="76"/>
      <c r="C29" s="78"/>
      <c r="D29" s="78"/>
      <c r="E29" s="76"/>
      <c r="F29" s="76" t="str">
        <f>IF(Table134565789101112131920212223632_5[[#This Row],[التاريخ]]="","",TEXT(Table134565789101112131920212223632_5[[#This Row],[التاريخ]],"mmmm"))</f>
        <v/>
      </c>
      <c r="G29" s="76"/>
      <c r="H29" s="76"/>
      <c r="K29" s="279"/>
      <c r="L29" s="280"/>
      <c r="M29" s="280"/>
      <c r="N29" s="280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ht="28.5" customHeight="1" spans="1:26">
      <c r="A30" s="74"/>
      <c r="B30" s="76"/>
      <c r="C30" s="78"/>
      <c r="D30" s="78"/>
      <c r="E30" s="76"/>
      <c r="F30" s="76" t="str">
        <f>IF(Table134565789101112131920212223632_5[[#This Row],[التاريخ]]="","",TEXT(Table134565789101112131920212223632_5[[#This Row],[التاريخ]],"mmmm"))</f>
        <v/>
      </c>
      <c r="G30" s="76"/>
      <c r="H30" s="76"/>
      <c r="K30" s="279"/>
      <c r="L30" s="280"/>
      <c r="M30" s="280"/>
      <c r="N30" s="280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ht="28.5" customHeight="1" spans="1:26">
      <c r="A31" s="74"/>
      <c r="B31" s="76"/>
      <c r="C31" s="78"/>
      <c r="D31" s="78"/>
      <c r="E31" s="76"/>
      <c r="F31" s="76" t="str">
        <f>IF(Table134565789101112131920212223632_5[[#This Row],[التاريخ]]="","",TEXT(Table134565789101112131920212223632_5[[#This Row],[التاريخ]],"mmmm"))</f>
        <v/>
      </c>
      <c r="G31" s="76"/>
      <c r="H31" s="76"/>
      <c r="K31" s="279"/>
      <c r="L31" s="280"/>
      <c r="M31" s="280"/>
      <c r="N31" s="280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ht="28.5" customHeight="1" spans="1:26">
      <c r="A32" s="74"/>
      <c r="B32" s="76"/>
      <c r="C32" s="78"/>
      <c r="D32" s="78"/>
      <c r="E32" s="76"/>
      <c r="F32" s="76" t="str">
        <f>IF(Table134565789101112131920212223632_5[[#This Row],[التاريخ]]="","",TEXT(Table134565789101112131920212223632_5[[#This Row],[التاريخ]],"mmmm"))</f>
        <v/>
      </c>
      <c r="G32" s="76"/>
      <c r="H32" s="76"/>
      <c r="K32" s="279"/>
      <c r="L32" s="280"/>
      <c r="M32" s="280"/>
      <c r="N32" s="280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ht="28.5" customHeight="1" spans="1:26">
      <c r="A33" s="74"/>
      <c r="B33" s="76"/>
      <c r="C33" s="78"/>
      <c r="D33" s="78"/>
      <c r="E33" s="76"/>
      <c r="F33" s="76" t="str">
        <f>IF(Table134565789101112131920212223632_5[[#This Row],[التاريخ]]="","",TEXT(Table134565789101112131920212223632_5[[#This Row],[التاريخ]],"mmmm"))</f>
        <v/>
      </c>
      <c r="G33" s="76"/>
      <c r="H33" s="76"/>
      <c r="K33" s="279"/>
      <c r="L33" s="280"/>
      <c r="M33" s="280"/>
      <c r="N33" s="280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ht="28.5" customHeight="1" spans="1:26">
      <c r="A34" s="74"/>
      <c r="B34" s="76"/>
      <c r="C34" s="78"/>
      <c r="D34" s="78"/>
      <c r="E34" s="76"/>
      <c r="F34" s="76" t="str">
        <f>IF(Table134565789101112131920212223632_5[[#This Row],[التاريخ]]="","",TEXT(Table134565789101112131920212223632_5[[#This Row],[التاريخ]],"mmmm"))</f>
        <v/>
      </c>
      <c r="G34" s="76"/>
      <c r="H34" s="76"/>
      <c r="K34" s="279"/>
      <c r="L34" s="280"/>
      <c r="M34" s="280"/>
      <c r="N34" s="280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ht="28.5" customHeight="1" spans="1:26">
      <c r="A35" s="74"/>
      <c r="B35" s="76"/>
      <c r="C35" s="78"/>
      <c r="D35" s="78"/>
      <c r="E35" s="76"/>
      <c r="F35" s="76" t="str">
        <f>IF(Table134565789101112131920212223632_5[[#This Row],[التاريخ]]="","",TEXT(Table134565789101112131920212223632_5[[#This Row],[التاريخ]],"mmmm"))</f>
        <v/>
      </c>
      <c r="G35" s="76"/>
      <c r="H35" s="76"/>
      <c r="K35" s="279"/>
      <c r="L35" s="280"/>
      <c r="M35" s="280"/>
      <c r="N35" s="280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ht="28.5" customHeight="1" spans="1:26">
      <c r="A36" s="74"/>
      <c r="B36" s="76"/>
      <c r="C36" s="78"/>
      <c r="D36" s="78"/>
      <c r="E36" s="76"/>
      <c r="F36" s="76" t="str">
        <f>IF(Table134565789101112131920212223632_5[[#This Row],[التاريخ]]="","",TEXT(Table134565789101112131920212223632_5[[#This Row],[التاريخ]],"mmmm"))</f>
        <v/>
      </c>
      <c r="G36" s="76"/>
      <c r="H36" s="76"/>
      <c r="K36" s="279"/>
      <c r="L36" s="280"/>
      <c r="M36" s="280"/>
      <c r="N36" s="280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ht="28.5" customHeight="1" spans="1:26">
      <c r="A37" s="74"/>
      <c r="B37" s="76"/>
      <c r="C37" s="78"/>
      <c r="D37" s="78"/>
      <c r="E37" s="76"/>
      <c r="F37" s="76" t="str">
        <f>IF(Table134565789101112131920212223632_5[[#This Row],[التاريخ]]="","",TEXT(Table134565789101112131920212223632_5[[#This Row],[التاريخ]],"mmmm"))</f>
        <v/>
      </c>
      <c r="G37" s="76"/>
      <c r="H37" s="76"/>
      <c r="K37" s="279"/>
      <c r="L37" s="280"/>
      <c r="M37" s="280"/>
      <c r="N37" s="280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ht="28.5" customHeight="1" spans="1:26">
      <c r="A38" s="74"/>
      <c r="B38" s="76"/>
      <c r="C38" s="78"/>
      <c r="D38" s="78"/>
      <c r="E38" s="76"/>
      <c r="F38" s="76" t="str">
        <f>IF(Table134565789101112131920212223632_5[[#This Row],[التاريخ]]="","",TEXT(Table134565789101112131920212223632_5[[#This Row],[التاريخ]],"mmmm"))</f>
        <v/>
      </c>
      <c r="G38" s="76"/>
      <c r="H38" s="76"/>
      <c r="K38" s="279"/>
      <c r="L38" s="280"/>
      <c r="M38" s="280"/>
      <c r="N38" s="280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ht="28.5" customHeight="1" spans="1:26">
      <c r="A39" s="74"/>
      <c r="B39" s="76"/>
      <c r="C39" s="78"/>
      <c r="D39" s="78"/>
      <c r="E39" s="76"/>
      <c r="F39" s="76" t="str">
        <f>IF(Table134565789101112131920212223632_5[[#This Row],[التاريخ]]="","",TEXT(Table134565789101112131920212223632_5[[#This Row],[التاريخ]],"mmmm"))</f>
        <v/>
      </c>
      <c r="G39" s="76"/>
      <c r="H39" s="76"/>
      <c r="K39" s="279"/>
      <c r="L39" s="280"/>
      <c r="M39" s="280"/>
      <c r="N39" s="280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ht="28.5" customHeight="1" spans="1:26">
      <c r="A40" s="74"/>
      <c r="B40" s="76"/>
      <c r="C40" s="78"/>
      <c r="D40" s="78"/>
      <c r="E40" s="76"/>
      <c r="F40" s="76" t="str">
        <f>IF(Table134565789101112131920212223632_5[[#This Row],[التاريخ]]="","",TEXT(Table134565789101112131920212223632_5[[#This Row],[التاريخ]],"mmmm"))</f>
        <v/>
      </c>
      <c r="G40" s="76"/>
      <c r="H40" s="76"/>
      <c r="K40" s="279"/>
      <c r="L40" s="280"/>
      <c r="M40" s="280"/>
      <c r="N40" s="280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ht="28.5" customHeight="1" spans="1:26">
      <c r="A41" s="74"/>
      <c r="B41" s="76"/>
      <c r="C41" s="78"/>
      <c r="D41" s="78"/>
      <c r="E41" s="76"/>
      <c r="F41" s="76" t="str">
        <f>IF(Table134565789101112131920212223632_5[[#This Row],[التاريخ]]="","",TEXT(Table134565789101112131920212223632_5[[#This Row],[التاريخ]],"mmmm"))</f>
        <v/>
      </c>
      <c r="G41" s="76"/>
      <c r="H41" s="76"/>
      <c r="K41" s="279"/>
      <c r="L41" s="280"/>
      <c r="M41" s="280"/>
      <c r="N41" s="280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ht="28.5" customHeight="1" spans="1:26">
      <c r="A42" s="74"/>
      <c r="B42" s="76"/>
      <c r="C42" s="78"/>
      <c r="D42" s="78"/>
      <c r="E42" s="76"/>
      <c r="F42" s="76" t="str">
        <f>IF(Table134565789101112131920212223632_5[[#This Row],[التاريخ]]="","",TEXT(Table134565789101112131920212223632_5[[#This Row],[التاريخ]],"mmmm"))</f>
        <v/>
      </c>
      <c r="G42" s="76"/>
      <c r="H42" s="76"/>
      <c r="K42" s="279"/>
      <c r="L42" s="280"/>
      <c r="M42" s="280"/>
      <c r="N42" s="280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ht="28.5" customHeight="1" spans="1:26">
      <c r="A43" s="74"/>
      <c r="B43" s="76"/>
      <c r="C43" s="78"/>
      <c r="D43" s="78"/>
      <c r="E43" s="76"/>
      <c r="F43" s="76" t="str">
        <f>IF(Table134565789101112131920212223632_5[[#This Row],[التاريخ]]="","",TEXT(Table134565789101112131920212223632_5[[#This Row],[التاريخ]],"mmmm"))</f>
        <v/>
      </c>
      <c r="G43" s="76"/>
      <c r="H43" s="76"/>
      <c r="K43" s="279"/>
      <c r="L43" s="280"/>
      <c r="M43" s="280"/>
      <c r="N43" s="280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ht="28.5" customHeight="1" spans="1:26">
      <c r="A44" s="74"/>
      <c r="B44" s="76"/>
      <c r="C44" s="78"/>
      <c r="D44" s="78"/>
      <c r="E44" s="76"/>
      <c r="F44" s="76" t="str">
        <f>IF(Table134565789101112131920212223632_5[[#This Row],[التاريخ]]="","",TEXT(Table134565789101112131920212223632_5[[#This Row],[التاريخ]],"mmmm"))</f>
        <v/>
      </c>
      <c r="G44" s="76"/>
      <c r="H44" s="76"/>
      <c r="K44" s="279"/>
      <c r="L44" s="280"/>
      <c r="M44" s="280"/>
      <c r="N44" s="280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ht="28.5" customHeight="1" spans="1:26">
      <c r="A45" s="74"/>
      <c r="B45" s="76"/>
      <c r="C45" s="78"/>
      <c r="D45" s="78"/>
      <c r="E45" s="76"/>
      <c r="F45" s="76" t="str">
        <f>IF(Table134565789101112131920212223632_5[[#This Row],[التاريخ]]="","",TEXT(Table134565789101112131920212223632_5[[#This Row],[التاريخ]],"mmmm"))</f>
        <v/>
      </c>
      <c r="G45" s="76"/>
      <c r="H45" s="76"/>
      <c r="K45" s="279"/>
      <c r="L45" s="280"/>
      <c r="M45" s="280"/>
      <c r="N45" s="280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ht="28.5" customHeight="1" spans="1:26">
      <c r="A46" s="74"/>
      <c r="B46" s="76"/>
      <c r="C46" s="78"/>
      <c r="D46" s="78"/>
      <c r="E46" s="76"/>
      <c r="F46" s="76" t="str">
        <f>IF(Table134565789101112131920212223632_5[[#This Row],[التاريخ]]="","",TEXT(Table134565789101112131920212223632_5[[#This Row],[التاريخ]],"mmmm"))</f>
        <v/>
      </c>
      <c r="G46" s="76"/>
      <c r="H46" s="76"/>
      <c r="K46" s="279"/>
      <c r="L46" s="280"/>
      <c r="M46" s="280"/>
      <c r="N46" s="280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ht="28.5" customHeight="1" spans="1:26">
      <c r="A47" s="74"/>
      <c r="B47" s="76"/>
      <c r="C47" s="78"/>
      <c r="D47" s="78"/>
      <c r="E47" s="76"/>
      <c r="F47" s="76" t="str">
        <f>IF(Table134565789101112131920212223632_5[[#This Row],[التاريخ]]="","",TEXT(Table134565789101112131920212223632_5[[#This Row],[التاريخ]],"mmmm"))</f>
        <v/>
      </c>
      <c r="G47" s="76"/>
      <c r="H47" s="76"/>
      <c r="K47" s="279"/>
      <c r="L47" s="280"/>
      <c r="M47" s="280"/>
      <c r="N47" s="280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ht="28.5" customHeight="1" spans="1:26">
      <c r="A48" s="74"/>
      <c r="B48" s="76"/>
      <c r="C48" s="78"/>
      <c r="D48" s="78"/>
      <c r="E48" s="76"/>
      <c r="F48" s="76" t="str">
        <f>IF(Table134565789101112131920212223632_5[[#This Row],[التاريخ]]="","",TEXT(Table134565789101112131920212223632_5[[#This Row],[التاريخ]],"mmmm"))</f>
        <v/>
      </c>
      <c r="G48" s="76"/>
      <c r="H48" s="76"/>
      <c r="K48" s="279"/>
      <c r="L48" s="280"/>
      <c r="M48" s="280"/>
      <c r="N48" s="280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ht="28.5" customHeight="1" spans="1:26">
      <c r="A49" s="74"/>
      <c r="B49" s="76"/>
      <c r="C49" s="78"/>
      <c r="D49" s="78"/>
      <c r="E49" s="76"/>
      <c r="F49" s="76" t="str">
        <f>IF(Table134565789101112131920212223632_5[[#This Row],[التاريخ]]="","",TEXT(Table134565789101112131920212223632_5[[#This Row],[التاريخ]],"mmmm"))</f>
        <v/>
      </c>
      <c r="G49" s="76"/>
      <c r="H49" s="76"/>
      <c r="K49" s="279"/>
      <c r="L49" s="280"/>
      <c r="M49" s="280"/>
      <c r="N49" s="280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ht="28.5" customHeight="1" spans="1:26">
      <c r="A50" s="74"/>
      <c r="B50" s="76"/>
      <c r="C50" s="78"/>
      <c r="D50" s="78"/>
      <c r="E50" s="76"/>
      <c r="F50" s="76" t="str">
        <f>IF(Table134565789101112131920212223632_5[[#This Row],[التاريخ]]="","",TEXT(Table134565789101112131920212223632_5[[#This Row],[التاريخ]],"mmmm"))</f>
        <v/>
      </c>
      <c r="G50" s="76"/>
      <c r="H50" s="76"/>
      <c r="K50" s="279"/>
      <c r="L50" s="280"/>
      <c r="M50" s="280"/>
      <c r="N50" s="280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ht="28.5" customHeight="1" spans="1:12">
      <c r="A51" s="74"/>
      <c r="B51" s="76"/>
      <c r="C51" s="78"/>
      <c r="D51" s="78"/>
      <c r="E51" s="76"/>
      <c r="F51" s="76" t="str">
        <f>IF(Table134565789101112131920212223632_5[[#This Row],[التاريخ]]="","",TEXT(Table134565789101112131920212223632_5[[#This Row],[التاريخ]],"mmmm"))</f>
        <v/>
      </c>
      <c r="G51" s="76"/>
      <c r="H51" s="76"/>
      <c r="L51" s="275"/>
    </row>
    <row r="52" ht="28.5" customHeight="1" spans="1:12">
      <c r="A52" s="74"/>
      <c r="B52" s="76"/>
      <c r="C52" s="78"/>
      <c r="D52" s="78"/>
      <c r="E52" s="76"/>
      <c r="F52" s="76" t="str">
        <f>IF(Table134565789101112131920212223632_5[[#This Row],[التاريخ]]="","",TEXT(Table134565789101112131920212223632_5[[#This Row],[التاريخ]],"mmmm"))</f>
        <v/>
      </c>
      <c r="G52" s="76"/>
      <c r="H52" s="76"/>
      <c r="L52" s="275"/>
    </row>
    <row r="53" ht="28.5" customHeight="1" spans="1:12">
      <c r="A53" s="74"/>
      <c r="B53" s="76"/>
      <c r="C53" s="78"/>
      <c r="D53" s="78"/>
      <c r="E53" s="76"/>
      <c r="F53" s="76" t="str">
        <f>IF(Table134565789101112131920212223632_5[[#This Row],[التاريخ]]="","",TEXT(Table134565789101112131920212223632_5[[#This Row],[التاريخ]],"mmmm"))</f>
        <v/>
      </c>
      <c r="G53" s="76"/>
      <c r="H53" s="76"/>
      <c r="L53" s="275"/>
    </row>
    <row r="54" ht="28.5" customHeight="1" spans="1:8">
      <c r="A54" s="74"/>
      <c r="B54" s="76"/>
      <c r="C54" s="78"/>
      <c r="D54" s="78"/>
      <c r="E54" s="76"/>
      <c r="F54" s="76" t="str">
        <f>IF(Table134565789101112131920212223632_5[[#This Row],[التاريخ]]="","",TEXT(Table134565789101112131920212223632_5[[#This Row],[التاريخ]],"mmmm"))</f>
        <v/>
      </c>
      <c r="G54" s="76"/>
      <c r="H54" s="76"/>
    </row>
    <row r="55" ht="28.5" customHeight="1" spans="1:8">
      <c r="A55" s="74"/>
      <c r="B55" s="76"/>
      <c r="C55" s="78"/>
      <c r="D55" s="78"/>
      <c r="E55" s="76"/>
      <c r="F55" s="76" t="str">
        <f>IF(Table134565789101112131920212223632_5[[#This Row],[التاريخ]]="","",TEXT(Table134565789101112131920212223632_5[[#This Row],[التاريخ]],"mmmm"))</f>
        <v/>
      </c>
      <c r="G55" s="76"/>
      <c r="H55" s="76"/>
    </row>
    <row r="56" ht="28.5" customHeight="1" spans="1:8">
      <c r="A56" s="74"/>
      <c r="B56" s="76"/>
      <c r="C56" s="78"/>
      <c r="D56" s="78"/>
      <c r="E56" s="76"/>
      <c r="F56" s="76" t="str">
        <f>IF(Table134565789101112131920212223632_5[[#This Row],[التاريخ]]="","",TEXT(Table134565789101112131920212223632_5[[#This Row],[التاريخ]],"mmmm"))</f>
        <v/>
      </c>
      <c r="G56" s="76"/>
      <c r="H56" s="76"/>
    </row>
    <row r="57" ht="28.5" customHeight="1" spans="1:10">
      <c r="A57" s="74"/>
      <c r="B57" s="76"/>
      <c r="C57" s="78"/>
      <c r="D57" s="78"/>
      <c r="E57" s="76"/>
      <c r="F57" s="76" t="str">
        <f>IF(Table134565789101112131920212223632_5[[#This Row],[التاريخ]]="","",TEXT(Table134565789101112131920212223632_5[[#This Row],[التاريخ]],"mmmm"))</f>
        <v/>
      </c>
      <c r="G57" s="76"/>
      <c r="H57" s="76"/>
      <c r="J57" s="256"/>
    </row>
    <row r="58" ht="28.5" customHeight="1" spans="1:8">
      <c r="A58" s="74"/>
      <c r="B58" s="76"/>
      <c r="C58" s="78"/>
      <c r="D58" s="78"/>
      <c r="E58" s="76"/>
      <c r="F58" s="76" t="str">
        <f>IF(Table134565789101112131920212223632_5[[#This Row],[التاريخ]]="","",TEXT(Table134565789101112131920212223632_5[[#This Row],[التاريخ]],"mmmm"))</f>
        <v/>
      </c>
      <c r="G58" s="76"/>
      <c r="H58" s="76"/>
    </row>
    <row r="59" ht="28.5" customHeight="1" spans="1:8">
      <c r="A59" s="74"/>
      <c r="B59" s="76"/>
      <c r="C59" s="78"/>
      <c r="D59" s="78"/>
      <c r="E59" s="76"/>
      <c r="F59" s="76" t="str">
        <f>IF(Table134565789101112131920212223632_5[[#This Row],[التاريخ]]="","",TEXT(Table134565789101112131920212223632_5[[#This Row],[التاريخ]],"mmmm"))</f>
        <v/>
      </c>
      <c r="G59" s="76"/>
      <c r="H59" s="76"/>
    </row>
    <row r="60" ht="28.5" customHeight="1" spans="1:8">
      <c r="A60" s="74"/>
      <c r="B60" s="76"/>
      <c r="C60" s="78"/>
      <c r="D60" s="78"/>
      <c r="E60" s="76"/>
      <c r="F60" s="76" t="str">
        <f>IF(Table134565789101112131920212223632_5[[#This Row],[التاريخ]]="","",TEXT(Table134565789101112131920212223632_5[[#This Row],[التاريخ]],"mmmm"))</f>
        <v/>
      </c>
      <c r="G60" s="76"/>
      <c r="H60" s="76"/>
    </row>
    <row r="61" ht="28.5" customHeight="1" spans="1:8">
      <c r="A61" s="74"/>
      <c r="B61" s="76"/>
      <c r="C61" s="78"/>
      <c r="D61" s="78"/>
      <c r="E61" s="76"/>
      <c r="F61" s="76" t="str">
        <f>IF(Table134565789101112131920212223632_5[[#This Row],[التاريخ]]="","",TEXT(Table134565789101112131920212223632_5[[#This Row],[التاريخ]],"mmmm"))</f>
        <v/>
      </c>
      <c r="G61" s="76"/>
      <c r="H61" s="76"/>
    </row>
    <row r="62" ht="28.5" customHeight="1" spans="1:8">
      <c r="A62" s="74"/>
      <c r="B62" s="76"/>
      <c r="C62" s="78"/>
      <c r="D62" s="78"/>
      <c r="E62" s="76"/>
      <c r="F62" s="76" t="str">
        <f>IF(Table134565789101112131920212223632_5[[#This Row],[التاريخ]]="","",TEXT(Table134565789101112131920212223632_5[[#This Row],[التاريخ]],"mmmm"))</f>
        <v/>
      </c>
      <c r="G62" s="76"/>
      <c r="H62" s="76"/>
    </row>
    <row r="63" ht="28.5" customHeight="1" spans="1:8">
      <c r="A63" s="74"/>
      <c r="B63" s="76"/>
      <c r="C63" s="78"/>
      <c r="D63" s="78"/>
      <c r="E63" s="76"/>
      <c r="F63" s="76" t="str">
        <f>IF(Table134565789101112131920212223632_5[[#This Row],[التاريخ]]="","",TEXT(Table134565789101112131920212223632_5[[#This Row],[التاريخ]],"mmmm"))</f>
        <v/>
      </c>
      <c r="G63" s="76"/>
      <c r="H63" s="76"/>
    </row>
    <row r="64" ht="28.5" customHeight="1" spans="1:8">
      <c r="A64" s="74"/>
      <c r="B64" s="76"/>
      <c r="C64" s="78"/>
      <c r="D64" s="78"/>
      <c r="E64" s="76"/>
      <c r="F64" s="76" t="str">
        <f>IF(Table134565789101112131920212223632_5[[#This Row],[التاريخ]]="","",TEXT(Table134565789101112131920212223632_5[[#This Row],[التاريخ]],"mmmm"))</f>
        <v/>
      </c>
      <c r="G64" s="76"/>
      <c r="H64" s="76"/>
    </row>
    <row r="65" ht="28.5" customHeight="1" spans="1:8">
      <c r="A65" s="74"/>
      <c r="B65" s="76"/>
      <c r="C65" s="78"/>
      <c r="D65" s="78"/>
      <c r="E65" s="76"/>
      <c r="F65" s="76" t="str">
        <f>IF(Table134565789101112131920212223632_5[[#This Row],[التاريخ]]="","",TEXT(Table134565789101112131920212223632_5[[#This Row],[التاريخ]],"mmmm"))</f>
        <v/>
      </c>
      <c r="G65" s="76"/>
      <c r="H65" s="76"/>
    </row>
    <row r="66" ht="28.5" customHeight="1" spans="1:8">
      <c r="A66" s="74"/>
      <c r="B66" s="76"/>
      <c r="C66" s="78"/>
      <c r="D66" s="78"/>
      <c r="E66" s="76"/>
      <c r="F66" s="76" t="str">
        <f>IF(Table134565789101112131920212223632_5[[#This Row],[التاريخ]]="","",TEXT(Table134565789101112131920212223632_5[[#This Row],[التاريخ]],"mmmm"))</f>
        <v/>
      </c>
      <c r="G66" s="76"/>
      <c r="H66" s="76"/>
    </row>
    <row r="67" ht="28.5" customHeight="1" spans="1:8">
      <c r="A67" s="74"/>
      <c r="B67" s="76"/>
      <c r="C67" s="78"/>
      <c r="D67" s="78"/>
      <c r="E67" s="76"/>
      <c r="F67" s="76" t="str">
        <f>IF(Table134565789101112131920212223632_5[[#This Row],[التاريخ]]="","",TEXT(Table134565789101112131920212223632_5[[#This Row],[التاريخ]],"mmmm"))</f>
        <v/>
      </c>
      <c r="G67" s="76"/>
      <c r="H67" s="76"/>
    </row>
    <row r="68" ht="28.5" customHeight="1" spans="1:8">
      <c r="A68" s="74"/>
      <c r="B68" s="76"/>
      <c r="C68" s="78"/>
      <c r="D68" s="78"/>
      <c r="E68" s="76"/>
      <c r="F68" s="76" t="str">
        <f>IF(Table134565789101112131920212223632_5[[#This Row],[التاريخ]]="","",TEXT(Table134565789101112131920212223632_5[[#This Row],[التاريخ]],"mmmm"))</f>
        <v/>
      </c>
      <c r="G68" s="76"/>
      <c r="H68" s="76"/>
    </row>
    <row r="69" ht="28.5" customHeight="1" spans="1:8">
      <c r="A69" s="74"/>
      <c r="B69" s="76"/>
      <c r="C69" s="78"/>
      <c r="D69" s="78"/>
      <c r="E69" s="76"/>
      <c r="F69" s="76" t="str">
        <f>IF(Table134565789101112131920212223632_5[[#This Row],[التاريخ]]="","",TEXT(Table134565789101112131920212223632_5[[#This Row],[التاريخ]],"mmmm"))</f>
        <v/>
      </c>
      <c r="G69" s="76"/>
      <c r="H69" s="76"/>
    </row>
    <row r="70" ht="28.5" customHeight="1" spans="1:8">
      <c r="A70" s="74"/>
      <c r="B70" s="76"/>
      <c r="C70" s="78"/>
      <c r="D70" s="78"/>
      <c r="E70" s="76"/>
      <c r="F70" s="76" t="str">
        <f>IF(Table134565789101112131920212223632_5[[#This Row],[التاريخ]]="","",TEXT(Table134565789101112131920212223632_5[[#This Row],[التاريخ]],"mmmm"))</f>
        <v/>
      </c>
      <c r="G70" s="76"/>
      <c r="H70" s="76"/>
    </row>
    <row r="71" ht="29.25" customHeight="1" spans="1:8">
      <c r="A71" s="74"/>
      <c r="B71" s="85"/>
      <c r="C71" s="86"/>
      <c r="D71" s="86"/>
      <c r="E71" s="86"/>
      <c r="F71" s="86" t="str">
        <f>IF(Table134565789101112131920212223632_5[[#This Row],[التاريخ]]="","",TEXT(Table134565789101112131920212223632_5[[#This Row],[التاريخ]],"mmmm"))</f>
        <v/>
      </c>
      <c r="G71" s="86"/>
      <c r="H71" s="86"/>
    </row>
    <row r="72" ht="28.5" customHeight="1" spans="1:8">
      <c r="A72" s="87" t="s">
        <v>1167</v>
      </c>
      <c r="B72" s="87"/>
      <c r="C72" s="88">
        <f>SUBTOTAL(109,Table134565789101112131920212223632_5[رقم تيلفون ])</f>
        <v>4377271128</v>
      </c>
      <c r="D72" s="88">
        <f>SUBTOTAL(109,Table134565789101112131920212223632_5[الوصف ])</f>
        <v>0</v>
      </c>
      <c r="E72" s="88">
        <f>SUBTOTAL(109,Table134565789101112131920212223632_5[المرتب ])</f>
        <v>1900</v>
      </c>
      <c r="F72" s="289"/>
      <c r="G72" s="289"/>
      <c r="H72" s="289"/>
    </row>
  </sheetData>
  <mergeCells count="1">
    <mergeCell ref="P1:AA2"/>
  </mergeCells>
  <conditionalFormatting sqref="D1:D3">
    <cfRule type="expression" dxfId="1" priority="1">
      <formula>ROW()=CELL("row")</formula>
    </cfRule>
    <cfRule type="expression" dxfId="0" priority="2">
      <formula>ROW()=CELL("row")</formula>
    </cfRule>
  </conditionalFormatting>
  <hyperlinks>
    <hyperlink ref="D1" location="'Home page'!A1" display="Home page"/>
    <hyperlink ref="D2" location="daily!A1" display="daily"/>
    <hyperlink ref="D3" location="الموردين!A1" display="الموردين"/>
    <hyperlink ref="D4" location="sorting!A1" display="sorting"/>
  </hyperlinks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2"/>
  <sheetViews>
    <sheetView view="pageBreakPreview" zoomScale="60" zoomScaleNormal="55" workbookViewId="0">
      <selection activeCell="D1" sqref="D1"/>
    </sheetView>
  </sheetViews>
  <sheetFormatPr defaultColWidth="8.95238095238095" defaultRowHeight="15"/>
  <cols>
    <col min="1" max="1" width="29.4190476190476" customWidth="1"/>
    <col min="2" max="2" width="86.4285714285714" customWidth="1"/>
    <col min="3" max="3" width="42.2952380952381" customWidth="1"/>
    <col min="4" max="4" width="40.4571428571429" customWidth="1"/>
    <col min="5" max="5" width="34.8190476190476" customWidth="1"/>
    <col min="6" max="6" width="22.3047619047619" customWidth="1"/>
    <col min="7" max="7" width="20.1047619047619" style="145" customWidth="1"/>
    <col min="10" max="10" width="20.8380952380952" customWidth="1"/>
    <col min="11" max="11" width="26.7238095238095" customWidth="1"/>
    <col min="12" max="12" width="68.1619047619048" customWidth="1"/>
    <col min="13" max="13" width="15.3238095238095" customWidth="1"/>
    <col min="14" max="14" width="21.3238095238095" customWidth="1"/>
    <col min="15" max="15" width="10.1714285714286" customWidth="1"/>
    <col min="16" max="16" width="10.6666666666667" customWidth="1"/>
    <col min="17" max="17" width="12.2571428571429" customWidth="1"/>
    <col min="18" max="18" width="19.7333333333333" customWidth="1"/>
    <col min="19" max="19" width="12.2571428571429" customWidth="1"/>
    <col min="20" max="20" width="7.22857142857143" customWidth="1"/>
    <col min="21" max="21" width="10.1714285714286" customWidth="1"/>
    <col min="22" max="23" width="12.2571428571429" customWidth="1"/>
    <col min="24" max="24" width="11.0285714285714" customWidth="1"/>
    <col min="25" max="25" width="7.84761904761905" customWidth="1"/>
    <col min="26" max="26" width="10.1714285714286" customWidth="1"/>
    <col min="27" max="27" width="14.5904761904762" customWidth="1"/>
    <col min="28" max="28" width="12.2571428571429" customWidth="1"/>
    <col min="29" max="29" width="10.5428571428571" customWidth="1"/>
    <col min="30" max="30" width="12.2571428571429" customWidth="1"/>
  </cols>
  <sheetData>
    <row r="1" ht="32.25" customHeight="1" spans="1:15">
      <c r="A1" s="254"/>
      <c r="B1" s="53"/>
      <c r="C1" s="272" t="str">
        <f t="array" ref="C1:C6">_xlfn.UNIQUE(D12:D1022)</f>
        <v>اكل</v>
      </c>
      <c r="D1" s="272">
        <f t="shared" ref="D1:D9" si="0">SUMIFS($C$12:$C$1022,$D$12:$D$1022,C1)</f>
        <v>13846.85</v>
      </c>
      <c r="E1" s="255" t="s">
        <v>0</v>
      </c>
      <c r="H1" s="256"/>
      <c r="O1" s="277" t="s">
        <v>1168</v>
      </c>
    </row>
    <row r="2" ht="30" customHeight="1" spans="1:5">
      <c r="A2" s="58"/>
      <c r="B2" s="34" t="s">
        <v>517</v>
      </c>
      <c r="C2" s="92" t="str">
        <v>موصلات </v>
      </c>
      <c r="D2" s="272">
        <f t="shared" si="0"/>
        <v>1500</v>
      </c>
      <c r="E2" s="255" t="s">
        <v>914</v>
      </c>
    </row>
    <row r="3" ht="33" customHeight="1" spans="1:12">
      <c r="A3" s="257"/>
      <c r="B3" s="34"/>
      <c r="C3" s="89" t="str">
        <v>يحيي</v>
      </c>
      <c r="D3" s="272">
        <f t="shared" si="0"/>
        <v>2000</v>
      </c>
      <c r="E3" s="255" t="s">
        <v>916</v>
      </c>
      <c r="F3" t="s">
        <v>311</v>
      </c>
      <c r="G3" s="259"/>
      <c r="H3" s="252"/>
      <c r="I3" s="252"/>
      <c r="J3" s="252"/>
      <c r="K3" s="252"/>
      <c r="L3" s="252"/>
    </row>
    <row r="4" ht="29.25" customHeight="1" spans="1:7">
      <c r="A4" s="257"/>
      <c r="B4" s="34" t="s">
        <v>1185</v>
      </c>
      <c r="C4" s="89" t="str">
        <v>اسامة</v>
      </c>
      <c r="D4" s="272">
        <f t="shared" si="0"/>
        <v>3050</v>
      </c>
      <c r="E4" s="260" t="s">
        <v>919</v>
      </c>
      <c r="G4" s="261"/>
    </row>
    <row r="5" ht="28.5" customHeight="1" spans="2:7">
      <c r="B5" s="89"/>
      <c r="C5" s="89" t="str">
        <v>البيت</v>
      </c>
      <c r="D5" s="272">
        <f t="shared" si="0"/>
        <v>200</v>
      </c>
      <c r="E5" s="62"/>
      <c r="F5" s="262"/>
      <c r="G5" s="261"/>
    </row>
    <row r="6" ht="28.5" customHeight="1" spans="1:7">
      <c r="A6" s="64"/>
      <c r="B6" s="89"/>
      <c r="C6" s="89">
        <v>0</v>
      </c>
      <c r="D6" s="272">
        <f t="shared" si="0"/>
        <v>0</v>
      </c>
      <c r="E6" s="65">
        <f ca="1">TODAY()</f>
        <v>45873</v>
      </c>
      <c r="G6" s="261"/>
    </row>
    <row r="7" ht="28.5" customHeight="1" spans="1:10">
      <c r="A7" s="64"/>
      <c r="B7" s="91"/>
      <c r="C7" s="89"/>
      <c r="D7" s="272">
        <f t="shared" si="0"/>
        <v>0</v>
      </c>
      <c r="E7" s="66"/>
      <c r="G7" s="261"/>
      <c r="J7" s="278"/>
    </row>
    <row r="8" ht="28.5" customHeight="1" spans="1:10">
      <c r="A8" s="64"/>
      <c r="B8" s="91"/>
      <c r="C8" s="89"/>
      <c r="D8" s="272">
        <f t="shared" si="0"/>
        <v>0</v>
      </c>
      <c r="E8" s="66"/>
      <c r="G8" s="261"/>
      <c r="J8" s="278"/>
    </row>
    <row r="9" ht="29.25" customHeight="1" spans="1:10">
      <c r="A9" s="64"/>
      <c r="B9" s="91"/>
      <c r="C9" s="89"/>
      <c r="D9" s="272">
        <f t="shared" si="0"/>
        <v>0</v>
      </c>
      <c r="E9" s="66"/>
      <c r="G9" s="261"/>
      <c r="J9" s="278"/>
    </row>
    <row r="10" ht="29.25" customHeight="1" spans="1:30">
      <c r="A10" s="63" t="str">
        <f>IF(A1=0,"مطابق","غير مطابق")</f>
        <v>مطابق</v>
      </c>
      <c r="B10" s="89"/>
      <c r="C10" s="263">
        <f>SUM(C12:C245)</f>
        <v>20900.85</v>
      </c>
      <c r="D10" s="96"/>
      <c r="E10" s="264"/>
      <c r="G10" s="261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</row>
    <row r="11" ht="28.5" customHeight="1" spans="1:30">
      <c r="A11" s="265" t="s">
        <v>7</v>
      </c>
      <c r="B11" s="266" t="s">
        <v>11</v>
      </c>
      <c r="C11" s="267" t="s">
        <v>923</v>
      </c>
      <c r="D11" s="267" t="s">
        <v>9</v>
      </c>
      <c r="E11" s="268" t="s">
        <v>926</v>
      </c>
      <c r="F11" s="269" t="s">
        <v>21</v>
      </c>
      <c r="G11" s="261"/>
      <c r="J11" s="34"/>
      <c r="K11" s="275"/>
      <c r="L11" s="275"/>
      <c r="M11" s="275"/>
      <c r="N11" s="275"/>
      <c r="O11" s="275"/>
      <c r="P11" s="275"/>
      <c r="Q11" s="275"/>
      <c r="R11" s="275"/>
      <c r="S11" s="275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</row>
    <row r="12" ht="28.5" customHeight="1" spans="1:11">
      <c r="A12" s="270">
        <f t="array" ref="A12:C46">_xlfn.CHOOSECOLS(_xlfn._xlws.FILTER(daily!A15:Q3460,((daily!I15:I3460=B2)*(B2&lt;&gt;"")+(B2=""))*((daily!K15:K3460=B3)*(B3&lt;&gt;"")+(B3=""))*((daily!P15:P3460=B4)*(B4&lt;&gt;"")+(B4="")),"not found"),2,6,7)</f>
        <v>45839</v>
      </c>
      <c r="B12" s="271" t="str">
        <v>اكل</v>
      </c>
      <c r="C12" s="272">
        <v>25</v>
      </c>
      <c r="D12" s="272" t="s">
        <v>186</v>
      </c>
      <c r="E12" s="273"/>
      <c r="F12" s="271" t="str">
        <f>IF(شخصي!$A$12="","",TEXT(شخصي!$A$12,"mmmm"))</f>
        <v>July</v>
      </c>
      <c r="G12" s="261"/>
      <c r="J12" s="34"/>
      <c r="K12" s="275"/>
    </row>
    <row r="13" ht="28.5" customHeight="1" spans="1:10">
      <c r="A13" s="270">
        <v>45839</v>
      </c>
      <c r="B13" s="271" t="str">
        <v>اكل</v>
      </c>
      <c r="C13" s="272">
        <v>600</v>
      </c>
      <c r="D13" s="272" t="s">
        <v>186</v>
      </c>
      <c r="E13" s="273"/>
      <c r="F13" s="271" t="str">
        <f>IF(شخصي!$A$12="","",TEXT(شخصي!$A$12,"mmmm"))</f>
        <v>July</v>
      </c>
      <c r="J13" s="34"/>
    </row>
    <row r="14" ht="28.5" customHeight="1" spans="1:10">
      <c r="A14" s="270">
        <v>45839</v>
      </c>
      <c r="B14" s="271" t="str">
        <v>اكل عمر</v>
      </c>
      <c r="C14" s="272">
        <v>35</v>
      </c>
      <c r="D14" s="272" t="s">
        <v>186</v>
      </c>
      <c r="E14" s="273"/>
      <c r="F14" s="271" t="str">
        <f>IF(شخصي!$A$12="","",TEXT(شخصي!$A$12,"mmmm"))</f>
        <v>July</v>
      </c>
      <c r="G14" s="261"/>
      <c r="H14" s="275"/>
      <c r="J14" s="34"/>
    </row>
    <row r="15" ht="28.5" customHeight="1" spans="1:25">
      <c r="A15" s="270">
        <v>45840</v>
      </c>
      <c r="B15" s="271" t="str">
        <v>اكل</v>
      </c>
      <c r="C15" s="272">
        <v>515</v>
      </c>
      <c r="D15" s="272" t="s">
        <v>186</v>
      </c>
      <c r="E15" s="273"/>
      <c r="F15" s="271" t="str">
        <f>IF(شخصي!$A$12="","",TEXT(شخصي!$A$12,"mmmm"))</f>
        <v>July</v>
      </c>
      <c r="G15" s="261"/>
      <c r="J15" s="279"/>
      <c r="K15" s="280"/>
      <c r="L15" s="280"/>
      <c r="M15" s="280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</row>
    <row r="16" ht="28.5" customHeight="1" spans="1:25">
      <c r="A16" s="270">
        <v>45840</v>
      </c>
      <c r="B16" s="271" t="str">
        <v>اكل</v>
      </c>
      <c r="C16" s="272">
        <v>180</v>
      </c>
      <c r="D16" s="272" t="s">
        <v>186</v>
      </c>
      <c r="E16" s="273"/>
      <c r="F16" s="271" t="str">
        <f>IF(شخصي!$A$12="","",TEXT(شخصي!$A$12,"mmmm"))</f>
        <v>July</v>
      </c>
      <c r="G16" s="276"/>
      <c r="J16" s="279"/>
      <c r="K16" s="280"/>
      <c r="L16" s="280"/>
      <c r="M16" s="280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</row>
    <row r="17" ht="28.5" customHeight="1" spans="1:25">
      <c r="A17" s="270">
        <v>45841</v>
      </c>
      <c r="B17" s="271" t="str">
        <v>موصلات متدتني</v>
      </c>
      <c r="C17" s="272">
        <v>200</v>
      </c>
      <c r="D17" s="272" t="s">
        <v>341</v>
      </c>
      <c r="E17" s="273"/>
      <c r="F17" s="271" t="str">
        <f>IF(شخصي!$A$12="","",TEXT(شخصي!$A$12,"mmmm"))</f>
        <v>July</v>
      </c>
      <c r="G17" s="261"/>
      <c r="J17" s="279"/>
      <c r="K17" s="280"/>
      <c r="L17" s="280"/>
      <c r="M17" s="280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</row>
    <row r="18" ht="28.5" customHeight="1" spans="1:25">
      <c r="A18" s="270">
        <v>45841</v>
      </c>
      <c r="B18" s="271" t="str">
        <v>اكل يحيي</v>
      </c>
      <c r="C18" s="272">
        <v>525</v>
      </c>
      <c r="D18" s="272" t="s">
        <v>186</v>
      </c>
      <c r="E18" s="273"/>
      <c r="F18" s="271" t="str">
        <f>IF(شخصي!$A$12="","",TEXT(شخصي!$A$12,"mmmm"))</f>
        <v>July</v>
      </c>
      <c r="G18" s="261"/>
      <c r="J18" s="279"/>
      <c r="K18" s="280"/>
      <c r="L18" s="280"/>
      <c r="M18" s="280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</row>
    <row r="19" ht="28.5" customHeight="1" spans="1:25">
      <c r="A19" s="270">
        <v>45841</v>
      </c>
      <c r="B19" s="271" t="str">
        <v>اكل علي</v>
      </c>
      <c r="C19" s="272">
        <v>850</v>
      </c>
      <c r="D19" s="272" t="s">
        <v>186</v>
      </c>
      <c r="E19" s="273"/>
      <c r="F19" s="271" t="str">
        <f>IF(شخصي!$A$12="","",TEXT(شخصي!$A$12,"mmmm"))</f>
        <v>July</v>
      </c>
      <c r="J19" s="279"/>
      <c r="K19" s="280"/>
      <c r="L19" s="280"/>
      <c r="M19" s="280"/>
      <c r="N19" s="162"/>
      <c r="O19" s="162"/>
      <c r="P19" s="162"/>
      <c r="Q19" s="162"/>
      <c r="R19" s="162" t="s">
        <v>5</v>
      </c>
      <c r="S19" s="162"/>
      <c r="T19" s="162"/>
      <c r="U19" s="162"/>
      <c r="V19" s="162"/>
      <c r="W19" s="162"/>
      <c r="X19" s="162"/>
      <c r="Y19" s="162"/>
    </row>
    <row r="20" ht="28.5" customHeight="1" spans="1:25">
      <c r="A20" s="270">
        <v>45841</v>
      </c>
      <c r="B20" s="271" t="str">
        <v>اكل</v>
      </c>
      <c r="C20" s="272">
        <v>590</v>
      </c>
      <c r="D20" s="272" t="s">
        <v>186</v>
      </c>
      <c r="E20" s="273"/>
      <c r="F20" s="271" t="str">
        <f>IF(شخصي!$A$12="","",TEXT(شخصي!$A$12,"mmmm"))</f>
        <v>July</v>
      </c>
      <c r="J20" s="279"/>
      <c r="K20" s="280"/>
      <c r="L20" s="280"/>
      <c r="M20" s="280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</row>
    <row r="21" ht="28.5" customHeight="1" spans="1:25">
      <c r="A21" s="270">
        <v>45841</v>
      </c>
      <c r="B21" s="271" t="str">
        <v>موصلات اسماعيلية القاهرة </v>
      </c>
      <c r="C21" s="272">
        <v>500</v>
      </c>
      <c r="D21" s="272" t="s">
        <v>341</v>
      </c>
      <c r="E21" s="273"/>
      <c r="F21" s="271" t="str">
        <f>IF(شخصي!$A$12="","",TEXT(شخصي!$A$12,"mmmm"))</f>
        <v>July</v>
      </c>
      <c r="J21" s="279"/>
      <c r="K21" s="280"/>
      <c r="L21" s="280"/>
      <c r="M21" s="280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ht="28.5" customHeight="1" spans="1:25">
      <c r="A22" s="270">
        <v>45841</v>
      </c>
      <c r="B22" s="271" t="str">
        <v>اكل عمر</v>
      </c>
      <c r="C22" s="272">
        <v>350</v>
      </c>
      <c r="D22" s="272" t="s">
        <v>186</v>
      </c>
      <c r="E22" s="273"/>
      <c r="F22" s="271" t="str">
        <f>IF(شخصي!$A$12="","",TEXT(شخصي!$A$12,"mmmm"))</f>
        <v>July</v>
      </c>
      <c r="J22" s="279"/>
      <c r="K22" s="280"/>
      <c r="L22" s="280"/>
      <c r="M22" s="280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ht="28.5" customHeight="1" spans="1:25">
      <c r="A23" s="270">
        <v>45841</v>
      </c>
      <c r="B23" s="271" t="str">
        <v>موصلات اسماعيلية القاهرة </v>
      </c>
      <c r="C23" s="272">
        <v>450</v>
      </c>
      <c r="D23" s="272" t="s">
        <v>341</v>
      </c>
      <c r="E23" s="273"/>
      <c r="F23" s="271" t="str">
        <f>IF(شخصي!$A$12="","",TEXT(شخصي!$A$12,"mmmm"))</f>
        <v>July</v>
      </c>
      <c r="J23" s="279"/>
      <c r="K23" s="280"/>
      <c r="L23" s="280"/>
      <c r="M23" s="280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</row>
    <row r="24" ht="28.5" customHeight="1" spans="1:25">
      <c r="A24" s="270">
        <v>45843</v>
      </c>
      <c r="B24" s="271" t="str">
        <v>موصلات اسماعيلية القاهرة </v>
      </c>
      <c r="C24" s="272">
        <v>350</v>
      </c>
      <c r="D24" s="272" t="s">
        <v>341</v>
      </c>
      <c r="E24" s="271"/>
      <c r="F24" s="271" t="str">
        <f>IF(شخصي!$A$12="","",TEXT(شخصي!$A$12,"mmmm"))</f>
        <v>July</v>
      </c>
      <c r="J24" s="279"/>
      <c r="K24" s="280"/>
      <c r="L24" s="280"/>
      <c r="M24" s="280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</row>
    <row r="25" ht="28.5" customHeight="1" spans="1:25">
      <c r="A25" s="270">
        <v>45843</v>
      </c>
      <c r="B25" s="271" t="str">
        <v>اكل </v>
      </c>
      <c r="C25" s="272">
        <v>270</v>
      </c>
      <c r="D25" s="272" t="s">
        <v>186</v>
      </c>
      <c r="E25" s="271"/>
      <c r="F25" s="271" t="str">
        <f>IF(شخصي!$A$12="","",TEXT(شخصي!$A$12,"mmmm"))</f>
        <v>July</v>
      </c>
      <c r="J25" s="279"/>
      <c r="K25" s="280"/>
      <c r="L25" s="280"/>
      <c r="M25" s="280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</row>
    <row r="26" ht="28.5" customHeight="1" spans="1:25">
      <c r="A26" s="270">
        <v>45844</v>
      </c>
      <c r="B26" s="271" t="str">
        <v>اكل</v>
      </c>
      <c r="C26" s="272">
        <v>1412</v>
      </c>
      <c r="D26" s="272" t="s">
        <v>186</v>
      </c>
      <c r="E26" s="271"/>
      <c r="F26" s="271" t="str">
        <f>IF(شخصي!$A$12="","",TEXT(شخصي!$A$12,"mmmm"))</f>
        <v>July</v>
      </c>
      <c r="J26" s="279"/>
      <c r="K26" s="280"/>
      <c r="L26" s="280"/>
      <c r="M26" s="280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</row>
    <row r="27" ht="28.5" customHeight="1" spans="1:25">
      <c r="A27" s="270">
        <v>45845</v>
      </c>
      <c r="B27" s="271" t="str">
        <v>اكل</v>
      </c>
      <c r="C27" s="272">
        <v>440</v>
      </c>
      <c r="D27" s="272" t="s">
        <v>186</v>
      </c>
      <c r="E27" s="271"/>
      <c r="F27" s="271" t="str">
        <f>IF(شخصي!$A$12="","",TEXT(شخصي!$A$12,"mmmm"))</f>
        <v>July</v>
      </c>
      <c r="J27" s="279"/>
      <c r="K27" s="280"/>
      <c r="L27" s="280"/>
      <c r="M27" s="280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</row>
    <row r="28" ht="28.5" customHeight="1" spans="1:25">
      <c r="A28" s="270">
        <v>45846</v>
      </c>
      <c r="B28" s="271" t="str">
        <v>اكل</v>
      </c>
      <c r="C28" s="272">
        <v>10</v>
      </c>
      <c r="D28" s="272" t="s">
        <v>186</v>
      </c>
      <c r="E28" s="271"/>
      <c r="F28" s="271" t="str">
        <f>IF(شخصي!$A$12="","",TEXT(شخصي!$A$12,"mmmm"))</f>
        <v>July</v>
      </c>
      <c r="J28" s="279"/>
      <c r="K28" s="280"/>
      <c r="L28" s="280"/>
      <c r="M28" s="280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</row>
    <row r="29" ht="28.5" customHeight="1" spans="1:25">
      <c r="A29" s="270">
        <v>45846</v>
      </c>
      <c r="B29" s="271" t="str">
        <v>اكل </v>
      </c>
      <c r="C29" s="272">
        <v>366.15</v>
      </c>
      <c r="D29" s="272" t="s">
        <v>186</v>
      </c>
      <c r="E29" s="271"/>
      <c r="F29" s="271" t="str">
        <f>IF(شخصي!$A$12="","",TEXT(شخصي!$A$12,"mmmm"))</f>
        <v>July</v>
      </c>
      <c r="J29" s="279"/>
      <c r="K29" s="280"/>
      <c r="L29" s="280"/>
      <c r="M29" s="280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</row>
    <row r="30" ht="28.5" customHeight="1" spans="1:25">
      <c r="A30" s="270">
        <v>45847</v>
      </c>
      <c r="B30" s="271" t="str">
        <v>اكل</v>
      </c>
      <c r="C30" s="272">
        <v>570</v>
      </c>
      <c r="D30" s="272" t="s">
        <v>186</v>
      </c>
      <c r="E30" s="271"/>
      <c r="F30" s="271" t="str">
        <f>IF(شخصي!$A$12="","",TEXT(شخصي!$A$12,"mmmm"))</f>
        <v>July</v>
      </c>
      <c r="J30" s="279"/>
      <c r="K30" s="280"/>
      <c r="L30" s="280"/>
      <c r="M30" s="280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</row>
    <row r="31" ht="28.5" customHeight="1" spans="1:25">
      <c r="A31" s="270">
        <v>45848</v>
      </c>
      <c r="B31" s="271" t="str">
        <v>اكل</v>
      </c>
      <c r="C31" s="272">
        <v>1400</v>
      </c>
      <c r="D31" s="272" t="s">
        <v>186</v>
      </c>
      <c r="E31" s="271"/>
      <c r="F31" s="271" t="str">
        <f>IF(شخصي!$A$12="","",TEXT(شخصي!$A$12,"mmmm"))</f>
        <v>July</v>
      </c>
      <c r="J31" s="279"/>
      <c r="K31" s="280"/>
      <c r="L31" s="280"/>
      <c r="M31" s="280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</row>
    <row r="32" ht="28.5" customHeight="1" spans="1:25">
      <c r="A32" s="270">
        <v>45850</v>
      </c>
      <c r="B32" s="271" t="str">
        <v>اكل و مياه</v>
      </c>
      <c r="C32" s="272">
        <v>800</v>
      </c>
      <c r="D32" s="272" t="s">
        <v>186</v>
      </c>
      <c r="E32" s="271"/>
      <c r="F32" s="271" t="str">
        <f>IF(شخصي!$A$12="","",TEXT(شخصي!$A$12,"mmmm"))</f>
        <v>July</v>
      </c>
      <c r="J32" s="279"/>
      <c r="K32" s="280"/>
      <c r="L32" s="280"/>
      <c r="M32" s="280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</row>
    <row r="33" ht="28.5" customHeight="1" spans="1:25">
      <c r="A33" s="270">
        <v>45851</v>
      </c>
      <c r="B33" s="271" t="str">
        <v>اكل</v>
      </c>
      <c r="C33" s="272">
        <v>359.7</v>
      </c>
      <c r="D33" s="272" t="s">
        <v>186</v>
      </c>
      <c r="E33" s="271"/>
      <c r="F33" s="271" t="str">
        <f>IF(شخصي!$A$12="","",TEXT(شخصي!$A$12,"mmmm"))</f>
        <v>July</v>
      </c>
      <c r="J33" s="279"/>
      <c r="K33" s="280"/>
      <c r="L33" s="280"/>
      <c r="M33" s="280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</row>
    <row r="34" ht="28.5" customHeight="1" spans="1:25">
      <c r="A34" s="270">
        <v>45853</v>
      </c>
      <c r="B34" s="271" t="str">
        <v>اكل</v>
      </c>
      <c r="C34" s="272">
        <v>700</v>
      </c>
      <c r="D34" s="272" t="s">
        <v>186</v>
      </c>
      <c r="E34" s="271"/>
      <c r="F34" s="271" t="str">
        <f>IF(شخصي!$A$12="","",TEXT(شخصي!$A$12,"mmmm"))</f>
        <v>July</v>
      </c>
      <c r="J34" s="279"/>
      <c r="K34" s="280"/>
      <c r="L34" s="280"/>
      <c r="M34" s="280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</row>
    <row r="35" ht="28.5" customHeight="1" spans="1:25">
      <c r="A35" s="270">
        <v>45854</v>
      </c>
      <c r="B35" s="271" t="str">
        <v>اكل</v>
      </c>
      <c r="C35" s="272">
        <v>950</v>
      </c>
      <c r="D35" s="272" t="s">
        <v>186</v>
      </c>
      <c r="E35" s="271"/>
      <c r="F35" s="271" t="str">
        <f>IF(شخصي!$A$12="","",TEXT(شخصي!$A$12,"mmmm"))</f>
        <v>July</v>
      </c>
      <c r="J35" s="279"/>
      <c r="K35" s="280"/>
      <c r="L35" s="280"/>
      <c r="M35" s="280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</row>
    <row r="36" ht="28.5" customHeight="1" spans="1:25">
      <c r="A36" s="270">
        <v>45854</v>
      </c>
      <c r="B36" s="271" t="str">
        <v>يحيي</v>
      </c>
      <c r="C36" s="272">
        <v>1000</v>
      </c>
      <c r="D36" s="272" t="s">
        <v>311</v>
      </c>
      <c r="E36" s="271"/>
      <c r="F36" s="271" t="str">
        <f>IF(شخصي!$A$12="","",TEXT(شخصي!$A$12,"mmmm"))</f>
        <v>July</v>
      </c>
      <c r="J36" s="279"/>
      <c r="K36" s="280"/>
      <c r="L36" s="280"/>
      <c r="M36" s="280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</row>
    <row r="37" ht="28.5" customHeight="1" spans="1:25">
      <c r="A37" s="270">
        <v>45855</v>
      </c>
      <c r="B37" s="271" t="str">
        <v>اكل</v>
      </c>
      <c r="C37" s="272">
        <v>700</v>
      </c>
      <c r="D37" s="272" t="s">
        <v>186</v>
      </c>
      <c r="E37" s="271"/>
      <c r="F37" s="271" t="str">
        <f>IF(شخصي!$A$12="","",TEXT(شخصي!$A$12,"mmmm"))</f>
        <v>July</v>
      </c>
      <c r="J37" s="279"/>
      <c r="K37" s="280"/>
      <c r="L37" s="280"/>
      <c r="M37" s="280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</row>
    <row r="38" ht="28.5" customHeight="1" spans="1:25">
      <c r="A38" s="270">
        <v>45859</v>
      </c>
      <c r="B38" s="271" t="str">
        <v>اسامة </v>
      </c>
      <c r="C38" s="272">
        <v>1050</v>
      </c>
      <c r="D38" s="272" t="s">
        <v>1186</v>
      </c>
      <c r="E38" s="271"/>
      <c r="F38" s="271" t="str">
        <f>IF(شخصي!$A$12="","",TEXT(شخصي!$A$12,"mmmm"))</f>
        <v>July</v>
      </c>
      <c r="J38" s="279"/>
      <c r="K38" s="280"/>
      <c r="L38" s="280"/>
      <c r="M38" s="280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</row>
    <row r="39" ht="28.5" customHeight="1" spans="1:25">
      <c r="A39" s="270">
        <v>45859</v>
      </c>
      <c r="B39" s="271" t="str">
        <v>يحيي</v>
      </c>
      <c r="C39" s="272">
        <v>1000</v>
      </c>
      <c r="D39" s="272" t="s">
        <v>311</v>
      </c>
      <c r="E39" s="271"/>
      <c r="F39" s="271" t="str">
        <f>IF(شخصي!$A$12="","",TEXT(شخصي!$A$12,"mmmm"))</f>
        <v>July</v>
      </c>
      <c r="J39" s="279"/>
      <c r="K39" s="280"/>
      <c r="L39" s="280"/>
      <c r="M39" s="280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</row>
    <row r="40" ht="28.5" customHeight="1" spans="1:25">
      <c r="A40" s="270">
        <v>45859</v>
      </c>
      <c r="B40" s="271" t="str">
        <v>اكل</v>
      </c>
      <c r="C40" s="272">
        <v>545</v>
      </c>
      <c r="D40" s="272" t="s">
        <v>186</v>
      </c>
      <c r="E40" s="271"/>
      <c r="F40" s="271" t="str">
        <f>IF(شخصي!$A$12="","",TEXT(شخصي!$A$12,"mmmm"))</f>
        <v>July</v>
      </c>
      <c r="J40" s="279"/>
      <c r="K40" s="280"/>
      <c r="L40" s="280"/>
      <c r="M40" s="280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</row>
    <row r="41" ht="28.5" customHeight="1" spans="1:25">
      <c r="A41" s="270">
        <v>45860</v>
      </c>
      <c r="B41" s="271" t="str">
        <v>اكل</v>
      </c>
      <c r="C41" s="272">
        <v>879</v>
      </c>
      <c r="D41" s="272" t="s">
        <v>186</v>
      </c>
      <c r="E41" s="271"/>
      <c r="F41" s="271" t="str">
        <f>IF(شخصي!$A$12="","",TEXT(شخصي!$A$12,"mmmm"))</f>
        <v>July</v>
      </c>
      <c r="J41" s="279"/>
      <c r="K41" s="280"/>
      <c r="L41" s="280"/>
      <c r="M41" s="280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</row>
    <row r="42" ht="28.5" customHeight="1" spans="1:25">
      <c r="A42" s="270">
        <v>45861</v>
      </c>
      <c r="B42" s="271" t="str">
        <v>قسط فريو اسامة </v>
      </c>
      <c r="C42" s="272">
        <v>2000</v>
      </c>
      <c r="D42" s="272" t="s">
        <v>1186</v>
      </c>
      <c r="E42" s="271"/>
      <c r="F42" s="271" t="str">
        <f>IF(شخصي!$A$12="","",TEXT(شخصي!$A$12,"mmmm"))</f>
        <v>July</v>
      </c>
      <c r="J42" s="279"/>
      <c r="K42" s="280"/>
      <c r="L42" s="280"/>
      <c r="M42" s="280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</row>
    <row r="43" ht="28.5" customHeight="1" spans="1:25">
      <c r="A43" s="270">
        <v>45862</v>
      </c>
      <c r="B43" s="271" t="str">
        <v>اكل</v>
      </c>
      <c r="C43" s="272">
        <v>500</v>
      </c>
      <c r="D43" s="272" t="s">
        <v>186</v>
      </c>
      <c r="E43" s="271"/>
      <c r="F43" s="271" t="str">
        <f>IF(شخصي!$A$12="","",TEXT(شخصي!$A$12,"mmmm"))</f>
        <v>July</v>
      </c>
      <c r="J43" s="279"/>
      <c r="K43" s="280"/>
      <c r="L43" s="280"/>
      <c r="M43" s="280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</row>
    <row r="44" ht="28.5" customHeight="1" spans="1:25">
      <c r="A44" s="270">
        <v>45865</v>
      </c>
      <c r="B44" s="271" t="str">
        <v>كهرباء البيت </v>
      </c>
      <c r="C44" s="272">
        <v>200</v>
      </c>
      <c r="D44" s="272" t="s">
        <v>1187</v>
      </c>
      <c r="E44" s="271"/>
      <c r="F44" s="271" t="str">
        <f>IF(شخصي!$A$12="","",TEXT(شخصي!$A$12,"mmmm"))</f>
        <v>July</v>
      </c>
      <c r="J44" s="279"/>
      <c r="K44" s="280"/>
      <c r="L44" s="280"/>
      <c r="M44" s="280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</row>
    <row r="45" ht="28.5" customHeight="1" spans="1:25">
      <c r="A45" s="270">
        <v>45866</v>
      </c>
      <c r="B45" s="271" t="str">
        <v>اكل</v>
      </c>
      <c r="C45" s="272">
        <v>275</v>
      </c>
      <c r="D45" s="272" t="s">
        <v>186</v>
      </c>
      <c r="E45" s="271"/>
      <c r="F45" s="271" t="str">
        <f>IF(شخصي!$A$12="","",TEXT(شخصي!$A$12,"mmmm"))</f>
        <v>July</v>
      </c>
      <c r="J45" s="279"/>
      <c r="K45" s="280"/>
      <c r="L45" s="280"/>
      <c r="M45" s="280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</row>
    <row r="46" ht="28.5" customHeight="1" spans="1:25">
      <c r="A46" s="270">
        <v>45867</v>
      </c>
      <c r="B46" s="271" t="str">
        <v>اكل</v>
      </c>
      <c r="C46" s="272">
        <v>304</v>
      </c>
      <c r="D46" s="272"/>
      <c r="E46" s="271"/>
      <c r="F46" s="271" t="str">
        <f>IF(شخصي!$A$12="","",TEXT(شخصي!$A$12,"mmmm"))</f>
        <v>July</v>
      </c>
      <c r="J46" s="279"/>
      <c r="K46" s="280"/>
      <c r="L46" s="280"/>
      <c r="M46" s="280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</row>
    <row r="47" ht="28.5" customHeight="1" spans="1:25">
      <c r="A47" s="270"/>
      <c r="B47" s="271"/>
      <c r="C47" s="272"/>
      <c r="D47" s="272"/>
      <c r="E47" s="271"/>
      <c r="F47" s="271" t="str">
        <f>IF(شخصي!$A$12="","",TEXT(شخصي!$A$12,"mmmm"))</f>
        <v>July</v>
      </c>
      <c r="J47" s="279"/>
      <c r="K47" s="280"/>
      <c r="L47" s="280"/>
      <c r="M47" s="280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</row>
    <row r="48" ht="28.5" customHeight="1" spans="1:25">
      <c r="A48" s="270"/>
      <c r="B48" s="271"/>
      <c r="C48" s="272"/>
      <c r="D48" s="272"/>
      <c r="E48" s="271"/>
      <c r="F48" s="271" t="str">
        <f>IF(شخصي!$A$12="","",TEXT(شخصي!$A$12,"mmmm"))</f>
        <v>July</v>
      </c>
      <c r="J48" s="279"/>
      <c r="K48" s="280"/>
      <c r="L48" s="280"/>
      <c r="M48" s="280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</row>
    <row r="49" ht="28.5" customHeight="1" spans="1:25">
      <c r="A49" s="270"/>
      <c r="B49" s="271"/>
      <c r="C49" s="272"/>
      <c r="D49" s="272"/>
      <c r="E49" s="271"/>
      <c r="F49" s="271" t="str">
        <f>IF(شخصي!$A$12="","",TEXT(شخصي!$A$12,"mmmm"))</f>
        <v>July</v>
      </c>
      <c r="J49" s="279"/>
      <c r="K49" s="280"/>
      <c r="L49" s="280"/>
      <c r="M49" s="280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</row>
    <row r="50" ht="28.5" customHeight="1" spans="1:25">
      <c r="A50" s="270"/>
      <c r="B50" s="271"/>
      <c r="C50" s="272"/>
      <c r="D50" s="272"/>
      <c r="E50" s="271"/>
      <c r="F50" s="271" t="str">
        <f>IF(شخصي!$A$12="","",TEXT(شخصي!$A$12,"mmmm"))</f>
        <v>July</v>
      </c>
      <c r="J50" s="279"/>
      <c r="K50" s="280"/>
      <c r="L50" s="280"/>
      <c r="M50" s="280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</row>
    <row r="51" ht="28.5" customHeight="1" spans="1:25">
      <c r="A51" s="270"/>
      <c r="B51" s="271"/>
      <c r="C51" s="272"/>
      <c r="D51" s="272"/>
      <c r="E51" s="271"/>
      <c r="F51" s="271" t="str">
        <f>IF(شخصي!$A$12="","",TEXT(شخصي!$A$12,"mmmm"))</f>
        <v>July</v>
      </c>
      <c r="J51" s="279"/>
      <c r="K51" s="280"/>
      <c r="L51" s="280"/>
      <c r="M51" s="280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</row>
    <row r="52" ht="28.5" customHeight="1" spans="1:25">
      <c r="A52" s="270"/>
      <c r="B52" s="271"/>
      <c r="C52" s="272"/>
      <c r="D52" s="272"/>
      <c r="E52" s="271"/>
      <c r="F52" s="271" t="str">
        <f>IF(شخصي!$A$12="","",TEXT(شخصي!$A$12,"mmmm"))</f>
        <v>July</v>
      </c>
      <c r="J52" s="279"/>
      <c r="K52" s="280"/>
      <c r="L52" s="280"/>
      <c r="M52" s="280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</row>
    <row r="53" ht="28.5" customHeight="1" spans="1:11">
      <c r="A53" s="270"/>
      <c r="B53" s="271"/>
      <c r="C53" s="272"/>
      <c r="D53" s="272"/>
      <c r="E53" s="271"/>
      <c r="F53" s="271" t="str">
        <f>IF(شخصي!$A$12="","",TEXT(شخصي!$A$12,"mmmm"))</f>
        <v>July</v>
      </c>
      <c r="K53" s="275"/>
    </row>
    <row r="54" ht="28.5" customHeight="1" spans="1:11">
      <c r="A54" s="270"/>
      <c r="B54" s="271"/>
      <c r="C54" s="272"/>
      <c r="D54" s="272"/>
      <c r="E54" s="271"/>
      <c r="F54" s="271" t="str">
        <f>IF(شخصي!$A$12="","",TEXT(شخصي!$A$12,"mmmm"))</f>
        <v>July</v>
      </c>
      <c r="K54" s="275"/>
    </row>
    <row r="55" ht="28.5" customHeight="1" spans="1:11">
      <c r="A55" s="270"/>
      <c r="B55" s="271"/>
      <c r="C55" s="272"/>
      <c r="D55" s="272"/>
      <c r="E55" s="271"/>
      <c r="F55" s="271" t="str">
        <f>IF(شخصي!$A$12="","",TEXT(شخصي!$A$12,"mmmm"))</f>
        <v>July</v>
      </c>
      <c r="K55" s="275"/>
    </row>
    <row r="56" ht="28.5" customHeight="1" spans="1:6">
      <c r="A56" s="270"/>
      <c r="B56" s="271"/>
      <c r="C56" s="272"/>
      <c r="D56" s="272"/>
      <c r="E56" s="271"/>
      <c r="F56" s="271" t="str">
        <f>IF(شخصي!$A$12="","",TEXT(شخصي!$A$12,"mmmm"))</f>
        <v>July</v>
      </c>
    </row>
    <row r="57" ht="28.5" customHeight="1" spans="1:6">
      <c r="A57" s="270"/>
      <c r="B57" s="271"/>
      <c r="C57" s="272"/>
      <c r="D57" s="272"/>
      <c r="E57" s="271"/>
      <c r="F57" s="271" t="str">
        <f>IF(شخصي!$A$12="","",TEXT(شخصي!$A$12,"mmmm"))</f>
        <v>July</v>
      </c>
    </row>
    <row r="58" ht="28.5" customHeight="1" spans="1:6">
      <c r="A58" s="270"/>
      <c r="B58" s="271"/>
      <c r="C58" s="272"/>
      <c r="D58" s="272"/>
      <c r="E58" s="271"/>
      <c r="F58" s="271" t="str">
        <f>IF(شخصي!$A$12="","",TEXT(شخصي!$A$12,"mmmm"))</f>
        <v>July</v>
      </c>
    </row>
    <row r="59" ht="28.5" customHeight="1" spans="1:9">
      <c r="A59" s="270"/>
      <c r="B59" s="271"/>
      <c r="C59" s="272"/>
      <c r="D59" s="272"/>
      <c r="E59" s="271"/>
      <c r="F59" s="271" t="str">
        <f>IF(شخصي!$A$12="","",TEXT(شخصي!$A$12,"mmmm"))</f>
        <v>July</v>
      </c>
      <c r="I59" s="256"/>
    </row>
    <row r="60" ht="28.5" customHeight="1" spans="1:6">
      <c r="A60" s="270"/>
      <c r="B60" s="271"/>
      <c r="C60" s="272"/>
      <c r="D60" s="272"/>
      <c r="E60" s="271"/>
      <c r="F60" s="271" t="str">
        <f>IF(شخصي!$A$12="","",TEXT(شخصي!$A$12,"mmmm"))</f>
        <v>July</v>
      </c>
    </row>
    <row r="61" ht="28.5" customHeight="1" spans="1:6">
      <c r="A61" s="270"/>
      <c r="B61" s="271"/>
      <c r="C61" s="272"/>
      <c r="D61" s="272"/>
      <c r="E61" s="271"/>
      <c r="F61" s="271" t="str">
        <f>IF(شخصي!$A$12="","",TEXT(شخصي!$A$12,"mmmm"))</f>
        <v>July</v>
      </c>
    </row>
    <row r="62" ht="28.5" customHeight="1" spans="1:6">
      <c r="A62" s="270"/>
      <c r="B62" s="271"/>
      <c r="C62" s="272"/>
      <c r="D62" s="272"/>
      <c r="E62" s="271"/>
      <c r="F62" s="271" t="str">
        <f>IF(شخصي!$A$12="","",TEXT(شخصي!$A$12,"mmmm"))</f>
        <v>July</v>
      </c>
    </row>
    <row r="63" ht="28.5" customHeight="1" spans="1:6">
      <c r="A63" s="270"/>
      <c r="B63" s="271"/>
      <c r="C63" s="272"/>
      <c r="D63" s="272"/>
      <c r="E63" s="271"/>
      <c r="F63" s="271" t="str">
        <f>IF(شخصي!$A$12="","",TEXT(شخصي!$A$12,"mmmm"))</f>
        <v>July</v>
      </c>
    </row>
    <row r="64" ht="28.5" customHeight="1" spans="1:6">
      <c r="A64" s="270"/>
      <c r="B64" s="271"/>
      <c r="C64" s="272"/>
      <c r="D64" s="272"/>
      <c r="E64" s="271"/>
      <c r="F64" s="271" t="str">
        <f>IF(شخصي!$A$12="","",TEXT(شخصي!$A$12,"mmmm"))</f>
        <v>July</v>
      </c>
    </row>
    <row r="65" ht="28.5" customHeight="1" spans="1:6">
      <c r="A65" s="270"/>
      <c r="B65" s="271"/>
      <c r="C65" s="272"/>
      <c r="D65" s="272"/>
      <c r="E65" s="271"/>
      <c r="F65" s="271" t="str">
        <f>IF(شخصي!$A$12="","",TEXT(شخصي!$A$12,"mmmm"))</f>
        <v>July</v>
      </c>
    </row>
    <row r="66" ht="28.5" customHeight="1" spans="1:6">
      <c r="A66" s="270"/>
      <c r="B66" s="271"/>
      <c r="C66" s="272"/>
      <c r="D66" s="272"/>
      <c r="E66" s="271"/>
      <c r="F66" s="271" t="str">
        <f>IF(شخصي!$A$12="","",TEXT(شخصي!$A$12,"mmmm"))</f>
        <v>July</v>
      </c>
    </row>
    <row r="67" ht="28.5" customHeight="1" spans="1:6">
      <c r="A67" s="270"/>
      <c r="B67" s="271"/>
      <c r="C67" s="272"/>
      <c r="D67" s="272"/>
      <c r="E67" s="271"/>
      <c r="F67" s="271" t="str">
        <f>IF(شخصي!$A$12="","",TEXT(شخصي!$A$12,"mmmm"))</f>
        <v>July</v>
      </c>
    </row>
    <row r="68" ht="28.5" customHeight="1" spans="1:6">
      <c r="A68" s="270"/>
      <c r="B68" s="271"/>
      <c r="C68" s="272"/>
      <c r="D68" s="272"/>
      <c r="E68" s="271"/>
      <c r="F68" s="271" t="str">
        <f>IF(شخصي!$A$12="","",TEXT(شخصي!$A$12,"mmmm"))</f>
        <v>July</v>
      </c>
    </row>
    <row r="69" ht="28.5" customHeight="1" spans="1:6">
      <c r="A69" s="270"/>
      <c r="B69" s="271"/>
      <c r="C69" s="272"/>
      <c r="D69" s="272"/>
      <c r="E69" s="271"/>
      <c r="F69" s="271" t="str">
        <f>IF(شخصي!$A$12="","",TEXT(شخصي!$A$12,"mmmm"))</f>
        <v>July</v>
      </c>
    </row>
    <row r="70" ht="28.5" customHeight="1" spans="1:6">
      <c r="A70" s="270"/>
      <c r="B70" s="271"/>
      <c r="C70" s="272"/>
      <c r="D70" s="272"/>
      <c r="E70" s="271"/>
      <c r="F70" s="271" t="str">
        <f>IF(شخصي!$A$12="","",TEXT(شخصي!$A$12,"mmmm"))</f>
        <v>July</v>
      </c>
    </row>
    <row r="71" ht="28.5" customHeight="1" spans="1:6">
      <c r="A71" s="270"/>
      <c r="B71" s="271"/>
      <c r="C71" s="272"/>
      <c r="D71" s="272"/>
      <c r="E71" s="271"/>
      <c r="F71" s="271" t="str">
        <f>IF(شخصي!$A$12="","",TEXT(شخصي!$A$12,"mmmm"))</f>
        <v>July</v>
      </c>
    </row>
    <row r="72" ht="28.5" customHeight="1" spans="1:6">
      <c r="A72" s="270"/>
      <c r="B72" s="271"/>
      <c r="C72" s="272"/>
      <c r="D72" s="272"/>
      <c r="E72" s="271"/>
      <c r="F72" s="271" t="str">
        <f>IF(شخصي!$A$12="","",TEXT(شخصي!$A$12,"mmmm"))</f>
        <v>July</v>
      </c>
    </row>
    <row r="73" ht="29.25" customHeight="1" spans="1:6">
      <c r="A73" s="270"/>
      <c r="B73" s="271"/>
      <c r="C73" s="272"/>
      <c r="D73" s="272"/>
      <c r="E73" s="281"/>
      <c r="F73" s="271" t="str">
        <f>IF(شخصي!$A$12="","",TEXT(شخصي!$A$12,"mmmm"))</f>
        <v>July</v>
      </c>
    </row>
    <row r="74" ht="29.25" customHeight="1" spans="1:6">
      <c r="A74" s="270"/>
      <c r="B74" s="271"/>
      <c r="C74" s="272"/>
      <c r="D74" s="272"/>
      <c r="E74" s="282"/>
      <c r="F74" s="271" t="str">
        <f>IF(شخصي!$A$12="","",TEXT(شخصي!$A$12,"mmmm"))</f>
        <v>July</v>
      </c>
    </row>
    <row r="75" ht="28.5" customHeight="1" spans="1:6">
      <c r="A75" s="270"/>
      <c r="B75" s="271"/>
      <c r="C75" s="272"/>
      <c r="D75" s="272"/>
      <c r="F75" s="271" t="str">
        <f>IF(شخصي!$A$12="","",TEXT(شخصي!$A$12,"mmmm"))</f>
        <v>July</v>
      </c>
    </row>
    <row r="76" ht="28.5" customHeight="1" spans="1:6">
      <c r="A76" s="270"/>
      <c r="B76" s="271"/>
      <c r="C76" s="272"/>
      <c r="D76" s="272"/>
      <c r="F76" s="271" t="str">
        <f>IF(شخصي!$A$12="","",TEXT(شخصي!$A$12,"mmmm"))</f>
        <v>July</v>
      </c>
    </row>
    <row r="77" ht="28.5" customHeight="1" spans="1:6">
      <c r="A77" s="270"/>
      <c r="B77" s="271"/>
      <c r="C77" s="272"/>
      <c r="D77" s="272"/>
      <c r="F77" s="271" t="str">
        <f>IF(شخصي!$A$12="","",TEXT(شخصي!$A$12,"mmmm"))</f>
        <v>July</v>
      </c>
    </row>
    <row r="78" ht="28.5" customHeight="1" spans="1:6">
      <c r="A78" s="270"/>
      <c r="B78" s="271"/>
      <c r="C78" s="272"/>
      <c r="D78" s="272"/>
      <c r="F78" s="271" t="str">
        <f>IF(شخصي!$A$12="","",TEXT(شخصي!$A$12,"mmmm"))</f>
        <v>July</v>
      </c>
    </row>
    <row r="79" ht="28.5" customHeight="1" spans="1:6">
      <c r="A79" s="270"/>
      <c r="B79" s="271"/>
      <c r="C79" s="272"/>
      <c r="D79" s="272"/>
      <c r="F79" s="271" t="str">
        <f>IF(شخصي!$A$12="","",TEXT(شخصي!$A$12,"mmmm"))</f>
        <v>July</v>
      </c>
    </row>
    <row r="80" ht="28.5" customHeight="1" spans="1:6">
      <c r="A80" s="270"/>
      <c r="B80" s="271"/>
      <c r="C80" s="272"/>
      <c r="D80" s="272"/>
      <c r="F80" s="271" t="str">
        <f>IF(شخصي!$A$12="","",TEXT(شخصي!$A$12,"mmmm"))</f>
        <v>July</v>
      </c>
    </row>
    <row r="81" ht="28.5" customHeight="1" spans="1:6">
      <c r="A81" s="270"/>
      <c r="B81" s="271"/>
      <c r="C81" s="272"/>
      <c r="D81" s="272"/>
      <c r="F81" s="271" t="str">
        <f>IF(شخصي!$A$12="","",TEXT(شخصي!$A$12,"mmmm"))</f>
        <v>July</v>
      </c>
    </row>
    <row r="82" ht="28.5" customHeight="1" spans="1:6">
      <c r="A82" s="270"/>
      <c r="B82" s="271"/>
      <c r="C82" s="272"/>
      <c r="D82" s="272"/>
      <c r="F82" s="271" t="str">
        <f>IF(شخصي!$A$12="","",TEXT(شخصي!$A$12,"mmmm"))</f>
        <v>July</v>
      </c>
    </row>
    <row r="83" ht="28.5" customHeight="1" spans="1:6">
      <c r="A83" s="270"/>
      <c r="B83" s="271"/>
      <c r="C83" s="272"/>
      <c r="D83" s="272"/>
      <c r="F83" s="271" t="str">
        <f>IF(شخصي!$A$12="","",TEXT(شخصي!$A$12,"mmmm"))</f>
        <v>July</v>
      </c>
    </row>
    <row r="84" ht="28.5" customHeight="1" spans="1:6">
      <c r="A84" s="270"/>
      <c r="B84" s="271"/>
      <c r="C84" s="272"/>
      <c r="D84" s="272"/>
      <c r="F84" s="271" t="str">
        <f>IF(شخصي!$A$12="","",TEXT(شخصي!$A$12,"mmmm"))</f>
        <v>July</v>
      </c>
    </row>
    <row r="85" ht="28.5" customHeight="1" spans="1:6">
      <c r="A85" s="270"/>
      <c r="B85" s="271"/>
      <c r="C85" s="272"/>
      <c r="D85" s="272"/>
      <c r="F85" s="271" t="str">
        <f>IF(شخصي!$A$12="","",TEXT(شخصي!$A$12,"mmmm"))</f>
        <v>July</v>
      </c>
    </row>
    <row r="86" ht="28.5" customHeight="1" spans="1:6">
      <c r="A86" s="270"/>
      <c r="B86" s="271"/>
      <c r="C86" s="272"/>
      <c r="D86" s="272"/>
      <c r="F86" s="271" t="str">
        <f>IF(شخصي!$A$12="","",TEXT(شخصي!$A$12,"mmmm"))</f>
        <v>July</v>
      </c>
    </row>
    <row r="87" ht="28.5" customHeight="1" spans="1:6">
      <c r="A87" s="270"/>
      <c r="B87" s="271"/>
      <c r="C87" s="272"/>
      <c r="D87" s="272"/>
      <c r="F87" s="271" t="str">
        <f>IF(شخصي!$A$12="","",TEXT(شخصي!$A$12,"mmmm"))</f>
        <v>July</v>
      </c>
    </row>
    <row r="88" ht="28.5" customHeight="1" spans="1:6">
      <c r="A88" s="270"/>
      <c r="B88" s="271"/>
      <c r="C88" s="272"/>
      <c r="D88" s="272"/>
      <c r="F88" s="271" t="str">
        <f>IF(شخصي!$A$12="","",TEXT(شخصي!$A$12,"mmmm"))</f>
        <v>July</v>
      </c>
    </row>
    <row r="89" ht="28.5" customHeight="1" spans="1:6">
      <c r="A89" s="270"/>
      <c r="B89" s="271"/>
      <c r="C89" s="272"/>
      <c r="D89" s="272"/>
      <c r="F89" s="271" t="str">
        <f>IF(شخصي!$A$12="","",TEXT(شخصي!$A$12,"mmmm"))</f>
        <v>July</v>
      </c>
    </row>
    <row r="90" ht="28.5" customHeight="1" spans="1:6">
      <c r="A90" s="270"/>
      <c r="B90" s="271"/>
      <c r="C90" s="272"/>
      <c r="D90" s="272"/>
      <c r="F90" s="271" t="str">
        <f>IF(شخصي!$A$12="","",TEXT(شخصي!$A$12,"mmmm"))</f>
        <v>July</v>
      </c>
    </row>
    <row r="91" ht="28.5" customHeight="1" spans="1:6">
      <c r="A91" s="270"/>
      <c r="B91" s="271"/>
      <c r="C91" s="272"/>
      <c r="D91" s="272"/>
      <c r="F91" s="271" t="str">
        <f>IF(شخصي!$A$12="","",TEXT(شخصي!$A$12,"mmmm"))</f>
        <v>July</v>
      </c>
    </row>
    <row r="92" ht="28.5" customHeight="1" spans="1:6">
      <c r="A92" s="270"/>
      <c r="B92" s="271"/>
      <c r="C92" s="272"/>
      <c r="D92" s="272"/>
      <c r="F92" s="271" t="str">
        <f>IF(شخصي!$A$12="","",TEXT(شخصي!$A$12,"mmmm"))</f>
        <v>July</v>
      </c>
    </row>
    <row r="93" ht="28.5" customHeight="1" spans="1:6">
      <c r="A93" s="270"/>
      <c r="B93" s="271"/>
      <c r="C93" s="272"/>
      <c r="D93" s="272"/>
      <c r="F93" s="271" t="str">
        <f>IF(شخصي!$A$12="","",TEXT(شخصي!$A$12,"mmmm"))</f>
        <v>July</v>
      </c>
    </row>
    <row r="94" ht="28.5" customHeight="1" spans="1:6">
      <c r="A94" s="270"/>
      <c r="B94" s="271"/>
      <c r="C94" s="272"/>
      <c r="D94" s="272"/>
      <c r="F94" s="271" t="str">
        <f>IF(شخصي!$A$12="","",TEXT(شخصي!$A$12,"mmmm"))</f>
        <v>July</v>
      </c>
    </row>
    <row r="95" ht="28.5" customHeight="1" spans="1:6">
      <c r="A95" s="270"/>
      <c r="B95" s="271"/>
      <c r="C95" s="272"/>
      <c r="D95" s="272"/>
      <c r="F95" s="271" t="str">
        <f>IF(شخصي!$A$12="","",TEXT(شخصي!$A$12,"mmmm"))</f>
        <v>July</v>
      </c>
    </row>
    <row r="96" ht="28.5" customHeight="1" spans="1:6">
      <c r="A96" s="270"/>
      <c r="B96" s="271"/>
      <c r="C96" s="272"/>
      <c r="D96" s="272"/>
      <c r="F96" s="271" t="str">
        <f>IF(شخصي!$A$12="","",TEXT(شخصي!$A$12,"mmmm"))</f>
        <v>July</v>
      </c>
    </row>
    <row r="97" ht="28.5" customHeight="1" spans="1:6">
      <c r="A97" s="270"/>
      <c r="B97" s="271"/>
      <c r="C97" s="272"/>
      <c r="D97" s="272"/>
      <c r="F97" s="271" t="str">
        <f>IF(شخصي!$A$12="","",TEXT(شخصي!$A$12,"mmmm"))</f>
        <v>July</v>
      </c>
    </row>
    <row r="98" ht="28.5" customHeight="1" spans="1:6">
      <c r="A98" s="270"/>
      <c r="B98" s="271"/>
      <c r="C98" s="272"/>
      <c r="D98" s="272"/>
      <c r="F98" s="271" t="str">
        <f>IF(شخصي!$A$12="","",TEXT(شخصي!$A$12,"mmmm"))</f>
        <v>July</v>
      </c>
    </row>
    <row r="99" ht="28.5" customHeight="1" spans="1:6">
      <c r="A99" s="270"/>
      <c r="B99" s="271"/>
      <c r="C99" s="272"/>
      <c r="D99" s="272"/>
      <c r="F99" s="271" t="str">
        <f>IF(شخصي!$A$12="","",TEXT(شخصي!$A$12,"mmmm"))</f>
        <v>July</v>
      </c>
    </row>
    <row r="100" ht="28.5" customHeight="1" spans="1:6">
      <c r="A100" s="270"/>
      <c r="B100" s="271"/>
      <c r="C100" s="272"/>
      <c r="D100" s="272"/>
      <c r="F100" s="271" t="str">
        <f>IF(شخصي!$A$12="","",TEXT(شخصي!$A$12,"mmmm"))</f>
        <v>July</v>
      </c>
    </row>
    <row r="101" ht="28.5" customHeight="1" spans="1:6">
      <c r="A101" s="270"/>
      <c r="B101" s="271"/>
      <c r="C101" s="272"/>
      <c r="D101" s="272"/>
      <c r="F101" s="271" t="str">
        <f>IF(شخصي!$A$12="","",TEXT(شخصي!$A$12,"mmmm"))</f>
        <v>July</v>
      </c>
    </row>
    <row r="102" ht="28.5" customHeight="1" spans="1:6">
      <c r="A102" s="270"/>
      <c r="B102" s="271"/>
      <c r="C102" s="272"/>
      <c r="D102" s="272"/>
      <c r="F102" s="271" t="str">
        <f>IF(شخصي!$A$12="","",TEXT(شخصي!$A$12,"mmmm"))</f>
        <v>July</v>
      </c>
    </row>
    <row r="103" ht="28.5" customHeight="1" spans="1:6">
      <c r="A103" s="270"/>
      <c r="B103" s="271"/>
      <c r="C103" s="272"/>
      <c r="D103" s="272"/>
      <c r="F103" s="271" t="str">
        <f>IF(شخصي!$A$12="","",TEXT(شخصي!$A$12,"mmmm"))</f>
        <v>July</v>
      </c>
    </row>
    <row r="104" ht="28.5" customHeight="1" spans="1:6">
      <c r="A104" s="270"/>
      <c r="B104" s="271"/>
      <c r="C104" s="272"/>
      <c r="D104" s="272"/>
      <c r="F104" s="271" t="str">
        <f>IF(شخصي!$A$12="","",TEXT(شخصي!$A$12,"mmmm"))</f>
        <v>July</v>
      </c>
    </row>
    <row r="105" ht="28.5" customHeight="1" spans="1:6">
      <c r="A105" s="270"/>
      <c r="B105" s="271"/>
      <c r="C105" s="272"/>
      <c r="D105" s="272"/>
      <c r="F105" s="271" t="str">
        <f>IF(شخصي!$A$12="","",TEXT(شخصي!$A$12,"mmmm"))</f>
        <v>July</v>
      </c>
    </row>
    <row r="106" ht="28.5" customHeight="1" spans="1:6">
      <c r="A106" s="270"/>
      <c r="B106" s="271"/>
      <c r="C106" s="272"/>
      <c r="D106" s="272"/>
      <c r="F106" s="271" t="str">
        <f>IF(شخصي!$A$12="","",TEXT(شخصي!$A$12,"mmmm"))</f>
        <v>July</v>
      </c>
    </row>
    <row r="107" ht="28.5" customHeight="1" spans="1:6">
      <c r="A107" s="270"/>
      <c r="B107" s="271"/>
      <c r="C107" s="272"/>
      <c r="D107" s="272"/>
      <c r="F107" s="271" t="str">
        <f>IF(شخصي!$A$12="","",TEXT(شخصي!$A$12,"mmmm"))</f>
        <v>July</v>
      </c>
    </row>
    <row r="108" ht="28.5" customHeight="1" spans="1:6">
      <c r="A108" s="270"/>
      <c r="B108" s="271"/>
      <c r="C108" s="272"/>
      <c r="D108" s="272"/>
      <c r="F108" s="271" t="str">
        <f>IF(شخصي!$A$12="","",TEXT(شخصي!$A$12,"mmmm"))</f>
        <v>July</v>
      </c>
    </row>
    <row r="109" ht="28.5" customHeight="1" spans="1:6">
      <c r="A109" s="270"/>
      <c r="B109" s="271"/>
      <c r="C109" s="272"/>
      <c r="D109" s="272"/>
      <c r="F109" s="271" t="str">
        <f>IF(شخصي!$A$12="","",TEXT(شخصي!$A$12,"mmmm"))</f>
        <v>July</v>
      </c>
    </row>
    <row r="110" ht="28.5" customHeight="1" spans="1:6">
      <c r="A110" s="270"/>
      <c r="B110" s="271"/>
      <c r="C110" s="272"/>
      <c r="D110" s="272"/>
      <c r="F110" s="271" t="str">
        <f>IF(شخصي!$A$12="","",TEXT(شخصي!$A$12,"mmmm"))</f>
        <v>July</v>
      </c>
    </row>
    <row r="111" ht="28.5" customHeight="1" spans="1:6">
      <c r="A111" s="270"/>
      <c r="B111" s="271"/>
      <c r="C111" s="272"/>
      <c r="D111" s="272"/>
      <c r="F111" s="271" t="str">
        <f>IF(شخصي!$A$12="","",TEXT(شخصي!$A$12,"mmmm"))</f>
        <v>July</v>
      </c>
    </row>
    <row r="112" ht="28.5" customHeight="1" spans="1:6">
      <c r="A112" s="270"/>
      <c r="B112" s="271"/>
      <c r="C112" s="272"/>
      <c r="D112" s="272"/>
      <c r="F112" s="271" t="str">
        <f>IF(شخصي!$A$12="","",TEXT(شخصي!$A$12,"mmmm"))</f>
        <v>July</v>
      </c>
    </row>
    <row r="113" ht="28.5" customHeight="1" spans="1:6">
      <c r="A113" s="270"/>
      <c r="B113" s="271"/>
      <c r="C113" s="272"/>
      <c r="D113" s="272"/>
      <c r="F113" s="271" t="str">
        <f>IF(شخصي!$A$12="","",TEXT(شخصي!$A$12,"mmmm"))</f>
        <v>July</v>
      </c>
    </row>
    <row r="114" ht="28.5" customHeight="1" spans="1:6">
      <c r="A114" s="270"/>
      <c r="B114" s="271"/>
      <c r="C114" s="272"/>
      <c r="D114" s="272"/>
      <c r="F114" s="271" t="str">
        <f>IF(شخصي!$A$12="","",TEXT(شخصي!$A$12,"mmmm"))</f>
        <v>July</v>
      </c>
    </row>
    <row r="115" ht="28.5" customHeight="1" spans="1:6">
      <c r="A115" s="270"/>
      <c r="B115" s="271"/>
      <c r="C115" s="272"/>
      <c r="D115" s="272"/>
      <c r="F115" s="271" t="str">
        <f>IF(شخصي!$A$12="","",TEXT(شخصي!$A$12,"mmmm"))</f>
        <v>July</v>
      </c>
    </row>
    <row r="116" ht="28.5" customHeight="1" spans="1:6">
      <c r="A116" s="270"/>
      <c r="B116" s="271"/>
      <c r="C116" s="272"/>
      <c r="D116" s="272"/>
      <c r="F116" s="271" t="str">
        <f>IF(شخصي!$A$12="","",TEXT(شخصي!$A$12,"mmmm"))</f>
        <v>July</v>
      </c>
    </row>
    <row r="117" ht="28.5" customHeight="1" spans="1:6">
      <c r="A117" s="270"/>
      <c r="B117" s="271"/>
      <c r="C117" s="272"/>
      <c r="D117" s="272"/>
      <c r="F117" s="271" t="str">
        <f>IF(شخصي!$A$12="","",TEXT(شخصي!$A$12,"mmmm"))</f>
        <v>July</v>
      </c>
    </row>
    <row r="118" ht="28.5" customHeight="1" spans="1:6">
      <c r="A118" s="270"/>
      <c r="B118" s="271"/>
      <c r="C118" s="272"/>
      <c r="D118" s="272"/>
      <c r="F118" s="271" t="str">
        <f>IF(شخصي!$A$12="","",TEXT(شخصي!$A$12,"mmmm"))</f>
        <v>July</v>
      </c>
    </row>
    <row r="119" ht="28.5" customHeight="1" spans="1:6">
      <c r="A119" s="270"/>
      <c r="B119" s="271"/>
      <c r="C119" s="272"/>
      <c r="D119" s="272"/>
      <c r="F119" s="271" t="str">
        <f>IF(شخصي!$A$12="","",TEXT(شخصي!$A$12,"mmmm"))</f>
        <v>July</v>
      </c>
    </row>
    <row r="120" ht="28.5" customHeight="1" spans="1:6">
      <c r="A120" s="270"/>
      <c r="B120" s="271"/>
      <c r="C120" s="272"/>
      <c r="D120" s="272"/>
      <c r="F120" s="271" t="str">
        <f>IF(شخصي!$A$12="","",TEXT(شخصي!$A$12,"mmmm"))</f>
        <v>July</v>
      </c>
    </row>
    <row r="121" ht="28.5" customHeight="1" spans="1:6">
      <c r="A121" s="270"/>
      <c r="B121" s="271"/>
      <c r="C121" s="272"/>
      <c r="D121" s="272"/>
      <c r="F121" s="271" t="str">
        <f>IF(شخصي!$A$12="","",TEXT(شخصي!$A$12,"mmmm"))</f>
        <v>July</v>
      </c>
    </row>
    <row r="122" ht="28.5" customHeight="1" spans="1:6">
      <c r="A122" s="270"/>
      <c r="B122" s="271"/>
      <c r="C122" s="272"/>
      <c r="D122" s="272"/>
      <c r="F122" s="271" t="str">
        <f>IF(شخصي!$A$12="","",TEXT(شخصي!$A$12,"mmmm"))</f>
        <v>July</v>
      </c>
    </row>
    <row r="123" ht="28.5" customHeight="1" spans="1:6">
      <c r="A123" s="270"/>
      <c r="B123" s="271"/>
      <c r="C123" s="272"/>
      <c r="D123" s="272"/>
      <c r="F123" s="271" t="str">
        <f>IF(شخصي!$A$12="","",TEXT(شخصي!$A$12,"mmmm"))</f>
        <v>July</v>
      </c>
    </row>
    <row r="124" ht="28.5" customHeight="1" spans="1:6">
      <c r="A124" s="270"/>
      <c r="B124" s="271"/>
      <c r="C124" s="272"/>
      <c r="D124" s="272"/>
      <c r="F124" s="271" t="str">
        <f>IF(شخصي!$A$12="","",TEXT(شخصي!$A$12,"mmmm"))</f>
        <v>July</v>
      </c>
    </row>
    <row r="125" ht="28.5" customHeight="1" spans="1:6">
      <c r="A125" s="270"/>
      <c r="B125" s="271"/>
      <c r="C125" s="272"/>
      <c r="D125" s="272"/>
      <c r="F125" s="271" t="str">
        <f>IF(شخصي!$A$12="","",TEXT(شخصي!$A$12,"mmmm"))</f>
        <v>July</v>
      </c>
    </row>
    <row r="126" ht="28.5" customHeight="1" spans="1:6">
      <c r="A126" s="270"/>
      <c r="B126" s="271"/>
      <c r="C126" s="272"/>
      <c r="D126" s="272"/>
      <c r="F126" s="271" t="str">
        <f>IF(شخصي!$A$12="","",TEXT(شخصي!$A$12,"mmmm"))</f>
        <v>July</v>
      </c>
    </row>
    <row r="127" ht="28.5" customHeight="1" spans="1:6">
      <c r="A127" s="270"/>
      <c r="B127" s="271"/>
      <c r="C127" s="272"/>
      <c r="D127" s="272"/>
      <c r="F127" s="271" t="str">
        <f>IF(شخصي!$A$12="","",TEXT(شخصي!$A$12,"mmmm"))</f>
        <v>July</v>
      </c>
    </row>
    <row r="128" ht="28.5" customHeight="1" spans="1:6">
      <c r="A128" s="270"/>
      <c r="B128" s="271"/>
      <c r="C128" s="272"/>
      <c r="D128" s="272"/>
      <c r="F128" s="271" t="str">
        <f>IF(شخصي!$A$12="","",TEXT(شخصي!$A$12,"mmmm"))</f>
        <v>July</v>
      </c>
    </row>
    <row r="129" ht="28.5" customHeight="1" spans="1:6">
      <c r="A129" s="270"/>
      <c r="B129" s="271"/>
      <c r="C129" s="272"/>
      <c r="D129" s="272"/>
      <c r="F129" s="271" t="str">
        <f>IF(شخصي!$A$12="","",TEXT(شخصي!$A$12,"mmmm"))</f>
        <v>July</v>
      </c>
    </row>
    <row r="130" ht="28.5" customHeight="1" spans="1:6">
      <c r="A130" s="270"/>
      <c r="B130" s="271"/>
      <c r="C130" s="272"/>
      <c r="D130" s="272"/>
      <c r="F130" s="271" t="str">
        <f>IF(شخصي!$A$12="","",TEXT(شخصي!$A$12,"mmmm"))</f>
        <v>July</v>
      </c>
    </row>
    <row r="131" ht="28.5" customHeight="1" spans="1:6">
      <c r="A131" s="270"/>
      <c r="B131" s="271"/>
      <c r="C131" s="272"/>
      <c r="D131" s="272"/>
      <c r="F131" s="271" t="str">
        <f>IF(شخصي!$A$12="","",TEXT(شخصي!$A$12,"mmmm"))</f>
        <v>July</v>
      </c>
    </row>
    <row r="132" ht="28.5" customHeight="1" spans="1:6">
      <c r="A132" s="270"/>
      <c r="B132" s="271"/>
      <c r="C132" s="272"/>
      <c r="D132" s="272"/>
      <c r="F132" s="271" t="str">
        <f>IF(شخصي!$A$12="","",TEXT(شخصي!$A$12,"mmmm"))</f>
        <v>July</v>
      </c>
    </row>
    <row r="133" ht="28.5" customHeight="1" spans="1:6">
      <c r="A133" s="270"/>
      <c r="B133" s="271"/>
      <c r="C133" s="272"/>
      <c r="D133" s="272"/>
      <c r="F133" s="271" t="str">
        <f>IF(شخصي!$A$12="","",TEXT(شخصي!$A$12,"mmmm"))</f>
        <v>July</v>
      </c>
    </row>
    <row r="134" ht="28.5" customHeight="1" spans="1:6">
      <c r="A134" s="270"/>
      <c r="B134" s="271"/>
      <c r="C134" s="272"/>
      <c r="D134" s="272"/>
      <c r="F134" s="271" t="str">
        <f>IF(شخصي!$A$12="","",TEXT(شخصي!$A$12,"mmmm"))</f>
        <v>July</v>
      </c>
    </row>
    <row r="135" ht="28.5" customHeight="1" spans="1:6">
      <c r="A135" s="270"/>
      <c r="B135" s="271"/>
      <c r="C135" s="272"/>
      <c r="D135" s="272"/>
      <c r="F135" s="271" t="str">
        <f>IF(شخصي!$A$12="","",TEXT(شخصي!$A$12,"mmmm"))</f>
        <v>July</v>
      </c>
    </row>
    <row r="136" ht="28.5" customHeight="1" spans="1:6">
      <c r="A136" s="270"/>
      <c r="B136" s="271"/>
      <c r="C136" s="272"/>
      <c r="D136" s="272"/>
      <c r="F136" s="271" t="str">
        <f>IF(شخصي!$A$12="","",TEXT(شخصي!$A$12,"mmmm"))</f>
        <v>July</v>
      </c>
    </row>
    <row r="137" ht="28.5" customHeight="1" spans="1:6">
      <c r="A137" s="270"/>
      <c r="B137" s="271"/>
      <c r="C137" s="272"/>
      <c r="D137" s="272"/>
      <c r="F137" s="271" t="str">
        <f>IF(شخصي!$A$12="","",TEXT(شخصي!$A$12,"mmmm"))</f>
        <v>July</v>
      </c>
    </row>
    <row r="138" ht="28.5" customHeight="1" spans="1:6">
      <c r="A138" s="270"/>
      <c r="B138" s="271"/>
      <c r="C138" s="272"/>
      <c r="D138" s="272"/>
      <c r="F138" s="271" t="str">
        <f>IF(شخصي!$A$12="","",TEXT(شخصي!$A$12,"mmmm"))</f>
        <v>July</v>
      </c>
    </row>
    <row r="139" ht="28.5" customHeight="1" spans="1:6">
      <c r="A139" s="270"/>
      <c r="B139" s="271"/>
      <c r="C139" s="272"/>
      <c r="D139" s="272"/>
      <c r="F139" s="271" t="str">
        <f>IF(شخصي!$A$12="","",TEXT(شخصي!$A$12,"mmmm"))</f>
        <v>July</v>
      </c>
    </row>
    <row r="140" ht="28.5" customHeight="1" spans="1:6">
      <c r="A140" s="270"/>
      <c r="B140" s="271"/>
      <c r="C140" s="272"/>
      <c r="D140" s="272"/>
      <c r="F140" s="271" t="str">
        <f>IF(شخصي!$A$12="","",TEXT(شخصي!$A$12,"mmmm"))</f>
        <v>July</v>
      </c>
    </row>
    <row r="141" ht="28.5" customHeight="1" spans="1:6">
      <c r="A141" s="270"/>
      <c r="B141" s="271"/>
      <c r="C141" s="272"/>
      <c r="D141" s="272"/>
      <c r="F141" s="271" t="str">
        <f>IF(شخصي!$A$12="","",TEXT(شخصي!$A$12,"mmmm"))</f>
        <v>July</v>
      </c>
    </row>
    <row r="142" ht="28.5" customHeight="1" spans="1:6">
      <c r="A142" s="270"/>
      <c r="B142" s="271"/>
      <c r="C142" s="272"/>
      <c r="D142" s="272"/>
      <c r="F142" s="271" t="str">
        <f>IF(شخصي!$A$12="","",TEXT(شخصي!$A$12,"mmmm"))</f>
        <v>July</v>
      </c>
    </row>
    <row r="143" ht="28.5" customHeight="1" spans="1:6">
      <c r="A143" s="270"/>
      <c r="B143" s="271"/>
      <c r="C143" s="272"/>
      <c r="D143" s="272"/>
      <c r="F143" s="271" t="str">
        <f>IF(شخصي!$A$12="","",TEXT(شخصي!$A$12,"mmmm"))</f>
        <v>July</v>
      </c>
    </row>
    <row r="144" ht="28.5" customHeight="1" spans="1:6">
      <c r="A144" s="270"/>
      <c r="B144" s="271"/>
      <c r="C144" s="272"/>
      <c r="D144" s="272"/>
      <c r="F144" s="271" t="str">
        <f>IF(شخصي!$A$12="","",TEXT(شخصي!$A$12,"mmmm"))</f>
        <v>July</v>
      </c>
    </row>
    <row r="145" ht="28.5" customHeight="1" spans="1:6">
      <c r="A145" s="270"/>
      <c r="B145" s="271"/>
      <c r="C145" s="272"/>
      <c r="D145" s="272"/>
      <c r="F145" s="271" t="str">
        <f>IF(شخصي!$A$12="","",TEXT(شخصي!$A$12,"mmmm"))</f>
        <v>July</v>
      </c>
    </row>
    <row r="146" ht="28.5" customHeight="1" spans="1:6">
      <c r="A146" s="270"/>
      <c r="B146" s="271"/>
      <c r="C146" s="272"/>
      <c r="D146" s="272"/>
      <c r="F146" s="271" t="str">
        <f>IF(شخصي!$A$12="","",TEXT(شخصي!$A$12,"mmmm"))</f>
        <v>July</v>
      </c>
    </row>
    <row r="147" ht="28.5" customHeight="1" spans="1:6">
      <c r="A147" s="270"/>
      <c r="B147" s="271"/>
      <c r="C147" s="272"/>
      <c r="D147" s="272"/>
      <c r="F147" s="271" t="str">
        <f>IF(شخصي!$A$12="","",TEXT(شخصي!$A$12,"mmmm"))</f>
        <v>July</v>
      </c>
    </row>
    <row r="148" ht="28.5" customHeight="1" spans="1:6">
      <c r="A148" s="270"/>
      <c r="B148" s="271"/>
      <c r="C148" s="272"/>
      <c r="D148" s="272"/>
      <c r="F148" s="271" t="str">
        <f>IF(شخصي!$A$12="","",TEXT(شخصي!$A$12,"mmmm"))</f>
        <v>July</v>
      </c>
    </row>
    <row r="149" ht="28.5" customHeight="1" spans="1:6">
      <c r="A149" s="270"/>
      <c r="B149" s="271"/>
      <c r="C149" s="272"/>
      <c r="D149" s="272"/>
      <c r="F149" s="271" t="str">
        <f>IF(شخصي!$A$12="","",TEXT(شخصي!$A$12,"mmmm"))</f>
        <v>July</v>
      </c>
    </row>
    <row r="150" ht="28.5" customHeight="1" spans="1:6">
      <c r="A150" s="270"/>
      <c r="B150" s="271"/>
      <c r="C150" s="272"/>
      <c r="D150" s="272"/>
      <c r="F150" s="271" t="str">
        <f>IF(شخصي!$A$12="","",TEXT(شخصي!$A$12,"mmmm"))</f>
        <v>July</v>
      </c>
    </row>
    <row r="151" ht="28.5" customHeight="1" spans="1:6">
      <c r="A151" s="270"/>
      <c r="B151" s="271"/>
      <c r="C151" s="272"/>
      <c r="D151" s="272"/>
      <c r="F151" s="271" t="str">
        <f>IF(شخصي!$A$12="","",TEXT(شخصي!$A$12,"mmmm"))</f>
        <v>July</v>
      </c>
    </row>
    <row r="152" ht="28.5" customHeight="1" spans="1:6">
      <c r="A152" s="270"/>
      <c r="B152" s="271"/>
      <c r="C152" s="272"/>
      <c r="D152" s="272"/>
      <c r="F152" s="271" t="str">
        <f>IF(شخصي!$A$12="","",TEXT(شخصي!$A$12,"mmmm"))</f>
        <v>July</v>
      </c>
    </row>
    <row r="153" ht="28.5" customHeight="1" spans="1:6">
      <c r="A153" s="270"/>
      <c r="B153" s="271"/>
      <c r="C153" s="272"/>
      <c r="D153" s="272"/>
      <c r="F153" s="271" t="str">
        <f>IF(شخصي!$A$12="","",TEXT(شخصي!$A$12,"mmmm"))</f>
        <v>July</v>
      </c>
    </row>
    <row r="154" ht="28.5" customHeight="1" spans="1:6">
      <c r="A154" s="270"/>
      <c r="B154" s="271"/>
      <c r="C154" s="272"/>
      <c r="D154" s="272"/>
      <c r="F154" s="271" t="str">
        <f>IF(شخصي!$A$12="","",TEXT(شخصي!$A$12,"mmmm"))</f>
        <v>July</v>
      </c>
    </row>
    <row r="155" ht="28.5" customHeight="1" spans="1:6">
      <c r="A155" s="270"/>
      <c r="B155" s="271"/>
      <c r="C155" s="272"/>
      <c r="D155" s="272"/>
      <c r="F155" s="271" t="str">
        <f>IF(شخصي!$A$12="","",TEXT(شخصي!$A$12,"mmmm"))</f>
        <v>July</v>
      </c>
    </row>
    <row r="156" ht="28.5" customHeight="1" spans="1:6">
      <c r="A156" s="270"/>
      <c r="B156" s="271"/>
      <c r="C156" s="272"/>
      <c r="D156" s="272"/>
      <c r="F156" s="271" t="str">
        <f>IF(شخصي!$A$12="","",TEXT(شخصي!$A$12,"mmmm"))</f>
        <v>July</v>
      </c>
    </row>
    <row r="157" ht="28.5" customHeight="1" spans="1:6">
      <c r="A157" s="270"/>
      <c r="B157" s="271"/>
      <c r="C157" s="272"/>
      <c r="D157" s="272"/>
      <c r="F157" s="271" t="str">
        <f>IF(شخصي!$A$12="","",TEXT(شخصي!$A$12,"mmmm"))</f>
        <v>July</v>
      </c>
    </row>
    <row r="158" ht="28.5" customHeight="1" spans="1:6">
      <c r="A158" s="270"/>
      <c r="B158" s="271"/>
      <c r="C158" s="272"/>
      <c r="D158" s="272"/>
      <c r="F158" s="271" t="str">
        <f>IF(شخصي!$A$12="","",TEXT(شخصي!$A$12,"mmmm"))</f>
        <v>July</v>
      </c>
    </row>
    <row r="159" ht="28.5" customHeight="1" spans="1:6">
      <c r="A159" s="270"/>
      <c r="B159" s="271"/>
      <c r="C159" s="272"/>
      <c r="D159" s="272"/>
      <c r="F159" s="271" t="str">
        <f>IF(شخصي!$A$12="","",TEXT(شخصي!$A$12,"mmmm"))</f>
        <v>July</v>
      </c>
    </row>
    <row r="160" ht="28.5" customHeight="1" spans="1:6">
      <c r="A160" s="270"/>
      <c r="B160" s="271"/>
      <c r="C160" s="272"/>
      <c r="D160" s="272"/>
      <c r="F160" s="271" t="str">
        <f>IF(شخصي!$A$12="","",TEXT(شخصي!$A$12,"mmmm"))</f>
        <v>July</v>
      </c>
    </row>
    <row r="161" ht="28.5" customHeight="1" spans="1:6">
      <c r="A161" s="270"/>
      <c r="B161" s="271"/>
      <c r="C161" s="272"/>
      <c r="D161" s="272"/>
      <c r="F161" s="271" t="str">
        <f>IF(شخصي!$A$12="","",TEXT(شخصي!$A$12,"mmmm"))</f>
        <v>July</v>
      </c>
    </row>
    <row r="162" ht="28.5" customHeight="1" spans="1:6">
      <c r="A162" s="270"/>
      <c r="B162" s="271"/>
      <c r="C162" s="272"/>
      <c r="D162" s="272"/>
      <c r="F162" s="271" t="str">
        <f>IF(شخصي!$A$12="","",TEXT(شخصي!$A$12,"mmmm"))</f>
        <v>July</v>
      </c>
    </row>
    <row r="163" ht="28.5" customHeight="1" spans="1:6">
      <c r="A163" s="270"/>
      <c r="B163" s="271"/>
      <c r="C163" s="272"/>
      <c r="D163" s="272"/>
      <c r="F163" s="271" t="str">
        <f>IF(شخصي!$A$12="","",TEXT(شخصي!$A$12,"mmmm"))</f>
        <v>July</v>
      </c>
    </row>
    <row r="164" ht="28.5" customHeight="1" spans="1:6">
      <c r="A164" s="270"/>
      <c r="B164" s="271"/>
      <c r="C164" s="272"/>
      <c r="D164" s="272"/>
      <c r="F164" s="271" t="str">
        <f>IF(شخصي!$A$12="","",TEXT(شخصي!$A$12,"mmmm"))</f>
        <v>July</v>
      </c>
    </row>
    <row r="165" ht="28.5" customHeight="1" spans="1:6">
      <c r="A165" s="270"/>
      <c r="B165" s="271"/>
      <c r="C165" s="272"/>
      <c r="D165" s="272"/>
      <c r="F165" s="271" t="str">
        <f>IF(شخصي!$A$12="","",TEXT(شخصي!$A$12,"mmmm"))</f>
        <v>July</v>
      </c>
    </row>
    <row r="166" ht="28.5" customHeight="1" spans="1:6">
      <c r="A166" s="270"/>
      <c r="B166" s="271"/>
      <c r="C166" s="272"/>
      <c r="D166" s="272"/>
      <c r="F166" s="271" t="str">
        <f>IF(شخصي!$A$12="","",TEXT(شخصي!$A$12,"mmmm"))</f>
        <v>July</v>
      </c>
    </row>
    <row r="167" ht="28.5" customHeight="1" spans="1:6">
      <c r="A167" s="270"/>
      <c r="B167" s="271"/>
      <c r="C167" s="272"/>
      <c r="D167" s="272"/>
      <c r="F167" s="271" t="str">
        <f>IF(شخصي!$A$12="","",TEXT(شخصي!$A$12,"mmmm"))</f>
        <v>July</v>
      </c>
    </row>
    <row r="168" ht="28.5" customHeight="1" spans="1:6">
      <c r="A168" s="270"/>
      <c r="B168" s="271"/>
      <c r="C168" s="272"/>
      <c r="D168" s="272"/>
      <c r="F168" s="271" t="str">
        <f>IF(شخصي!$A$12="","",TEXT(شخصي!$A$12,"mmmm"))</f>
        <v>July</v>
      </c>
    </row>
    <row r="169" ht="28.5" customHeight="1" spans="1:6">
      <c r="A169" s="270"/>
      <c r="B169" s="271"/>
      <c r="C169" s="272"/>
      <c r="D169" s="272"/>
      <c r="F169" s="271" t="str">
        <f>IF(شخصي!$A$12="","",TEXT(شخصي!$A$12,"mmmm"))</f>
        <v>July</v>
      </c>
    </row>
    <row r="170" ht="28.5" customHeight="1" spans="1:6">
      <c r="A170" s="270"/>
      <c r="B170" s="271"/>
      <c r="C170" s="272"/>
      <c r="D170" s="272"/>
      <c r="F170" s="271" t="str">
        <f>IF(شخصي!$A$12="","",TEXT(شخصي!$A$12,"mmmm"))</f>
        <v>July</v>
      </c>
    </row>
    <row r="171" ht="28.5" customHeight="1" spans="1:6">
      <c r="A171" s="270"/>
      <c r="B171" s="271"/>
      <c r="C171" s="272"/>
      <c r="D171" s="272"/>
      <c r="F171" s="271" t="str">
        <f>IF(شخصي!$A$12="","",TEXT(شخصي!$A$12,"mmmm"))</f>
        <v>July</v>
      </c>
    </row>
    <row r="172" ht="28.5" customHeight="1" spans="1:6">
      <c r="A172" s="270"/>
      <c r="B172" s="271"/>
      <c r="C172" s="272"/>
      <c r="D172" s="272"/>
      <c r="F172" s="271" t="str">
        <f>IF(شخصي!$A$12="","",TEXT(شخصي!$A$12,"mmmm"))</f>
        <v>July</v>
      </c>
    </row>
    <row r="173" ht="28.5" customHeight="1" spans="1:6">
      <c r="A173" s="270"/>
      <c r="B173" s="271"/>
      <c r="C173" s="272"/>
      <c r="D173" s="272"/>
      <c r="F173" s="271" t="str">
        <f>IF(شخصي!$A$12="","",TEXT(شخصي!$A$12,"mmmm"))</f>
        <v>July</v>
      </c>
    </row>
    <row r="174" ht="28.5" customHeight="1" spans="1:6">
      <c r="A174" s="270"/>
      <c r="B174" s="271"/>
      <c r="C174" s="272"/>
      <c r="D174" s="272"/>
      <c r="F174" s="271" t="str">
        <f>IF(شخصي!$A$12="","",TEXT(شخصي!$A$12,"mmmm"))</f>
        <v>July</v>
      </c>
    </row>
    <row r="175" ht="28.5" customHeight="1" spans="1:6">
      <c r="A175" s="270"/>
      <c r="B175" s="271"/>
      <c r="C175" s="272"/>
      <c r="D175" s="272"/>
      <c r="F175" s="271" t="str">
        <f>IF(شخصي!$A$12="","",TEXT(شخصي!$A$12,"mmmm"))</f>
        <v>July</v>
      </c>
    </row>
    <row r="176" ht="28.5" customHeight="1" spans="1:6">
      <c r="A176" s="270"/>
      <c r="B176" s="271"/>
      <c r="C176" s="272"/>
      <c r="D176" s="272"/>
      <c r="F176" s="271" t="str">
        <f>IF(شخصي!$A$12="","",TEXT(شخصي!$A$12,"mmmm"))</f>
        <v>July</v>
      </c>
    </row>
    <row r="177" ht="28.5" customHeight="1" spans="1:6">
      <c r="A177" s="270"/>
      <c r="B177" s="271"/>
      <c r="C177" s="272"/>
      <c r="D177" s="272"/>
      <c r="F177" s="271" t="str">
        <f>IF(شخصي!$A$12="","",TEXT(شخصي!$A$12,"mmmm"))</f>
        <v>July</v>
      </c>
    </row>
    <row r="178" ht="28.5" customHeight="1" spans="1:6">
      <c r="A178" s="270"/>
      <c r="B178" s="271"/>
      <c r="C178" s="272"/>
      <c r="D178" s="272"/>
      <c r="F178" s="271" t="str">
        <f>IF(شخصي!$A$12="","",TEXT(شخصي!$A$12,"mmmm"))</f>
        <v>July</v>
      </c>
    </row>
    <row r="179" ht="28.5" customHeight="1" spans="1:6">
      <c r="A179" s="270"/>
      <c r="B179" s="271"/>
      <c r="C179" s="272"/>
      <c r="D179" s="272"/>
      <c r="F179" s="271" t="str">
        <f>IF(شخصي!$A$12="","",TEXT(شخصي!$A$12,"mmmm"))</f>
        <v>July</v>
      </c>
    </row>
    <row r="180" ht="28.5" customHeight="1" spans="1:6">
      <c r="A180" s="270"/>
      <c r="B180" s="271"/>
      <c r="C180" s="272"/>
      <c r="D180" s="272"/>
      <c r="F180" s="271" t="str">
        <f>IF(شخصي!$A$12="","",TEXT(شخصي!$A$12,"mmmm"))</f>
        <v>July</v>
      </c>
    </row>
    <row r="181" ht="28.5" customHeight="1" spans="1:6">
      <c r="A181" s="270"/>
      <c r="B181" s="271"/>
      <c r="C181" s="272"/>
      <c r="D181" s="272"/>
      <c r="F181" s="271" t="str">
        <f>IF(شخصي!$A$12="","",TEXT(شخصي!$A$12,"mmmm"))</f>
        <v>July</v>
      </c>
    </row>
    <row r="182" ht="28.5" customHeight="1" spans="1:6">
      <c r="A182" s="270"/>
      <c r="B182" s="271"/>
      <c r="C182" s="272"/>
      <c r="D182" s="272"/>
      <c r="F182" s="271" t="str">
        <f>IF(شخصي!$A$12="","",TEXT(شخصي!$A$12,"mmmm"))</f>
        <v>July</v>
      </c>
    </row>
    <row r="183" ht="28.5" customHeight="1" spans="1:6">
      <c r="A183" s="270"/>
      <c r="B183" s="271"/>
      <c r="C183" s="272"/>
      <c r="D183" s="272"/>
      <c r="F183" s="271" t="str">
        <f>IF(شخصي!$A$12="","",TEXT(شخصي!$A$12,"mmmm"))</f>
        <v>July</v>
      </c>
    </row>
    <row r="184" ht="28.5" customHeight="1" spans="1:6">
      <c r="A184" s="270"/>
      <c r="B184" s="271"/>
      <c r="C184" s="272"/>
      <c r="D184" s="272"/>
      <c r="F184" s="271" t="str">
        <f>IF(شخصي!$A$12="","",TEXT(شخصي!$A$12,"mmmm"))</f>
        <v>July</v>
      </c>
    </row>
    <row r="185" ht="28.5" customHeight="1" spans="1:6">
      <c r="A185" s="270"/>
      <c r="B185" s="271"/>
      <c r="C185" s="272"/>
      <c r="D185" s="272"/>
      <c r="F185" s="271" t="str">
        <f>IF(شخصي!$A$12="","",TEXT(شخصي!$A$12,"mmmm"))</f>
        <v>July</v>
      </c>
    </row>
    <row r="186" ht="28.5" customHeight="1" spans="1:6">
      <c r="A186" s="270"/>
      <c r="B186" s="271"/>
      <c r="C186" s="272"/>
      <c r="D186" s="272"/>
      <c r="F186" s="271" t="str">
        <f>IF(شخصي!$A$12="","",TEXT(شخصي!$A$12,"mmmm"))</f>
        <v>July</v>
      </c>
    </row>
    <row r="187" ht="28.5" customHeight="1" spans="1:6">
      <c r="A187" s="270"/>
      <c r="B187" s="271"/>
      <c r="C187" s="272"/>
      <c r="D187" s="272"/>
      <c r="F187" s="271" t="str">
        <f>IF(شخصي!$A$12="","",TEXT(شخصي!$A$12,"mmmm"))</f>
        <v>July</v>
      </c>
    </row>
    <row r="188" ht="28.5" customHeight="1" spans="1:6">
      <c r="A188" s="270"/>
      <c r="B188" s="271"/>
      <c r="C188" s="272"/>
      <c r="D188" s="272"/>
      <c r="F188" s="271" t="str">
        <f>IF(شخصي!$A$12="","",TEXT(شخصي!$A$12,"mmmm"))</f>
        <v>July</v>
      </c>
    </row>
    <row r="189" ht="28.5" customHeight="1" spans="1:6">
      <c r="A189" s="270"/>
      <c r="B189" s="271"/>
      <c r="C189" s="272"/>
      <c r="D189" s="272"/>
      <c r="F189" s="271" t="str">
        <f>IF(شخصي!$A$12="","",TEXT(شخصي!$A$12,"mmmm"))</f>
        <v>July</v>
      </c>
    </row>
    <row r="190" ht="28.5" customHeight="1" spans="1:6">
      <c r="A190" s="270"/>
      <c r="B190" s="271"/>
      <c r="C190" s="272"/>
      <c r="D190" s="272"/>
      <c r="F190" s="271" t="str">
        <f>IF(شخصي!$A$12="","",TEXT(شخصي!$A$12,"mmmm"))</f>
        <v>July</v>
      </c>
    </row>
    <row r="191" ht="28.5" customHeight="1" spans="1:6">
      <c r="A191" s="270"/>
      <c r="B191" s="271"/>
      <c r="C191" s="272"/>
      <c r="D191" s="272"/>
      <c r="F191" s="271" t="str">
        <f>IF(شخصي!$A$12="","",TEXT(شخصي!$A$12,"mmmm"))</f>
        <v>July</v>
      </c>
    </row>
    <row r="192" ht="28.5" customHeight="1" spans="1:6">
      <c r="A192" s="270"/>
      <c r="B192" s="271"/>
      <c r="C192" s="272"/>
      <c r="D192" s="272"/>
      <c r="F192" s="271" t="str">
        <f>IF(شخصي!$A$12="","",TEXT(شخصي!$A$12,"mmmm"))</f>
        <v>July</v>
      </c>
    </row>
    <row r="193" ht="28.5" customHeight="1" spans="1:6">
      <c r="A193" s="270"/>
      <c r="B193" s="271"/>
      <c r="C193" s="272"/>
      <c r="D193" s="272"/>
      <c r="F193" s="271" t="str">
        <f>IF(شخصي!$A$12="","",TEXT(شخصي!$A$12,"mmmm"))</f>
        <v>July</v>
      </c>
    </row>
    <row r="194" ht="28.5" customHeight="1" spans="1:6">
      <c r="A194" s="270"/>
      <c r="B194" s="271"/>
      <c r="C194" s="272"/>
      <c r="D194" s="272"/>
      <c r="F194" s="271" t="str">
        <f>IF(شخصي!$A$12="","",TEXT(شخصي!$A$12,"mmmm"))</f>
        <v>July</v>
      </c>
    </row>
    <row r="195" ht="28.5" customHeight="1" spans="1:6">
      <c r="A195" s="270"/>
      <c r="B195" s="271"/>
      <c r="C195" s="272"/>
      <c r="F195" s="271" t="str">
        <f>IF(شخصي!$A$12="","",TEXT(شخصي!$A$12,"mmmm"))</f>
        <v>July</v>
      </c>
    </row>
    <row r="196" ht="28.5" customHeight="1" spans="1:6">
      <c r="A196" s="270"/>
      <c r="B196" s="271"/>
      <c r="C196" s="272"/>
      <c r="F196" s="271" t="str">
        <f>IF(شخصي!$A$12="","",TEXT(شخصي!$A$12,"mmmm"))</f>
        <v>July</v>
      </c>
    </row>
    <row r="197" ht="28.5" customHeight="1" spans="1:6">
      <c r="A197" s="270"/>
      <c r="B197" s="271"/>
      <c r="C197" s="272"/>
      <c r="F197" s="271" t="str">
        <f>IF(شخصي!$A$12="","",TEXT(شخصي!$A$12,"mmmm"))</f>
        <v>July</v>
      </c>
    </row>
    <row r="198" ht="28.5" customHeight="1" spans="1:6">
      <c r="A198" s="270"/>
      <c r="B198" s="271"/>
      <c r="C198" s="272"/>
      <c r="F198" s="271" t="str">
        <f>IF(شخصي!$A$12="","",TEXT(شخصي!$A$12,"mmmm"))</f>
        <v>July</v>
      </c>
    </row>
    <row r="199" ht="28.5" customHeight="1" spans="1:6">
      <c r="A199" s="270"/>
      <c r="B199" s="271"/>
      <c r="C199" s="272"/>
      <c r="F199" s="271" t="str">
        <f>IF(شخصي!$A$12="","",TEXT(شخصي!$A$12,"mmmm"))</f>
        <v>July</v>
      </c>
    </row>
    <row r="200" ht="28.5" customHeight="1" spans="1:6">
      <c r="A200" s="270"/>
      <c r="B200" s="271"/>
      <c r="C200" s="272"/>
      <c r="F200" s="271" t="str">
        <f>IF(شخصي!$A$12="","",TEXT(شخصي!$A$12,"mmmm"))</f>
        <v>July</v>
      </c>
    </row>
    <row r="201" ht="28.5" customHeight="1" spans="1:6">
      <c r="A201" s="270"/>
      <c r="B201" s="271"/>
      <c r="C201" s="272"/>
      <c r="F201" s="271" t="str">
        <f>IF(شخصي!$A$12="","",TEXT(شخصي!$A$12,"mmmm"))</f>
        <v>July</v>
      </c>
    </row>
    <row r="202" ht="28.5" customHeight="1" spans="1:6">
      <c r="A202" s="270"/>
      <c r="B202" s="271"/>
      <c r="C202" s="272"/>
      <c r="F202" s="271" t="str">
        <f>IF(شخصي!$A$12="","",TEXT(شخصي!$A$12,"mmmm"))</f>
        <v>July</v>
      </c>
    </row>
    <row r="203" ht="28.5" customHeight="1" spans="1:6">
      <c r="A203" s="270"/>
      <c r="B203" s="271"/>
      <c r="C203" s="272"/>
      <c r="F203" s="271" t="str">
        <f>IF(شخصي!$A$12="","",TEXT(شخصي!$A$12,"mmmm"))</f>
        <v>July</v>
      </c>
    </row>
    <row r="204" ht="28.5" customHeight="1" spans="1:6">
      <c r="A204" s="270"/>
      <c r="B204" s="271"/>
      <c r="C204" s="272"/>
      <c r="F204" s="271" t="str">
        <f>IF(شخصي!$A$12="","",TEXT(شخصي!$A$12,"mmmm"))</f>
        <v>July</v>
      </c>
    </row>
    <row r="205" ht="28.5" customHeight="1" spans="1:6">
      <c r="A205" s="270"/>
      <c r="B205" s="271"/>
      <c r="C205" s="272"/>
      <c r="F205" s="271" t="str">
        <f>IF(شخصي!$A$12="","",TEXT(شخصي!$A$12,"mmmm"))</f>
        <v>July</v>
      </c>
    </row>
    <row r="206" ht="28.5" customHeight="1" spans="1:6">
      <c r="A206" s="270"/>
      <c r="B206" s="271"/>
      <c r="C206" s="272"/>
      <c r="F206" s="271" t="str">
        <f>IF(شخصي!$A$12="","",TEXT(شخصي!$A$12,"mmmm"))</f>
        <v>July</v>
      </c>
    </row>
    <row r="207" ht="28.5" customHeight="1" spans="1:6">
      <c r="A207" s="270"/>
      <c r="B207" s="271"/>
      <c r="C207" s="272"/>
      <c r="F207" s="271" t="str">
        <f>IF(شخصي!$A$12="","",TEXT(شخصي!$A$12,"mmmm"))</f>
        <v>July</v>
      </c>
    </row>
    <row r="208" ht="28.5" customHeight="1" spans="1:6">
      <c r="A208" s="270"/>
      <c r="B208" s="271"/>
      <c r="C208" s="272"/>
      <c r="F208" s="271" t="str">
        <f>IF(شخصي!$A$12="","",TEXT(شخصي!$A$12,"mmmm"))</f>
        <v>July</v>
      </c>
    </row>
    <row r="209" ht="28.5" customHeight="1" spans="1:6">
      <c r="A209" s="270"/>
      <c r="B209" s="271"/>
      <c r="C209" s="272"/>
      <c r="F209" s="271" t="str">
        <f>IF(شخصي!$A$12="","",TEXT(شخصي!$A$12,"mmmm"))</f>
        <v>July</v>
      </c>
    </row>
    <row r="210" ht="28.5" customHeight="1" spans="1:6">
      <c r="A210" s="270"/>
      <c r="B210" s="271"/>
      <c r="C210" s="272"/>
      <c r="F210" s="271" t="str">
        <f>IF(شخصي!$A$12="","",TEXT(شخصي!$A$12,"mmmm"))</f>
        <v>July</v>
      </c>
    </row>
    <row r="211" ht="28.5" customHeight="1" spans="1:6">
      <c r="A211" s="270"/>
      <c r="B211" s="271"/>
      <c r="C211" s="272"/>
      <c r="F211" s="271" t="str">
        <f>IF(شخصي!$A$12="","",TEXT(شخصي!$A$12,"mmmm"))</f>
        <v>July</v>
      </c>
    </row>
    <row r="212" ht="28.5" customHeight="1" spans="1:6">
      <c r="A212" s="270"/>
      <c r="B212" s="271"/>
      <c r="C212" s="272"/>
      <c r="F212" s="271" t="str">
        <f>IF(شخصي!$A$12="","",TEXT(شخصي!$A$12,"mmmm"))</f>
        <v>July</v>
      </c>
    </row>
    <row r="213" ht="28.5" customHeight="1" spans="1:6">
      <c r="A213" s="270"/>
      <c r="B213" s="271"/>
      <c r="C213" s="272"/>
      <c r="F213" s="271" t="str">
        <f>IF(شخصي!$A$12="","",TEXT(شخصي!$A$12,"mmmm"))</f>
        <v>July</v>
      </c>
    </row>
    <row r="214" ht="28.5" customHeight="1" spans="1:6">
      <c r="A214" s="270"/>
      <c r="B214" s="271"/>
      <c r="C214" s="272"/>
      <c r="F214" s="271" t="str">
        <f>IF(شخصي!$A$12="","",TEXT(شخصي!$A$12,"mmmm"))</f>
        <v>July</v>
      </c>
    </row>
    <row r="215" ht="28.5" customHeight="1" spans="1:6">
      <c r="A215" s="270"/>
      <c r="B215" s="271"/>
      <c r="C215" s="272"/>
      <c r="F215" s="271" t="str">
        <f>IF(شخصي!$A$12="","",TEXT(شخصي!$A$12,"mmmm"))</f>
        <v>July</v>
      </c>
    </row>
    <row r="216" ht="28.5" customHeight="1" spans="1:6">
      <c r="A216" s="270"/>
      <c r="B216" s="271"/>
      <c r="C216" s="272"/>
      <c r="F216" s="271" t="str">
        <f>IF(شخصي!$A$12="","",TEXT(شخصي!$A$12,"mmmm"))</f>
        <v>July</v>
      </c>
    </row>
    <row r="217" ht="28.5" customHeight="1" spans="1:6">
      <c r="A217" s="270"/>
      <c r="B217" s="271"/>
      <c r="C217" s="272"/>
      <c r="F217" s="271" t="str">
        <f>IF(شخصي!$A$12="","",TEXT(شخصي!$A$12,"mmmm"))</f>
        <v>July</v>
      </c>
    </row>
    <row r="218" ht="28.5" customHeight="1" spans="1:6">
      <c r="A218" s="270"/>
      <c r="B218" s="271"/>
      <c r="C218" s="272"/>
      <c r="F218" s="271" t="str">
        <f>IF(شخصي!$A$12="","",TEXT(شخصي!$A$12,"mmmm"))</f>
        <v>July</v>
      </c>
    </row>
    <row r="219" ht="28.5" customHeight="1" spans="1:6">
      <c r="A219" s="270"/>
      <c r="B219" s="271"/>
      <c r="C219" s="272"/>
      <c r="F219" s="271" t="str">
        <f>IF(شخصي!$A$12="","",TEXT(شخصي!$A$12,"mmmm"))</f>
        <v>July</v>
      </c>
    </row>
    <row r="220" ht="28.5" customHeight="1" spans="1:6">
      <c r="A220" s="270"/>
      <c r="B220" s="271"/>
      <c r="C220" s="272"/>
      <c r="F220" s="271" t="str">
        <f>IF(شخصي!$A$12="","",TEXT(شخصي!$A$12,"mmmm"))</f>
        <v>July</v>
      </c>
    </row>
    <row r="221" ht="28.5" customHeight="1" spans="1:6">
      <c r="A221" s="270"/>
      <c r="B221" s="271"/>
      <c r="C221" s="272"/>
      <c r="F221" s="271" t="str">
        <f>IF(شخصي!$A$12="","",TEXT(شخصي!$A$12,"mmmm"))</f>
        <v>July</v>
      </c>
    </row>
    <row r="222" ht="28.5" customHeight="1" spans="1:6">
      <c r="A222" s="270"/>
      <c r="B222" s="271"/>
      <c r="C222" s="272"/>
      <c r="F222" s="271" t="str">
        <f>IF(شخصي!$A$12="","",TEXT(شخصي!$A$12,"mmmm"))</f>
        <v>July</v>
      </c>
    </row>
    <row r="223" ht="28.5" customHeight="1" spans="1:6">
      <c r="A223" s="270"/>
      <c r="B223" s="271"/>
      <c r="C223" s="272"/>
      <c r="F223" s="271" t="str">
        <f>IF(شخصي!$A$12="","",TEXT(شخصي!$A$12,"mmmm"))</f>
        <v>July</v>
      </c>
    </row>
    <row r="224" ht="28.5" customHeight="1" spans="1:6">
      <c r="A224" s="270"/>
      <c r="B224" s="271"/>
      <c r="C224" s="272"/>
      <c r="F224" s="271" t="str">
        <f>IF(شخصي!$A$12="","",TEXT(شخصي!$A$12,"mmmm"))</f>
        <v>July</v>
      </c>
    </row>
    <row r="225" ht="28.5" customHeight="1" spans="1:6">
      <c r="A225" s="270"/>
      <c r="B225" s="271"/>
      <c r="C225" s="272"/>
      <c r="F225" s="271" t="str">
        <f>IF(شخصي!$A$12="","",TEXT(شخصي!$A$12,"mmmm"))</f>
        <v>July</v>
      </c>
    </row>
    <row r="226" ht="28.5" customHeight="1" spans="1:6">
      <c r="A226" s="270"/>
      <c r="B226" s="271"/>
      <c r="C226" s="272"/>
      <c r="F226" s="271" t="str">
        <f>IF(شخصي!$A$12="","",TEXT(شخصي!$A$12,"mmmm"))</f>
        <v>July</v>
      </c>
    </row>
    <row r="227" ht="28.5" customHeight="1" spans="1:6">
      <c r="A227" s="270"/>
      <c r="B227" s="271"/>
      <c r="C227" s="272"/>
      <c r="F227" s="271" t="str">
        <f>IF(شخصي!$A$12="","",TEXT(شخصي!$A$12,"mmmm"))</f>
        <v>July</v>
      </c>
    </row>
    <row r="228" ht="28.5" customHeight="1" spans="1:6">
      <c r="A228" s="270"/>
      <c r="B228" s="271"/>
      <c r="C228" s="272"/>
      <c r="F228" s="271" t="str">
        <f>IF(شخصي!$A$12="","",TEXT(شخصي!$A$12,"mmmm"))</f>
        <v>July</v>
      </c>
    </row>
    <row r="229" ht="28.5" customHeight="1" spans="1:6">
      <c r="A229" s="270"/>
      <c r="B229" s="271"/>
      <c r="C229" s="272"/>
      <c r="F229" s="271" t="str">
        <f>IF(شخصي!$A$12="","",TEXT(شخصي!$A$12,"mmmm"))</f>
        <v>July</v>
      </c>
    </row>
    <row r="230" ht="28.5" customHeight="1" spans="1:6">
      <c r="A230" s="270"/>
      <c r="B230" s="271"/>
      <c r="C230" s="272"/>
      <c r="F230" s="271" t="str">
        <f>IF(شخصي!$A$12="","",TEXT(شخصي!$A$12,"mmmm"))</f>
        <v>July</v>
      </c>
    </row>
    <row r="231" ht="28.5" customHeight="1" spans="1:6">
      <c r="A231" s="270"/>
      <c r="B231" s="271"/>
      <c r="C231" s="272"/>
      <c r="F231" s="271" t="str">
        <f>IF(شخصي!$A$12="","",TEXT(شخصي!$A$12,"mmmm"))</f>
        <v>July</v>
      </c>
    </row>
    <row r="232" ht="28.5" customHeight="1" spans="1:6">
      <c r="A232" s="270"/>
      <c r="B232" s="271"/>
      <c r="C232" s="272"/>
      <c r="F232" s="271" t="str">
        <f>IF(شخصي!$A$12="","",TEXT(شخصي!$A$12,"mmmm"))</f>
        <v>July</v>
      </c>
    </row>
    <row r="233" ht="28.5" customHeight="1" spans="1:6">
      <c r="A233" s="270"/>
      <c r="B233" s="271"/>
      <c r="C233" s="272"/>
      <c r="F233" s="271" t="str">
        <f>IF(شخصي!$A$12="","",TEXT(شخصي!$A$12,"mmmm"))</f>
        <v>July</v>
      </c>
    </row>
    <row r="234" ht="28.5" customHeight="1" spans="1:6">
      <c r="A234" s="270"/>
      <c r="B234" s="271"/>
      <c r="C234" s="272"/>
      <c r="F234" s="271" t="str">
        <f>IF(شخصي!$A$12="","",TEXT(شخصي!$A$12,"mmmm"))</f>
        <v>July</v>
      </c>
    </row>
    <row r="235" ht="28.5" customHeight="1" spans="1:6">
      <c r="A235" s="270"/>
      <c r="B235" s="271"/>
      <c r="C235" s="272"/>
      <c r="F235" s="271" t="str">
        <f>IF(شخصي!$A$12="","",TEXT(شخصي!$A$12,"mmmm"))</f>
        <v>July</v>
      </c>
    </row>
    <row r="236" ht="28.5" customHeight="1" spans="1:6">
      <c r="A236" s="270"/>
      <c r="B236" s="271"/>
      <c r="C236" s="272"/>
      <c r="F236" s="271" t="str">
        <f>IF(شخصي!$A$12="","",TEXT(شخصي!$A$12,"mmmm"))</f>
        <v>July</v>
      </c>
    </row>
    <row r="237" ht="28.5" customHeight="1" spans="1:6">
      <c r="A237" s="270"/>
      <c r="B237" s="271"/>
      <c r="C237" s="272"/>
      <c r="F237" s="271" t="str">
        <f>IF(شخصي!$A$12="","",TEXT(شخصي!$A$12,"mmmm"))</f>
        <v>July</v>
      </c>
    </row>
    <row r="238" ht="28.5" customHeight="1" spans="1:6">
      <c r="A238" s="270"/>
      <c r="B238" s="271"/>
      <c r="C238" s="272"/>
      <c r="F238" s="271" t="str">
        <f>IF(شخصي!$A$12="","",TEXT(شخصي!$A$12,"mmmm"))</f>
        <v>July</v>
      </c>
    </row>
    <row r="239" ht="28.5" customHeight="1" spans="1:6">
      <c r="A239" s="270"/>
      <c r="B239" s="271"/>
      <c r="C239" s="272"/>
      <c r="F239" s="271" t="str">
        <f>IF(شخصي!$A$12="","",TEXT(شخصي!$A$12,"mmmm"))</f>
        <v>July</v>
      </c>
    </row>
    <row r="240" ht="28.5" customHeight="1" spans="1:6">
      <c r="A240" s="270"/>
      <c r="B240" s="271"/>
      <c r="C240" s="272"/>
      <c r="F240" s="271" t="str">
        <f>IF(شخصي!$A$12="","",TEXT(شخصي!$A$12,"mmmm"))</f>
        <v>July</v>
      </c>
    </row>
    <row r="241" ht="28.5" customHeight="1" spans="1:6">
      <c r="A241" s="270"/>
      <c r="B241" s="271"/>
      <c r="C241" s="272"/>
      <c r="F241" s="271" t="str">
        <f>IF(شخصي!$A$12="","",TEXT(شخصي!$A$12,"mmmm"))</f>
        <v>July</v>
      </c>
    </row>
    <row r="242" ht="28.5" customHeight="1" spans="1:6">
      <c r="A242" s="270"/>
      <c r="B242" s="271"/>
      <c r="C242" s="272"/>
      <c r="F242" s="271" t="str">
        <f>IF(شخصي!$A$12="","",TEXT(شخصي!$A$12,"mmmm"))</f>
        <v>July</v>
      </c>
    </row>
    <row r="243" ht="28.5" customHeight="1" spans="1:6">
      <c r="A243" s="270"/>
      <c r="B243" s="271"/>
      <c r="C243" s="272"/>
      <c r="F243" s="271" t="str">
        <f>IF(شخصي!$A$12="","",TEXT(شخصي!$A$12,"mmmm"))</f>
        <v>July</v>
      </c>
    </row>
    <row r="244" ht="28.5" customHeight="1" spans="1:6">
      <c r="A244" s="270"/>
      <c r="B244" s="271"/>
      <c r="C244" s="272"/>
      <c r="F244" s="271" t="str">
        <f>IF(شخصي!$A$12="","",TEXT(شخصي!$A$12,"mmmm"))</f>
        <v>July</v>
      </c>
    </row>
    <row r="245" ht="28.5" customHeight="1" spans="1:6">
      <c r="A245" s="270"/>
      <c r="B245" s="271"/>
      <c r="C245" s="272"/>
      <c r="F245" s="271" t="str">
        <f>IF(شخصي!$A$12="","",TEXT(شخصي!$A$12,"mmmm"))</f>
        <v>July</v>
      </c>
    </row>
    <row r="246" ht="28.5" customHeight="1" spans="1:3">
      <c r="A246" s="270"/>
      <c r="B246" s="271"/>
      <c r="C246" s="272"/>
    </row>
    <row r="247" ht="28.5" customHeight="1" spans="1:3">
      <c r="A247" s="270"/>
      <c r="B247" s="271"/>
      <c r="C247" s="272"/>
    </row>
    <row r="248" ht="28.5" customHeight="1" spans="1:3">
      <c r="A248" s="270"/>
      <c r="B248" s="271"/>
      <c r="C248" s="272"/>
    </row>
    <row r="249" ht="28.5" customHeight="1" spans="1:3">
      <c r="A249" s="270"/>
      <c r="B249" s="271"/>
      <c r="C249" s="272"/>
    </row>
    <row r="250" ht="28.5" customHeight="1" spans="1:3">
      <c r="A250" s="270"/>
      <c r="B250" s="271"/>
      <c r="C250" s="272"/>
    </row>
    <row r="251" ht="28.5" customHeight="1" spans="1:3">
      <c r="A251" s="270"/>
      <c r="B251" s="271"/>
      <c r="C251" s="272"/>
    </row>
    <row r="252" ht="28.5" customHeight="1" spans="1:3">
      <c r="A252" s="270"/>
      <c r="B252" s="271"/>
      <c r="C252" s="272"/>
    </row>
    <row r="253" ht="28.5" customHeight="1" spans="1:3">
      <c r="A253" s="270"/>
      <c r="B253" s="271"/>
      <c r="C253" s="272"/>
    </row>
    <row r="254" ht="28.5" customHeight="1" spans="1:3">
      <c r="A254" s="270"/>
      <c r="B254" s="271"/>
      <c r="C254" s="272"/>
    </row>
    <row r="255" ht="28.5" customHeight="1" spans="1:3">
      <c r="A255" s="270"/>
      <c r="B255" s="271"/>
      <c r="C255" s="272"/>
    </row>
    <row r="256" ht="28.5" customHeight="1" spans="1:3">
      <c r="A256" s="270"/>
      <c r="B256" s="271"/>
      <c r="C256" s="272"/>
    </row>
    <row r="257" ht="28.5" customHeight="1" spans="1:3">
      <c r="A257" s="270"/>
      <c r="B257" s="271"/>
      <c r="C257" s="272"/>
    </row>
    <row r="258" ht="28.5" customHeight="1" spans="1:3">
      <c r="A258" s="270"/>
      <c r="B258" s="271"/>
      <c r="C258" s="272"/>
    </row>
    <row r="259" ht="28.5" customHeight="1" spans="1:3">
      <c r="A259" s="270"/>
      <c r="B259" s="271"/>
      <c r="C259" s="272"/>
    </row>
    <row r="260" ht="28.5" customHeight="1" spans="1:3">
      <c r="A260" s="270"/>
      <c r="B260" s="271"/>
      <c r="C260" s="272"/>
    </row>
    <row r="261" ht="28.5" customHeight="1" spans="1:3">
      <c r="A261" s="270"/>
      <c r="B261" s="271"/>
      <c r="C261" s="272"/>
    </row>
    <row r="262" ht="28.5" customHeight="1" spans="1:3">
      <c r="A262" s="270"/>
      <c r="B262" s="271"/>
      <c r="C262" s="272"/>
    </row>
    <row r="263" ht="28.5" customHeight="1" spans="1:3">
      <c r="A263" s="270"/>
      <c r="B263" s="271"/>
      <c r="C263" s="272"/>
    </row>
    <row r="264" ht="28.5" customHeight="1" spans="1:3">
      <c r="A264" s="270"/>
      <c r="B264" s="271"/>
      <c r="C264" s="272"/>
    </row>
    <row r="265" ht="28.5" customHeight="1" spans="1:3">
      <c r="A265" s="270"/>
      <c r="B265" s="271"/>
      <c r="C265" s="272"/>
    </row>
    <row r="266" ht="28.5" customHeight="1" spans="1:3">
      <c r="A266" s="270"/>
      <c r="B266" s="271"/>
      <c r="C266" s="272"/>
    </row>
    <row r="267" ht="28.5" customHeight="1" spans="1:3">
      <c r="A267" s="270"/>
      <c r="B267" s="271"/>
      <c r="C267" s="272"/>
    </row>
    <row r="268" ht="28.5" customHeight="1" spans="1:3">
      <c r="A268" s="270"/>
      <c r="B268" s="271"/>
      <c r="C268" s="272"/>
    </row>
    <row r="269" ht="28.5" customHeight="1" spans="1:3">
      <c r="A269" s="270"/>
      <c r="B269" s="271"/>
      <c r="C269" s="272"/>
    </row>
    <row r="270" ht="28.5" customHeight="1" spans="1:3">
      <c r="A270" s="270"/>
      <c r="B270" s="271"/>
      <c r="C270" s="272"/>
    </row>
    <row r="271" ht="28.5" customHeight="1" spans="1:3">
      <c r="A271" s="270"/>
      <c r="B271" s="271"/>
      <c r="C271" s="272"/>
    </row>
    <row r="272" ht="28.5" customHeight="1" spans="1:3">
      <c r="A272" s="270"/>
      <c r="B272" s="271"/>
      <c r="C272" s="272"/>
    </row>
    <row r="273" ht="28.5" customHeight="1" spans="1:3">
      <c r="A273" s="270"/>
      <c r="B273" s="271"/>
      <c r="C273" s="272"/>
    </row>
    <row r="274" ht="28.5" customHeight="1" spans="1:3">
      <c r="A274" s="270"/>
      <c r="B274" s="271"/>
      <c r="C274" s="272"/>
    </row>
    <row r="275" ht="28.5" customHeight="1" spans="1:3">
      <c r="A275" s="270"/>
      <c r="B275" s="271"/>
      <c r="C275" s="272"/>
    </row>
    <row r="276" ht="28.5" customHeight="1" spans="1:3">
      <c r="A276" s="270"/>
      <c r="B276" s="271"/>
      <c r="C276" s="272"/>
    </row>
    <row r="277" ht="28.5" customHeight="1" spans="1:3">
      <c r="A277" s="270"/>
      <c r="B277" s="271"/>
      <c r="C277" s="272"/>
    </row>
    <row r="278" ht="28.5" customHeight="1" spans="1:3">
      <c r="A278" s="270"/>
      <c r="B278" s="271"/>
      <c r="C278" s="272"/>
    </row>
    <row r="279" ht="28.5" customHeight="1" spans="1:3">
      <c r="A279" s="270"/>
      <c r="B279" s="271"/>
      <c r="C279" s="272"/>
    </row>
    <row r="280" ht="28.5" customHeight="1" spans="1:3">
      <c r="A280" s="270"/>
      <c r="B280" s="271"/>
      <c r="C280" s="272"/>
    </row>
    <row r="281" ht="28.5" customHeight="1" spans="1:3">
      <c r="A281" s="270"/>
      <c r="B281" s="271"/>
      <c r="C281" s="272"/>
    </row>
    <row r="282" ht="28.5" customHeight="1" spans="1:3">
      <c r="A282" s="270"/>
      <c r="B282" s="271"/>
      <c r="C282" s="272"/>
    </row>
    <row r="283" ht="28.5" customHeight="1" spans="1:3">
      <c r="A283" s="270"/>
      <c r="B283" s="271"/>
      <c r="C283" s="272"/>
    </row>
    <row r="284" ht="28.5" customHeight="1" spans="1:3">
      <c r="A284" s="270"/>
      <c r="B284" s="271"/>
      <c r="C284" s="272"/>
    </row>
    <row r="285" ht="28.5" customHeight="1" spans="1:3">
      <c r="A285" s="270"/>
      <c r="B285" s="271"/>
      <c r="C285" s="272"/>
    </row>
    <row r="286" ht="28.5" customHeight="1" spans="1:3">
      <c r="A286" s="270"/>
      <c r="B286" s="271"/>
      <c r="C286" s="272"/>
    </row>
    <row r="287" ht="28.5" customHeight="1" spans="1:3">
      <c r="A287" s="270"/>
      <c r="B287" s="271"/>
      <c r="C287" s="272"/>
    </row>
    <row r="288" ht="28.5" customHeight="1" spans="1:3">
      <c r="A288" s="270"/>
      <c r="B288" s="271"/>
      <c r="C288" s="272"/>
    </row>
    <row r="289" ht="28.5" customHeight="1" spans="1:3">
      <c r="A289" s="270"/>
      <c r="B289" s="271"/>
      <c r="C289" s="272"/>
    </row>
    <row r="290" ht="28.5" customHeight="1" spans="1:3">
      <c r="A290" s="270"/>
      <c r="B290" s="271"/>
      <c r="C290" s="272"/>
    </row>
    <row r="291" ht="28.5" customHeight="1" spans="1:3">
      <c r="A291" s="270"/>
      <c r="B291" s="271"/>
      <c r="C291" s="272"/>
    </row>
    <row r="292" ht="28.5" customHeight="1" spans="1:3">
      <c r="A292" s="270"/>
      <c r="B292" s="271"/>
      <c r="C292" s="272"/>
    </row>
    <row r="293" ht="28.5" customHeight="1" spans="1:3">
      <c r="A293" s="270"/>
      <c r="B293" s="271"/>
      <c r="C293" s="272"/>
    </row>
    <row r="294" ht="28.5" customHeight="1" spans="1:3">
      <c r="A294" s="270"/>
      <c r="B294" s="271"/>
      <c r="C294" s="272"/>
    </row>
    <row r="295" ht="28.5" customHeight="1" spans="1:3">
      <c r="A295" s="270"/>
      <c r="B295" s="271"/>
      <c r="C295" s="272"/>
    </row>
    <row r="296" ht="28.5" customHeight="1" spans="1:3">
      <c r="A296" s="270"/>
      <c r="B296" s="271"/>
      <c r="C296" s="272"/>
    </row>
    <row r="297" ht="28.5" customHeight="1" spans="1:3">
      <c r="A297" s="270"/>
      <c r="B297" s="271"/>
      <c r="C297" s="272"/>
    </row>
    <row r="298" ht="28.5" customHeight="1" spans="1:3">
      <c r="A298" s="270"/>
      <c r="B298" s="271"/>
      <c r="C298" s="272"/>
    </row>
    <row r="299" ht="28.5" customHeight="1" spans="1:3">
      <c r="A299" s="270"/>
      <c r="B299" s="271"/>
      <c r="C299" s="272"/>
    </row>
    <row r="300" ht="28.5" customHeight="1" spans="1:3">
      <c r="A300" s="270"/>
      <c r="B300" s="271"/>
      <c r="C300" s="272"/>
    </row>
    <row r="301" ht="28.5" customHeight="1" spans="1:3">
      <c r="A301" s="270"/>
      <c r="B301" s="271"/>
      <c r="C301" s="272"/>
    </row>
    <row r="302" ht="28.5" customHeight="1" spans="1:3">
      <c r="A302" s="270"/>
      <c r="B302" s="271"/>
      <c r="C302" s="272"/>
    </row>
    <row r="303" ht="28.5" customHeight="1" spans="1:3">
      <c r="A303" s="270"/>
      <c r="B303" s="271"/>
      <c r="C303" s="272"/>
    </row>
    <row r="304" ht="28.5" customHeight="1" spans="1:3">
      <c r="A304" s="270"/>
      <c r="B304" s="271"/>
      <c r="C304" s="272"/>
    </row>
    <row r="305" ht="28.5" customHeight="1" spans="1:3">
      <c r="A305" s="270"/>
      <c r="B305" s="271"/>
      <c r="C305" s="272"/>
    </row>
    <row r="306" ht="28.5" customHeight="1" spans="1:3">
      <c r="A306" s="270"/>
      <c r="B306" s="271"/>
      <c r="C306" s="272"/>
    </row>
    <row r="307" ht="28.5" customHeight="1" spans="1:3">
      <c r="A307" s="270"/>
      <c r="B307" s="271"/>
      <c r="C307" s="272"/>
    </row>
    <row r="308" ht="28.5" customHeight="1" spans="1:3">
      <c r="A308" s="270"/>
      <c r="B308" s="271"/>
      <c r="C308" s="272"/>
    </row>
    <row r="309" ht="28.5" customHeight="1" spans="1:3">
      <c r="A309" s="270"/>
      <c r="B309" s="271"/>
      <c r="C309" s="272"/>
    </row>
    <row r="310" ht="28.5" customHeight="1" spans="1:3">
      <c r="A310" s="270"/>
      <c r="B310" s="271"/>
      <c r="C310" s="272"/>
    </row>
    <row r="311" ht="28.5" customHeight="1" spans="1:3">
      <c r="A311" s="270"/>
      <c r="B311" s="271"/>
      <c r="C311" s="272"/>
    </row>
    <row r="312" ht="28.5" customHeight="1" spans="1:3">
      <c r="A312" s="270"/>
      <c r="B312" s="271"/>
      <c r="C312" s="272"/>
    </row>
    <row r="313" ht="28.5" customHeight="1" spans="1:3">
      <c r="A313" s="270"/>
      <c r="B313" s="271"/>
      <c r="C313" s="272"/>
    </row>
    <row r="314" ht="28.5" customHeight="1" spans="1:3">
      <c r="A314" s="270"/>
      <c r="B314" s="271"/>
      <c r="C314" s="272"/>
    </row>
    <row r="315" ht="28.5" customHeight="1" spans="1:3">
      <c r="A315" s="270"/>
      <c r="B315" s="271"/>
      <c r="C315" s="272"/>
    </row>
    <row r="316" ht="28.5" customHeight="1" spans="1:3">
      <c r="A316" s="270"/>
      <c r="B316" s="271"/>
      <c r="C316" s="272"/>
    </row>
    <row r="317" ht="28.5" customHeight="1" spans="1:3">
      <c r="A317" s="270"/>
      <c r="B317" s="271"/>
      <c r="C317" s="272"/>
    </row>
    <row r="318" ht="28.5" customHeight="1" spans="1:3">
      <c r="A318" s="270"/>
      <c r="B318" s="271"/>
      <c r="C318" s="272"/>
    </row>
    <row r="319" ht="28.5" customHeight="1" spans="1:3">
      <c r="A319" s="270"/>
      <c r="B319" s="271"/>
      <c r="C319" s="272"/>
    </row>
    <row r="320" ht="28.5" customHeight="1" spans="1:3">
      <c r="A320" s="270"/>
      <c r="B320" s="271"/>
      <c r="C320" s="272"/>
    </row>
    <row r="321" ht="28.5" customHeight="1" spans="1:3">
      <c r="A321" s="270"/>
      <c r="B321" s="271"/>
      <c r="C321" s="272"/>
    </row>
    <row r="322" ht="28.5" customHeight="1" spans="1:3">
      <c r="A322" s="270"/>
      <c r="B322" s="271"/>
      <c r="C322" s="272"/>
    </row>
    <row r="323" ht="28.5" customHeight="1" spans="1:3">
      <c r="A323" s="270"/>
      <c r="B323" s="271"/>
      <c r="C323" s="272"/>
    </row>
    <row r="324" ht="28.5" customHeight="1" spans="1:3">
      <c r="A324" s="270"/>
      <c r="B324" s="271"/>
      <c r="C324" s="272"/>
    </row>
    <row r="325" ht="28.5" customHeight="1" spans="1:3">
      <c r="A325" s="270"/>
      <c r="B325" s="271"/>
      <c r="C325" s="272"/>
    </row>
    <row r="326" ht="28.5" customHeight="1" spans="1:3">
      <c r="A326" s="270"/>
      <c r="B326" s="271"/>
      <c r="C326" s="272"/>
    </row>
    <row r="327" ht="28.5" customHeight="1" spans="1:3">
      <c r="A327" s="270"/>
      <c r="B327" s="271"/>
      <c r="C327" s="272"/>
    </row>
    <row r="328" ht="28.5" customHeight="1" spans="1:3">
      <c r="A328" s="270"/>
      <c r="B328" s="271"/>
      <c r="C328" s="272"/>
    </row>
    <row r="329" ht="28.5" customHeight="1" spans="1:3">
      <c r="A329" s="270"/>
      <c r="B329" s="271"/>
      <c r="C329" s="272"/>
    </row>
    <row r="330" ht="28.5" customHeight="1" spans="1:3">
      <c r="A330" s="270"/>
      <c r="B330" s="271"/>
      <c r="C330" s="272"/>
    </row>
    <row r="331" ht="28.5" customHeight="1" spans="1:3">
      <c r="A331" s="270"/>
      <c r="B331" s="271"/>
      <c r="C331" s="272"/>
    </row>
    <row r="332" ht="28.5" customHeight="1" spans="1:3">
      <c r="A332" s="270"/>
      <c r="B332" s="271"/>
      <c r="C332" s="272"/>
    </row>
    <row r="333" ht="28.5" customHeight="1" spans="1:3">
      <c r="A333" s="270"/>
      <c r="B333" s="271"/>
      <c r="C333" s="272"/>
    </row>
    <row r="334" ht="28.5" customHeight="1" spans="1:3">
      <c r="A334" s="270"/>
      <c r="B334" s="271"/>
      <c r="C334" s="272"/>
    </row>
    <row r="335" ht="28.5" customHeight="1" spans="1:3">
      <c r="A335" s="270"/>
      <c r="B335" s="271"/>
      <c r="C335" s="272"/>
    </row>
    <row r="336" ht="28.5" customHeight="1" spans="1:3">
      <c r="A336" s="270"/>
      <c r="B336" s="271"/>
      <c r="C336" s="272"/>
    </row>
    <row r="337" ht="28.5" customHeight="1" spans="1:3">
      <c r="A337" s="270"/>
      <c r="B337" s="271"/>
      <c r="C337" s="272"/>
    </row>
    <row r="338" ht="28.5" customHeight="1" spans="1:3">
      <c r="A338" s="270"/>
      <c r="B338" s="271"/>
      <c r="C338" s="272"/>
    </row>
    <row r="339" ht="28.5" customHeight="1" spans="1:3">
      <c r="A339" s="270"/>
      <c r="B339" s="271"/>
      <c r="C339" s="272"/>
    </row>
    <row r="340" ht="28.5" customHeight="1" spans="1:3">
      <c r="A340" s="270"/>
      <c r="B340" s="271"/>
      <c r="C340" s="272"/>
    </row>
    <row r="341" ht="28.5" customHeight="1" spans="1:3">
      <c r="A341" s="270"/>
      <c r="B341" s="271"/>
      <c r="C341" s="272"/>
    </row>
    <row r="342" ht="28.5" customHeight="1" spans="1:3">
      <c r="A342" s="270"/>
      <c r="B342" s="271"/>
      <c r="C342" s="272"/>
    </row>
    <row r="343" ht="28.5" customHeight="1" spans="1:3">
      <c r="A343" s="270"/>
      <c r="B343" s="271"/>
      <c r="C343" s="272"/>
    </row>
    <row r="344" ht="28.5" customHeight="1" spans="1:3">
      <c r="A344" s="270"/>
      <c r="B344" s="271"/>
      <c r="C344" s="272"/>
    </row>
    <row r="345" ht="28.5" customHeight="1" spans="1:3">
      <c r="A345" s="270"/>
      <c r="B345" s="271"/>
      <c r="C345" s="272"/>
    </row>
    <row r="346" ht="28.5" customHeight="1" spans="1:3">
      <c r="A346" s="270"/>
      <c r="B346" s="271"/>
      <c r="C346" s="272"/>
    </row>
    <row r="347" ht="28.5" customHeight="1" spans="1:3">
      <c r="A347" s="270"/>
      <c r="B347" s="271"/>
      <c r="C347" s="272"/>
    </row>
    <row r="348" ht="28.5" customHeight="1" spans="1:3">
      <c r="A348" s="270"/>
      <c r="B348" s="271"/>
      <c r="C348" s="272"/>
    </row>
    <row r="349" ht="28.5" customHeight="1" spans="1:3">
      <c r="A349" s="270"/>
      <c r="B349" s="271"/>
      <c r="C349" s="272"/>
    </row>
    <row r="350" ht="28.5" customHeight="1" spans="1:3">
      <c r="A350" s="270"/>
      <c r="B350" s="271"/>
      <c r="C350" s="272"/>
    </row>
    <row r="351" ht="28.5" customHeight="1" spans="1:3">
      <c r="A351" s="270"/>
      <c r="B351" s="271"/>
      <c r="C351" s="272"/>
    </row>
    <row r="352" ht="28.5" customHeight="1" spans="1:3">
      <c r="A352" s="270"/>
      <c r="B352" s="271"/>
      <c r="C352" s="272"/>
    </row>
    <row r="353" ht="28.5" customHeight="1" spans="1:3">
      <c r="A353" s="270"/>
      <c r="B353" s="271"/>
      <c r="C353" s="272"/>
    </row>
    <row r="354" ht="28.5" customHeight="1" spans="1:3">
      <c r="A354" s="270"/>
      <c r="B354" s="271"/>
      <c r="C354" s="272"/>
    </row>
    <row r="355" ht="28.5" customHeight="1" spans="1:3">
      <c r="A355" s="270"/>
      <c r="B355" s="271"/>
      <c r="C355" s="272"/>
    </row>
    <row r="356" ht="28.5" customHeight="1" spans="1:3">
      <c r="A356" s="270"/>
      <c r="B356" s="271"/>
      <c r="C356" s="272"/>
    </row>
    <row r="357" ht="28.5" customHeight="1" spans="1:3">
      <c r="A357" s="270"/>
      <c r="B357" s="271"/>
      <c r="C357" s="272"/>
    </row>
    <row r="358" ht="28.5" customHeight="1" spans="1:3">
      <c r="A358" s="270"/>
      <c r="B358" s="271"/>
      <c r="C358" s="272"/>
    </row>
    <row r="359" ht="28.5" customHeight="1" spans="1:3">
      <c r="A359" s="270"/>
      <c r="B359" s="271"/>
      <c r="C359" s="272"/>
    </row>
    <row r="360" ht="28.5" customHeight="1" spans="1:3">
      <c r="A360" s="270"/>
      <c r="B360" s="271"/>
      <c r="C360" s="272"/>
    </row>
    <row r="361" ht="28.5" customHeight="1" spans="1:3">
      <c r="A361" s="270"/>
      <c r="B361" s="271"/>
      <c r="C361" s="272"/>
    </row>
    <row r="362" ht="28.5" customHeight="1" spans="1:3">
      <c r="A362" s="270"/>
      <c r="B362" s="271"/>
      <c r="C362" s="272"/>
    </row>
    <row r="363" ht="28.5" customHeight="1" spans="1:3">
      <c r="A363" s="270"/>
      <c r="B363" s="271"/>
      <c r="C363" s="272"/>
    </row>
    <row r="364" ht="28.5" customHeight="1" spans="1:3">
      <c r="A364" s="270"/>
      <c r="B364" s="271"/>
      <c r="C364" s="272"/>
    </row>
    <row r="365" ht="28.5" customHeight="1" spans="1:3">
      <c r="A365" s="270"/>
      <c r="B365" s="271"/>
      <c r="C365" s="272"/>
    </row>
    <row r="366" ht="28.5" customHeight="1" spans="1:3">
      <c r="A366" s="270"/>
      <c r="B366" s="271"/>
      <c r="C366" s="272"/>
    </row>
    <row r="367" ht="28.5" customHeight="1" spans="1:3">
      <c r="A367" s="270"/>
      <c r="B367" s="271"/>
      <c r="C367" s="272"/>
    </row>
    <row r="368" ht="28.5" customHeight="1" spans="1:3">
      <c r="A368" s="270"/>
      <c r="B368" s="271"/>
      <c r="C368" s="272"/>
    </row>
    <row r="369" ht="28.5" customHeight="1" spans="1:3">
      <c r="A369" s="270"/>
      <c r="B369" s="271"/>
      <c r="C369" s="272"/>
    </row>
    <row r="370" ht="28.5" customHeight="1" spans="1:3">
      <c r="A370" s="270"/>
      <c r="B370" s="271"/>
      <c r="C370" s="272"/>
    </row>
    <row r="371" ht="28.5" customHeight="1" spans="1:3">
      <c r="A371" s="270"/>
      <c r="B371" s="271"/>
      <c r="C371" s="272"/>
    </row>
    <row r="372" ht="28.5" customHeight="1" spans="1:3">
      <c r="A372" s="270"/>
      <c r="B372" s="271"/>
      <c r="C372" s="272"/>
    </row>
    <row r="373" ht="28.5" customHeight="1" spans="1:3">
      <c r="A373" s="270"/>
      <c r="B373" s="271"/>
      <c r="C373" s="272"/>
    </row>
    <row r="374" ht="28.5" customHeight="1" spans="1:3">
      <c r="A374" s="270"/>
      <c r="B374" s="271"/>
      <c r="C374" s="272"/>
    </row>
    <row r="375" ht="28.5" customHeight="1" spans="1:3">
      <c r="A375" s="270"/>
      <c r="B375" s="271"/>
      <c r="C375" s="272"/>
    </row>
    <row r="376" ht="28.5" customHeight="1" spans="1:3">
      <c r="A376" s="270"/>
      <c r="B376" s="271"/>
      <c r="C376" s="272"/>
    </row>
    <row r="377" ht="28.5" customHeight="1" spans="1:3">
      <c r="A377" s="270"/>
      <c r="B377" s="271"/>
      <c r="C377" s="272"/>
    </row>
    <row r="378" ht="28.5" customHeight="1" spans="1:3">
      <c r="A378" s="270"/>
      <c r="B378" s="271"/>
      <c r="C378" s="272"/>
    </row>
    <row r="379" ht="28.5" customHeight="1" spans="1:3">
      <c r="A379" s="270"/>
      <c r="B379" s="271"/>
      <c r="C379" s="272"/>
    </row>
    <row r="380" ht="28.5" customHeight="1" spans="1:3">
      <c r="A380" s="270"/>
      <c r="B380" s="271"/>
      <c r="C380" s="272"/>
    </row>
    <row r="381" ht="28.5" customHeight="1" spans="1:3">
      <c r="A381" s="270"/>
      <c r="B381" s="271"/>
      <c r="C381" s="272"/>
    </row>
    <row r="382" ht="28.5" customHeight="1" spans="1:3">
      <c r="A382" s="270"/>
      <c r="B382" s="271"/>
      <c r="C382" s="272"/>
    </row>
    <row r="383" ht="28.5" customHeight="1" spans="1:3">
      <c r="A383" s="270"/>
      <c r="B383" s="271"/>
      <c r="C383" s="272"/>
    </row>
    <row r="384" ht="28.5" customHeight="1" spans="1:3">
      <c r="A384" s="270"/>
      <c r="B384" s="271"/>
      <c r="C384" s="272"/>
    </row>
    <row r="385" ht="28.5" customHeight="1" spans="1:3">
      <c r="A385" s="270"/>
      <c r="B385" s="271"/>
      <c r="C385" s="272"/>
    </row>
    <row r="386" ht="28.5" customHeight="1" spans="1:3">
      <c r="A386" s="270"/>
      <c r="B386" s="271"/>
      <c r="C386" s="272"/>
    </row>
    <row r="387" ht="28.5" customHeight="1" spans="1:3">
      <c r="A387" s="270"/>
      <c r="B387" s="271"/>
      <c r="C387" s="272"/>
    </row>
    <row r="388" ht="28.5" customHeight="1" spans="1:3">
      <c r="A388" s="270"/>
      <c r="B388" s="271"/>
      <c r="C388" s="272"/>
    </row>
    <row r="389" ht="28.5" customHeight="1" spans="1:3">
      <c r="A389" s="270"/>
      <c r="B389" s="271"/>
      <c r="C389" s="272"/>
    </row>
    <row r="390" ht="28.5" customHeight="1" spans="1:3">
      <c r="A390" s="270"/>
      <c r="B390" s="271"/>
      <c r="C390" s="272"/>
    </row>
    <row r="391" ht="28.5" customHeight="1" spans="1:3">
      <c r="A391" s="270"/>
      <c r="B391" s="271"/>
      <c r="C391" s="272"/>
    </row>
    <row r="392" ht="28.5" customHeight="1" spans="1:3">
      <c r="A392" s="270"/>
      <c r="B392" s="271"/>
      <c r="C392" s="272"/>
    </row>
    <row r="393" ht="28.5" customHeight="1" spans="1:3">
      <c r="A393" s="270"/>
      <c r="B393" s="271"/>
      <c r="C393" s="272"/>
    </row>
    <row r="394" ht="28.5" customHeight="1" spans="1:3">
      <c r="A394" s="270"/>
      <c r="B394" s="271"/>
      <c r="C394" s="272"/>
    </row>
    <row r="395" ht="28.5" customHeight="1" spans="1:3">
      <c r="A395" s="270"/>
      <c r="B395" s="271"/>
      <c r="C395" s="272"/>
    </row>
    <row r="396" ht="28.5" customHeight="1" spans="1:3">
      <c r="A396" s="270"/>
      <c r="B396" s="271"/>
      <c r="C396" s="272"/>
    </row>
    <row r="397" ht="28.5" customHeight="1" spans="1:3">
      <c r="A397" s="270"/>
      <c r="B397" s="271"/>
      <c r="C397" s="272"/>
    </row>
    <row r="398" ht="28.5" customHeight="1" spans="1:3">
      <c r="A398" s="270"/>
      <c r="B398" s="271"/>
      <c r="C398" s="272"/>
    </row>
    <row r="399" ht="28.5" customHeight="1" spans="1:3">
      <c r="A399" s="270"/>
      <c r="B399" s="271"/>
      <c r="C399" s="272"/>
    </row>
    <row r="400" ht="28.5" customHeight="1" spans="1:3">
      <c r="A400" s="270"/>
      <c r="B400" s="271"/>
      <c r="C400" s="272"/>
    </row>
    <row r="401" ht="28.5" customHeight="1" spans="1:3">
      <c r="A401" s="270"/>
      <c r="B401" s="271"/>
      <c r="C401" s="272"/>
    </row>
    <row r="402" ht="28.5" customHeight="1" spans="1:3">
      <c r="A402" s="270"/>
      <c r="B402" s="271"/>
      <c r="C402" s="272"/>
    </row>
    <row r="403" ht="28.5" customHeight="1" spans="1:3">
      <c r="A403" s="270"/>
      <c r="B403" s="271"/>
      <c r="C403" s="272"/>
    </row>
    <row r="404" ht="28.5" customHeight="1" spans="1:3">
      <c r="A404" s="270"/>
      <c r="B404" s="271"/>
      <c r="C404" s="272"/>
    </row>
    <row r="405" ht="28.5" customHeight="1" spans="1:3">
      <c r="A405" s="270"/>
      <c r="B405" s="271"/>
      <c r="C405" s="272"/>
    </row>
    <row r="406" ht="28.5" customHeight="1" spans="1:3">
      <c r="A406" s="270"/>
      <c r="B406" s="271"/>
      <c r="C406" s="272"/>
    </row>
    <row r="407" ht="28.5" customHeight="1" spans="1:3">
      <c r="A407" s="270"/>
      <c r="B407" s="271"/>
      <c r="C407" s="272"/>
    </row>
    <row r="408" ht="28.5" customHeight="1" spans="1:3">
      <c r="A408" s="270"/>
      <c r="B408" s="271"/>
      <c r="C408" s="272"/>
    </row>
    <row r="409" ht="28.5" customHeight="1" spans="1:3">
      <c r="A409" s="270"/>
      <c r="B409" s="271"/>
      <c r="C409" s="272"/>
    </row>
    <row r="410" ht="28.5" customHeight="1" spans="1:3">
      <c r="A410" s="270"/>
      <c r="B410" s="271"/>
      <c r="C410" s="272"/>
    </row>
    <row r="411" ht="28.5" customHeight="1" spans="1:3">
      <c r="A411" s="270"/>
      <c r="B411" s="271"/>
      <c r="C411" s="272"/>
    </row>
    <row r="412" ht="28.5" customHeight="1" spans="1:3">
      <c r="A412" s="270"/>
      <c r="B412" s="271"/>
      <c r="C412" s="272"/>
    </row>
    <row r="413" ht="28.5" customHeight="1" spans="1:3">
      <c r="A413" s="270"/>
      <c r="B413" s="271"/>
      <c r="C413" s="272"/>
    </row>
    <row r="414" ht="28.5" customHeight="1" spans="1:3">
      <c r="A414" s="270"/>
      <c r="B414" s="271"/>
      <c r="C414" s="272"/>
    </row>
    <row r="415" ht="28.5" customHeight="1" spans="1:3">
      <c r="A415" s="270"/>
      <c r="B415" s="271"/>
      <c r="C415" s="272"/>
    </row>
    <row r="416" ht="28.5" customHeight="1" spans="1:3">
      <c r="A416" s="270"/>
      <c r="B416" s="271"/>
      <c r="C416" s="272"/>
    </row>
    <row r="417" ht="28.5" customHeight="1" spans="1:3">
      <c r="A417" s="270"/>
      <c r="B417" s="271"/>
      <c r="C417" s="272"/>
    </row>
    <row r="418" ht="28.5" customHeight="1" spans="1:3">
      <c r="A418" s="270"/>
      <c r="B418" s="271"/>
      <c r="C418" s="272"/>
    </row>
    <row r="419" ht="28.5" customHeight="1" spans="1:3">
      <c r="A419" s="270"/>
      <c r="B419" s="271"/>
      <c r="C419" s="272"/>
    </row>
    <row r="420" ht="28.5" customHeight="1" spans="1:3">
      <c r="A420" s="270"/>
      <c r="B420" s="271"/>
      <c r="C420" s="272"/>
    </row>
    <row r="421" ht="28.5" customHeight="1" spans="1:3">
      <c r="A421" s="270"/>
      <c r="B421" s="271"/>
      <c r="C421" s="272"/>
    </row>
    <row r="422" ht="28.5" customHeight="1" spans="1:3">
      <c r="A422" s="270"/>
      <c r="B422" s="271"/>
      <c r="C422" s="272"/>
    </row>
    <row r="423" ht="28.5" customHeight="1" spans="1:3">
      <c r="A423" s="270"/>
      <c r="B423" s="271"/>
      <c r="C423" s="272"/>
    </row>
    <row r="424" ht="28.5" customHeight="1" spans="1:3">
      <c r="A424" s="270"/>
      <c r="B424" s="271"/>
      <c r="C424" s="272"/>
    </row>
    <row r="425" ht="28.5" customHeight="1" spans="1:3">
      <c r="A425" s="270"/>
      <c r="B425" s="271"/>
      <c r="C425" s="272"/>
    </row>
    <row r="426" ht="28.5" customHeight="1" spans="1:3">
      <c r="A426" s="270"/>
      <c r="B426" s="271"/>
      <c r="C426" s="272"/>
    </row>
    <row r="427" ht="28.5" customHeight="1" spans="1:3">
      <c r="A427" s="270"/>
      <c r="B427" s="271"/>
      <c r="C427" s="272"/>
    </row>
    <row r="428" ht="28.5" customHeight="1" spans="1:3">
      <c r="A428" s="270"/>
      <c r="B428" s="271"/>
      <c r="C428" s="272"/>
    </row>
    <row r="429" ht="28.5" customHeight="1" spans="1:3">
      <c r="A429" s="270"/>
      <c r="B429" s="271"/>
      <c r="C429" s="272"/>
    </row>
    <row r="430" ht="28.5" customHeight="1" spans="1:3">
      <c r="A430" s="270"/>
      <c r="B430" s="271"/>
      <c r="C430" s="272"/>
    </row>
    <row r="431" ht="28.5" customHeight="1" spans="1:3">
      <c r="A431" s="270"/>
      <c r="B431" s="271"/>
      <c r="C431" s="272"/>
    </row>
    <row r="432" ht="28.5" customHeight="1" spans="1:3">
      <c r="A432" s="270"/>
      <c r="B432" s="271"/>
      <c r="C432" s="272"/>
    </row>
    <row r="433" ht="28.5" customHeight="1" spans="1:3">
      <c r="A433" s="270"/>
      <c r="B433" s="271"/>
      <c r="C433" s="272"/>
    </row>
    <row r="434" ht="28.5" customHeight="1" spans="1:3">
      <c r="A434" s="270"/>
      <c r="B434" s="271"/>
      <c r="C434" s="272"/>
    </row>
    <row r="435" ht="28.5" customHeight="1" spans="1:3">
      <c r="A435" s="270"/>
      <c r="B435" s="271"/>
      <c r="C435" s="272"/>
    </row>
    <row r="436" ht="28.5" customHeight="1" spans="1:3">
      <c r="A436" s="270"/>
      <c r="B436" s="271"/>
      <c r="C436" s="272"/>
    </row>
    <row r="437" ht="28.5" customHeight="1" spans="1:3">
      <c r="A437" s="270"/>
      <c r="B437" s="271"/>
      <c r="C437" s="272"/>
    </row>
    <row r="438" ht="28.5" customHeight="1" spans="1:3">
      <c r="A438" s="270"/>
      <c r="B438" s="271"/>
      <c r="C438" s="272"/>
    </row>
    <row r="439" ht="28.5" customHeight="1" spans="1:3">
      <c r="A439" s="270"/>
      <c r="B439" s="271"/>
      <c r="C439" s="272"/>
    </row>
    <row r="440" ht="28.5" customHeight="1" spans="1:3">
      <c r="A440" s="270"/>
      <c r="B440" s="271"/>
      <c r="C440" s="272"/>
    </row>
    <row r="441" ht="28.5" customHeight="1" spans="1:3">
      <c r="A441" s="270"/>
      <c r="B441" s="271"/>
      <c r="C441" s="272"/>
    </row>
    <row r="442" ht="28.5" customHeight="1" spans="1:3">
      <c r="A442" s="270"/>
      <c r="B442" s="271"/>
      <c r="C442" s="272"/>
    </row>
    <row r="443" ht="28.5" customHeight="1" spans="1:3">
      <c r="A443" s="270"/>
      <c r="B443" s="271"/>
      <c r="C443" s="272"/>
    </row>
    <row r="444" ht="28.5" customHeight="1" spans="1:3">
      <c r="A444" s="270"/>
      <c r="B444" s="271"/>
      <c r="C444" s="272"/>
    </row>
    <row r="445" ht="28.5" customHeight="1" spans="1:3">
      <c r="A445" s="270"/>
      <c r="B445" s="271"/>
      <c r="C445" s="272"/>
    </row>
    <row r="446" ht="28.5" customHeight="1" spans="1:3">
      <c r="A446" s="270"/>
      <c r="B446" s="271"/>
      <c r="C446" s="272"/>
    </row>
    <row r="447" ht="28.5" customHeight="1" spans="1:3">
      <c r="A447" s="270"/>
      <c r="B447" s="271"/>
      <c r="C447" s="272"/>
    </row>
    <row r="448" ht="28.5" customHeight="1" spans="1:3">
      <c r="A448" s="270"/>
      <c r="B448" s="271"/>
      <c r="C448" s="272"/>
    </row>
    <row r="449" ht="28.5" customHeight="1" spans="1:3">
      <c r="A449" s="270"/>
      <c r="B449" s="271"/>
      <c r="C449" s="272"/>
    </row>
    <row r="450" ht="28.5" customHeight="1" spans="1:3">
      <c r="A450" s="270"/>
      <c r="B450" s="271"/>
      <c r="C450" s="272"/>
    </row>
    <row r="451" ht="28.5" customHeight="1" spans="1:3">
      <c r="A451" s="270"/>
      <c r="B451" s="271"/>
      <c r="C451" s="272"/>
    </row>
    <row r="452" ht="28.5" customHeight="1" spans="1:3">
      <c r="A452" s="270"/>
      <c r="B452" s="271"/>
      <c r="C452" s="272"/>
    </row>
    <row r="453" ht="28.5" customHeight="1" spans="1:3">
      <c r="A453" s="270"/>
      <c r="B453" s="271"/>
      <c r="C453" s="272"/>
    </row>
    <row r="454" ht="28.5" customHeight="1" spans="1:3">
      <c r="A454" s="270"/>
      <c r="B454" s="271"/>
      <c r="C454" s="272"/>
    </row>
    <row r="455" ht="28.5" customHeight="1" spans="1:3">
      <c r="A455" s="270"/>
      <c r="B455" s="271"/>
      <c r="C455" s="272"/>
    </row>
    <row r="456" ht="28.5" customHeight="1" spans="1:3">
      <c r="A456" s="270"/>
      <c r="B456" s="271"/>
      <c r="C456" s="272"/>
    </row>
    <row r="457" ht="28.5" customHeight="1" spans="1:3">
      <c r="A457" s="270"/>
      <c r="B457" s="271"/>
      <c r="C457" s="272"/>
    </row>
    <row r="458" ht="28.5" customHeight="1" spans="1:3">
      <c r="A458" s="270"/>
      <c r="B458" s="271"/>
      <c r="C458" s="272"/>
    </row>
    <row r="459" ht="28.5" customHeight="1" spans="1:3">
      <c r="A459" s="270"/>
      <c r="B459" s="271"/>
      <c r="C459" s="272"/>
    </row>
    <row r="460" ht="28.5" customHeight="1" spans="1:3">
      <c r="A460" s="270"/>
      <c r="B460" s="271"/>
      <c r="C460" s="272"/>
    </row>
    <row r="461" ht="28.5" customHeight="1" spans="1:3">
      <c r="A461" s="270"/>
      <c r="B461" s="271"/>
      <c r="C461" s="272"/>
    </row>
    <row r="462" ht="28.5" customHeight="1" spans="1:3">
      <c r="A462" s="270"/>
      <c r="B462" s="271"/>
      <c r="C462" s="272"/>
    </row>
    <row r="463" ht="28.5" customHeight="1" spans="1:3">
      <c r="A463" s="270"/>
      <c r="B463" s="271"/>
      <c r="C463" s="272"/>
    </row>
    <row r="464" ht="28.5" customHeight="1" spans="1:3">
      <c r="A464" s="270"/>
      <c r="B464" s="271"/>
      <c r="C464" s="272"/>
    </row>
    <row r="465" ht="28.5" customHeight="1" spans="1:3">
      <c r="A465" s="270"/>
      <c r="B465" s="271"/>
      <c r="C465" s="272"/>
    </row>
    <row r="466" ht="28.5" customHeight="1" spans="1:3">
      <c r="A466" s="270"/>
      <c r="B466" s="271"/>
      <c r="C466" s="272"/>
    </row>
    <row r="467" ht="28.5" customHeight="1" spans="1:3">
      <c r="A467" s="270"/>
      <c r="B467" s="271"/>
      <c r="C467" s="272"/>
    </row>
    <row r="468" ht="28.5" customHeight="1" spans="1:3">
      <c r="A468" s="270"/>
      <c r="B468" s="271"/>
      <c r="C468" s="272"/>
    </row>
    <row r="469" ht="28.5" customHeight="1" spans="1:3">
      <c r="A469" s="270"/>
      <c r="B469" s="271"/>
      <c r="C469" s="272"/>
    </row>
    <row r="470" ht="28.5" customHeight="1" spans="1:3">
      <c r="A470" s="270"/>
      <c r="B470" s="271"/>
      <c r="C470" s="272"/>
    </row>
    <row r="471" ht="28.5" customHeight="1" spans="1:3">
      <c r="A471" s="270"/>
      <c r="B471" s="271"/>
      <c r="C471" s="272"/>
    </row>
    <row r="472" ht="28.5" customHeight="1" spans="1:3">
      <c r="A472" s="270"/>
      <c r="B472" s="271"/>
      <c r="C472" s="272"/>
    </row>
    <row r="473" ht="28.5" customHeight="1" spans="1:3">
      <c r="A473" s="270"/>
      <c r="B473" s="271"/>
      <c r="C473" s="272"/>
    </row>
    <row r="474" ht="28.5" customHeight="1" spans="1:3">
      <c r="A474" s="270"/>
      <c r="B474" s="271"/>
      <c r="C474" s="272"/>
    </row>
    <row r="475" ht="28.5" customHeight="1" spans="1:3">
      <c r="A475" s="270"/>
      <c r="B475" s="271"/>
      <c r="C475" s="272"/>
    </row>
    <row r="476" ht="28.5" customHeight="1" spans="1:3">
      <c r="A476" s="270"/>
      <c r="B476" s="271"/>
      <c r="C476" s="272"/>
    </row>
    <row r="477" ht="28.5" customHeight="1" spans="1:3">
      <c r="A477" s="270"/>
      <c r="B477" s="271"/>
      <c r="C477" s="272"/>
    </row>
    <row r="478" ht="28.5" customHeight="1" spans="1:3">
      <c r="A478" s="270"/>
      <c r="B478" s="271"/>
      <c r="C478" s="272"/>
    </row>
    <row r="479" ht="28.5" customHeight="1" spans="1:3">
      <c r="A479" s="270"/>
      <c r="B479" s="271"/>
      <c r="C479" s="272"/>
    </row>
    <row r="480" ht="28.5" customHeight="1" spans="1:3">
      <c r="A480" s="270"/>
      <c r="B480" s="271"/>
      <c r="C480" s="272"/>
    </row>
    <row r="481" ht="28.5" customHeight="1" spans="1:3">
      <c r="A481" s="270"/>
      <c r="B481" s="271"/>
      <c r="C481" s="272"/>
    </row>
    <row r="482" ht="28.5" customHeight="1" spans="1:3">
      <c r="A482" s="270"/>
      <c r="B482" s="271"/>
      <c r="C482" s="272"/>
    </row>
    <row r="483" ht="28.5" customHeight="1" spans="1:3">
      <c r="A483" s="270"/>
      <c r="B483" s="271"/>
      <c r="C483" s="272"/>
    </row>
    <row r="484" ht="28.5" customHeight="1" spans="1:3">
      <c r="A484" s="270"/>
      <c r="B484" s="271"/>
      <c r="C484" s="272"/>
    </row>
    <row r="485" ht="28.5" customHeight="1" spans="1:3">
      <c r="A485" s="270"/>
      <c r="B485" s="271"/>
      <c r="C485" s="272"/>
    </row>
    <row r="486" ht="28.5" customHeight="1" spans="1:3">
      <c r="A486" s="270"/>
      <c r="B486" s="271"/>
      <c r="C486" s="272"/>
    </row>
    <row r="487" ht="28.5" customHeight="1" spans="1:3">
      <c r="A487" s="270"/>
      <c r="B487" s="271"/>
      <c r="C487" s="272"/>
    </row>
    <row r="488" ht="28.5" customHeight="1" spans="1:3">
      <c r="A488" s="270"/>
      <c r="B488" s="271"/>
      <c r="C488" s="272"/>
    </row>
    <row r="489" ht="28.5" customHeight="1" spans="1:3">
      <c r="A489" s="270"/>
      <c r="B489" s="271"/>
      <c r="C489" s="272"/>
    </row>
    <row r="490" ht="28.5" customHeight="1" spans="1:3">
      <c r="A490" s="270"/>
      <c r="B490" s="271"/>
      <c r="C490" s="272"/>
    </row>
    <row r="491" ht="28.5" customHeight="1" spans="1:3">
      <c r="A491" s="270"/>
      <c r="B491" s="271"/>
      <c r="C491" s="272"/>
    </row>
    <row r="492" ht="28.5" customHeight="1" spans="1:3">
      <c r="A492" s="270"/>
      <c r="B492" s="271"/>
      <c r="C492" s="272"/>
    </row>
    <row r="493" ht="28.5" customHeight="1" spans="1:3">
      <c r="A493" s="270"/>
      <c r="B493" s="271"/>
      <c r="C493" s="272"/>
    </row>
    <row r="494" ht="28.5" customHeight="1" spans="1:3">
      <c r="A494" s="270"/>
      <c r="B494" s="271"/>
      <c r="C494" s="272"/>
    </row>
    <row r="495" ht="28.5" customHeight="1" spans="1:3">
      <c r="A495" s="270"/>
      <c r="B495" s="271"/>
      <c r="C495" s="272"/>
    </row>
    <row r="496" ht="28.5" customHeight="1" spans="1:3">
      <c r="A496" s="270"/>
      <c r="B496" s="271"/>
      <c r="C496" s="272"/>
    </row>
    <row r="497" ht="28.5" customHeight="1" spans="1:3">
      <c r="A497" s="270"/>
      <c r="B497" s="271"/>
      <c r="C497" s="272"/>
    </row>
    <row r="498" ht="28.5" customHeight="1" spans="1:3">
      <c r="A498" s="270"/>
      <c r="B498" s="271"/>
      <c r="C498" s="272"/>
    </row>
    <row r="499" ht="28.5" customHeight="1" spans="1:3">
      <c r="A499" s="270"/>
      <c r="B499" s="271"/>
      <c r="C499" s="272"/>
    </row>
    <row r="500" ht="28.5" customHeight="1" spans="1:3">
      <c r="A500" s="270"/>
      <c r="B500" s="271"/>
      <c r="C500" s="272"/>
    </row>
    <row r="501" ht="28.5" customHeight="1" spans="1:3">
      <c r="A501" s="270"/>
      <c r="B501" s="271"/>
      <c r="C501" s="272"/>
    </row>
    <row r="502" ht="28.5" customHeight="1" spans="1:3">
      <c r="A502" s="270"/>
      <c r="B502" s="271"/>
      <c r="C502" s="272"/>
    </row>
    <row r="503" ht="28.5" customHeight="1" spans="1:3">
      <c r="A503" s="270"/>
      <c r="B503" s="271"/>
      <c r="C503" s="272"/>
    </row>
    <row r="504" ht="28.5" customHeight="1" spans="1:3">
      <c r="A504" s="270"/>
      <c r="B504" s="271"/>
      <c r="C504" s="272"/>
    </row>
    <row r="505" ht="28.5" customHeight="1" spans="1:3">
      <c r="A505" s="270"/>
      <c r="B505" s="271"/>
      <c r="C505" s="272"/>
    </row>
    <row r="506" ht="28.5" customHeight="1" spans="1:3">
      <c r="A506" s="270"/>
      <c r="B506" s="271"/>
      <c r="C506" s="272"/>
    </row>
    <row r="507" ht="28.5" customHeight="1" spans="1:3">
      <c r="A507" s="270"/>
      <c r="B507" s="271"/>
      <c r="C507" s="272"/>
    </row>
    <row r="508" ht="28.5" customHeight="1" spans="1:3">
      <c r="A508" s="270"/>
      <c r="B508" s="271"/>
      <c r="C508" s="272"/>
    </row>
    <row r="509" ht="28.5" customHeight="1" spans="1:3">
      <c r="A509" s="270"/>
      <c r="B509" s="271"/>
      <c r="C509" s="272"/>
    </row>
    <row r="510" ht="28.5" customHeight="1" spans="1:3">
      <c r="A510" s="270"/>
      <c r="B510" s="271"/>
      <c r="C510" s="272"/>
    </row>
    <row r="511" ht="28.5" customHeight="1" spans="1:3">
      <c r="A511" s="270"/>
      <c r="B511" s="271"/>
      <c r="C511" s="272"/>
    </row>
    <row r="512" ht="28.5" customHeight="1" spans="1:3">
      <c r="A512" s="270"/>
      <c r="B512" s="271"/>
      <c r="C512" s="272"/>
    </row>
    <row r="513" ht="28.5" customHeight="1" spans="1:3">
      <c r="A513" s="270"/>
      <c r="B513" s="271"/>
      <c r="C513" s="272"/>
    </row>
    <row r="514" ht="28.5" customHeight="1" spans="1:3">
      <c r="A514" s="270"/>
      <c r="B514" s="271"/>
      <c r="C514" s="272"/>
    </row>
    <row r="515" ht="28.5" customHeight="1" spans="1:3">
      <c r="A515" s="270"/>
      <c r="B515" s="271"/>
      <c r="C515" s="272"/>
    </row>
    <row r="516" ht="28.5" customHeight="1" spans="1:3">
      <c r="A516" s="270"/>
      <c r="B516" s="271"/>
      <c r="C516" s="272"/>
    </row>
    <row r="517" ht="28.5" customHeight="1" spans="1:3">
      <c r="A517" s="270"/>
      <c r="B517" s="271"/>
      <c r="C517" s="272"/>
    </row>
    <row r="518" ht="28.5" customHeight="1" spans="1:3">
      <c r="A518" s="270"/>
      <c r="B518" s="271"/>
      <c r="C518" s="272"/>
    </row>
    <row r="519" ht="28.5" customHeight="1" spans="1:3">
      <c r="A519" s="270"/>
      <c r="B519" s="271"/>
      <c r="C519" s="272"/>
    </row>
    <row r="520" ht="28.5" customHeight="1" spans="1:3">
      <c r="A520" s="270"/>
      <c r="B520" s="271"/>
      <c r="C520" s="272"/>
    </row>
    <row r="521" ht="28.5" customHeight="1" spans="1:3">
      <c r="A521" s="270"/>
      <c r="B521" s="271"/>
      <c r="C521" s="272"/>
    </row>
    <row r="522" ht="28.5" customHeight="1" spans="1:3">
      <c r="A522" s="270"/>
      <c r="B522" s="271"/>
      <c r="C522" s="272"/>
    </row>
    <row r="523" ht="28.5" customHeight="1" spans="1:3">
      <c r="A523" s="270"/>
      <c r="B523" s="271"/>
      <c r="C523" s="272"/>
    </row>
    <row r="524" ht="28.5" customHeight="1" spans="1:3">
      <c r="A524" s="270"/>
      <c r="B524" s="271"/>
      <c r="C524" s="272"/>
    </row>
    <row r="525" ht="28.5" customHeight="1" spans="1:3">
      <c r="A525" s="270"/>
      <c r="B525" s="271"/>
      <c r="C525" s="272"/>
    </row>
    <row r="526" ht="28.5" customHeight="1" spans="1:3">
      <c r="A526" s="270"/>
      <c r="B526" s="271"/>
      <c r="C526" s="272"/>
    </row>
    <row r="527" ht="28.5" customHeight="1" spans="1:3">
      <c r="A527" s="270"/>
      <c r="B527" s="271"/>
      <c r="C527" s="272"/>
    </row>
    <row r="528" ht="28.5" customHeight="1" spans="1:3">
      <c r="A528" s="270"/>
      <c r="B528" s="271"/>
      <c r="C528" s="272"/>
    </row>
    <row r="529" ht="28.5" customHeight="1" spans="1:3">
      <c r="A529" s="270"/>
      <c r="B529" s="271"/>
      <c r="C529" s="272"/>
    </row>
    <row r="530" ht="28.5" customHeight="1" spans="1:3">
      <c r="A530" s="270"/>
      <c r="B530" s="271"/>
      <c r="C530" s="272"/>
    </row>
    <row r="531" ht="28.5" customHeight="1" spans="1:3">
      <c r="A531" s="270"/>
      <c r="B531" s="271"/>
      <c r="C531" s="272"/>
    </row>
    <row r="532" ht="28.5" customHeight="1" spans="1:3">
      <c r="A532" s="270"/>
      <c r="B532" s="271"/>
      <c r="C532" s="272"/>
    </row>
    <row r="533" ht="28.5" customHeight="1" spans="1:3">
      <c r="A533" s="270"/>
      <c r="B533" s="271"/>
      <c r="C533" s="272"/>
    </row>
    <row r="534" ht="28.5" customHeight="1" spans="1:3">
      <c r="A534" s="270"/>
      <c r="B534" s="271"/>
      <c r="C534" s="272"/>
    </row>
    <row r="535" ht="28.5" customHeight="1" spans="1:3">
      <c r="A535" s="270"/>
      <c r="B535" s="271"/>
      <c r="C535" s="272"/>
    </row>
    <row r="536" ht="28.5" customHeight="1" spans="1:3">
      <c r="A536" s="270"/>
      <c r="B536" s="271"/>
      <c r="C536" s="272"/>
    </row>
    <row r="537" ht="28.5" customHeight="1" spans="1:3">
      <c r="A537" s="270"/>
      <c r="B537" s="271"/>
      <c r="C537" s="272"/>
    </row>
    <row r="538" ht="28.5" customHeight="1" spans="1:3">
      <c r="A538" s="270"/>
      <c r="B538" s="271"/>
      <c r="C538" s="272"/>
    </row>
    <row r="539" ht="28.5" customHeight="1" spans="1:3">
      <c r="A539" s="270"/>
      <c r="B539" s="271"/>
      <c r="C539" s="272"/>
    </row>
    <row r="540" ht="28.5" customHeight="1" spans="1:3">
      <c r="A540" s="270"/>
      <c r="B540" s="271"/>
      <c r="C540" s="272"/>
    </row>
    <row r="541" ht="28.5" customHeight="1" spans="1:3">
      <c r="A541" s="270"/>
      <c r="B541" s="271"/>
      <c r="C541" s="272"/>
    </row>
    <row r="542" ht="28.5" customHeight="1" spans="1:3">
      <c r="A542" s="270"/>
      <c r="B542" s="271"/>
      <c r="C542" s="272"/>
    </row>
    <row r="543" ht="28.5" customHeight="1" spans="1:3">
      <c r="A543" s="270"/>
      <c r="B543" s="271"/>
      <c r="C543" s="272"/>
    </row>
    <row r="544" ht="28.5" customHeight="1" spans="1:3">
      <c r="A544" s="270"/>
      <c r="B544" s="271"/>
      <c r="C544" s="272"/>
    </row>
    <row r="545" ht="28.5" customHeight="1" spans="1:3">
      <c r="A545" s="270"/>
      <c r="B545" s="271"/>
      <c r="C545" s="272"/>
    </row>
    <row r="546" ht="28.5" customHeight="1" spans="1:3">
      <c r="A546" s="270"/>
      <c r="B546" s="271"/>
      <c r="C546" s="272"/>
    </row>
    <row r="547" ht="28.5" customHeight="1" spans="1:3">
      <c r="A547" s="270"/>
      <c r="B547" s="271"/>
      <c r="C547" s="272"/>
    </row>
    <row r="548" ht="28.5" customHeight="1" spans="1:3">
      <c r="A548" s="270"/>
      <c r="B548" s="271"/>
      <c r="C548" s="272"/>
    </row>
    <row r="549" ht="28.5" customHeight="1" spans="1:3">
      <c r="A549" s="270"/>
      <c r="B549" s="271"/>
      <c r="C549" s="272"/>
    </row>
    <row r="550" ht="28.5" customHeight="1" spans="1:3">
      <c r="A550" s="270"/>
      <c r="B550" s="271"/>
      <c r="C550" s="272"/>
    </row>
    <row r="551" ht="28.5" customHeight="1" spans="1:3">
      <c r="A551" s="270"/>
      <c r="B551" s="271"/>
      <c r="C551" s="272"/>
    </row>
    <row r="552" ht="28.5" customHeight="1" spans="1:3">
      <c r="A552" s="270"/>
      <c r="B552" s="271"/>
      <c r="C552" s="272"/>
    </row>
    <row r="553" ht="28.5" customHeight="1" spans="1:3">
      <c r="A553" s="270"/>
      <c r="B553" s="271"/>
      <c r="C553" s="272"/>
    </row>
    <row r="554" ht="28.5" customHeight="1" spans="1:3">
      <c r="A554" s="270"/>
      <c r="B554" s="271"/>
      <c r="C554" s="272"/>
    </row>
    <row r="555" ht="28.5" customHeight="1" spans="1:3">
      <c r="A555" s="270"/>
      <c r="B555" s="271"/>
      <c r="C555" s="272"/>
    </row>
    <row r="556" ht="28.5" customHeight="1" spans="1:3">
      <c r="A556" s="270"/>
      <c r="B556" s="271"/>
      <c r="C556" s="272"/>
    </row>
    <row r="557" ht="28.5" customHeight="1" spans="1:3">
      <c r="A557" s="270"/>
      <c r="B557" s="271"/>
      <c r="C557" s="272"/>
    </row>
    <row r="558" ht="28.5" customHeight="1" spans="1:3">
      <c r="A558" s="270"/>
      <c r="B558" s="271"/>
      <c r="C558" s="272"/>
    </row>
    <row r="559" ht="28.5" customHeight="1" spans="1:3">
      <c r="A559" s="270"/>
      <c r="B559" s="271"/>
      <c r="C559" s="272"/>
    </row>
    <row r="560" ht="28.5" customHeight="1" spans="1:3">
      <c r="A560" s="270"/>
      <c r="B560" s="271"/>
      <c r="C560" s="272"/>
    </row>
    <row r="561" ht="28.5" customHeight="1" spans="1:3">
      <c r="A561" s="270"/>
      <c r="B561" s="271"/>
      <c r="C561" s="272"/>
    </row>
    <row r="562" ht="28.5" customHeight="1" spans="1:3">
      <c r="A562" s="270"/>
      <c r="B562" s="271"/>
      <c r="C562" s="272"/>
    </row>
    <row r="563" ht="28.5" customHeight="1" spans="1:3">
      <c r="A563" s="270"/>
      <c r="B563" s="271"/>
      <c r="C563" s="272"/>
    </row>
    <row r="564" ht="28.5" customHeight="1" spans="1:3">
      <c r="A564" s="270"/>
      <c r="B564" s="271"/>
      <c r="C564" s="272"/>
    </row>
    <row r="565" ht="28.5" customHeight="1" spans="1:3">
      <c r="A565" s="270"/>
      <c r="B565" s="271"/>
      <c r="C565" s="272"/>
    </row>
    <row r="566" ht="28.5" customHeight="1" spans="1:3">
      <c r="A566" s="270"/>
      <c r="B566" s="271"/>
      <c r="C566" s="272"/>
    </row>
    <row r="567" ht="28.5" customHeight="1" spans="1:3">
      <c r="A567" s="270"/>
      <c r="B567" s="271"/>
      <c r="C567" s="272"/>
    </row>
    <row r="568" ht="28.5" customHeight="1" spans="1:3">
      <c r="A568" s="270"/>
      <c r="B568" s="271"/>
      <c r="C568" s="272"/>
    </row>
    <row r="569" ht="28.5" customHeight="1" spans="1:3">
      <c r="A569" s="270"/>
      <c r="B569" s="271"/>
      <c r="C569" s="272"/>
    </row>
    <row r="570" ht="28.5" customHeight="1" spans="1:3">
      <c r="A570" s="270"/>
      <c r="B570" s="271"/>
      <c r="C570" s="272"/>
    </row>
    <row r="571" ht="28.5" customHeight="1" spans="1:3">
      <c r="A571" s="270"/>
      <c r="B571" s="271"/>
      <c r="C571" s="272"/>
    </row>
    <row r="572" ht="28.5" customHeight="1" spans="1:3">
      <c r="A572" s="270"/>
      <c r="B572" s="271"/>
      <c r="C572" s="272"/>
    </row>
    <row r="573" ht="28.5" customHeight="1" spans="1:3">
      <c r="A573" s="270"/>
      <c r="B573" s="271"/>
      <c r="C573" s="272"/>
    </row>
    <row r="574" ht="28.5" customHeight="1" spans="1:3">
      <c r="A574" s="270"/>
      <c r="B574" s="271"/>
      <c r="C574" s="272"/>
    </row>
    <row r="575" ht="28.5" customHeight="1" spans="1:3">
      <c r="A575" s="270"/>
      <c r="B575" s="271"/>
      <c r="C575" s="272"/>
    </row>
    <row r="576" ht="28.5" customHeight="1" spans="1:3">
      <c r="A576" s="270"/>
      <c r="B576" s="271"/>
      <c r="C576" s="272"/>
    </row>
    <row r="577" ht="28.5" customHeight="1" spans="1:3">
      <c r="A577" s="270"/>
      <c r="B577" s="271"/>
      <c r="C577" s="272"/>
    </row>
    <row r="578" ht="28.5" customHeight="1" spans="1:3">
      <c r="A578" s="270"/>
      <c r="B578" s="271"/>
      <c r="C578" s="272"/>
    </row>
    <row r="579" ht="28.5" customHeight="1" spans="1:3">
      <c r="A579" s="270"/>
      <c r="B579" s="271"/>
      <c r="C579" s="272"/>
    </row>
    <row r="580" ht="28.5" customHeight="1" spans="1:3">
      <c r="A580" s="270"/>
      <c r="B580" s="271"/>
      <c r="C580" s="272"/>
    </row>
    <row r="581" ht="28.5" customHeight="1" spans="1:3">
      <c r="A581" s="270"/>
      <c r="B581" s="271"/>
      <c r="C581" s="272"/>
    </row>
    <row r="582" ht="28.5" customHeight="1" spans="1:3">
      <c r="A582" s="270"/>
      <c r="B582" s="271"/>
      <c r="C582" s="272"/>
    </row>
    <row r="583" ht="28.5" customHeight="1" spans="1:3">
      <c r="A583" s="270"/>
      <c r="B583" s="271"/>
      <c r="C583" s="272"/>
    </row>
    <row r="584" ht="28.5" customHeight="1" spans="1:3">
      <c r="A584" s="270"/>
      <c r="B584" s="271"/>
      <c r="C584" s="272"/>
    </row>
    <row r="585" ht="28.5" customHeight="1" spans="1:3">
      <c r="A585" s="270"/>
      <c r="B585" s="271"/>
      <c r="C585" s="272"/>
    </row>
    <row r="586" ht="28.5" customHeight="1" spans="1:3">
      <c r="A586" s="270"/>
      <c r="B586" s="271"/>
      <c r="C586" s="272"/>
    </row>
    <row r="587" ht="28.5" customHeight="1" spans="1:3">
      <c r="A587" s="270"/>
      <c r="B587" s="271"/>
      <c r="C587" s="272"/>
    </row>
    <row r="588" ht="28.5" customHeight="1" spans="1:3">
      <c r="A588" s="270"/>
      <c r="B588" s="271"/>
      <c r="C588" s="272"/>
    </row>
    <row r="589" ht="28.5" customHeight="1" spans="1:3">
      <c r="A589" s="270"/>
      <c r="B589" s="271"/>
      <c r="C589" s="272"/>
    </row>
    <row r="590" ht="28.5" customHeight="1" spans="1:3">
      <c r="A590" s="270"/>
      <c r="B590" s="271"/>
      <c r="C590" s="272"/>
    </row>
    <row r="591" ht="28.5" customHeight="1" spans="1:3">
      <c r="A591" s="270"/>
      <c r="B591" s="271"/>
      <c r="C591" s="272"/>
    </row>
    <row r="592" ht="28.5" customHeight="1" spans="1:3">
      <c r="A592" s="270"/>
      <c r="B592" s="271"/>
      <c r="C592" s="272"/>
    </row>
    <row r="593" ht="28.5" customHeight="1" spans="1:3">
      <c r="A593" s="270"/>
      <c r="B593" s="271"/>
      <c r="C593" s="272"/>
    </row>
    <row r="594" ht="28.5" customHeight="1" spans="1:3">
      <c r="A594" s="270"/>
      <c r="B594" s="271"/>
      <c r="C594" s="272"/>
    </row>
    <row r="595" ht="28.5" customHeight="1" spans="1:3">
      <c r="A595" s="270"/>
      <c r="B595" s="271"/>
      <c r="C595" s="272"/>
    </row>
    <row r="596" ht="28.5" customHeight="1" spans="1:3">
      <c r="A596" s="270"/>
      <c r="B596" s="271"/>
      <c r="C596" s="272"/>
    </row>
    <row r="597" ht="28.5" customHeight="1" spans="1:3">
      <c r="A597" s="270"/>
      <c r="B597" s="271"/>
      <c r="C597" s="272"/>
    </row>
    <row r="598" ht="28.5" customHeight="1" spans="1:3">
      <c r="A598" s="270"/>
      <c r="B598" s="271"/>
      <c r="C598" s="272"/>
    </row>
    <row r="599" ht="28.5" customHeight="1" spans="1:3">
      <c r="A599" s="270"/>
      <c r="B599" s="271"/>
      <c r="C599" s="272"/>
    </row>
    <row r="600" ht="28.5" customHeight="1" spans="1:3">
      <c r="A600" s="270"/>
      <c r="B600" s="271"/>
      <c r="C600" s="272"/>
    </row>
    <row r="601" ht="28.5" customHeight="1" spans="1:3">
      <c r="A601" s="270"/>
      <c r="B601" s="271"/>
      <c r="C601" s="272"/>
    </row>
    <row r="602" ht="28.5" customHeight="1" spans="1:3">
      <c r="A602" s="270"/>
      <c r="B602" s="271"/>
      <c r="C602" s="272"/>
    </row>
    <row r="603" ht="28.5" customHeight="1" spans="1:3">
      <c r="A603" s="270"/>
      <c r="B603" s="271"/>
      <c r="C603" s="272"/>
    </row>
    <row r="604" ht="28.5" customHeight="1" spans="1:3">
      <c r="A604" s="270"/>
      <c r="B604" s="271"/>
      <c r="C604" s="272"/>
    </row>
    <row r="605" ht="28.5" customHeight="1" spans="1:3">
      <c r="A605" s="270"/>
      <c r="B605" s="271"/>
      <c r="C605" s="272"/>
    </row>
    <row r="606" ht="28.5" customHeight="1" spans="1:3">
      <c r="A606" s="270"/>
      <c r="B606" s="271"/>
      <c r="C606" s="272"/>
    </row>
    <row r="607" ht="28.5" customHeight="1" spans="1:3">
      <c r="A607" s="270"/>
      <c r="B607" s="271"/>
      <c r="C607" s="272"/>
    </row>
    <row r="608" ht="28.5" customHeight="1" spans="1:3">
      <c r="A608" s="270"/>
      <c r="B608" s="271"/>
      <c r="C608" s="272"/>
    </row>
    <row r="609" ht="28.5" customHeight="1" spans="1:3">
      <c r="A609" s="270"/>
      <c r="B609" s="271"/>
      <c r="C609" s="272"/>
    </row>
    <row r="610" ht="28.5" customHeight="1" spans="1:3">
      <c r="A610" s="270"/>
      <c r="B610" s="271"/>
      <c r="C610" s="272"/>
    </row>
    <row r="611" ht="28.5" customHeight="1" spans="1:3">
      <c r="A611" s="270"/>
      <c r="B611" s="271"/>
      <c r="C611" s="272"/>
    </row>
    <row r="612" ht="28.5" customHeight="1" spans="1:3">
      <c r="A612" s="270"/>
      <c r="B612" s="271"/>
      <c r="C612" s="272"/>
    </row>
    <row r="613" ht="28.5" customHeight="1" spans="1:3">
      <c r="A613" s="270"/>
      <c r="B613" s="271"/>
      <c r="C613" s="272"/>
    </row>
    <row r="614" ht="28.5" customHeight="1" spans="1:3">
      <c r="A614" s="270"/>
      <c r="B614" s="271"/>
      <c r="C614" s="272"/>
    </row>
    <row r="615" ht="28.5" customHeight="1" spans="1:3">
      <c r="A615" s="270"/>
      <c r="B615" s="271"/>
      <c r="C615" s="272"/>
    </row>
    <row r="616" ht="28.5" customHeight="1" spans="1:3">
      <c r="A616" s="270"/>
      <c r="B616" s="271"/>
      <c r="C616" s="272"/>
    </row>
    <row r="617" ht="28.5" customHeight="1" spans="1:3">
      <c r="A617" s="270"/>
      <c r="B617" s="271"/>
      <c r="C617" s="272"/>
    </row>
    <row r="618" ht="28.5" customHeight="1" spans="1:3">
      <c r="A618" s="270"/>
      <c r="B618" s="271"/>
      <c r="C618" s="272"/>
    </row>
    <row r="619" ht="28.5" customHeight="1" spans="1:3">
      <c r="A619" s="270"/>
      <c r="B619" s="271"/>
      <c r="C619" s="272"/>
    </row>
    <row r="620" ht="28.5" customHeight="1" spans="1:3">
      <c r="A620" s="270"/>
      <c r="B620" s="271"/>
      <c r="C620" s="272"/>
    </row>
    <row r="621" ht="28.5" customHeight="1" spans="1:3">
      <c r="A621" s="270"/>
      <c r="B621" s="271"/>
      <c r="C621" s="272"/>
    </row>
    <row r="622" ht="28.5" customHeight="1" spans="1:3">
      <c r="A622" s="270"/>
      <c r="B622" s="271"/>
      <c r="C622" s="272"/>
    </row>
    <row r="623" ht="28.5" customHeight="1" spans="1:3">
      <c r="A623" s="270"/>
      <c r="B623" s="271"/>
      <c r="C623" s="272"/>
    </row>
    <row r="624" ht="28.5" customHeight="1" spans="1:3">
      <c r="A624" s="270"/>
      <c r="B624" s="271"/>
      <c r="C624" s="272"/>
    </row>
    <row r="625" ht="28.5" customHeight="1" spans="1:3">
      <c r="A625" s="270"/>
      <c r="B625" s="271"/>
      <c r="C625" s="272"/>
    </row>
    <row r="626" ht="28.5" customHeight="1" spans="1:3">
      <c r="A626" s="270"/>
      <c r="B626" s="271"/>
      <c r="C626" s="272"/>
    </row>
    <row r="627" ht="28.5" customHeight="1" spans="1:3">
      <c r="A627" s="270"/>
      <c r="B627" s="271"/>
      <c r="C627" s="272"/>
    </row>
    <row r="628" ht="28.5" customHeight="1" spans="1:3">
      <c r="A628" s="270"/>
      <c r="B628" s="271"/>
      <c r="C628" s="272"/>
    </row>
    <row r="629" ht="28.5" customHeight="1" spans="1:3">
      <c r="A629" s="270"/>
      <c r="B629" s="271"/>
      <c r="C629" s="272"/>
    </row>
    <row r="630" ht="28.5" customHeight="1" spans="1:3">
      <c r="A630" s="270"/>
      <c r="B630" s="271"/>
      <c r="C630" s="272"/>
    </row>
    <row r="631" ht="28.5" customHeight="1" spans="1:3">
      <c r="A631" s="270"/>
      <c r="B631" s="271"/>
      <c r="C631" s="272"/>
    </row>
    <row r="632" ht="28.5" customHeight="1" spans="1:3">
      <c r="A632" s="270"/>
      <c r="B632" s="271"/>
      <c r="C632" s="272"/>
    </row>
    <row r="633" ht="28.5" customHeight="1" spans="1:3">
      <c r="A633" s="270"/>
      <c r="B633" s="271"/>
      <c r="C633" s="272"/>
    </row>
    <row r="634" ht="28.5" customHeight="1" spans="1:3">
      <c r="A634" s="270"/>
      <c r="B634" s="271"/>
      <c r="C634" s="272"/>
    </row>
    <row r="635" ht="28.5" customHeight="1" spans="1:3">
      <c r="A635" s="270"/>
      <c r="B635" s="271"/>
      <c r="C635" s="272"/>
    </row>
    <row r="636" ht="28.5" customHeight="1" spans="1:3">
      <c r="A636" s="270"/>
      <c r="B636" s="271"/>
      <c r="C636" s="272"/>
    </row>
    <row r="637" ht="28.5" customHeight="1" spans="1:3">
      <c r="A637" s="270"/>
      <c r="B637" s="271"/>
      <c r="C637" s="272"/>
    </row>
    <row r="638" ht="28.5" customHeight="1" spans="1:3">
      <c r="A638" s="270"/>
      <c r="B638" s="271"/>
      <c r="C638" s="272"/>
    </row>
    <row r="639" ht="28.5" customHeight="1" spans="1:3">
      <c r="A639" s="270"/>
      <c r="B639" s="271"/>
      <c r="C639" s="272"/>
    </row>
    <row r="640" ht="28.5" customHeight="1" spans="1:3">
      <c r="A640" s="270"/>
      <c r="B640" s="271"/>
      <c r="C640" s="272"/>
    </row>
    <row r="641" ht="28.5" customHeight="1" spans="1:3">
      <c r="A641" s="270"/>
      <c r="B641" s="271"/>
      <c r="C641" s="272"/>
    </row>
    <row r="642" ht="28.5" customHeight="1" spans="1:3">
      <c r="A642" s="270"/>
      <c r="B642" s="271"/>
      <c r="C642" s="272"/>
    </row>
    <row r="643" ht="28.5" customHeight="1" spans="1:3">
      <c r="A643" s="270"/>
      <c r="B643" s="271"/>
      <c r="C643" s="272"/>
    </row>
    <row r="644" ht="28.5" customHeight="1" spans="1:3">
      <c r="A644" s="270"/>
      <c r="B644" s="271"/>
      <c r="C644" s="272"/>
    </row>
    <row r="645" ht="28.5" customHeight="1" spans="1:3">
      <c r="A645" s="270"/>
      <c r="B645" s="271"/>
      <c r="C645" s="272"/>
    </row>
    <row r="646" ht="28.5" customHeight="1" spans="1:3">
      <c r="A646" s="270"/>
      <c r="B646" s="271"/>
      <c r="C646" s="272"/>
    </row>
    <row r="647" ht="28.5" customHeight="1" spans="1:3">
      <c r="A647" s="270"/>
      <c r="B647" s="271"/>
      <c r="C647" s="272"/>
    </row>
    <row r="648" ht="28.5" customHeight="1" spans="1:3">
      <c r="A648" s="270"/>
      <c r="B648" s="271"/>
      <c r="C648" s="272"/>
    </row>
    <row r="649" ht="28.5" customHeight="1" spans="1:3">
      <c r="A649" s="270"/>
      <c r="B649" s="271"/>
      <c r="C649" s="272"/>
    </row>
    <row r="650" ht="28.5" customHeight="1" spans="1:3">
      <c r="A650" s="270"/>
      <c r="B650" s="271"/>
      <c r="C650" s="272"/>
    </row>
    <row r="651" ht="28.5" customHeight="1" spans="1:3">
      <c r="A651" s="270"/>
      <c r="B651" s="271"/>
      <c r="C651" s="272"/>
    </row>
    <row r="652" ht="28.5" customHeight="1" spans="1:3">
      <c r="A652" s="270"/>
      <c r="B652" s="271"/>
      <c r="C652" s="272"/>
    </row>
    <row r="653" ht="28.5" customHeight="1" spans="1:3">
      <c r="A653" s="270"/>
      <c r="B653" s="271"/>
      <c r="C653" s="272"/>
    </row>
    <row r="654" ht="28.5" customHeight="1" spans="1:3">
      <c r="A654" s="270"/>
      <c r="B654" s="271"/>
      <c r="C654" s="272"/>
    </row>
    <row r="655" ht="28.5" customHeight="1" spans="1:3">
      <c r="A655" s="270"/>
      <c r="B655" s="271"/>
      <c r="C655" s="272"/>
    </row>
    <row r="656" ht="28.5" customHeight="1" spans="1:3">
      <c r="A656" s="270"/>
      <c r="B656" s="271"/>
      <c r="C656" s="272"/>
    </row>
    <row r="657" ht="28.5" customHeight="1" spans="1:3">
      <c r="A657" s="270"/>
      <c r="B657" s="271"/>
      <c r="C657" s="272"/>
    </row>
    <row r="658" ht="28.5" customHeight="1" spans="1:3">
      <c r="A658" s="270"/>
      <c r="B658" s="271"/>
      <c r="C658" s="272"/>
    </row>
    <row r="659" ht="28.5" customHeight="1" spans="1:3">
      <c r="A659" s="270"/>
      <c r="B659" s="271"/>
      <c r="C659" s="272"/>
    </row>
    <row r="660" ht="28.5" customHeight="1" spans="1:3">
      <c r="A660" s="270"/>
      <c r="B660" s="271"/>
      <c r="C660" s="272"/>
    </row>
    <row r="661" ht="28.5" customHeight="1" spans="1:3">
      <c r="A661" s="270"/>
      <c r="B661" s="271"/>
      <c r="C661" s="272"/>
    </row>
    <row r="662" ht="28.5" customHeight="1" spans="1:3">
      <c r="A662" s="270"/>
      <c r="B662" s="271"/>
      <c r="C662" s="272"/>
    </row>
    <row r="663" ht="28.5" customHeight="1" spans="1:3">
      <c r="A663" s="270"/>
      <c r="B663" s="271"/>
      <c r="C663" s="272"/>
    </row>
    <row r="664" ht="28.5" customHeight="1" spans="1:3">
      <c r="A664" s="270"/>
      <c r="B664" s="271"/>
      <c r="C664" s="272"/>
    </row>
    <row r="665" ht="28.5" customHeight="1" spans="1:3">
      <c r="A665" s="270"/>
      <c r="B665" s="271"/>
      <c r="C665" s="272"/>
    </row>
    <row r="666" ht="28.5" customHeight="1" spans="1:3">
      <c r="A666" s="270"/>
      <c r="B666" s="271"/>
      <c r="C666" s="272"/>
    </row>
    <row r="667" ht="28.5" customHeight="1" spans="1:3">
      <c r="A667" s="270"/>
      <c r="B667" s="271"/>
      <c r="C667" s="272"/>
    </row>
    <row r="668" ht="28.5" customHeight="1" spans="1:3">
      <c r="A668" s="270"/>
      <c r="B668" s="271"/>
      <c r="C668" s="272"/>
    </row>
    <row r="669" ht="28.5" customHeight="1" spans="1:3">
      <c r="A669" s="270"/>
      <c r="B669" s="271"/>
      <c r="C669" s="272"/>
    </row>
    <row r="670" ht="28.5" customHeight="1" spans="1:3">
      <c r="A670" s="270"/>
      <c r="B670" s="271"/>
      <c r="C670" s="272"/>
    </row>
    <row r="671" ht="28.5" customHeight="1" spans="1:3">
      <c r="A671" s="270"/>
      <c r="B671" s="271"/>
      <c r="C671" s="272"/>
    </row>
    <row r="672" ht="28.5" customHeight="1" spans="1:3">
      <c r="A672" s="270"/>
      <c r="B672" s="271"/>
      <c r="C672" s="272"/>
    </row>
    <row r="673" ht="28.5" customHeight="1" spans="1:3">
      <c r="A673" s="270"/>
      <c r="B673" s="271"/>
      <c r="C673" s="272"/>
    </row>
    <row r="674" ht="28.5" customHeight="1" spans="1:3">
      <c r="A674" s="270"/>
      <c r="B674" s="271"/>
      <c r="C674" s="272"/>
    </row>
    <row r="675" ht="28.5" customHeight="1" spans="1:3">
      <c r="A675" s="270"/>
      <c r="B675" s="271"/>
      <c r="C675" s="272"/>
    </row>
    <row r="676" ht="28.5" customHeight="1" spans="1:3">
      <c r="A676" s="270"/>
      <c r="B676" s="271"/>
      <c r="C676" s="272"/>
    </row>
    <row r="677" ht="28.5" customHeight="1" spans="1:3">
      <c r="A677" s="270"/>
      <c r="B677" s="271"/>
      <c r="C677" s="272"/>
    </row>
    <row r="678" ht="28.5" customHeight="1" spans="1:3">
      <c r="A678" s="270"/>
      <c r="B678" s="271"/>
      <c r="C678" s="272"/>
    </row>
    <row r="679" ht="28.5" customHeight="1" spans="1:3">
      <c r="A679" s="270"/>
      <c r="B679" s="271"/>
      <c r="C679" s="272"/>
    </row>
    <row r="680" ht="28.5" customHeight="1" spans="1:3">
      <c r="A680" s="270"/>
      <c r="B680" s="271"/>
      <c r="C680" s="272"/>
    </row>
    <row r="681" ht="28.5" customHeight="1" spans="1:3">
      <c r="A681" s="270"/>
      <c r="B681" s="271"/>
      <c r="C681" s="272"/>
    </row>
    <row r="682" ht="28.5" customHeight="1" spans="1:3">
      <c r="A682" s="270"/>
      <c r="B682" s="271"/>
      <c r="C682" s="272"/>
    </row>
    <row r="683" ht="28.5" customHeight="1" spans="1:3">
      <c r="A683" s="270"/>
      <c r="B683" s="271"/>
      <c r="C683" s="272"/>
    </row>
    <row r="684" ht="28.5" customHeight="1" spans="1:3">
      <c r="A684" s="270"/>
      <c r="B684" s="271"/>
      <c r="C684" s="272"/>
    </row>
    <row r="685" ht="28.5" customHeight="1" spans="1:3">
      <c r="A685" s="270"/>
      <c r="B685" s="271"/>
      <c r="C685" s="272"/>
    </row>
    <row r="686" ht="28.5" customHeight="1" spans="1:3">
      <c r="A686" s="270"/>
      <c r="B686" s="271"/>
      <c r="C686" s="272"/>
    </row>
    <row r="687" ht="28.5" customHeight="1" spans="1:3">
      <c r="A687" s="270"/>
      <c r="B687" s="271"/>
      <c r="C687" s="272"/>
    </row>
    <row r="688" ht="28.5" customHeight="1" spans="1:3">
      <c r="A688" s="270"/>
      <c r="B688" s="271"/>
      <c r="C688" s="272"/>
    </row>
    <row r="689" ht="28.5" customHeight="1" spans="1:3">
      <c r="A689" s="270"/>
      <c r="B689" s="271"/>
      <c r="C689" s="272"/>
    </row>
    <row r="690" ht="28.5" customHeight="1" spans="1:3">
      <c r="A690" s="270"/>
      <c r="B690" s="271"/>
      <c r="C690" s="272"/>
    </row>
    <row r="691" ht="28.5" customHeight="1" spans="1:3">
      <c r="A691" s="270"/>
      <c r="B691" s="271"/>
      <c r="C691" s="272"/>
    </row>
    <row r="692" ht="28.5" customHeight="1" spans="1:3">
      <c r="A692" s="270"/>
      <c r="B692" s="271"/>
      <c r="C692" s="272"/>
    </row>
    <row r="693" ht="28.5" customHeight="1" spans="1:3">
      <c r="A693" s="270"/>
      <c r="B693" s="271"/>
      <c r="C693" s="272"/>
    </row>
    <row r="694" ht="28.5" customHeight="1" spans="1:3">
      <c r="A694" s="270"/>
      <c r="B694" s="271"/>
      <c r="C694" s="272"/>
    </row>
    <row r="695" ht="28.5" customHeight="1" spans="1:3">
      <c r="A695" s="270"/>
      <c r="B695" s="271"/>
      <c r="C695" s="272"/>
    </row>
    <row r="696" ht="28.5" customHeight="1" spans="1:3">
      <c r="A696" s="270"/>
      <c r="B696" s="271"/>
      <c r="C696" s="272"/>
    </row>
    <row r="697" ht="28.5" customHeight="1" spans="1:3">
      <c r="A697" s="270"/>
      <c r="B697" s="271"/>
      <c r="C697" s="272"/>
    </row>
    <row r="698" ht="28.5" customHeight="1" spans="1:3">
      <c r="A698" s="270"/>
      <c r="B698" s="271"/>
      <c r="C698" s="272"/>
    </row>
    <row r="699" ht="28.5" customHeight="1" spans="1:3">
      <c r="A699" s="270"/>
      <c r="B699" s="271"/>
      <c r="C699" s="272"/>
    </row>
    <row r="700" ht="28.5" customHeight="1" spans="1:3">
      <c r="A700" s="270"/>
      <c r="B700" s="271"/>
      <c r="C700" s="272"/>
    </row>
    <row r="701" ht="28.5" customHeight="1" spans="1:3">
      <c r="A701" s="270"/>
      <c r="B701" s="271"/>
      <c r="C701" s="272"/>
    </row>
    <row r="702" ht="28.5" customHeight="1" spans="1:3">
      <c r="A702" s="270"/>
      <c r="B702" s="271"/>
      <c r="C702" s="272"/>
    </row>
    <row r="703" ht="28.5" customHeight="1" spans="1:3">
      <c r="A703" s="270"/>
      <c r="B703" s="271"/>
      <c r="C703" s="272"/>
    </row>
    <row r="704" ht="28.5" customHeight="1" spans="1:3">
      <c r="A704" s="270"/>
      <c r="B704" s="271"/>
      <c r="C704" s="272"/>
    </row>
    <row r="705" ht="28.5" customHeight="1" spans="1:3">
      <c r="A705" s="270"/>
      <c r="B705" s="271"/>
      <c r="C705" s="272"/>
    </row>
    <row r="706" ht="28.5" customHeight="1" spans="1:3">
      <c r="A706" s="270"/>
      <c r="B706" s="271"/>
      <c r="C706" s="272"/>
    </row>
    <row r="707" ht="28.5" customHeight="1" spans="1:3">
      <c r="A707" s="270"/>
      <c r="B707" s="271"/>
      <c r="C707" s="272"/>
    </row>
    <row r="708" ht="28.5" customHeight="1" spans="1:3">
      <c r="A708" s="270"/>
      <c r="B708" s="271"/>
      <c r="C708" s="272"/>
    </row>
    <row r="709" ht="28.5" customHeight="1" spans="1:3">
      <c r="A709" s="270"/>
      <c r="B709" s="271"/>
      <c r="C709" s="272"/>
    </row>
    <row r="710" ht="28.5" customHeight="1" spans="1:3">
      <c r="A710" s="270"/>
      <c r="B710" s="271"/>
      <c r="C710" s="272"/>
    </row>
    <row r="711" ht="28.5" customHeight="1" spans="1:3">
      <c r="A711" s="270"/>
      <c r="B711" s="271"/>
      <c r="C711" s="272"/>
    </row>
    <row r="712" ht="28.5" customHeight="1" spans="1:3">
      <c r="A712" s="270"/>
      <c r="B712" s="271"/>
      <c r="C712" s="272"/>
    </row>
    <row r="713" ht="28.5" customHeight="1" spans="1:3">
      <c r="A713" s="270"/>
      <c r="B713" s="271"/>
      <c r="C713" s="272"/>
    </row>
    <row r="714" ht="28.5" customHeight="1" spans="1:3">
      <c r="A714" s="270"/>
      <c r="B714" s="271"/>
      <c r="C714" s="272"/>
    </row>
    <row r="715" ht="28.5" customHeight="1" spans="1:3">
      <c r="A715" s="270"/>
      <c r="B715" s="271"/>
      <c r="C715" s="272"/>
    </row>
    <row r="716" ht="28.5" customHeight="1" spans="1:3">
      <c r="A716" s="270"/>
      <c r="B716" s="271"/>
      <c r="C716" s="272"/>
    </row>
    <row r="717" ht="28.5" customHeight="1" spans="1:3">
      <c r="A717" s="270"/>
      <c r="B717" s="271"/>
      <c r="C717" s="272"/>
    </row>
    <row r="718" ht="28.5" customHeight="1" spans="1:3">
      <c r="A718" s="270"/>
      <c r="B718" s="271"/>
      <c r="C718" s="272"/>
    </row>
    <row r="719" ht="28.5" customHeight="1" spans="1:3">
      <c r="A719" s="270"/>
      <c r="B719" s="271"/>
      <c r="C719" s="272"/>
    </row>
    <row r="720" ht="28.5" customHeight="1" spans="1:3">
      <c r="A720" s="270"/>
      <c r="B720" s="271"/>
      <c r="C720" s="272"/>
    </row>
    <row r="721" ht="28.5" customHeight="1" spans="1:3">
      <c r="A721" s="270"/>
      <c r="B721" s="271"/>
      <c r="C721" s="272"/>
    </row>
    <row r="722" ht="28.5" customHeight="1" spans="1:3">
      <c r="A722" s="270"/>
      <c r="B722" s="271"/>
      <c r="C722" s="272"/>
    </row>
    <row r="723" ht="28.5" customHeight="1" spans="1:3">
      <c r="A723" s="270"/>
      <c r="B723" s="271"/>
      <c r="C723" s="272"/>
    </row>
    <row r="724" ht="28.5" customHeight="1" spans="1:3">
      <c r="A724" s="270"/>
      <c r="B724" s="271"/>
      <c r="C724" s="272"/>
    </row>
    <row r="725" ht="28.5" customHeight="1" spans="1:3">
      <c r="A725" s="270"/>
      <c r="B725" s="271"/>
      <c r="C725" s="272"/>
    </row>
    <row r="726" ht="28.5" customHeight="1" spans="1:3">
      <c r="A726" s="270"/>
      <c r="B726" s="271"/>
      <c r="C726" s="272"/>
    </row>
    <row r="727" ht="28.5" customHeight="1" spans="1:3">
      <c r="A727" s="270"/>
      <c r="B727" s="271"/>
      <c r="C727" s="272"/>
    </row>
    <row r="728" ht="28.5" customHeight="1" spans="1:3">
      <c r="A728" s="270"/>
      <c r="B728" s="271"/>
      <c r="C728" s="272"/>
    </row>
    <row r="729" ht="28.5" customHeight="1" spans="1:3">
      <c r="A729" s="270"/>
      <c r="B729" s="271"/>
      <c r="C729" s="272"/>
    </row>
    <row r="730" ht="28.5" customHeight="1" spans="1:3">
      <c r="A730" s="270"/>
      <c r="B730" s="271"/>
      <c r="C730" s="272"/>
    </row>
    <row r="731" ht="28.5" customHeight="1" spans="1:3">
      <c r="A731" s="270"/>
      <c r="B731" s="271"/>
      <c r="C731" s="272"/>
    </row>
    <row r="732" ht="28.5" customHeight="1" spans="1:3">
      <c r="A732" s="270"/>
      <c r="B732" s="271"/>
      <c r="C732" s="272"/>
    </row>
    <row r="733" ht="28.5" customHeight="1" spans="1:3">
      <c r="A733" s="270"/>
      <c r="B733" s="271"/>
      <c r="C733" s="272"/>
    </row>
    <row r="734" ht="28.5" customHeight="1" spans="1:3">
      <c r="A734" s="270"/>
      <c r="B734" s="271"/>
      <c r="C734" s="272"/>
    </row>
    <row r="735" ht="28.5" customHeight="1" spans="1:3">
      <c r="A735" s="270"/>
      <c r="B735" s="271"/>
      <c r="C735" s="272"/>
    </row>
    <row r="736" ht="28.5" customHeight="1" spans="1:3">
      <c r="A736" s="270"/>
      <c r="B736" s="271"/>
      <c r="C736" s="272"/>
    </row>
    <row r="737" ht="28.5" customHeight="1" spans="1:3">
      <c r="A737" s="270"/>
      <c r="B737" s="271"/>
      <c r="C737" s="272"/>
    </row>
    <row r="738" ht="28.5" customHeight="1" spans="1:3">
      <c r="A738" s="270"/>
      <c r="B738" s="271"/>
      <c r="C738" s="272"/>
    </row>
    <row r="739" ht="28.5" customHeight="1" spans="1:3">
      <c r="A739" s="270"/>
      <c r="B739" s="271"/>
      <c r="C739" s="272"/>
    </row>
    <row r="740" ht="28.5" customHeight="1" spans="1:3">
      <c r="A740" s="270"/>
      <c r="B740" s="271"/>
      <c r="C740" s="272"/>
    </row>
    <row r="741" ht="28.5" customHeight="1" spans="1:3">
      <c r="A741" s="270"/>
      <c r="B741" s="271"/>
      <c r="C741" s="272"/>
    </row>
    <row r="742" ht="28.5" customHeight="1" spans="1:3">
      <c r="A742" s="270"/>
      <c r="B742" s="271"/>
      <c r="C742" s="272"/>
    </row>
    <row r="743" ht="28.5" customHeight="1" spans="1:3">
      <c r="A743" s="270"/>
      <c r="B743" s="271"/>
      <c r="C743" s="272"/>
    </row>
    <row r="744" ht="28.5" customHeight="1" spans="1:3">
      <c r="A744" s="270"/>
      <c r="B744" s="271"/>
      <c r="C744" s="272"/>
    </row>
    <row r="745" ht="28.5" customHeight="1" spans="1:3">
      <c r="A745" s="270"/>
      <c r="B745" s="271"/>
      <c r="C745" s="272"/>
    </row>
    <row r="746" ht="28.5" customHeight="1" spans="1:3">
      <c r="A746" s="270"/>
      <c r="B746" s="271"/>
      <c r="C746" s="272"/>
    </row>
    <row r="747" ht="28.5" customHeight="1" spans="1:3">
      <c r="A747" s="270"/>
      <c r="B747" s="271"/>
      <c r="C747" s="272"/>
    </row>
    <row r="748" ht="28.5" customHeight="1" spans="1:3">
      <c r="A748" s="270"/>
      <c r="B748" s="271"/>
      <c r="C748" s="272"/>
    </row>
    <row r="749" ht="28.5" customHeight="1" spans="1:3">
      <c r="A749" s="270"/>
      <c r="B749" s="271"/>
      <c r="C749" s="272"/>
    </row>
    <row r="750" ht="28.5" customHeight="1" spans="1:3">
      <c r="A750" s="270"/>
      <c r="B750" s="271"/>
      <c r="C750" s="272"/>
    </row>
    <row r="751" ht="28.5" customHeight="1" spans="1:3">
      <c r="A751" s="270"/>
      <c r="B751" s="271"/>
      <c r="C751" s="272"/>
    </row>
    <row r="752" ht="28.5" customHeight="1" spans="1:3">
      <c r="A752" s="270"/>
      <c r="B752" s="271"/>
      <c r="C752" s="272"/>
    </row>
    <row r="753" ht="28.5" customHeight="1" spans="1:3">
      <c r="A753" s="270"/>
      <c r="B753" s="271"/>
      <c r="C753" s="272"/>
    </row>
    <row r="754" ht="28.5" customHeight="1" spans="1:3">
      <c r="A754" s="270"/>
      <c r="B754" s="271"/>
      <c r="C754" s="272"/>
    </row>
    <row r="755" ht="28.5" customHeight="1" spans="1:3">
      <c r="A755" s="270"/>
      <c r="B755" s="271"/>
      <c r="C755" s="272"/>
    </row>
    <row r="756" ht="28.5" customHeight="1" spans="1:3">
      <c r="A756" s="270"/>
      <c r="B756" s="271"/>
      <c r="C756" s="272"/>
    </row>
    <row r="757" ht="28.5" customHeight="1" spans="1:3">
      <c r="A757" s="270"/>
      <c r="B757" s="271"/>
      <c r="C757" s="272"/>
    </row>
    <row r="758" ht="28.5" customHeight="1" spans="1:3">
      <c r="A758" s="270"/>
      <c r="B758" s="271"/>
      <c r="C758" s="272"/>
    </row>
    <row r="759" ht="28.5" customHeight="1" spans="1:3">
      <c r="A759" s="270"/>
      <c r="B759" s="271"/>
      <c r="C759" s="272"/>
    </row>
    <row r="760" ht="28.5" customHeight="1" spans="1:3">
      <c r="A760" s="270"/>
      <c r="B760" s="271"/>
      <c r="C760" s="272"/>
    </row>
    <row r="761" ht="28.5" customHeight="1" spans="1:3">
      <c r="A761" s="270"/>
      <c r="B761" s="271"/>
      <c r="C761" s="272"/>
    </row>
    <row r="762" ht="28.5" customHeight="1" spans="1:3">
      <c r="A762" s="270"/>
      <c r="B762" s="271"/>
      <c r="C762" s="272"/>
    </row>
    <row r="763" ht="28.5" customHeight="1" spans="1:3">
      <c r="A763" s="270"/>
      <c r="B763" s="271"/>
      <c r="C763" s="272"/>
    </row>
    <row r="764" ht="28.5" customHeight="1" spans="1:3">
      <c r="A764" s="270"/>
      <c r="B764" s="271"/>
      <c r="C764" s="272"/>
    </row>
    <row r="765" ht="28.5" customHeight="1" spans="1:3">
      <c r="A765" s="270"/>
      <c r="B765" s="271"/>
      <c r="C765" s="272"/>
    </row>
    <row r="766" ht="28.5" customHeight="1" spans="1:3">
      <c r="A766" s="270"/>
      <c r="B766" s="271"/>
      <c r="C766" s="272"/>
    </row>
    <row r="767" ht="28.5" customHeight="1" spans="1:3">
      <c r="A767" s="270"/>
      <c r="B767" s="271"/>
      <c r="C767" s="272"/>
    </row>
    <row r="768" ht="28.5" customHeight="1" spans="1:3">
      <c r="A768" s="270"/>
      <c r="B768" s="271"/>
      <c r="C768" s="272"/>
    </row>
    <row r="769" ht="28.5" customHeight="1" spans="1:3">
      <c r="A769" s="270"/>
      <c r="B769" s="271"/>
      <c r="C769" s="272"/>
    </row>
    <row r="770" ht="28.5" customHeight="1" spans="1:3">
      <c r="A770" s="270"/>
      <c r="B770" s="271"/>
      <c r="C770" s="272"/>
    </row>
    <row r="771" ht="28.5" customHeight="1" spans="1:3">
      <c r="A771" s="270"/>
      <c r="B771" s="271"/>
      <c r="C771" s="272"/>
    </row>
    <row r="772" ht="28.5" customHeight="1" spans="1:3">
      <c r="A772" s="270"/>
      <c r="B772" s="271"/>
      <c r="C772" s="272"/>
    </row>
    <row r="773" ht="28.5" customHeight="1" spans="1:3">
      <c r="A773" s="270"/>
      <c r="B773" s="271"/>
      <c r="C773" s="272"/>
    </row>
    <row r="774" ht="28.5" customHeight="1" spans="1:3">
      <c r="A774" s="270"/>
      <c r="B774" s="271"/>
      <c r="C774" s="272"/>
    </row>
    <row r="775" ht="28.5" customHeight="1" spans="1:3">
      <c r="A775" s="270"/>
      <c r="B775" s="271"/>
      <c r="C775" s="272"/>
    </row>
    <row r="776" ht="28.5" customHeight="1" spans="1:3">
      <c r="A776" s="270"/>
      <c r="B776" s="271"/>
      <c r="C776" s="272"/>
    </row>
    <row r="777" ht="28.5" customHeight="1" spans="1:3">
      <c r="A777" s="270"/>
      <c r="B777" s="271"/>
      <c r="C777" s="272"/>
    </row>
    <row r="778" ht="28.5" customHeight="1" spans="1:3">
      <c r="A778" s="270"/>
      <c r="B778" s="271"/>
      <c r="C778" s="272"/>
    </row>
    <row r="779" ht="28.5" customHeight="1" spans="1:3">
      <c r="A779" s="270"/>
      <c r="B779" s="271"/>
      <c r="C779" s="272"/>
    </row>
    <row r="780" ht="28.5" customHeight="1" spans="1:3">
      <c r="A780" s="270"/>
      <c r="B780" s="271"/>
      <c r="C780" s="272"/>
    </row>
    <row r="781" ht="28.5" customHeight="1" spans="1:3">
      <c r="A781" s="270"/>
      <c r="B781" s="271"/>
      <c r="C781" s="272"/>
    </row>
    <row r="782" ht="28.5" customHeight="1" spans="1:3">
      <c r="A782" s="270"/>
      <c r="B782" s="271"/>
      <c r="C782" s="272"/>
    </row>
    <row r="783" ht="28.5" customHeight="1" spans="1:3">
      <c r="A783" s="270"/>
      <c r="B783" s="271"/>
      <c r="C783" s="272"/>
    </row>
    <row r="784" ht="28.5" customHeight="1" spans="1:3">
      <c r="A784" s="270"/>
      <c r="B784" s="271"/>
      <c r="C784" s="272"/>
    </row>
    <row r="785" ht="28.5" customHeight="1" spans="1:3">
      <c r="A785" s="270"/>
      <c r="B785" s="271"/>
      <c r="C785" s="272"/>
    </row>
    <row r="786" ht="28.5" customHeight="1" spans="1:3">
      <c r="A786" s="270"/>
      <c r="B786" s="271"/>
      <c r="C786" s="272"/>
    </row>
    <row r="787" ht="28.5" customHeight="1" spans="1:3">
      <c r="A787" s="270"/>
      <c r="B787" s="271"/>
      <c r="C787" s="272"/>
    </row>
    <row r="788" ht="28.5" customHeight="1" spans="1:3">
      <c r="A788" s="270"/>
      <c r="B788" s="271"/>
      <c r="C788" s="272"/>
    </row>
    <row r="789" ht="28.5" customHeight="1" spans="1:3">
      <c r="A789" s="270"/>
      <c r="B789" s="271"/>
      <c r="C789" s="272"/>
    </row>
    <row r="790" ht="28.5" customHeight="1" spans="1:3">
      <c r="A790" s="270"/>
      <c r="B790" s="271"/>
      <c r="C790" s="272"/>
    </row>
    <row r="791" ht="28.5" customHeight="1" spans="1:3">
      <c r="A791" s="270"/>
      <c r="B791" s="271"/>
      <c r="C791" s="272"/>
    </row>
    <row r="792" ht="28.5" customHeight="1" spans="1:3">
      <c r="A792" s="270"/>
      <c r="B792" s="271"/>
      <c r="C792" s="272"/>
    </row>
    <row r="793" ht="28.5" customHeight="1" spans="1:3">
      <c r="A793" s="270"/>
      <c r="B793" s="271"/>
      <c r="C793" s="272"/>
    </row>
    <row r="794" ht="28.5" customHeight="1" spans="1:3">
      <c r="A794" s="270"/>
      <c r="B794" s="271"/>
      <c r="C794" s="272"/>
    </row>
    <row r="795" ht="28.5" customHeight="1" spans="1:3">
      <c r="A795" s="270"/>
      <c r="B795" s="271"/>
      <c r="C795" s="272"/>
    </row>
    <row r="796" ht="28.5" customHeight="1" spans="1:3">
      <c r="A796" s="270"/>
      <c r="B796" s="271"/>
      <c r="C796" s="272"/>
    </row>
    <row r="797" ht="28.5" customHeight="1" spans="1:3">
      <c r="A797" s="270"/>
      <c r="B797" s="271"/>
      <c r="C797" s="272"/>
    </row>
    <row r="798" ht="28.5" customHeight="1" spans="1:3">
      <c r="A798" s="270"/>
      <c r="B798" s="271"/>
      <c r="C798" s="272"/>
    </row>
    <row r="799" ht="28.5" customHeight="1" spans="1:3">
      <c r="A799" s="270"/>
      <c r="B799" s="271"/>
      <c r="C799" s="272"/>
    </row>
    <row r="800" ht="28.5" customHeight="1" spans="1:3">
      <c r="A800" s="270"/>
      <c r="B800" s="271"/>
      <c r="C800" s="272"/>
    </row>
    <row r="801" ht="28.5" customHeight="1" spans="1:3">
      <c r="A801" s="270"/>
      <c r="B801" s="271"/>
      <c r="C801" s="272"/>
    </row>
    <row r="802" ht="28.5" customHeight="1" spans="1:3">
      <c r="A802" s="270"/>
      <c r="B802" s="271"/>
      <c r="C802" s="272"/>
    </row>
    <row r="803" ht="28.5" customHeight="1" spans="1:3">
      <c r="A803" s="270"/>
      <c r="B803" s="271"/>
      <c r="C803" s="272"/>
    </row>
    <row r="804" ht="28.5" customHeight="1" spans="1:3">
      <c r="A804" s="270"/>
      <c r="B804" s="271"/>
      <c r="C804" s="272"/>
    </row>
    <row r="805" ht="28.5" customHeight="1" spans="1:3">
      <c r="A805" s="270"/>
      <c r="B805" s="271"/>
      <c r="C805" s="272"/>
    </row>
    <row r="806" ht="28.5" customHeight="1" spans="1:3">
      <c r="A806" s="270"/>
      <c r="B806" s="271"/>
      <c r="C806" s="272"/>
    </row>
    <row r="807" ht="28.5" customHeight="1" spans="1:3">
      <c r="A807" s="270"/>
      <c r="B807" s="271"/>
      <c r="C807" s="272"/>
    </row>
    <row r="808" ht="28.5" customHeight="1" spans="1:3">
      <c r="A808" s="270"/>
      <c r="B808" s="271"/>
      <c r="C808" s="272"/>
    </row>
    <row r="809" ht="28.5" customHeight="1" spans="1:3">
      <c r="A809" s="270"/>
      <c r="B809" s="271"/>
      <c r="C809" s="272"/>
    </row>
    <row r="810" ht="28.5" customHeight="1" spans="1:3">
      <c r="A810" s="270"/>
      <c r="B810" s="271"/>
      <c r="C810" s="272"/>
    </row>
    <row r="811" ht="28.5" customHeight="1" spans="1:3">
      <c r="A811" s="270"/>
      <c r="B811" s="271"/>
      <c r="C811" s="272"/>
    </row>
    <row r="812" ht="28.5" customHeight="1" spans="1:3">
      <c r="A812" s="270"/>
      <c r="B812" s="271"/>
      <c r="C812" s="272"/>
    </row>
    <row r="813" ht="28.5" customHeight="1" spans="1:3">
      <c r="A813" s="270"/>
      <c r="B813" s="271"/>
      <c r="C813" s="272"/>
    </row>
    <row r="814" ht="28.5" customHeight="1" spans="1:3">
      <c r="A814" s="270"/>
      <c r="B814" s="271"/>
      <c r="C814" s="272"/>
    </row>
    <row r="815" ht="28.5" customHeight="1" spans="1:3">
      <c r="A815" s="270"/>
      <c r="B815" s="271"/>
      <c r="C815" s="272"/>
    </row>
    <row r="816" ht="28.5" customHeight="1" spans="1:3">
      <c r="A816" s="270"/>
      <c r="B816" s="271"/>
      <c r="C816" s="272"/>
    </row>
    <row r="817" ht="28.5" customHeight="1" spans="1:3">
      <c r="A817" s="270"/>
      <c r="B817" s="271"/>
      <c r="C817" s="272"/>
    </row>
    <row r="818" ht="28.5" customHeight="1" spans="1:3">
      <c r="A818" s="270"/>
      <c r="B818" s="271"/>
      <c r="C818" s="272"/>
    </row>
    <row r="819" ht="28.5" customHeight="1" spans="1:3">
      <c r="A819" s="270"/>
      <c r="B819" s="271"/>
      <c r="C819" s="272"/>
    </row>
    <row r="820" ht="28.5" customHeight="1" spans="1:3">
      <c r="A820" s="270"/>
      <c r="B820" s="271"/>
      <c r="C820" s="272"/>
    </row>
    <row r="821" ht="28.5" customHeight="1" spans="1:3">
      <c r="A821" s="270"/>
      <c r="B821" s="271"/>
      <c r="C821" s="272"/>
    </row>
    <row r="822" ht="28.5" customHeight="1" spans="1:3">
      <c r="A822" s="270"/>
      <c r="B822" s="271"/>
      <c r="C822" s="272"/>
    </row>
    <row r="823" ht="28.5" customHeight="1" spans="1:3">
      <c r="A823" s="270"/>
      <c r="B823" s="271"/>
      <c r="C823" s="272"/>
    </row>
    <row r="824" ht="28.5" customHeight="1" spans="1:3">
      <c r="A824" s="270"/>
      <c r="B824" s="271"/>
      <c r="C824" s="272"/>
    </row>
    <row r="825" ht="28.5" customHeight="1" spans="1:3">
      <c r="A825" s="270"/>
      <c r="B825" s="271"/>
      <c r="C825" s="272"/>
    </row>
    <row r="826" ht="28.5" customHeight="1" spans="1:3">
      <c r="A826" s="270"/>
      <c r="B826" s="271"/>
      <c r="C826" s="272"/>
    </row>
    <row r="827" ht="28.5" customHeight="1" spans="1:3">
      <c r="A827" s="270"/>
      <c r="B827" s="271"/>
      <c r="C827" s="272"/>
    </row>
    <row r="828" ht="28.5" customHeight="1" spans="1:3">
      <c r="A828" s="270"/>
      <c r="B828" s="271"/>
      <c r="C828" s="272"/>
    </row>
    <row r="829" ht="28.5" customHeight="1" spans="1:3">
      <c r="A829" s="270"/>
      <c r="B829" s="271"/>
      <c r="C829" s="272"/>
    </row>
    <row r="830" ht="28.5" customHeight="1" spans="1:3">
      <c r="A830" s="270"/>
      <c r="B830" s="271"/>
      <c r="C830" s="272"/>
    </row>
    <row r="831" ht="28.5" customHeight="1" spans="1:3">
      <c r="A831" s="270"/>
      <c r="B831" s="271"/>
      <c r="C831" s="272"/>
    </row>
    <row r="832" ht="28.5" customHeight="1" spans="1:3">
      <c r="A832" s="270"/>
      <c r="B832" s="271"/>
      <c r="C832" s="272"/>
    </row>
    <row r="833" ht="28.5" customHeight="1" spans="1:3">
      <c r="A833" s="270"/>
      <c r="B833" s="271"/>
      <c r="C833" s="272"/>
    </row>
    <row r="834" ht="28.5" customHeight="1" spans="1:3">
      <c r="A834" s="270"/>
      <c r="B834" s="271"/>
      <c r="C834" s="272"/>
    </row>
    <row r="835" ht="28.5" customHeight="1" spans="1:3">
      <c r="A835" s="270"/>
      <c r="B835" s="271"/>
      <c r="C835" s="272"/>
    </row>
    <row r="836" ht="28.5" customHeight="1" spans="1:3">
      <c r="A836" s="270"/>
      <c r="B836" s="271"/>
      <c r="C836" s="272"/>
    </row>
    <row r="837" ht="28.5" customHeight="1" spans="1:3">
      <c r="A837" s="270"/>
      <c r="B837" s="271"/>
      <c r="C837" s="272"/>
    </row>
    <row r="838" ht="28.5" customHeight="1" spans="1:3">
      <c r="A838" s="270"/>
      <c r="B838" s="271"/>
      <c r="C838" s="272"/>
    </row>
    <row r="839" ht="28.5" customHeight="1" spans="1:3">
      <c r="A839" s="270"/>
      <c r="B839" s="271"/>
      <c r="C839" s="272"/>
    </row>
    <row r="840" ht="28.5" customHeight="1" spans="1:3">
      <c r="A840" s="270"/>
      <c r="B840" s="271"/>
      <c r="C840" s="272"/>
    </row>
    <row r="841" ht="28.5" customHeight="1" spans="1:3">
      <c r="A841" s="270"/>
      <c r="B841" s="271"/>
      <c r="C841" s="272"/>
    </row>
    <row r="842" ht="28.5" customHeight="1" spans="1:3">
      <c r="A842" s="270"/>
      <c r="B842" s="271"/>
      <c r="C842" s="272"/>
    </row>
    <row r="843" ht="28.5" customHeight="1" spans="1:3">
      <c r="A843" s="270"/>
      <c r="B843" s="271"/>
      <c r="C843" s="272"/>
    </row>
    <row r="844" ht="28.5" customHeight="1" spans="1:3">
      <c r="A844" s="270"/>
      <c r="B844" s="271"/>
      <c r="C844" s="272"/>
    </row>
    <row r="845" ht="28.5" customHeight="1" spans="1:3">
      <c r="A845" s="270"/>
      <c r="B845" s="271"/>
      <c r="C845" s="272"/>
    </row>
    <row r="846" ht="28.5" customHeight="1" spans="1:3">
      <c r="A846" s="270"/>
      <c r="B846" s="271"/>
      <c r="C846" s="272"/>
    </row>
    <row r="847" ht="28.5" customHeight="1" spans="1:3">
      <c r="A847" s="270"/>
      <c r="B847" s="271"/>
      <c r="C847" s="272"/>
    </row>
    <row r="848" ht="28.5" customHeight="1" spans="1:3">
      <c r="A848" s="270"/>
      <c r="B848" s="271"/>
      <c r="C848" s="272"/>
    </row>
    <row r="849" ht="28.5" customHeight="1" spans="1:3">
      <c r="A849" s="270"/>
      <c r="B849" s="271"/>
      <c r="C849" s="272"/>
    </row>
    <row r="850" ht="28.5" customHeight="1" spans="1:3">
      <c r="A850" s="270"/>
      <c r="B850" s="271"/>
      <c r="C850" s="272"/>
    </row>
    <row r="851" ht="28.5" customHeight="1" spans="1:3">
      <c r="A851" s="270"/>
      <c r="B851" s="271"/>
      <c r="C851" s="272"/>
    </row>
    <row r="852" ht="28.5" customHeight="1" spans="1:3">
      <c r="A852" s="270"/>
      <c r="B852" s="271"/>
      <c r="C852" s="272"/>
    </row>
    <row r="853" ht="28.5" customHeight="1" spans="1:3">
      <c r="A853" s="270"/>
      <c r="B853" s="271"/>
      <c r="C853" s="272"/>
    </row>
    <row r="854" ht="28.5" customHeight="1" spans="1:3">
      <c r="A854" s="270"/>
      <c r="B854" s="271"/>
      <c r="C854" s="272"/>
    </row>
    <row r="855" ht="28.5" customHeight="1" spans="1:3">
      <c r="A855" s="270"/>
      <c r="B855" s="271"/>
      <c r="C855" s="272"/>
    </row>
    <row r="856" ht="28.5" customHeight="1" spans="1:3">
      <c r="A856" s="270"/>
      <c r="B856" s="271"/>
      <c r="C856" s="272"/>
    </row>
    <row r="857" ht="28.5" customHeight="1" spans="1:3">
      <c r="A857" s="270"/>
      <c r="B857" s="271"/>
      <c r="C857" s="272"/>
    </row>
    <row r="858" ht="28.5" customHeight="1" spans="1:3">
      <c r="A858" s="270"/>
      <c r="B858" s="271"/>
      <c r="C858" s="272"/>
    </row>
    <row r="859" ht="28.5" customHeight="1" spans="1:3">
      <c r="A859" s="270"/>
      <c r="B859" s="271"/>
      <c r="C859" s="272"/>
    </row>
    <row r="860" ht="28.5" customHeight="1" spans="1:3">
      <c r="A860" s="270"/>
      <c r="B860" s="271"/>
      <c r="C860" s="272"/>
    </row>
    <row r="861" ht="28.5" customHeight="1" spans="1:3">
      <c r="A861" s="270"/>
      <c r="B861" s="271"/>
      <c r="C861" s="272"/>
    </row>
    <row r="862" ht="28.5" customHeight="1" spans="1:3">
      <c r="A862" s="270"/>
      <c r="B862" s="271"/>
      <c r="C862" s="272"/>
    </row>
    <row r="863" ht="28.5" customHeight="1" spans="1:3">
      <c r="A863" s="270"/>
      <c r="B863" s="271"/>
      <c r="C863" s="272"/>
    </row>
    <row r="864" ht="28.5" customHeight="1" spans="1:3">
      <c r="A864" s="270"/>
      <c r="B864" s="271"/>
      <c r="C864" s="272"/>
    </row>
    <row r="865" ht="28.5" customHeight="1" spans="1:3">
      <c r="A865" s="270"/>
      <c r="B865" s="271"/>
      <c r="C865" s="272"/>
    </row>
    <row r="866" ht="28.5" customHeight="1" spans="1:3">
      <c r="A866" s="270"/>
      <c r="B866" s="271"/>
      <c r="C866" s="272"/>
    </row>
    <row r="867" ht="28.5" customHeight="1" spans="1:3">
      <c r="A867" s="270"/>
      <c r="B867" s="271"/>
      <c r="C867" s="272"/>
    </row>
    <row r="868" ht="28.5" customHeight="1" spans="1:3">
      <c r="A868" s="270"/>
      <c r="B868" s="271"/>
      <c r="C868" s="272"/>
    </row>
    <row r="869" ht="28.5" customHeight="1" spans="1:3">
      <c r="A869" s="270"/>
      <c r="B869" s="271"/>
      <c r="C869" s="272"/>
    </row>
    <row r="870" ht="28.5" customHeight="1" spans="1:3">
      <c r="A870" s="270"/>
      <c r="B870" s="271"/>
      <c r="C870" s="272"/>
    </row>
    <row r="871" ht="28.5" customHeight="1" spans="1:3">
      <c r="A871" s="270"/>
      <c r="B871" s="271"/>
      <c r="C871" s="272"/>
    </row>
    <row r="872" ht="28.5" customHeight="1" spans="1:3">
      <c r="A872" s="270"/>
      <c r="B872" s="271"/>
      <c r="C872" s="272"/>
    </row>
    <row r="873" ht="28.5" customHeight="1" spans="1:3">
      <c r="A873" s="270"/>
      <c r="B873" s="271"/>
      <c r="C873" s="272"/>
    </row>
    <row r="874" ht="28.5" customHeight="1" spans="1:3">
      <c r="A874" s="270"/>
      <c r="B874" s="271"/>
      <c r="C874" s="272"/>
    </row>
    <row r="875" ht="28.5" customHeight="1" spans="1:3">
      <c r="A875" s="270"/>
      <c r="B875" s="271"/>
      <c r="C875" s="272"/>
    </row>
    <row r="876" ht="28.5" customHeight="1" spans="1:3">
      <c r="A876" s="270"/>
      <c r="B876" s="271"/>
      <c r="C876" s="272"/>
    </row>
    <row r="877" ht="28.5" customHeight="1" spans="1:3">
      <c r="A877" s="270"/>
      <c r="B877" s="271"/>
      <c r="C877" s="272"/>
    </row>
    <row r="878" ht="28.5" customHeight="1" spans="1:3">
      <c r="A878" s="270"/>
      <c r="B878" s="271"/>
      <c r="C878" s="272"/>
    </row>
    <row r="879" ht="28.5" customHeight="1" spans="1:3">
      <c r="A879" s="270"/>
      <c r="B879" s="271"/>
      <c r="C879" s="272"/>
    </row>
    <row r="880" ht="28.5" customHeight="1" spans="1:3">
      <c r="A880" s="270"/>
      <c r="B880" s="271"/>
      <c r="C880" s="272"/>
    </row>
    <row r="881" ht="28.5" customHeight="1" spans="1:3">
      <c r="A881" s="270"/>
      <c r="B881" s="271"/>
      <c r="C881" s="272"/>
    </row>
    <row r="882" ht="28.5" customHeight="1" spans="1:3">
      <c r="A882" s="270"/>
      <c r="B882" s="271"/>
      <c r="C882" s="272"/>
    </row>
    <row r="883" ht="28.5" customHeight="1" spans="1:3">
      <c r="A883" s="270"/>
      <c r="B883" s="271"/>
      <c r="C883" s="272"/>
    </row>
    <row r="884" ht="28.5" customHeight="1" spans="1:3">
      <c r="A884" s="270"/>
      <c r="B884" s="271"/>
      <c r="C884" s="272"/>
    </row>
    <row r="885" ht="28.5" customHeight="1" spans="1:3">
      <c r="A885" s="270"/>
      <c r="B885" s="271"/>
      <c r="C885" s="272"/>
    </row>
    <row r="886" ht="28.5" customHeight="1" spans="1:3">
      <c r="A886" s="270"/>
      <c r="B886" s="271"/>
      <c r="C886" s="272"/>
    </row>
    <row r="887" ht="28.5" customHeight="1" spans="1:3">
      <c r="A887" s="270"/>
      <c r="B887" s="271"/>
      <c r="C887" s="272"/>
    </row>
    <row r="888" ht="28.5" customHeight="1" spans="1:3">
      <c r="A888" s="270"/>
      <c r="B888" s="271"/>
      <c r="C888" s="272"/>
    </row>
    <row r="889" ht="28.5" customHeight="1" spans="1:3">
      <c r="A889" s="270"/>
      <c r="B889" s="271"/>
      <c r="C889" s="272"/>
    </row>
    <row r="890" ht="28.5" customHeight="1" spans="1:3">
      <c r="A890" s="270"/>
      <c r="B890" s="271"/>
      <c r="C890" s="272"/>
    </row>
    <row r="891" ht="28.5" customHeight="1" spans="1:3">
      <c r="A891" s="270"/>
      <c r="B891" s="271"/>
      <c r="C891" s="272"/>
    </row>
    <row r="892" ht="28.5" customHeight="1" spans="1:3">
      <c r="A892" s="270"/>
      <c r="B892" s="271"/>
      <c r="C892" s="272"/>
    </row>
    <row r="893" ht="28.5" customHeight="1" spans="1:3">
      <c r="A893" s="270"/>
      <c r="B893" s="271"/>
      <c r="C893" s="272"/>
    </row>
    <row r="894" ht="28.5" customHeight="1" spans="1:3">
      <c r="A894" s="270"/>
      <c r="B894" s="271"/>
      <c r="C894" s="272"/>
    </row>
    <row r="895" ht="28.5" customHeight="1" spans="1:3">
      <c r="A895" s="270"/>
      <c r="B895" s="271"/>
      <c r="C895" s="272"/>
    </row>
    <row r="896" ht="28.5" customHeight="1" spans="1:3">
      <c r="A896" s="270"/>
      <c r="B896" s="271"/>
      <c r="C896" s="272"/>
    </row>
    <row r="897" ht="28.5" customHeight="1" spans="1:3">
      <c r="A897" s="270"/>
      <c r="B897" s="271"/>
      <c r="C897" s="272"/>
    </row>
    <row r="898" ht="28.5" customHeight="1" spans="1:3">
      <c r="A898" s="270"/>
      <c r="B898" s="271"/>
      <c r="C898" s="272"/>
    </row>
    <row r="899" ht="28.5" customHeight="1" spans="1:3">
      <c r="A899" s="270"/>
      <c r="B899" s="271"/>
      <c r="C899" s="272"/>
    </row>
    <row r="900" ht="28.5" customHeight="1" spans="1:3">
      <c r="A900" s="270"/>
      <c r="B900" s="271"/>
      <c r="C900" s="272"/>
    </row>
    <row r="901" ht="28.5" customHeight="1" spans="1:3">
      <c r="A901" s="270"/>
      <c r="B901" s="271"/>
      <c r="C901" s="272"/>
    </row>
    <row r="902" ht="28.5" customHeight="1" spans="1:3">
      <c r="A902" s="270"/>
      <c r="B902" s="271"/>
      <c r="C902" s="272"/>
    </row>
    <row r="903" ht="28.5" customHeight="1" spans="1:3">
      <c r="A903" s="270"/>
      <c r="B903" s="271"/>
      <c r="C903" s="272"/>
    </row>
    <row r="904" ht="28.5" customHeight="1" spans="1:3">
      <c r="A904" s="270"/>
      <c r="B904" s="271"/>
      <c r="C904" s="272"/>
    </row>
    <row r="905" ht="28.5" customHeight="1" spans="1:3">
      <c r="A905" s="270"/>
      <c r="B905" s="271"/>
      <c r="C905" s="272"/>
    </row>
    <row r="906" ht="28.5" customHeight="1" spans="1:3">
      <c r="A906" s="270"/>
      <c r="B906" s="271"/>
      <c r="C906" s="272"/>
    </row>
    <row r="907" ht="28.5" customHeight="1" spans="1:3">
      <c r="A907" s="270"/>
      <c r="B907" s="271"/>
      <c r="C907" s="272"/>
    </row>
    <row r="908" ht="28.5" customHeight="1" spans="1:3">
      <c r="A908" s="270"/>
      <c r="B908" s="271"/>
      <c r="C908" s="272"/>
    </row>
    <row r="909" ht="28.5" customHeight="1" spans="1:3">
      <c r="A909" s="270"/>
      <c r="B909" s="271"/>
      <c r="C909" s="272"/>
    </row>
    <row r="910" ht="28.5" customHeight="1" spans="1:3">
      <c r="A910" s="270"/>
      <c r="B910" s="271"/>
      <c r="C910" s="272"/>
    </row>
    <row r="911" ht="28.5" customHeight="1" spans="1:3">
      <c r="A911" s="270"/>
      <c r="B911" s="271"/>
      <c r="C911" s="272"/>
    </row>
    <row r="912" ht="28.5" customHeight="1" spans="1:3">
      <c r="A912" s="270"/>
      <c r="B912" s="271"/>
      <c r="C912" s="272"/>
    </row>
    <row r="913" ht="28.5" customHeight="1" spans="1:3">
      <c r="A913" s="270"/>
      <c r="B913" s="271"/>
      <c r="C913" s="272"/>
    </row>
    <row r="914" ht="28.5" customHeight="1" spans="1:3">
      <c r="A914" s="270"/>
      <c r="B914" s="271"/>
      <c r="C914" s="272"/>
    </row>
    <row r="915" ht="28.5" customHeight="1" spans="1:3">
      <c r="A915" s="270"/>
      <c r="B915" s="271"/>
      <c r="C915" s="272"/>
    </row>
    <row r="916" ht="28.5" customHeight="1" spans="1:3">
      <c r="A916" s="270"/>
      <c r="B916" s="271"/>
      <c r="C916" s="272"/>
    </row>
    <row r="917" ht="28.5" customHeight="1" spans="1:3">
      <c r="A917" s="270"/>
      <c r="B917" s="271"/>
      <c r="C917" s="272"/>
    </row>
    <row r="918" ht="28.5" customHeight="1" spans="1:3">
      <c r="A918" s="270"/>
      <c r="B918" s="271"/>
      <c r="C918" s="272"/>
    </row>
    <row r="919" ht="28.5" customHeight="1" spans="1:3">
      <c r="A919" s="270"/>
      <c r="B919" s="271"/>
      <c r="C919" s="272"/>
    </row>
    <row r="920" ht="28.5" customHeight="1" spans="1:3">
      <c r="A920" s="270"/>
      <c r="B920" s="271"/>
      <c r="C920" s="272"/>
    </row>
    <row r="921" ht="28.5" customHeight="1" spans="1:3">
      <c r="A921" s="270"/>
      <c r="B921" s="271"/>
      <c r="C921" s="272"/>
    </row>
    <row r="922" ht="28.5" customHeight="1" spans="1:3">
      <c r="A922" s="270"/>
      <c r="B922" s="271"/>
      <c r="C922" s="272"/>
    </row>
    <row r="923" ht="28.5" customHeight="1" spans="1:3">
      <c r="A923" s="270"/>
      <c r="B923" s="271"/>
      <c r="C923" s="272"/>
    </row>
    <row r="924" ht="28.5" customHeight="1" spans="1:3">
      <c r="A924" s="270"/>
      <c r="B924" s="271"/>
      <c r="C924" s="272"/>
    </row>
    <row r="925" ht="28.5" customHeight="1" spans="1:3">
      <c r="A925" s="270"/>
      <c r="B925" s="271"/>
      <c r="C925" s="272"/>
    </row>
    <row r="926" ht="28.5" customHeight="1" spans="1:3">
      <c r="A926" s="270"/>
      <c r="B926" s="271"/>
      <c r="C926" s="272"/>
    </row>
    <row r="927" ht="28.5" customHeight="1" spans="1:3">
      <c r="A927" s="270"/>
      <c r="B927" s="271"/>
      <c r="C927" s="272"/>
    </row>
    <row r="928" ht="28.5" customHeight="1" spans="1:3">
      <c r="A928" s="270"/>
      <c r="B928" s="271"/>
      <c r="C928" s="272"/>
    </row>
    <row r="929" ht="28.5" customHeight="1" spans="1:3">
      <c r="A929" s="270"/>
      <c r="B929" s="271"/>
      <c r="C929" s="272"/>
    </row>
    <row r="930" ht="28.5" customHeight="1" spans="1:3">
      <c r="A930" s="270"/>
      <c r="B930" s="271"/>
      <c r="C930" s="272"/>
    </row>
    <row r="931" ht="28.5" customHeight="1" spans="1:3">
      <c r="A931" s="270"/>
      <c r="B931" s="271"/>
      <c r="C931" s="272"/>
    </row>
    <row r="932" ht="28.5" customHeight="1" spans="1:3">
      <c r="A932" s="270"/>
      <c r="B932" s="271"/>
      <c r="C932" s="272"/>
    </row>
    <row r="933" ht="28.5" customHeight="1" spans="1:3">
      <c r="A933" s="270"/>
      <c r="B933" s="271"/>
      <c r="C933" s="272"/>
    </row>
    <row r="934" ht="28.5" customHeight="1" spans="1:3">
      <c r="A934" s="270"/>
      <c r="B934" s="271"/>
      <c r="C934" s="272"/>
    </row>
    <row r="935" ht="28.5" customHeight="1" spans="1:3">
      <c r="A935" s="270"/>
      <c r="B935" s="271"/>
      <c r="C935" s="272"/>
    </row>
    <row r="936" ht="28.5" customHeight="1" spans="1:3">
      <c r="A936" s="270"/>
      <c r="B936" s="271"/>
      <c r="C936" s="272"/>
    </row>
    <row r="937" ht="28.5" customHeight="1" spans="1:3">
      <c r="A937" s="270"/>
      <c r="B937" s="271"/>
      <c r="C937" s="272"/>
    </row>
    <row r="938" ht="28.5" customHeight="1" spans="1:3">
      <c r="A938" s="270"/>
      <c r="B938" s="271"/>
      <c r="C938" s="272"/>
    </row>
    <row r="939" ht="28.5" customHeight="1" spans="1:3">
      <c r="A939" s="270"/>
      <c r="B939" s="271"/>
      <c r="C939" s="272"/>
    </row>
    <row r="940" ht="28.5" customHeight="1" spans="1:3">
      <c r="A940" s="270"/>
      <c r="B940" s="271"/>
      <c r="C940" s="272"/>
    </row>
    <row r="941" ht="28.5" customHeight="1" spans="1:3">
      <c r="A941" s="270"/>
      <c r="B941" s="271"/>
      <c r="C941" s="272"/>
    </row>
    <row r="942" ht="28.5" customHeight="1" spans="1:3">
      <c r="A942" s="270"/>
      <c r="B942" s="271"/>
      <c r="C942" s="272"/>
    </row>
    <row r="943" ht="28.5" customHeight="1" spans="1:3">
      <c r="A943" s="270"/>
      <c r="B943" s="271"/>
      <c r="C943" s="272"/>
    </row>
    <row r="944" ht="28.5" customHeight="1" spans="1:3">
      <c r="A944" s="270"/>
      <c r="B944" s="271"/>
      <c r="C944" s="272"/>
    </row>
    <row r="945" ht="28.5" customHeight="1" spans="1:3">
      <c r="A945" s="270"/>
      <c r="B945" s="271"/>
      <c r="C945" s="272"/>
    </row>
    <row r="946" ht="28.5" customHeight="1" spans="1:3">
      <c r="A946" s="270"/>
      <c r="B946" s="271"/>
      <c r="C946" s="272"/>
    </row>
    <row r="947" ht="28.5" customHeight="1" spans="1:3">
      <c r="A947" s="270"/>
      <c r="B947" s="271"/>
      <c r="C947" s="272"/>
    </row>
    <row r="948" ht="28.5" customHeight="1" spans="1:3">
      <c r="A948" s="270"/>
      <c r="B948" s="271"/>
      <c r="C948" s="272"/>
    </row>
    <row r="949" ht="28.5" customHeight="1" spans="1:3">
      <c r="A949" s="270"/>
      <c r="B949" s="271"/>
      <c r="C949" s="272"/>
    </row>
    <row r="950" ht="28.5" customHeight="1" spans="1:3">
      <c r="A950" s="270"/>
      <c r="B950" s="271"/>
      <c r="C950" s="272"/>
    </row>
    <row r="951" ht="28.5" customHeight="1" spans="1:3">
      <c r="A951" s="270"/>
      <c r="B951" s="271"/>
      <c r="C951" s="272"/>
    </row>
    <row r="952" ht="28.5" customHeight="1" spans="1:3">
      <c r="A952" s="270"/>
      <c r="B952" s="271"/>
      <c r="C952" s="272"/>
    </row>
    <row r="953" ht="28.5" customHeight="1" spans="1:3">
      <c r="A953" s="270"/>
      <c r="B953" s="271"/>
      <c r="C953" s="272"/>
    </row>
    <row r="954" ht="28.5" customHeight="1" spans="1:3">
      <c r="A954" s="270"/>
      <c r="B954" s="271"/>
      <c r="C954" s="272"/>
    </row>
    <row r="955" ht="28.5" customHeight="1" spans="1:3">
      <c r="A955" s="270"/>
      <c r="B955" s="271"/>
      <c r="C955" s="272"/>
    </row>
    <row r="956" ht="28.5" customHeight="1" spans="1:3">
      <c r="A956" s="270"/>
      <c r="B956" s="271"/>
      <c r="C956" s="272"/>
    </row>
    <row r="957" ht="28.5" customHeight="1" spans="1:3">
      <c r="A957" s="270"/>
      <c r="B957" s="271"/>
      <c r="C957" s="272"/>
    </row>
    <row r="958" ht="28.5" customHeight="1" spans="1:3">
      <c r="A958" s="270"/>
      <c r="B958" s="271"/>
      <c r="C958" s="272"/>
    </row>
    <row r="959" ht="28.5" customHeight="1" spans="1:3">
      <c r="A959" s="270"/>
      <c r="B959" s="271"/>
      <c r="C959" s="272"/>
    </row>
    <row r="960" ht="28.5" customHeight="1" spans="1:3">
      <c r="A960" s="270"/>
      <c r="B960" s="271"/>
      <c r="C960" s="272"/>
    </row>
    <row r="961" ht="28.5" customHeight="1" spans="1:3">
      <c r="A961" s="270"/>
      <c r="B961" s="271"/>
      <c r="C961" s="272"/>
    </row>
    <row r="962" ht="28.5" customHeight="1" spans="1:3">
      <c r="A962" s="270"/>
      <c r="B962" s="271"/>
      <c r="C962" s="272"/>
    </row>
    <row r="963" ht="28.5" customHeight="1" spans="1:3">
      <c r="A963" s="270"/>
      <c r="B963" s="271"/>
      <c r="C963" s="272"/>
    </row>
    <row r="964" ht="28.5" customHeight="1" spans="1:3">
      <c r="A964" s="270"/>
      <c r="B964" s="271"/>
      <c r="C964" s="272"/>
    </row>
    <row r="965" ht="28.5" customHeight="1" spans="1:3">
      <c r="A965" s="270"/>
      <c r="B965" s="271"/>
      <c r="C965" s="272"/>
    </row>
    <row r="966" ht="28.5" customHeight="1" spans="1:3">
      <c r="A966" s="270"/>
      <c r="B966" s="271"/>
      <c r="C966" s="272"/>
    </row>
    <row r="967" ht="28.5" customHeight="1" spans="1:3">
      <c r="A967" s="270"/>
      <c r="B967" s="271"/>
      <c r="C967" s="272"/>
    </row>
    <row r="968" ht="28.5" customHeight="1" spans="1:3">
      <c r="A968" s="270"/>
      <c r="B968" s="271"/>
      <c r="C968" s="272"/>
    </row>
    <row r="969" ht="28.5" customHeight="1" spans="1:3">
      <c r="A969" s="270"/>
      <c r="B969" s="271"/>
      <c r="C969" s="272"/>
    </row>
    <row r="970" ht="28.5" customHeight="1" spans="1:3">
      <c r="A970" s="270"/>
      <c r="B970" s="271"/>
      <c r="C970" s="272"/>
    </row>
    <row r="971" ht="28.5" customHeight="1" spans="1:3">
      <c r="A971" s="270"/>
      <c r="B971" s="271"/>
      <c r="C971" s="272"/>
    </row>
    <row r="972" ht="28.5" customHeight="1" spans="1:3">
      <c r="A972" s="270"/>
      <c r="B972" s="271"/>
      <c r="C972" s="272"/>
    </row>
    <row r="973" ht="28.5" customHeight="1" spans="1:3">
      <c r="A973" s="270"/>
      <c r="B973" s="271"/>
      <c r="C973" s="272"/>
    </row>
    <row r="974" ht="28.5" customHeight="1" spans="1:3">
      <c r="A974" s="270"/>
      <c r="B974" s="271"/>
      <c r="C974" s="272"/>
    </row>
    <row r="975" ht="28.5" customHeight="1" spans="1:3">
      <c r="A975" s="270"/>
      <c r="B975" s="271"/>
      <c r="C975" s="272"/>
    </row>
    <row r="976" ht="28.5" customHeight="1" spans="1:3">
      <c r="A976" s="270"/>
      <c r="B976" s="271"/>
      <c r="C976" s="272"/>
    </row>
    <row r="977" ht="28.5" customHeight="1" spans="1:3">
      <c r="A977" s="270"/>
      <c r="B977" s="271"/>
      <c r="C977" s="272"/>
    </row>
    <row r="978" ht="28.5" customHeight="1" spans="1:3">
      <c r="A978" s="270"/>
      <c r="B978" s="271"/>
      <c r="C978" s="272"/>
    </row>
    <row r="979" ht="28.5" customHeight="1" spans="1:3">
      <c r="A979" s="270"/>
      <c r="B979" s="271"/>
      <c r="C979" s="272"/>
    </row>
    <row r="980" ht="28.5" customHeight="1" spans="1:3">
      <c r="A980" s="270"/>
      <c r="B980" s="271"/>
      <c r="C980" s="272"/>
    </row>
    <row r="981" ht="28.5" customHeight="1" spans="1:3">
      <c r="A981" s="270"/>
      <c r="B981" s="271"/>
      <c r="C981" s="272"/>
    </row>
    <row r="982" ht="28.5" customHeight="1" spans="1:3">
      <c r="A982" s="270"/>
      <c r="B982" s="271"/>
      <c r="C982" s="272"/>
    </row>
    <row r="983" ht="28.5" customHeight="1" spans="1:3">
      <c r="A983" s="270"/>
      <c r="B983" s="271"/>
      <c r="C983" s="272"/>
    </row>
    <row r="984" ht="28.5" customHeight="1" spans="1:3">
      <c r="A984" s="270"/>
      <c r="B984" s="271"/>
      <c r="C984" s="272"/>
    </row>
    <row r="985" ht="28.5" customHeight="1" spans="1:3">
      <c r="A985" s="270"/>
      <c r="B985" s="271"/>
      <c r="C985" s="272"/>
    </row>
    <row r="986" ht="28.5" customHeight="1" spans="1:3">
      <c r="A986" s="270"/>
      <c r="B986" s="271"/>
      <c r="C986" s="272"/>
    </row>
    <row r="987" ht="28.5" customHeight="1" spans="1:3">
      <c r="A987" s="270"/>
      <c r="B987" s="271"/>
      <c r="C987" s="272"/>
    </row>
    <row r="988" ht="28.5" customHeight="1" spans="1:3">
      <c r="A988" s="270"/>
      <c r="B988" s="271"/>
      <c r="C988" s="272"/>
    </row>
    <row r="989" ht="28.5" customHeight="1" spans="1:3">
      <c r="A989" s="270"/>
      <c r="B989" s="271"/>
      <c r="C989" s="272"/>
    </row>
    <row r="990" ht="28.5" customHeight="1" spans="1:3">
      <c r="A990" s="270"/>
      <c r="B990" s="271"/>
      <c r="C990" s="272"/>
    </row>
    <row r="991" ht="28.5" customHeight="1" spans="1:3">
      <c r="A991" s="270"/>
      <c r="B991" s="271"/>
      <c r="C991" s="272"/>
    </row>
    <row r="992" ht="28.5" customHeight="1" spans="1:3">
      <c r="A992" s="270"/>
      <c r="B992" s="271"/>
      <c r="C992" s="272"/>
    </row>
    <row r="993" ht="28.5" customHeight="1" spans="1:3">
      <c r="A993" s="270"/>
      <c r="B993" s="271"/>
      <c r="C993" s="272"/>
    </row>
    <row r="994" ht="28.5" customHeight="1" spans="1:3">
      <c r="A994" s="270"/>
      <c r="B994" s="271"/>
      <c r="C994" s="272"/>
    </row>
    <row r="995" ht="28.5" customHeight="1" spans="1:3">
      <c r="A995" s="270"/>
      <c r="B995" s="271"/>
      <c r="C995" s="272"/>
    </row>
    <row r="996" ht="28.5" customHeight="1" spans="1:3">
      <c r="A996" s="270"/>
      <c r="B996" s="271"/>
      <c r="C996" s="272"/>
    </row>
    <row r="997" ht="28.5" customHeight="1" spans="1:3">
      <c r="A997" s="270"/>
      <c r="B997" s="271"/>
      <c r="C997" s="272"/>
    </row>
    <row r="998" ht="28.5" customHeight="1" spans="1:3">
      <c r="A998" s="270"/>
      <c r="B998" s="271"/>
      <c r="C998" s="272"/>
    </row>
    <row r="999" ht="28.5" customHeight="1" spans="1:3">
      <c r="A999" s="270"/>
      <c r="B999" s="271"/>
      <c r="C999" s="272"/>
    </row>
    <row r="1000" ht="28.5" customHeight="1" spans="1:3">
      <c r="A1000" s="270"/>
      <c r="B1000" s="271"/>
      <c r="C1000" s="272"/>
    </row>
    <row r="1001" ht="28.5" customHeight="1" spans="1:3">
      <c r="A1001" s="270"/>
      <c r="B1001" s="271"/>
      <c r="C1001" s="272"/>
    </row>
    <row r="1002" ht="28.5" customHeight="1" spans="1:3">
      <c r="A1002" s="270"/>
      <c r="B1002" s="271"/>
      <c r="C1002" s="272"/>
    </row>
    <row r="1003" ht="28.5" customHeight="1" spans="1:3">
      <c r="A1003" s="270"/>
      <c r="B1003" s="271"/>
      <c r="C1003" s="272"/>
    </row>
    <row r="1004" ht="28.5" customHeight="1" spans="1:3">
      <c r="A1004" s="270"/>
      <c r="B1004" s="271"/>
      <c r="C1004" s="272"/>
    </row>
    <row r="1005" ht="28.5" customHeight="1" spans="1:3">
      <c r="A1005" s="270"/>
      <c r="B1005" s="271"/>
      <c r="C1005" s="272"/>
    </row>
    <row r="1006" ht="28.5" customHeight="1" spans="1:3">
      <c r="A1006" s="270"/>
      <c r="B1006" s="271"/>
      <c r="C1006" s="272"/>
    </row>
    <row r="1007" ht="28.5" customHeight="1" spans="1:3">
      <c r="A1007" s="270"/>
      <c r="B1007" s="271"/>
      <c r="C1007" s="272"/>
    </row>
    <row r="1008" ht="28.5" customHeight="1" spans="1:3">
      <c r="A1008" s="270"/>
      <c r="B1008" s="271"/>
      <c r="C1008" s="272"/>
    </row>
    <row r="1009" ht="28.5" customHeight="1" spans="1:3">
      <c r="A1009" s="270"/>
      <c r="B1009" s="271"/>
      <c r="C1009" s="272"/>
    </row>
    <row r="1010" ht="28.5" customHeight="1" spans="1:3">
      <c r="A1010" s="270"/>
      <c r="B1010" s="271"/>
      <c r="C1010" s="272"/>
    </row>
    <row r="1011" ht="28.5" customHeight="1" spans="1:3">
      <c r="A1011" s="270"/>
      <c r="B1011" s="271"/>
      <c r="C1011" s="272"/>
    </row>
    <row r="1012" ht="28.5" customHeight="1" spans="1:3">
      <c r="A1012" s="270"/>
      <c r="B1012" s="271"/>
      <c r="C1012" s="272"/>
    </row>
    <row r="1013" ht="28.5" customHeight="1" spans="1:3">
      <c r="A1013" s="270"/>
      <c r="B1013" s="271"/>
      <c r="C1013" s="272"/>
    </row>
    <row r="1014" ht="28.5" customHeight="1" spans="1:3">
      <c r="A1014" s="270"/>
      <c r="B1014" s="271"/>
      <c r="C1014" s="272"/>
    </row>
    <row r="1015" ht="28.5" customHeight="1" spans="1:3">
      <c r="A1015" s="270"/>
      <c r="B1015" s="271"/>
      <c r="C1015" s="272"/>
    </row>
    <row r="1016" ht="28.5" customHeight="1" spans="1:3">
      <c r="A1016" s="270"/>
      <c r="B1016" s="271"/>
      <c r="C1016" s="272"/>
    </row>
    <row r="1017" ht="28.5" customHeight="1" spans="1:3">
      <c r="A1017" s="270"/>
      <c r="B1017" s="271"/>
      <c r="C1017" s="272"/>
    </row>
    <row r="1018" ht="28.5" customHeight="1" spans="1:3">
      <c r="A1018" s="270"/>
      <c r="B1018" s="271"/>
      <c r="C1018" s="272"/>
    </row>
    <row r="1019" ht="28.5" customHeight="1" spans="1:3">
      <c r="A1019" s="270"/>
      <c r="B1019" s="271"/>
      <c r="C1019" s="272"/>
    </row>
    <row r="1020" ht="28.5" customHeight="1" spans="1:3">
      <c r="A1020" s="270"/>
      <c r="B1020" s="271"/>
      <c r="C1020" s="272"/>
    </row>
    <row r="1021" ht="28.5" customHeight="1" spans="1:3">
      <c r="A1021" s="270"/>
      <c r="B1021" s="271"/>
      <c r="C1021" s="272"/>
    </row>
    <row r="1022" ht="28.5" customHeight="1" spans="1:3">
      <c r="A1022" s="270"/>
      <c r="B1022" s="271"/>
      <c r="C1022" s="272"/>
    </row>
  </sheetData>
  <mergeCells count="1">
    <mergeCell ref="O1:Z2"/>
  </mergeCells>
  <conditionalFormatting sqref="E1:E3">
    <cfRule type="expression" dxfId="1" priority="1">
      <formula>ROW()=CELL("row")</formula>
    </cfRule>
    <cfRule type="expression" dxfId="0" priority="2">
      <formula>ROW()=CELL("row")</formula>
    </cfRule>
  </conditionalFormatting>
  <dataValidations count="3">
    <dataValidation type="list" showInputMessage="1" showErrorMessage="1" sqref="B2">
      <formula1>data!$Y$2:$Y$21</formula1>
    </dataValidation>
    <dataValidation type="list" showInputMessage="1" showErrorMessage="1" sqref="B3">
      <formula1>data!$H$2:$H$6</formula1>
    </dataValidation>
    <dataValidation type="list" showInputMessage="1" showErrorMessage="1" sqref="B4">
      <formula1>data!$S$2:$S$13</formula1>
    </dataValidation>
  </dataValidations>
  <hyperlinks>
    <hyperlink ref="E1" location="'Home page'!A1" display="Home page"/>
    <hyperlink ref="E2" location="daily!A1" display="daily"/>
    <hyperlink ref="E3" location="الموردين!A1" display="الموردين"/>
    <hyperlink ref="E4" location="sorting!A1" display="sorting"/>
  </hyperlinks>
  <pageMargins left="0.7" right="0.7" top="0.75" bottom="0.75" header="0.3" footer="0.3"/>
  <pageSetup paperSize="1" scale="34" orientation="portrait"/>
  <headerFooter/>
  <colBreaks count="1" manualBreakCount="1">
    <brk id="6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0"/>
  <sheetViews>
    <sheetView view="pageBreakPreview" zoomScale="60" zoomScaleNormal="55" workbookViewId="0">
      <selection activeCell="B4" sqref="B4"/>
    </sheetView>
  </sheetViews>
  <sheetFormatPr defaultColWidth="8.95238095238095" defaultRowHeight="15"/>
  <cols>
    <col min="1" max="1" width="29.4190476190476" customWidth="1"/>
    <col min="2" max="2" width="86.4285714285714" customWidth="1"/>
    <col min="3" max="3" width="42.2952380952381" customWidth="1"/>
    <col min="4" max="4" width="40.4571428571429" customWidth="1"/>
    <col min="5" max="5" width="34.8190476190476" customWidth="1"/>
    <col min="6" max="6" width="22.3047619047619" customWidth="1"/>
    <col min="7" max="7" width="20.1047619047619" style="145" customWidth="1"/>
    <col min="10" max="10" width="20.8380952380952" customWidth="1"/>
    <col min="11" max="11" width="26.7238095238095" customWidth="1"/>
    <col min="12" max="12" width="68.1619047619048" customWidth="1"/>
    <col min="13" max="13" width="15.3238095238095" customWidth="1"/>
    <col min="14" max="14" width="21.3238095238095" customWidth="1"/>
    <col min="15" max="15" width="10.1714285714286" customWidth="1"/>
    <col min="16" max="16" width="10.6666666666667" customWidth="1"/>
    <col min="17" max="17" width="12.2571428571429" customWidth="1"/>
    <col min="18" max="18" width="19.7333333333333" customWidth="1"/>
    <col min="19" max="19" width="12.2571428571429" customWidth="1"/>
    <col min="20" max="20" width="7.22857142857143" customWidth="1"/>
    <col min="21" max="21" width="10.1714285714286" customWidth="1"/>
    <col min="22" max="23" width="12.2571428571429" customWidth="1"/>
    <col min="24" max="24" width="11.0285714285714" customWidth="1"/>
    <col min="25" max="25" width="7.84761904761905" customWidth="1"/>
    <col min="26" max="26" width="10.1714285714286" customWidth="1"/>
    <col min="27" max="27" width="14.5904761904762" customWidth="1"/>
    <col min="28" max="28" width="12.2571428571429" customWidth="1"/>
    <col min="29" max="29" width="10.5428571428571" customWidth="1"/>
    <col min="30" max="30" width="12.2571428571429" customWidth="1"/>
  </cols>
  <sheetData>
    <row r="1" ht="32.25" customHeight="1" spans="1:15">
      <c r="A1" s="254"/>
      <c r="B1" s="53"/>
      <c r="C1" s="54"/>
      <c r="D1" s="255" t="s">
        <v>0</v>
      </c>
      <c r="E1" s="56"/>
      <c r="H1" s="256"/>
      <c r="O1" s="277" t="s">
        <v>1168</v>
      </c>
    </row>
    <row r="2" ht="30" customHeight="1" spans="1:5">
      <c r="A2" s="58"/>
      <c r="B2" s="34" t="s">
        <v>571</v>
      </c>
      <c r="C2" s="92"/>
      <c r="D2" s="255" t="s">
        <v>914</v>
      </c>
      <c r="E2" s="91"/>
    </row>
    <row r="3" ht="33" customHeight="1" spans="1:12">
      <c r="A3" s="257"/>
      <c r="B3" s="34"/>
      <c r="C3" s="89"/>
      <c r="D3" s="255" t="s">
        <v>916</v>
      </c>
      <c r="E3" s="61"/>
      <c r="F3" t="s">
        <v>311</v>
      </c>
      <c r="G3" s="259"/>
      <c r="H3" s="252"/>
      <c r="I3" s="252"/>
      <c r="J3" s="252"/>
      <c r="K3" s="252"/>
      <c r="L3" s="252"/>
    </row>
    <row r="4" ht="29.25" customHeight="1" spans="1:7">
      <c r="A4" s="257"/>
      <c r="B4" s="34" t="s">
        <v>1185</v>
      </c>
      <c r="C4" s="89"/>
      <c r="D4" s="260" t="s">
        <v>919</v>
      </c>
      <c r="E4" s="61"/>
      <c r="G4" s="261"/>
    </row>
    <row r="5" ht="28.5" customHeight="1" spans="1:7">
      <c r="A5" s="272"/>
      <c r="B5" s="89"/>
      <c r="C5" s="89"/>
      <c r="D5" s="62"/>
      <c r="E5" s="89"/>
      <c r="F5" s="262"/>
      <c r="G5" s="261"/>
    </row>
    <row r="6" ht="28.5" customHeight="1" spans="1:7">
      <c r="A6" s="64"/>
      <c r="B6" s="89"/>
      <c r="C6" s="89"/>
      <c r="D6" s="65">
        <f ca="1">TODAY()</f>
        <v>45873</v>
      </c>
      <c r="E6" s="59"/>
      <c r="G6" s="261"/>
    </row>
    <row r="7" ht="29.25" customHeight="1" spans="1:10">
      <c r="A7" s="64"/>
      <c r="B7" s="91"/>
      <c r="C7" s="89"/>
      <c r="D7" s="66"/>
      <c r="E7" s="59"/>
      <c r="G7" s="261"/>
      <c r="J7" s="278"/>
    </row>
    <row r="8" ht="29.25" customHeight="1" spans="1:30">
      <c r="A8" s="63" t="str">
        <f>IF(A1=0,"مطابق","غير مطابق")</f>
        <v>مطابق</v>
      </c>
      <c r="B8" s="89"/>
      <c r="C8" s="263">
        <f>SUM(C10:C243)</f>
        <v>0</v>
      </c>
      <c r="D8" s="96"/>
      <c r="E8" s="264"/>
      <c r="G8" s="261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</row>
    <row r="9" ht="28.5" customHeight="1" spans="1:30">
      <c r="A9" s="265" t="s">
        <v>7</v>
      </c>
      <c r="B9" s="266" t="s">
        <v>11</v>
      </c>
      <c r="C9" s="267" t="s">
        <v>923</v>
      </c>
      <c r="D9" s="267" t="s">
        <v>9</v>
      </c>
      <c r="E9" s="268" t="s">
        <v>926</v>
      </c>
      <c r="F9" s="269" t="s">
        <v>21</v>
      </c>
      <c r="G9" s="261"/>
      <c r="J9" s="34"/>
      <c r="K9" s="275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</row>
    <row r="10" ht="28.5" customHeight="1" spans="1:11">
      <c r="A10" s="270" t="e">
        <f t="array" ref="A10">_xlfn.CHOOSECOLS(_xlfn._xlws.FILTER(daily!A15:Q3460,((daily!D15:D3460=B2)*(B2&lt;&gt;"")+(B2=""))*((daily!K15:K3460=B3)*(B3&lt;&gt;"")+(B3=""))*((daily!P15:P3460=B4)*(B4&lt;&gt;"")+(B4="")),"not found"),2,6,7)</f>
        <v>#VALUE!</v>
      </c>
      <c r="B10" s="271"/>
      <c r="C10" s="272"/>
      <c r="D10" s="272"/>
      <c r="E10" s="273"/>
      <c r="F10" s="271" t="e">
        <f>IF(بوفيه!$A$10="","",TEXT(بوفيه!$A$10,"mmmm"))</f>
        <v>#VALUE!</v>
      </c>
      <c r="G10" s="261"/>
      <c r="J10" s="34"/>
      <c r="K10" s="275"/>
    </row>
    <row r="11" ht="28.5" customHeight="1" spans="1:10">
      <c r="A11" s="270"/>
      <c r="B11" s="271"/>
      <c r="C11" s="272"/>
      <c r="D11" s="274"/>
      <c r="E11" s="273"/>
      <c r="F11" s="271" t="e">
        <f>IF(بوفيه!$A$10="","",TEXT(بوفيه!$A$10,"mmmm"))</f>
        <v>#VALUE!</v>
      </c>
      <c r="J11" s="34"/>
    </row>
    <row r="12" ht="28.5" customHeight="1" spans="1:10">
      <c r="A12" s="270"/>
      <c r="B12" s="271"/>
      <c r="C12" s="272"/>
      <c r="D12" s="272"/>
      <c r="E12" s="273"/>
      <c r="F12" s="271" t="e">
        <f>IF(بوفيه!$A$10="","",TEXT(بوفيه!$A$10,"mmmm"))</f>
        <v>#VALUE!</v>
      </c>
      <c r="G12" s="261"/>
      <c r="H12" s="275"/>
      <c r="J12" s="34"/>
    </row>
    <row r="13" ht="28.5" customHeight="1" spans="1:25">
      <c r="A13" s="270"/>
      <c r="B13" s="271"/>
      <c r="C13" s="272"/>
      <c r="D13" s="272"/>
      <c r="E13" s="273"/>
      <c r="F13" s="271" t="e">
        <f>IF(بوفيه!$A$10="","",TEXT(بوفيه!$A$10,"mmmm"))</f>
        <v>#VALUE!</v>
      </c>
      <c r="G13" s="261"/>
      <c r="J13" s="279"/>
      <c r="K13" s="280"/>
      <c r="L13" s="280"/>
      <c r="M13" s="280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</row>
    <row r="14" ht="28.5" customHeight="1" spans="1:25">
      <c r="A14" s="270"/>
      <c r="B14" s="271"/>
      <c r="C14" s="272"/>
      <c r="D14" s="274"/>
      <c r="E14" s="273"/>
      <c r="F14" s="271" t="e">
        <f>IF(بوفيه!$A$10="","",TEXT(بوفيه!$A$10,"mmmm"))</f>
        <v>#VALUE!</v>
      </c>
      <c r="G14" s="276"/>
      <c r="J14" s="279"/>
      <c r="K14" s="280"/>
      <c r="L14" s="280"/>
      <c r="M14" s="280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</row>
    <row r="15" ht="28.5" customHeight="1" spans="1:25">
      <c r="A15" s="270"/>
      <c r="B15" s="271"/>
      <c r="C15" s="272"/>
      <c r="D15" s="274"/>
      <c r="E15" s="273"/>
      <c r="F15" s="271" t="e">
        <f>IF(بوفيه!$A$10="","",TEXT(بوفيه!$A$10,"mmmm"))</f>
        <v>#VALUE!</v>
      </c>
      <c r="G15" s="261"/>
      <c r="J15" s="279"/>
      <c r="K15" s="280"/>
      <c r="L15" s="280"/>
      <c r="M15" s="280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</row>
    <row r="16" ht="28.5" customHeight="1" spans="1:25">
      <c r="A16" s="270"/>
      <c r="B16" s="271"/>
      <c r="C16" s="272"/>
      <c r="D16" s="274"/>
      <c r="E16" s="273"/>
      <c r="F16" s="271" t="e">
        <f>IF(بوفيه!$A$10="","",TEXT(بوفيه!$A$10,"mmmm"))</f>
        <v>#VALUE!</v>
      </c>
      <c r="G16" s="261"/>
      <c r="J16" s="279"/>
      <c r="K16" s="280"/>
      <c r="L16" s="280"/>
      <c r="M16" s="280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</row>
    <row r="17" ht="28.5" customHeight="1" spans="1:25">
      <c r="A17" s="270"/>
      <c r="B17" s="271"/>
      <c r="C17" s="272"/>
      <c r="D17" s="274"/>
      <c r="E17" s="273"/>
      <c r="F17" s="271" t="e">
        <f>IF(بوفيه!$A$10="","",TEXT(بوفيه!$A$10,"mmmm"))</f>
        <v>#VALUE!</v>
      </c>
      <c r="J17" s="279"/>
      <c r="K17" s="280"/>
      <c r="L17" s="280"/>
      <c r="M17" s="280"/>
      <c r="N17" s="162"/>
      <c r="O17" s="162"/>
      <c r="P17" s="162"/>
      <c r="Q17" s="162"/>
      <c r="R17" s="162" t="s">
        <v>5</v>
      </c>
      <c r="S17" s="162"/>
      <c r="T17" s="162"/>
      <c r="U17" s="162"/>
      <c r="V17" s="162"/>
      <c r="W17" s="162"/>
      <c r="X17" s="162"/>
      <c r="Y17" s="162"/>
    </row>
    <row r="18" ht="28.5" customHeight="1" spans="1:25">
      <c r="A18" s="270"/>
      <c r="B18" s="271"/>
      <c r="C18" s="272"/>
      <c r="D18" s="274"/>
      <c r="E18" s="273"/>
      <c r="F18" s="271" t="e">
        <f>IF(بوفيه!$A$10="","",TEXT(بوفيه!$A$10,"mmmm"))</f>
        <v>#VALUE!</v>
      </c>
      <c r="J18" s="279"/>
      <c r="K18" s="280"/>
      <c r="L18" s="280"/>
      <c r="M18" s="280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</row>
    <row r="19" ht="28.5" customHeight="1" spans="1:25">
      <c r="A19" s="270"/>
      <c r="B19" s="271"/>
      <c r="C19" s="272"/>
      <c r="D19" s="274"/>
      <c r="E19" s="273"/>
      <c r="F19" s="271" t="e">
        <f>IF(بوفيه!$A$10="","",TEXT(بوفيه!$A$10,"mmmm"))</f>
        <v>#VALUE!</v>
      </c>
      <c r="J19" s="279"/>
      <c r="K19" s="280"/>
      <c r="L19" s="280"/>
      <c r="M19" s="280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</row>
    <row r="20" ht="28.5" customHeight="1" spans="1:25">
      <c r="A20" s="270"/>
      <c r="B20" s="271"/>
      <c r="C20" s="272"/>
      <c r="D20" s="274"/>
      <c r="E20" s="273"/>
      <c r="F20" s="271" t="e">
        <f>IF(بوفيه!$A$10="","",TEXT(بوفيه!$A$10,"mmmm"))</f>
        <v>#VALUE!</v>
      </c>
      <c r="J20" s="279"/>
      <c r="K20" s="280"/>
      <c r="L20" s="280"/>
      <c r="M20" s="280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</row>
    <row r="21" ht="28.5" customHeight="1" spans="1:25">
      <c r="A21" s="270"/>
      <c r="B21" s="271"/>
      <c r="C21" s="272"/>
      <c r="D21" s="274"/>
      <c r="E21" s="273"/>
      <c r="F21" s="271" t="e">
        <f>IF(بوفيه!$A$10="","",TEXT(بوفيه!$A$10,"mmmm"))</f>
        <v>#VALUE!</v>
      </c>
      <c r="J21" s="279"/>
      <c r="K21" s="280"/>
      <c r="L21" s="280"/>
      <c r="M21" s="280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ht="28.5" customHeight="1" spans="1:25">
      <c r="A22" s="270"/>
      <c r="B22" s="271"/>
      <c r="C22" s="272"/>
      <c r="D22" s="274"/>
      <c r="E22" s="271"/>
      <c r="F22" s="271" t="e">
        <f>IF(بوفيه!$A$10="","",TEXT(بوفيه!$A$10,"mmmm"))</f>
        <v>#VALUE!</v>
      </c>
      <c r="J22" s="279"/>
      <c r="K22" s="280"/>
      <c r="L22" s="280"/>
      <c r="M22" s="280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ht="28.5" customHeight="1" spans="1:25">
      <c r="A23" s="270"/>
      <c r="B23" s="271"/>
      <c r="C23" s="272"/>
      <c r="D23" s="274"/>
      <c r="E23" s="271"/>
      <c r="F23" s="271" t="e">
        <f>IF(بوفيه!$A$10="","",TEXT(بوفيه!$A$10,"mmmm"))</f>
        <v>#VALUE!</v>
      </c>
      <c r="J23" s="279"/>
      <c r="K23" s="280"/>
      <c r="L23" s="280"/>
      <c r="M23" s="280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</row>
    <row r="24" ht="28.5" customHeight="1" spans="1:25">
      <c r="A24" s="270"/>
      <c r="B24" s="271"/>
      <c r="C24" s="272"/>
      <c r="D24" s="274"/>
      <c r="E24" s="271"/>
      <c r="F24" s="271" t="e">
        <f>IF(بوفيه!$A$10="","",TEXT(بوفيه!$A$10,"mmmm"))</f>
        <v>#VALUE!</v>
      </c>
      <c r="J24" s="279"/>
      <c r="K24" s="280"/>
      <c r="L24" s="280"/>
      <c r="M24" s="280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</row>
    <row r="25" ht="28.5" customHeight="1" spans="1:25">
      <c r="A25" s="270"/>
      <c r="B25" s="271"/>
      <c r="C25" s="272"/>
      <c r="D25" s="274"/>
      <c r="E25" s="271"/>
      <c r="F25" s="271" t="e">
        <f>IF(بوفيه!$A$10="","",TEXT(بوفيه!$A$10,"mmmm"))</f>
        <v>#VALUE!</v>
      </c>
      <c r="J25" s="279"/>
      <c r="K25" s="280"/>
      <c r="L25" s="280"/>
      <c r="M25" s="280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</row>
    <row r="26" ht="28.5" customHeight="1" spans="1:25">
      <c r="A26" s="270"/>
      <c r="B26" s="271"/>
      <c r="C26" s="272"/>
      <c r="D26" s="274"/>
      <c r="E26" s="271"/>
      <c r="F26" s="271" t="e">
        <f>IF(بوفيه!$A$10="","",TEXT(بوفيه!$A$10,"mmmm"))</f>
        <v>#VALUE!</v>
      </c>
      <c r="J26" s="279"/>
      <c r="K26" s="280"/>
      <c r="L26" s="280"/>
      <c r="M26" s="280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</row>
    <row r="27" ht="28.5" customHeight="1" spans="1:25">
      <c r="A27" s="270"/>
      <c r="B27" s="271"/>
      <c r="C27" s="272"/>
      <c r="D27" s="274"/>
      <c r="E27" s="271"/>
      <c r="F27" s="271" t="e">
        <f>IF(بوفيه!$A$10="","",TEXT(بوفيه!$A$10,"mmmm"))</f>
        <v>#VALUE!</v>
      </c>
      <c r="J27" s="279"/>
      <c r="K27" s="280"/>
      <c r="L27" s="280"/>
      <c r="M27" s="280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</row>
    <row r="28" ht="28.5" customHeight="1" spans="1:25">
      <c r="A28" s="270"/>
      <c r="B28" s="271"/>
      <c r="C28" s="272"/>
      <c r="D28" s="274"/>
      <c r="E28" s="271"/>
      <c r="F28" s="271" t="e">
        <f>IF(بوفيه!$A$10="","",TEXT(بوفيه!$A$10,"mmmm"))</f>
        <v>#VALUE!</v>
      </c>
      <c r="J28" s="279"/>
      <c r="K28" s="280"/>
      <c r="L28" s="280"/>
      <c r="M28" s="280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</row>
    <row r="29" ht="28.5" customHeight="1" spans="1:25">
      <c r="A29" s="270"/>
      <c r="B29" s="271"/>
      <c r="C29" s="272"/>
      <c r="D29" s="274"/>
      <c r="E29" s="271"/>
      <c r="F29" s="271" t="e">
        <f>IF(بوفيه!$A$10="","",TEXT(بوفيه!$A$10,"mmmm"))</f>
        <v>#VALUE!</v>
      </c>
      <c r="J29" s="279"/>
      <c r="K29" s="280"/>
      <c r="L29" s="280"/>
      <c r="M29" s="280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</row>
    <row r="30" ht="28.5" customHeight="1" spans="1:25">
      <c r="A30" s="270"/>
      <c r="B30" s="271"/>
      <c r="C30" s="272"/>
      <c r="D30" s="274"/>
      <c r="E30" s="271"/>
      <c r="F30" s="271" t="e">
        <f>IF(بوفيه!$A$10="","",TEXT(بوفيه!$A$10,"mmmm"))</f>
        <v>#VALUE!</v>
      </c>
      <c r="J30" s="279"/>
      <c r="K30" s="280"/>
      <c r="L30" s="280"/>
      <c r="M30" s="280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</row>
    <row r="31" ht="28.5" customHeight="1" spans="1:25">
      <c r="A31" s="270"/>
      <c r="B31" s="271"/>
      <c r="C31" s="272"/>
      <c r="D31" s="274"/>
      <c r="E31" s="271"/>
      <c r="F31" s="271" t="e">
        <f>IF(بوفيه!$A$10="","",TEXT(بوفيه!$A$10,"mmmm"))</f>
        <v>#VALUE!</v>
      </c>
      <c r="J31" s="279"/>
      <c r="K31" s="280"/>
      <c r="L31" s="280"/>
      <c r="M31" s="280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</row>
    <row r="32" ht="28.5" customHeight="1" spans="1:25">
      <c r="A32" s="270"/>
      <c r="B32" s="271"/>
      <c r="C32" s="272"/>
      <c r="D32" s="274"/>
      <c r="E32" s="271"/>
      <c r="F32" s="271" t="e">
        <f>IF(بوفيه!$A$10="","",TEXT(بوفيه!$A$10,"mmmm"))</f>
        <v>#VALUE!</v>
      </c>
      <c r="J32" s="279"/>
      <c r="K32" s="280"/>
      <c r="L32" s="280"/>
      <c r="M32" s="280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</row>
    <row r="33" ht="28.5" customHeight="1" spans="1:25">
      <c r="A33" s="270"/>
      <c r="B33" s="271"/>
      <c r="C33" s="272"/>
      <c r="D33" s="274"/>
      <c r="E33" s="271"/>
      <c r="F33" s="271" t="e">
        <f>IF(بوفيه!$A$10="","",TEXT(بوفيه!$A$10,"mmmm"))</f>
        <v>#VALUE!</v>
      </c>
      <c r="J33" s="279"/>
      <c r="K33" s="280"/>
      <c r="L33" s="280"/>
      <c r="M33" s="280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</row>
    <row r="34" ht="28.5" customHeight="1" spans="1:25">
      <c r="A34" s="270"/>
      <c r="B34" s="271"/>
      <c r="C34" s="272"/>
      <c r="D34" s="274"/>
      <c r="E34" s="271"/>
      <c r="F34" s="271" t="e">
        <f>IF(بوفيه!$A$10="","",TEXT(بوفيه!$A$10,"mmmm"))</f>
        <v>#VALUE!</v>
      </c>
      <c r="J34" s="279"/>
      <c r="K34" s="280"/>
      <c r="L34" s="280"/>
      <c r="M34" s="280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</row>
    <row r="35" ht="28.5" customHeight="1" spans="1:25">
      <c r="A35" s="270"/>
      <c r="B35" s="271"/>
      <c r="C35" s="272"/>
      <c r="D35" s="274"/>
      <c r="E35" s="271"/>
      <c r="F35" s="271" t="e">
        <f>IF(بوفيه!$A$10="","",TEXT(بوفيه!$A$10,"mmmm"))</f>
        <v>#VALUE!</v>
      </c>
      <c r="J35" s="279"/>
      <c r="K35" s="280"/>
      <c r="L35" s="280"/>
      <c r="M35" s="280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</row>
    <row r="36" ht="28.5" customHeight="1" spans="1:25">
      <c r="A36" s="270"/>
      <c r="B36" s="271"/>
      <c r="C36" s="272"/>
      <c r="D36" s="274"/>
      <c r="E36" s="271"/>
      <c r="F36" s="271" t="e">
        <f>IF(بوفيه!$A$10="","",TEXT(بوفيه!$A$10,"mmmm"))</f>
        <v>#VALUE!</v>
      </c>
      <c r="J36" s="279"/>
      <c r="K36" s="280"/>
      <c r="L36" s="280"/>
      <c r="M36" s="280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</row>
    <row r="37" ht="28.5" customHeight="1" spans="1:25">
      <c r="A37" s="270"/>
      <c r="B37" s="271"/>
      <c r="C37" s="272"/>
      <c r="D37" s="274"/>
      <c r="E37" s="271"/>
      <c r="F37" s="271" t="e">
        <f>IF(بوفيه!$A$10="","",TEXT(بوفيه!$A$10,"mmmm"))</f>
        <v>#VALUE!</v>
      </c>
      <c r="J37" s="279"/>
      <c r="K37" s="280"/>
      <c r="L37" s="280"/>
      <c r="M37" s="280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</row>
    <row r="38" ht="28.5" customHeight="1" spans="1:25">
      <c r="A38" s="270"/>
      <c r="B38" s="271"/>
      <c r="C38" s="272"/>
      <c r="D38" s="274"/>
      <c r="E38" s="271"/>
      <c r="F38" s="271" t="e">
        <f>IF(بوفيه!$A$10="","",TEXT(بوفيه!$A$10,"mmmm"))</f>
        <v>#VALUE!</v>
      </c>
      <c r="J38" s="279"/>
      <c r="K38" s="280"/>
      <c r="L38" s="280"/>
      <c r="M38" s="280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</row>
    <row r="39" ht="28.5" customHeight="1" spans="1:25">
      <c r="A39" s="270"/>
      <c r="B39" s="271"/>
      <c r="C39" s="272"/>
      <c r="D39" s="274"/>
      <c r="E39" s="271"/>
      <c r="F39" s="271" t="e">
        <f>IF(بوفيه!$A$10="","",TEXT(بوفيه!$A$10,"mmmm"))</f>
        <v>#VALUE!</v>
      </c>
      <c r="J39" s="279"/>
      <c r="K39" s="280"/>
      <c r="L39" s="280"/>
      <c r="M39" s="280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</row>
    <row r="40" ht="28.5" customHeight="1" spans="1:25">
      <c r="A40" s="270"/>
      <c r="B40" s="271"/>
      <c r="C40" s="272"/>
      <c r="D40" s="274"/>
      <c r="E40" s="271"/>
      <c r="F40" s="271" t="e">
        <f>IF(بوفيه!$A$10="","",TEXT(بوفيه!$A$10,"mmmm"))</f>
        <v>#VALUE!</v>
      </c>
      <c r="J40" s="279"/>
      <c r="K40" s="280"/>
      <c r="L40" s="280"/>
      <c r="M40" s="280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</row>
    <row r="41" ht="28.5" customHeight="1" spans="1:25">
      <c r="A41" s="270"/>
      <c r="B41" s="271"/>
      <c r="C41" s="272"/>
      <c r="D41" s="274"/>
      <c r="E41" s="271"/>
      <c r="F41" s="271" t="e">
        <f>IF(بوفيه!$A$10="","",TEXT(بوفيه!$A$10,"mmmm"))</f>
        <v>#VALUE!</v>
      </c>
      <c r="J41" s="279"/>
      <c r="K41" s="280"/>
      <c r="L41" s="280"/>
      <c r="M41" s="280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</row>
    <row r="42" ht="28.5" customHeight="1" spans="1:25">
      <c r="A42" s="270"/>
      <c r="B42" s="271"/>
      <c r="C42" s="272"/>
      <c r="D42" s="274"/>
      <c r="E42" s="271"/>
      <c r="F42" s="271" t="e">
        <f>IF(بوفيه!$A$10="","",TEXT(بوفيه!$A$10,"mmmm"))</f>
        <v>#VALUE!</v>
      </c>
      <c r="J42" s="279"/>
      <c r="K42" s="280"/>
      <c r="L42" s="280"/>
      <c r="M42" s="280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</row>
    <row r="43" ht="28.5" customHeight="1" spans="1:25">
      <c r="A43" s="270"/>
      <c r="B43" s="271"/>
      <c r="C43" s="272"/>
      <c r="D43" s="274"/>
      <c r="E43" s="271"/>
      <c r="F43" s="271" t="e">
        <f>IF(بوفيه!$A$10="","",TEXT(بوفيه!$A$10,"mmmm"))</f>
        <v>#VALUE!</v>
      </c>
      <c r="J43" s="279"/>
      <c r="K43" s="280"/>
      <c r="L43" s="280"/>
      <c r="M43" s="280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</row>
    <row r="44" ht="28.5" customHeight="1" spans="1:25">
      <c r="A44" s="270"/>
      <c r="B44" s="271"/>
      <c r="C44" s="272"/>
      <c r="D44" s="274"/>
      <c r="E44" s="271"/>
      <c r="F44" s="271" t="e">
        <f>IF(بوفيه!$A$10="","",TEXT(بوفيه!$A$10,"mmmm"))</f>
        <v>#VALUE!</v>
      </c>
      <c r="J44" s="279"/>
      <c r="K44" s="280"/>
      <c r="L44" s="280"/>
      <c r="M44" s="280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</row>
    <row r="45" ht="28.5" customHeight="1" spans="1:25">
      <c r="A45" s="270"/>
      <c r="B45" s="271"/>
      <c r="C45" s="272"/>
      <c r="D45" s="274"/>
      <c r="E45" s="271"/>
      <c r="F45" s="271" t="e">
        <f>IF(بوفيه!$A$10="","",TEXT(بوفيه!$A$10,"mmmm"))</f>
        <v>#VALUE!</v>
      </c>
      <c r="J45" s="279"/>
      <c r="K45" s="280"/>
      <c r="L45" s="280"/>
      <c r="M45" s="280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</row>
    <row r="46" ht="28.5" customHeight="1" spans="1:25">
      <c r="A46" s="270"/>
      <c r="B46" s="271"/>
      <c r="C46" s="272"/>
      <c r="D46" s="274"/>
      <c r="E46" s="271"/>
      <c r="F46" s="271" t="e">
        <f>IF(بوفيه!$A$10="","",TEXT(بوفيه!$A$10,"mmmm"))</f>
        <v>#VALUE!</v>
      </c>
      <c r="J46" s="279"/>
      <c r="K46" s="280"/>
      <c r="L46" s="280"/>
      <c r="M46" s="280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</row>
    <row r="47" ht="28.5" customHeight="1" spans="1:25">
      <c r="A47" s="270"/>
      <c r="B47" s="271"/>
      <c r="C47" s="272"/>
      <c r="D47" s="274"/>
      <c r="E47" s="271"/>
      <c r="F47" s="271" t="e">
        <f>IF(بوفيه!$A$10="","",TEXT(بوفيه!$A$10,"mmmm"))</f>
        <v>#VALUE!</v>
      </c>
      <c r="J47" s="279"/>
      <c r="K47" s="280"/>
      <c r="L47" s="280"/>
      <c r="M47" s="280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</row>
    <row r="48" ht="28.5" customHeight="1" spans="1:25">
      <c r="A48" s="270"/>
      <c r="B48" s="271"/>
      <c r="C48" s="272"/>
      <c r="D48" s="274"/>
      <c r="E48" s="271"/>
      <c r="F48" s="271" t="e">
        <f>IF(بوفيه!$A$10="","",TEXT(بوفيه!$A$10,"mmmm"))</f>
        <v>#VALUE!</v>
      </c>
      <c r="J48" s="279"/>
      <c r="K48" s="280"/>
      <c r="L48" s="280"/>
      <c r="M48" s="280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</row>
    <row r="49" ht="28.5" customHeight="1" spans="1:25">
      <c r="A49" s="270"/>
      <c r="B49" s="271"/>
      <c r="C49" s="272"/>
      <c r="D49" s="274"/>
      <c r="E49" s="271"/>
      <c r="F49" s="271" t="e">
        <f>IF(بوفيه!$A$10="","",TEXT(بوفيه!$A$10,"mmmm"))</f>
        <v>#VALUE!</v>
      </c>
      <c r="J49" s="279"/>
      <c r="K49" s="280"/>
      <c r="L49" s="280"/>
      <c r="M49" s="280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</row>
    <row r="50" ht="28.5" customHeight="1" spans="1:25">
      <c r="A50" s="270"/>
      <c r="B50" s="271"/>
      <c r="C50" s="272"/>
      <c r="D50" s="274"/>
      <c r="E50" s="271"/>
      <c r="F50" s="271" t="e">
        <f>IF(بوفيه!$A$10="","",TEXT(بوفيه!$A$10,"mmmm"))</f>
        <v>#VALUE!</v>
      </c>
      <c r="J50" s="279"/>
      <c r="K50" s="280"/>
      <c r="L50" s="280"/>
      <c r="M50" s="280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</row>
    <row r="51" ht="28.5" customHeight="1" spans="1:11">
      <c r="A51" s="270"/>
      <c r="B51" s="271"/>
      <c r="C51" s="272"/>
      <c r="D51" s="274"/>
      <c r="E51" s="271"/>
      <c r="F51" s="271" t="e">
        <f>IF(بوفيه!$A$10="","",TEXT(بوفيه!$A$10,"mmmm"))</f>
        <v>#VALUE!</v>
      </c>
      <c r="K51" s="275"/>
    </row>
    <row r="52" ht="28.5" customHeight="1" spans="1:11">
      <c r="A52" s="270"/>
      <c r="B52" s="271"/>
      <c r="C52" s="272"/>
      <c r="D52" s="274"/>
      <c r="E52" s="271"/>
      <c r="F52" s="271" t="e">
        <f>IF(بوفيه!$A$10="","",TEXT(بوفيه!$A$10,"mmmm"))</f>
        <v>#VALUE!</v>
      </c>
      <c r="K52" s="275"/>
    </row>
    <row r="53" ht="28.5" customHeight="1" spans="1:11">
      <c r="A53" s="270"/>
      <c r="B53" s="271"/>
      <c r="C53" s="272"/>
      <c r="D53" s="274"/>
      <c r="E53" s="271"/>
      <c r="F53" s="271" t="e">
        <f>IF(بوفيه!$A$10="","",TEXT(بوفيه!$A$10,"mmmm"))</f>
        <v>#VALUE!</v>
      </c>
      <c r="K53" s="275"/>
    </row>
    <row r="54" ht="28.5" customHeight="1" spans="1:6">
      <c r="A54" s="270"/>
      <c r="B54" s="271"/>
      <c r="C54" s="272"/>
      <c r="D54" s="274"/>
      <c r="E54" s="271"/>
      <c r="F54" s="271" t="e">
        <f>IF(بوفيه!$A$10="","",TEXT(بوفيه!$A$10,"mmmm"))</f>
        <v>#VALUE!</v>
      </c>
    </row>
    <row r="55" ht="28.5" customHeight="1" spans="1:6">
      <c r="A55" s="270"/>
      <c r="B55" s="271"/>
      <c r="C55" s="272"/>
      <c r="D55" s="274"/>
      <c r="E55" s="271"/>
      <c r="F55" s="271" t="e">
        <f>IF(بوفيه!$A$10="","",TEXT(بوفيه!$A$10,"mmmm"))</f>
        <v>#VALUE!</v>
      </c>
    </row>
    <row r="56" ht="28.5" customHeight="1" spans="1:6">
      <c r="A56" s="270"/>
      <c r="B56" s="271"/>
      <c r="C56" s="272"/>
      <c r="D56" s="274"/>
      <c r="E56" s="271"/>
      <c r="F56" s="271" t="e">
        <f>IF(بوفيه!$A$10="","",TEXT(بوفيه!$A$10,"mmmm"))</f>
        <v>#VALUE!</v>
      </c>
    </row>
    <row r="57" ht="28.5" customHeight="1" spans="1:9">
      <c r="A57" s="270"/>
      <c r="B57" s="271"/>
      <c r="C57" s="272"/>
      <c r="D57" s="274"/>
      <c r="E57" s="271"/>
      <c r="F57" s="271" t="e">
        <f>IF(بوفيه!$A$10="","",TEXT(بوفيه!$A$10,"mmmm"))</f>
        <v>#VALUE!</v>
      </c>
      <c r="I57" s="256"/>
    </row>
    <row r="58" ht="28.5" customHeight="1" spans="1:6">
      <c r="A58" s="270"/>
      <c r="B58" s="271"/>
      <c r="C58" s="272"/>
      <c r="D58" s="274"/>
      <c r="E58" s="271"/>
      <c r="F58" s="271" t="e">
        <f>IF(بوفيه!$A$10="","",TEXT(بوفيه!$A$10,"mmmm"))</f>
        <v>#VALUE!</v>
      </c>
    </row>
    <row r="59" ht="28.5" customHeight="1" spans="1:6">
      <c r="A59" s="270"/>
      <c r="B59" s="271"/>
      <c r="C59" s="272"/>
      <c r="D59" s="274"/>
      <c r="E59" s="271"/>
      <c r="F59" s="271" t="e">
        <f>IF(بوفيه!$A$10="","",TEXT(بوفيه!$A$10,"mmmm"))</f>
        <v>#VALUE!</v>
      </c>
    </row>
    <row r="60" ht="28.5" customHeight="1" spans="1:6">
      <c r="A60" s="270"/>
      <c r="B60" s="271"/>
      <c r="C60" s="272"/>
      <c r="D60" s="274"/>
      <c r="E60" s="271"/>
      <c r="F60" s="271" t="e">
        <f>IF(بوفيه!$A$10="","",TEXT(بوفيه!$A$10,"mmmm"))</f>
        <v>#VALUE!</v>
      </c>
    </row>
    <row r="61" ht="28.5" customHeight="1" spans="1:6">
      <c r="A61" s="270"/>
      <c r="B61" s="271"/>
      <c r="C61" s="272"/>
      <c r="D61" s="274"/>
      <c r="E61" s="271"/>
      <c r="F61" s="271" t="e">
        <f>IF(بوفيه!$A$10="","",TEXT(بوفيه!$A$10,"mmmm"))</f>
        <v>#VALUE!</v>
      </c>
    </row>
    <row r="62" ht="28.5" customHeight="1" spans="1:6">
      <c r="A62" s="270"/>
      <c r="B62" s="271"/>
      <c r="C62" s="272"/>
      <c r="D62" s="274"/>
      <c r="E62" s="271"/>
      <c r="F62" s="271" t="e">
        <f>IF(بوفيه!$A$10="","",TEXT(بوفيه!$A$10,"mmmm"))</f>
        <v>#VALUE!</v>
      </c>
    </row>
    <row r="63" ht="28.5" customHeight="1" spans="1:6">
      <c r="A63" s="270"/>
      <c r="B63" s="271"/>
      <c r="C63" s="272"/>
      <c r="D63" s="274"/>
      <c r="E63" s="271"/>
      <c r="F63" s="271" t="e">
        <f>IF(بوفيه!$A$10="","",TEXT(بوفيه!$A$10,"mmmm"))</f>
        <v>#VALUE!</v>
      </c>
    </row>
    <row r="64" ht="28.5" customHeight="1" spans="1:6">
      <c r="A64" s="270"/>
      <c r="B64" s="271"/>
      <c r="C64" s="272"/>
      <c r="D64" s="274"/>
      <c r="E64" s="271"/>
      <c r="F64" s="271" t="e">
        <f>IF(بوفيه!$A$10="","",TEXT(بوفيه!$A$10,"mmmm"))</f>
        <v>#VALUE!</v>
      </c>
    </row>
    <row r="65" ht="28.5" customHeight="1" spans="1:6">
      <c r="A65" s="270"/>
      <c r="B65" s="271"/>
      <c r="C65" s="272"/>
      <c r="D65" s="274"/>
      <c r="E65" s="271"/>
      <c r="F65" s="271" t="e">
        <f>IF(بوفيه!$A$10="","",TEXT(بوفيه!$A$10,"mmmm"))</f>
        <v>#VALUE!</v>
      </c>
    </row>
    <row r="66" ht="28.5" customHeight="1" spans="1:6">
      <c r="A66" s="270"/>
      <c r="B66" s="271"/>
      <c r="C66" s="272"/>
      <c r="D66" s="274"/>
      <c r="E66" s="271"/>
      <c r="F66" s="271" t="e">
        <f>IF(بوفيه!$A$10="","",TEXT(بوفيه!$A$10,"mmmm"))</f>
        <v>#VALUE!</v>
      </c>
    </row>
    <row r="67" ht="28.5" customHeight="1" spans="1:6">
      <c r="A67" s="270"/>
      <c r="B67" s="271"/>
      <c r="C67" s="272"/>
      <c r="D67" s="274"/>
      <c r="E67" s="271"/>
      <c r="F67" s="271" t="e">
        <f>IF(بوفيه!$A$10="","",TEXT(بوفيه!$A$10,"mmmm"))</f>
        <v>#VALUE!</v>
      </c>
    </row>
    <row r="68" ht="28.5" customHeight="1" spans="1:6">
      <c r="A68" s="270"/>
      <c r="B68" s="271"/>
      <c r="C68" s="272"/>
      <c r="D68" s="274"/>
      <c r="E68" s="271"/>
      <c r="F68" s="271" t="e">
        <f>IF(بوفيه!$A$10="","",TEXT(بوفيه!$A$10,"mmmm"))</f>
        <v>#VALUE!</v>
      </c>
    </row>
    <row r="69" ht="28.5" customHeight="1" spans="1:6">
      <c r="A69" s="270"/>
      <c r="B69" s="271"/>
      <c r="C69" s="272"/>
      <c r="D69" s="274"/>
      <c r="E69" s="271"/>
      <c r="F69" s="271" t="e">
        <f>IF(بوفيه!$A$10="","",TEXT(بوفيه!$A$10,"mmmm"))</f>
        <v>#VALUE!</v>
      </c>
    </row>
    <row r="70" ht="28.5" customHeight="1" spans="1:6">
      <c r="A70" s="270"/>
      <c r="B70" s="271"/>
      <c r="C70" s="272"/>
      <c r="D70" s="274"/>
      <c r="E70" s="271"/>
      <c r="F70" s="271" t="e">
        <f>IF(بوفيه!$A$10="","",TEXT(بوفيه!$A$10,"mmmm"))</f>
        <v>#VALUE!</v>
      </c>
    </row>
    <row r="71" ht="29.25" customHeight="1" spans="1:6">
      <c r="A71" s="270"/>
      <c r="B71" s="271"/>
      <c r="C71" s="272"/>
      <c r="D71" s="281"/>
      <c r="E71" s="281"/>
      <c r="F71" s="271" t="e">
        <f>IF(بوفيه!$A$10="","",TEXT(بوفيه!$A$10,"mmmm"))</f>
        <v>#VALUE!</v>
      </c>
    </row>
    <row r="72" ht="29.25" customHeight="1" spans="1:6">
      <c r="A72" s="270"/>
      <c r="B72" s="271"/>
      <c r="C72" s="272"/>
      <c r="D72" s="282"/>
      <c r="E72" s="282"/>
      <c r="F72" s="271" t="e">
        <f>IF(بوفيه!$A$10="","",TEXT(بوفيه!$A$10,"mmmm"))</f>
        <v>#VALUE!</v>
      </c>
    </row>
    <row r="73" ht="28.5" customHeight="1" spans="1:6">
      <c r="A73" s="270"/>
      <c r="B73" s="271"/>
      <c r="C73" s="272"/>
      <c r="F73" s="271" t="e">
        <f>IF(بوفيه!$A$10="","",TEXT(بوفيه!$A$10,"mmmm"))</f>
        <v>#VALUE!</v>
      </c>
    </row>
    <row r="74" ht="28.5" customHeight="1" spans="1:6">
      <c r="A74" s="270"/>
      <c r="B74" s="271"/>
      <c r="C74" s="272"/>
      <c r="F74" s="271" t="e">
        <f>IF(بوفيه!$A$10="","",TEXT(بوفيه!$A$10,"mmmm"))</f>
        <v>#VALUE!</v>
      </c>
    </row>
    <row r="75" ht="28.5" customHeight="1" spans="1:6">
      <c r="A75" s="270"/>
      <c r="B75" s="271"/>
      <c r="C75" s="272"/>
      <c r="F75" s="271" t="e">
        <f>IF(بوفيه!$A$10="","",TEXT(بوفيه!$A$10,"mmmm"))</f>
        <v>#VALUE!</v>
      </c>
    </row>
    <row r="76" ht="28.5" customHeight="1" spans="1:6">
      <c r="A76" s="270"/>
      <c r="B76" s="271"/>
      <c r="C76" s="272"/>
      <c r="F76" s="271" t="e">
        <f>IF(بوفيه!$A$10="","",TEXT(بوفيه!$A$10,"mmmm"))</f>
        <v>#VALUE!</v>
      </c>
    </row>
    <row r="77" ht="28.5" customHeight="1" spans="1:6">
      <c r="A77" s="270"/>
      <c r="B77" s="271"/>
      <c r="C77" s="272"/>
      <c r="F77" s="271" t="e">
        <f>IF(بوفيه!$A$10="","",TEXT(بوفيه!$A$10,"mmmm"))</f>
        <v>#VALUE!</v>
      </c>
    </row>
    <row r="78" ht="28.5" customHeight="1" spans="1:6">
      <c r="A78" s="270"/>
      <c r="B78" s="271"/>
      <c r="C78" s="272"/>
      <c r="F78" s="271" t="e">
        <f>IF(بوفيه!$A$10="","",TEXT(بوفيه!$A$10,"mmmm"))</f>
        <v>#VALUE!</v>
      </c>
    </row>
    <row r="79" ht="28.5" customHeight="1" spans="1:6">
      <c r="A79" s="270"/>
      <c r="B79" s="271"/>
      <c r="C79" s="272"/>
      <c r="F79" s="271" t="e">
        <f>IF(بوفيه!$A$10="","",TEXT(بوفيه!$A$10,"mmmm"))</f>
        <v>#VALUE!</v>
      </c>
    </row>
    <row r="80" ht="28.5" customHeight="1" spans="1:6">
      <c r="A80" s="270"/>
      <c r="B80" s="271"/>
      <c r="C80" s="272"/>
      <c r="F80" s="271" t="e">
        <f>IF(بوفيه!$A$10="","",TEXT(بوفيه!$A$10,"mmmm"))</f>
        <v>#VALUE!</v>
      </c>
    </row>
    <row r="81" ht="28.5" customHeight="1" spans="1:6">
      <c r="A81" s="270"/>
      <c r="B81" s="271"/>
      <c r="C81" s="272"/>
      <c r="F81" s="271" t="e">
        <f>IF(بوفيه!$A$10="","",TEXT(بوفيه!$A$10,"mmmm"))</f>
        <v>#VALUE!</v>
      </c>
    </row>
    <row r="82" ht="28.5" customHeight="1" spans="1:6">
      <c r="A82" s="270"/>
      <c r="B82" s="271"/>
      <c r="C82" s="272"/>
      <c r="F82" s="271" t="e">
        <f>IF(بوفيه!$A$10="","",TEXT(بوفيه!$A$10,"mmmm"))</f>
        <v>#VALUE!</v>
      </c>
    </row>
    <row r="83" ht="28.5" customHeight="1" spans="1:6">
      <c r="A83" s="270"/>
      <c r="B83" s="271"/>
      <c r="C83" s="272"/>
      <c r="F83" s="271" t="e">
        <f>IF(بوفيه!$A$10="","",TEXT(بوفيه!$A$10,"mmmm"))</f>
        <v>#VALUE!</v>
      </c>
    </row>
    <row r="84" ht="28.5" customHeight="1" spans="1:6">
      <c r="A84" s="270"/>
      <c r="B84" s="271"/>
      <c r="C84" s="272"/>
      <c r="F84" s="271" t="e">
        <f>IF(بوفيه!$A$10="","",TEXT(بوفيه!$A$10,"mmmm"))</f>
        <v>#VALUE!</v>
      </c>
    </row>
    <row r="85" ht="28.5" customHeight="1" spans="1:6">
      <c r="A85" s="270"/>
      <c r="B85" s="271"/>
      <c r="C85" s="272"/>
      <c r="F85" s="271" t="e">
        <f>IF(بوفيه!$A$10="","",TEXT(بوفيه!$A$10,"mmmm"))</f>
        <v>#VALUE!</v>
      </c>
    </row>
    <row r="86" ht="28.5" customHeight="1" spans="1:6">
      <c r="A86" s="270"/>
      <c r="B86" s="271"/>
      <c r="C86" s="272"/>
      <c r="F86" s="271" t="e">
        <f>IF(بوفيه!$A$10="","",TEXT(بوفيه!$A$10,"mmmm"))</f>
        <v>#VALUE!</v>
      </c>
    </row>
    <row r="87" ht="28.5" customHeight="1" spans="1:6">
      <c r="A87" s="270"/>
      <c r="B87" s="271"/>
      <c r="C87" s="272"/>
      <c r="F87" s="271" t="e">
        <f>IF(بوفيه!$A$10="","",TEXT(بوفيه!$A$10,"mmmm"))</f>
        <v>#VALUE!</v>
      </c>
    </row>
    <row r="88" ht="28.5" customHeight="1" spans="1:6">
      <c r="A88" s="270"/>
      <c r="B88" s="271"/>
      <c r="C88" s="272"/>
      <c r="F88" s="271" t="e">
        <f>IF(بوفيه!$A$10="","",TEXT(بوفيه!$A$10,"mmmm"))</f>
        <v>#VALUE!</v>
      </c>
    </row>
    <row r="89" ht="28.5" customHeight="1" spans="1:6">
      <c r="A89" s="270"/>
      <c r="B89" s="271"/>
      <c r="C89" s="272"/>
      <c r="F89" s="271" t="e">
        <f>IF(بوفيه!$A$10="","",TEXT(بوفيه!$A$10,"mmmm"))</f>
        <v>#VALUE!</v>
      </c>
    </row>
    <row r="90" ht="28.5" customHeight="1" spans="1:6">
      <c r="A90" s="270"/>
      <c r="B90" s="271"/>
      <c r="C90" s="272"/>
      <c r="F90" s="271" t="e">
        <f>IF(بوفيه!$A$10="","",TEXT(بوفيه!$A$10,"mmmm"))</f>
        <v>#VALUE!</v>
      </c>
    </row>
    <row r="91" ht="28.5" customHeight="1" spans="1:6">
      <c r="A91" s="270"/>
      <c r="B91" s="271"/>
      <c r="C91" s="272"/>
      <c r="F91" s="271" t="e">
        <f>IF(بوفيه!$A$10="","",TEXT(بوفيه!$A$10,"mmmm"))</f>
        <v>#VALUE!</v>
      </c>
    </row>
    <row r="92" ht="28.5" customHeight="1" spans="1:6">
      <c r="A92" s="270"/>
      <c r="B92" s="271"/>
      <c r="C92" s="272"/>
      <c r="F92" s="271" t="e">
        <f>IF(بوفيه!$A$10="","",TEXT(بوفيه!$A$10,"mmmm"))</f>
        <v>#VALUE!</v>
      </c>
    </row>
    <row r="93" ht="28.5" customHeight="1" spans="1:6">
      <c r="A93" s="270"/>
      <c r="B93" s="271"/>
      <c r="C93" s="272"/>
      <c r="F93" s="271" t="e">
        <f>IF(بوفيه!$A$10="","",TEXT(بوفيه!$A$10,"mmmm"))</f>
        <v>#VALUE!</v>
      </c>
    </row>
    <row r="94" ht="28.5" customHeight="1" spans="1:6">
      <c r="A94" s="270"/>
      <c r="B94" s="271"/>
      <c r="C94" s="272"/>
      <c r="F94" s="271" t="e">
        <f>IF(بوفيه!$A$10="","",TEXT(بوفيه!$A$10,"mmmm"))</f>
        <v>#VALUE!</v>
      </c>
    </row>
    <row r="95" ht="28.5" customHeight="1" spans="1:6">
      <c r="A95" s="270"/>
      <c r="B95" s="271"/>
      <c r="C95" s="272"/>
      <c r="F95" s="271" t="e">
        <f>IF(بوفيه!$A$10="","",TEXT(بوفيه!$A$10,"mmmm"))</f>
        <v>#VALUE!</v>
      </c>
    </row>
    <row r="96" ht="28.5" customHeight="1" spans="1:6">
      <c r="A96" s="270"/>
      <c r="B96" s="271"/>
      <c r="C96" s="272"/>
      <c r="F96" s="271" t="e">
        <f>IF(بوفيه!$A$10="","",TEXT(بوفيه!$A$10,"mmmm"))</f>
        <v>#VALUE!</v>
      </c>
    </row>
    <row r="97" ht="28.5" customHeight="1" spans="1:6">
      <c r="A97" s="270"/>
      <c r="B97" s="271"/>
      <c r="C97" s="272"/>
      <c r="F97" s="271" t="e">
        <f>IF(بوفيه!$A$10="","",TEXT(بوفيه!$A$10,"mmmm"))</f>
        <v>#VALUE!</v>
      </c>
    </row>
    <row r="98" ht="28.5" customHeight="1" spans="1:6">
      <c r="A98" s="270"/>
      <c r="B98" s="271"/>
      <c r="C98" s="272"/>
      <c r="F98" s="271" t="e">
        <f>IF(بوفيه!$A$10="","",TEXT(بوفيه!$A$10,"mmmm"))</f>
        <v>#VALUE!</v>
      </c>
    </row>
    <row r="99" ht="28.5" customHeight="1" spans="1:6">
      <c r="A99" s="270"/>
      <c r="B99" s="271"/>
      <c r="C99" s="272"/>
      <c r="F99" s="271" t="e">
        <f>IF(بوفيه!$A$10="","",TEXT(بوفيه!$A$10,"mmmm"))</f>
        <v>#VALUE!</v>
      </c>
    </row>
    <row r="100" ht="28.5" customHeight="1" spans="1:6">
      <c r="A100" s="270"/>
      <c r="B100" s="271"/>
      <c r="C100" s="272"/>
      <c r="F100" s="271" t="e">
        <f>IF(بوفيه!$A$10="","",TEXT(بوفيه!$A$10,"mmmm"))</f>
        <v>#VALUE!</v>
      </c>
    </row>
    <row r="101" ht="28.5" customHeight="1" spans="1:6">
      <c r="A101" s="270"/>
      <c r="B101" s="271"/>
      <c r="C101" s="272"/>
      <c r="F101" s="271" t="e">
        <f>IF(بوفيه!$A$10="","",TEXT(بوفيه!$A$10,"mmmm"))</f>
        <v>#VALUE!</v>
      </c>
    </row>
    <row r="102" ht="28.5" customHeight="1" spans="1:6">
      <c r="A102" s="270"/>
      <c r="B102" s="271"/>
      <c r="C102" s="272"/>
      <c r="F102" s="271" t="e">
        <f>IF(بوفيه!$A$10="","",TEXT(بوفيه!$A$10,"mmmm"))</f>
        <v>#VALUE!</v>
      </c>
    </row>
    <row r="103" ht="28.5" customHeight="1" spans="1:6">
      <c r="A103" s="270"/>
      <c r="B103" s="271"/>
      <c r="C103" s="272"/>
      <c r="F103" s="271" t="e">
        <f>IF(بوفيه!$A$10="","",TEXT(بوفيه!$A$10,"mmmm"))</f>
        <v>#VALUE!</v>
      </c>
    </row>
    <row r="104" ht="28.5" customHeight="1" spans="1:6">
      <c r="A104" s="270"/>
      <c r="B104" s="271"/>
      <c r="C104" s="272"/>
      <c r="F104" s="271" t="e">
        <f>IF(بوفيه!$A$10="","",TEXT(بوفيه!$A$10,"mmmm"))</f>
        <v>#VALUE!</v>
      </c>
    </row>
    <row r="105" ht="28.5" customHeight="1" spans="1:6">
      <c r="A105" s="270"/>
      <c r="B105" s="271"/>
      <c r="C105" s="272"/>
      <c r="F105" s="271" t="e">
        <f>IF(بوفيه!$A$10="","",TEXT(بوفيه!$A$10,"mmmm"))</f>
        <v>#VALUE!</v>
      </c>
    </row>
    <row r="106" ht="28.5" customHeight="1" spans="1:6">
      <c r="A106" s="270"/>
      <c r="B106" s="271"/>
      <c r="C106" s="272"/>
      <c r="F106" s="271" t="e">
        <f>IF(بوفيه!$A$10="","",TEXT(بوفيه!$A$10,"mmmm"))</f>
        <v>#VALUE!</v>
      </c>
    </row>
    <row r="107" ht="28.5" customHeight="1" spans="1:6">
      <c r="A107" s="270"/>
      <c r="B107" s="271"/>
      <c r="C107" s="272"/>
      <c r="F107" s="271" t="e">
        <f>IF(بوفيه!$A$10="","",TEXT(بوفيه!$A$10,"mmmm"))</f>
        <v>#VALUE!</v>
      </c>
    </row>
    <row r="108" ht="28.5" customHeight="1" spans="1:6">
      <c r="A108" s="270"/>
      <c r="B108" s="271"/>
      <c r="C108" s="272"/>
      <c r="F108" s="271" t="e">
        <f>IF(بوفيه!$A$10="","",TEXT(بوفيه!$A$10,"mmmm"))</f>
        <v>#VALUE!</v>
      </c>
    </row>
    <row r="109" ht="28.5" customHeight="1" spans="1:6">
      <c r="A109" s="270"/>
      <c r="B109" s="271"/>
      <c r="C109" s="272"/>
      <c r="F109" s="271" t="e">
        <f>IF(بوفيه!$A$10="","",TEXT(بوفيه!$A$10,"mmmm"))</f>
        <v>#VALUE!</v>
      </c>
    </row>
    <row r="110" ht="28.5" customHeight="1" spans="1:6">
      <c r="A110" s="270"/>
      <c r="B110" s="271"/>
      <c r="C110" s="272"/>
      <c r="F110" s="271" t="e">
        <f>IF(بوفيه!$A$10="","",TEXT(بوفيه!$A$10,"mmmm"))</f>
        <v>#VALUE!</v>
      </c>
    </row>
    <row r="111" ht="28.5" customHeight="1" spans="1:6">
      <c r="A111" s="270"/>
      <c r="B111" s="271"/>
      <c r="C111" s="272"/>
      <c r="F111" s="271" t="e">
        <f>IF(بوفيه!$A$10="","",TEXT(بوفيه!$A$10,"mmmm"))</f>
        <v>#VALUE!</v>
      </c>
    </row>
    <row r="112" ht="28.5" customHeight="1" spans="1:6">
      <c r="A112" s="270"/>
      <c r="B112" s="271"/>
      <c r="C112" s="272"/>
      <c r="F112" s="271" t="e">
        <f>IF(بوفيه!$A$10="","",TEXT(بوفيه!$A$10,"mmmm"))</f>
        <v>#VALUE!</v>
      </c>
    </row>
    <row r="113" ht="28.5" customHeight="1" spans="1:6">
      <c r="A113" s="270"/>
      <c r="B113" s="271"/>
      <c r="C113" s="272"/>
      <c r="F113" s="271" t="e">
        <f>IF(بوفيه!$A$10="","",TEXT(بوفيه!$A$10,"mmmm"))</f>
        <v>#VALUE!</v>
      </c>
    </row>
    <row r="114" ht="28.5" customHeight="1" spans="1:6">
      <c r="A114" s="270"/>
      <c r="B114" s="271"/>
      <c r="C114" s="272"/>
      <c r="F114" s="271" t="e">
        <f>IF(بوفيه!$A$10="","",TEXT(بوفيه!$A$10,"mmmm"))</f>
        <v>#VALUE!</v>
      </c>
    </row>
    <row r="115" ht="28.5" customHeight="1" spans="1:6">
      <c r="A115" s="270"/>
      <c r="B115" s="271"/>
      <c r="C115" s="272"/>
      <c r="F115" s="271" t="e">
        <f>IF(بوفيه!$A$10="","",TEXT(بوفيه!$A$10,"mmmm"))</f>
        <v>#VALUE!</v>
      </c>
    </row>
    <row r="116" ht="28.5" customHeight="1" spans="1:6">
      <c r="A116" s="270"/>
      <c r="B116" s="271"/>
      <c r="C116" s="272"/>
      <c r="F116" s="271" t="e">
        <f>IF(بوفيه!$A$10="","",TEXT(بوفيه!$A$10,"mmmm"))</f>
        <v>#VALUE!</v>
      </c>
    </row>
    <row r="117" ht="28.5" customHeight="1" spans="1:6">
      <c r="A117" s="270"/>
      <c r="B117" s="271"/>
      <c r="C117" s="272"/>
      <c r="F117" s="271" t="e">
        <f>IF(بوفيه!$A$10="","",TEXT(بوفيه!$A$10,"mmmm"))</f>
        <v>#VALUE!</v>
      </c>
    </row>
    <row r="118" ht="28.5" customHeight="1" spans="1:6">
      <c r="A118" s="270"/>
      <c r="B118" s="271"/>
      <c r="C118" s="272"/>
      <c r="F118" s="271" t="e">
        <f>IF(بوفيه!$A$10="","",TEXT(بوفيه!$A$10,"mmmm"))</f>
        <v>#VALUE!</v>
      </c>
    </row>
    <row r="119" ht="28.5" customHeight="1" spans="1:6">
      <c r="A119" s="270"/>
      <c r="B119" s="271"/>
      <c r="C119" s="272"/>
      <c r="F119" s="271" t="e">
        <f>IF(بوفيه!$A$10="","",TEXT(بوفيه!$A$10,"mmmm"))</f>
        <v>#VALUE!</v>
      </c>
    </row>
    <row r="120" ht="28.5" customHeight="1" spans="1:6">
      <c r="A120" s="270"/>
      <c r="B120" s="271"/>
      <c r="C120" s="272"/>
      <c r="F120" s="271" t="e">
        <f>IF(بوفيه!$A$10="","",TEXT(بوفيه!$A$10,"mmmm"))</f>
        <v>#VALUE!</v>
      </c>
    </row>
    <row r="121" ht="28.5" customHeight="1" spans="1:6">
      <c r="A121" s="270"/>
      <c r="B121" s="271"/>
      <c r="C121" s="272"/>
      <c r="F121" s="271" t="e">
        <f>IF(بوفيه!$A$10="","",TEXT(بوفيه!$A$10,"mmmm"))</f>
        <v>#VALUE!</v>
      </c>
    </row>
    <row r="122" ht="28.5" customHeight="1" spans="1:6">
      <c r="A122" s="270"/>
      <c r="B122" s="271"/>
      <c r="C122" s="272"/>
      <c r="F122" s="271" t="e">
        <f>IF(بوفيه!$A$10="","",TEXT(بوفيه!$A$10,"mmmm"))</f>
        <v>#VALUE!</v>
      </c>
    </row>
    <row r="123" ht="28.5" customHeight="1" spans="1:6">
      <c r="A123" s="270"/>
      <c r="B123" s="271"/>
      <c r="C123" s="272"/>
      <c r="F123" s="271" t="e">
        <f>IF(بوفيه!$A$10="","",TEXT(بوفيه!$A$10,"mmmm"))</f>
        <v>#VALUE!</v>
      </c>
    </row>
    <row r="124" ht="28.5" customHeight="1" spans="1:6">
      <c r="A124" s="270"/>
      <c r="B124" s="271"/>
      <c r="C124" s="272"/>
      <c r="F124" s="271" t="e">
        <f>IF(بوفيه!$A$10="","",TEXT(بوفيه!$A$10,"mmmm"))</f>
        <v>#VALUE!</v>
      </c>
    </row>
    <row r="125" ht="28.5" customHeight="1" spans="1:6">
      <c r="A125" s="270"/>
      <c r="B125" s="271"/>
      <c r="C125" s="272"/>
      <c r="F125" s="271" t="e">
        <f>IF(بوفيه!$A$10="","",TEXT(بوفيه!$A$10,"mmmm"))</f>
        <v>#VALUE!</v>
      </c>
    </row>
    <row r="126" ht="28.5" customHeight="1" spans="1:6">
      <c r="A126" s="270"/>
      <c r="B126" s="271"/>
      <c r="C126" s="272"/>
      <c r="F126" s="271" t="e">
        <f>IF(بوفيه!$A$10="","",TEXT(بوفيه!$A$10,"mmmm"))</f>
        <v>#VALUE!</v>
      </c>
    </row>
    <row r="127" ht="28.5" customHeight="1" spans="1:6">
      <c r="A127" s="270"/>
      <c r="B127" s="271"/>
      <c r="C127" s="272"/>
      <c r="F127" s="271" t="e">
        <f>IF(بوفيه!$A$10="","",TEXT(بوفيه!$A$10,"mmmm"))</f>
        <v>#VALUE!</v>
      </c>
    </row>
    <row r="128" ht="28.5" customHeight="1" spans="1:6">
      <c r="A128" s="270"/>
      <c r="B128" s="271"/>
      <c r="C128" s="272"/>
      <c r="F128" s="271" t="e">
        <f>IF(بوفيه!$A$10="","",TEXT(بوفيه!$A$10,"mmmm"))</f>
        <v>#VALUE!</v>
      </c>
    </row>
    <row r="129" ht="28.5" customHeight="1" spans="1:6">
      <c r="A129" s="270"/>
      <c r="B129" s="271"/>
      <c r="C129" s="272"/>
      <c r="F129" s="271" t="e">
        <f>IF(بوفيه!$A$10="","",TEXT(بوفيه!$A$10,"mmmm"))</f>
        <v>#VALUE!</v>
      </c>
    </row>
    <row r="130" ht="28.5" customHeight="1" spans="1:6">
      <c r="A130" s="270"/>
      <c r="B130" s="271"/>
      <c r="C130" s="272"/>
      <c r="F130" s="271" t="e">
        <f>IF(بوفيه!$A$10="","",TEXT(بوفيه!$A$10,"mmmm"))</f>
        <v>#VALUE!</v>
      </c>
    </row>
    <row r="131" ht="28.5" customHeight="1" spans="1:6">
      <c r="A131" s="270"/>
      <c r="B131" s="271"/>
      <c r="C131" s="272"/>
      <c r="F131" s="271" t="e">
        <f>IF(بوفيه!$A$10="","",TEXT(بوفيه!$A$10,"mmmm"))</f>
        <v>#VALUE!</v>
      </c>
    </row>
    <row r="132" ht="28.5" customHeight="1" spans="1:6">
      <c r="A132" s="270"/>
      <c r="B132" s="271"/>
      <c r="C132" s="272"/>
      <c r="F132" s="271" t="e">
        <f>IF(بوفيه!$A$10="","",TEXT(بوفيه!$A$10,"mmmm"))</f>
        <v>#VALUE!</v>
      </c>
    </row>
    <row r="133" ht="28.5" customHeight="1" spans="1:6">
      <c r="A133" s="270"/>
      <c r="B133" s="271"/>
      <c r="C133" s="272"/>
      <c r="F133" s="271" t="e">
        <f>IF(بوفيه!$A$10="","",TEXT(بوفيه!$A$10,"mmmm"))</f>
        <v>#VALUE!</v>
      </c>
    </row>
    <row r="134" ht="28.5" customHeight="1" spans="1:6">
      <c r="A134" s="270"/>
      <c r="B134" s="271"/>
      <c r="C134" s="272"/>
      <c r="F134" s="271" t="e">
        <f>IF(بوفيه!$A$10="","",TEXT(بوفيه!$A$10,"mmmm"))</f>
        <v>#VALUE!</v>
      </c>
    </row>
    <row r="135" ht="28.5" customHeight="1" spans="1:6">
      <c r="A135" s="270"/>
      <c r="B135" s="271"/>
      <c r="C135" s="272"/>
      <c r="F135" s="271" t="e">
        <f>IF(بوفيه!$A$10="","",TEXT(بوفيه!$A$10,"mmmm"))</f>
        <v>#VALUE!</v>
      </c>
    </row>
    <row r="136" ht="28.5" customHeight="1" spans="1:6">
      <c r="A136" s="270"/>
      <c r="B136" s="271"/>
      <c r="C136" s="272"/>
      <c r="F136" s="271" t="e">
        <f>IF(بوفيه!$A$10="","",TEXT(بوفيه!$A$10,"mmmm"))</f>
        <v>#VALUE!</v>
      </c>
    </row>
    <row r="137" ht="28.5" customHeight="1" spans="1:6">
      <c r="A137" s="270"/>
      <c r="B137" s="271"/>
      <c r="C137" s="272"/>
      <c r="F137" s="271" t="e">
        <f>IF(بوفيه!$A$10="","",TEXT(بوفيه!$A$10,"mmmm"))</f>
        <v>#VALUE!</v>
      </c>
    </row>
    <row r="138" ht="28.5" customHeight="1" spans="1:6">
      <c r="A138" s="270"/>
      <c r="B138" s="271"/>
      <c r="C138" s="272"/>
      <c r="F138" s="271" t="e">
        <f>IF(بوفيه!$A$10="","",TEXT(بوفيه!$A$10,"mmmm"))</f>
        <v>#VALUE!</v>
      </c>
    </row>
    <row r="139" ht="28.5" customHeight="1" spans="1:6">
      <c r="A139" s="270"/>
      <c r="B139" s="271"/>
      <c r="C139" s="272"/>
      <c r="F139" s="271" t="e">
        <f>IF(بوفيه!$A$10="","",TEXT(بوفيه!$A$10,"mmmm"))</f>
        <v>#VALUE!</v>
      </c>
    </row>
    <row r="140" ht="28.5" customHeight="1" spans="1:6">
      <c r="A140" s="270"/>
      <c r="B140" s="271"/>
      <c r="C140" s="272"/>
      <c r="F140" s="271" t="e">
        <f>IF(بوفيه!$A$10="","",TEXT(بوفيه!$A$10,"mmmm"))</f>
        <v>#VALUE!</v>
      </c>
    </row>
    <row r="141" ht="28.5" customHeight="1" spans="1:6">
      <c r="A141" s="270"/>
      <c r="B141" s="271"/>
      <c r="C141" s="272"/>
      <c r="F141" s="271" t="e">
        <f>IF(بوفيه!$A$10="","",TEXT(بوفيه!$A$10,"mmmm"))</f>
        <v>#VALUE!</v>
      </c>
    </row>
    <row r="142" ht="28.5" customHeight="1" spans="1:6">
      <c r="A142" s="270"/>
      <c r="B142" s="271"/>
      <c r="C142" s="272"/>
      <c r="F142" s="271" t="e">
        <f>IF(بوفيه!$A$10="","",TEXT(بوفيه!$A$10,"mmmm"))</f>
        <v>#VALUE!</v>
      </c>
    </row>
    <row r="143" ht="28.5" customHeight="1" spans="1:6">
      <c r="A143" s="270"/>
      <c r="B143" s="271"/>
      <c r="C143" s="272"/>
      <c r="F143" s="271" t="e">
        <f>IF(بوفيه!$A$10="","",TEXT(بوفيه!$A$10,"mmmm"))</f>
        <v>#VALUE!</v>
      </c>
    </row>
    <row r="144" ht="28.5" customHeight="1" spans="1:6">
      <c r="A144" s="270"/>
      <c r="B144" s="271"/>
      <c r="C144" s="272"/>
      <c r="F144" s="271" t="e">
        <f>IF(بوفيه!$A$10="","",TEXT(بوفيه!$A$10,"mmmm"))</f>
        <v>#VALUE!</v>
      </c>
    </row>
    <row r="145" ht="28.5" customHeight="1" spans="1:6">
      <c r="A145" s="270"/>
      <c r="B145" s="271"/>
      <c r="C145" s="272"/>
      <c r="F145" s="271" t="e">
        <f>IF(بوفيه!$A$10="","",TEXT(بوفيه!$A$10,"mmmm"))</f>
        <v>#VALUE!</v>
      </c>
    </row>
    <row r="146" ht="28.5" customHeight="1" spans="1:6">
      <c r="A146" s="270"/>
      <c r="B146" s="271"/>
      <c r="C146" s="272"/>
      <c r="F146" s="271" t="e">
        <f>IF(بوفيه!$A$10="","",TEXT(بوفيه!$A$10,"mmmm"))</f>
        <v>#VALUE!</v>
      </c>
    </row>
    <row r="147" ht="28.5" customHeight="1" spans="1:6">
      <c r="A147" s="270"/>
      <c r="B147" s="271"/>
      <c r="C147" s="272"/>
      <c r="F147" s="271" t="e">
        <f>IF(بوفيه!$A$10="","",TEXT(بوفيه!$A$10,"mmmm"))</f>
        <v>#VALUE!</v>
      </c>
    </row>
    <row r="148" ht="28.5" customHeight="1" spans="1:6">
      <c r="A148" s="270"/>
      <c r="B148" s="271"/>
      <c r="C148" s="272"/>
      <c r="F148" s="271" t="e">
        <f>IF(بوفيه!$A$10="","",TEXT(بوفيه!$A$10,"mmmm"))</f>
        <v>#VALUE!</v>
      </c>
    </row>
    <row r="149" ht="28.5" customHeight="1" spans="1:6">
      <c r="A149" s="270"/>
      <c r="B149" s="271"/>
      <c r="C149" s="272"/>
      <c r="F149" s="271" t="e">
        <f>IF(بوفيه!$A$10="","",TEXT(بوفيه!$A$10,"mmmm"))</f>
        <v>#VALUE!</v>
      </c>
    </row>
    <row r="150" ht="28.5" customHeight="1" spans="1:6">
      <c r="A150" s="270"/>
      <c r="B150" s="271"/>
      <c r="C150" s="272"/>
      <c r="F150" s="271" t="e">
        <f>IF(بوفيه!$A$10="","",TEXT(بوفيه!$A$10,"mmmm"))</f>
        <v>#VALUE!</v>
      </c>
    </row>
    <row r="151" ht="28.5" customHeight="1" spans="1:6">
      <c r="A151" s="270"/>
      <c r="B151" s="271"/>
      <c r="C151" s="272"/>
      <c r="F151" s="271" t="e">
        <f>IF(بوفيه!$A$10="","",TEXT(بوفيه!$A$10,"mmmm"))</f>
        <v>#VALUE!</v>
      </c>
    </row>
    <row r="152" ht="28.5" customHeight="1" spans="1:6">
      <c r="A152" s="270"/>
      <c r="B152" s="271"/>
      <c r="C152" s="272"/>
      <c r="F152" s="271" t="e">
        <f>IF(بوفيه!$A$10="","",TEXT(بوفيه!$A$10,"mmmm"))</f>
        <v>#VALUE!</v>
      </c>
    </row>
    <row r="153" ht="28.5" customHeight="1" spans="1:6">
      <c r="A153" s="270"/>
      <c r="B153" s="271"/>
      <c r="C153" s="272"/>
      <c r="F153" s="271" t="e">
        <f>IF(بوفيه!$A$10="","",TEXT(بوفيه!$A$10,"mmmm"))</f>
        <v>#VALUE!</v>
      </c>
    </row>
    <row r="154" ht="28.5" customHeight="1" spans="1:6">
      <c r="A154" s="270"/>
      <c r="B154" s="271"/>
      <c r="C154" s="272"/>
      <c r="F154" s="271" t="e">
        <f>IF(بوفيه!$A$10="","",TEXT(بوفيه!$A$10,"mmmm"))</f>
        <v>#VALUE!</v>
      </c>
    </row>
    <row r="155" ht="28.5" customHeight="1" spans="1:6">
      <c r="A155" s="270"/>
      <c r="B155" s="271"/>
      <c r="C155" s="272"/>
      <c r="F155" s="271" t="e">
        <f>IF(بوفيه!$A$10="","",TEXT(بوفيه!$A$10,"mmmm"))</f>
        <v>#VALUE!</v>
      </c>
    </row>
    <row r="156" ht="28.5" customHeight="1" spans="1:6">
      <c r="A156" s="270"/>
      <c r="B156" s="271"/>
      <c r="C156" s="272"/>
      <c r="F156" s="271" t="e">
        <f>IF(بوفيه!$A$10="","",TEXT(بوفيه!$A$10,"mmmm"))</f>
        <v>#VALUE!</v>
      </c>
    </row>
    <row r="157" ht="28.5" customHeight="1" spans="1:6">
      <c r="A157" s="270"/>
      <c r="B157" s="271"/>
      <c r="C157" s="272"/>
      <c r="F157" s="271" t="e">
        <f>IF(بوفيه!$A$10="","",TEXT(بوفيه!$A$10,"mmmm"))</f>
        <v>#VALUE!</v>
      </c>
    </row>
    <row r="158" ht="28.5" customHeight="1" spans="1:6">
      <c r="A158" s="270"/>
      <c r="B158" s="271"/>
      <c r="C158" s="272"/>
      <c r="F158" s="271" t="e">
        <f>IF(بوفيه!$A$10="","",TEXT(بوفيه!$A$10,"mmmm"))</f>
        <v>#VALUE!</v>
      </c>
    </row>
    <row r="159" ht="28.5" customHeight="1" spans="1:6">
      <c r="A159" s="270"/>
      <c r="B159" s="271"/>
      <c r="C159" s="272"/>
      <c r="F159" s="271" t="e">
        <f>IF(بوفيه!$A$10="","",TEXT(بوفيه!$A$10,"mmmm"))</f>
        <v>#VALUE!</v>
      </c>
    </row>
    <row r="160" ht="28.5" customHeight="1" spans="1:6">
      <c r="A160" s="270"/>
      <c r="B160" s="271"/>
      <c r="C160" s="272"/>
      <c r="F160" s="271" t="e">
        <f>IF(بوفيه!$A$10="","",TEXT(بوفيه!$A$10,"mmmm"))</f>
        <v>#VALUE!</v>
      </c>
    </row>
    <row r="161" ht="28.5" customHeight="1" spans="1:6">
      <c r="A161" s="270"/>
      <c r="B161" s="271"/>
      <c r="C161" s="272"/>
      <c r="F161" s="271" t="e">
        <f>IF(بوفيه!$A$10="","",TEXT(بوفيه!$A$10,"mmmm"))</f>
        <v>#VALUE!</v>
      </c>
    </row>
    <row r="162" ht="28.5" customHeight="1" spans="1:6">
      <c r="A162" s="270"/>
      <c r="B162" s="271"/>
      <c r="C162" s="272"/>
      <c r="F162" s="271" t="e">
        <f>IF(بوفيه!$A$10="","",TEXT(بوفيه!$A$10,"mmmm"))</f>
        <v>#VALUE!</v>
      </c>
    </row>
    <row r="163" ht="28.5" customHeight="1" spans="1:6">
      <c r="A163" s="270"/>
      <c r="B163" s="271"/>
      <c r="C163" s="272"/>
      <c r="F163" s="271" t="e">
        <f>IF(بوفيه!$A$10="","",TEXT(بوفيه!$A$10,"mmmm"))</f>
        <v>#VALUE!</v>
      </c>
    </row>
    <row r="164" ht="28.5" customHeight="1" spans="1:6">
      <c r="A164" s="270"/>
      <c r="B164" s="271"/>
      <c r="C164" s="272"/>
      <c r="F164" s="271" t="e">
        <f>IF(بوفيه!$A$10="","",TEXT(بوفيه!$A$10,"mmmm"))</f>
        <v>#VALUE!</v>
      </c>
    </row>
    <row r="165" ht="28.5" customHeight="1" spans="1:6">
      <c r="A165" s="270"/>
      <c r="B165" s="271"/>
      <c r="C165" s="272"/>
      <c r="F165" s="271" t="e">
        <f>IF(بوفيه!$A$10="","",TEXT(بوفيه!$A$10,"mmmm"))</f>
        <v>#VALUE!</v>
      </c>
    </row>
    <row r="166" ht="28.5" customHeight="1" spans="1:6">
      <c r="A166" s="270"/>
      <c r="B166" s="271"/>
      <c r="C166" s="272"/>
      <c r="F166" s="271" t="e">
        <f>IF(بوفيه!$A$10="","",TEXT(بوفيه!$A$10,"mmmm"))</f>
        <v>#VALUE!</v>
      </c>
    </row>
    <row r="167" ht="28.5" customHeight="1" spans="1:6">
      <c r="A167" s="270"/>
      <c r="B167" s="271"/>
      <c r="C167" s="272"/>
      <c r="F167" s="271" t="e">
        <f>IF(بوفيه!$A$10="","",TEXT(بوفيه!$A$10,"mmmm"))</f>
        <v>#VALUE!</v>
      </c>
    </row>
    <row r="168" ht="28.5" customHeight="1" spans="1:6">
      <c r="A168" s="270"/>
      <c r="B168" s="271"/>
      <c r="C168" s="272"/>
      <c r="F168" s="271" t="e">
        <f>IF(بوفيه!$A$10="","",TEXT(بوفيه!$A$10,"mmmm"))</f>
        <v>#VALUE!</v>
      </c>
    </row>
    <row r="169" ht="28.5" customHeight="1" spans="1:6">
      <c r="A169" s="270"/>
      <c r="B169" s="271"/>
      <c r="C169" s="272"/>
      <c r="F169" s="271" t="e">
        <f>IF(بوفيه!$A$10="","",TEXT(بوفيه!$A$10,"mmmm"))</f>
        <v>#VALUE!</v>
      </c>
    </row>
    <row r="170" ht="28.5" customHeight="1" spans="1:6">
      <c r="A170" s="270"/>
      <c r="B170" s="271"/>
      <c r="C170" s="272"/>
      <c r="F170" s="271" t="e">
        <f>IF(بوفيه!$A$10="","",TEXT(بوفيه!$A$10,"mmmm"))</f>
        <v>#VALUE!</v>
      </c>
    </row>
    <row r="171" ht="28.5" customHeight="1" spans="1:6">
      <c r="A171" s="270"/>
      <c r="B171" s="271"/>
      <c r="C171" s="272"/>
      <c r="F171" s="271" t="e">
        <f>IF(بوفيه!$A$10="","",TEXT(بوفيه!$A$10,"mmmm"))</f>
        <v>#VALUE!</v>
      </c>
    </row>
    <row r="172" ht="28.5" customHeight="1" spans="1:6">
      <c r="A172" s="270"/>
      <c r="B172" s="271"/>
      <c r="C172" s="272"/>
      <c r="F172" s="271" t="e">
        <f>IF(بوفيه!$A$10="","",TEXT(بوفيه!$A$10,"mmmm"))</f>
        <v>#VALUE!</v>
      </c>
    </row>
    <row r="173" ht="28.5" customHeight="1" spans="1:6">
      <c r="A173" s="270"/>
      <c r="B173" s="271"/>
      <c r="C173" s="272"/>
      <c r="F173" s="271" t="e">
        <f>IF(بوفيه!$A$10="","",TEXT(بوفيه!$A$10,"mmmm"))</f>
        <v>#VALUE!</v>
      </c>
    </row>
    <row r="174" ht="28.5" customHeight="1" spans="1:6">
      <c r="A174" s="270"/>
      <c r="B174" s="271"/>
      <c r="C174" s="272"/>
      <c r="F174" s="271" t="e">
        <f>IF(بوفيه!$A$10="","",TEXT(بوفيه!$A$10,"mmmm"))</f>
        <v>#VALUE!</v>
      </c>
    </row>
    <row r="175" ht="28.5" customHeight="1" spans="1:6">
      <c r="A175" s="270"/>
      <c r="B175" s="271"/>
      <c r="C175" s="272"/>
      <c r="F175" s="271" t="e">
        <f>IF(بوفيه!$A$10="","",TEXT(بوفيه!$A$10,"mmmm"))</f>
        <v>#VALUE!</v>
      </c>
    </row>
    <row r="176" ht="28.5" customHeight="1" spans="1:6">
      <c r="A176" s="270"/>
      <c r="B176" s="271"/>
      <c r="C176" s="272"/>
      <c r="F176" s="271" t="e">
        <f>IF(بوفيه!$A$10="","",TEXT(بوفيه!$A$10,"mmmm"))</f>
        <v>#VALUE!</v>
      </c>
    </row>
    <row r="177" ht="28.5" customHeight="1" spans="1:6">
      <c r="A177" s="270"/>
      <c r="B177" s="271"/>
      <c r="C177" s="272"/>
      <c r="F177" s="271" t="e">
        <f>IF(بوفيه!$A$10="","",TEXT(بوفيه!$A$10,"mmmm"))</f>
        <v>#VALUE!</v>
      </c>
    </row>
    <row r="178" ht="28.5" customHeight="1" spans="1:6">
      <c r="A178" s="270"/>
      <c r="B178" s="271"/>
      <c r="C178" s="272"/>
      <c r="F178" s="271" t="e">
        <f>IF(بوفيه!$A$10="","",TEXT(بوفيه!$A$10,"mmmm"))</f>
        <v>#VALUE!</v>
      </c>
    </row>
    <row r="179" ht="28.5" customHeight="1" spans="1:6">
      <c r="A179" s="270"/>
      <c r="B179" s="271"/>
      <c r="C179" s="272"/>
      <c r="F179" s="271" t="e">
        <f>IF(بوفيه!$A$10="","",TEXT(بوفيه!$A$10,"mmmm"))</f>
        <v>#VALUE!</v>
      </c>
    </row>
    <row r="180" ht="28.5" customHeight="1" spans="1:6">
      <c r="A180" s="270"/>
      <c r="B180" s="271"/>
      <c r="C180" s="272"/>
      <c r="F180" s="271" t="e">
        <f>IF(بوفيه!$A$10="","",TEXT(بوفيه!$A$10,"mmmm"))</f>
        <v>#VALUE!</v>
      </c>
    </row>
    <row r="181" ht="28.5" customHeight="1" spans="1:6">
      <c r="A181" s="270"/>
      <c r="B181" s="271"/>
      <c r="C181" s="272"/>
      <c r="F181" s="271" t="e">
        <f>IF(بوفيه!$A$10="","",TEXT(بوفيه!$A$10,"mmmm"))</f>
        <v>#VALUE!</v>
      </c>
    </row>
    <row r="182" ht="28.5" customHeight="1" spans="1:6">
      <c r="A182" s="270"/>
      <c r="B182" s="271"/>
      <c r="C182" s="272"/>
      <c r="F182" s="271" t="e">
        <f>IF(بوفيه!$A$10="","",TEXT(بوفيه!$A$10,"mmmm"))</f>
        <v>#VALUE!</v>
      </c>
    </row>
    <row r="183" ht="28.5" customHeight="1" spans="1:6">
      <c r="A183" s="270"/>
      <c r="B183" s="271"/>
      <c r="C183" s="272"/>
      <c r="F183" s="271" t="e">
        <f>IF(بوفيه!$A$10="","",TEXT(بوفيه!$A$10,"mmmm"))</f>
        <v>#VALUE!</v>
      </c>
    </row>
    <row r="184" ht="28.5" customHeight="1" spans="1:6">
      <c r="A184" s="270"/>
      <c r="B184" s="271"/>
      <c r="C184" s="272"/>
      <c r="F184" s="271" t="e">
        <f>IF(بوفيه!$A$10="","",TEXT(بوفيه!$A$10,"mmmm"))</f>
        <v>#VALUE!</v>
      </c>
    </row>
    <row r="185" ht="28.5" customHeight="1" spans="1:6">
      <c r="A185" s="270"/>
      <c r="B185" s="271"/>
      <c r="C185" s="272"/>
      <c r="F185" s="271" t="e">
        <f>IF(بوفيه!$A$10="","",TEXT(بوفيه!$A$10,"mmmm"))</f>
        <v>#VALUE!</v>
      </c>
    </row>
    <row r="186" ht="28.5" customHeight="1" spans="1:6">
      <c r="A186" s="270"/>
      <c r="B186" s="271"/>
      <c r="C186" s="272"/>
      <c r="F186" s="271" t="e">
        <f>IF(بوفيه!$A$10="","",TEXT(بوفيه!$A$10,"mmmm"))</f>
        <v>#VALUE!</v>
      </c>
    </row>
    <row r="187" ht="28.5" customHeight="1" spans="1:6">
      <c r="A187" s="270"/>
      <c r="B187" s="271"/>
      <c r="C187" s="272"/>
      <c r="F187" s="271" t="e">
        <f>IF(بوفيه!$A$10="","",TEXT(بوفيه!$A$10,"mmmm"))</f>
        <v>#VALUE!</v>
      </c>
    </row>
    <row r="188" ht="28.5" customHeight="1" spans="1:6">
      <c r="A188" s="270"/>
      <c r="B188" s="271"/>
      <c r="C188" s="272"/>
      <c r="F188" s="271" t="e">
        <f>IF(بوفيه!$A$10="","",TEXT(بوفيه!$A$10,"mmmm"))</f>
        <v>#VALUE!</v>
      </c>
    </row>
    <row r="189" ht="28.5" customHeight="1" spans="1:6">
      <c r="A189" s="270"/>
      <c r="B189" s="271"/>
      <c r="C189" s="272"/>
      <c r="F189" s="271" t="e">
        <f>IF(بوفيه!$A$10="","",TEXT(بوفيه!$A$10,"mmmm"))</f>
        <v>#VALUE!</v>
      </c>
    </row>
    <row r="190" ht="28.5" customHeight="1" spans="1:6">
      <c r="A190" s="270"/>
      <c r="B190" s="271"/>
      <c r="C190" s="272"/>
      <c r="F190" s="271" t="e">
        <f>IF(بوفيه!$A$10="","",TEXT(بوفيه!$A$10,"mmmm"))</f>
        <v>#VALUE!</v>
      </c>
    </row>
    <row r="191" ht="28.5" customHeight="1" spans="1:6">
      <c r="A191" s="270"/>
      <c r="B191" s="271"/>
      <c r="C191" s="272"/>
      <c r="F191" s="271" t="e">
        <f>IF(بوفيه!$A$10="","",TEXT(بوفيه!$A$10,"mmmm"))</f>
        <v>#VALUE!</v>
      </c>
    </row>
    <row r="192" ht="28.5" customHeight="1" spans="1:6">
      <c r="A192" s="270"/>
      <c r="B192" s="271"/>
      <c r="C192" s="272"/>
      <c r="F192" s="271" t="e">
        <f>IF(بوفيه!$A$10="","",TEXT(بوفيه!$A$10,"mmmm"))</f>
        <v>#VALUE!</v>
      </c>
    </row>
    <row r="193" ht="28.5" customHeight="1" spans="1:6">
      <c r="A193" s="270"/>
      <c r="B193" s="271"/>
      <c r="C193" s="272"/>
      <c r="F193" s="271" t="e">
        <f>IF(بوفيه!$A$10="","",TEXT(بوفيه!$A$10,"mmmm"))</f>
        <v>#VALUE!</v>
      </c>
    </row>
    <row r="194" ht="28.5" customHeight="1" spans="1:6">
      <c r="A194" s="270"/>
      <c r="B194" s="271"/>
      <c r="C194" s="272"/>
      <c r="F194" s="271" t="e">
        <f>IF(بوفيه!$A$10="","",TEXT(بوفيه!$A$10,"mmmm"))</f>
        <v>#VALUE!</v>
      </c>
    </row>
    <row r="195" ht="28.5" customHeight="1" spans="1:6">
      <c r="A195" s="270"/>
      <c r="B195" s="271"/>
      <c r="C195" s="272"/>
      <c r="F195" s="271" t="e">
        <f>IF(بوفيه!$A$10="","",TEXT(بوفيه!$A$10,"mmmm"))</f>
        <v>#VALUE!</v>
      </c>
    </row>
    <row r="196" ht="28.5" customHeight="1" spans="1:6">
      <c r="A196" s="270"/>
      <c r="B196" s="271"/>
      <c r="C196" s="272"/>
      <c r="F196" s="271" t="e">
        <f>IF(بوفيه!$A$10="","",TEXT(بوفيه!$A$10,"mmmm"))</f>
        <v>#VALUE!</v>
      </c>
    </row>
    <row r="197" ht="28.5" customHeight="1" spans="1:6">
      <c r="A197" s="270"/>
      <c r="B197" s="271"/>
      <c r="C197" s="272"/>
      <c r="F197" s="271" t="e">
        <f>IF(بوفيه!$A$10="","",TEXT(بوفيه!$A$10,"mmmm"))</f>
        <v>#VALUE!</v>
      </c>
    </row>
    <row r="198" ht="28.5" customHeight="1" spans="1:6">
      <c r="A198" s="270"/>
      <c r="B198" s="271"/>
      <c r="C198" s="272"/>
      <c r="F198" s="271" t="e">
        <f>IF(بوفيه!$A$10="","",TEXT(بوفيه!$A$10,"mmmm"))</f>
        <v>#VALUE!</v>
      </c>
    </row>
    <row r="199" ht="28.5" customHeight="1" spans="1:6">
      <c r="A199" s="270"/>
      <c r="B199" s="271"/>
      <c r="C199" s="272"/>
      <c r="F199" s="271" t="e">
        <f>IF(بوفيه!$A$10="","",TEXT(بوفيه!$A$10,"mmmm"))</f>
        <v>#VALUE!</v>
      </c>
    </row>
    <row r="200" ht="28.5" customHeight="1" spans="1:6">
      <c r="A200" s="270"/>
      <c r="B200" s="271"/>
      <c r="C200" s="272"/>
      <c r="F200" s="271" t="e">
        <f>IF(بوفيه!$A$10="","",TEXT(بوفيه!$A$10,"mmmm"))</f>
        <v>#VALUE!</v>
      </c>
    </row>
    <row r="201" ht="28.5" customHeight="1" spans="1:6">
      <c r="A201" s="270"/>
      <c r="B201" s="271"/>
      <c r="C201" s="272"/>
      <c r="F201" s="271" t="e">
        <f>IF(بوفيه!$A$10="","",TEXT(بوفيه!$A$10,"mmmm"))</f>
        <v>#VALUE!</v>
      </c>
    </row>
    <row r="202" ht="28.5" customHeight="1" spans="1:6">
      <c r="A202" s="270"/>
      <c r="B202" s="271"/>
      <c r="C202" s="272"/>
      <c r="F202" s="271" t="e">
        <f>IF(بوفيه!$A$10="","",TEXT(بوفيه!$A$10,"mmmm"))</f>
        <v>#VALUE!</v>
      </c>
    </row>
    <row r="203" ht="28.5" customHeight="1" spans="1:6">
      <c r="A203" s="270"/>
      <c r="B203" s="271"/>
      <c r="C203" s="272"/>
      <c r="F203" s="271" t="e">
        <f>IF(بوفيه!$A$10="","",TEXT(بوفيه!$A$10,"mmmm"))</f>
        <v>#VALUE!</v>
      </c>
    </row>
    <row r="204" ht="28.5" customHeight="1" spans="1:6">
      <c r="A204" s="270"/>
      <c r="B204" s="271"/>
      <c r="C204" s="272"/>
      <c r="F204" s="271" t="e">
        <f>IF(بوفيه!$A$10="","",TEXT(بوفيه!$A$10,"mmmm"))</f>
        <v>#VALUE!</v>
      </c>
    </row>
    <row r="205" ht="28.5" customHeight="1" spans="1:6">
      <c r="A205" s="270"/>
      <c r="B205" s="271"/>
      <c r="C205" s="272"/>
      <c r="F205" s="271" t="e">
        <f>IF(بوفيه!$A$10="","",TEXT(بوفيه!$A$10,"mmmm"))</f>
        <v>#VALUE!</v>
      </c>
    </row>
    <row r="206" ht="28.5" customHeight="1" spans="1:6">
      <c r="A206" s="270"/>
      <c r="B206" s="271"/>
      <c r="C206" s="272"/>
      <c r="F206" s="271" t="e">
        <f>IF(بوفيه!$A$10="","",TEXT(بوفيه!$A$10,"mmmm"))</f>
        <v>#VALUE!</v>
      </c>
    </row>
    <row r="207" ht="28.5" customHeight="1" spans="1:6">
      <c r="A207" s="270"/>
      <c r="B207" s="271"/>
      <c r="C207" s="272"/>
      <c r="F207" s="271" t="e">
        <f>IF(بوفيه!$A$10="","",TEXT(بوفيه!$A$10,"mmmm"))</f>
        <v>#VALUE!</v>
      </c>
    </row>
    <row r="208" ht="28.5" customHeight="1" spans="1:6">
      <c r="A208" s="270"/>
      <c r="B208" s="271"/>
      <c r="C208" s="272"/>
      <c r="F208" s="271" t="e">
        <f>IF(بوفيه!$A$10="","",TEXT(بوفيه!$A$10,"mmmm"))</f>
        <v>#VALUE!</v>
      </c>
    </row>
    <row r="209" ht="28.5" customHeight="1" spans="1:6">
      <c r="A209" s="270"/>
      <c r="B209" s="271"/>
      <c r="C209" s="272"/>
      <c r="F209" s="271" t="e">
        <f>IF(بوفيه!$A$10="","",TEXT(بوفيه!$A$10,"mmmm"))</f>
        <v>#VALUE!</v>
      </c>
    </row>
    <row r="210" ht="28.5" customHeight="1" spans="1:6">
      <c r="A210" s="270"/>
      <c r="B210" s="271"/>
      <c r="C210" s="272"/>
      <c r="F210" s="271" t="e">
        <f>IF(بوفيه!$A$10="","",TEXT(بوفيه!$A$10,"mmmm"))</f>
        <v>#VALUE!</v>
      </c>
    </row>
    <row r="211" ht="28.5" customHeight="1" spans="1:6">
      <c r="A211" s="270"/>
      <c r="B211" s="271"/>
      <c r="C211" s="272"/>
      <c r="F211" s="271" t="e">
        <f>IF(بوفيه!$A$10="","",TEXT(بوفيه!$A$10,"mmmm"))</f>
        <v>#VALUE!</v>
      </c>
    </row>
    <row r="212" ht="28.5" customHeight="1" spans="1:6">
      <c r="A212" s="270"/>
      <c r="B212" s="271"/>
      <c r="C212" s="272"/>
      <c r="F212" s="271" t="e">
        <f>IF(بوفيه!$A$10="","",TEXT(بوفيه!$A$10,"mmmm"))</f>
        <v>#VALUE!</v>
      </c>
    </row>
    <row r="213" ht="28.5" customHeight="1" spans="1:6">
      <c r="A213" s="270"/>
      <c r="B213" s="271"/>
      <c r="C213" s="272"/>
      <c r="F213" s="271" t="e">
        <f>IF(بوفيه!$A$10="","",TEXT(بوفيه!$A$10,"mmmm"))</f>
        <v>#VALUE!</v>
      </c>
    </row>
    <row r="214" ht="28.5" customHeight="1" spans="1:6">
      <c r="A214" s="270"/>
      <c r="B214" s="271"/>
      <c r="C214" s="272"/>
      <c r="F214" s="271" t="e">
        <f>IF(بوفيه!$A$10="","",TEXT(بوفيه!$A$10,"mmmm"))</f>
        <v>#VALUE!</v>
      </c>
    </row>
    <row r="215" ht="28.5" customHeight="1" spans="1:6">
      <c r="A215" s="270"/>
      <c r="B215" s="271"/>
      <c r="C215" s="272"/>
      <c r="F215" s="271" t="e">
        <f>IF(بوفيه!$A$10="","",TEXT(بوفيه!$A$10,"mmmm"))</f>
        <v>#VALUE!</v>
      </c>
    </row>
    <row r="216" ht="28.5" customHeight="1" spans="1:6">
      <c r="A216" s="270"/>
      <c r="B216" s="271"/>
      <c r="C216" s="272"/>
      <c r="F216" s="271" t="e">
        <f>IF(بوفيه!$A$10="","",TEXT(بوفيه!$A$10,"mmmm"))</f>
        <v>#VALUE!</v>
      </c>
    </row>
    <row r="217" ht="28.5" customHeight="1" spans="1:6">
      <c r="A217" s="270"/>
      <c r="B217" s="271"/>
      <c r="C217" s="272"/>
      <c r="F217" s="271" t="e">
        <f>IF(بوفيه!$A$10="","",TEXT(بوفيه!$A$10,"mmmm"))</f>
        <v>#VALUE!</v>
      </c>
    </row>
    <row r="218" ht="28.5" customHeight="1" spans="1:6">
      <c r="A218" s="270"/>
      <c r="B218" s="271"/>
      <c r="C218" s="272"/>
      <c r="F218" s="271" t="e">
        <f>IF(بوفيه!$A$10="","",TEXT(بوفيه!$A$10,"mmmm"))</f>
        <v>#VALUE!</v>
      </c>
    </row>
    <row r="219" ht="28.5" customHeight="1" spans="1:6">
      <c r="A219" s="270"/>
      <c r="B219" s="271"/>
      <c r="C219" s="272"/>
      <c r="F219" s="271" t="e">
        <f>IF(بوفيه!$A$10="","",TEXT(بوفيه!$A$10,"mmmm"))</f>
        <v>#VALUE!</v>
      </c>
    </row>
    <row r="220" ht="28.5" customHeight="1" spans="1:6">
      <c r="A220" s="270"/>
      <c r="B220" s="271"/>
      <c r="C220" s="272"/>
      <c r="F220" s="271" t="e">
        <f>IF(بوفيه!$A$10="","",TEXT(بوفيه!$A$10,"mmmm"))</f>
        <v>#VALUE!</v>
      </c>
    </row>
    <row r="221" ht="28.5" customHeight="1" spans="1:6">
      <c r="A221" s="270"/>
      <c r="B221" s="271"/>
      <c r="C221" s="272"/>
      <c r="F221" s="271" t="e">
        <f>IF(بوفيه!$A$10="","",TEXT(بوفيه!$A$10,"mmmm"))</f>
        <v>#VALUE!</v>
      </c>
    </row>
    <row r="222" ht="28.5" customHeight="1" spans="1:6">
      <c r="A222" s="270"/>
      <c r="B222" s="271"/>
      <c r="C222" s="272"/>
      <c r="F222" s="271" t="e">
        <f>IF(بوفيه!$A$10="","",TEXT(بوفيه!$A$10,"mmmm"))</f>
        <v>#VALUE!</v>
      </c>
    </row>
    <row r="223" ht="28.5" customHeight="1" spans="1:6">
      <c r="A223" s="270"/>
      <c r="B223" s="271"/>
      <c r="C223" s="272"/>
      <c r="F223" s="271" t="e">
        <f>IF(بوفيه!$A$10="","",TEXT(بوفيه!$A$10,"mmmm"))</f>
        <v>#VALUE!</v>
      </c>
    </row>
    <row r="224" ht="28.5" customHeight="1" spans="1:6">
      <c r="A224" s="270"/>
      <c r="B224" s="271"/>
      <c r="C224" s="272"/>
      <c r="F224" s="271" t="e">
        <f>IF(بوفيه!$A$10="","",TEXT(بوفيه!$A$10,"mmmm"))</f>
        <v>#VALUE!</v>
      </c>
    </row>
    <row r="225" ht="28.5" customHeight="1" spans="1:6">
      <c r="A225" s="270"/>
      <c r="B225" s="271"/>
      <c r="C225" s="272"/>
      <c r="F225" s="271" t="e">
        <f>IF(بوفيه!$A$10="","",TEXT(بوفيه!$A$10,"mmmm"))</f>
        <v>#VALUE!</v>
      </c>
    </row>
    <row r="226" ht="28.5" customHeight="1" spans="1:6">
      <c r="A226" s="270"/>
      <c r="B226" s="271"/>
      <c r="C226" s="272"/>
      <c r="F226" s="271" t="e">
        <f>IF(بوفيه!$A$10="","",TEXT(بوفيه!$A$10,"mmmm"))</f>
        <v>#VALUE!</v>
      </c>
    </row>
    <row r="227" ht="28.5" customHeight="1" spans="1:6">
      <c r="A227" s="270"/>
      <c r="B227" s="271"/>
      <c r="C227" s="272"/>
      <c r="F227" s="271" t="e">
        <f>IF(بوفيه!$A$10="","",TEXT(بوفيه!$A$10,"mmmm"))</f>
        <v>#VALUE!</v>
      </c>
    </row>
    <row r="228" ht="28.5" customHeight="1" spans="1:6">
      <c r="A228" s="270"/>
      <c r="B228" s="271"/>
      <c r="C228" s="272"/>
      <c r="F228" s="271" t="e">
        <f>IF(بوفيه!$A$10="","",TEXT(بوفيه!$A$10,"mmmm"))</f>
        <v>#VALUE!</v>
      </c>
    </row>
    <row r="229" ht="28.5" customHeight="1" spans="1:6">
      <c r="A229" s="270"/>
      <c r="B229" s="271"/>
      <c r="C229" s="272"/>
      <c r="F229" s="271" t="e">
        <f>IF(بوفيه!$A$10="","",TEXT(بوفيه!$A$10,"mmmm"))</f>
        <v>#VALUE!</v>
      </c>
    </row>
    <row r="230" ht="28.5" customHeight="1" spans="1:6">
      <c r="A230" s="270"/>
      <c r="B230" s="271"/>
      <c r="C230" s="272"/>
      <c r="F230" s="271" t="e">
        <f>IF(بوفيه!$A$10="","",TEXT(بوفيه!$A$10,"mmmm"))</f>
        <v>#VALUE!</v>
      </c>
    </row>
    <row r="231" ht="28.5" customHeight="1" spans="1:6">
      <c r="A231" s="270"/>
      <c r="B231" s="271"/>
      <c r="C231" s="272"/>
      <c r="F231" s="271" t="e">
        <f>IF(بوفيه!$A$10="","",TEXT(بوفيه!$A$10,"mmmm"))</f>
        <v>#VALUE!</v>
      </c>
    </row>
    <row r="232" ht="28.5" customHeight="1" spans="1:6">
      <c r="A232" s="270"/>
      <c r="B232" s="271"/>
      <c r="C232" s="272"/>
      <c r="F232" s="271" t="e">
        <f>IF(بوفيه!$A$10="","",TEXT(بوفيه!$A$10,"mmmm"))</f>
        <v>#VALUE!</v>
      </c>
    </row>
    <row r="233" ht="28.5" customHeight="1" spans="1:6">
      <c r="A233" s="270"/>
      <c r="B233" s="271"/>
      <c r="C233" s="272"/>
      <c r="F233" s="271" t="e">
        <f>IF(بوفيه!$A$10="","",TEXT(بوفيه!$A$10,"mmmm"))</f>
        <v>#VALUE!</v>
      </c>
    </row>
    <row r="234" ht="28.5" customHeight="1" spans="1:6">
      <c r="A234" s="270"/>
      <c r="B234" s="271"/>
      <c r="C234" s="272"/>
      <c r="F234" s="271" t="e">
        <f>IF(بوفيه!$A$10="","",TEXT(بوفيه!$A$10,"mmmm"))</f>
        <v>#VALUE!</v>
      </c>
    </row>
    <row r="235" ht="28.5" customHeight="1" spans="1:6">
      <c r="A235" s="270"/>
      <c r="B235" s="271"/>
      <c r="C235" s="272"/>
      <c r="F235" s="271" t="e">
        <f>IF(بوفيه!$A$10="","",TEXT(بوفيه!$A$10,"mmmm"))</f>
        <v>#VALUE!</v>
      </c>
    </row>
    <row r="236" ht="28.5" customHeight="1" spans="1:6">
      <c r="A236" s="270"/>
      <c r="B236" s="271"/>
      <c r="C236" s="272"/>
      <c r="F236" s="271" t="e">
        <f>IF(بوفيه!$A$10="","",TEXT(بوفيه!$A$10,"mmmm"))</f>
        <v>#VALUE!</v>
      </c>
    </row>
    <row r="237" ht="28.5" customHeight="1" spans="1:6">
      <c r="A237" s="270"/>
      <c r="B237" s="271"/>
      <c r="C237" s="272"/>
      <c r="F237" s="271" t="e">
        <f>IF(بوفيه!$A$10="","",TEXT(بوفيه!$A$10,"mmmm"))</f>
        <v>#VALUE!</v>
      </c>
    </row>
    <row r="238" ht="28.5" customHeight="1" spans="1:6">
      <c r="A238" s="270"/>
      <c r="B238" s="271"/>
      <c r="C238" s="272"/>
      <c r="F238" s="271" t="e">
        <f>IF(بوفيه!$A$10="","",TEXT(بوفيه!$A$10,"mmmm"))</f>
        <v>#VALUE!</v>
      </c>
    </row>
    <row r="239" ht="28.5" customHeight="1" spans="1:6">
      <c r="A239" s="270"/>
      <c r="B239" s="271"/>
      <c r="C239" s="272"/>
      <c r="F239" s="271" t="e">
        <f>IF(بوفيه!$A$10="","",TEXT(بوفيه!$A$10,"mmmm"))</f>
        <v>#VALUE!</v>
      </c>
    </row>
    <row r="240" ht="28.5" customHeight="1" spans="1:6">
      <c r="A240" s="270"/>
      <c r="B240" s="271"/>
      <c r="C240" s="272"/>
      <c r="F240" s="271" t="e">
        <f>IF(بوفيه!$A$10="","",TEXT(بوفيه!$A$10,"mmmm"))</f>
        <v>#VALUE!</v>
      </c>
    </row>
    <row r="241" ht="28.5" customHeight="1" spans="1:6">
      <c r="A241" s="270"/>
      <c r="B241" s="271"/>
      <c r="C241" s="272"/>
      <c r="F241" s="271" t="e">
        <f>IF(بوفيه!$A$10="","",TEXT(بوفيه!$A$10,"mmmm"))</f>
        <v>#VALUE!</v>
      </c>
    </row>
    <row r="242" ht="28.5" customHeight="1" spans="1:6">
      <c r="A242" s="270"/>
      <c r="B242" s="271"/>
      <c r="C242" s="272"/>
      <c r="F242" s="271" t="e">
        <f>IF(بوفيه!$A$10="","",TEXT(بوفيه!$A$10,"mmmm"))</f>
        <v>#VALUE!</v>
      </c>
    </row>
    <row r="243" ht="28.5" customHeight="1" spans="1:6">
      <c r="A243" s="270"/>
      <c r="B243" s="271"/>
      <c r="C243" s="272"/>
      <c r="F243" s="271" t="e">
        <f>IF(بوفيه!$A$10="","",TEXT(بوفيه!$A$10,"mmmm"))</f>
        <v>#VALUE!</v>
      </c>
    </row>
    <row r="244" ht="28.5" customHeight="1" spans="1:3">
      <c r="A244" s="270"/>
      <c r="B244" s="271"/>
      <c r="C244" s="272"/>
    </row>
    <row r="245" ht="28.5" customHeight="1" spans="1:3">
      <c r="A245" s="270"/>
      <c r="B245" s="271"/>
      <c r="C245" s="272"/>
    </row>
    <row r="246" ht="28.5" customHeight="1" spans="1:3">
      <c r="A246" s="270"/>
      <c r="B246" s="271"/>
      <c r="C246" s="272"/>
    </row>
    <row r="247" ht="28.5" customHeight="1" spans="1:3">
      <c r="A247" s="270"/>
      <c r="B247" s="271"/>
      <c r="C247" s="272"/>
    </row>
    <row r="248" ht="28.5" customHeight="1" spans="1:3">
      <c r="A248" s="270"/>
      <c r="B248" s="271"/>
      <c r="C248" s="272"/>
    </row>
    <row r="249" ht="28.5" customHeight="1" spans="1:3">
      <c r="A249" s="270"/>
      <c r="B249" s="271"/>
      <c r="C249" s="272"/>
    </row>
    <row r="250" ht="28.5" customHeight="1" spans="1:3">
      <c r="A250" s="270"/>
      <c r="B250" s="271"/>
      <c r="C250" s="272"/>
    </row>
    <row r="251" ht="28.5" customHeight="1" spans="1:3">
      <c r="A251" s="270"/>
      <c r="B251" s="271"/>
      <c r="C251" s="272"/>
    </row>
    <row r="252" ht="28.5" customHeight="1" spans="1:3">
      <c r="A252" s="270"/>
      <c r="B252" s="271"/>
      <c r="C252" s="272"/>
    </row>
    <row r="253" ht="28.5" customHeight="1" spans="1:3">
      <c r="A253" s="270"/>
      <c r="B253" s="271"/>
      <c r="C253" s="272"/>
    </row>
    <row r="254" ht="28.5" customHeight="1" spans="1:3">
      <c r="A254" s="270"/>
      <c r="B254" s="271"/>
      <c r="C254" s="272"/>
    </row>
    <row r="255" ht="28.5" customHeight="1" spans="1:3">
      <c r="A255" s="270"/>
      <c r="B255" s="271"/>
      <c r="C255" s="272"/>
    </row>
    <row r="256" ht="28.5" customHeight="1" spans="1:3">
      <c r="A256" s="270"/>
      <c r="B256" s="271"/>
      <c r="C256" s="272"/>
    </row>
    <row r="257" ht="28.5" customHeight="1" spans="1:3">
      <c r="A257" s="270"/>
      <c r="B257" s="271"/>
      <c r="C257" s="272"/>
    </row>
    <row r="258" ht="28.5" customHeight="1" spans="1:3">
      <c r="A258" s="270"/>
      <c r="B258" s="271"/>
      <c r="C258" s="272"/>
    </row>
    <row r="259" ht="28.5" customHeight="1" spans="1:3">
      <c r="A259" s="270"/>
      <c r="B259" s="271"/>
      <c r="C259" s="272"/>
    </row>
    <row r="260" ht="28.5" customHeight="1" spans="1:3">
      <c r="A260" s="270"/>
      <c r="B260" s="271"/>
      <c r="C260" s="272"/>
    </row>
    <row r="261" ht="28.5" customHeight="1" spans="1:3">
      <c r="A261" s="270"/>
      <c r="B261" s="271"/>
      <c r="C261" s="272"/>
    </row>
    <row r="262" ht="28.5" customHeight="1" spans="1:3">
      <c r="A262" s="270"/>
      <c r="B262" s="271"/>
      <c r="C262" s="272"/>
    </row>
    <row r="263" ht="28.5" customHeight="1" spans="1:3">
      <c r="A263" s="270"/>
      <c r="B263" s="271"/>
      <c r="C263" s="272"/>
    </row>
    <row r="264" ht="28.5" customHeight="1" spans="1:3">
      <c r="A264" s="270"/>
      <c r="B264" s="271"/>
      <c r="C264" s="272"/>
    </row>
    <row r="265" ht="28.5" customHeight="1" spans="1:3">
      <c r="A265" s="270"/>
      <c r="B265" s="271"/>
      <c r="C265" s="272"/>
    </row>
    <row r="266" ht="28.5" customHeight="1" spans="1:3">
      <c r="A266" s="270"/>
      <c r="B266" s="271"/>
      <c r="C266" s="272"/>
    </row>
    <row r="267" ht="28.5" customHeight="1" spans="1:3">
      <c r="A267" s="270"/>
      <c r="B267" s="271"/>
      <c r="C267" s="272"/>
    </row>
    <row r="268" ht="28.5" customHeight="1" spans="1:3">
      <c r="A268" s="270"/>
      <c r="B268" s="271"/>
      <c r="C268" s="272"/>
    </row>
    <row r="269" ht="28.5" customHeight="1" spans="1:3">
      <c r="A269" s="270"/>
      <c r="B269" s="271"/>
      <c r="C269" s="272"/>
    </row>
    <row r="270" ht="28.5" customHeight="1" spans="1:3">
      <c r="A270" s="270"/>
      <c r="B270" s="271"/>
      <c r="C270" s="272"/>
    </row>
    <row r="271" ht="28.5" customHeight="1" spans="1:3">
      <c r="A271" s="270"/>
      <c r="B271" s="271"/>
      <c r="C271" s="272"/>
    </row>
    <row r="272" ht="28.5" customHeight="1" spans="1:3">
      <c r="A272" s="270"/>
      <c r="B272" s="271"/>
      <c r="C272" s="272"/>
    </row>
    <row r="273" ht="28.5" customHeight="1" spans="1:3">
      <c r="A273" s="270"/>
      <c r="B273" s="271"/>
      <c r="C273" s="272"/>
    </row>
    <row r="274" ht="28.5" customHeight="1" spans="1:3">
      <c r="A274" s="270"/>
      <c r="B274" s="271"/>
      <c r="C274" s="272"/>
    </row>
    <row r="275" ht="28.5" customHeight="1" spans="1:3">
      <c r="A275" s="270"/>
      <c r="B275" s="271"/>
      <c r="C275" s="272"/>
    </row>
    <row r="276" ht="28.5" customHeight="1" spans="1:3">
      <c r="A276" s="270"/>
      <c r="B276" s="271"/>
      <c r="C276" s="272"/>
    </row>
    <row r="277" ht="28.5" customHeight="1" spans="1:3">
      <c r="A277" s="270"/>
      <c r="B277" s="271"/>
      <c r="C277" s="272"/>
    </row>
    <row r="278" ht="28.5" customHeight="1" spans="1:3">
      <c r="A278" s="270"/>
      <c r="B278" s="271"/>
      <c r="C278" s="272"/>
    </row>
    <row r="279" ht="28.5" customHeight="1" spans="1:3">
      <c r="A279" s="270"/>
      <c r="B279" s="271"/>
      <c r="C279" s="272"/>
    </row>
    <row r="280" ht="28.5" customHeight="1" spans="1:3">
      <c r="A280" s="270"/>
      <c r="B280" s="271"/>
      <c r="C280" s="272"/>
    </row>
    <row r="281" ht="28.5" customHeight="1" spans="1:3">
      <c r="A281" s="270"/>
      <c r="B281" s="271"/>
      <c r="C281" s="272"/>
    </row>
    <row r="282" ht="28.5" customHeight="1" spans="1:3">
      <c r="A282" s="270"/>
      <c r="B282" s="271"/>
      <c r="C282" s="272"/>
    </row>
    <row r="283" ht="28.5" customHeight="1" spans="1:3">
      <c r="A283" s="270"/>
      <c r="B283" s="271"/>
      <c r="C283" s="272"/>
    </row>
    <row r="284" ht="28.5" customHeight="1" spans="1:3">
      <c r="A284" s="270"/>
      <c r="B284" s="271"/>
      <c r="C284" s="272"/>
    </row>
    <row r="285" ht="28.5" customHeight="1" spans="1:3">
      <c r="A285" s="270"/>
      <c r="B285" s="271"/>
      <c r="C285" s="272"/>
    </row>
    <row r="286" ht="28.5" customHeight="1" spans="1:3">
      <c r="A286" s="270"/>
      <c r="B286" s="271"/>
      <c r="C286" s="272"/>
    </row>
    <row r="287" ht="28.5" customHeight="1" spans="1:3">
      <c r="A287" s="270"/>
      <c r="B287" s="271"/>
      <c r="C287" s="272"/>
    </row>
    <row r="288" ht="28.5" customHeight="1" spans="1:3">
      <c r="A288" s="270"/>
      <c r="B288" s="271"/>
      <c r="C288" s="272"/>
    </row>
    <row r="289" ht="28.5" customHeight="1" spans="1:3">
      <c r="A289" s="270"/>
      <c r="B289" s="271"/>
      <c r="C289" s="272"/>
    </row>
    <row r="290" ht="28.5" customHeight="1" spans="1:3">
      <c r="A290" s="270"/>
      <c r="B290" s="271"/>
      <c r="C290" s="272"/>
    </row>
    <row r="291" ht="28.5" customHeight="1" spans="1:3">
      <c r="A291" s="270"/>
      <c r="B291" s="271"/>
      <c r="C291" s="272"/>
    </row>
    <row r="292" ht="28.5" customHeight="1" spans="1:3">
      <c r="A292" s="270"/>
      <c r="B292" s="271"/>
      <c r="C292" s="272"/>
    </row>
    <row r="293" ht="28.5" customHeight="1" spans="1:3">
      <c r="A293" s="270"/>
      <c r="B293" s="271"/>
      <c r="C293" s="272"/>
    </row>
    <row r="294" ht="28.5" customHeight="1" spans="1:3">
      <c r="A294" s="270"/>
      <c r="B294" s="271"/>
      <c r="C294" s="272"/>
    </row>
    <row r="295" ht="28.5" customHeight="1" spans="1:3">
      <c r="A295" s="270"/>
      <c r="B295" s="271"/>
      <c r="C295" s="272"/>
    </row>
    <row r="296" ht="28.5" customHeight="1" spans="1:3">
      <c r="A296" s="270"/>
      <c r="B296" s="271"/>
      <c r="C296" s="272"/>
    </row>
    <row r="297" ht="28.5" customHeight="1" spans="1:3">
      <c r="A297" s="270"/>
      <c r="B297" s="271"/>
      <c r="C297" s="272"/>
    </row>
    <row r="298" ht="28.5" customHeight="1" spans="1:3">
      <c r="A298" s="270"/>
      <c r="B298" s="271"/>
      <c r="C298" s="272"/>
    </row>
    <row r="299" ht="28.5" customHeight="1" spans="1:3">
      <c r="A299" s="270"/>
      <c r="B299" s="271"/>
      <c r="C299" s="272"/>
    </row>
    <row r="300" ht="28.5" customHeight="1" spans="1:3">
      <c r="A300" s="270"/>
      <c r="B300" s="271"/>
      <c r="C300" s="272"/>
    </row>
    <row r="301" ht="28.5" customHeight="1" spans="1:3">
      <c r="A301" s="270"/>
      <c r="B301" s="271"/>
      <c r="C301" s="272"/>
    </row>
    <row r="302" ht="28.5" customHeight="1" spans="1:3">
      <c r="A302" s="270"/>
      <c r="B302" s="271"/>
      <c r="C302" s="272"/>
    </row>
    <row r="303" ht="28.5" customHeight="1" spans="1:3">
      <c r="A303" s="270"/>
      <c r="B303" s="271"/>
      <c r="C303" s="272"/>
    </row>
    <row r="304" ht="28.5" customHeight="1" spans="1:3">
      <c r="A304" s="270"/>
      <c r="B304" s="271"/>
      <c r="C304" s="272"/>
    </row>
    <row r="305" ht="28.5" customHeight="1" spans="1:3">
      <c r="A305" s="270"/>
      <c r="B305" s="271"/>
      <c r="C305" s="272"/>
    </row>
    <row r="306" ht="28.5" customHeight="1" spans="1:3">
      <c r="A306" s="270"/>
      <c r="B306" s="271"/>
      <c r="C306" s="272"/>
    </row>
    <row r="307" ht="28.5" customHeight="1" spans="1:3">
      <c r="A307" s="270"/>
      <c r="B307" s="271"/>
      <c r="C307" s="272"/>
    </row>
    <row r="308" ht="28.5" customHeight="1" spans="1:3">
      <c r="A308" s="270"/>
      <c r="B308" s="271"/>
      <c r="C308" s="272"/>
    </row>
    <row r="309" ht="28.5" customHeight="1" spans="1:3">
      <c r="A309" s="270"/>
      <c r="B309" s="271"/>
      <c r="C309" s="272"/>
    </row>
    <row r="310" ht="28.5" customHeight="1" spans="1:3">
      <c r="A310" s="270"/>
      <c r="B310" s="271"/>
      <c r="C310" s="272"/>
    </row>
    <row r="311" ht="28.5" customHeight="1" spans="1:3">
      <c r="A311" s="270"/>
      <c r="B311" s="271"/>
      <c r="C311" s="272"/>
    </row>
    <row r="312" ht="28.5" customHeight="1" spans="1:3">
      <c r="A312" s="270"/>
      <c r="B312" s="271"/>
      <c r="C312" s="272"/>
    </row>
    <row r="313" ht="28.5" customHeight="1" spans="1:3">
      <c r="A313" s="270"/>
      <c r="B313" s="271"/>
      <c r="C313" s="272"/>
    </row>
    <row r="314" ht="28.5" customHeight="1" spans="1:3">
      <c r="A314" s="270"/>
      <c r="B314" s="271"/>
      <c r="C314" s="272"/>
    </row>
    <row r="315" ht="28.5" customHeight="1" spans="1:3">
      <c r="A315" s="270"/>
      <c r="B315" s="271"/>
      <c r="C315" s="272"/>
    </row>
    <row r="316" ht="28.5" customHeight="1" spans="1:3">
      <c r="A316" s="270"/>
      <c r="B316" s="271"/>
      <c r="C316" s="272"/>
    </row>
    <row r="317" ht="28.5" customHeight="1" spans="1:3">
      <c r="A317" s="270"/>
      <c r="B317" s="271"/>
      <c r="C317" s="272"/>
    </row>
    <row r="318" ht="28.5" customHeight="1" spans="1:3">
      <c r="A318" s="270"/>
      <c r="B318" s="271"/>
      <c r="C318" s="272"/>
    </row>
    <row r="319" ht="28.5" customHeight="1" spans="1:3">
      <c r="A319" s="270"/>
      <c r="B319" s="271"/>
      <c r="C319" s="272"/>
    </row>
    <row r="320" ht="28.5" customHeight="1" spans="1:3">
      <c r="A320" s="270"/>
      <c r="B320" s="271"/>
      <c r="C320" s="272"/>
    </row>
    <row r="321" ht="28.5" customHeight="1" spans="1:3">
      <c r="A321" s="270"/>
      <c r="B321" s="271"/>
      <c r="C321" s="272"/>
    </row>
    <row r="322" ht="28.5" customHeight="1" spans="1:3">
      <c r="A322" s="270"/>
      <c r="B322" s="271"/>
      <c r="C322" s="272"/>
    </row>
    <row r="323" ht="28.5" customHeight="1" spans="1:3">
      <c r="A323" s="270"/>
      <c r="B323" s="271"/>
      <c r="C323" s="272"/>
    </row>
    <row r="324" ht="28.5" customHeight="1" spans="1:3">
      <c r="A324" s="270"/>
      <c r="B324" s="271"/>
      <c r="C324" s="272"/>
    </row>
    <row r="325" ht="28.5" customHeight="1" spans="1:3">
      <c r="A325" s="270"/>
      <c r="B325" s="271"/>
      <c r="C325" s="272"/>
    </row>
    <row r="326" ht="28.5" customHeight="1" spans="1:3">
      <c r="A326" s="270"/>
      <c r="B326" s="271"/>
      <c r="C326" s="272"/>
    </row>
    <row r="327" ht="28.5" customHeight="1" spans="1:3">
      <c r="A327" s="270"/>
      <c r="B327" s="271"/>
      <c r="C327" s="272"/>
    </row>
    <row r="328" ht="28.5" customHeight="1" spans="1:3">
      <c r="A328" s="270"/>
      <c r="B328" s="271"/>
      <c r="C328" s="272"/>
    </row>
    <row r="329" ht="28.5" customHeight="1" spans="1:3">
      <c r="A329" s="270"/>
      <c r="B329" s="271"/>
      <c r="C329" s="272"/>
    </row>
    <row r="330" ht="28.5" customHeight="1" spans="1:3">
      <c r="A330" s="270"/>
      <c r="B330" s="271"/>
      <c r="C330" s="272"/>
    </row>
    <row r="331" ht="28.5" customHeight="1" spans="1:3">
      <c r="A331" s="270"/>
      <c r="B331" s="271"/>
      <c r="C331" s="272"/>
    </row>
    <row r="332" ht="28.5" customHeight="1" spans="1:3">
      <c r="A332" s="270"/>
      <c r="B332" s="271"/>
      <c r="C332" s="272"/>
    </row>
    <row r="333" ht="28.5" customHeight="1" spans="1:3">
      <c r="A333" s="270"/>
      <c r="B333" s="271"/>
      <c r="C333" s="272"/>
    </row>
    <row r="334" ht="28.5" customHeight="1" spans="1:3">
      <c r="A334" s="270"/>
      <c r="B334" s="271"/>
      <c r="C334" s="272"/>
    </row>
    <row r="335" ht="28.5" customHeight="1" spans="1:3">
      <c r="A335" s="270"/>
      <c r="B335" s="271"/>
      <c r="C335" s="272"/>
    </row>
    <row r="336" ht="28.5" customHeight="1" spans="1:3">
      <c r="A336" s="270"/>
      <c r="B336" s="271"/>
      <c r="C336" s="272"/>
    </row>
    <row r="337" ht="28.5" customHeight="1" spans="1:3">
      <c r="A337" s="270"/>
      <c r="B337" s="271"/>
      <c r="C337" s="272"/>
    </row>
    <row r="338" ht="28.5" customHeight="1" spans="1:3">
      <c r="A338" s="270"/>
      <c r="B338" s="271"/>
      <c r="C338" s="272"/>
    </row>
    <row r="339" ht="28.5" customHeight="1" spans="1:3">
      <c r="A339" s="270"/>
      <c r="B339" s="271"/>
      <c r="C339" s="272"/>
    </row>
    <row r="340" ht="28.5" customHeight="1" spans="1:3">
      <c r="A340" s="270"/>
      <c r="B340" s="271"/>
      <c r="C340" s="272"/>
    </row>
    <row r="341" ht="28.5" customHeight="1" spans="1:3">
      <c r="A341" s="270"/>
      <c r="B341" s="271"/>
      <c r="C341" s="272"/>
    </row>
    <row r="342" ht="28.5" customHeight="1" spans="1:3">
      <c r="A342" s="270"/>
      <c r="B342" s="271"/>
      <c r="C342" s="272"/>
    </row>
    <row r="343" ht="28.5" customHeight="1" spans="1:3">
      <c r="A343" s="270"/>
      <c r="B343" s="271"/>
      <c r="C343" s="272"/>
    </row>
    <row r="344" ht="28.5" customHeight="1" spans="1:3">
      <c r="A344" s="270"/>
      <c r="B344" s="271"/>
      <c r="C344" s="272"/>
    </row>
    <row r="345" ht="28.5" customHeight="1" spans="1:3">
      <c r="A345" s="270"/>
      <c r="B345" s="271"/>
      <c r="C345" s="272"/>
    </row>
    <row r="346" ht="28.5" customHeight="1" spans="1:3">
      <c r="A346" s="270"/>
      <c r="B346" s="271"/>
      <c r="C346" s="272"/>
    </row>
    <row r="347" ht="28.5" customHeight="1" spans="1:3">
      <c r="A347" s="270"/>
      <c r="B347" s="271"/>
      <c r="C347" s="272"/>
    </row>
    <row r="348" ht="28.5" customHeight="1" spans="1:3">
      <c r="A348" s="270"/>
      <c r="B348" s="271"/>
      <c r="C348" s="272"/>
    </row>
    <row r="349" ht="28.5" customHeight="1" spans="1:3">
      <c r="A349" s="270"/>
      <c r="B349" s="271"/>
      <c r="C349" s="272"/>
    </row>
    <row r="350" ht="28.5" customHeight="1" spans="1:3">
      <c r="A350" s="270"/>
      <c r="B350" s="271"/>
      <c r="C350" s="272"/>
    </row>
    <row r="351" ht="28.5" customHeight="1" spans="1:3">
      <c r="A351" s="270"/>
      <c r="B351" s="271"/>
      <c r="C351" s="272"/>
    </row>
    <row r="352" ht="28.5" customHeight="1" spans="1:3">
      <c r="A352" s="270"/>
      <c r="B352" s="271"/>
      <c r="C352" s="272"/>
    </row>
    <row r="353" ht="28.5" customHeight="1" spans="1:3">
      <c r="A353" s="270"/>
      <c r="B353" s="271"/>
      <c r="C353" s="272"/>
    </row>
    <row r="354" ht="28.5" customHeight="1" spans="1:3">
      <c r="A354" s="270"/>
      <c r="B354" s="271"/>
      <c r="C354" s="272"/>
    </row>
    <row r="355" ht="28.5" customHeight="1" spans="1:3">
      <c r="A355" s="270"/>
      <c r="B355" s="271"/>
      <c r="C355" s="272"/>
    </row>
    <row r="356" ht="28.5" customHeight="1" spans="1:3">
      <c r="A356" s="270"/>
      <c r="B356" s="271"/>
      <c r="C356" s="272"/>
    </row>
    <row r="357" ht="28.5" customHeight="1" spans="1:3">
      <c r="A357" s="270"/>
      <c r="B357" s="271"/>
      <c r="C357" s="272"/>
    </row>
    <row r="358" ht="28.5" customHeight="1" spans="1:3">
      <c r="A358" s="270"/>
      <c r="B358" s="271"/>
      <c r="C358" s="272"/>
    </row>
    <row r="359" ht="28.5" customHeight="1" spans="1:3">
      <c r="A359" s="270"/>
      <c r="B359" s="271"/>
      <c r="C359" s="272"/>
    </row>
    <row r="360" ht="28.5" customHeight="1" spans="1:3">
      <c r="A360" s="270"/>
      <c r="B360" s="271"/>
      <c r="C360" s="272"/>
    </row>
    <row r="361" ht="28.5" customHeight="1" spans="1:3">
      <c r="A361" s="270"/>
      <c r="B361" s="271"/>
      <c r="C361" s="272"/>
    </row>
    <row r="362" ht="28.5" customHeight="1" spans="1:3">
      <c r="A362" s="270"/>
      <c r="B362" s="271"/>
      <c r="C362" s="272"/>
    </row>
    <row r="363" ht="28.5" customHeight="1" spans="1:3">
      <c r="A363" s="270"/>
      <c r="B363" s="271"/>
      <c r="C363" s="272"/>
    </row>
    <row r="364" ht="28.5" customHeight="1" spans="1:3">
      <c r="A364" s="270"/>
      <c r="B364" s="271"/>
      <c r="C364" s="272"/>
    </row>
    <row r="365" ht="28.5" customHeight="1" spans="1:3">
      <c r="A365" s="270"/>
      <c r="B365" s="271"/>
      <c r="C365" s="272"/>
    </row>
    <row r="366" ht="28.5" customHeight="1" spans="1:3">
      <c r="A366" s="270"/>
      <c r="B366" s="271"/>
      <c r="C366" s="272"/>
    </row>
    <row r="367" ht="28.5" customHeight="1" spans="1:3">
      <c r="A367" s="270"/>
      <c r="B367" s="271"/>
      <c r="C367" s="272"/>
    </row>
    <row r="368" ht="28.5" customHeight="1" spans="1:3">
      <c r="A368" s="270"/>
      <c r="B368" s="271"/>
      <c r="C368" s="272"/>
    </row>
    <row r="369" ht="28.5" customHeight="1" spans="1:3">
      <c r="A369" s="270"/>
      <c r="B369" s="271"/>
      <c r="C369" s="272"/>
    </row>
    <row r="370" ht="28.5" customHeight="1" spans="1:3">
      <c r="A370" s="270"/>
      <c r="B370" s="271"/>
      <c r="C370" s="272"/>
    </row>
    <row r="371" ht="28.5" customHeight="1" spans="1:3">
      <c r="A371" s="270"/>
      <c r="B371" s="271"/>
      <c r="C371" s="272"/>
    </row>
    <row r="372" ht="28.5" customHeight="1" spans="1:3">
      <c r="A372" s="270"/>
      <c r="B372" s="271"/>
      <c r="C372" s="272"/>
    </row>
    <row r="373" ht="28.5" customHeight="1" spans="1:3">
      <c r="A373" s="270"/>
      <c r="B373" s="271"/>
      <c r="C373" s="272"/>
    </row>
    <row r="374" ht="28.5" customHeight="1" spans="1:3">
      <c r="A374" s="270"/>
      <c r="B374" s="271"/>
      <c r="C374" s="272"/>
    </row>
    <row r="375" ht="28.5" customHeight="1" spans="1:3">
      <c r="A375" s="270"/>
      <c r="B375" s="271"/>
      <c r="C375" s="272"/>
    </row>
    <row r="376" ht="28.5" customHeight="1" spans="1:3">
      <c r="A376" s="270"/>
      <c r="B376" s="271"/>
      <c r="C376" s="272"/>
    </row>
    <row r="377" ht="28.5" customHeight="1" spans="1:3">
      <c r="A377" s="270"/>
      <c r="B377" s="271"/>
      <c r="C377" s="272"/>
    </row>
    <row r="378" ht="28.5" customHeight="1" spans="1:3">
      <c r="A378" s="270"/>
      <c r="B378" s="271"/>
      <c r="C378" s="272"/>
    </row>
    <row r="379" ht="28.5" customHeight="1" spans="1:3">
      <c r="A379" s="270"/>
      <c r="B379" s="271"/>
      <c r="C379" s="272"/>
    </row>
    <row r="380" ht="28.5" customHeight="1" spans="1:3">
      <c r="A380" s="270"/>
      <c r="B380" s="271"/>
      <c r="C380" s="272"/>
    </row>
    <row r="381" ht="28.5" customHeight="1" spans="1:3">
      <c r="A381" s="270"/>
      <c r="B381" s="271"/>
      <c r="C381" s="272"/>
    </row>
    <row r="382" ht="28.5" customHeight="1" spans="1:3">
      <c r="A382" s="270"/>
      <c r="B382" s="271"/>
      <c r="C382" s="272"/>
    </row>
    <row r="383" ht="28.5" customHeight="1" spans="1:3">
      <c r="A383" s="270"/>
      <c r="B383" s="271"/>
      <c r="C383" s="272"/>
    </row>
    <row r="384" ht="28.5" customHeight="1" spans="1:3">
      <c r="A384" s="270"/>
      <c r="B384" s="271"/>
      <c r="C384" s="272"/>
    </row>
    <row r="385" ht="28.5" customHeight="1" spans="1:3">
      <c r="A385" s="270"/>
      <c r="B385" s="271"/>
      <c r="C385" s="272"/>
    </row>
    <row r="386" ht="28.5" customHeight="1" spans="1:3">
      <c r="A386" s="270"/>
      <c r="B386" s="271"/>
      <c r="C386" s="272"/>
    </row>
    <row r="387" ht="28.5" customHeight="1" spans="1:3">
      <c r="A387" s="270"/>
      <c r="B387" s="271"/>
      <c r="C387" s="272"/>
    </row>
    <row r="388" ht="28.5" customHeight="1" spans="1:3">
      <c r="A388" s="270"/>
      <c r="B388" s="271"/>
      <c r="C388" s="272"/>
    </row>
    <row r="389" ht="28.5" customHeight="1" spans="1:3">
      <c r="A389" s="270"/>
      <c r="B389" s="271"/>
      <c r="C389" s="272"/>
    </row>
    <row r="390" ht="28.5" customHeight="1" spans="1:3">
      <c r="A390" s="270"/>
      <c r="B390" s="271"/>
      <c r="C390" s="272"/>
    </row>
    <row r="391" ht="28.5" customHeight="1" spans="1:3">
      <c r="A391" s="270"/>
      <c r="B391" s="271"/>
      <c r="C391" s="272"/>
    </row>
    <row r="392" ht="28.5" customHeight="1" spans="1:3">
      <c r="A392" s="270"/>
      <c r="B392" s="271"/>
      <c r="C392" s="272"/>
    </row>
    <row r="393" ht="28.5" customHeight="1" spans="1:3">
      <c r="A393" s="270"/>
      <c r="B393" s="271"/>
      <c r="C393" s="272"/>
    </row>
    <row r="394" ht="28.5" customHeight="1" spans="1:3">
      <c r="A394" s="270"/>
      <c r="B394" s="271"/>
      <c r="C394" s="272"/>
    </row>
    <row r="395" ht="28.5" customHeight="1" spans="1:3">
      <c r="A395" s="270"/>
      <c r="B395" s="271"/>
      <c r="C395" s="272"/>
    </row>
    <row r="396" ht="28.5" customHeight="1" spans="1:3">
      <c r="A396" s="270"/>
      <c r="B396" s="271"/>
      <c r="C396" s="272"/>
    </row>
    <row r="397" ht="28.5" customHeight="1" spans="1:3">
      <c r="A397" s="270"/>
      <c r="B397" s="271"/>
      <c r="C397" s="272"/>
    </row>
    <row r="398" ht="28.5" customHeight="1" spans="1:3">
      <c r="A398" s="270"/>
      <c r="B398" s="271"/>
      <c r="C398" s="272"/>
    </row>
    <row r="399" ht="28.5" customHeight="1" spans="1:3">
      <c r="A399" s="270"/>
      <c r="B399" s="271"/>
      <c r="C399" s="272"/>
    </row>
    <row r="400" ht="28.5" customHeight="1" spans="1:3">
      <c r="A400" s="270"/>
      <c r="B400" s="271"/>
      <c r="C400" s="272"/>
    </row>
    <row r="401" ht="28.5" customHeight="1" spans="1:3">
      <c r="A401" s="270"/>
      <c r="B401" s="271"/>
      <c r="C401" s="272"/>
    </row>
    <row r="402" ht="28.5" customHeight="1" spans="1:3">
      <c r="A402" s="270"/>
      <c r="B402" s="271"/>
      <c r="C402" s="272"/>
    </row>
    <row r="403" ht="28.5" customHeight="1" spans="1:3">
      <c r="A403" s="270"/>
      <c r="B403" s="271"/>
      <c r="C403" s="272"/>
    </row>
    <row r="404" ht="28.5" customHeight="1" spans="1:3">
      <c r="A404" s="270"/>
      <c r="B404" s="271"/>
      <c r="C404" s="272"/>
    </row>
    <row r="405" ht="28.5" customHeight="1" spans="1:3">
      <c r="A405" s="270"/>
      <c r="B405" s="271"/>
      <c r="C405" s="272"/>
    </row>
    <row r="406" ht="28.5" customHeight="1" spans="1:3">
      <c r="A406" s="270"/>
      <c r="B406" s="271"/>
      <c r="C406" s="272"/>
    </row>
    <row r="407" ht="28.5" customHeight="1" spans="1:3">
      <c r="A407" s="270"/>
      <c r="B407" s="271"/>
      <c r="C407" s="272"/>
    </row>
    <row r="408" ht="28.5" customHeight="1" spans="1:3">
      <c r="A408" s="270"/>
      <c r="B408" s="271"/>
      <c r="C408" s="272"/>
    </row>
    <row r="409" ht="28.5" customHeight="1" spans="1:3">
      <c r="A409" s="270"/>
      <c r="B409" s="271"/>
      <c r="C409" s="272"/>
    </row>
    <row r="410" ht="28.5" customHeight="1" spans="1:3">
      <c r="A410" s="270"/>
      <c r="B410" s="271"/>
      <c r="C410" s="272"/>
    </row>
    <row r="411" ht="28.5" customHeight="1" spans="1:3">
      <c r="A411" s="270"/>
      <c r="B411" s="271"/>
      <c r="C411" s="272"/>
    </row>
    <row r="412" ht="28.5" customHeight="1" spans="1:3">
      <c r="A412" s="270"/>
      <c r="B412" s="271"/>
      <c r="C412" s="272"/>
    </row>
    <row r="413" ht="28.5" customHeight="1" spans="1:3">
      <c r="A413" s="270"/>
      <c r="B413" s="271"/>
      <c r="C413" s="272"/>
    </row>
    <row r="414" ht="28.5" customHeight="1" spans="1:3">
      <c r="A414" s="270"/>
      <c r="B414" s="271"/>
      <c r="C414" s="272"/>
    </row>
    <row r="415" ht="28.5" customHeight="1" spans="1:3">
      <c r="A415" s="270"/>
      <c r="B415" s="271"/>
      <c r="C415" s="272"/>
    </row>
    <row r="416" ht="28.5" customHeight="1" spans="1:3">
      <c r="A416" s="270"/>
      <c r="B416" s="271"/>
      <c r="C416" s="272"/>
    </row>
    <row r="417" ht="28.5" customHeight="1" spans="1:3">
      <c r="A417" s="270"/>
      <c r="B417" s="271"/>
      <c r="C417" s="272"/>
    </row>
    <row r="418" ht="28.5" customHeight="1" spans="1:3">
      <c r="A418" s="270"/>
      <c r="B418" s="271"/>
      <c r="C418" s="272"/>
    </row>
    <row r="419" ht="28.5" customHeight="1" spans="1:3">
      <c r="A419" s="270"/>
      <c r="B419" s="271"/>
      <c r="C419" s="272"/>
    </row>
    <row r="420" ht="28.5" customHeight="1" spans="1:3">
      <c r="A420" s="270"/>
      <c r="B420" s="271"/>
      <c r="C420" s="272"/>
    </row>
    <row r="421" ht="28.5" customHeight="1" spans="1:3">
      <c r="A421" s="270"/>
      <c r="B421" s="271"/>
      <c r="C421" s="272"/>
    </row>
    <row r="422" ht="28.5" customHeight="1" spans="1:3">
      <c r="A422" s="270"/>
      <c r="B422" s="271"/>
      <c r="C422" s="272"/>
    </row>
    <row r="423" ht="28.5" customHeight="1" spans="1:3">
      <c r="A423" s="270"/>
      <c r="B423" s="271"/>
      <c r="C423" s="272"/>
    </row>
    <row r="424" ht="28.5" customHeight="1" spans="1:3">
      <c r="A424" s="270"/>
      <c r="B424" s="271"/>
      <c r="C424" s="272"/>
    </row>
    <row r="425" ht="28.5" customHeight="1" spans="1:3">
      <c r="A425" s="270"/>
      <c r="B425" s="271"/>
      <c r="C425" s="272"/>
    </row>
    <row r="426" ht="28.5" customHeight="1" spans="1:3">
      <c r="A426" s="270"/>
      <c r="B426" s="271"/>
      <c r="C426" s="272"/>
    </row>
    <row r="427" ht="28.5" customHeight="1" spans="1:3">
      <c r="A427" s="270"/>
      <c r="B427" s="271"/>
      <c r="C427" s="272"/>
    </row>
    <row r="428" ht="28.5" customHeight="1" spans="1:3">
      <c r="A428" s="270"/>
      <c r="B428" s="271"/>
      <c r="C428" s="272"/>
    </row>
    <row r="429" ht="28.5" customHeight="1" spans="1:3">
      <c r="A429" s="270"/>
      <c r="B429" s="271"/>
      <c r="C429" s="272"/>
    </row>
    <row r="430" ht="28.5" customHeight="1" spans="1:3">
      <c r="A430" s="270"/>
      <c r="B430" s="271"/>
      <c r="C430" s="272"/>
    </row>
    <row r="431" ht="28.5" customHeight="1" spans="1:3">
      <c r="A431" s="270"/>
      <c r="B431" s="271"/>
      <c r="C431" s="272"/>
    </row>
    <row r="432" ht="28.5" customHeight="1" spans="1:3">
      <c r="A432" s="270"/>
      <c r="B432" s="271"/>
      <c r="C432" s="272"/>
    </row>
    <row r="433" ht="28.5" customHeight="1" spans="1:3">
      <c r="A433" s="270"/>
      <c r="B433" s="271"/>
      <c r="C433" s="272"/>
    </row>
    <row r="434" ht="28.5" customHeight="1" spans="1:3">
      <c r="A434" s="270"/>
      <c r="B434" s="271"/>
      <c r="C434" s="272"/>
    </row>
    <row r="435" ht="28.5" customHeight="1" spans="1:3">
      <c r="A435" s="270"/>
      <c r="B435" s="271"/>
      <c r="C435" s="272"/>
    </row>
    <row r="436" ht="28.5" customHeight="1" spans="1:3">
      <c r="A436" s="270"/>
      <c r="B436" s="271"/>
      <c r="C436" s="272"/>
    </row>
    <row r="437" ht="28.5" customHeight="1" spans="1:3">
      <c r="A437" s="270"/>
      <c r="B437" s="271"/>
      <c r="C437" s="272"/>
    </row>
    <row r="438" ht="28.5" customHeight="1" spans="1:3">
      <c r="A438" s="270"/>
      <c r="B438" s="271"/>
      <c r="C438" s="272"/>
    </row>
    <row r="439" ht="28.5" customHeight="1" spans="1:3">
      <c r="A439" s="270"/>
      <c r="B439" s="271"/>
      <c r="C439" s="272"/>
    </row>
    <row r="440" ht="28.5" customHeight="1" spans="1:3">
      <c r="A440" s="270"/>
      <c r="B440" s="271"/>
      <c r="C440" s="272"/>
    </row>
    <row r="441" ht="28.5" customHeight="1" spans="1:3">
      <c r="A441" s="270"/>
      <c r="B441" s="271"/>
      <c r="C441" s="272"/>
    </row>
    <row r="442" ht="28.5" customHeight="1" spans="1:3">
      <c r="A442" s="270"/>
      <c r="B442" s="271"/>
      <c r="C442" s="272"/>
    </row>
    <row r="443" ht="28.5" customHeight="1" spans="1:3">
      <c r="A443" s="270"/>
      <c r="B443" s="271"/>
      <c r="C443" s="272"/>
    </row>
    <row r="444" ht="28.5" customHeight="1" spans="1:3">
      <c r="A444" s="270"/>
      <c r="B444" s="271"/>
      <c r="C444" s="272"/>
    </row>
    <row r="445" ht="28.5" customHeight="1" spans="1:3">
      <c r="A445" s="270"/>
      <c r="B445" s="271"/>
      <c r="C445" s="272"/>
    </row>
    <row r="446" ht="28.5" customHeight="1" spans="1:3">
      <c r="A446" s="270"/>
      <c r="B446" s="271"/>
      <c r="C446" s="272"/>
    </row>
    <row r="447" ht="28.5" customHeight="1" spans="1:3">
      <c r="A447" s="270"/>
      <c r="B447" s="271"/>
      <c r="C447" s="272"/>
    </row>
    <row r="448" ht="28.5" customHeight="1" spans="1:3">
      <c r="A448" s="270"/>
      <c r="B448" s="271"/>
      <c r="C448" s="272"/>
    </row>
    <row r="449" ht="28.5" customHeight="1" spans="1:3">
      <c r="A449" s="270"/>
      <c r="B449" s="271"/>
      <c r="C449" s="272"/>
    </row>
    <row r="450" ht="28.5" customHeight="1" spans="1:3">
      <c r="A450" s="270"/>
      <c r="B450" s="271"/>
      <c r="C450" s="272"/>
    </row>
    <row r="451" ht="28.5" customHeight="1" spans="1:3">
      <c r="A451" s="270"/>
      <c r="B451" s="271"/>
      <c r="C451" s="272"/>
    </row>
    <row r="452" ht="28.5" customHeight="1" spans="1:3">
      <c r="A452" s="270"/>
      <c r="B452" s="271"/>
      <c r="C452" s="272"/>
    </row>
    <row r="453" ht="28.5" customHeight="1" spans="1:3">
      <c r="A453" s="270"/>
      <c r="B453" s="271"/>
      <c r="C453" s="272"/>
    </row>
    <row r="454" ht="28.5" customHeight="1" spans="1:3">
      <c r="A454" s="270"/>
      <c r="B454" s="271"/>
      <c r="C454" s="272"/>
    </row>
    <row r="455" ht="28.5" customHeight="1" spans="1:3">
      <c r="A455" s="270"/>
      <c r="B455" s="271"/>
      <c r="C455" s="272"/>
    </row>
    <row r="456" ht="28.5" customHeight="1" spans="1:3">
      <c r="A456" s="270"/>
      <c r="B456" s="271"/>
      <c r="C456" s="272"/>
    </row>
    <row r="457" ht="28.5" customHeight="1" spans="1:3">
      <c r="A457" s="270"/>
      <c r="B457" s="271"/>
      <c r="C457" s="272"/>
    </row>
    <row r="458" ht="28.5" customHeight="1" spans="1:3">
      <c r="A458" s="270"/>
      <c r="B458" s="271"/>
      <c r="C458" s="272"/>
    </row>
    <row r="459" ht="28.5" customHeight="1" spans="1:3">
      <c r="A459" s="270"/>
      <c r="B459" s="271"/>
      <c r="C459" s="272"/>
    </row>
    <row r="460" ht="28.5" customHeight="1" spans="1:3">
      <c r="A460" s="270"/>
      <c r="B460" s="271"/>
      <c r="C460" s="272"/>
    </row>
    <row r="461" ht="28.5" customHeight="1" spans="1:3">
      <c r="A461" s="270"/>
      <c r="B461" s="271"/>
      <c r="C461" s="272"/>
    </row>
    <row r="462" ht="28.5" customHeight="1" spans="1:3">
      <c r="A462" s="270"/>
      <c r="B462" s="271"/>
      <c r="C462" s="272"/>
    </row>
    <row r="463" ht="28.5" customHeight="1" spans="1:3">
      <c r="A463" s="270"/>
      <c r="B463" s="271"/>
      <c r="C463" s="272"/>
    </row>
    <row r="464" ht="28.5" customHeight="1" spans="1:3">
      <c r="A464" s="270"/>
      <c r="B464" s="271"/>
      <c r="C464" s="272"/>
    </row>
    <row r="465" ht="28.5" customHeight="1" spans="1:3">
      <c r="A465" s="270"/>
      <c r="B465" s="271"/>
      <c r="C465" s="272"/>
    </row>
    <row r="466" ht="28.5" customHeight="1" spans="1:3">
      <c r="A466" s="270"/>
      <c r="B466" s="271"/>
      <c r="C466" s="272"/>
    </row>
    <row r="467" ht="28.5" customHeight="1" spans="1:3">
      <c r="A467" s="270"/>
      <c r="B467" s="271"/>
      <c r="C467" s="272"/>
    </row>
    <row r="468" ht="28.5" customHeight="1" spans="1:3">
      <c r="A468" s="270"/>
      <c r="B468" s="271"/>
      <c r="C468" s="272"/>
    </row>
    <row r="469" ht="28.5" customHeight="1" spans="1:3">
      <c r="A469" s="270"/>
      <c r="B469" s="271"/>
      <c r="C469" s="272"/>
    </row>
    <row r="470" ht="28.5" customHeight="1" spans="1:3">
      <c r="A470" s="270"/>
      <c r="B470" s="271"/>
      <c r="C470" s="272"/>
    </row>
    <row r="471" ht="28.5" customHeight="1" spans="1:3">
      <c r="A471" s="270"/>
      <c r="B471" s="271"/>
      <c r="C471" s="272"/>
    </row>
    <row r="472" ht="28.5" customHeight="1" spans="1:3">
      <c r="A472" s="270"/>
      <c r="B472" s="271"/>
      <c r="C472" s="272"/>
    </row>
    <row r="473" ht="28.5" customHeight="1" spans="1:3">
      <c r="A473" s="270"/>
      <c r="B473" s="271"/>
      <c r="C473" s="272"/>
    </row>
    <row r="474" ht="28.5" customHeight="1" spans="1:3">
      <c r="A474" s="270"/>
      <c r="B474" s="271"/>
      <c r="C474" s="272"/>
    </row>
    <row r="475" ht="28.5" customHeight="1" spans="1:3">
      <c r="A475" s="270"/>
      <c r="B475" s="271"/>
      <c r="C475" s="272"/>
    </row>
    <row r="476" ht="28.5" customHeight="1" spans="1:3">
      <c r="A476" s="270"/>
      <c r="B476" s="271"/>
      <c r="C476" s="272"/>
    </row>
    <row r="477" ht="28.5" customHeight="1" spans="1:3">
      <c r="A477" s="270"/>
      <c r="B477" s="271"/>
      <c r="C477" s="272"/>
    </row>
    <row r="478" ht="28.5" customHeight="1" spans="1:3">
      <c r="A478" s="270"/>
      <c r="B478" s="271"/>
      <c r="C478" s="272"/>
    </row>
    <row r="479" ht="28.5" customHeight="1" spans="1:3">
      <c r="A479" s="270"/>
      <c r="B479" s="271"/>
      <c r="C479" s="272"/>
    </row>
    <row r="480" ht="28.5" customHeight="1" spans="1:3">
      <c r="A480" s="270"/>
      <c r="B480" s="271"/>
      <c r="C480" s="272"/>
    </row>
    <row r="481" ht="28.5" customHeight="1" spans="1:3">
      <c r="A481" s="270"/>
      <c r="B481" s="271"/>
      <c r="C481" s="272"/>
    </row>
    <row r="482" ht="28.5" customHeight="1" spans="1:3">
      <c r="A482" s="270"/>
      <c r="B482" s="271"/>
      <c r="C482" s="272"/>
    </row>
    <row r="483" ht="28.5" customHeight="1" spans="1:3">
      <c r="A483" s="270"/>
      <c r="B483" s="271"/>
      <c r="C483" s="272"/>
    </row>
    <row r="484" ht="28.5" customHeight="1" spans="1:3">
      <c r="A484" s="270"/>
      <c r="B484" s="271"/>
      <c r="C484" s="272"/>
    </row>
    <row r="485" ht="28.5" customHeight="1" spans="1:3">
      <c r="A485" s="270"/>
      <c r="B485" s="271"/>
      <c r="C485" s="272"/>
    </row>
    <row r="486" ht="28.5" customHeight="1" spans="1:3">
      <c r="A486" s="270"/>
      <c r="B486" s="271"/>
      <c r="C486" s="272"/>
    </row>
    <row r="487" ht="28.5" customHeight="1" spans="1:3">
      <c r="A487" s="270"/>
      <c r="B487" s="271"/>
      <c r="C487" s="272"/>
    </row>
    <row r="488" ht="28.5" customHeight="1" spans="1:3">
      <c r="A488" s="270"/>
      <c r="B488" s="271"/>
      <c r="C488" s="272"/>
    </row>
    <row r="489" ht="28.5" customHeight="1" spans="1:3">
      <c r="A489" s="270"/>
      <c r="B489" s="271"/>
      <c r="C489" s="272"/>
    </row>
    <row r="490" ht="28.5" customHeight="1" spans="1:3">
      <c r="A490" s="270"/>
      <c r="B490" s="271"/>
      <c r="C490" s="272"/>
    </row>
    <row r="491" ht="28.5" customHeight="1" spans="1:3">
      <c r="A491" s="270"/>
      <c r="B491" s="271"/>
      <c r="C491" s="272"/>
    </row>
    <row r="492" ht="28.5" customHeight="1" spans="1:3">
      <c r="A492" s="270"/>
      <c r="B492" s="271"/>
      <c r="C492" s="272"/>
    </row>
    <row r="493" ht="28.5" customHeight="1" spans="1:3">
      <c r="A493" s="270"/>
      <c r="B493" s="271"/>
      <c r="C493" s="272"/>
    </row>
    <row r="494" ht="28.5" customHeight="1" spans="1:3">
      <c r="A494" s="270"/>
      <c r="B494" s="271"/>
      <c r="C494" s="272"/>
    </row>
    <row r="495" ht="28.5" customHeight="1" spans="1:3">
      <c r="A495" s="270"/>
      <c r="B495" s="271"/>
      <c r="C495" s="272"/>
    </row>
    <row r="496" ht="28.5" customHeight="1" spans="1:3">
      <c r="A496" s="270"/>
      <c r="B496" s="271"/>
      <c r="C496" s="272"/>
    </row>
    <row r="497" ht="28.5" customHeight="1" spans="1:3">
      <c r="A497" s="270"/>
      <c r="B497" s="271"/>
      <c r="C497" s="272"/>
    </row>
    <row r="498" ht="28.5" customHeight="1" spans="1:3">
      <c r="A498" s="270"/>
      <c r="B498" s="271"/>
      <c r="C498" s="272"/>
    </row>
    <row r="499" ht="28.5" customHeight="1" spans="1:3">
      <c r="A499" s="270"/>
      <c r="B499" s="271"/>
      <c r="C499" s="272"/>
    </row>
    <row r="500" ht="28.5" customHeight="1" spans="1:3">
      <c r="A500" s="270"/>
      <c r="B500" s="271"/>
      <c r="C500" s="272"/>
    </row>
    <row r="501" ht="28.5" customHeight="1" spans="1:3">
      <c r="A501" s="270"/>
      <c r="B501" s="271"/>
      <c r="C501" s="272"/>
    </row>
    <row r="502" ht="28.5" customHeight="1" spans="1:3">
      <c r="A502" s="270"/>
      <c r="B502" s="271"/>
      <c r="C502" s="272"/>
    </row>
    <row r="503" ht="28.5" customHeight="1" spans="1:3">
      <c r="A503" s="270"/>
      <c r="B503" s="271"/>
      <c r="C503" s="272"/>
    </row>
    <row r="504" ht="28.5" customHeight="1" spans="1:3">
      <c r="A504" s="270"/>
      <c r="B504" s="271"/>
      <c r="C504" s="272"/>
    </row>
    <row r="505" ht="28.5" customHeight="1" spans="1:3">
      <c r="A505" s="270"/>
      <c r="B505" s="271"/>
      <c r="C505" s="272"/>
    </row>
    <row r="506" ht="28.5" customHeight="1" spans="1:3">
      <c r="A506" s="270"/>
      <c r="B506" s="271"/>
      <c r="C506" s="272"/>
    </row>
    <row r="507" ht="28.5" customHeight="1" spans="1:3">
      <c r="A507" s="270"/>
      <c r="B507" s="271"/>
      <c r="C507" s="272"/>
    </row>
    <row r="508" ht="28.5" customHeight="1" spans="1:3">
      <c r="A508" s="270"/>
      <c r="B508" s="271"/>
      <c r="C508" s="272"/>
    </row>
    <row r="509" ht="28.5" customHeight="1" spans="1:3">
      <c r="A509" s="270"/>
      <c r="B509" s="271"/>
      <c r="C509" s="272"/>
    </row>
    <row r="510" ht="28.5" customHeight="1" spans="1:3">
      <c r="A510" s="270"/>
      <c r="B510" s="271"/>
      <c r="C510" s="272"/>
    </row>
    <row r="511" ht="28.5" customHeight="1" spans="1:3">
      <c r="A511" s="270"/>
      <c r="B511" s="271"/>
      <c r="C511" s="272"/>
    </row>
    <row r="512" ht="28.5" customHeight="1" spans="1:3">
      <c r="A512" s="270"/>
      <c r="B512" s="271"/>
      <c r="C512" s="272"/>
    </row>
    <row r="513" ht="28.5" customHeight="1" spans="1:3">
      <c r="A513" s="270"/>
      <c r="B513" s="271"/>
      <c r="C513" s="272"/>
    </row>
    <row r="514" ht="28.5" customHeight="1" spans="1:3">
      <c r="A514" s="270"/>
      <c r="B514" s="271"/>
      <c r="C514" s="272"/>
    </row>
    <row r="515" ht="28.5" customHeight="1" spans="1:3">
      <c r="A515" s="270"/>
      <c r="B515" s="271"/>
      <c r="C515" s="272"/>
    </row>
    <row r="516" ht="28.5" customHeight="1" spans="1:3">
      <c r="A516" s="270"/>
      <c r="B516" s="271"/>
      <c r="C516" s="272"/>
    </row>
    <row r="517" ht="28.5" customHeight="1" spans="1:3">
      <c r="A517" s="270"/>
      <c r="B517" s="271"/>
      <c r="C517" s="272"/>
    </row>
    <row r="518" ht="28.5" customHeight="1" spans="1:3">
      <c r="A518" s="270"/>
      <c r="B518" s="271"/>
      <c r="C518" s="272"/>
    </row>
    <row r="519" ht="28.5" customHeight="1" spans="1:3">
      <c r="A519" s="270"/>
      <c r="B519" s="271"/>
      <c r="C519" s="272"/>
    </row>
    <row r="520" ht="28.5" customHeight="1" spans="1:3">
      <c r="A520" s="270"/>
      <c r="B520" s="271"/>
      <c r="C520" s="272"/>
    </row>
    <row r="521" ht="28.5" customHeight="1" spans="1:3">
      <c r="A521" s="270"/>
      <c r="B521" s="271"/>
      <c r="C521" s="272"/>
    </row>
    <row r="522" ht="28.5" customHeight="1" spans="1:3">
      <c r="A522" s="270"/>
      <c r="B522" s="271"/>
      <c r="C522" s="272"/>
    </row>
    <row r="523" ht="28.5" customHeight="1" spans="1:3">
      <c r="A523" s="270"/>
      <c r="B523" s="271"/>
      <c r="C523" s="272"/>
    </row>
    <row r="524" ht="28.5" customHeight="1" spans="1:3">
      <c r="A524" s="270"/>
      <c r="B524" s="271"/>
      <c r="C524" s="272"/>
    </row>
    <row r="525" ht="28.5" customHeight="1" spans="1:3">
      <c r="A525" s="270"/>
      <c r="B525" s="271"/>
      <c r="C525" s="272"/>
    </row>
    <row r="526" ht="28.5" customHeight="1" spans="1:3">
      <c r="A526" s="270"/>
      <c r="B526" s="271"/>
      <c r="C526" s="272"/>
    </row>
    <row r="527" ht="28.5" customHeight="1" spans="1:3">
      <c r="A527" s="270"/>
      <c r="B527" s="271"/>
      <c r="C527" s="272"/>
    </row>
    <row r="528" ht="28.5" customHeight="1" spans="1:3">
      <c r="A528" s="270"/>
      <c r="B528" s="271"/>
      <c r="C528" s="272"/>
    </row>
    <row r="529" ht="28.5" customHeight="1" spans="1:3">
      <c r="A529" s="270"/>
      <c r="B529" s="271"/>
      <c r="C529" s="272"/>
    </row>
    <row r="530" ht="28.5" customHeight="1" spans="1:3">
      <c r="A530" s="270"/>
      <c r="B530" s="271"/>
      <c r="C530" s="272"/>
    </row>
    <row r="531" ht="28.5" customHeight="1" spans="1:3">
      <c r="A531" s="270"/>
      <c r="B531" s="271"/>
      <c r="C531" s="272"/>
    </row>
    <row r="532" ht="28.5" customHeight="1" spans="1:3">
      <c r="A532" s="270"/>
      <c r="B532" s="271"/>
      <c r="C532" s="272"/>
    </row>
    <row r="533" ht="28.5" customHeight="1" spans="1:3">
      <c r="A533" s="270"/>
      <c r="B533" s="271"/>
      <c r="C533" s="272"/>
    </row>
    <row r="534" ht="28.5" customHeight="1" spans="1:3">
      <c r="A534" s="270"/>
      <c r="B534" s="271"/>
      <c r="C534" s="272"/>
    </row>
    <row r="535" ht="28.5" customHeight="1" spans="1:3">
      <c r="A535" s="270"/>
      <c r="B535" s="271"/>
      <c r="C535" s="272"/>
    </row>
    <row r="536" ht="28.5" customHeight="1" spans="1:3">
      <c r="A536" s="270"/>
      <c r="B536" s="271"/>
      <c r="C536" s="272"/>
    </row>
    <row r="537" ht="28.5" customHeight="1" spans="1:3">
      <c r="A537" s="270"/>
      <c r="B537" s="271"/>
      <c r="C537" s="272"/>
    </row>
    <row r="538" ht="28.5" customHeight="1" spans="1:3">
      <c r="A538" s="270"/>
      <c r="B538" s="271"/>
      <c r="C538" s="272"/>
    </row>
    <row r="539" ht="28.5" customHeight="1" spans="1:3">
      <c r="A539" s="270"/>
      <c r="B539" s="271"/>
      <c r="C539" s="272"/>
    </row>
    <row r="540" ht="28.5" customHeight="1" spans="1:3">
      <c r="A540" s="270"/>
      <c r="B540" s="271"/>
      <c r="C540" s="272"/>
    </row>
    <row r="541" ht="28.5" customHeight="1" spans="1:3">
      <c r="A541" s="270"/>
      <c r="B541" s="271"/>
      <c r="C541" s="272"/>
    </row>
    <row r="542" ht="28.5" customHeight="1" spans="1:3">
      <c r="A542" s="270"/>
      <c r="B542" s="271"/>
      <c r="C542" s="272"/>
    </row>
    <row r="543" ht="28.5" customHeight="1" spans="1:3">
      <c r="A543" s="270"/>
      <c r="B543" s="271"/>
      <c r="C543" s="272"/>
    </row>
    <row r="544" ht="28.5" customHeight="1" spans="1:3">
      <c r="A544" s="270"/>
      <c r="B544" s="271"/>
      <c r="C544" s="272"/>
    </row>
    <row r="545" ht="28.5" customHeight="1" spans="1:3">
      <c r="A545" s="270"/>
      <c r="B545" s="271"/>
      <c r="C545" s="272"/>
    </row>
    <row r="546" ht="28.5" customHeight="1" spans="1:3">
      <c r="A546" s="270"/>
      <c r="B546" s="271"/>
      <c r="C546" s="272"/>
    </row>
    <row r="547" ht="28.5" customHeight="1" spans="1:3">
      <c r="A547" s="270"/>
      <c r="B547" s="271"/>
      <c r="C547" s="272"/>
    </row>
    <row r="548" ht="28.5" customHeight="1" spans="1:3">
      <c r="A548" s="270"/>
      <c r="B548" s="271"/>
      <c r="C548" s="272"/>
    </row>
    <row r="549" ht="28.5" customHeight="1" spans="1:3">
      <c r="A549" s="270"/>
      <c r="B549" s="271"/>
      <c r="C549" s="272"/>
    </row>
    <row r="550" ht="28.5" customHeight="1" spans="1:3">
      <c r="A550" s="270"/>
      <c r="B550" s="271"/>
      <c r="C550" s="272"/>
    </row>
    <row r="551" ht="28.5" customHeight="1" spans="1:3">
      <c r="A551" s="270"/>
      <c r="B551" s="271"/>
      <c r="C551" s="272"/>
    </row>
    <row r="552" ht="28.5" customHeight="1" spans="1:3">
      <c r="A552" s="270"/>
      <c r="B552" s="271"/>
      <c r="C552" s="272"/>
    </row>
    <row r="553" ht="28.5" customHeight="1" spans="1:3">
      <c r="A553" s="270"/>
      <c r="B553" s="271"/>
      <c r="C553" s="272"/>
    </row>
    <row r="554" ht="28.5" customHeight="1" spans="1:3">
      <c r="A554" s="270"/>
      <c r="B554" s="271"/>
      <c r="C554" s="272"/>
    </row>
    <row r="555" ht="28.5" customHeight="1" spans="1:3">
      <c r="A555" s="270"/>
      <c r="B555" s="271"/>
      <c r="C555" s="272"/>
    </row>
    <row r="556" ht="28.5" customHeight="1" spans="1:3">
      <c r="A556" s="270"/>
      <c r="B556" s="271"/>
      <c r="C556" s="272"/>
    </row>
    <row r="557" ht="28.5" customHeight="1" spans="1:3">
      <c r="A557" s="270"/>
      <c r="B557" s="271"/>
      <c r="C557" s="272"/>
    </row>
    <row r="558" ht="28.5" customHeight="1" spans="1:3">
      <c r="A558" s="270"/>
      <c r="B558" s="271"/>
      <c r="C558" s="272"/>
    </row>
    <row r="559" ht="28.5" customHeight="1" spans="1:3">
      <c r="A559" s="270"/>
      <c r="B559" s="271"/>
      <c r="C559" s="272"/>
    </row>
    <row r="560" ht="28.5" customHeight="1" spans="1:3">
      <c r="A560" s="270"/>
      <c r="B560" s="271"/>
      <c r="C560" s="272"/>
    </row>
    <row r="561" ht="28.5" customHeight="1" spans="1:3">
      <c r="A561" s="270"/>
      <c r="B561" s="271"/>
      <c r="C561" s="272"/>
    </row>
    <row r="562" ht="28.5" customHeight="1" spans="1:3">
      <c r="A562" s="270"/>
      <c r="B562" s="271"/>
      <c r="C562" s="272"/>
    </row>
    <row r="563" ht="28.5" customHeight="1" spans="1:3">
      <c r="A563" s="270"/>
      <c r="B563" s="271"/>
      <c r="C563" s="272"/>
    </row>
    <row r="564" ht="28.5" customHeight="1" spans="1:3">
      <c r="A564" s="270"/>
      <c r="B564" s="271"/>
      <c r="C564" s="272"/>
    </row>
    <row r="565" ht="28.5" customHeight="1" spans="1:3">
      <c r="A565" s="270"/>
      <c r="B565" s="271"/>
      <c r="C565" s="272"/>
    </row>
    <row r="566" ht="28.5" customHeight="1" spans="1:3">
      <c r="A566" s="270"/>
      <c r="B566" s="271"/>
      <c r="C566" s="272"/>
    </row>
    <row r="567" ht="28.5" customHeight="1" spans="1:3">
      <c r="A567" s="270"/>
      <c r="B567" s="271"/>
      <c r="C567" s="272"/>
    </row>
    <row r="568" ht="28.5" customHeight="1" spans="1:3">
      <c r="A568" s="270"/>
      <c r="B568" s="271"/>
      <c r="C568" s="272"/>
    </row>
    <row r="569" ht="28.5" customHeight="1" spans="1:3">
      <c r="A569" s="270"/>
      <c r="B569" s="271"/>
      <c r="C569" s="272"/>
    </row>
    <row r="570" ht="28.5" customHeight="1" spans="1:3">
      <c r="A570" s="270"/>
      <c r="B570" s="271"/>
      <c r="C570" s="272"/>
    </row>
    <row r="571" ht="28.5" customHeight="1" spans="1:3">
      <c r="A571" s="270"/>
      <c r="B571" s="271"/>
      <c r="C571" s="272"/>
    </row>
    <row r="572" ht="28.5" customHeight="1" spans="1:3">
      <c r="A572" s="270"/>
      <c r="B572" s="271"/>
      <c r="C572" s="272"/>
    </row>
    <row r="573" ht="28.5" customHeight="1" spans="1:3">
      <c r="A573" s="270"/>
      <c r="B573" s="271"/>
      <c r="C573" s="272"/>
    </row>
    <row r="574" ht="28.5" customHeight="1" spans="1:3">
      <c r="A574" s="270"/>
      <c r="B574" s="271"/>
      <c r="C574" s="272"/>
    </row>
    <row r="575" ht="28.5" customHeight="1" spans="1:3">
      <c r="A575" s="270"/>
      <c r="B575" s="271"/>
      <c r="C575" s="272"/>
    </row>
    <row r="576" ht="28.5" customHeight="1" spans="1:3">
      <c r="A576" s="270"/>
      <c r="B576" s="271"/>
      <c r="C576" s="272"/>
    </row>
    <row r="577" ht="28.5" customHeight="1" spans="1:3">
      <c r="A577" s="270"/>
      <c r="B577" s="271"/>
      <c r="C577" s="272"/>
    </row>
    <row r="578" ht="28.5" customHeight="1" spans="1:3">
      <c r="A578" s="270"/>
      <c r="B578" s="271"/>
      <c r="C578" s="272"/>
    </row>
    <row r="579" ht="28.5" customHeight="1" spans="1:3">
      <c r="A579" s="270"/>
      <c r="B579" s="271"/>
      <c r="C579" s="272"/>
    </row>
    <row r="580" ht="28.5" customHeight="1" spans="1:3">
      <c r="A580" s="270"/>
      <c r="B580" s="271"/>
      <c r="C580" s="272"/>
    </row>
    <row r="581" ht="28.5" customHeight="1" spans="1:3">
      <c r="A581" s="270"/>
      <c r="B581" s="271"/>
      <c r="C581" s="272"/>
    </row>
    <row r="582" ht="28.5" customHeight="1" spans="1:3">
      <c r="A582" s="270"/>
      <c r="B582" s="271"/>
      <c r="C582" s="272"/>
    </row>
    <row r="583" ht="28.5" customHeight="1" spans="1:3">
      <c r="A583" s="270"/>
      <c r="B583" s="271"/>
      <c r="C583" s="272"/>
    </row>
    <row r="584" ht="28.5" customHeight="1" spans="1:3">
      <c r="A584" s="270"/>
      <c r="B584" s="271"/>
      <c r="C584" s="272"/>
    </row>
    <row r="585" ht="28.5" customHeight="1" spans="1:3">
      <c r="A585" s="270"/>
      <c r="B585" s="271"/>
      <c r="C585" s="272"/>
    </row>
    <row r="586" ht="28.5" customHeight="1" spans="1:3">
      <c r="A586" s="270"/>
      <c r="B586" s="271"/>
      <c r="C586" s="272"/>
    </row>
    <row r="587" ht="28.5" customHeight="1" spans="1:3">
      <c r="A587" s="270"/>
      <c r="B587" s="271"/>
      <c r="C587" s="272"/>
    </row>
    <row r="588" ht="28.5" customHeight="1" spans="1:3">
      <c r="A588" s="270"/>
      <c r="B588" s="271"/>
      <c r="C588" s="272"/>
    </row>
    <row r="589" ht="28.5" customHeight="1" spans="1:3">
      <c r="A589" s="270"/>
      <c r="B589" s="271"/>
      <c r="C589" s="272"/>
    </row>
    <row r="590" ht="28.5" customHeight="1" spans="1:3">
      <c r="A590" s="270"/>
      <c r="B590" s="271"/>
      <c r="C590" s="272"/>
    </row>
    <row r="591" ht="28.5" customHeight="1" spans="1:3">
      <c r="A591" s="270"/>
      <c r="B591" s="271"/>
      <c r="C591" s="272"/>
    </row>
    <row r="592" ht="28.5" customHeight="1" spans="1:3">
      <c r="A592" s="270"/>
      <c r="B592" s="271"/>
      <c r="C592" s="272"/>
    </row>
    <row r="593" ht="28.5" customHeight="1" spans="1:3">
      <c r="A593" s="270"/>
      <c r="B593" s="271"/>
      <c r="C593" s="272"/>
    </row>
    <row r="594" ht="28.5" customHeight="1" spans="1:3">
      <c r="A594" s="270"/>
      <c r="B594" s="271"/>
      <c r="C594" s="272"/>
    </row>
    <row r="595" ht="28.5" customHeight="1" spans="1:3">
      <c r="A595" s="270"/>
      <c r="B595" s="271"/>
      <c r="C595" s="272"/>
    </row>
    <row r="596" ht="28.5" customHeight="1" spans="1:3">
      <c r="A596" s="270"/>
      <c r="B596" s="271"/>
      <c r="C596" s="272"/>
    </row>
    <row r="597" ht="28.5" customHeight="1" spans="1:3">
      <c r="A597" s="270"/>
      <c r="B597" s="271"/>
      <c r="C597" s="272"/>
    </row>
    <row r="598" ht="28.5" customHeight="1" spans="1:3">
      <c r="A598" s="270"/>
      <c r="B598" s="271"/>
      <c r="C598" s="272"/>
    </row>
    <row r="599" ht="28.5" customHeight="1" spans="1:3">
      <c r="A599" s="270"/>
      <c r="B599" s="271"/>
      <c r="C599" s="272"/>
    </row>
    <row r="600" ht="28.5" customHeight="1" spans="1:3">
      <c r="A600" s="270"/>
      <c r="B600" s="271"/>
      <c r="C600" s="272"/>
    </row>
    <row r="601" ht="28.5" customHeight="1" spans="1:3">
      <c r="A601" s="270"/>
      <c r="B601" s="271"/>
      <c r="C601" s="272"/>
    </row>
    <row r="602" ht="28.5" customHeight="1" spans="1:3">
      <c r="A602" s="270"/>
      <c r="B602" s="271"/>
      <c r="C602" s="272"/>
    </row>
    <row r="603" ht="28.5" customHeight="1" spans="1:3">
      <c r="A603" s="270"/>
      <c r="B603" s="271"/>
      <c r="C603" s="272"/>
    </row>
    <row r="604" ht="28.5" customHeight="1" spans="1:3">
      <c r="A604" s="270"/>
      <c r="B604" s="271"/>
      <c r="C604" s="272"/>
    </row>
    <row r="605" ht="28.5" customHeight="1" spans="1:3">
      <c r="A605" s="270"/>
      <c r="B605" s="271"/>
      <c r="C605" s="272"/>
    </row>
    <row r="606" ht="28.5" customHeight="1" spans="1:3">
      <c r="A606" s="270"/>
      <c r="B606" s="271"/>
      <c r="C606" s="272"/>
    </row>
    <row r="607" ht="28.5" customHeight="1" spans="1:3">
      <c r="A607" s="270"/>
      <c r="B607" s="271"/>
      <c r="C607" s="272"/>
    </row>
    <row r="608" ht="28.5" customHeight="1" spans="1:3">
      <c r="A608" s="270"/>
      <c r="B608" s="271"/>
      <c r="C608" s="272"/>
    </row>
    <row r="609" ht="28.5" customHeight="1" spans="1:3">
      <c r="A609" s="270"/>
      <c r="B609" s="271"/>
      <c r="C609" s="272"/>
    </row>
    <row r="610" ht="28.5" customHeight="1" spans="1:3">
      <c r="A610" s="270"/>
      <c r="B610" s="271"/>
      <c r="C610" s="272"/>
    </row>
    <row r="611" ht="28.5" customHeight="1" spans="1:3">
      <c r="A611" s="270"/>
      <c r="B611" s="271"/>
      <c r="C611" s="272"/>
    </row>
    <row r="612" ht="28.5" customHeight="1" spans="1:3">
      <c r="A612" s="270"/>
      <c r="B612" s="271"/>
      <c r="C612" s="272"/>
    </row>
    <row r="613" ht="28.5" customHeight="1" spans="1:3">
      <c r="A613" s="270"/>
      <c r="B613" s="271"/>
      <c r="C613" s="272"/>
    </row>
    <row r="614" ht="28.5" customHeight="1" spans="1:3">
      <c r="A614" s="270"/>
      <c r="B614" s="271"/>
      <c r="C614" s="272"/>
    </row>
    <row r="615" ht="28.5" customHeight="1" spans="1:3">
      <c r="A615" s="270"/>
      <c r="B615" s="271"/>
      <c r="C615" s="272"/>
    </row>
    <row r="616" ht="28.5" customHeight="1" spans="1:3">
      <c r="A616" s="270"/>
      <c r="B616" s="271"/>
      <c r="C616" s="272"/>
    </row>
    <row r="617" ht="28.5" customHeight="1" spans="1:3">
      <c r="A617" s="270"/>
      <c r="B617" s="271"/>
      <c r="C617" s="272"/>
    </row>
    <row r="618" ht="28.5" customHeight="1" spans="1:3">
      <c r="A618" s="270"/>
      <c r="B618" s="271"/>
      <c r="C618" s="272"/>
    </row>
    <row r="619" ht="28.5" customHeight="1" spans="1:3">
      <c r="A619" s="270"/>
      <c r="B619" s="271"/>
      <c r="C619" s="272"/>
    </row>
    <row r="620" ht="28.5" customHeight="1" spans="1:3">
      <c r="A620" s="270"/>
      <c r="B620" s="271"/>
      <c r="C620" s="272"/>
    </row>
    <row r="621" ht="28.5" customHeight="1" spans="1:3">
      <c r="A621" s="270"/>
      <c r="B621" s="271"/>
      <c r="C621" s="272"/>
    </row>
    <row r="622" ht="28.5" customHeight="1" spans="1:3">
      <c r="A622" s="270"/>
      <c r="B622" s="271"/>
      <c r="C622" s="272"/>
    </row>
    <row r="623" ht="28.5" customHeight="1" spans="1:3">
      <c r="A623" s="270"/>
      <c r="B623" s="271"/>
      <c r="C623" s="272"/>
    </row>
    <row r="624" ht="28.5" customHeight="1" spans="1:3">
      <c r="A624" s="270"/>
      <c r="B624" s="271"/>
      <c r="C624" s="272"/>
    </row>
    <row r="625" ht="28.5" customHeight="1" spans="1:3">
      <c r="A625" s="270"/>
      <c r="B625" s="271"/>
      <c r="C625" s="272"/>
    </row>
    <row r="626" ht="28.5" customHeight="1" spans="1:3">
      <c r="A626" s="270"/>
      <c r="B626" s="271"/>
      <c r="C626" s="272"/>
    </row>
    <row r="627" ht="28.5" customHeight="1" spans="1:3">
      <c r="A627" s="270"/>
      <c r="B627" s="271"/>
      <c r="C627" s="272"/>
    </row>
    <row r="628" ht="28.5" customHeight="1" spans="1:3">
      <c r="A628" s="270"/>
      <c r="B628" s="271"/>
      <c r="C628" s="272"/>
    </row>
    <row r="629" ht="28.5" customHeight="1" spans="1:3">
      <c r="A629" s="270"/>
      <c r="B629" s="271"/>
      <c r="C629" s="272"/>
    </row>
    <row r="630" ht="28.5" customHeight="1" spans="1:3">
      <c r="A630" s="270"/>
      <c r="B630" s="271"/>
      <c r="C630" s="272"/>
    </row>
    <row r="631" ht="28.5" customHeight="1" spans="1:3">
      <c r="A631" s="270"/>
      <c r="B631" s="271"/>
      <c r="C631" s="272"/>
    </row>
    <row r="632" ht="28.5" customHeight="1" spans="1:3">
      <c r="A632" s="270"/>
      <c r="B632" s="271"/>
      <c r="C632" s="272"/>
    </row>
    <row r="633" ht="28.5" customHeight="1" spans="1:3">
      <c r="A633" s="270"/>
      <c r="B633" s="271"/>
      <c r="C633" s="272"/>
    </row>
    <row r="634" ht="28.5" customHeight="1" spans="1:3">
      <c r="A634" s="270"/>
      <c r="B634" s="271"/>
      <c r="C634" s="272"/>
    </row>
    <row r="635" ht="28.5" customHeight="1" spans="1:3">
      <c r="A635" s="270"/>
      <c r="B635" s="271"/>
      <c r="C635" s="272"/>
    </row>
    <row r="636" ht="28.5" customHeight="1" spans="1:3">
      <c r="A636" s="270"/>
      <c r="B636" s="271"/>
      <c r="C636" s="272"/>
    </row>
    <row r="637" ht="28.5" customHeight="1" spans="1:3">
      <c r="A637" s="270"/>
      <c r="B637" s="271"/>
      <c r="C637" s="272"/>
    </row>
    <row r="638" ht="28.5" customHeight="1" spans="1:3">
      <c r="A638" s="270"/>
      <c r="B638" s="271"/>
      <c r="C638" s="272"/>
    </row>
    <row r="639" ht="28.5" customHeight="1" spans="1:3">
      <c r="A639" s="270"/>
      <c r="B639" s="271"/>
      <c r="C639" s="272"/>
    </row>
    <row r="640" ht="28.5" customHeight="1" spans="1:3">
      <c r="A640" s="270"/>
      <c r="B640" s="271"/>
      <c r="C640" s="272"/>
    </row>
    <row r="641" ht="28.5" customHeight="1" spans="1:3">
      <c r="A641" s="270"/>
      <c r="B641" s="271"/>
      <c r="C641" s="272"/>
    </row>
    <row r="642" ht="28.5" customHeight="1" spans="1:3">
      <c r="A642" s="270"/>
      <c r="B642" s="271"/>
      <c r="C642" s="272"/>
    </row>
    <row r="643" ht="28.5" customHeight="1" spans="1:3">
      <c r="A643" s="270"/>
      <c r="B643" s="271"/>
      <c r="C643" s="272"/>
    </row>
    <row r="644" ht="28.5" customHeight="1" spans="1:3">
      <c r="A644" s="270"/>
      <c r="B644" s="271"/>
      <c r="C644" s="272"/>
    </row>
    <row r="645" ht="28.5" customHeight="1" spans="1:3">
      <c r="A645" s="270"/>
      <c r="B645" s="271"/>
      <c r="C645" s="272"/>
    </row>
    <row r="646" ht="28.5" customHeight="1" spans="1:3">
      <c r="A646" s="270"/>
      <c r="B646" s="271"/>
      <c r="C646" s="272"/>
    </row>
    <row r="647" ht="28.5" customHeight="1" spans="1:3">
      <c r="A647" s="270"/>
      <c r="B647" s="271"/>
      <c r="C647" s="272"/>
    </row>
    <row r="648" ht="28.5" customHeight="1" spans="1:3">
      <c r="A648" s="270"/>
      <c r="B648" s="271"/>
      <c r="C648" s="272"/>
    </row>
    <row r="649" ht="28.5" customHeight="1" spans="1:3">
      <c r="A649" s="270"/>
      <c r="B649" s="271"/>
      <c r="C649" s="272"/>
    </row>
    <row r="650" ht="28.5" customHeight="1" spans="1:3">
      <c r="A650" s="270"/>
      <c r="B650" s="271"/>
      <c r="C650" s="272"/>
    </row>
    <row r="651" ht="28.5" customHeight="1" spans="1:3">
      <c r="A651" s="270"/>
      <c r="B651" s="271"/>
      <c r="C651" s="272"/>
    </row>
    <row r="652" ht="28.5" customHeight="1" spans="1:3">
      <c r="A652" s="270"/>
      <c r="B652" s="271"/>
      <c r="C652" s="272"/>
    </row>
    <row r="653" ht="28.5" customHeight="1" spans="1:3">
      <c r="A653" s="270"/>
      <c r="B653" s="271"/>
      <c r="C653" s="272"/>
    </row>
    <row r="654" ht="28.5" customHeight="1" spans="1:3">
      <c r="A654" s="270"/>
      <c r="B654" s="271"/>
      <c r="C654" s="272"/>
    </row>
    <row r="655" ht="28.5" customHeight="1" spans="1:3">
      <c r="A655" s="270"/>
      <c r="B655" s="271"/>
      <c r="C655" s="272"/>
    </row>
    <row r="656" ht="28.5" customHeight="1" spans="1:3">
      <c r="A656" s="270"/>
      <c r="B656" s="271"/>
      <c r="C656" s="272"/>
    </row>
    <row r="657" ht="28.5" customHeight="1" spans="1:3">
      <c r="A657" s="270"/>
      <c r="B657" s="271"/>
      <c r="C657" s="272"/>
    </row>
    <row r="658" ht="28.5" customHeight="1" spans="1:3">
      <c r="A658" s="270"/>
      <c r="B658" s="271"/>
      <c r="C658" s="272"/>
    </row>
    <row r="659" ht="28.5" customHeight="1" spans="1:3">
      <c r="A659" s="270"/>
      <c r="B659" s="271"/>
      <c r="C659" s="272"/>
    </row>
    <row r="660" ht="28.5" customHeight="1" spans="1:3">
      <c r="A660" s="270"/>
      <c r="B660" s="271"/>
      <c r="C660" s="272"/>
    </row>
    <row r="661" ht="28.5" customHeight="1" spans="1:3">
      <c r="A661" s="270"/>
      <c r="B661" s="271"/>
      <c r="C661" s="272"/>
    </row>
    <row r="662" ht="28.5" customHeight="1" spans="1:3">
      <c r="A662" s="270"/>
      <c r="B662" s="271"/>
      <c r="C662" s="272"/>
    </row>
    <row r="663" ht="28.5" customHeight="1" spans="1:3">
      <c r="A663" s="270"/>
      <c r="B663" s="271"/>
      <c r="C663" s="272"/>
    </row>
    <row r="664" ht="28.5" customHeight="1" spans="1:3">
      <c r="A664" s="270"/>
      <c r="B664" s="271"/>
      <c r="C664" s="272"/>
    </row>
    <row r="665" ht="28.5" customHeight="1" spans="1:3">
      <c r="A665" s="270"/>
      <c r="B665" s="271"/>
      <c r="C665" s="272"/>
    </row>
    <row r="666" ht="28.5" customHeight="1" spans="1:3">
      <c r="A666" s="270"/>
      <c r="B666" s="271"/>
      <c r="C666" s="272"/>
    </row>
    <row r="667" ht="28.5" customHeight="1" spans="1:3">
      <c r="A667" s="270"/>
      <c r="B667" s="271"/>
      <c r="C667" s="272"/>
    </row>
    <row r="668" ht="28.5" customHeight="1" spans="1:3">
      <c r="A668" s="270"/>
      <c r="B668" s="271"/>
      <c r="C668" s="272"/>
    </row>
    <row r="669" ht="28.5" customHeight="1" spans="1:3">
      <c r="A669" s="270"/>
      <c r="B669" s="271"/>
      <c r="C669" s="272"/>
    </row>
    <row r="670" ht="28.5" customHeight="1" spans="1:3">
      <c r="A670" s="270"/>
      <c r="B670" s="271"/>
      <c r="C670" s="272"/>
    </row>
    <row r="671" ht="28.5" customHeight="1" spans="1:3">
      <c r="A671" s="270"/>
      <c r="B671" s="271"/>
      <c r="C671" s="272"/>
    </row>
    <row r="672" ht="28.5" customHeight="1" spans="1:3">
      <c r="A672" s="270"/>
      <c r="B672" s="271"/>
      <c r="C672" s="272"/>
    </row>
    <row r="673" ht="28.5" customHeight="1" spans="1:3">
      <c r="A673" s="270"/>
      <c r="B673" s="271"/>
      <c r="C673" s="272"/>
    </row>
    <row r="674" ht="28.5" customHeight="1" spans="1:3">
      <c r="A674" s="270"/>
      <c r="B674" s="271"/>
      <c r="C674" s="272"/>
    </row>
    <row r="675" ht="28.5" customHeight="1" spans="1:3">
      <c r="A675" s="270"/>
      <c r="B675" s="271"/>
      <c r="C675" s="272"/>
    </row>
    <row r="676" ht="28.5" customHeight="1" spans="1:3">
      <c r="A676" s="270"/>
      <c r="B676" s="271"/>
      <c r="C676" s="272"/>
    </row>
    <row r="677" ht="28.5" customHeight="1" spans="1:3">
      <c r="A677" s="270"/>
      <c r="B677" s="271"/>
      <c r="C677" s="272"/>
    </row>
    <row r="678" ht="28.5" customHeight="1" spans="1:3">
      <c r="A678" s="270"/>
      <c r="B678" s="271"/>
      <c r="C678" s="272"/>
    </row>
    <row r="679" ht="28.5" customHeight="1" spans="1:3">
      <c r="A679" s="270"/>
      <c r="B679" s="271"/>
      <c r="C679" s="272"/>
    </row>
    <row r="680" ht="28.5" customHeight="1" spans="1:3">
      <c r="A680" s="270"/>
      <c r="B680" s="271"/>
      <c r="C680" s="272"/>
    </row>
    <row r="681" ht="28.5" customHeight="1" spans="1:3">
      <c r="A681" s="270"/>
      <c r="B681" s="271"/>
      <c r="C681" s="272"/>
    </row>
    <row r="682" ht="28.5" customHeight="1" spans="1:3">
      <c r="A682" s="270"/>
      <c r="B682" s="271"/>
      <c r="C682" s="272"/>
    </row>
    <row r="683" ht="28.5" customHeight="1" spans="1:3">
      <c r="A683" s="270"/>
      <c r="B683" s="271"/>
      <c r="C683" s="272"/>
    </row>
    <row r="684" ht="28.5" customHeight="1" spans="1:3">
      <c r="A684" s="270"/>
      <c r="B684" s="271"/>
      <c r="C684" s="272"/>
    </row>
    <row r="685" ht="28.5" customHeight="1" spans="1:3">
      <c r="A685" s="270"/>
      <c r="B685" s="271"/>
      <c r="C685" s="272"/>
    </row>
    <row r="686" ht="28.5" customHeight="1" spans="1:3">
      <c r="A686" s="270"/>
      <c r="B686" s="271"/>
      <c r="C686" s="272"/>
    </row>
    <row r="687" ht="28.5" customHeight="1" spans="1:3">
      <c r="A687" s="270"/>
      <c r="B687" s="271"/>
      <c r="C687" s="272"/>
    </row>
    <row r="688" ht="28.5" customHeight="1" spans="1:3">
      <c r="A688" s="270"/>
      <c r="B688" s="271"/>
      <c r="C688" s="272"/>
    </row>
    <row r="689" ht="28.5" customHeight="1" spans="1:3">
      <c r="A689" s="270"/>
      <c r="B689" s="271"/>
      <c r="C689" s="272"/>
    </row>
    <row r="690" ht="28.5" customHeight="1" spans="1:3">
      <c r="A690" s="270"/>
      <c r="B690" s="271"/>
      <c r="C690" s="272"/>
    </row>
    <row r="691" ht="28.5" customHeight="1" spans="1:3">
      <c r="A691" s="270"/>
      <c r="B691" s="271"/>
      <c r="C691" s="272"/>
    </row>
    <row r="692" ht="28.5" customHeight="1" spans="1:3">
      <c r="A692" s="270"/>
      <c r="B692" s="271"/>
      <c r="C692" s="272"/>
    </row>
    <row r="693" ht="28.5" customHeight="1" spans="1:3">
      <c r="A693" s="270"/>
      <c r="B693" s="271"/>
      <c r="C693" s="272"/>
    </row>
    <row r="694" ht="28.5" customHeight="1" spans="1:3">
      <c r="A694" s="270"/>
      <c r="B694" s="271"/>
      <c r="C694" s="272"/>
    </row>
    <row r="695" ht="28.5" customHeight="1" spans="1:3">
      <c r="A695" s="270"/>
      <c r="B695" s="271"/>
      <c r="C695" s="272"/>
    </row>
    <row r="696" ht="28.5" customHeight="1" spans="1:3">
      <c r="A696" s="270"/>
      <c r="B696" s="271"/>
      <c r="C696" s="272"/>
    </row>
    <row r="697" ht="28.5" customHeight="1" spans="1:3">
      <c r="A697" s="270"/>
      <c r="B697" s="271"/>
      <c r="C697" s="272"/>
    </row>
    <row r="698" ht="28.5" customHeight="1" spans="1:3">
      <c r="A698" s="270"/>
      <c r="B698" s="271"/>
      <c r="C698" s="272"/>
    </row>
    <row r="699" ht="28.5" customHeight="1" spans="1:3">
      <c r="A699" s="270"/>
      <c r="B699" s="271"/>
      <c r="C699" s="272"/>
    </row>
    <row r="700" ht="28.5" customHeight="1" spans="1:3">
      <c r="A700" s="270"/>
      <c r="B700" s="271"/>
      <c r="C700" s="272"/>
    </row>
    <row r="701" ht="28.5" customHeight="1" spans="1:3">
      <c r="A701" s="270"/>
      <c r="B701" s="271"/>
      <c r="C701" s="272"/>
    </row>
    <row r="702" ht="28.5" customHeight="1" spans="1:3">
      <c r="A702" s="270"/>
      <c r="B702" s="271"/>
      <c r="C702" s="272"/>
    </row>
    <row r="703" ht="28.5" customHeight="1" spans="1:3">
      <c r="A703" s="270"/>
      <c r="B703" s="271"/>
      <c r="C703" s="272"/>
    </row>
    <row r="704" ht="28.5" customHeight="1" spans="1:3">
      <c r="A704" s="270"/>
      <c r="B704" s="271"/>
      <c r="C704" s="272"/>
    </row>
    <row r="705" ht="28.5" customHeight="1" spans="1:3">
      <c r="A705" s="270"/>
      <c r="B705" s="271"/>
      <c r="C705" s="272"/>
    </row>
    <row r="706" ht="28.5" customHeight="1" spans="1:3">
      <c r="A706" s="270"/>
      <c r="B706" s="271"/>
      <c r="C706" s="272"/>
    </row>
    <row r="707" ht="28.5" customHeight="1" spans="1:3">
      <c r="A707" s="270"/>
      <c r="B707" s="271"/>
      <c r="C707" s="272"/>
    </row>
    <row r="708" ht="28.5" customHeight="1" spans="1:3">
      <c r="A708" s="270"/>
      <c r="B708" s="271"/>
      <c r="C708" s="272"/>
    </row>
    <row r="709" ht="28.5" customHeight="1" spans="1:3">
      <c r="A709" s="270"/>
      <c r="B709" s="271"/>
      <c r="C709" s="272"/>
    </row>
    <row r="710" ht="28.5" customHeight="1" spans="1:3">
      <c r="A710" s="270"/>
      <c r="B710" s="271"/>
      <c r="C710" s="272"/>
    </row>
    <row r="711" ht="28.5" customHeight="1" spans="1:3">
      <c r="A711" s="270"/>
      <c r="B711" s="271"/>
      <c r="C711" s="272"/>
    </row>
    <row r="712" ht="28.5" customHeight="1" spans="1:3">
      <c r="A712" s="270"/>
      <c r="B712" s="271"/>
      <c r="C712" s="272"/>
    </row>
    <row r="713" ht="28.5" customHeight="1" spans="1:3">
      <c r="A713" s="270"/>
      <c r="B713" s="271"/>
      <c r="C713" s="272"/>
    </row>
    <row r="714" ht="28.5" customHeight="1" spans="1:3">
      <c r="A714" s="270"/>
      <c r="B714" s="271"/>
      <c r="C714" s="272"/>
    </row>
    <row r="715" ht="28.5" customHeight="1" spans="1:3">
      <c r="A715" s="270"/>
      <c r="B715" s="271"/>
      <c r="C715" s="272"/>
    </row>
    <row r="716" ht="28.5" customHeight="1" spans="1:3">
      <c r="A716" s="270"/>
      <c r="B716" s="271"/>
      <c r="C716" s="272"/>
    </row>
    <row r="717" ht="28.5" customHeight="1" spans="1:3">
      <c r="A717" s="270"/>
      <c r="B717" s="271"/>
      <c r="C717" s="272"/>
    </row>
    <row r="718" ht="28.5" customHeight="1" spans="1:3">
      <c r="A718" s="270"/>
      <c r="B718" s="271"/>
      <c r="C718" s="272"/>
    </row>
    <row r="719" ht="28.5" customHeight="1" spans="1:3">
      <c r="A719" s="270"/>
      <c r="B719" s="271"/>
      <c r="C719" s="272"/>
    </row>
    <row r="720" ht="28.5" customHeight="1" spans="1:3">
      <c r="A720" s="270"/>
      <c r="B720" s="271"/>
      <c r="C720" s="272"/>
    </row>
    <row r="721" ht="28.5" customHeight="1" spans="1:3">
      <c r="A721" s="270"/>
      <c r="B721" s="271"/>
      <c r="C721" s="272"/>
    </row>
    <row r="722" ht="28.5" customHeight="1" spans="1:3">
      <c r="A722" s="270"/>
      <c r="B722" s="271"/>
      <c r="C722" s="272"/>
    </row>
    <row r="723" ht="28.5" customHeight="1" spans="1:3">
      <c r="A723" s="270"/>
      <c r="B723" s="271"/>
      <c r="C723" s="272"/>
    </row>
    <row r="724" ht="28.5" customHeight="1" spans="1:3">
      <c r="A724" s="270"/>
      <c r="B724" s="271"/>
      <c r="C724" s="272"/>
    </row>
    <row r="725" ht="28.5" customHeight="1" spans="1:3">
      <c r="A725" s="270"/>
      <c r="B725" s="271"/>
      <c r="C725" s="272"/>
    </row>
    <row r="726" ht="28.5" customHeight="1" spans="1:3">
      <c r="A726" s="270"/>
      <c r="B726" s="271"/>
      <c r="C726" s="272"/>
    </row>
    <row r="727" ht="28.5" customHeight="1" spans="1:3">
      <c r="A727" s="270"/>
      <c r="B727" s="271"/>
      <c r="C727" s="272"/>
    </row>
    <row r="728" ht="28.5" customHeight="1" spans="1:3">
      <c r="A728" s="270"/>
      <c r="B728" s="271"/>
      <c r="C728" s="272"/>
    </row>
    <row r="729" ht="28.5" customHeight="1" spans="1:3">
      <c r="A729" s="270"/>
      <c r="B729" s="271"/>
      <c r="C729" s="272"/>
    </row>
    <row r="730" ht="28.5" customHeight="1" spans="1:3">
      <c r="A730" s="270"/>
      <c r="B730" s="271"/>
      <c r="C730" s="272"/>
    </row>
    <row r="731" ht="28.5" customHeight="1" spans="1:3">
      <c r="A731" s="270"/>
      <c r="B731" s="271"/>
      <c r="C731" s="272"/>
    </row>
    <row r="732" ht="28.5" customHeight="1" spans="1:3">
      <c r="A732" s="270"/>
      <c r="B732" s="271"/>
      <c r="C732" s="272"/>
    </row>
    <row r="733" ht="28.5" customHeight="1" spans="1:3">
      <c r="A733" s="270"/>
      <c r="B733" s="271"/>
      <c r="C733" s="272"/>
    </row>
    <row r="734" ht="28.5" customHeight="1" spans="1:3">
      <c r="A734" s="270"/>
      <c r="B734" s="271"/>
      <c r="C734" s="272"/>
    </row>
    <row r="735" ht="28.5" customHeight="1" spans="1:3">
      <c r="A735" s="270"/>
      <c r="B735" s="271"/>
      <c r="C735" s="272"/>
    </row>
    <row r="736" ht="28.5" customHeight="1" spans="1:3">
      <c r="A736" s="270"/>
      <c r="B736" s="271"/>
      <c r="C736" s="272"/>
    </row>
    <row r="737" ht="28.5" customHeight="1" spans="1:3">
      <c r="A737" s="270"/>
      <c r="B737" s="271"/>
      <c r="C737" s="272"/>
    </row>
    <row r="738" ht="28.5" customHeight="1" spans="1:3">
      <c r="A738" s="270"/>
      <c r="B738" s="271"/>
      <c r="C738" s="272"/>
    </row>
    <row r="739" ht="28.5" customHeight="1" spans="1:3">
      <c r="A739" s="270"/>
      <c r="B739" s="271"/>
      <c r="C739" s="272"/>
    </row>
    <row r="740" ht="28.5" customHeight="1" spans="1:3">
      <c r="A740" s="270"/>
      <c r="B740" s="271"/>
      <c r="C740" s="272"/>
    </row>
    <row r="741" ht="28.5" customHeight="1" spans="1:3">
      <c r="A741" s="270"/>
      <c r="B741" s="271"/>
      <c r="C741" s="272"/>
    </row>
    <row r="742" ht="28.5" customHeight="1" spans="1:3">
      <c r="A742" s="270"/>
      <c r="B742" s="271"/>
      <c r="C742" s="272"/>
    </row>
    <row r="743" ht="28.5" customHeight="1" spans="1:3">
      <c r="A743" s="270"/>
      <c r="B743" s="271"/>
      <c r="C743" s="272"/>
    </row>
    <row r="744" ht="28.5" customHeight="1" spans="1:3">
      <c r="A744" s="270"/>
      <c r="B744" s="271"/>
      <c r="C744" s="272"/>
    </row>
    <row r="745" ht="28.5" customHeight="1" spans="1:3">
      <c r="A745" s="270"/>
      <c r="B745" s="271"/>
      <c r="C745" s="272"/>
    </row>
    <row r="746" ht="28.5" customHeight="1" spans="1:3">
      <c r="A746" s="270"/>
      <c r="B746" s="271"/>
      <c r="C746" s="272"/>
    </row>
    <row r="747" ht="28.5" customHeight="1" spans="1:3">
      <c r="A747" s="270"/>
      <c r="B747" s="271"/>
      <c r="C747" s="272"/>
    </row>
    <row r="748" ht="28.5" customHeight="1" spans="1:3">
      <c r="A748" s="270"/>
      <c r="B748" s="271"/>
      <c r="C748" s="272"/>
    </row>
    <row r="749" ht="28.5" customHeight="1" spans="1:3">
      <c r="A749" s="270"/>
      <c r="B749" s="271"/>
      <c r="C749" s="272"/>
    </row>
    <row r="750" ht="28.5" customHeight="1" spans="1:3">
      <c r="A750" s="270"/>
      <c r="B750" s="271"/>
      <c r="C750" s="272"/>
    </row>
    <row r="751" ht="28.5" customHeight="1" spans="1:3">
      <c r="A751" s="270"/>
      <c r="B751" s="271"/>
      <c r="C751" s="272"/>
    </row>
    <row r="752" ht="28.5" customHeight="1" spans="1:3">
      <c r="A752" s="270"/>
      <c r="B752" s="271"/>
      <c r="C752" s="272"/>
    </row>
    <row r="753" ht="28.5" customHeight="1" spans="1:3">
      <c r="A753" s="270"/>
      <c r="B753" s="271"/>
      <c r="C753" s="272"/>
    </row>
    <row r="754" ht="28.5" customHeight="1" spans="1:3">
      <c r="A754" s="270"/>
      <c r="B754" s="271"/>
      <c r="C754" s="272"/>
    </row>
    <row r="755" ht="28.5" customHeight="1" spans="1:3">
      <c r="A755" s="270"/>
      <c r="B755" s="271"/>
      <c r="C755" s="272"/>
    </row>
    <row r="756" ht="28.5" customHeight="1" spans="1:3">
      <c r="A756" s="270"/>
      <c r="B756" s="271"/>
      <c r="C756" s="272"/>
    </row>
    <row r="757" ht="28.5" customHeight="1" spans="1:3">
      <c r="A757" s="270"/>
      <c r="B757" s="271"/>
      <c r="C757" s="272"/>
    </row>
    <row r="758" ht="28.5" customHeight="1" spans="1:3">
      <c r="A758" s="270"/>
      <c r="B758" s="271"/>
      <c r="C758" s="272"/>
    </row>
    <row r="759" ht="28.5" customHeight="1" spans="1:3">
      <c r="A759" s="270"/>
      <c r="B759" s="271"/>
      <c r="C759" s="272"/>
    </row>
    <row r="760" ht="28.5" customHeight="1" spans="1:3">
      <c r="A760" s="270"/>
      <c r="B760" s="271"/>
      <c r="C760" s="272"/>
    </row>
    <row r="761" ht="28.5" customHeight="1" spans="1:3">
      <c r="A761" s="270"/>
      <c r="B761" s="271"/>
      <c r="C761" s="272"/>
    </row>
    <row r="762" ht="28.5" customHeight="1" spans="1:3">
      <c r="A762" s="270"/>
      <c r="B762" s="271"/>
      <c r="C762" s="272"/>
    </row>
    <row r="763" ht="28.5" customHeight="1" spans="1:3">
      <c r="A763" s="270"/>
      <c r="B763" s="271"/>
      <c r="C763" s="272"/>
    </row>
    <row r="764" ht="28.5" customHeight="1" spans="1:3">
      <c r="A764" s="270"/>
      <c r="B764" s="271"/>
      <c r="C764" s="272"/>
    </row>
    <row r="765" ht="28.5" customHeight="1" spans="1:3">
      <c r="A765" s="270"/>
      <c r="B765" s="271"/>
      <c r="C765" s="272"/>
    </row>
    <row r="766" ht="28.5" customHeight="1" spans="1:3">
      <c r="A766" s="270"/>
      <c r="B766" s="271"/>
      <c r="C766" s="272"/>
    </row>
    <row r="767" ht="28.5" customHeight="1" spans="1:3">
      <c r="A767" s="270"/>
      <c r="B767" s="271"/>
      <c r="C767" s="272"/>
    </row>
    <row r="768" ht="28.5" customHeight="1" spans="1:3">
      <c r="A768" s="270"/>
      <c r="B768" s="271"/>
      <c r="C768" s="272"/>
    </row>
    <row r="769" ht="28.5" customHeight="1" spans="1:3">
      <c r="A769" s="270"/>
      <c r="B769" s="271"/>
      <c r="C769" s="272"/>
    </row>
    <row r="770" ht="28.5" customHeight="1" spans="1:3">
      <c r="A770" s="270"/>
      <c r="B770" s="271"/>
      <c r="C770" s="272"/>
    </row>
    <row r="771" ht="28.5" customHeight="1" spans="1:3">
      <c r="A771" s="270"/>
      <c r="B771" s="271"/>
      <c r="C771" s="272"/>
    </row>
    <row r="772" ht="28.5" customHeight="1" spans="1:3">
      <c r="A772" s="270"/>
      <c r="B772" s="271"/>
      <c r="C772" s="272"/>
    </row>
    <row r="773" ht="28.5" customHeight="1" spans="1:3">
      <c r="A773" s="270"/>
      <c r="B773" s="271"/>
      <c r="C773" s="272"/>
    </row>
    <row r="774" ht="28.5" customHeight="1" spans="1:3">
      <c r="A774" s="270"/>
      <c r="B774" s="271"/>
      <c r="C774" s="272"/>
    </row>
    <row r="775" ht="28.5" customHeight="1" spans="1:3">
      <c r="A775" s="270"/>
      <c r="B775" s="271"/>
      <c r="C775" s="272"/>
    </row>
    <row r="776" ht="28.5" customHeight="1" spans="1:3">
      <c r="A776" s="270"/>
      <c r="B776" s="271"/>
      <c r="C776" s="272"/>
    </row>
    <row r="777" ht="28.5" customHeight="1" spans="1:3">
      <c r="A777" s="270"/>
      <c r="B777" s="271"/>
      <c r="C777" s="272"/>
    </row>
    <row r="778" ht="28.5" customHeight="1" spans="1:3">
      <c r="A778" s="270"/>
      <c r="B778" s="271"/>
      <c r="C778" s="272"/>
    </row>
    <row r="779" ht="28.5" customHeight="1" spans="1:3">
      <c r="A779" s="270"/>
      <c r="B779" s="271"/>
      <c r="C779" s="272"/>
    </row>
    <row r="780" ht="28.5" customHeight="1" spans="1:3">
      <c r="A780" s="270"/>
      <c r="B780" s="271"/>
      <c r="C780" s="272"/>
    </row>
    <row r="781" ht="28.5" customHeight="1" spans="1:3">
      <c r="A781" s="270"/>
      <c r="B781" s="271"/>
      <c r="C781" s="272"/>
    </row>
    <row r="782" ht="28.5" customHeight="1" spans="1:3">
      <c r="A782" s="270"/>
      <c r="B782" s="271"/>
      <c r="C782" s="272"/>
    </row>
    <row r="783" ht="28.5" customHeight="1" spans="1:3">
      <c r="A783" s="270"/>
      <c r="B783" s="271"/>
      <c r="C783" s="272"/>
    </row>
    <row r="784" ht="28.5" customHeight="1" spans="1:3">
      <c r="A784" s="270"/>
      <c r="B784" s="271"/>
      <c r="C784" s="272"/>
    </row>
    <row r="785" ht="28.5" customHeight="1" spans="1:3">
      <c r="A785" s="270"/>
      <c r="B785" s="271"/>
      <c r="C785" s="272"/>
    </row>
    <row r="786" ht="28.5" customHeight="1" spans="1:3">
      <c r="A786" s="270"/>
      <c r="B786" s="271"/>
      <c r="C786" s="272"/>
    </row>
    <row r="787" ht="28.5" customHeight="1" spans="1:3">
      <c r="A787" s="270"/>
      <c r="B787" s="271"/>
      <c r="C787" s="272"/>
    </row>
    <row r="788" ht="28.5" customHeight="1" spans="1:3">
      <c r="A788" s="270"/>
      <c r="B788" s="271"/>
      <c r="C788" s="272"/>
    </row>
    <row r="789" ht="28.5" customHeight="1" spans="1:3">
      <c r="A789" s="270"/>
      <c r="B789" s="271"/>
      <c r="C789" s="272"/>
    </row>
    <row r="790" ht="28.5" customHeight="1" spans="1:3">
      <c r="A790" s="270"/>
      <c r="B790" s="271"/>
      <c r="C790" s="272"/>
    </row>
    <row r="791" ht="28.5" customHeight="1" spans="1:3">
      <c r="A791" s="270"/>
      <c r="B791" s="271"/>
      <c r="C791" s="272"/>
    </row>
    <row r="792" ht="28.5" customHeight="1" spans="1:3">
      <c r="A792" s="270"/>
      <c r="B792" s="271"/>
      <c r="C792" s="272"/>
    </row>
    <row r="793" ht="28.5" customHeight="1" spans="1:3">
      <c r="A793" s="270"/>
      <c r="B793" s="271"/>
      <c r="C793" s="272"/>
    </row>
    <row r="794" ht="28.5" customHeight="1" spans="1:3">
      <c r="A794" s="270"/>
      <c r="B794" s="271"/>
      <c r="C794" s="272"/>
    </row>
    <row r="795" ht="28.5" customHeight="1" spans="1:3">
      <c r="A795" s="270"/>
      <c r="B795" s="271"/>
      <c r="C795" s="272"/>
    </row>
    <row r="796" ht="28.5" customHeight="1" spans="1:3">
      <c r="A796" s="270"/>
      <c r="B796" s="271"/>
      <c r="C796" s="272"/>
    </row>
    <row r="797" ht="28.5" customHeight="1" spans="1:3">
      <c r="A797" s="270"/>
      <c r="B797" s="271"/>
      <c r="C797" s="272"/>
    </row>
    <row r="798" ht="28.5" customHeight="1" spans="1:3">
      <c r="A798" s="270"/>
      <c r="B798" s="271"/>
      <c r="C798" s="272"/>
    </row>
    <row r="799" ht="28.5" customHeight="1" spans="1:3">
      <c r="A799" s="270"/>
      <c r="B799" s="271"/>
      <c r="C799" s="272"/>
    </row>
    <row r="800" ht="28.5" customHeight="1" spans="1:3">
      <c r="A800" s="270"/>
      <c r="B800" s="271"/>
      <c r="C800" s="272"/>
    </row>
    <row r="801" ht="28.5" customHeight="1" spans="1:3">
      <c r="A801" s="270"/>
      <c r="B801" s="271"/>
      <c r="C801" s="272"/>
    </row>
    <row r="802" ht="28.5" customHeight="1" spans="1:3">
      <c r="A802" s="270"/>
      <c r="B802" s="271"/>
      <c r="C802" s="272"/>
    </row>
    <row r="803" ht="28.5" customHeight="1" spans="1:3">
      <c r="A803" s="270"/>
      <c r="B803" s="271"/>
      <c r="C803" s="272"/>
    </row>
    <row r="804" ht="28.5" customHeight="1" spans="1:3">
      <c r="A804" s="270"/>
      <c r="B804" s="271"/>
      <c r="C804" s="272"/>
    </row>
    <row r="805" ht="28.5" customHeight="1" spans="1:3">
      <c r="A805" s="270"/>
      <c r="B805" s="271"/>
      <c r="C805" s="272"/>
    </row>
    <row r="806" ht="28.5" customHeight="1" spans="1:3">
      <c r="A806" s="270"/>
      <c r="B806" s="271"/>
      <c r="C806" s="272"/>
    </row>
    <row r="807" ht="28.5" customHeight="1" spans="1:3">
      <c r="A807" s="270"/>
      <c r="B807" s="271"/>
      <c r="C807" s="272"/>
    </row>
    <row r="808" ht="28.5" customHeight="1" spans="1:3">
      <c r="A808" s="270"/>
      <c r="B808" s="271"/>
      <c r="C808" s="272"/>
    </row>
    <row r="809" ht="28.5" customHeight="1" spans="1:3">
      <c r="A809" s="270"/>
      <c r="B809" s="271"/>
      <c r="C809" s="272"/>
    </row>
    <row r="810" ht="28.5" customHeight="1" spans="1:3">
      <c r="A810" s="270"/>
      <c r="B810" s="271"/>
      <c r="C810" s="272"/>
    </row>
    <row r="811" ht="28.5" customHeight="1" spans="1:3">
      <c r="A811" s="270"/>
      <c r="B811" s="271"/>
      <c r="C811" s="272"/>
    </row>
    <row r="812" ht="28.5" customHeight="1" spans="1:3">
      <c r="A812" s="270"/>
      <c r="B812" s="271"/>
      <c r="C812" s="272"/>
    </row>
    <row r="813" ht="28.5" customHeight="1" spans="1:3">
      <c r="A813" s="270"/>
      <c r="B813" s="271"/>
      <c r="C813" s="272"/>
    </row>
    <row r="814" ht="28.5" customHeight="1" spans="1:3">
      <c r="A814" s="270"/>
      <c r="B814" s="271"/>
      <c r="C814" s="272"/>
    </row>
    <row r="815" ht="28.5" customHeight="1" spans="1:3">
      <c r="A815" s="270"/>
      <c r="B815" s="271"/>
      <c r="C815" s="272"/>
    </row>
    <row r="816" ht="28.5" customHeight="1" spans="1:3">
      <c r="A816" s="270"/>
      <c r="B816" s="271"/>
      <c r="C816" s="272"/>
    </row>
    <row r="817" ht="28.5" customHeight="1" spans="1:3">
      <c r="A817" s="270"/>
      <c r="B817" s="271"/>
      <c r="C817" s="272"/>
    </row>
    <row r="818" ht="28.5" customHeight="1" spans="1:3">
      <c r="A818" s="270"/>
      <c r="B818" s="271"/>
      <c r="C818" s="272"/>
    </row>
    <row r="819" ht="28.5" customHeight="1" spans="1:3">
      <c r="A819" s="270"/>
      <c r="B819" s="271"/>
      <c r="C819" s="272"/>
    </row>
    <row r="820" ht="28.5" customHeight="1" spans="1:3">
      <c r="A820" s="270"/>
      <c r="B820" s="271"/>
      <c r="C820" s="272"/>
    </row>
    <row r="821" ht="28.5" customHeight="1" spans="1:3">
      <c r="A821" s="270"/>
      <c r="B821" s="271"/>
      <c r="C821" s="272"/>
    </row>
    <row r="822" ht="28.5" customHeight="1" spans="1:3">
      <c r="A822" s="270"/>
      <c r="B822" s="271"/>
      <c r="C822" s="272"/>
    </row>
    <row r="823" ht="28.5" customHeight="1" spans="1:3">
      <c r="A823" s="270"/>
      <c r="B823" s="271"/>
      <c r="C823" s="272"/>
    </row>
    <row r="824" ht="28.5" customHeight="1" spans="1:3">
      <c r="A824" s="270"/>
      <c r="B824" s="271"/>
      <c r="C824" s="272"/>
    </row>
    <row r="825" ht="28.5" customHeight="1" spans="1:3">
      <c r="A825" s="270"/>
      <c r="B825" s="271"/>
      <c r="C825" s="272"/>
    </row>
    <row r="826" ht="28.5" customHeight="1" spans="1:3">
      <c r="A826" s="270"/>
      <c r="B826" s="271"/>
      <c r="C826" s="272"/>
    </row>
    <row r="827" ht="28.5" customHeight="1" spans="1:3">
      <c r="A827" s="270"/>
      <c r="B827" s="271"/>
      <c r="C827" s="272"/>
    </row>
    <row r="828" ht="28.5" customHeight="1" spans="1:3">
      <c r="A828" s="270"/>
      <c r="B828" s="271"/>
      <c r="C828" s="272"/>
    </row>
    <row r="829" ht="28.5" customHeight="1" spans="1:3">
      <c r="A829" s="270"/>
      <c r="B829" s="271"/>
      <c r="C829" s="272"/>
    </row>
    <row r="830" ht="28.5" customHeight="1" spans="1:3">
      <c r="A830" s="270"/>
      <c r="B830" s="271"/>
      <c r="C830" s="272"/>
    </row>
    <row r="831" ht="28.5" customHeight="1" spans="1:3">
      <c r="A831" s="270"/>
      <c r="B831" s="271"/>
      <c r="C831" s="272"/>
    </row>
    <row r="832" ht="28.5" customHeight="1" spans="1:3">
      <c r="A832" s="270"/>
      <c r="B832" s="271"/>
      <c r="C832" s="272"/>
    </row>
    <row r="833" ht="28.5" customHeight="1" spans="1:3">
      <c r="A833" s="270"/>
      <c r="B833" s="271"/>
      <c r="C833" s="272"/>
    </row>
    <row r="834" ht="28.5" customHeight="1" spans="1:3">
      <c r="A834" s="270"/>
      <c r="B834" s="271"/>
      <c r="C834" s="272"/>
    </row>
    <row r="835" ht="28.5" customHeight="1" spans="1:3">
      <c r="A835" s="270"/>
      <c r="B835" s="271"/>
      <c r="C835" s="272"/>
    </row>
    <row r="836" ht="28.5" customHeight="1" spans="1:3">
      <c r="A836" s="270"/>
      <c r="B836" s="271"/>
      <c r="C836" s="272"/>
    </row>
    <row r="837" ht="28.5" customHeight="1" spans="1:3">
      <c r="A837" s="270"/>
      <c r="B837" s="271"/>
      <c r="C837" s="272"/>
    </row>
    <row r="838" ht="28.5" customHeight="1" spans="1:3">
      <c r="A838" s="270"/>
      <c r="B838" s="271"/>
      <c r="C838" s="272"/>
    </row>
    <row r="839" ht="28.5" customHeight="1" spans="1:3">
      <c r="A839" s="270"/>
      <c r="B839" s="271"/>
      <c r="C839" s="272"/>
    </row>
    <row r="840" ht="28.5" customHeight="1" spans="1:3">
      <c r="A840" s="270"/>
      <c r="B840" s="271"/>
      <c r="C840" s="272"/>
    </row>
    <row r="841" ht="28.5" customHeight="1" spans="1:3">
      <c r="A841" s="270"/>
      <c r="B841" s="271"/>
      <c r="C841" s="272"/>
    </row>
    <row r="842" ht="28.5" customHeight="1" spans="1:3">
      <c r="A842" s="270"/>
      <c r="B842" s="271"/>
      <c r="C842" s="272"/>
    </row>
    <row r="843" ht="28.5" customHeight="1" spans="1:3">
      <c r="A843" s="270"/>
      <c r="B843" s="271"/>
      <c r="C843" s="272"/>
    </row>
    <row r="844" ht="28.5" customHeight="1" spans="1:3">
      <c r="A844" s="270"/>
      <c r="B844" s="271"/>
      <c r="C844" s="272"/>
    </row>
    <row r="845" ht="28.5" customHeight="1" spans="1:3">
      <c r="A845" s="270"/>
      <c r="B845" s="271"/>
      <c r="C845" s="272"/>
    </row>
    <row r="846" ht="28.5" customHeight="1" spans="1:3">
      <c r="A846" s="270"/>
      <c r="B846" s="271"/>
      <c r="C846" s="272"/>
    </row>
    <row r="847" ht="28.5" customHeight="1" spans="1:3">
      <c r="A847" s="270"/>
      <c r="B847" s="271"/>
      <c r="C847" s="272"/>
    </row>
    <row r="848" ht="28.5" customHeight="1" spans="1:3">
      <c r="A848" s="270"/>
      <c r="B848" s="271"/>
      <c r="C848" s="272"/>
    </row>
    <row r="849" ht="28.5" customHeight="1" spans="1:3">
      <c r="A849" s="270"/>
      <c r="B849" s="271"/>
      <c r="C849" s="272"/>
    </row>
    <row r="850" ht="28.5" customHeight="1" spans="1:3">
      <c r="A850" s="270"/>
      <c r="B850" s="271"/>
      <c r="C850" s="272"/>
    </row>
    <row r="851" ht="28.5" customHeight="1" spans="1:3">
      <c r="A851" s="270"/>
      <c r="B851" s="271"/>
      <c r="C851" s="272"/>
    </row>
    <row r="852" ht="28.5" customHeight="1" spans="1:3">
      <c r="A852" s="270"/>
      <c r="B852" s="271"/>
      <c r="C852" s="272"/>
    </row>
    <row r="853" ht="28.5" customHeight="1" spans="1:3">
      <c r="A853" s="270"/>
      <c r="B853" s="271"/>
      <c r="C853" s="272"/>
    </row>
    <row r="854" ht="28.5" customHeight="1" spans="1:3">
      <c r="A854" s="270"/>
      <c r="B854" s="271"/>
      <c r="C854" s="272"/>
    </row>
    <row r="855" ht="28.5" customHeight="1" spans="1:3">
      <c r="A855" s="270"/>
      <c r="B855" s="271"/>
      <c r="C855" s="272"/>
    </row>
    <row r="856" ht="28.5" customHeight="1" spans="1:3">
      <c r="A856" s="270"/>
      <c r="B856" s="271"/>
      <c r="C856" s="272"/>
    </row>
    <row r="857" ht="28.5" customHeight="1" spans="1:3">
      <c r="A857" s="270"/>
      <c r="B857" s="271"/>
      <c r="C857" s="272"/>
    </row>
    <row r="858" ht="28.5" customHeight="1" spans="1:3">
      <c r="A858" s="270"/>
      <c r="B858" s="271"/>
      <c r="C858" s="272"/>
    </row>
    <row r="859" ht="28.5" customHeight="1" spans="1:3">
      <c r="A859" s="270"/>
      <c r="B859" s="271"/>
      <c r="C859" s="272"/>
    </row>
    <row r="860" ht="28.5" customHeight="1" spans="1:3">
      <c r="A860" s="270"/>
      <c r="B860" s="271"/>
      <c r="C860" s="272"/>
    </row>
    <row r="861" ht="28.5" customHeight="1" spans="1:3">
      <c r="A861" s="270"/>
      <c r="B861" s="271"/>
      <c r="C861" s="272"/>
    </row>
    <row r="862" ht="28.5" customHeight="1" spans="1:3">
      <c r="A862" s="270"/>
      <c r="B862" s="271"/>
      <c r="C862" s="272"/>
    </row>
    <row r="863" ht="28.5" customHeight="1" spans="1:3">
      <c r="A863" s="270"/>
      <c r="B863" s="271"/>
      <c r="C863" s="272"/>
    </row>
    <row r="864" ht="28.5" customHeight="1" spans="1:3">
      <c r="A864" s="270"/>
      <c r="B864" s="271"/>
      <c r="C864" s="272"/>
    </row>
    <row r="865" ht="28.5" customHeight="1" spans="1:3">
      <c r="A865" s="270"/>
      <c r="B865" s="271"/>
      <c r="C865" s="272"/>
    </row>
    <row r="866" ht="28.5" customHeight="1" spans="1:3">
      <c r="A866" s="270"/>
      <c r="B866" s="271"/>
      <c r="C866" s="272"/>
    </row>
    <row r="867" ht="28.5" customHeight="1" spans="1:3">
      <c r="A867" s="270"/>
      <c r="B867" s="271"/>
      <c r="C867" s="272"/>
    </row>
    <row r="868" ht="28.5" customHeight="1" spans="1:3">
      <c r="A868" s="270"/>
      <c r="B868" s="271"/>
      <c r="C868" s="272"/>
    </row>
    <row r="869" ht="28.5" customHeight="1" spans="1:3">
      <c r="A869" s="270"/>
      <c r="B869" s="271"/>
      <c r="C869" s="272"/>
    </row>
    <row r="870" ht="28.5" customHeight="1" spans="1:3">
      <c r="A870" s="270"/>
      <c r="B870" s="271"/>
      <c r="C870" s="272"/>
    </row>
    <row r="871" ht="28.5" customHeight="1" spans="1:3">
      <c r="A871" s="270"/>
      <c r="B871" s="271"/>
      <c r="C871" s="272"/>
    </row>
    <row r="872" ht="28.5" customHeight="1" spans="1:3">
      <c r="A872" s="270"/>
      <c r="B872" s="271"/>
      <c r="C872" s="272"/>
    </row>
    <row r="873" ht="28.5" customHeight="1" spans="1:3">
      <c r="A873" s="270"/>
      <c r="B873" s="271"/>
      <c r="C873" s="272"/>
    </row>
    <row r="874" ht="28.5" customHeight="1" spans="1:3">
      <c r="A874" s="270"/>
      <c r="B874" s="271"/>
      <c r="C874" s="272"/>
    </row>
    <row r="875" ht="28.5" customHeight="1" spans="1:3">
      <c r="A875" s="270"/>
      <c r="B875" s="271"/>
      <c r="C875" s="272"/>
    </row>
    <row r="876" ht="28.5" customHeight="1" spans="1:3">
      <c r="A876" s="270"/>
      <c r="B876" s="271"/>
      <c r="C876" s="272"/>
    </row>
    <row r="877" ht="28.5" customHeight="1" spans="1:3">
      <c r="A877" s="270"/>
      <c r="B877" s="271"/>
      <c r="C877" s="272"/>
    </row>
    <row r="878" ht="28.5" customHeight="1" spans="1:3">
      <c r="A878" s="270"/>
      <c r="B878" s="271"/>
      <c r="C878" s="272"/>
    </row>
    <row r="879" ht="28.5" customHeight="1" spans="1:3">
      <c r="A879" s="270"/>
      <c r="B879" s="271"/>
      <c r="C879" s="272"/>
    </row>
    <row r="880" ht="28.5" customHeight="1" spans="1:3">
      <c r="A880" s="270"/>
      <c r="B880" s="271"/>
      <c r="C880" s="272"/>
    </row>
    <row r="881" ht="28.5" customHeight="1" spans="1:3">
      <c r="A881" s="270"/>
      <c r="B881" s="271"/>
      <c r="C881" s="272"/>
    </row>
    <row r="882" ht="28.5" customHeight="1" spans="1:3">
      <c r="A882" s="270"/>
      <c r="B882" s="271"/>
      <c r="C882" s="272"/>
    </row>
    <row r="883" ht="28.5" customHeight="1" spans="1:3">
      <c r="A883" s="270"/>
      <c r="B883" s="271"/>
      <c r="C883" s="272"/>
    </row>
    <row r="884" ht="28.5" customHeight="1" spans="1:3">
      <c r="A884" s="270"/>
      <c r="B884" s="271"/>
      <c r="C884" s="272"/>
    </row>
    <row r="885" ht="28.5" customHeight="1" spans="1:3">
      <c r="A885" s="270"/>
      <c r="B885" s="271"/>
      <c r="C885" s="272"/>
    </row>
    <row r="886" ht="28.5" customHeight="1" spans="1:3">
      <c r="A886" s="270"/>
      <c r="B886" s="271"/>
      <c r="C886" s="272"/>
    </row>
    <row r="887" ht="28.5" customHeight="1" spans="1:3">
      <c r="A887" s="270"/>
      <c r="B887" s="271"/>
      <c r="C887" s="272"/>
    </row>
    <row r="888" ht="28.5" customHeight="1" spans="1:3">
      <c r="A888" s="270"/>
      <c r="B888" s="271"/>
      <c r="C888" s="272"/>
    </row>
    <row r="889" ht="28.5" customHeight="1" spans="1:3">
      <c r="A889" s="270"/>
      <c r="B889" s="271"/>
      <c r="C889" s="272"/>
    </row>
    <row r="890" ht="28.5" customHeight="1" spans="1:3">
      <c r="A890" s="270"/>
      <c r="B890" s="271"/>
      <c r="C890" s="272"/>
    </row>
    <row r="891" ht="28.5" customHeight="1" spans="1:3">
      <c r="A891" s="270"/>
      <c r="B891" s="271"/>
      <c r="C891" s="272"/>
    </row>
    <row r="892" ht="28.5" customHeight="1" spans="1:3">
      <c r="A892" s="270"/>
      <c r="B892" s="271"/>
      <c r="C892" s="272"/>
    </row>
    <row r="893" ht="28.5" customHeight="1" spans="1:3">
      <c r="A893" s="270"/>
      <c r="B893" s="271"/>
      <c r="C893" s="272"/>
    </row>
    <row r="894" ht="28.5" customHeight="1" spans="1:3">
      <c r="A894" s="270"/>
      <c r="B894" s="271"/>
      <c r="C894" s="272"/>
    </row>
    <row r="895" ht="28.5" customHeight="1" spans="1:3">
      <c r="A895" s="270"/>
      <c r="B895" s="271"/>
      <c r="C895" s="272"/>
    </row>
    <row r="896" ht="28.5" customHeight="1" spans="1:3">
      <c r="A896" s="270"/>
      <c r="B896" s="271"/>
      <c r="C896" s="272"/>
    </row>
    <row r="897" ht="28.5" customHeight="1" spans="1:3">
      <c r="A897" s="270"/>
      <c r="B897" s="271"/>
      <c r="C897" s="272"/>
    </row>
    <row r="898" ht="28.5" customHeight="1" spans="1:3">
      <c r="A898" s="270"/>
      <c r="B898" s="271"/>
      <c r="C898" s="272"/>
    </row>
    <row r="899" ht="28.5" customHeight="1" spans="1:3">
      <c r="A899" s="270"/>
      <c r="B899" s="271"/>
      <c r="C899" s="272"/>
    </row>
    <row r="900" ht="28.5" customHeight="1" spans="1:3">
      <c r="A900" s="270"/>
      <c r="B900" s="271"/>
      <c r="C900" s="272"/>
    </row>
    <row r="901" ht="28.5" customHeight="1" spans="1:3">
      <c r="A901" s="270"/>
      <c r="B901" s="271"/>
      <c r="C901" s="272"/>
    </row>
    <row r="902" ht="28.5" customHeight="1" spans="1:3">
      <c r="A902" s="270"/>
      <c r="B902" s="271"/>
      <c r="C902" s="272"/>
    </row>
    <row r="903" ht="28.5" customHeight="1" spans="1:3">
      <c r="A903" s="270"/>
      <c r="B903" s="271"/>
      <c r="C903" s="272"/>
    </row>
    <row r="904" ht="28.5" customHeight="1" spans="1:3">
      <c r="A904" s="270"/>
      <c r="B904" s="271"/>
      <c r="C904" s="272"/>
    </row>
    <row r="905" ht="28.5" customHeight="1" spans="1:3">
      <c r="A905" s="270"/>
      <c r="B905" s="271"/>
      <c r="C905" s="272"/>
    </row>
    <row r="906" ht="28.5" customHeight="1" spans="1:3">
      <c r="A906" s="270"/>
      <c r="B906" s="271"/>
      <c r="C906" s="272"/>
    </row>
    <row r="907" ht="28.5" customHeight="1" spans="1:3">
      <c r="A907" s="270"/>
      <c r="B907" s="271"/>
      <c r="C907" s="272"/>
    </row>
    <row r="908" ht="28.5" customHeight="1" spans="1:3">
      <c r="A908" s="270"/>
      <c r="B908" s="271"/>
      <c r="C908" s="272"/>
    </row>
    <row r="909" ht="28.5" customHeight="1" spans="1:3">
      <c r="A909" s="270"/>
      <c r="B909" s="271"/>
      <c r="C909" s="272"/>
    </row>
    <row r="910" ht="28.5" customHeight="1" spans="1:3">
      <c r="A910" s="270"/>
      <c r="B910" s="271"/>
      <c r="C910" s="272"/>
    </row>
    <row r="911" ht="28.5" customHeight="1" spans="1:3">
      <c r="A911" s="270"/>
      <c r="B911" s="271"/>
      <c r="C911" s="272"/>
    </row>
    <row r="912" ht="28.5" customHeight="1" spans="1:3">
      <c r="A912" s="270"/>
      <c r="B912" s="271"/>
      <c r="C912" s="272"/>
    </row>
    <row r="913" ht="28.5" customHeight="1" spans="1:3">
      <c r="A913" s="270"/>
      <c r="B913" s="271"/>
      <c r="C913" s="272"/>
    </row>
    <row r="914" ht="28.5" customHeight="1" spans="1:3">
      <c r="A914" s="270"/>
      <c r="B914" s="271"/>
      <c r="C914" s="272"/>
    </row>
    <row r="915" ht="28.5" customHeight="1" spans="1:3">
      <c r="A915" s="270"/>
      <c r="B915" s="271"/>
      <c r="C915" s="272"/>
    </row>
    <row r="916" ht="28.5" customHeight="1" spans="1:3">
      <c r="A916" s="270"/>
      <c r="B916" s="271"/>
      <c r="C916" s="272"/>
    </row>
    <row r="917" ht="28.5" customHeight="1" spans="1:3">
      <c r="A917" s="270"/>
      <c r="B917" s="271"/>
      <c r="C917" s="272"/>
    </row>
    <row r="918" ht="28.5" customHeight="1" spans="1:3">
      <c r="A918" s="270"/>
      <c r="B918" s="271"/>
      <c r="C918" s="272"/>
    </row>
    <row r="919" ht="28.5" customHeight="1" spans="1:3">
      <c r="A919" s="270"/>
      <c r="B919" s="271"/>
      <c r="C919" s="272"/>
    </row>
    <row r="920" ht="28.5" customHeight="1" spans="1:3">
      <c r="A920" s="270"/>
      <c r="B920" s="271"/>
      <c r="C920" s="272"/>
    </row>
    <row r="921" ht="28.5" customHeight="1" spans="1:3">
      <c r="A921" s="270"/>
      <c r="B921" s="271"/>
      <c r="C921" s="272"/>
    </row>
    <row r="922" ht="28.5" customHeight="1" spans="1:3">
      <c r="A922" s="270"/>
      <c r="B922" s="271"/>
      <c r="C922" s="272"/>
    </row>
    <row r="923" ht="28.5" customHeight="1" spans="1:3">
      <c r="A923" s="270"/>
      <c r="B923" s="271"/>
      <c r="C923" s="272"/>
    </row>
    <row r="924" ht="28.5" customHeight="1" spans="1:3">
      <c r="A924" s="270"/>
      <c r="B924" s="271"/>
      <c r="C924" s="272"/>
    </row>
    <row r="925" ht="28.5" customHeight="1" spans="1:3">
      <c r="A925" s="270"/>
      <c r="B925" s="271"/>
      <c r="C925" s="272"/>
    </row>
    <row r="926" ht="28.5" customHeight="1" spans="1:3">
      <c r="A926" s="270"/>
      <c r="B926" s="271"/>
      <c r="C926" s="272"/>
    </row>
    <row r="927" ht="28.5" customHeight="1" spans="1:3">
      <c r="A927" s="270"/>
      <c r="B927" s="271"/>
      <c r="C927" s="272"/>
    </row>
    <row r="928" ht="28.5" customHeight="1" spans="1:3">
      <c r="A928" s="270"/>
      <c r="B928" s="271"/>
      <c r="C928" s="272"/>
    </row>
    <row r="929" ht="28.5" customHeight="1" spans="1:3">
      <c r="A929" s="270"/>
      <c r="B929" s="271"/>
      <c r="C929" s="272"/>
    </row>
    <row r="930" ht="28.5" customHeight="1" spans="1:3">
      <c r="A930" s="270"/>
      <c r="B930" s="271"/>
      <c r="C930" s="272"/>
    </row>
    <row r="931" ht="28.5" customHeight="1" spans="1:3">
      <c r="A931" s="270"/>
      <c r="B931" s="271"/>
      <c r="C931" s="272"/>
    </row>
    <row r="932" ht="28.5" customHeight="1" spans="1:3">
      <c r="A932" s="270"/>
      <c r="B932" s="271"/>
      <c r="C932" s="272"/>
    </row>
    <row r="933" ht="28.5" customHeight="1" spans="1:3">
      <c r="A933" s="270"/>
      <c r="B933" s="271"/>
      <c r="C933" s="272"/>
    </row>
    <row r="934" ht="28.5" customHeight="1" spans="1:3">
      <c r="A934" s="270"/>
      <c r="B934" s="271"/>
      <c r="C934" s="272"/>
    </row>
    <row r="935" ht="28.5" customHeight="1" spans="1:3">
      <c r="A935" s="270"/>
      <c r="B935" s="271"/>
      <c r="C935" s="272"/>
    </row>
    <row r="936" ht="28.5" customHeight="1" spans="1:3">
      <c r="A936" s="270"/>
      <c r="B936" s="271"/>
      <c r="C936" s="272"/>
    </row>
    <row r="937" ht="28.5" customHeight="1" spans="1:3">
      <c r="A937" s="270"/>
      <c r="B937" s="271"/>
      <c r="C937" s="272"/>
    </row>
    <row r="938" ht="28.5" customHeight="1" spans="1:3">
      <c r="A938" s="270"/>
      <c r="B938" s="271"/>
      <c r="C938" s="272"/>
    </row>
    <row r="939" ht="28.5" customHeight="1" spans="1:3">
      <c r="A939" s="270"/>
      <c r="B939" s="271"/>
      <c r="C939" s="272"/>
    </row>
    <row r="940" ht="28.5" customHeight="1" spans="1:3">
      <c r="A940" s="270"/>
      <c r="B940" s="271"/>
      <c r="C940" s="272"/>
    </row>
    <row r="941" ht="28.5" customHeight="1" spans="1:3">
      <c r="A941" s="270"/>
      <c r="B941" s="271"/>
      <c r="C941" s="272"/>
    </row>
    <row r="942" ht="28.5" customHeight="1" spans="1:3">
      <c r="A942" s="270"/>
      <c r="B942" s="271"/>
      <c r="C942" s="272"/>
    </row>
    <row r="943" ht="28.5" customHeight="1" spans="1:3">
      <c r="A943" s="270"/>
      <c r="B943" s="271"/>
      <c r="C943" s="272"/>
    </row>
    <row r="944" ht="28.5" customHeight="1" spans="1:3">
      <c r="A944" s="270"/>
      <c r="B944" s="271"/>
      <c r="C944" s="272"/>
    </row>
    <row r="945" ht="28.5" customHeight="1" spans="1:3">
      <c r="A945" s="270"/>
      <c r="B945" s="271"/>
      <c r="C945" s="272"/>
    </row>
    <row r="946" ht="28.5" customHeight="1" spans="1:3">
      <c r="A946" s="270"/>
      <c r="B946" s="271"/>
      <c r="C946" s="272"/>
    </row>
    <row r="947" ht="28.5" customHeight="1" spans="1:3">
      <c r="A947" s="270"/>
      <c r="B947" s="271"/>
      <c r="C947" s="272"/>
    </row>
    <row r="948" ht="28.5" customHeight="1" spans="1:3">
      <c r="A948" s="270"/>
      <c r="B948" s="271"/>
      <c r="C948" s="272"/>
    </row>
    <row r="949" ht="28.5" customHeight="1" spans="1:3">
      <c r="A949" s="270"/>
      <c r="B949" s="271"/>
      <c r="C949" s="272"/>
    </row>
    <row r="950" ht="28.5" customHeight="1" spans="1:3">
      <c r="A950" s="270"/>
      <c r="B950" s="271"/>
      <c r="C950" s="272"/>
    </row>
    <row r="951" ht="28.5" customHeight="1" spans="1:3">
      <c r="A951" s="270"/>
      <c r="B951" s="271"/>
      <c r="C951" s="272"/>
    </row>
    <row r="952" ht="28.5" customHeight="1" spans="1:3">
      <c r="A952" s="270"/>
      <c r="B952" s="271"/>
      <c r="C952" s="272"/>
    </row>
    <row r="953" ht="28.5" customHeight="1" spans="1:3">
      <c r="A953" s="270"/>
      <c r="B953" s="271"/>
      <c r="C953" s="272"/>
    </row>
    <row r="954" ht="28.5" customHeight="1" spans="1:3">
      <c r="A954" s="270"/>
      <c r="B954" s="271"/>
      <c r="C954" s="272"/>
    </row>
    <row r="955" ht="28.5" customHeight="1" spans="1:3">
      <c r="A955" s="270"/>
      <c r="B955" s="271"/>
      <c r="C955" s="272"/>
    </row>
    <row r="956" ht="28.5" customHeight="1" spans="1:3">
      <c r="A956" s="270"/>
      <c r="B956" s="271"/>
      <c r="C956" s="272"/>
    </row>
    <row r="957" ht="28.5" customHeight="1" spans="1:3">
      <c r="A957" s="270"/>
      <c r="B957" s="271"/>
      <c r="C957" s="272"/>
    </row>
    <row r="958" ht="28.5" customHeight="1" spans="1:3">
      <c r="A958" s="270"/>
      <c r="B958" s="271"/>
      <c r="C958" s="272"/>
    </row>
    <row r="959" ht="28.5" customHeight="1" spans="1:3">
      <c r="A959" s="270"/>
      <c r="B959" s="271"/>
      <c r="C959" s="272"/>
    </row>
    <row r="960" ht="28.5" customHeight="1" spans="1:3">
      <c r="A960" s="270"/>
      <c r="B960" s="271"/>
      <c r="C960" s="272"/>
    </row>
    <row r="961" ht="28.5" customHeight="1" spans="1:3">
      <c r="A961" s="270"/>
      <c r="B961" s="271"/>
      <c r="C961" s="272"/>
    </row>
    <row r="962" ht="28.5" customHeight="1" spans="1:3">
      <c r="A962" s="270"/>
      <c r="B962" s="271"/>
      <c r="C962" s="272"/>
    </row>
    <row r="963" ht="28.5" customHeight="1" spans="1:3">
      <c r="A963" s="270"/>
      <c r="B963" s="271"/>
      <c r="C963" s="272"/>
    </row>
    <row r="964" ht="28.5" customHeight="1" spans="1:3">
      <c r="A964" s="270"/>
      <c r="B964" s="271"/>
      <c r="C964" s="272"/>
    </row>
    <row r="965" ht="28.5" customHeight="1" spans="1:3">
      <c r="A965" s="270"/>
      <c r="B965" s="271"/>
      <c r="C965" s="272"/>
    </row>
    <row r="966" ht="28.5" customHeight="1" spans="1:3">
      <c r="A966" s="270"/>
      <c r="B966" s="271"/>
      <c r="C966" s="272"/>
    </row>
    <row r="967" ht="28.5" customHeight="1" spans="1:3">
      <c r="A967" s="270"/>
      <c r="B967" s="271"/>
      <c r="C967" s="272"/>
    </row>
    <row r="968" ht="28.5" customHeight="1" spans="1:3">
      <c r="A968" s="270"/>
      <c r="B968" s="271"/>
      <c r="C968" s="272"/>
    </row>
    <row r="969" ht="28.5" customHeight="1" spans="1:3">
      <c r="A969" s="270"/>
      <c r="B969" s="271"/>
      <c r="C969" s="272"/>
    </row>
    <row r="970" ht="28.5" customHeight="1" spans="1:3">
      <c r="A970" s="270"/>
      <c r="B970" s="271"/>
      <c r="C970" s="272"/>
    </row>
    <row r="971" ht="28.5" customHeight="1" spans="1:3">
      <c r="A971" s="270"/>
      <c r="B971" s="271"/>
      <c r="C971" s="272"/>
    </row>
    <row r="972" ht="28.5" customHeight="1" spans="1:3">
      <c r="A972" s="270"/>
      <c r="B972" s="271"/>
      <c r="C972" s="272"/>
    </row>
    <row r="973" ht="28.5" customHeight="1" spans="1:3">
      <c r="A973" s="270"/>
      <c r="B973" s="271"/>
      <c r="C973" s="272"/>
    </row>
    <row r="974" ht="28.5" customHeight="1" spans="1:3">
      <c r="A974" s="270"/>
      <c r="B974" s="271"/>
      <c r="C974" s="272"/>
    </row>
    <row r="975" ht="28.5" customHeight="1" spans="1:3">
      <c r="A975" s="270"/>
      <c r="B975" s="271"/>
      <c r="C975" s="272"/>
    </row>
    <row r="976" ht="28.5" customHeight="1" spans="1:3">
      <c r="A976" s="270"/>
      <c r="B976" s="271"/>
      <c r="C976" s="272"/>
    </row>
    <row r="977" ht="28.5" customHeight="1" spans="1:3">
      <c r="A977" s="270"/>
      <c r="B977" s="271"/>
      <c r="C977" s="272"/>
    </row>
    <row r="978" ht="28.5" customHeight="1" spans="1:3">
      <c r="A978" s="270"/>
      <c r="B978" s="271"/>
      <c r="C978" s="272"/>
    </row>
    <row r="979" ht="28.5" customHeight="1" spans="1:3">
      <c r="A979" s="270"/>
      <c r="B979" s="271"/>
      <c r="C979" s="272"/>
    </row>
    <row r="980" ht="28.5" customHeight="1" spans="1:3">
      <c r="A980" s="270"/>
      <c r="B980" s="271"/>
      <c r="C980" s="272"/>
    </row>
    <row r="981" ht="28.5" customHeight="1" spans="1:3">
      <c r="A981" s="270"/>
      <c r="B981" s="271"/>
      <c r="C981" s="272"/>
    </row>
    <row r="982" ht="28.5" customHeight="1" spans="1:3">
      <c r="A982" s="270"/>
      <c r="B982" s="271"/>
      <c r="C982" s="272"/>
    </row>
    <row r="983" ht="28.5" customHeight="1" spans="1:3">
      <c r="A983" s="270"/>
      <c r="B983" s="271"/>
      <c r="C983" s="272"/>
    </row>
    <row r="984" ht="28.5" customHeight="1" spans="1:3">
      <c r="A984" s="270"/>
      <c r="B984" s="271"/>
      <c r="C984" s="272"/>
    </row>
    <row r="985" ht="28.5" customHeight="1" spans="1:3">
      <c r="A985" s="270"/>
      <c r="B985" s="271"/>
      <c r="C985" s="272"/>
    </row>
    <row r="986" ht="28.5" customHeight="1" spans="1:3">
      <c r="A986" s="270"/>
      <c r="B986" s="271"/>
      <c r="C986" s="272"/>
    </row>
    <row r="987" ht="28.5" customHeight="1" spans="1:3">
      <c r="A987" s="270"/>
      <c r="B987" s="271"/>
      <c r="C987" s="272"/>
    </row>
    <row r="988" ht="28.5" customHeight="1" spans="1:3">
      <c r="A988" s="270"/>
      <c r="B988" s="271"/>
      <c r="C988" s="272"/>
    </row>
    <row r="989" ht="28.5" customHeight="1" spans="1:3">
      <c r="A989" s="270"/>
      <c r="B989" s="271"/>
      <c r="C989" s="272"/>
    </row>
    <row r="990" ht="28.5" customHeight="1" spans="1:3">
      <c r="A990" s="270"/>
      <c r="B990" s="271"/>
      <c r="C990" s="272"/>
    </row>
    <row r="991" ht="28.5" customHeight="1" spans="1:3">
      <c r="A991" s="270"/>
      <c r="B991" s="271"/>
      <c r="C991" s="272"/>
    </row>
    <row r="992" ht="28.5" customHeight="1" spans="1:3">
      <c r="A992" s="270"/>
      <c r="B992" s="271"/>
      <c r="C992" s="272"/>
    </row>
    <row r="993" ht="28.5" customHeight="1" spans="1:3">
      <c r="A993" s="270"/>
      <c r="B993" s="271"/>
      <c r="C993" s="272"/>
    </row>
    <row r="994" ht="28.5" customHeight="1" spans="1:3">
      <c r="A994" s="270"/>
      <c r="B994" s="271"/>
      <c r="C994" s="272"/>
    </row>
    <row r="995" ht="28.5" customHeight="1" spans="1:3">
      <c r="A995" s="270"/>
      <c r="B995" s="271"/>
      <c r="C995" s="272"/>
    </row>
    <row r="996" ht="28.5" customHeight="1" spans="1:3">
      <c r="A996" s="270"/>
      <c r="B996" s="271"/>
      <c r="C996" s="272"/>
    </row>
    <row r="997" ht="28.5" customHeight="1" spans="1:3">
      <c r="A997" s="270"/>
      <c r="B997" s="271"/>
      <c r="C997" s="272"/>
    </row>
    <row r="998" ht="28.5" customHeight="1" spans="1:3">
      <c r="A998" s="270"/>
      <c r="B998" s="271"/>
      <c r="C998" s="272"/>
    </row>
    <row r="999" ht="28.5" customHeight="1" spans="1:3">
      <c r="A999" s="270"/>
      <c r="B999" s="271"/>
      <c r="C999" s="272"/>
    </row>
    <row r="1000" ht="28.5" customHeight="1" spans="1:3">
      <c r="A1000" s="270"/>
      <c r="B1000" s="271"/>
      <c r="C1000" s="272"/>
    </row>
    <row r="1001" ht="28.5" customHeight="1" spans="1:3">
      <c r="A1001" s="270"/>
      <c r="B1001" s="271"/>
      <c r="C1001" s="272"/>
    </row>
    <row r="1002" ht="28.5" customHeight="1" spans="1:3">
      <c r="A1002" s="270"/>
      <c r="B1002" s="271"/>
      <c r="C1002" s="272"/>
    </row>
    <row r="1003" ht="28.5" customHeight="1" spans="1:3">
      <c r="A1003" s="270"/>
      <c r="B1003" s="271"/>
      <c r="C1003" s="272"/>
    </row>
    <row r="1004" ht="28.5" customHeight="1" spans="1:3">
      <c r="A1004" s="270"/>
      <c r="B1004" s="271"/>
      <c r="C1004" s="272"/>
    </row>
    <row r="1005" ht="28.5" customHeight="1" spans="1:3">
      <c r="A1005" s="270"/>
      <c r="B1005" s="271"/>
      <c r="C1005" s="272"/>
    </row>
    <row r="1006" ht="28.5" customHeight="1" spans="1:3">
      <c r="A1006" s="270"/>
      <c r="B1006" s="271"/>
      <c r="C1006" s="272"/>
    </row>
    <row r="1007" ht="28.5" customHeight="1" spans="1:3">
      <c r="A1007" s="270"/>
      <c r="B1007" s="271"/>
      <c r="C1007" s="272"/>
    </row>
    <row r="1008" ht="28.5" customHeight="1" spans="1:3">
      <c r="A1008" s="270"/>
      <c r="B1008" s="271"/>
      <c r="C1008" s="272"/>
    </row>
    <row r="1009" ht="28.5" customHeight="1" spans="1:3">
      <c r="A1009" s="270"/>
      <c r="B1009" s="271"/>
      <c r="C1009" s="272"/>
    </row>
    <row r="1010" ht="28.5" customHeight="1" spans="1:3">
      <c r="A1010" s="270"/>
      <c r="B1010" s="271"/>
      <c r="C1010" s="272"/>
    </row>
    <row r="1011" ht="28.5" customHeight="1" spans="1:3">
      <c r="A1011" s="270"/>
      <c r="B1011" s="271"/>
      <c r="C1011" s="272"/>
    </row>
    <row r="1012" ht="28.5" customHeight="1" spans="1:3">
      <c r="A1012" s="270"/>
      <c r="B1012" s="271"/>
      <c r="C1012" s="272"/>
    </row>
    <row r="1013" ht="28.5" customHeight="1" spans="1:3">
      <c r="A1013" s="270"/>
      <c r="B1013" s="271"/>
      <c r="C1013" s="272"/>
    </row>
    <row r="1014" ht="28.5" customHeight="1" spans="1:3">
      <c r="A1014" s="270"/>
      <c r="B1014" s="271"/>
      <c r="C1014" s="272"/>
    </row>
    <row r="1015" ht="28.5" customHeight="1" spans="1:3">
      <c r="A1015" s="270"/>
      <c r="B1015" s="271"/>
      <c r="C1015" s="272"/>
    </row>
    <row r="1016" ht="28.5" customHeight="1" spans="1:3">
      <c r="A1016" s="270"/>
      <c r="B1016" s="271"/>
      <c r="C1016" s="272"/>
    </row>
    <row r="1017" ht="28.5" customHeight="1" spans="1:3">
      <c r="A1017" s="270"/>
      <c r="B1017" s="271"/>
      <c r="C1017" s="272"/>
    </row>
    <row r="1018" ht="28.5" customHeight="1" spans="1:3">
      <c r="A1018" s="270"/>
      <c r="B1018" s="271"/>
      <c r="C1018" s="272"/>
    </row>
    <row r="1019" ht="28.5" customHeight="1" spans="1:3">
      <c r="A1019" s="270"/>
      <c r="B1019" s="271"/>
      <c r="C1019" s="272"/>
    </row>
    <row r="1020" ht="28.5" customHeight="1" spans="1:3">
      <c r="A1020" s="270"/>
      <c r="B1020" s="271"/>
      <c r="C1020" s="272"/>
    </row>
  </sheetData>
  <mergeCells count="1">
    <mergeCell ref="O1:Z2"/>
  </mergeCells>
  <conditionalFormatting sqref="D1:D3">
    <cfRule type="expression" dxfId="0" priority="2">
      <formula>ROW()=CELL("row")</formula>
    </cfRule>
    <cfRule type="expression" dxfId="1" priority="1">
      <formula>ROW()=CELL("row")</formula>
    </cfRule>
  </conditionalFormatting>
  <dataValidations count="3">
    <dataValidation type="list" showInputMessage="1" showErrorMessage="1" sqref="B2">
      <formula1>data!$Y$2:$Y$25</formula1>
    </dataValidation>
    <dataValidation type="list" showInputMessage="1" showErrorMessage="1" sqref="B3">
      <formula1>data!$H$2:$H$6</formula1>
    </dataValidation>
    <dataValidation type="list" showInputMessage="1" showErrorMessage="1" sqref="B4">
      <formula1>data!$S$2:$S$13</formula1>
    </dataValidation>
  </dataValidations>
  <hyperlinks>
    <hyperlink ref="D1" location="'Home page'!A1" display="Home page"/>
    <hyperlink ref="D2" location="daily!A1" display="daily"/>
    <hyperlink ref="D3" location="الموردين!A1" display="الموردين"/>
    <hyperlink ref="D4" location="sorting!A1" display="sorting"/>
  </hyperlinks>
  <pageMargins left="0.7" right="0.7" top="0.75" bottom="0.75" header="0.3" footer="0.3"/>
  <pageSetup paperSize="1" scale="34" orientation="portrait"/>
  <headerFooter/>
  <colBreaks count="1" manualBreakCount="1">
    <brk id="6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0"/>
  <sheetViews>
    <sheetView view="pageBreakPreview" zoomScale="60" zoomScaleNormal="55" workbookViewId="0">
      <selection activeCell="B5" sqref="B5"/>
    </sheetView>
  </sheetViews>
  <sheetFormatPr defaultColWidth="8.95238095238095" defaultRowHeight="15"/>
  <cols>
    <col min="1" max="1" width="29.4190476190476" customWidth="1"/>
    <col min="2" max="2" width="62.7619047619048" customWidth="1"/>
    <col min="3" max="3" width="42.2952380952381" customWidth="1"/>
    <col min="4" max="4" width="40.4571428571429" customWidth="1"/>
    <col min="5" max="5" width="34.8190476190476" customWidth="1"/>
    <col min="6" max="6" width="22.3047619047619" customWidth="1"/>
    <col min="7" max="7" width="20.1047619047619" style="145" customWidth="1"/>
    <col min="10" max="10" width="20.8380952380952" customWidth="1"/>
    <col min="11" max="11" width="26.7238095238095" customWidth="1"/>
    <col min="12" max="12" width="68.1619047619048" customWidth="1"/>
    <col min="13" max="13" width="15.3238095238095" customWidth="1"/>
    <col min="14" max="14" width="21.3238095238095" customWidth="1"/>
    <col min="15" max="15" width="10.1714285714286" customWidth="1"/>
    <col min="16" max="16" width="10.6666666666667" customWidth="1"/>
    <col min="17" max="17" width="12.2571428571429" customWidth="1"/>
    <col min="18" max="18" width="19.7333333333333" customWidth="1"/>
    <col min="19" max="19" width="12.2571428571429" customWidth="1"/>
    <col min="20" max="20" width="7.22857142857143" customWidth="1"/>
    <col min="21" max="21" width="10.1714285714286" customWidth="1"/>
    <col min="22" max="23" width="12.2571428571429" customWidth="1"/>
    <col min="24" max="24" width="11.0285714285714" customWidth="1"/>
    <col min="25" max="25" width="7.84761904761905" customWidth="1"/>
    <col min="26" max="26" width="10.1714285714286" customWidth="1"/>
    <col min="27" max="27" width="14.5904761904762" customWidth="1"/>
    <col min="28" max="28" width="12.2571428571429" customWidth="1"/>
    <col min="29" max="29" width="10.5428571428571" customWidth="1"/>
    <col min="30" max="30" width="12.2571428571429" customWidth="1"/>
  </cols>
  <sheetData>
    <row r="1" ht="32.25" customHeight="1" spans="1:15">
      <c r="A1" s="254"/>
      <c r="B1" s="53"/>
      <c r="C1" s="54"/>
      <c r="D1" s="255" t="s">
        <v>0</v>
      </c>
      <c r="E1" s="56"/>
      <c r="H1" s="256"/>
      <c r="O1" s="277" t="s">
        <v>1168</v>
      </c>
    </row>
    <row r="2" ht="30" customHeight="1" spans="1:5">
      <c r="A2" s="58"/>
      <c r="B2" s="34" t="s">
        <v>531</v>
      </c>
      <c r="C2" s="92"/>
      <c r="D2" s="255" t="s">
        <v>914</v>
      </c>
      <c r="E2" s="91"/>
    </row>
    <row r="3" ht="33" customHeight="1" spans="1:12">
      <c r="A3" s="257"/>
      <c r="B3" s="258"/>
      <c r="C3" s="89"/>
      <c r="D3" s="255" t="s">
        <v>916</v>
      </c>
      <c r="E3" s="61"/>
      <c r="F3" t="s">
        <v>311</v>
      </c>
      <c r="G3" s="259"/>
      <c r="H3" s="252"/>
      <c r="I3" s="252"/>
      <c r="J3" s="252"/>
      <c r="K3" s="252"/>
      <c r="L3" s="252"/>
    </row>
    <row r="4" ht="29.25" customHeight="1" spans="1:7">
      <c r="A4" s="257"/>
      <c r="B4" s="258"/>
      <c r="C4" s="89"/>
      <c r="D4" s="260" t="s">
        <v>919</v>
      </c>
      <c r="E4" s="61"/>
      <c r="G4" s="261"/>
    </row>
    <row r="5" ht="28.5" customHeight="1" spans="1:7">
      <c r="A5" s="257"/>
      <c r="B5" s="258"/>
      <c r="C5" s="89"/>
      <c r="D5" s="62"/>
      <c r="E5" s="89"/>
      <c r="F5" s="262"/>
      <c r="G5" s="261"/>
    </row>
    <row r="6" ht="28.5" customHeight="1" spans="1:7">
      <c r="A6" s="64"/>
      <c r="B6" s="89"/>
      <c r="C6" s="89"/>
      <c r="D6" s="65">
        <f ca="1">TODAY()</f>
        <v>45873</v>
      </c>
      <c r="E6" s="59"/>
      <c r="G6" s="261"/>
    </row>
    <row r="7" ht="29.25" customHeight="1" spans="1:10">
      <c r="A7" s="64"/>
      <c r="B7" s="91"/>
      <c r="C7" s="89"/>
      <c r="D7" s="66"/>
      <c r="E7" s="59"/>
      <c r="G7" s="261"/>
      <c r="J7" s="278"/>
    </row>
    <row r="8" ht="29.25" customHeight="1" spans="1:30">
      <c r="A8" s="63" t="str">
        <f>IF(A1=0,"مطابق","غير مطابق")</f>
        <v>مطابق</v>
      </c>
      <c r="B8" s="89"/>
      <c r="C8" s="263">
        <f>SUBTOTAL(9,C10:C500)</f>
        <v>643370.209999983</v>
      </c>
      <c r="D8" s="96"/>
      <c r="E8" s="264"/>
      <c r="G8" s="261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</row>
    <row r="9" ht="28.5" customHeight="1" spans="1:30">
      <c r="A9" s="265" t="s">
        <v>7</v>
      </c>
      <c r="B9" s="266" t="s">
        <v>11</v>
      </c>
      <c r="C9" s="267" t="s">
        <v>923</v>
      </c>
      <c r="D9" s="267" t="s">
        <v>924</v>
      </c>
      <c r="E9" s="268" t="s">
        <v>926</v>
      </c>
      <c r="F9" s="269" t="s">
        <v>21</v>
      </c>
      <c r="G9" s="261"/>
      <c r="J9" s="34"/>
      <c r="K9" s="275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</row>
    <row r="10" ht="28.5" customHeight="1" spans="1:11">
      <c r="A10" s="270">
        <f t="array" ref="A10:C417">_xlfn.CHOOSECOLS(_xlfn._xlws.FILTER(daily!A15:Q3460,daily!I15:I3460=B2,"not found"),2,6,7)</f>
        <v>45743</v>
      </c>
      <c r="B10" s="271" t="str">
        <v>ضريبة تحويل </v>
      </c>
      <c r="C10" s="272">
        <v>60</v>
      </c>
      <c r="D10" s="272"/>
      <c r="E10" s="273"/>
      <c r="F10" s="271" t="str">
        <f>IF(المصنع!A10="","",TEXT(المصنع!A10,"mmmm"))</f>
        <v>March</v>
      </c>
      <c r="G10" s="261"/>
      <c r="J10" s="34"/>
      <c r="K10" s="275"/>
    </row>
    <row r="11" ht="28.5" customHeight="1" spans="1:10">
      <c r="A11" s="270">
        <v>45743</v>
      </c>
      <c r="B11" s="271" t="str">
        <v>ايجار</v>
      </c>
      <c r="C11" s="272">
        <v>20000</v>
      </c>
      <c r="D11" s="274"/>
      <c r="E11" s="273"/>
      <c r="F11" s="271" t="str">
        <f>IF(المصنع!A11="","",TEXT(المصنع!A11,"mmmm"))</f>
        <v>March</v>
      </c>
      <c r="J11" s="34"/>
    </row>
    <row r="12" ht="28.5" customHeight="1" spans="1:10">
      <c r="A12" s="270">
        <v>45743</v>
      </c>
      <c r="B12" s="271" t="str">
        <v>ضريبة تحويل </v>
      </c>
      <c r="C12" s="272">
        <v>19</v>
      </c>
      <c r="D12" s="274"/>
      <c r="E12" s="273"/>
      <c r="F12" s="271" t="str">
        <f>IF(المصنع!A12="","",TEXT(المصنع!A12,"mmmm"))</f>
        <v>March</v>
      </c>
      <c r="G12" s="261"/>
      <c r="H12" s="275"/>
      <c r="J12" s="34"/>
    </row>
    <row r="13" ht="28.5" customHeight="1" spans="1:25">
      <c r="A13" s="270">
        <v>45754</v>
      </c>
      <c r="B13" s="271" t="str">
        <v>صافي حساب الوطنية </v>
      </c>
      <c r="C13" s="272">
        <v>14000</v>
      </c>
      <c r="D13" s="274"/>
      <c r="E13" s="273"/>
      <c r="F13" s="271" t="str">
        <f>IF(المصنع!A13="","",TEXT(المصنع!A13,"mmmm"))</f>
        <v>April</v>
      </c>
      <c r="G13" s="261"/>
      <c r="J13" s="279"/>
      <c r="K13" s="280"/>
      <c r="L13" s="280"/>
      <c r="M13" s="280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</row>
    <row r="14" ht="28.5" customHeight="1" spans="1:25">
      <c r="A14" s="270">
        <v>45754</v>
      </c>
      <c r="B14" s="271" t="str">
        <v>جزء من الإضافي بتاع احمد  المهندس</v>
      </c>
      <c r="C14" s="272">
        <v>2150</v>
      </c>
      <c r="D14" s="274"/>
      <c r="E14" s="273"/>
      <c r="F14" s="271" t="str">
        <f>IF(المصنع!A14="","",TEXT(المصنع!A14,"mmmm"))</f>
        <v>April</v>
      </c>
      <c r="G14" s="276"/>
      <c r="J14" s="279"/>
      <c r="K14" s="280"/>
      <c r="L14" s="280"/>
      <c r="M14" s="280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</row>
    <row r="15" ht="28.5" customHeight="1" spans="1:25">
      <c r="A15" s="270">
        <v>45754</v>
      </c>
      <c r="B15" s="271" t="str">
        <v>سلفه نادر</v>
      </c>
      <c r="C15" s="272">
        <v>100</v>
      </c>
      <c r="D15" s="274"/>
      <c r="E15" s="273"/>
      <c r="F15" s="271" t="str">
        <f>IF(المصنع!A15="","",TEXT(المصنع!A15,"mmmm"))</f>
        <v>April</v>
      </c>
      <c r="G15" s="261"/>
      <c r="J15" s="279"/>
      <c r="K15" s="280"/>
      <c r="L15" s="280"/>
      <c r="M15" s="280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</row>
    <row r="16" ht="28.5" customHeight="1" spans="1:25">
      <c r="A16" s="270">
        <v>45754</v>
      </c>
      <c r="B16" s="271" t="str">
        <v>سلفه محمد عادل</v>
      </c>
      <c r="C16" s="272">
        <v>500</v>
      </c>
      <c r="D16" s="274"/>
      <c r="E16" s="273"/>
      <c r="F16" s="271" t="str">
        <f>IF(المصنع!A16="","",TEXT(المصنع!A16,"mmmm"))</f>
        <v>April</v>
      </c>
      <c r="G16" s="261"/>
      <c r="J16" s="279"/>
      <c r="K16" s="280"/>
      <c r="L16" s="280"/>
      <c r="M16" s="280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</row>
    <row r="17" ht="28.5" customHeight="1" spans="1:25">
      <c r="A17" s="270">
        <v>45755</v>
      </c>
      <c r="B17" s="271" t="str">
        <v>سلفه محمد عادل</v>
      </c>
      <c r="C17" s="272">
        <v>200</v>
      </c>
      <c r="D17" s="274"/>
      <c r="E17" s="273"/>
      <c r="F17" s="271" t="str">
        <f>IF(المصنع!A17="","",TEXT(المصنع!A17,"mmmm"))</f>
        <v>April</v>
      </c>
      <c r="J17" s="279"/>
      <c r="K17" s="280"/>
      <c r="L17" s="280"/>
      <c r="M17" s="280"/>
      <c r="N17" s="162"/>
      <c r="O17" s="162"/>
      <c r="P17" s="162"/>
      <c r="Q17" s="162"/>
      <c r="R17" s="162" t="s">
        <v>5</v>
      </c>
      <c r="S17" s="162"/>
      <c r="T17" s="162"/>
      <c r="U17" s="162"/>
      <c r="V17" s="162"/>
      <c r="W17" s="162"/>
      <c r="X17" s="162"/>
      <c r="Y17" s="162"/>
    </row>
    <row r="18" ht="28.5" customHeight="1" spans="1:25">
      <c r="A18" s="270">
        <v>45755</v>
      </c>
      <c r="B18" s="271" t="str">
        <v>سلفه عمور </v>
      </c>
      <c r="C18" s="272">
        <v>200</v>
      </c>
      <c r="D18" s="274"/>
      <c r="E18" s="273"/>
      <c r="F18" s="271" t="str">
        <f>IF(المصنع!A18="","",TEXT(المصنع!A18,"mmmm"))</f>
        <v>April</v>
      </c>
      <c r="J18" s="279"/>
      <c r="K18" s="280"/>
      <c r="L18" s="280"/>
      <c r="M18" s="280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</row>
    <row r="19" ht="28.5" customHeight="1" spans="1:25">
      <c r="A19" s="270">
        <v>45755</v>
      </c>
      <c r="B19" s="271" t="str">
        <v>عدسات </v>
      </c>
      <c r="C19" s="272">
        <v>1369</v>
      </c>
      <c r="D19" s="274"/>
      <c r="E19" s="273"/>
      <c r="F19" s="271" t="str">
        <f>IF(المصنع!A19="","",TEXT(المصنع!A19,"mmmm"))</f>
        <v>April</v>
      </c>
      <c r="J19" s="279"/>
      <c r="K19" s="280"/>
      <c r="L19" s="280"/>
      <c r="M19" s="280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</row>
    <row r="20" ht="28.5" customHeight="1" spans="1:25">
      <c r="A20" s="270">
        <v>45755</v>
      </c>
      <c r="B20" s="271" t="str">
        <v>موصلات العدسات </v>
      </c>
      <c r="C20" s="272">
        <v>176</v>
      </c>
      <c r="D20" s="274"/>
      <c r="E20" s="273"/>
      <c r="F20" s="271" t="str">
        <f>IF(المصنع!A20="","",TEXT(المصنع!A20,"mmmm"))</f>
        <v>April</v>
      </c>
      <c r="J20" s="279"/>
      <c r="K20" s="280"/>
      <c r="L20" s="280"/>
      <c r="M20" s="280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</row>
    <row r="21" ht="28.5" customHeight="1" spans="1:25">
      <c r="A21" s="270">
        <v>45755</v>
      </c>
      <c r="B21" s="271" t="str">
        <v>موصلات عمر </v>
      </c>
      <c r="C21" s="272">
        <v>55</v>
      </c>
      <c r="D21" s="274"/>
      <c r="E21" s="273"/>
      <c r="F21" s="271" t="str">
        <f>IF(المصنع!A21="","",TEXT(المصنع!A21,"mmmm"))</f>
        <v>April</v>
      </c>
      <c r="J21" s="279"/>
      <c r="K21" s="280"/>
      <c r="L21" s="280"/>
      <c r="M21" s="280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ht="28.5" customHeight="1" spans="1:25">
      <c r="A22" s="270">
        <v>45755</v>
      </c>
      <c r="B22" s="271" t="str">
        <v>طقم الانكيه</v>
      </c>
      <c r="C22" s="272">
        <v>55</v>
      </c>
      <c r="D22" s="274"/>
      <c r="E22" s="271"/>
      <c r="F22" s="271" t="str">
        <f>IF(المصنع!A22="","",TEXT(المصنع!A22,"mmmm"))</f>
        <v>April</v>
      </c>
      <c r="J22" s="279"/>
      <c r="K22" s="280"/>
      <c r="L22" s="280"/>
      <c r="M22" s="280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ht="28.5" customHeight="1" spans="1:25">
      <c r="A23" s="270">
        <v>45755</v>
      </c>
      <c r="B23" s="271" t="str">
        <v>ضريبة سحب</v>
      </c>
      <c r="C23" s="272">
        <v>35</v>
      </c>
      <c r="D23" s="274"/>
      <c r="E23" s="271"/>
      <c r="F23" s="271" t="str">
        <f>IF(المصنع!A23="","",TEXT(المصنع!A23,"mmmm"))</f>
        <v>April</v>
      </c>
      <c r="J23" s="279"/>
      <c r="K23" s="280"/>
      <c r="L23" s="280"/>
      <c r="M23" s="280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</row>
    <row r="24" ht="28.5" customHeight="1" spans="1:25">
      <c r="A24" s="270">
        <v>45755</v>
      </c>
      <c r="B24" s="271" t="str">
        <v>بنزين</v>
      </c>
      <c r="C24" s="272">
        <v>800</v>
      </c>
      <c r="D24" s="274"/>
      <c r="E24" s="271"/>
      <c r="F24" s="271" t="str">
        <f>IF(المصنع!A24="","",TEXT(المصنع!A24,"mmmm"))</f>
        <v>April</v>
      </c>
      <c r="J24" s="279"/>
      <c r="K24" s="280"/>
      <c r="L24" s="280"/>
      <c r="M24" s="280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</row>
    <row r="25" ht="28.5" customHeight="1" spans="1:25">
      <c r="A25" s="270">
        <v>45756</v>
      </c>
      <c r="B25" s="271" t="str">
        <v>موصلات عمر </v>
      </c>
      <c r="C25" s="272">
        <v>50</v>
      </c>
      <c r="D25" s="274"/>
      <c r="E25" s="271"/>
      <c r="F25" s="271" t="str">
        <f>IF(المصنع!A25="","",TEXT(المصنع!A25,"mmmm"))</f>
        <v>April</v>
      </c>
      <c r="J25" s="279"/>
      <c r="K25" s="280"/>
      <c r="L25" s="280"/>
      <c r="M25" s="280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</row>
    <row r="26" ht="28.5" customHeight="1" spans="1:25">
      <c r="A26" s="270">
        <v>45756</v>
      </c>
      <c r="B26" s="271" t="str">
        <v>شاي و كوبايات </v>
      </c>
      <c r="C26" s="272">
        <v>45</v>
      </c>
      <c r="D26" s="274"/>
      <c r="E26" s="271"/>
      <c r="F26" s="271" t="str">
        <f>IF(المصنع!A26="","",TEXT(المصنع!A26,"mmmm"))</f>
        <v>April</v>
      </c>
      <c r="J26" s="279"/>
      <c r="K26" s="280"/>
      <c r="L26" s="280"/>
      <c r="M26" s="280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</row>
    <row r="27" ht="28.5" customHeight="1" spans="1:25">
      <c r="A27" s="270">
        <v>45756</v>
      </c>
      <c r="B27" s="271" t="str">
        <v>مسمار7 1</v>
      </c>
      <c r="C27" s="272">
        <v>15.5</v>
      </c>
      <c r="D27" s="274"/>
      <c r="E27" s="271"/>
      <c r="F27" s="271" t="str">
        <f>IF(المصنع!A27="","",TEXT(المصنع!A27,"mmmm"))</f>
        <v>April</v>
      </c>
      <c r="J27" s="279"/>
      <c r="K27" s="280"/>
      <c r="L27" s="280"/>
      <c r="M27" s="280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</row>
    <row r="28" ht="28.5" customHeight="1" spans="1:25">
      <c r="A28" s="270">
        <v>45756</v>
      </c>
      <c r="B28" s="271" t="str">
        <v>محمد عادل </v>
      </c>
      <c r="C28" s="272">
        <v>100</v>
      </c>
      <c r="D28" s="274"/>
      <c r="E28" s="271"/>
      <c r="F28" s="271" t="str">
        <f>IF(المصنع!A28="","",TEXT(المصنع!A28,"mmmm"))</f>
        <v>April</v>
      </c>
      <c r="J28" s="279"/>
      <c r="K28" s="280"/>
      <c r="L28" s="280"/>
      <c r="M28" s="280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</row>
    <row r="29" ht="28.5" customHeight="1" spans="1:25">
      <c r="A29" s="270">
        <v>45757</v>
      </c>
      <c r="B29" s="271" t="str">
        <v>فوطة </v>
      </c>
      <c r="C29" s="272">
        <v>50</v>
      </c>
      <c r="D29" s="274"/>
      <c r="E29" s="271"/>
      <c r="F29" s="271" t="str">
        <f>IF(المصنع!A29="","",TEXT(المصنع!A29,"mmmm"))</f>
        <v>April</v>
      </c>
      <c r="J29" s="279"/>
      <c r="K29" s="280"/>
      <c r="L29" s="280"/>
      <c r="M29" s="280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</row>
    <row r="30" ht="28.5" customHeight="1" spans="1:25">
      <c r="A30" s="270">
        <v>45757</v>
      </c>
      <c r="B30" s="271" t="str">
        <v>رواتب</v>
      </c>
      <c r="C30" s="272">
        <v>7172.34999998264</v>
      </c>
      <c r="D30" s="274"/>
      <c r="E30" s="271"/>
      <c r="F30" s="271" t="str">
        <f>IF(المصنع!A30="","",TEXT(المصنع!A30,"mmmm"))</f>
        <v>April</v>
      </c>
      <c r="J30" s="279"/>
      <c r="K30" s="280"/>
      <c r="L30" s="280"/>
      <c r="M30" s="280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</row>
    <row r="31" ht="28.5" customHeight="1" spans="1:25">
      <c r="A31" s="270">
        <v>45757</v>
      </c>
      <c r="B31" s="271" t="str">
        <v>ضريبة تحويل رواتب</v>
      </c>
      <c r="C31" s="272">
        <v>34</v>
      </c>
      <c r="D31" s="274"/>
      <c r="E31" s="271"/>
      <c r="F31" s="271" t="str">
        <f>IF(المصنع!A31="","",TEXT(المصنع!A31,"mmmm"))</f>
        <v>April</v>
      </c>
      <c r="J31" s="279"/>
      <c r="K31" s="280"/>
      <c r="L31" s="280"/>
      <c r="M31" s="280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</row>
    <row r="32" ht="28.5" customHeight="1" spans="1:25">
      <c r="A32" s="270">
        <v>45757</v>
      </c>
      <c r="B32" s="271" t="str">
        <v>عمر</v>
      </c>
      <c r="C32" s="272">
        <v>195</v>
      </c>
      <c r="D32" s="274"/>
      <c r="E32" s="271"/>
      <c r="F32" s="271" t="str">
        <f>IF(المصنع!A32="","",TEXT(المصنع!A32,"mmmm"))</f>
        <v>April</v>
      </c>
      <c r="J32" s="279"/>
      <c r="K32" s="280"/>
      <c r="L32" s="280"/>
      <c r="M32" s="280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</row>
    <row r="33" ht="28.5" customHeight="1" spans="1:25">
      <c r="A33" s="270">
        <v>45760</v>
      </c>
      <c r="B33" s="271" t="str">
        <v>دودة </v>
      </c>
      <c r="C33" s="272">
        <v>30</v>
      </c>
      <c r="D33" s="274"/>
      <c r="E33" s="271"/>
      <c r="F33" s="271" t="str">
        <f>IF(المصنع!A33="","",TEXT(المصنع!A33,"mmmm"))</f>
        <v>April</v>
      </c>
      <c r="J33" s="279"/>
      <c r="K33" s="280"/>
      <c r="L33" s="280"/>
      <c r="M33" s="280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</row>
    <row r="34" ht="28.5" customHeight="1" spans="1:25">
      <c r="A34" s="270">
        <v>45760</v>
      </c>
      <c r="B34" s="271" t="str">
        <v>شربون</v>
      </c>
      <c r="C34" s="272">
        <v>20</v>
      </c>
      <c r="D34" s="274"/>
      <c r="E34" s="271"/>
      <c r="F34" s="271" t="str">
        <f>IF(المصنع!A34="","",TEXT(المصنع!A34,"mmmm"))</f>
        <v>April</v>
      </c>
      <c r="J34" s="279"/>
      <c r="K34" s="280"/>
      <c r="L34" s="280"/>
      <c r="M34" s="280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</row>
    <row r="35" ht="28.5" customHeight="1" spans="1:25">
      <c r="A35" s="270">
        <v>45760</v>
      </c>
      <c r="B35" s="271" t="str">
        <v>نت الشهر</v>
      </c>
      <c r="C35" s="272">
        <v>860</v>
      </c>
      <c r="D35" s="274"/>
      <c r="E35" s="271"/>
      <c r="F35" s="271" t="str">
        <f>IF(المصنع!A35="","",TEXT(المصنع!A35,"mmmm"))</f>
        <v>April</v>
      </c>
      <c r="J35" s="279"/>
      <c r="K35" s="280"/>
      <c r="L35" s="280"/>
      <c r="M35" s="280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</row>
    <row r="36" ht="28.5" customHeight="1" spans="1:25">
      <c r="A36" s="270">
        <v>45760</v>
      </c>
      <c r="B36" s="271" t="str">
        <v>محمد عادل </v>
      </c>
      <c r="C36" s="272">
        <v>200</v>
      </c>
      <c r="D36" s="274"/>
      <c r="E36" s="271"/>
      <c r="F36" s="271" t="str">
        <f>IF(المصنع!A36="","",TEXT(المصنع!A36,"mmmm"))</f>
        <v>April</v>
      </c>
      <c r="J36" s="279"/>
      <c r="K36" s="280"/>
      <c r="L36" s="280"/>
      <c r="M36" s="280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</row>
    <row r="37" ht="28.5" customHeight="1" spans="1:25">
      <c r="A37" s="270">
        <v>45760</v>
      </c>
      <c r="B37" s="271" t="str">
        <v>مسمار  مسدس</v>
      </c>
      <c r="C37" s="272">
        <v>70</v>
      </c>
      <c r="D37" s="274"/>
      <c r="E37" s="271"/>
      <c r="F37" s="271" t="str">
        <f>IF(المصنع!A37="","",TEXT(المصنع!A37,"mmmm"))</f>
        <v>April</v>
      </c>
      <c r="J37" s="279"/>
      <c r="K37" s="280"/>
      <c r="L37" s="280"/>
      <c r="M37" s="280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</row>
    <row r="38" ht="28.5" customHeight="1" spans="1:25">
      <c r="A38" s="270">
        <v>45760</v>
      </c>
      <c r="B38" s="271" t="str">
        <v>ضريبة سحب</v>
      </c>
      <c r="C38" s="272">
        <v>95</v>
      </c>
      <c r="D38" s="274"/>
      <c r="E38" s="271"/>
      <c r="F38" s="271" t="str">
        <f>IF(المصنع!A38="","",TEXT(المصنع!A38,"mmmm"))</f>
        <v>April</v>
      </c>
      <c r="J38" s="279"/>
      <c r="K38" s="280"/>
      <c r="L38" s="280"/>
      <c r="M38" s="280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</row>
    <row r="39" ht="28.5" customHeight="1" spans="1:25">
      <c r="A39" s="270">
        <v>45760</v>
      </c>
      <c r="B39" s="271" t="str">
        <v>تصميم زياد</v>
      </c>
      <c r="C39" s="272">
        <v>300</v>
      </c>
      <c r="D39" s="274"/>
      <c r="E39" s="271"/>
      <c r="F39" s="271" t="str">
        <f>IF(المصنع!A39="","",TEXT(المصنع!A39,"mmmm"))</f>
        <v>April</v>
      </c>
      <c r="J39" s="279"/>
      <c r="K39" s="280"/>
      <c r="L39" s="280"/>
      <c r="M39" s="280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</row>
    <row r="40" ht="28.5" customHeight="1" spans="1:25">
      <c r="A40" s="270">
        <v>45761</v>
      </c>
      <c r="B40" s="271" t="str">
        <v>حساب صبحي</v>
      </c>
      <c r="C40" s="272">
        <v>3500</v>
      </c>
      <c r="D40" s="274"/>
      <c r="E40" s="271"/>
      <c r="F40" s="271" t="str">
        <f>IF(المصنع!A40="","",TEXT(المصنع!A40,"mmmm"))</f>
        <v>April</v>
      </c>
      <c r="J40" s="279"/>
      <c r="K40" s="280"/>
      <c r="L40" s="280"/>
      <c r="M40" s="280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</row>
    <row r="41" ht="28.5" customHeight="1" spans="1:25">
      <c r="A41" s="270">
        <v>45761</v>
      </c>
      <c r="B41" s="271" t="str">
        <v>كهرباءئي</v>
      </c>
      <c r="C41" s="272">
        <v>200</v>
      </c>
      <c r="D41" s="274"/>
      <c r="E41" s="271"/>
      <c r="F41" s="271" t="str">
        <f>IF(المصنع!A41="","",TEXT(المصنع!A41,"mmmm"))</f>
        <v>April</v>
      </c>
      <c r="J41" s="279"/>
      <c r="K41" s="280"/>
      <c r="L41" s="280"/>
      <c r="M41" s="280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</row>
    <row r="42" ht="28.5" customHeight="1" spans="1:25">
      <c r="A42" s="270">
        <v>45761</v>
      </c>
      <c r="B42" s="271" t="str">
        <v>بكره خيط </v>
      </c>
      <c r="C42" s="272">
        <v>60</v>
      </c>
      <c r="D42" s="274"/>
      <c r="E42" s="271"/>
      <c r="F42" s="271" t="str">
        <f>IF(المصنع!A42="","",TEXT(المصنع!A42,"mmmm"))</f>
        <v>April</v>
      </c>
      <c r="J42" s="279"/>
      <c r="K42" s="280"/>
      <c r="L42" s="280"/>
      <c r="M42" s="280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</row>
    <row r="43" ht="28.5" customHeight="1" spans="1:25">
      <c r="A43" s="270">
        <v>45761</v>
      </c>
      <c r="B43" s="271" t="str">
        <v>موصلات </v>
      </c>
      <c r="C43" s="272">
        <v>125</v>
      </c>
      <c r="D43" s="274"/>
      <c r="E43" s="271"/>
      <c r="F43" s="271" t="str">
        <f>IF(المصنع!A43="","",TEXT(المصنع!A43,"mmmm"))</f>
        <v>April</v>
      </c>
      <c r="J43" s="279"/>
      <c r="K43" s="280"/>
      <c r="L43" s="280"/>
      <c r="M43" s="280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</row>
    <row r="44" ht="28.5" customHeight="1" spans="1:25">
      <c r="A44" s="270">
        <v>45761</v>
      </c>
      <c r="B44" s="271" t="str">
        <v>محمد عادل </v>
      </c>
      <c r="C44" s="272">
        <v>1000</v>
      </c>
      <c r="D44" s="274"/>
      <c r="E44" s="271"/>
      <c r="F44" s="271" t="str">
        <f>IF(المصنع!A44="","",TEXT(المصنع!A44,"mmmm"))</f>
        <v>April</v>
      </c>
      <c r="J44" s="279"/>
      <c r="K44" s="280"/>
      <c r="L44" s="280"/>
      <c r="M44" s="280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</row>
    <row r="45" ht="28.5" customHeight="1" spans="1:25">
      <c r="A45" s="270">
        <v>45761</v>
      </c>
      <c r="B45" s="271" t="str">
        <v>فرشه صاروخ</v>
      </c>
      <c r="C45" s="272">
        <v>120</v>
      </c>
      <c r="D45" s="274"/>
      <c r="E45" s="271"/>
      <c r="F45" s="271" t="str">
        <f>IF(المصنع!A45="","",TEXT(المصنع!A45,"mmmm"))</f>
        <v>April</v>
      </c>
      <c r="J45" s="279"/>
      <c r="K45" s="280"/>
      <c r="L45" s="280"/>
      <c r="M45" s="280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</row>
    <row r="46" ht="28.5" customHeight="1" spans="1:25">
      <c r="A46" s="270">
        <v>45762</v>
      </c>
      <c r="B46" s="271" t="str">
        <v>عم محمد</v>
      </c>
      <c r="C46" s="272">
        <v>100</v>
      </c>
      <c r="D46" s="274"/>
      <c r="E46" s="271"/>
      <c r="F46" s="271" t="str">
        <f>IF(المصنع!A46="","",TEXT(المصنع!A46,"mmmm"))</f>
        <v>April</v>
      </c>
      <c r="J46" s="279"/>
      <c r="K46" s="280"/>
      <c r="L46" s="280"/>
      <c r="M46" s="280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</row>
    <row r="47" ht="28.5" customHeight="1" spans="1:25">
      <c r="A47" s="270">
        <v>45763</v>
      </c>
      <c r="B47" s="271" t="str">
        <v>ضريبة سحب</v>
      </c>
      <c r="C47" s="272">
        <v>50</v>
      </c>
      <c r="D47" s="274"/>
      <c r="E47" s="271"/>
      <c r="F47" s="271" t="str">
        <f>IF(المصنع!A47="","",TEXT(المصنع!A47,"mmmm"))</f>
        <v>April</v>
      </c>
      <c r="J47" s="279"/>
      <c r="K47" s="280"/>
      <c r="L47" s="280"/>
      <c r="M47" s="280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</row>
    <row r="48" ht="28.5" customHeight="1" spans="1:25">
      <c r="A48" s="270">
        <v>45763</v>
      </c>
      <c r="B48" s="271" t="str">
        <v>نسكافيه</v>
      </c>
      <c r="C48" s="272">
        <v>45</v>
      </c>
      <c r="D48" s="274"/>
      <c r="E48" s="271"/>
      <c r="F48" s="271" t="str">
        <f>IF(المصنع!A48="","",TEXT(المصنع!A48,"mmmm"))</f>
        <v>April</v>
      </c>
      <c r="J48" s="279"/>
      <c r="K48" s="280"/>
      <c r="L48" s="280"/>
      <c r="M48" s="280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</row>
    <row r="49" ht="28.5" customHeight="1" spans="1:25">
      <c r="A49" s="270">
        <v>45763</v>
      </c>
      <c r="B49" s="271" t="str">
        <v>صادق</v>
      </c>
      <c r="C49" s="272">
        <v>3000</v>
      </c>
      <c r="D49" s="274"/>
      <c r="E49" s="271"/>
      <c r="F49" s="271" t="str">
        <f>IF(المصنع!A49="","",TEXT(المصنع!A49,"mmmm"))</f>
        <v>April</v>
      </c>
      <c r="J49" s="279"/>
      <c r="K49" s="280"/>
      <c r="L49" s="280"/>
      <c r="M49" s="280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</row>
    <row r="50" ht="28.5" customHeight="1" spans="1:25">
      <c r="A50" s="270">
        <v>45763</v>
      </c>
      <c r="B50" s="271" t="str">
        <v>عمور</v>
      </c>
      <c r="C50" s="272">
        <v>200</v>
      </c>
      <c r="D50" s="274"/>
      <c r="E50" s="271"/>
      <c r="F50" s="271" t="str">
        <f>IF(المصنع!A50="","",TEXT(المصنع!A50,"mmmm"))</f>
        <v>April</v>
      </c>
      <c r="J50" s="279"/>
      <c r="K50" s="280"/>
      <c r="L50" s="280"/>
      <c r="M50" s="280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</row>
    <row r="51" ht="28.5" customHeight="1" spans="1:11">
      <c r="A51" s="270">
        <v>45763</v>
      </c>
      <c r="B51" s="271" t="str">
        <v>محمد عادل </v>
      </c>
      <c r="C51" s="272">
        <v>100</v>
      </c>
      <c r="D51" s="274"/>
      <c r="E51" s="271"/>
      <c r="F51" s="271" t="str">
        <f>IF(المصنع!A51="","",TEXT(المصنع!A51,"mmmm"))</f>
        <v>April</v>
      </c>
      <c r="K51" s="275"/>
    </row>
    <row r="52" ht="28.5" customHeight="1" spans="1:11">
      <c r="A52" s="270">
        <v>45764</v>
      </c>
      <c r="B52" s="271" t="str">
        <v>ضريبة تحويل</v>
      </c>
      <c r="C52" s="272">
        <v>5.15</v>
      </c>
      <c r="D52" s="274"/>
      <c r="E52" s="271"/>
      <c r="F52" s="271" t="str">
        <f>IF(المصنع!A52="","",TEXT(المصنع!A52,"mmmm"))</f>
        <v>April</v>
      </c>
      <c r="K52" s="275"/>
    </row>
    <row r="53" ht="28.5" customHeight="1" spans="1:11">
      <c r="A53" s="270">
        <v>45764</v>
      </c>
      <c r="B53" s="271" t="str">
        <v>سلك لحام </v>
      </c>
      <c r="C53" s="272">
        <v>1250</v>
      </c>
      <c r="D53" s="274"/>
      <c r="E53" s="271"/>
      <c r="F53" s="271" t="str">
        <f>IF(المصنع!A53="","",TEXT(المصنع!A53,"mmmm"))</f>
        <v>April</v>
      </c>
      <c r="K53" s="275"/>
    </row>
    <row r="54" ht="28.5" customHeight="1" spans="1:6">
      <c r="A54" s="270">
        <v>45764</v>
      </c>
      <c r="B54" s="271" t="str">
        <v>موصلات سلك  لحام </v>
      </c>
      <c r="C54" s="272">
        <v>130</v>
      </c>
      <c r="D54" s="274"/>
      <c r="E54" s="271"/>
      <c r="F54" s="271" t="str">
        <f>IF(المصنع!A54="","",TEXT(المصنع!A54,"mmmm"))</f>
        <v>April</v>
      </c>
    </row>
    <row r="55" ht="28.5" customHeight="1" spans="1:6">
      <c r="A55" s="270">
        <v>45743</v>
      </c>
      <c r="B55" s="271" t="str">
        <v>ايجار المصنع</v>
      </c>
      <c r="C55" s="272">
        <v>10000</v>
      </c>
      <c r="D55" s="274"/>
      <c r="E55" s="271"/>
      <c r="F55" s="271" t="str">
        <f>IF(المصنع!A55="","",TEXT(المصنع!A55,"mmmm"))</f>
        <v>March</v>
      </c>
    </row>
    <row r="56" ht="28.5" customHeight="1" spans="1:6">
      <c r="A56" s="270">
        <v>45764</v>
      </c>
      <c r="B56" s="271" t="str">
        <v>ايجار المصنع</v>
      </c>
      <c r="C56" s="272">
        <v>30000</v>
      </c>
      <c r="D56" s="274"/>
      <c r="E56" s="271"/>
      <c r="F56" s="271" t="str">
        <f>IF(المصنع!A56="","",TEXT(المصنع!A56,"mmmm"))</f>
        <v>April</v>
      </c>
    </row>
    <row r="57" ht="28.5" customHeight="1" spans="1:9">
      <c r="A57" s="270">
        <v>45764</v>
      </c>
      <c r="B57" s="271" t="str">
        <v>رواتب</v>
      </c>
      <c r="C57" s="272">
        <v>3931</v>
      </c>
      <c r="D57" s="274"/>
      <c r="E57" s="271"/>
      <c r="F57" s="271" t="str">
        <f>IF(المصنع!A57="","",TEXT(المصنع!A57,"mmmm"))</f>
        <v>April</v>
      </c>
      <c r="I57" s="256"/>
    </row>
    <row r="58" ht="28.5" customHeight="1" spans="1:6">
      <c r="A58" s="270">
        <v>45764</v>
      </c>
      <c r="B58" s="271" t="str">
        <v>سوداني</v>
      </c>
      <c r="C58" s="272">
        <v>155</v>
      </c>
      <c r="D58" s="274"/>
      <c r="E58" s="271"/>
      <c r="F58" s="271" t="str">
        <f>IF(المصنع!A58="","",TEXT(المصنع!A58,"mmmm"))</f>
        <v>April</v>
      </c>
    </row>
    <row r="59" ht="28.5" customHeight="1" spans="1:6">
      <c r="A59" s="270">
        <v>45764</v>
      </c>
      <c r="B59" s="271" t="str">
        <v>عم محمد</v>
      </c>
      <c r="C59" s="272">
        <v>800</v>
      </c>
      <c r="D59" s="274"/>
      <c r="E59" s="271"/>
      <c r="F59" s="271" t="str">
        <f>IF(المصنع!A59="","",TEXT(المصنع!A59,"mmmm"))</f>
        <v>April</v>
      </c>
    </row>
    <row r="60" ht="28.5" customHeight="1" spans="1:6">
      <c r="A60" s="270">
        <v>45766</v>
      </c>
      <c r="B60" s="271" t="str">
        <v>موصلات المصانع </v>
      </c>
      <c r="C60" s="272">
        <v>150</v>
      </c>
      <c r="D60" s="274"/>
      <c r="E60" s="271"/>
      <c r="F60" s="271" t="str">
        <f>IF(المصنع!A60="","",TEXT(المصنع!A60,"mmmm"))</f>
        <v>April</v>
      </c>
    </row>
    <row r="61" ht="28.5" customHeight="1" spans="1:6">
      <c r="A61" s="270">
        <v>45764</v>
      </c>
      <c r="B61" s="271" t="str">
        <v>عمور</v>
      </c>
      <c r="C61" s="272">
        <v>100</v>
      </c>
      <c r="D61" s="274"/>
      <c r="E61" s="271"/>
      <c r="F61" s="271" t="str">
        <f>IF(المصنع!A61="","",TEXT(المصنع!A61,"mmmm"))</f>
        <v>April</v>
      </c>
    </row>
    <row r="62" ht="28.5" customHeight="1" spans="1:6">
      <c r="A62" s="270">
        <v>45766</v>
      </c>
      <c r="B62" s="271" t="str">
        <v>ضريبة تحويل </v>
      </c>
      <c r="C62" s="272">
        <v>66</v>
      </c>
      <c r="D62" s="274"/>
      <c r="E62" s="271"/>
      <c r="F62" s="271" t="str">
        <f>IF(المصنع!A62="","",TEXT(المصنع!A62,"mmmm"))</f>
        <v>April</v>
      </c>
    </row>
    <row r="63" ht="28.5" customHeight="1" spans="1:6">
      <c r="A63" s="270">
        <v>45766</v>
      </c>
      <c r="B63" s="271" t="str">
        <v>محمد عادل</v>
      </c>
      <c r="C63" s="272">
        <v>200</v>
      </c>
      <c r="D63" s="274"/>
      <c r="E63" s="271"/>
      <c r="F63" s="271" t="str">
        <f>IF(المصنع!A63="","",TEXT(المصنع!A63,"mmmm"))</f>
        <v>April</v>
      </c>
    </row>
    <row r="64" ht="28.5" customHeight="1" spans="1:6">
      <c r="A64" s="270">
        <v>45767</v>
      </c>
      <c r="B64" s="271" t="str">
        <v>ترويق للصنايعية </v>
      </c>
      <c r="C64" s="272">
        <v>55</v>
      </c>
      <c r="D64" s="274"/>
      <c r="E64" s="271"/>
      <c r="F64" s="271" t="str">
        <f>IF(المصنع!A64="","",TEXT(المصنع!A64,"mmmm"))</f>
        <v>April</v>
      </c>
    </row>
    <row r="65" ht="28.5" customHeight="1" spans="1:6">
      <c r="A65" s="270">
        <v>45767</v>
      </c>
      <c r="B65" s="271" t="str">
        <v>موصلات تشيرتات العصر</v>
      </c>
      <c r="C65" s="272">
        <v>200</v>
      </c>
      <c r="D65" s="274"/>
      <c r="E65" s="271"/>
      <c r="F65" s="271" t="str">
        <f>IF(المصنع!A65="","",TEXT(المصنع!A65,"mmmm"))</f>
        <v>April</v>
      </c>
    </row>
    <row r="66" ht="28.5" customHeight="1" spans="1:6">
      <c r="A66" s="270">
        <v>45767</v>
      </c>
      <c r="B66" s="271" t="str">
        <v>طباعة تشيرتات العصر</v>
      </c>
      <c r="C66" s="272">
        <v>500</v>
      </c>
      <c r="D66" s="274"/>
      <c r="E66" s="271"/>
      <c r="F66" s="271" t="str">
        <f>IF(المصنع!A66="","",TEXT(المصنع!A66,"mmmm"))</f>
        <v>April</v>
      </c>
    </row>
    <row r="67" ht="28.5" customHeight="1" spans="1:6">
      <c r="A67" s="270">
        <v>45767</v>
      </c>
      <c r="B67" s="271" t="str">
        <v>بنزين</v>
      </c>
      <c r="C67" s="272">
        <v>35</v>
      </c>
      <c r="D67" s="274"/>
      <c r="E67" s="271"/>
      <c r="F67" s="271" t="str">
        <f>IF(المصنع!A67="","",TEXT(المصنع!A67,"mmmm"))</f>
        <v>April</v>
      </c>
    </row>
    <row r="68" ht="28.5" customHeight="1" spans="1:6">
      <c r="A68" s="270">
        <v>45767</v>
      </c>
      <c r="B68" s="271" t="str">
        <v>موصلات عمر </v>
      </c>
      <c r="C68" s="272">
        <v>55</v>
      </c>
      <c r="D68" s="274"/>
      <c r="E68" s="271"/>
      <c r="F68" s="271" t="str">
        <f>IF(المصنع!A68="","",TEXT(المصنع!A68,"mmmm"))</f>
        <v>April</v>
      </c>
    </row>
    <row r="69" ht="28.5" customHeight="1" spans="1:6">
      <c r="A69" s="270">
        <v>45767</v>
      </c>
      <c r="B69" s="271" t="str">
        <v>ضريبة تحويل</v>
      </c>
      <c r="C69" s="272">
        <v>12</v>
      </c>
      <c r="D69" s="274"/>
      <c r="E69" s="271"/>
      <c r="F69" s="271" t="str">
        <f>IF(المصنع!A69="","",TEXT(المصنع!A69,"mmmm"))</f>
        <v>April</v>
      </c>
    </row>
    <row r="70" ht="28.5" customHeight="1" spans="1:6">
      <c r="A70" s="270">
        <v>45767</v>
      </c>
      <c r="B70" s="271" t="str">
        <v>تشريتات</v>
      </c>
      <c r="C70" s="272">
        <v>2150</v>
      </c>
      <c r="D70" s="274"/>
      <c r="E70" s="271"/>
      <c r="F70" s="271" t="str">
        <f>IF(المصنع!A70="","",TEXT(المصنع!A70,"mmmm"))</f>
        <v>April</v>
      </c>
    </row>
    <row r="71" ht="29.25" customHeight="1" spans="1:6">
      <c r="A71" s="270">
        <v>45767</v>
      </c>
      <c r="B71" s="271" t="str">
        <v>بنزين</v>
      </c>
      <c r="C71" s="272">
        <v>900</v>
      </c>
      <c r="D71" s="281"/>
      <c r="E71" s="281"/>
      <c r="F71" s="271" t="str">
        <f>IF(المصنع!A71="","",TEXT(المصنع!A71,"mmmm"))</f>
        <v>April</v>
      </c>
    </row>
    <row r="72" ht="29.25" customHeight="1" spans="1:6">
      <c r="A72" s="270">
        <v>45768</v>
      </c>
      <c r="B72" s="271" t="str">
        <v>استرتش</v>
      </c>
      <c r="C72" s="272">
        <v>100</v>
      </c>
      <c r="D72" s="282"/>
      <c r="E72" s="282"/>
      <c r="F72" s="271" t="str">
        <f>IF(المصنع!A72="","",TEXT(المصنع!A72,"mmmm"))</f>
        <v>April</v>
      </c>
    </row>
    <row r="73" ht="28.5" customHeight="1" spans="1:6">
      <c r="A73" s="270">
        <v>45768</v>
      </c>
      <c r="B73" s="271" t="str">
        <v>بنزين</v>
      </c>
      <c r="C73" s="272">
        <v>70</v>
      </c>
      <c r="F73" s="271" t="str">
        <f>IF(المصنع!A73="","",TEXT(المصنع!A73,"mmmm"))</f>
        <v>April</v>
      </c>
    </row>
    <row r="74" ht="28.5" customHeight="1" spans="1:6">
      <c r="A74" s="270">
        <v>45768</v>
      </c>
      <c r="B74" s="271" t="str">
        <v>محمد عادل </v>
      </c>
      <c r="C74" s="272">
        <v>100</v>
      </c>
      <c r="F74" s="271" t="str">
        <f>IF(المصنع!A74="","",TEXT(المصنع!A74,"mmmm"))</f>
        <v>April</v>
      </c>
    </row>
    <row r="75" ht="28.5" customHeight="1" spans="1:6">
      <c r="A75" s="270">
        <v>45768</v>
      </c>
      <c r="B75" s="271" t="str">
        <v>محمد عادل </v>
      </c>
      <c r="C75" s="272">
        <v>500</v>
      </c>
      <c r="F75" s="271" t="str">
        <f>IF(المصنع!A75="","",TEXT(المصنع!A75,"mmmm"))</f>
        <v>April</v>
      </c>
    </row>
    <row r="76" ht="28.5" customHeight="1" spans="1:6">
      <c r="A76" s="270">
        <v>45769</v>
      </c>
      <c r="B76" s="271" t="str">
        <v>marketing </v>
      </c>
      <c r="C76" s="272">
        <v>5100</v>
      </c>
      <c r="F76" s="271" t="str">
        <f>IF(المصنع!A76="","",TEXT(المصنع!A76,"mmmm"))</f>
        <v>April</v>
      </c>
    </row>
    <row r="77" ht="28.5" customHeight="1" spans="1:6">
      <c r="A77" s="270">
        <v>45769</v>
      </c>
      <c r="B77" s="271" t="str">
        <v>جوفاني </v>
      </c>
      <c r="C77" s="272">
        <v>2000</v>
      </c>
      <c r="F77" s="271" t="str">
        <f>IF(المصنع!A77="","",TEXT(المصنع!A77,"mmmm"))</f>
        <v>April</v>
      </c>
    </row>
    <row r="78" ht="28.5" customHeight="1" spans="1:6">
      <c r="A78" s="270">
        <v>45769</v>
      </c>
      <c r="B78" s="271" t="str">
        <v>صنفره &amp; مسماير</v>
      </c>
      <c r="C78" s="272">
        <v>300</v>
      </c>
      <c r="F78" s="271" t="str">
        <f>IF(المصنع!A78="","",TEXT(المصنع!A78,"mmmm"))</f>
        <v>April</v>
      </c>
    </row>
    <row r="79" ht="28.5" customHeight="1" spans="1:6">
      <c r="A79" s="270">
        <v>45769</v>
      </c>
      <c r="B79" s="271" t="str">
        <v>سوداني</v>
      </c>
      <c r="C79" s="272">
        <v>300</v>
      </c>
      <c r="F79" s="271" t="str">
        <f>IF(المصنع!A79="","",TEXT(المصنع!A79,"mmmm"))</f>
        <v>April</v>
      </c>
    </row>
    <row r="80" ht="28.5" customHeight="1" spans="1:6">
      <c r="A80" s="270">
        <v>45769</v>
      </c>
      <c r="B80" s="271" t="str">
        <v>ضريبة تحويل</v>
      </c>
      <c r="C80" s="272">
        <v>10</v>
      </c>
      <c r="F80" s="271" t="str">
        <f>IF(المصنع!A80="","",TEXT(المصنع!A80,"mmmm"))</f>
        <v>April</v>
      </c>
    </row>
    <row r="81" ht="28.5" customHeight="1" spans="1:6">
      <c r="A81" s="270">
        <v>45769</v>
      </c>
      <c r="B81" s="271" t="str">
        <v>ضريبة </v>
      </c>
      <c r="C81" s="272">
        <v>12</v>
      </c>
      <c r="F81" s="271" t="str">
        <f>IF(المصنع!A81="","",TEXT(المصنع!A81,"mmmm"))</f>
        <v>April</v>
      </c>
    </row>
    <row r="82" ht="28.5" customHeight="1" spans="1:6">
      <c r="A82" s="270">
        <v>45769</v>
      </c>
      <c r="B82" s="271" t="str">
        <v>مواني </v>
      </c>
      <c r="C82" s="272">
        <v>150</v>
      </c>
      <c r="F82" s="271" t="str">
        <f>IF(المصنع!A82="","",TEXT(المصنع!A82,"mmmm"))</f>
        <v>April</v>
      </c>
    </row>
    <row r="83" ht="28.5" customHeight="1" spans="1:6">
      <c r="A83" s="270">
        <v>45770</v>
      </c>
      <c r="B83" s="271" t="str">
        <v>مسمار</v>
      </c>
      <c r="C83" s="272">
        <v>20</v>
      </c>
      <c r="F83" s="271" t="str">
        <f>IF(المصنع!A83="","",TEXT(المصنع!A83,"mmmm"))</f>
        <v>April</v>
      </c>
    </row>
    <row r="84" ht="28.5" customHeight="1" spans="1:6">
      <c r="A84" s="270">
        <v>45770</v>
      </c>
      <c r="B84" s="271" t="str">
        <v>شاي  وسكر</v>
      </c>
      <c r="C84" s="272">
        <v>50</v>
      </c>
      <c r="F84" s="271" t="str">
        <f>IF(المصنع!A84="","",TEXT(المصنع!A84,"mmmm"))</f>
        <v>April</v>
      </c>
    </row>
    <row r="85" ht="28.5" customHeight="1" spans="1:6">
      <c r="A85" s="270">
        <v>45770</v>
      </c>
      <c r="B85" s="271" t="str">
        <v>موصلات ماركتينك </v>
      </c>
      <c r="C85" s="272">
        <v>500</v>
      </c>
      <c r="F85" s="271" t="str">
        <f>IF(المصنع!A85="","",TEXT(المصنع!A85,"mmmm"))</f>
        <v>April</v>
      </c>
    </row>
    <row r="86" ht="28.5" customHeight="1" spans="1:6">
      <c r="A86" s="270">
        <v>45770</v>
      </c>
      <c r="B86" s="271" t="str">
        <v>محمد عادل</v>
      </c>
      <c r="C86" s="272">
        <v>200</v>
      </c>
      <c r="F86" s="271" t="str">
        <f>IF(المصنع!A86="","",TEXT(المصنع!A86,"mmmm"))</f>
        <v>April</v>
      </c>
    </row>
    <row r="87" ht="28.5" customHeight="1" spans="1:6">
      <c r="A87" s="270">
        <v>45770</v>
      </c>
      <c r="B87" s="271" t="str">
        <v>ضرايب </v>
      </c>
      <c r="C87" s="272">
        <v>15.5</v>
      </c>
      <c r="F87" s="271" t="str">
        <f>IF(المصنع!A87="","",TEXT(المصنع!A87,"mmmm"))</f>
        <v>April</v>
      </c>
    </row>
    <row r="88" ht="28.5" customHeight="1" spans="1:6">
      <c r="A88" s="270">
        <v>45770</v>
      </c>
      <c r="B88" s="271" t="str">
        <v>سلك لحام </v>
      </c>
      <c r="C88" s="272">
        <v>1250</v>
      </c>
      <c r="F88" s="271" t="str">
        <f>IF(المصنع!A88="","",TEXT(المصنع!A88,"mmmm"))</f>
        <v>April</v>
      </c>
    </row>
    <row r="89" ht="28.5" customHeight="1" spans="1:6">
      <c r="A89" s="270">
        <v>45771</v>
      </c>
      <c r="B89" s="271" t="str">
        <v>نت</v>
      </c>
      <c r="C89" s="272">
        <v>600</v>
      </c>
      <c r="F89" s="271" t="str">
        <f>IF(المصنع!A89="","",TEXT(المصنع!A89,"mmmm"))</f>
        <v>April</v>
      </c>
    </row>
    <row r="90" ht="28.5" customHeight="1" spans="1:6">
      <c r="A90" s="270">
        <v>45770</v>
      </c>
      <c r="B90" s="271" t="str">
        <v>فينش &amp; موصلات </v>
      </c>
      <c r="C90" s="272">
        <v>1750</v>
      </c>
      <c r="F90" s="271" t="str">
        <f>IF(المصنع!A90="","",TEXT(المصنع!A90,"mmmm"))</f>
        <v>April</v>
      </c>
    </row>
    <row r="91" ht="28.5" customHeight="1" spans="1:6">
      <c r="A91" s="270">
        <v>45771</v>
      </c>
      <c r="B91" s="271" t="str">
        <v>ضريبة  تحويل</v>
      </c>
      <c r="C91" s="272">
        <v>8</v>
      </c>
      <c r="F91" s="271" t="str">
        <f>IF(المصنع!A91="","",TEXT(المصنع!A91,"mmmm"))</f>
        <v>April</v>
      </c>
    </row>
    <row r="92" ht="28.5" customHeight="1" spans="1:6">
      <c r="A92" s="270">
        <v>45771</v>
      </c>
      <c r="B92" s="271" t="str">
        <v>يونوين</v>
      </c>
      <c r="C92" s="272">
        <v>1000</v>
      </c>
      <c r="F92" s="271" t="str">
        <f>IF(المصنع!A92="","",TEXT(المصنع!A92,"mmmm"))</f>
        <v>April</v>
      </c>
    </row>
    <row r="93" ht="28.5" customHeight="1" spans="1:6">
      <c r="A93" s="270">
        <v>45771</v>
      </c>
      <c r="B93" s="271" t="str">
        <v>موصلات الموكيت </v>
      </c>
      <c r="C93" s="272">
        <v>100</v>
      </c>
      <c r="F93" s="271" t="str">
        <f>IF(المصنع!A93="","",TEXT(المصنع!A93,"mmmm"))</f>
        <v>April</v>
      </c>
    </row>
    <row r="94" ht="28.5" customHeight="1" spans="1:6">
      <c r="A94" s="270">
        <v>45771</v>
      </c>
      <c r="B94" s="271" t="str">
        <v>صبحي</v>
      </c>
      <c r="C94" s="272">
        <v>10500</v>
      </c>
      <c r="F94" s="271" t="str">
        <f>IF(المصنع!A94="","",TEXT(المصنع!A94,"mmmm"))</f>
        <v>April</v>
      </c>
    </row>
    <row r="95" ht="28.5" customHeight="1" spans="1:6">
      <c r="A95" s="270">
        <v>45771</v>
      </c>
      <c r="B95" s="271" t="str">
        <v>محمد عادل</v>
      </c>
      <c r="C95" s="272">
        <v>25</v>
      </c>
      <c r="F95" s="271" t="str">
        <f>IF(المصنع!A95="","",TEXT(المصنع!A95,"mmmm"))</f>
        <v>April</v>
      </c>
    </row>
    <row r="96" ht="28.5" customHeight="1" spans="1:6">
      <c r="A96" s="270">
        <v>45771</v>
      </c>
      <c r="B96" s="271" t="str">
        <v>روااتب</v>
      </c>
      <c r="C96" s="272">
        <v>10161</v>
      </c>
      <c r="F96" s="271" t="str">
        <f>IF(المصنع!A96="","",TEXT(المصنع!A96,"mmmm"))</f>
        <v>April</v>
      </c>
    </row>
    <row r="97" ht="28.5" customHeight="1" spans="1:6">
      <c r="A97" s="270">
        <v>45771</v>
      </c>
      <c r="B97" s="271" t="str">
        <v>ضرايب تحويل</v>
      </c>
      <c r="C97" s="272">
        <v>15</v>
      </c>
      <c r="F97" s="271" t="str">
        <f>IF(المصنع!A97="","",TEXT(المصنع!A97,"mmmm"))</f>
        <v>April</v>
      </c>
    </row>
    <row r="98" ht="28.5" customHeight="1" spans="1:6">
      <c r="A98" s="270">
        <v>45773</v>
      </c>
      <c r="B98" s="271" t="str">
        <v>ضريبة تحويل </v>
      </c>
      <c r="C98" s="272">
        <v>10</v>
      </c>
      <c r="F98" s="271" t="str">
        <f>IF(المصنع!A98="","",TEXT(المصنع!A98,"mmmm"))</f>
        <v>April</v>
      </c>
    </row>
    <row r="99" ht="28.5" customHeight="1" spans="1:6">
      <c r="A99" s="270">
        <v>45773</v>
      </c>
      <c r="B99" s="271" t="str">
        <v>زياد</v>
      </c>
      <c r="C99" s="272">
        <v>1000</v>
      </c>
      <c r="F99" s="271" t="str">
        <f>IF(المصنع!A99="","",TEXT(المصنع!A99,"mmmm"))</f>
        <v>April</v>
      </c>
    </row>
    <row r="100" ht="28.5" customHeight="1" spans="1:6">
      <c r="A100" s="270">
        <v>45773</v>
      </c>
      <c r="B100" s="271" t="str">
        <v>شحن رصيد</v>
      </c>
      <c r="C100" s="272">
        <v>143</v>
      </c>
      <c r="F100" s="271" t="str">
        <f>IF(المصنع!A100="","",TEXT(المصنع!A100,"mmmm"))</f>
        <v>April</v>
      </c>
    </row>
    <row r="101" ht="28.5" customHeight="1" spans="1:6">
      <c r="A101" s="270">
        <v>45774</v>
      </c>
      <c r="B101" s="271" t="str">
        <v>ضريبة</v>
      </c>
      <c r="C101" s="272">
        <v>5</v>
      </c>
      <c r="F101" s="271" t="str">
        <f>IF(المصنع!A101="","",TEXT(المصنع!A101,"mmmm"))</f>
        <v>April</v>
      </c>
    </row>
    <row r="102" ht="28.5" customHeight="1" spans="1:6">
      <c r="A102" s="270">
        <v>45775</v>
      </c>
      <c r="B102" s="271" t="str">
        <v>صافي حساب صادق</v>
      </c>
      <c r="C102" s="272">
        <v>3950</v>
      </c>
      <c r="F102" s="271" t="str">
        <f>IF(المصنع!A102="","",TEXT(المصنع!A102,"mmmm"))</f>
        <v>April</v>
      </c>
    </row>
    <row r="103" ht="28.5" customHeight="1" spans="1:6">
      <c r="A103" s="270">
        <v>45775</v>
      </c>
      <c r="B103" s="271" t="str">
        <v>ضريبة تحويل </v>
      </c>
      <c r="C103" s="272">
        <v>11</v>
      </c>
      <c r="F103" s="271" t="str">
        <f>IF(المصنع!A103="","",TEXT(المصنع!A103,"mmmm"))</f>
        <v>April</v>
      </c>
    </row>
    <row r="104" ht="28.5" customHeight="1" spans="1:6">
      <c r="A104" s="270">
        <v>45776</v>
      </c>
      <c r="B104" s="271" t="str">
        <v>عدسه &amp; حجر قطعية </v>
      </c>
      <c r="C104" s="272">
        <v>135</v>
      </c>
      <c r="F104" s="271" t="str">
        <f>IF(المصنع!A104="","",TEXT(المصنع!A104,"mmmm"))</f>
        <v>April</v>
      </c>
    </row>
    <row r="105" ht="28.5" customHeight="1" spans="1:6">
      <c r="A105" s="270">
        <v>45776</v>
      </c>
      <c r="B105" s="271" t="str">
        <v>شاي وسكر</v>
      </c>
      <c r="C105" s="272">
        <v>40</v>
      </c>
      <c r="F105" s="271" t="str">
        <f>IF(المصنع!A105="","",TEXT(المصنع!A105,"mmmm"))</f>
        <v>April</v>
      </c>
    </row>
    <row r="106" ht="28.5" customHeight="1" spans="1:6">
      <c r="A106" s="270">
        <v>45776</v>
      </c>
      <c r="B106" s="271" t="str">
        <v>عدسه</v>
      </c>
      <c r="C106" s="272">
        <v>1868</v>
      </c>
      <c r="F106" s="271" t="str">
        <f>IF(المصنع!A106="","",TEXT(المصنع!A106,"mmmm"))</f>
        <v>April</v>
      </c>
    </row>
    <row r="107" ht="28.5" customHeight="1" spans="1:6">
      <c r="A107" s="270">
        <v>45776</v>
      </c>
      <c r="B107" s="271" t="str">
        <v>موصلات العدسه </v>
      </c>
      <c r="C107" s="272">
        <v>175</v>
      </c>
      <c r="F107" s="271" t="str">
        <f>IF(المصنع!A107="","",TEXT(المصنع!A107,"mmmm"))</f>
        <v>April</v>
      </c>
    </row>
    <row r="108" ht="28.5" customHeight="1" spans="1:6">
      <c r="A108" s="270">
        <v>45776</v>
      </c>
      <c r="B108" s="271" t="str">
        <v>بستم </v>
      </c>
      <c r="C108" s="272">
        <v>2200</v>
      </c>
      <c r="F108" s="271" t="str">
        <f>IF(المصنع!A108="","",TEXT(المصنع!A108,"mmmm"))</f>
        <v>April</v>
      </c>
    </row>
    <row r="109" ht="28.5" customHeight="1" spans="1:6">
      <c r="A109" s="270">
        <v>45776</v>
      </c>
      <c r="B109" s="271" t="str">
        <v>شحن عمر </v>
      </c>
      <c r="C109" s="272">
        <v>13</v>
      </c>
      <c r="F109" s="271" t="str">
        <f>IF(المصنع!A109="","",TEXT(المصنع!A109,"mmmm"))</f>
        <v>April</v>
      </c>
    </row>
    <row r="110" ht="28.5" customHeight="1" spans="1:6">
      <c r="A110" s="270">
        <v>45776</v>
      </c>
      <c r="B110" s="271" t="str">
        <v>موصلات احمد</v>
      </c>
      <c r="C110" s="272">
        <v>270</v>
      </c>
      <c r="F110" s="271" t="str">
        <f>IF(المصنع!A110="","",TEXT(المصنع!A110,"mmmm"))</f>
        <v>April</v>
      </c>
    </row>
    <row r="111" ht="28.5" customHeight="1" spans="1:6">
      <c r="A111" s="270">
        <v>45777</v>
      </c>
      <c r="B111" s="271" t="str">
        <v>سلك الالمونيوم  &amp; فونية </v>
      </c>
      <c r="C111" s="272">
        <v>1150</v>
      </c>
      <c r="F111" s="271" t="str">
        <f>IF(المصنع!A111="","",TEXT(المصنع!A111,"mmmm"))</f>
        <v>April</v>
      </c>
    </row>
    <row r="112" ht="28.5" customHeight="1" spans="1:6">
      <c r="A112" s="270">
        <v>45777</v>
      </c>
      <c r="B112" s="271" t="str">
        <v>ضريبة سحب</v>
      </c>
      <c r="C112" s="272">
        <v>27</v>
      </c>
      <c r="F112" s="271" t="str">
        <f>IF(المصنع!A112="","",TEXT(المصنع!A112,"mmmm"))</f>
        <v>April</v>
      </c>
    </row>
    <row r="113" ht="28.5" customHeight="1" spans="1:6">
      <c r="A113" s="270">
        <v>45777</v>
      </c>
      <c r="B113" s="271" t="str">
        <v>ميزان</v>
      </c>
      <c r="C113" s="272">
        <v>500</v>
      </c>
      <c r="F113" s="271" t="str">
        <f>IF(المصنع!A113="","",TEXT(المصنع!A113,"mmmm"))</f>
        <v>April</v>
      </c>
    </row>
    <row r="114" ht="28.5" customHeight="1" spans="1:6">
      <c r="A114" s="270">
        <v>45777</v>
      </c>
      <c r="B114" s="271" t="str">
        <v>اسطونات ثاني أكسيد الكربون  </v>
      </c>
      <c r="C114" s="272">
        <v>2000</v>
      </c>
      <c r="F114" s="271" t="str">
        <f>IF(المصنع!A114="","",TEXT(المصنع!A114,"mmmm"))</f>
        <v>April</v>
      </c>
    </row>
    <row r="115" ht="28.5" customHeight="1" spans="1:6">
      <c r="A115" s="270">
        <v>45777</v>
      </c>
      <c r="B115" s="271" t="str">
        <v>كتر</v>
      </c>
      <c r="C115" s="272">
        <v>45</v>
      </c>
      <c r="F115" s="271" t="str">
        <f>IF(المصنع!A115="","",TEXT(المصنع!A115,"mmmm"))</f>
        <v>April</v>
      </c>
    </row>
    <row r="116" ht="28.5" customHeight="1" spans="1:6">
      <c r="A116" s="270">
        <v>45777</v>
      </c>
      <c r="B116" s="271" t="str">
        <v>موصلات سلك  لحام </v>
      </c>
      <c r="C116" s="272">
        <v>155</v>
      </c>
      <c r="F116" s="271" t="str">
        <f>IF(المصنع!A116="","",TEXT(المصنع!A116,"mmmm"))</f>
        <v>April</v>
      </c>
    </row>
    <row r="117" ht="28.5" customHeight="1" spans="1:6">
      <c r="A117" s="270">
        <v>45777</v>
      </c>
      <c r="B117" s="271" t="str">
        <v>ميزان</v>
      </c>
      <c r="C117" s="272">
        <v>1995</v>
      </c>
      <c r="F117" s="271" t="str">
        <f>IF(المصنع!A117="","",TEXT(المصنع!A117,"mmmm"))</f>
        <v>April</v>
      </c>
    </row>
    <row r="118" ht="28.5" customHeight="1" spans="1:6">
      <c r="A118" s="270">
        <v>45777</v>
      </c>
      <c r="B118" s="271" t="str">
        <v>بنزين</v>
      </c>
      <c r="C118" s="272">
        <v>900</v>
      </c>
      <c r="F118" s="271" t="str">
        <f>IF(المصنع!A118="","",TEXT(المصنع!A118,"mmmm"))</f>
        <v>April</v>
      </c>
    </row>
    <row r="119" ht="28.5" customHeight="1" spans="1:6">
      <c r="A119" s="270">
        <v>45778</v>
      </c>
      <c r="B119" s="271" t="str">
        <v>ضريبة </v>
      </c>
      <c r="C119" s="272">
        <v>17</v>
      </c>
      <c r="F119" s="271" t="str">
        <f>IF(المصنع!A119="","",TEXT(المصنع!A119,"mmmm"))</f>
        <v>May</v>
      </c>
    </row>
    <row r="120" ht="28.5" customHeight="1" spans="1:6">
      <c r="A120" s="270">
        <v>45778</v>
      </c>
      <c r="B120" s="271" t="str">
        <v>رواتب</v>
      </c>
      <c r="C120" s="272">
        <v>8300</v>
      </c>
      <c r="F120" s="271" t="str">
        <f>IF(المصنع!A120="","",TEXT(المصنع!A120,"mmmm"))</f>
        <v>May</v>
      </c>
    </row>
    <row r="121" ht="28.5" customHeight="1" spans="1:6">
      <c r="A121" s="270">
        <v>45778</v>
      </c>
      <c r="B121" s="271" t="str">
        <v>جلغ</v>
      </c>
      <c r="C121" s="272">
        <v>70</v>
      </c>
      <c r="F121" s="271" t="str">
        <f>IF(المصنع!A121="","",TEXT(المصنع!A121,"mmmm"))</f>
        <v>May</v>
      </c>
    </row>
    <row r="122" ht="28.5" customHeight="1" spans="1:6">
      <c r="A122" s="270">
        <v>45778</v>
      </c>
      <c r="B122" s="271" t="str">
        <v>ضريبة سحب</v>
      </c>
      <c r="C122" s="272">
        <v>10</v>
      </c>
      <c r="F122" s="271" t="str">
        <f>IF(المصنع!A122="","",TEXT(المصنع!A122,"mmmm"))</f>
        <v>May</v>
      </c>
    </row>
    <row r="123" ht="28.5" customHeight="1" spans="1:6">
      <c r="A123" s="270">
        <v>45778</v>
      </c>
      <c r="B123" s="271" t="str">
        <v>موصلات الميزان </v>
      </c>
      <c r="C123" s="272">
        <v>100</v>
      </c>
      <c r="F123" s="271" t="str">
        <f>IF(المصنع!A123="","",TEXT(المصنع!A123,"mmmm"))</f>
        <v>May</v>
      </c>
    </row>
    <row r="124" ht="28.5" customHeight="1" spans="1:6">
      <c r="A124" s="270">
        <v>45778</v>
      </c>
      <c r="B124" s="271" t="str">
        <v>ضريبة سحب</v>
      </c>
      <c r="C124" s="272">
        <v>6</v>
      </c>
      <c r="F124" s="271" t="str">
        <f>IF(المصنع!A124="","",TEXT(المصنع!A124,"mmmm"))</f>
        <v>May</v>
      </c>
    </row>
    <row r="125" ht="28.5" customHeight="1" spans="1:6">
      <c r="A125" s="270">
        <v>45780</v>
      </c>
      <c r="B125" s="271" t="str">
        <v>كيبورد</v>
      </c>
      <c r="C125" s="272">
        <v>380</v>
      </c>
      <c r="F125" s="271" t="str">
        <f>IF(المصنع!A125="","",TEXT(المصنع!A125,"mmmm"))</f>
        <v>May</v>
      </c>
    </row>
    <row r="126" ht="28.5" customHeight="1" spans="1:6">
      <c r="A126" s="270">
        <v>45780</v>
      </c>
      <c r="B126" s="271" t="str">
        <v>فينش و بك </v>
      </c>
      <c r="C126" s="272">
        <v>1945</v>
      </c>
      <c r="F126" s="271" t="str">
        <f>IF(المصنع!A126="","",TEXT(المصنع!A126,"mmmm"))</f>
        <v>May</v>
      </c>
    </row>
    <row r="127" ht="28.5" customHeight="1" spans="1:6">
      <c r="A127" s="270">
        <v>45781</v>
      </c>
      <c r="B127" s="271" t="str">
        <v>شاي و سكر و مياه </v>
      </c>
      <c r="C127" s="272">
        <v>90</v>
      </c>
      <c r="F127" s="271" t="str">
        <f>IF(المصنع!A127="","",TEXT(المصنع!A127,"mmmm"))</f>
        <v>May</v>
      </c>
    </row>
    <row r="128" ht="28.5" customHeight="1" spans="1:6">
      <c r="A128" s="270">
        <v>45781</v>
      </c>
      <c r="B128" s="271" t="str">
        <v>اسطونات ثاني أكسيد الكربون  </v>
      </c>
      <c r="C128" s="272">
        <v>400</v>
      </c>
      <c r="F128" s="271" t="str">
        <f>IF(المصنع!A128="","",TEXT(المصنع!A128,"mmmm"))</f>
        <v>May</v>
      </c>
    </row>
    <row r="129" ht="28.5" customHeight="1" spans="1:6">
      <c r="A129" s="270">
        <v>45782</v>
      </c>
      <c r="B129" s="271" t="str">
        <v>نت</v>
      </c>
      <c r="C129" s="272">
        <v>1000</v>
      </c>
      <c r="F129" s="271" t="str">
        <f>IF(المصنع!A129="","",TEXT(المصنع!A129,"mmmm"))</f>
        <v>May</v>
      </c>
    </row>
    <row r="130" ht="28.5" customHeight="1" spans="1:6">
      <c r="A130" s="270">
        <v>45782</v>
      </c>
      <c r="B130" s="271" t="str">
        <v>مسمار مسدس </v>
      </c>
      <c r="C130" s="272">
        <v>220</v>
      </c>
      <c r="F130" s="271" t="str">
        <f>IF(المصنع!A130="","",TEXT(المصنع!A130,"mmmm"))</f>
        <v>May</v>
      </c>
    </row>
    <row r="131" ht="28.5" customHeight="1" spans="1:6">
      <c r="A131" s="270">
        <v>45782</v>
      </c>
      <c r="B131" s="271" t="str">
        <v>حساب هشام قديم</v>
      </c>
      <c r="C131" s="272">
        <v>375</v>
      </c>
      <c r="F131" s="271" t="str">
        <f>IF(المصنع!A131="","",TEXT(المصنع!A131,"mmmm"))</f>
        <v>May</v>
      </c>
    </row>
    <row r="132" ht="28.5" customHeight="1" spans="1:6">
      <c r="A132" s="270">
        <v>45785</v>
      </c>
      <c r="B132" s="271" t="str">
        <v>حساب الوطنية </v>
      </c>
      <c r="C132" s="272">
        <v>5300</v>
      </c>
      <c r="F132" s="271" t="str">
        <f>IF(المصنع!A132="","",TEXT(المصنع!A132,"mmmm"))</f>
        <v>May</v>
      </c>
    </row>
    <row r="133" ht="28.5" customHeight="1" spans="1:6">
      <c r="A133" s="270">
        <v>45785</v>
      </c>
      <c r="B133" s="271" t="str">
        <v>رواتب</v>
      </c>
      <c r="C133" s="272">
        <v>6910</v>
      </c>
      <c r="F133" s="271" t="str">
        <f>IF(المصنع!A133="","",TEXT(المصنع!A133,"mmmm"))</f>
        <v>May</v>
      </c>
    </row>
    <row r="134" ht="28.5" customHeight="1" spans="1:6">
      <c r="A134" s="270">
        <v>45785</v>
      </c>
      <c r="B134" s="271" t="str">
        <v>حساب صادق</v>
      </c>
      <c r="C134" s="272">
        <v>13676</v>
      </c>
      <c r="F134" s="271" t="str">
        <f>IF(المصنع!A134="","",TEXT(المصنع!A134,"mmmm"))</f>
        <v>May</v>
      </c>
    </row>
    <row r="135" ht="28.5" customHeight="1" spans="1:6">
      <c r="A135" s="270">
        <v>45785</v>
      </c>
      <c r="B135" s="271" t="str">
        <v>marketing </v>
      </c>
      <c r="C135" s="272">
        <v>2200</v>
      </c>
      <c r="F135" s="271" t="str">
        <f>IF(المصنع!A135="","",TEXT(المصنع!A135,"mmmm"))</f>
        <v>May</v>
      </c>
    </row>
    <row r="136" ht="28.5" customHeight="1" spans="1:6">
      <c r="A136" s="270">
        <v>45787</v>
      </c>
      <c r="B136" s="271" t="str">
        <v>بنزين </v>
      </c>
      <c r="C136" s="272">
        <v>695</v>
      </c>
      <c r="F136" s="271" t="str">
        <f>IF(المصنع!A136="","",TEXT(المصنع!A136,"mmmm"))</f>
        <v>May</v>
      </c>
    </row>
    <row r="137" ht="28.5" customHeight="1" spans="1:6">
      <c r="A137" s="270">
        <v>45788</v>
      </c>
      <c r="B137" s="271" t="str">
        <v>ضريبة سحب</v>
      </c>
      <c r="C137" s="272">
        <v>2</v>
      </c>
      <c r="F137" s="271" t="str">
        <f>IF(المصنع!A137="","",TEXT(المصنع!A137,"mmmm"))</f>
        <v>May</v>
      </c>
    </row>
    <row r="138" ht="28.5" customHeight="1" spans="1:6">
      <c r="A138" s="270">
        <v>45788</v>
      </c>
      <c r="B138" s="271" t="str">
        <v>فلوس ماما دفعنا بيه الجمعية _ زجاج عبدالله _ مرتب احمد _ مواد اخري</v>
      </c>
      <c r="C138" s="272">
        <v>20000</v>
      </c>
      <c r="F138" s="271" t="str">
        <f>IF(المصنع!A138="","",TEXT(المصنع!A138,"mmmm"))</f>
        <v>May</v>
      </c>
    </row>
    <row r="139" ht="28.5" customHeight="1" spans="1:6">
      <c r="A139" s="270">
        <v>45788</v>
      </c>
      <c r="B139" s="271" t="str">
        <v>ضريبة سحب</v>
      </c>
      <c r="C139" s="272">
        <v>3.5</v>
      </c>
      <c r="F139" s="271" t="str">
        <f>IF(المصنع!A139="","",TEXT(المصنع!A139,"mmmm"))</f>
        <v>May</v>
      </c>
    </row>
    <row r="140" ht="28.5" customHeight="1" spans="1:6">
      <c r="A140" s="270">
        <v>45788</v>
      </c>
      <c r="B140" s="271" t="str">
        <v>فايل لعمر </v>
      </c>
      <c r="C140" s="272">
        <v>40</v>
      </c>
      <c r="F140" s="271" t="str">
        <f>IF(المصنع!A140="","",TEXT(المصنع!A140,"mmmm"))</f>
        <v>May</v>
      </c>
    </row>
    <row r="141" ht="28.5" customHeight="1" spans="1:6">
      <c r="A141" s="270">
        <v>45789</v>
      </c>
      <c r="B141" s="271" t="str">
        <v>جوفانير</v>
      </c>
      <c r="C141" s="272">
        <v>2000</v>
      </c>
      <c r="F141" s="271" t="str">
        <f>IF(المصنع!A141="","",TEXT(المصنع!A141,"mmmm"))</f>
        <v>May</v>
      </c>
    </row>
    <row r="142" ht="28.5" customHeight="1" spans="1:6">
      <c r="A142" s="270">
        <v>45789</v>
      </c>
      <c r="B142" s="271" t="str">
        <v>نظافة </v>
      </c>
      <c r="C142" s="272">
        <v>415</v>
      </c>
      <c r="F142" s="271" t="str">
        <f>IF(المصنع!A142="","",TEXT(المصنع!A142,"mmmm"))</f>
        <v>May</v>
      </c>
    </row>
    <row r="143" ht="28.5" customHeight="1" spans="1:6">
      <c r="A143" s="270">
        <v>45789</v>
      </c>
      <c r="B143" s="271" t="str">
        <v>عمالة نظافة </v>
      </c>
      <c r="C143" s="272">
        <v>250</v>
      </c>
      <c r="F143" s="271" t="str">
        <f>IF(المصنع!A143="","",TEXT(المصنع!A143,"mmmm"))</f>
        <v>May</v>
      </c>
    </row>
    <row r="144" ht="28.5" customHeight="1" spans="1:6">
      <c r="A144" s="270">
        <v>45789</v>
      </c>
      <c r="B144" s="271" t="str">
        <v>ضريبة سحب</v>
      </c>
      <c r="C144" s="272">
        <v>2</v>
      </c>
      <c r="F144" s="271" t="str">
        <f>IF(المصنع!A144="","",TEXT(المصنع!A144,"mmmm"))</f>
        <v>May</v>
      </c>
    </row>
    <row r="145" ht="28.5" customHeight="1" spans="1:6">
      <c r="A145" s="270">
        <v>45789</v>
      </c>
      <c r="B145" s="271" t="str">
        <v>موصلات عمر</v>
      </c>
      <c r="C145" s="272">
        <v>60</v>
      </c>
      <c r="F145" s="271" t="str">
        <f>IF(المصنع!A145="","",TEXT(المصنع!A145,"mmmm"))</f>
        <v>May</v>
      </c>
    </row>
    <row r="146" ht="28.5" customHeight="1" spans="1:6">
      <c r="A146" s="270">
        <v>45790</v>
      </c>
      <c r="B146" s="271" t="str">
        <v>أسامة </v>
      </c>
      <c r="C146" s="272">
        <v>2000</v>
      </c>
      <c r="F146" s="271" t="str">
        <f>IF(المصنع!A146="","",TEXT(المصنع!A146,"mmmm"))</f>
        <v>May</v>
      </c>
    </row>
    <row r="147" ht="28.5" customHeight="1" spans="1:6">
      <c r="A147" s="270">
        <v>45790</v>
      </c>
      <c r="B147" s="271" t="str">
        <v>شحن </v>
      </c>
      <c r="C147" s="272">
        <v>20</v>
      </c>
      <c r="F147" s="271" t="str">
        <f>IF(المصنع!A147="","",TEXT(المصنع!A147,"mmmm"))</f>
        <v>May</v>
      </c>
    </row>
    <row r="148" ht="28.5" customHeight="1" spans="1:6">
      <c r="A148" s="270">
        <v>45790</v>
      </c>
      <c r="B148" s="271" t="str">
        <v>أقلام </v>
      </c>
      <c r="C148" s="272">
        <v>20</v>
      </c>
      <c r="F148" s="271" t="str">
        <f>IF(المصنع!A148="","",TEXT(المصنع!A148,"mmmm"))</f>
        <v>May</v>
      </c>
    </row>
    <row r="149" ht="28.5" customHeight="1" spans="1:6">
      <c r="A149" s="270">
        <v>45790</v>
      </c>
      <c r="B149" s="271" t="str">
        <v>مفصلة </v>
      </c>
      <c r="C149" s="272">
        <v>15</v>
      </c>
      <c r="F149" s="271" t="str">
        <f>IF(المصنع!A149="","",TEXT(المصنع!A149,"mmmm"))</f>
        <v>May</v>
      </c>
    </row>
    <row r="150" ht="28.5" customHeight="1" spans="1:6">
      <c r="A150" s="270">
        <v>45790</v>
      </c>
      <c r="B150" s="271" t="str">
        <v>ضريبة </v>
      </c>
      <c r="C150" s="272">
        <v>4.5</v>
      </c>
      <c r="F150" s="271" t="str">
        <f>IF(المصنع!A150="","",TEXT(المصنع!A150,"mmmm"))</f>
        <v>May</v>
      </c>
    </row>
    <row r="151" ht="28.5" customHeight="1" spans="1:6">
      <c r="A151" s="270">
        <v>45791</v>
      </c>
      <c r="B151" s="271" t="str">
        <v>موصلات عمر</v>
      </c>
      <c r="C151" s="272">
        <v>60</v>
      </c>
      <c r="F151" s="271" t="str">
        <f>IF(المصنع!A151="","",TEXT(المصنع!A151,"mmmm"))</f>
        <v>May</v>
      </c>
    </row>
    <row r="152" ht="28.5" customHeight="1" spans="1:6">
      <c r="A152" s="270">
        <v>45791</v>
      </c>
      <c r="B152" s="271" t="str">
        <v>مياه و سكر و مناديل</v>
      </c>
      <c r="C152" s="272">
        <v>90</v>
      </c>
      <c r="F152" s="271" t="str">
        <f>IF(المصنع!A152="","",TEXT(المصنع!A152,"mmmm"))</f>
        <v>May</v>
      </c>
    </row>
    <row r="153" ht="28.5" customHeight="1" spans="1:6">
      <c r="A153" s="270">
        <v>45791</v>
      </c>
      <c r="B153" s="271" t="str">
        <v>ضريبة سحب</v>
      </c>
      <c r="C153" s="272">
        <v>3</v>
      </c>
      <c r="F153" s="271" t="str">
        <f>IF(المصنع!A153="","",TEXT(المصنع!A153,"mmmm"))</f>
        <v>May</v>
      </c>
    </row>
    <row r="154" ht="28.5" customHeight="1" spans="1:6">
      <c r="A154" s="270">
        <v>45791</v>
      </c>
      <c r="B154" s="271" t="str">
        <v>دودوة </v>
      </c>
      <c r="C154" s="272">
        <v>900</v>
      </c>
      <c r="F154" s="271" t="str">
        <f>IF(المصنع!A154="","",TEXT(المصنع!A154,"mmmm"))</f>
        <v>May</v>
      </c>
    </row>
    <row r="155" ht="28.5" customHeight="1" spans="1:6">
      <c r="A155" s="270">
        <v>45791</v>
      </c>
      <c r="B155" s="271" t="str">
        <v>سلفة محمد عادل</v>
      </c>
      <c r="C155" s="272">
        <v>3000</v>
      </c>
      <c r="F155" s="271" t="str">
        <f>IF(المصنع!A155="","",TEXT(المصنع!A155,"mmmm"))</f>
        <v>May</v>
      </c>
    </row>
    <row r="156" ht="28.5" customHeight="1" spans="1:6">
      <c r="A156" s="270">
        <v>45792</v>
      </c>
      <c r="B156" s="271" t="str">
        <v>موصلات عمر</v>
      </c>
      <c r="C156" s="272">
        <v>60</v>
      </c>
      <c r="F156" s="271" t="str">
        <f>IF(المصنع!A156="","",TEXT(المصنع!A156,"mmmm"))</f>
        <v>May</v>
      </c>
    </row>
    <row r="157" ht="28.5" customHeight="1" spans="1:6">
      <c r="A157" s="270">
        <v>45792</v>
      </c>
      <c r="B157" s="271" t="str">
        <v>سلفة عمور</v>
      </c>
      <c r="C157" s="272">
        <v>200</v>
      </c>
      <c r="F157" s="271" t="str">
        <f>IF(المصنع!A157="","",TEXT(المصنع!A157,"mmmm"))</f>
        <v>May</v>
      </c>
    </row>
    <row r="158" ht="28.5" customHeight="1" spans="1:6">
      <c r="A158" s="270">
        <v>45792</v>
      </c>
      <c r="B158" s="271" t="str">
        <v>موصلات </v>
      </c>
      <c r="C158" s="272">
        <v>60</v>
      </c>
      <c r="F158" s="271" t="str">
        <f>IF(المصنع!A158="","",TEXT(المصنع!A158,"mmmm"))</f>
        <v>May</v>
      </c>
    </row>
    <row r="159" ht="28.5" customHeight="1" spans="1:6">
      <c r="A159" s="270">
        <v>45792</v>
      </c>
      <c r="B159" s="271" t="str">
        <v>ضريبة سحب</v>
      </c>
      <c r="C159" s="272">
        <v>3</v>
      </c>
      <c r="F159" s="271" t="str">
        <f>IF(المصنع!A159="","",TEXT(المصنع!A159,"mmmm"))</f>
        <v>May</v>
      </c>
    </row>
    <row r="160" ht="28.5" customHeight="1" spans="1:6">
      <c r="A160" s="270">
        <v>45792</v>
      </c>
      <c r="B160" s="271" t="str">
        <v>صبحي</v>
      </c>
      <c r="C160" s="272">
        <v>2000</v>
      </c>
      <c r="F160" s="271" t="str">
        <f>IF(المصنع!A160="","",TEXT(المصنع!A160,"mmmm"))</f>
        <v>May</v>
      </c>
    </row>
    <row r="161" ht="28.5" customHeight="1" spans="1:6">
      <c r="A161" s="270">
        <v>45792</v>
      </c>
      <c r="B161" s="271" t="str">
        <v>عم محمد</v>
      </c>
      <c r="C161" s="272">
        <v>300</v>
      </c>
      <c r="F161" s="271" t="str">
        <f>IF(المصنع!A161="","",TEXT(المصنع!A161,"mmmm"))</f>
        <v>May</v>
      </c>
    </row>
    <row r="162" ht="28.5" customHeight="1" spans="1:6">
      <c r="A162" s="270">
        <v>45792</v>
      </c>
      <c r="B162" s="271" t="str">
        <v>موصلات </v>
      </c>
      <c r="C162" s="272">
        <v>80</v>
      </c>
      <c r="F162" s="271" t="str">
        <f>IF(المصنع!A162="","",TEXT(المصنع!A162,"mmmm"))</f>
        <v>May</v>
      </c>
    </row>
    <row r="163" ht="28.5" customHeight="1" spans="1:6">
      <c r="A163" s="270">
        <v>45793</v>
      </c>
      <c r="B163" s="271" t="str">
        <v>موصلات</v>
      </c>
      <c r="C163" s="272">
        <v>80</v>
      </c>
      <c r="F163" s="271" t="str">
        <f>IF(المصنع!A163="","",TEXT(المصنع!A163,"mmmm"))</f>
        <v>May</v>
      </c>
    </row>
    <row r="164" ht="28.5" customHeight="1" spans="1:6">
      <c r="A164" s="270">
        <v>45793</v>
      </c>
      <c r="B164" s="271" t="str">
        <v>ضريبة سحب</v>
      </c>
      <c r="C164" s="272">
        <v>16.64</v>
      </c>
      <c r="F164" s="271" t="str">
        <f>IF(المصنع!A164="","",TEXT(المصنع!A164,"mmmm"))</f>
        <v>May</v>
      </c>
    </row>
    <row r="165" ht="28.5" customHeight="1" spans="1:6">
      <c r="A165" s="270">
        <v>45793</v>
      </c>
      <c r="B165" s="271" t="str">
        <v>رواتب</v>
      </c>
      <c r="C165" s="272">
        <v>4700</v>
      </c>
      <c r="F165" s="271" t="str">
        <f>IF(المصنع!A165="","",TEXT(المصنع!A165,"mmmm"))</f>
        <v>May</v>
      </c>
    </row>
    <row r="166" ht="28.5" customHeight="1" spans="1:6">
      <c r="A166" s="270">
        <v>45793</v>
      </c>
      <c r="B166" s="271" t="str">
        <v>ضريبة سحب</v>
      </c>
      <c r="C166" s="272">
        <v>6.31</v>
      </c>
      <c r="F166" s="271" t="str">
        <f>IF(المصنع!A166="","",TEXT(المصنع!A166,"mmmm"))</f>
        <v>May</v>
      </c>
    </row>
    <row r="167" ht="28.5" customHeight="1" spans="1:6">
      <c r="A167" s="270">
        <v>45793</v>
      </c>
      <c r="B167" s="271" t="str">
        <v>شحن </v>
      </c>
      <c r="C167" s="272">
        <v>10</v>
      </c>
      <c r="F167" s="271" t="str">
        <f>IF(المصنع!A167="","",TEXT(المصنع!A167,"mmmm"))</f>
        <v>May</v>
      </c>
    </row>
    <row r="168" ht="28.5" customHeight="1" spans="1:6">
      <c r="A168" s="270">
        <v>45794</v>
      </c>
      <c r="B168" s="271" t="str">
        <v>نفط</v>
      </c>
      <c r="C168" s="272">
        <v>65</v>
      </c>
      <c r="F168" s="271" t="str">
        <f>IF(المصنع!A168="","",TEXT(المصنع!A168,"mmmm"))</f>
        <v>May</v>
      </c>
    </row>
    <row r="169" ht="28.5" customHeight="1" spans="1:6">
      <c r="A169" s="270">
        <v>45794</v>
      </c>
      <c r="B169" s="271" t="str">
        <v>كوبايات  &amp; مياه </v>
      </c>
      <c r="C169" s="272">
        <v>60</v>
      </c>
      <c r="F169" s="271" t="str">
        <f>IF(المصنع!A169="","",TEXT(المصنع!A169,"mmmm"))</f>
        <v>May</v>
      </c>
    </row>
    <row r="170" ht="28.5" customHeight="1" spans="1:6">
      <c r="A170" s="270">
        <v>45794</v>
      </c>
      <c r="B170" s="271" t="str">
        <v>موصلات عمر</v>
      </c>
      <c r="C170" s="272">
        <v>50</v>
      </c>
      <c r="F170" s="271" t="str">
        <f>IF(المصنع!A170="","",TEXT(المصنع!A170,"mmmm"))</f>
        <v>May</v>
      </c>
    </row>
    <row r="171" ht="28.5" customHeight="1" spans="1:6">
      <c r="A171" s="270">
        <v>45794</v>
      </c>
      <c r="B171" s="271" t="str">
        <v>ضريبة سحب</v>
      </c>
      <c r="C171" s="272">
        <v>3.07</v>
      </c>
      <c r="F171" s="271" t="str">
        <f>IF(المصنع!A171="","",TEXT(المصنع!A171,"mmmm"))</f>
        <v>May</v>
      </c>
    </row>
    <row r="172" ht="28.5" customHeight="1" spans="1:6">
      <c r="A172" s="270">
        <v>45794</v>
      </c>
      <c r="B172" s="271" t="str">
        <v>شنيور </v>
      </c>
      <c r="C172" s="272">
        <v>2200</v>
      </c>
      <c r="F172" s="271" t="str">
        <f>IF(المصنع!A172="","",TEXT(المصنع!A172,"mmmm"))</f>
        <v>May</v>
      </c>
    </row>
    <row r="173" ht="28.5" customHeight="1" spans="1:6">
      <c r="A173" s="270">
        <v>45794</v>
      </c>
      <c r="B173" s="271" t="str">
        <v>مشترك</v>
      </c>
      <c r="C173" s="272">
        <v>200</v>
      </c>
      <c r="F173" s="271" t="str">
        <f>IF(المصنع!A173="","",TEXT(المصنع!A173,"mmmm"))</f>
        <v>May</v>
      </c>
    </row>
    <row r="174" ht="28.5" customHeight="1" spans="1:6">
      <c r="A174" s="270">
        <v>45794</v>
      </c>
      <c r="B174" s="271" t="str">
        <v>ضريبة سحب</v>
      </c>
      <c r="C174" s="272">
        <v>1</v>
      </c>
      <c r="F174" s="271" t="str">
        <f>IF(المصنع!A174="","",TEXT(المصنع!A174,"mmmm"))</f>
        <v>May</v>
      </c>
    </row>
    <row r="175" ht="28.5" customHeight="1" spans="1:6">
      <c r="A175" s="270">
        <v>45794</v>
      </c>
      <c r="B175" s="271" t="str">
        <v>بنزين </v>
      </c>
      <c r="C175" s="272">
        <v>900</v>
      </c>
      <c r="F175" s="271" t="str">
        <f>IF(المصنع!A175="","",TEXT(المصنع!A175,"mmmm"))</f>
        <v>May</v>
      </c>
    </row>
    <row r="176" ht="28.5" customHeight="1" spans="1:6">
      <c r="A176" s="270">
        <v>45795</v>
      </c>
      <c r="B176" s="271" t="str">
        <v>شحن </v>
      </c>
      <c r="C176" s="272">
        <v>20</v>
      </c>
      <c r="F176" s="271" t="str">
        <f>IF(المصنع!A176="","",TEXT(المصنع!A176,"mmmm"))</f>
        <v>May</v>
      </c>
    </row>
    <row r="177" ht="28.5" customHeight="1" spans="1:6">
      <c r="A177" s="270">
        <v>45795</v>
      </c>
      <c r="B177" s="271" t="str">
        <v>اسطونات </v>
      </c>
      <c r="C177" s="272">
        <v>3800</v>
      </c>
      <c r="F177" s="271" t="str">
        <f>IF(المصنع!A177="","",TEXT(المصنع!A177,"mmmm"))</f>
        <v>May</v>
      </c>
    </row>
    <row r="178" ht="28.5" customHeight="1" spans="1:6">
      <c r="A178" s="270">
        <v>45795</v>
      </c>
      <c r="B178" s="271" t="str">
        <v>ضريبة سحب</v>
      </c>
      <c r="C178" s="272">
        <v>11</v>
      </c>
      <c r="F178" s="271" t="str">
        <f>IF(المصنع!A178="","",TEXT(المصنع!A178,"mmmm"))</f>
        <v>May</v>
      </c>
    </row>
    <row r="179" ht="28.5" customHeight="1" spans="1:6">
      <c r="A179" s="270">
        <v>45795</v>
      </c>
      <c r="B179" s="271" t="str">
        <v>عم محمد مجاري</v>
      </c>
      <c r="C179" s="272">
        <v>200</v>
      </c>
      <c r="F179" s="271" t="str">
        <f>IF(المصنع!A179="","",TEXT(المصنع!A179,"mmmm"))</f>
        <v>May</v>
      </c>
    </row>
    <row r="180" ht="28.5" customHeight="1" spans="1:6">
      <c r="A180" s="270">
        <v>45795</v>
      </c>
      <c r="B180" s="271" t="str">
        <v>حتت سلك عشان المجاري</v>
      </c>
      <c r="C180" s="272">
        <v>250</v>
      </c>
      <c r="F180" s="271" t="str">
        <f>IF(المصنع!A180="","",TEXT(المصنع!A180,"mmmm"))</f>
        <v>May</v>
      </c>
    </row>
    <row r="181" ht="28.5" customHeight="1" spans="1:6">
      <c r="A181" s="270">
        <v>45796</v>
      </c>
      <c r="B181" s="271" t="str">
        <v>ضريبة</v>
      </c>
      <c r="C181" s="272">
        <v>1</v>
      </c>
      <c r="F181" s="271" t="str">
        <f>IF(المصنع!A181="","",TEXT(المصنع!A181,"mmmm"))</f>
        <v>May</v>
      </c>
    </row>
    <row r="182" ht="28.5" customHeight="1" spans="1:6">
      <c r="A182" s="270">
        <v>45796</v>
      </c>
      <c r="B182" s="271" t="str">
        <v>شاي و سكر و مياه </v>
      </c>
      <c r="C182" s="272">
        <v>205</v>
      </c>
      <c r="F182" s="271" t="str">
        <f>IF(المصنع!A182="","",TEXT(المصنع!A182,"mmmm"))</f>
        <v>May</v>
      </c>
    </row>
    <row r="183" ht="28.5" customHeight="1" spans="1:6">
      <c r="A183" s="270">
        <v>45796</v>
      </c>
      <c r="B183" s="271" t="str">
        <v>it</v>
      </c>
      <c r="C183" s="272">
        <v>700</v>
      </c>
      <c r="F183" s="271" t="str">
        <f>IF(المصنع!A183="","",TEXT(المصنع!A183,"mmmm"))</f>
        <v>May</v>
      </c>
    </row>
    <row r="184" ht="28.5" customHeight="1" spans="1:6">
      <c r="A184" s="270">
        <v>45796</v>
      </c>
      <c r="B184" s="271" t="str">
        <v>شاشه </v>
      </c>
      <c r="C184" s="272">
        <v>1700</v>
      </c>
      <c r="F184" s="271" t="str">
        <f>IF(المصنع!A184="","",TEXT(المصنع!A184,"mmmm"))</f>
        <v>May</v>
      </c>
    </row>
    <row r="185" ht="28.5" customHeight="1" spans="1:6">
      <c r="A185" s="270">
        <v>45796</v>
      </c>
      <c r="B185" s="271" t="str">
        <v>عمر شحن </v>
      </c>
      <c r="C185" s="272">
        <v>200</v>
      </c>
      <c r="F185" s="271" t="str">
        <f>IF(المصنع!A185="","",TEXT(المصنع!A185,"mmmm"))</f>
        <v>May</v>
      </c>
    </row>
    <row r="186" ht="28.5" customHeight="1" spans="1:6">
      <c r="A186" s="270">
        <v>45797</v>
      </c>
      <c r="B186" s="271" t="str">
        <v>ضريبة  تحويل</v>
      </c>
      <c r="C186" s="272">
        <v>7</v>
      </c>
      <c r="F186" s="271" t="str">
        <f>IF(المصنع!A186="","",TEXT(المصنع!A186,"mmmm"))</f>
        <v>May</v>
      </c>
    </row>
    <row r="187" ht="28.5" customHeight="1" spans="1:6">
      <c r="A187" s="270">
        <v>45798</v>
      </c>
      <c r="B187" s="271" t="str">
        <v>صبحي</v>
      </c>
      <c r="C187" s="272">
        <v>3075</v>
      </c>
      <c r="F187" s="271" t="str">
        <f>IF(المصنع!A187="","",TEXT(المصنع!A187,"mmmm"))</f>
        <v>May</v>
      </c>
    </row>
    <row r="188" ht="28.5" customHeight="1" spans="1:6">
      <c r="A188" s="270">
        <v>45798</v>
      </c>
      <c r="B188" s="271" t="str">
        <v>الوطنية </v>
      </c>
      <c r="C188" s="272">
        <v>11500</v>
      </c>
      <c r="F188" s="271" t="str">
        <f>IF(المصنع!A188="","",TEXT(المصنع!A188,"mmmm"))</f>
        <v>May</v>
      </c>
    </row>
    <row r="189" ht="28.5" customHeight="1" spans="1:6">
      <c r="A189" s="270">
        <v>45798</v>
      </c>
      <c r="B189" s="271" t="str">
        <v>اسطونات </v>
      </c>
      <c r="C189" s="272">
        <v>1300</v>
      </c>
      <c r="F189" s="271" t="str">
        <f>IF(المصنع!A189="","",TEXT(المصنع!A189,"mmmm"))</f>
        <v>May</v>
      </c>
    </row>
    <row r="190" ht="28.5" customHeight="1" spans="1:6">
      <c r="A190" s="270">
        <v>45798</v>
      </c>
      <c r="B190" s="271" t="str">
        <v>سلفة محمد عادل</v>
      </c>
      <c r="C190" s="272">
        <v>200</v>
      </c>
      <c r="F190" s="271" t="str">
        <f>IF(المصنع!A190="","",TEXT(المصنع!A190,"mmmm"))</f>
        <v>May</v>
      </c>
    </row>
    <row r="191" ht="28.5" customHeight="1" spans="1:6">
      <c r="A191" s="270">
        <v>45798</v>
      </c>
      <c r="B191" s="271" t="str">
        <v>موصلات الشاشه </v>
      </c>
      <c r="C191" s="272">
        <v>200</v>
      </c>
      <c r="F191" s="271" t="str">
        <f>IF(المصنع!A191="","",TEXT(المصنع!A191,"mmmm"))</f>
        <v>May</v>
      </c>
    </row>
    <row r="192" ht="28.5" customHeight="1" spans="1:6">
      <c r="A192" s="270">
        <v>45798</v>
      </c>
      <c r="B192" s="271" t="str">
        <v>ضريبة تحويل</v>
      </c>
      <c r="C192" s="272">
        <v>12</v>
      </c>
      <c r="F192" s="271" t="str">
        <f>IF(المصنع!A192="","",TEXT(المصنع!A192,"mmmm"))</f>
        <v>May</v>
      </c>
    </row>
    <row r="193" ht="28.5" customHeight="1" spans="1:6">
      <c r="A193" s="270">
        <v>45798</v>
      </c>
      <c r="B193" s="271" t="str">
        <v>باقي حساب المهدي</v>
      </c>
      <c r="C193" s="272">
        <v>225</v>
      </c>
      <c r="F193" s="271" t="str">
        <f>IF(المصنع!A193="","",TEXT(المصنع!A193,"mmmm"))</f>
        <v>May</v>
      </c>
    </row>
    <row r="194" ht="28.5" customHeight="1" spans="1:6">
      <c r="A194" s="270">
        <v>45798</v>
      </c>
      <c r="B194" s="271" t="str">
        <v>رواتب عمر و علي </v>
      </c>
      <c r="C194" s="272">
        <v>14000</v>
      </c>
      <c r="F194" s="271" t="str">
        <f>IF(المصنع!A194="","",TEXT(المصنع!A194,"mmmm"))</f>
        <v>May</v>
      </c>
    </row>
    <row r="195" ht="28.5" customHeight="1" spans="1:6">
      <c r="A195" s="270">
        <v>45798</v>
      </c>
      <c r="B195" s="271" t="str">
        <v>اكل و نظافة </v>
      </c>
      <c r="C195" s="272">
        <v>1055.5</v>
      </c>
      <c r="F195" s="271" t="str">
        <f>IF(المصنع!A195="","",TEXT(المصنع!A195,"mmmm"))</f>
        <v>May</v>
      </c>
    </row>
    <row r="196" ht="28.5" customHeight="1" spans="1:6">
      <c r="A196" s="270">
        <v>45799</v>
      </c>
      <c r="B196" s="271" t="str">
        <v>ضريبة تحويل </v>
      </c>
      <c r="C196" s="272">
        <v>25.5</v>
      </c>
      <c r="F196" s="271" t="str">
        <f>IF(المصنع!A196="","",TEXT(المصنع!A196,"mmmm"))</f>
        <v>May</v>
      </c>
    </row>
    <row r="197" ht="28.5" customHeight="1" spans="1:6">
      <c r="A197" s="270">
        <v>45799</v>
      </c>
      <c r="B197" s="271" t="str">
        <v>رواتب</v>
      </c>
      <c r="C197" s="272">
        <v>9105</v>
      </c>
      <c r="F197" s="271" t="str">
        <f>IF(المصنع!A197="","",TEXT(المصنع!A197,"mmmm"))</f>
        <v>May</v>
      </c>
    </row>
    <row r="198" ht="28.5" customHeight="1" spans="1:6">
      <c r="A198" s="270">
        <v>45799</v>
      </c>
      <c r="B198" s="271" t="str">
        <v>موصلات </v>
      </c>
      <c r="C198" s="272">
        <v>300</v>
      </c>
      <c r="F198" s="271" t="str">
        <f>IF(المصنع!A198="","",TEXT(المصنع!A198,"mmmm"))</f>
        <v>May</v>
      </c>
    </row>
    <row r="199" ht="28.5" customHeight="1" spans="1:6">
      <c r="A199" s="270">
        <v>45799</v>
      </c>
      <c r="B199" s="271" t="str">
        <v>مرتب احمد</v>
      </c>
      <c r="C199" s="272">
        <v>5884</v>
      </c>
      <c r="F199" s="271" t="str">
        <f>IF(المصنع!A199="","",TEXT(المصنع!A199,"mmmm"))</f>
        <v>May</v>
      </c>
    </row>
    <row r="200" ht="28.5" customHeight="1" spans="1:6">
      <c r="A200" s="270">
        <v>45801</v>
      </c>
      <c r="B200" s="271" t="str">
        <v>نفط</v>
      </c>
      <c r="C200" s="272">
        <v>80</v>
      </c>
      <c r="F200" s="271" t="str">
        <f>IF(المصنع!A200="","",TEXT(المصنع!A200,"mmmm"))</f>
        <v>May</v>
      </c>
    </row>
    <row r="201" ht="28.5" customHeight="1" spans="1:6">
      <c r="A201" s="270">
        <v>45802</v>
      </c>
      <c r="B201" s="271" t="str">
        <v>طقم مبر حدادي</v>
      </c>
      <c r="C201" s="272">
        <v>200</v>
      </c>
      <c r="F201" s="271" t="str">
        <f>IF(المصنع!A201="","",TEXT(المصنع!A201,"mmmm"))</f>
        <v>May</v>
      </c>
    </row>
    <row r="202" ht="28.5" customHeight="1" spans="1:6">
      <c r="A202" s="270">
        <v>45802</v>
      </c>
      <c r="B202" s="271" t="str">
        <v>مرهم لعمور </v>
      </c>
      <c r="C202" s="272">
        <v>150</v>
      </c>
      <c r="F202" s="271" t="str">
        <f>IF(المصنع!A202="","",TEXT(المصنع!A202,"mmmm"))</f>
        <v>May</v>
      </c>
    </row>
    <row r="203" ht="28.5" customHeight="1" spans="1:6">
      <c r="A203" s="270">
        <v>45803</v>
      </c>
      <c r="B203" s="271" t="str">
        <v>مواد</v>
      </c>
      <c r="C203" s="272">
        <v>95</v>
      </c>
      <c r="F203" s="271" t="str">
        <f>IF(المصنع!A203="","",TEXT(المصنع!A203,"mmmm"))</f>
        <v>May</v>
      </c>
    </row>
    <row r="204" ht="28.5" customHeight="1" spans="1:6">
      <c r="A204" s="270">
        <v>45803</v>
      </c>
      <c r="B204" s="271" t="str">
        <v>اسطونات </v>
      </c>
      <c r="C204" s="272">
        <v>1300</v>
      </c>
      <c r="F204" s="271" t="str">
        <f>IF(المصنع!A204="","",TEXT(المصنع!A204,"mmmm"))</f>
        <v>May</v>
      </c>
    </row>
    <row r="205" ht="28.5" customHeight="1" spans="1:6">
      <c r="A205" s="270">
        <v>45803</v>
      </c>
      <c r="B205" s="271" t="str">
        <v>ضريبة</v>
      </c>
      <c r="C205" s="272">
        <v>2</v>
      </c>
      <c r="F205" s="271" t="str">
        <f>IF(المصنع!A205="","",TEXT(المصنع!A205,"mmmm"))</f>
        <v>May</v>
      </c>
    </row>
    <row r="206" ht="28.5" customHeight="1" spans="1:6">
      <c r="A206" s="270">
        <v>45804</v>
      </c>
      <c r="B206" s="271" t="str">
        <v>موصلات عدسه</v>
      </c>
      <c r="C206" s="272">
        <v>200</v>
      </c>
      <c r="F206" s="271" t="str">
        <f>IF(المصنع!A206="","",TEXT(المصنع!A206,"mmmm"))</f>
        <v>May</v>
      </c>
    </row>
    <row r="207" ht="28.5" customHeight="1" spans="1:6">
      <c r="A207" s="270">
        <v>45804</v>
      </c>
      <c r="B207" s="271" t="str">
        <v>مواد فينش </v>
      </c>
      <c r="C207" s="272">
        <v>3000</v>
      </c>
      <c r="F207" s="271" t="str">
        <f>IF(المصنع!A207="","",TEXT(المصنع!A207,"mmmm"))</f>
        <v>May</v>
      </c>
    </row>
    <row r="208" ht="28.5" customHeight="1" spans="1:6">
      <c r="A208" s="270">
        <v>45804</v>
      </c>
      <c r="B208" s="271" t="str">
        <v>موصلات المسدس</v>
      </c>
      <c r="C208" s="272">
        <v>300</v>
      </c>
      <c r="F208" s="271" t="str">
        <f>IF(المصنع!A208="","",TEXT(المصنع!A208,"mmmm"))</f>
        <v>May</v>
      </c>
    </row>
    <row r="209" ht="28.5" customHeight="1" spans="1:6">
      <c r="A209" s="270">
        <v>45804</v>
      </c>
      <c r="B209" s="271" t="str">
        <v>اسطونات </v>
      </c>
      <c r="C209" s="272">
        <v>1550</v>
      </c>
      <c r="F209" s="271" t="str">
        <f>IF(المصنع!A209="","",TEXT(المصنع!A209,"mmmm"))</f>
        <v>May</v>
      </c>
    </row>
    <row r="210" ht="28.5" customHeight="1" spans="1:6">
      <c r="A210" s="270">
        <v>45805</v>
      </c>
      <c r="B210" s="271" t="str">
        <v>عدسه </v>
      </c>
      <c r="C210" s="272">
        <v>2272</v>
      </c>
      <c r="F210" s="271" t="str">
        <f>IF(المصنع!A210="","",TEXT(المصنع!A210,"mmmm"))</f>
        <v>May</v>
      </c>
    </row>
    <row r="211" ht="28.5" customHeight="1" spans="1:6">
      <c r="A211" s="270">
        <v>45805</v>
      </c>
      <c r="B211" s="271" t="str">
        <v>مسدس من الدرهلي</v>
      </c>
      <c r="C211" s="272">
        <v>1580</v>
      </c>
      <c r="F211" s="271" t="str">
        <f>IF(المصنع!A211="","",TEXT(المصنع!A211,"mmmm"))</f>
        <v>May</v>
      </c>
    </row>
    <row r="212" ht="28.5" customHeight="1" spans="1:6">
      <c r="A212" s="270">
        <v>45805</v>
      </c>
      <c r="B212" s="271" t="str">
        <v>موصلات علي </v>
      </c>
      <c r="C212" s="272">
        <v>1000</v>
      </c>
      <c r="F212" s="271" t="str">
        <f>IF(المصنع!A212="","",TEXT(المصنع!A212,"mmmm"))</f>
        <v>May</v>
      </c>
    </row>
    <row r="213" ht="28.5" customHeight="1" spans="1:6">
      <c r="A213" s="270">
        <v>45806</v>
      </c>
      <c r="B213" s="271" t="str">
        <v>عمور</v>
      </c>
      <c r="C213" s="272">
        <v>380</v>
      </c>
      <c r="F213" s="271" t="str">
        <f>IF(المصنع!A213="","",TEXT(المصنع!A213,"mmmm"))</f>
        <v>May</v>
      </c>
    </row>
    <row r="214" ht="28.5" customHeight="1" spans="1:6">
      <c r="A214" s="270">
        <v>45806</v>
      </c>
      <c r="B214" s="271" t="str">
        <v>تصميم زياد</v>
      </c>
      <c r="C214" s="272">
        <v>900</v>
      </c>
      <c r="F214" s="271" t="str">
        <f>IF(المصنع!A214="","",TEXT(المصنع!A214,"mmmm"))</f>
        <v>May</v>
      </c>
    </row>
    <row r="215" ht="28.5" customHeight="1" spans="1:6">
      <c r="A215" s="270">
        <v>45806</v>
      </c>
      <c r="B215" s="271" t="str">
        <v>اكرامية تكيف </v>
      </c>
      <c r="C215" s="272">
        <v>200</v>
      </c>
      <c r="F215" s="271" t="str">
        <f>IF(المصنع!A215="","",TEXT(المصنع!A215,"mmmm"))</f>
        <v>May</v>
      </c>
    </row>
    <row r="216" ht="28.5" customHeight="1" spans="1:6">
      <c r="A216" s="270">
        <v>45806</v>
      </c>
      <c r="B216" s="271" t="str">
        <v>علي </v>
      </c>
      <c r="C216" s="272">
        <v>7000</v>
      </c>
      <c r="F216" s="271" t="str">
        <f>IF(المصنع!A216="","",TEXT(المصنع!A216,"mmmm"))</f>
        <v>May</v>
      </c>
    </row>
    <row r="217" ht="28.5" customHeight="1" spans="1:6">
      <c r="A217" s="270">
        <v>45806</v>
      </c>
      <c r="B217" s="271" t="str">
        <v>عمر</v>
      </c>
      <c r="C217" s="272">
        <v>7000</v>
      </c>
      <c r="F217" s="271" t="str">
        <f>IF(المصنع!A217="","",TEXT(المصنع!A217,"mmmm"))</f>
        <v>May</v>
      </c>
    </row>
    <row r="218" ht="28.5" customHeight="1" spans="1:6">
      <c r="A218" s="270">
        <v>45806</v>
      </c>
      <c r="B218" s="271" t="str">
        <v>سلفة محمد عادل </v>
      </c>
      <c r="C218" s="272">
        <v>200</v>
      </c>
      <c r="F218" s="271" t="str">
        <f>IF(المصنع!A218="","",TEXT(المصنع!A218,"mmmm"))</f>
        <v>May</v>
      </c>
    </row>
    <row r="219" ht="28.5" customHeight="1" spans="1:6">
      <c r="A219" s="270">
        <v>45806</v>
      </c>
      <c r="B219" s="271" t="str">
        <v>باقي حساب الكواعه </v>
      </c>
      <c r="C219" s="272">
        <v>150</v>
      </c>
      <c r="F219" s="271" t="str">
        <f>IF(المصنع!A219="","",TEXT(المصنع!A219,"mmmm"))</f>
        <v>May</v>
      </c>
    </row>
    <row r="220" ht="28.5" customHeight="1" spans="1:6">
      <c r="A220" s="270">
        <v>45806</v>
      </c>
      <c r="B220" s="271" t="str">
        <v>موصلات </v>
      </c>
      <c r="C220" s="272">
        <v>800</v>
      </c>
      <c r="F220" s="271" t="str">
        <f>IF(المصنع!A220="","",TEXT(المصنع!A220,"mmmm"))</f>
        <v>May</v>
      </c>
    </row>
    <row r="221" ht="28.5" customHeight="1" spans="1:6">
      <c r="A221" s="270">
        <v>45806</v>
      </c>
      <c r="B221" s="271" t="str">
        <v>أسامة </v>
      </c>
      <c r="C221" s="272">
        <v>600</v>
      </c>
      <c r="F221" s="271" t="str">
        <f>IF(المصنع!A221="","",TEXT(المصنع!A221,"mmmm"))</f>
        <v>May</v>
      </c>
    </row>
    <row r="222" ht="28.5" customHeight="1" spans="1:6">
      <c r="A222" s="270">
        <v>45806</v>
      </c>
      <c r="B222" s="271" t="str">
        <v>موصلات </v>
      </c>
      <c r="C222" s="272">
        <v>200</v>
      </c>
      <c r="F222" s="271" t="str">
        <f>IF(المصنع!A222="","",TEXT(المصنع!A222,"mmmm"))</f>
        <v>May</v>
      </c>
    </row>
    <row r="223" ht="28.5" customHeight="1" spans="1:6">
      <c r="A223" s="270">
        <v>45809</v>
      </c>
      <c r="B223" s="271" t="str">
        <v>قسط التكيف </v>
      </c>
      <c r="C223" s="272">
        <v>5800</v>
      </c>
      <c r="F223" s="271" t="str">
        <f>IF(المصنع!A223="","",TEXT(المصنع!A223,"mmmm"))</f>
        <v>June</v>
      </c>
    </row>
    <row r="224" ht="28.5" customHeight="1" spans="1:6">
      <c r="A224" s="270">
        <v>45809</v>
      </c>
      <c r="B224" s="271" t="str">
        <v>نت </v>
      </c>
      <c r="C224" s="272">
        <v>860</v>
      </c>
      <c r="F224" s="271" t="str">
        <f>IF(المصنع!A224="","",TEXT(المصنع!A224,"mmmm"))</f>
        <v>June</v>
      </c>
    </row>
    <row r="225" ht="28.5" customHeight="1" spans="1:6">
      <c r="A225" s="270">
        <v>45809</v>
      </c>
      <c r="B225" s="271" t="str">
        <v>كواعة </v>
      </c>
      <c r="C225" s="272">
        <v>14000</v>
      </c>
      <c r="F225" s="271" t="str">
        <f>IF(المصنع!A225="","",TEXT(المصنع!A225,"mmmm"))</f>
        <v>June</v>
      </c>
    </row>
    <row r="226" ht="28.5" customHeight="1" spans="1:6">
      <c r="A226" s="270">
        <v>45809</v>
      </c>
      <c r="B226" s="271" t="str">
        <v>يحيي</v>
      </c>
      <c r="C226" s="272">
        <v>1460</v>
      </c>
      <c r="F226" s="271" t="str">
        <f>IF(المصنع!A226="","",TEXT(المصنع!A226,"mmmm"))</f>
        <v>June</v>
      </c>
    </row>
    <row r="227" ht="28.5" customHeight="1" spans="1:6">
      <c r="A227" s="270">
        <v>45809</v>
      </c>
      <c r="B227" s="271" t="str">
        <v>اسامة </v>
      </c>
      <c r="C227" s="272">
        <v>100</v>
      </c>
      <c r="F227" s="271" t="str">
        <f>IF(المصنع!A227="","",TEXT(المصنع!A227,"mmmm"))</f>
        <v>June</v>
      </c>
    </row>
    <row r="228" ht="28.5" customHeight="1" spans="1:6">
      <c r="A228" s="270">
        <v>45809</v>
      </c>
      <c r="B228" s="271" t="str">
        <v>ضريبة </v>
      </c>
      <c r="C228" s="272">
        <v>0.5</v>
      </c>
      <c r="F228" s="271" t="str">
        <f>IF(المصنع!A228="","",TEXT(المصنع!A228,"mmmm"))</f>
        <v>June</v>
      </c>
    </row>
    <row r="229" ht="28.5" customHeight="1" spans="1:6">
      <c r="A229" s="270">
        <v>45809</v>
      </c>
      <c r="B229" s="271" t="str">
        <v>باقي حساب عمور و فواتير قديمة </v>
      </c>
      <c r="C229" s="272">
        <v>2770</v>
      </c>
      <c r="F229" s="271" t="str">
        <f>IF(المصنع!A229="","",TEXT(المصنع!A229,"mmmm"))</f>
        <v>June</v>
      </c>
    </row>
    <row r="230" ht="28.5" customHeight="1" spans="1:6">
      <c r="A230" s="270">
        <v>45809</v>
      </c>
      <c r="B230" s="271" t="str">
        <v>عم محمد تروسكيل</v>
      </c>
      <c r="C230" s="272">
        <v>600</v>
      </c>
      <c r="F230" s="271" t="str">
        <f>IF(المصنع!A230="","",TEXT(المصنع!A230,"mmmm"))</f>
        <v>June</v>
      </c>
    </row>
    <row r="231" ht="28.5" customHeight="1" spans="1:6">
      <c r="A231" s="270">
        <v>45809</v>
      </c>
      <c r="B231" s="271" t="str">
        <v>موصلات عمر</v>
      </c>
      <c r="C231" s="272">
        <v>300</v>
      </c>
      <c r="F231" s="271" t="str">
        <f>IF(المصنع!A231="","",TEXT(المصنع!A231,"mmmm"))</f>
        <v>June</v>
      </c>
    </row>
    <row r="232" ht="28.5" customHeight="1" spans="1:6">
      <c r="A232" s="270">
        <v>45809</v>
      </c>
      <c r="B232" s="271" t="str">
        <v>موصلات </v>
      </c>
      <c r="C232" s="272">
        <v>220</v>
      </c>
      <c r="F232" s="271" t="str">
        <f>IF(المصنع!A232="","",TEXT(المصنع!A232,"mmmm"))</f>
        <v>June</v>
      </c>
    </row>
    <row r="233" ht="28.5" customHeight="1" spans="1:6">
      <c r="A233" s="270">
        <v>45810</v>
      </c>
      <c r="B233" s="271" t="str">
        <v>ضريبة </v>
      </c>
      <c r="C233" s="272">
        <v>20</v>
      </c>
      <c r="F233" s="271" t="str">
        <f>IF(المصنع!A233="","",TEXT(المصنع!A233,"mmmm"))</f>
        <v>June</v>
      </c>
    </row>
    <row r="234" ht="28.5" customHeight="1" spans="1:6">
      <c r="A234" s="270">
        <v>45811</v>
      </c>
      <c r="B234" s="271" t="str">
        <v>اكرامية الراجل الي جه يعان </v>
      </c>
      <c r="C234" s="272">
        <v>200</v>
      </c>
      <c r="F234" s="271" t="str">
        <f>IF(المصنع!A234="","",TEXT(المصنع!A234,"mmmm"))</f>
        <v>June</v>
      </c>
    </row>
    <row r="235" ht="28.5" customHeight="1" spans="1:6">
      <c r="A235" s="270">
        <v>45811</v>
      </c>
      <c r="B235" s="271" t="str">
        <v>موصلات</v>
      </c>
      <c r="C235" s="272">
        <v>100</v>
      </c>
      <c r="F235" s="271" t="str">
        <f>IF(المصنع!A235="","",TEXT(المصنع!A235,"mmmm"))</f>
        <v>June</v>
      </c>
    </row>
    <row r="236" ht="28.5" customHeight="1" spans="1:6">
      <c r="A236" s="270">
        <v>45811</v>
      </c>
      <c r="B236" s="271" t="str">
        <v>سلفة عمور و محمد عادل</v>
      </c>
      <c r="C236" s="272">
        <v>400</v>
      </c>
      <c r="F236" s="271" t="str">
        <f>IF(المصنع!A236="","",TEXT(المصنع!A236,"mmmm"))</f>
        <v>June</v>
      </c>
    </row>
    <row r="237" ht="28.5" customHeight="1" spans="1:6">
      <c r="A237" s="270">
        <v>45811</v>
      </c>
      <c r="B237" s="271" t="str">
        <v>باشبوري</v>
      </c>
      <c r="C237" s="272">
        <v>5250</v>
      </c>
      <c r="F237" s="271" t="str">
        <f>IF(المصنع!A237="","",TEXT(المصنع!A237,"mmmm"))</f>
        <v>June</v>
      </c>
    </row>
    <row r="238" ht="28.5" customHeight="1" spans="1:6">
      <c r="A238" s="270">
        <v>45811</v>
      </c>
      <c r="B238" s="271" t="str">
        <v>اسطوناتا</v>
      </c>
      <c r="C238" s="272">
        <v>900</v>
      </c>
      <c r="F238" s="271" t="str">
        <f>IF(المصنع!A238="","",TEXT(المصنع!A238,"mmmm"))</f>
        <v>June</v>
      </c>
    </row>
    <row r="239" ht="28.5" customHeight="1" spans="1:6">
      <c r="A239" s="270">
        <v>45811</v>
      </c>
      <c r="B239" s="271" t="str">
        <v>ايجار</v>
      </c>
      <c r="C239" s="272">
        <v>20000</v>
      </c>
      <c r="F239" s="271" t="str">
        <f>IF(المصنع!A239="","",TEXT(المصنع!A239,"mmmm"))</f>
        <v>June</v>
      </c>
    </row>
    <row r="240" ht="28.5" customHeight="1" spans="1:6">
      <c r="A240" s="270">
        <v>45811</v>
      </c>
      <c r="B240" s="271" t="str">
        <v>راتب زياد</v>
      </c>
      <c r="C240" s="272">
        <v>11770</v>
      </c>
      <c r="F240" s="271" t="str">
        <f>IF(المصنع!A240="","",TEXT(المصنع!A240,"mmmm"))</f>
        <v>June</v>
      </c>
    </row>
    <row r="241" ht="28.5" customHeight="1" spans="1:6">
      <c r="A241" s="270">
        <v>45811</v>
      </c>
      <c r="B241" s="271" t="str">
        <v>ضريبة </v>
      </c>
      <c r="C241" s="272">
        <v>44</v>
      </c>
      <c r="F241" s="271" t="str">
        <f>IF(المصنع!A241="","",TEXT(المصنع!A241,"mmmm"))</f>
        <v>June</v>
      </c>
    </row>
    <row r="242" ht="28.5" customHeight="1" spans="1:6">
      <c r="A242" s="270">
        <v>45812</v>
      </c>
      <c r="B242" s="271" t="str">
        <v>(سلفة عمور _ موصلات التنجيد _موصلات )</v>
      </c>
      <c r="C242" s="272">
        <v>830</v>
      </c>
      <c r="F242" s="271" t="str">
        <f>IF(المصنع!A242="","",TEXT(المصنع!A242,"mmmm"))</f>
        <v>June</v>
      </c>
    </row>
    <row r="243" ht="28.5" customHeight="1" spans="1:6">
      <c r="A243" s="270">
        <v>45812</v>
      </c>
      <c r="B243" s="271" t="str">
        <v>سلفة من عمور ( اكل _ موصلات _ أسامة )</v>
      </c>
      <c r="C243" s="272">
        <v>2500</v>
      </c>
      <c r="F243" s="271" t="str">
        <f>IF(المصنع!A243="","",TEXT(المصنع!A243,"mmmm"))</f>
        <v>June</v>
      </c>
    </row>
    <row r="244" ht="28.5" customHeight="1" spans="1:6">
      <c r="A244" s="270">
        <v>45812</v>
      </c>
      <c r="B244" s="271" t="str">
        <v>يحيي</v>
      </c>
      <c r="C244" s="272">
        <v>5250</v>
      </c>
      <c r="F244" s="271" t="str">
        <f>IF(المصنع!A244="","",TEXT(المصنع!A244,"mmmm"))</f>
        <v>June</v>
      </c>
    </row>
    <row r="245" ht="28.5" customHeight="1" spans="1:6">
      <c r="A245" s="270">
        <v>45812</v>
      </c>
      <c r="B245" s="271" t="str">
        <v>أسامة </v>
      </c>
      <c r="C245" s="272">
        <v>2250</v>
      </c>
      <c r="F245" s="271" t="str">
        <f>IF(المصنع!A245="","",TEXT(المصنع!A245,"mmmm"))</f>
        <v>June</v>
      </c>
    </row>
    <row r="246" ht="28.5" customHeight="1" spans="1:6">
      <c r="A246" s="270">
        <v>45812</v>
      </c>
      <c r="B246" s="271" t="str">
        <v>يحيي</v>
      </c>
      <c r="C246" s="272">
        <v>1750</v>
      </c>
      <c r="F246" s="271" t="str">
        <f>IF(المصنع!A246="","",TEXT(المصنع!A246,"mmmm"))</f>
        <v>June</v>
      </c>
    </row>
    <row r="247" ht="28.5" customHeight="1" spans="1:6">
      <c r="A247" s="270">
        <v>45812</v>
      </c>
      <c r="B247" s="271" t="str">
        <v>أسامة </v>
      </c>
      <c r="C247" s="272">
        <v>4750</v>
      </c>
      <c r="F247" s="271" t="str">
        <f>IF(المصنع!A247="","",TEXT(المصنع!A247,"mmmm"))</f>
        <v>June</v>
      </c>
    </row>
    <row r="248" ht="28.5" customHeight="1" spans="1:6">
      <c r="A248" s="270">
        <v>45815</v>
      </c>
      <c r="B248" s="271" t="str">
        <v>مرتب جوفاني</v>
      </c>
      <c r="C248" s="272">
        <v>2500</v>
      </c>
      <c r="F248" s="271" t="str">
        <f>IF(المصنع!A248="","",TEXT(المصنع!A248,"mmmm"))</f>
        <v>June</v>
      </c>
    </row>
    <row r="249" ht="28.5" customHeight="1" spans="1:6">
      <c r="A249" s="270">
        <v>45817</v>
      </c>
      <c r="B249" s="271" t="str">
        <v>اسامة </v>
      </c>
      <c r="C249" s="272">
        <v>390</v>
      </c>
      <c r="F249" s="271" t="str">
        <f>IF(المصنع!A249="","",TEXT(المصنع!A249,"mmmm"))</f>
        <v>June</v>
      </c>
    </row>
    <row r="250" ht="28.5" customHeight="1" spans="1:6">
      <c r="A250" s="270">
        <v>45818</v>
      </c>
      <c r="B250" s="271" t="str">
        <v>أسامة </v>
      </c>
      <c r="C250" s="272">
        <v>809</v>
      </c>
      <c r="F250" s="271" t="str">
        <f>IF(المصنع!A250="","",TEXT(المصنع!A250,"mmmm"))</f>
        <v>June</v>
      </c>
    </row>
    <row r="251" ht="28.5" customHeight="1" spans="1:6">
      <c r="A251" s="270">
        <v>45818</v>
      </c>
      <c r="B251" s="271" t="str">
        <v>سلك لحام</v>
      </c>
      <c r="C251" s="272">
        <v>1250</v>
      </c>
      <c r="F251" s="271" t="str">
        <f>IF(المصنع!A251="","",TEXT(المصنع!A251,"mmmm"))</f>
        <v>June</v>
      </c>
    </row>
    <row r="252" ht="28.5" customHeight="1" spans="1:6">
      <c r="A252" s="270">
        <v>45819</v>
      </c>
      <c r="B252" s="271" t="str">
        <v>ضررايب تحويل</v>
      </c>
      <c r="C252" s="272">
        <v>18.5</v>
      </c>
      <c r="F252" s="271" t="str">
        <f>IF(المصنع!A252="","",TEXT(المصنع!A252,"mmmm"))</f>
        <v>June</v>
      </c>
    </row>
    <row r="253" ht="28.5" customHeight="1" spans="1:6">
      <c r="A253" s="270">
        <v>45820</v>
      </c>
      <c r="B253" s="271" t="str">
        <v>سلفة عمور</v>
      </c>
      <c r="C253" s="272">
        <v>200</v>
      </c>
      <c r="F253" s="271" t="str">
        <f>IF(المصنع!A253="","",TEXT(المصنع!A253,"mmmm"))</f>
        <v>June</v>
      </c>
    </row>
    <row r="254" ht="28.5" customHeight="1" spans="1:6">
      <c r="A254" s="270">
        <v>45820</v>
      </c>
      <c r="B254" s="271" t="str">
        <v>سلفة محمد عادل</v>
      </c>
      <c r="C254" s="272">
        <v>200</v>
      </c>
      <c r="F254" s="271" t="str">
        <f>IF(المصنع!A254="","",TEXT(المصنع!A254,"mmmm"))</f>
        <v>June</v>
      </c>
    </row>
    <row r="255" ht="28.5" customHeight="1" spans="1:6">
      <c r="A255" s="270">
        <v>45820</v>
      </c>
      <c r="B255" s="271" t="str">
        <v>موصلات حجر بسكوته</v>
      </c>
      <c r="C255" s="272">
        <v>80</v>
      </c>
      <c r="F255" s="271" t="str">
        <f>IF(المصنع!A255="","",TEXT(المصنع!A255,"mmmm"))</f>
        <v>June</v>
      </c>
    </row>
    <row r="256" ht="28.5" customHeight="1" spans="1:6">
      <c r="A256" s="270">
        <v>45820</v>
      </c>
      <c r="B256" s="271" t="str">
        <v>تسويق </v>
      </c>
      <c r="C256" s="272">
        <v>2000</v>
      </c>
      <c r="F256" s="271" t="str">
        <f>IF(المصنع!A256="","",TEXT(المصنع!A256,"mmmm"))</f>
        <v>June</v>
      </c>
    </row>
    <row r="257" ht="28.5" customHeight="1" spans="1:6">
      <c r="A257" s="270">
        <v>45821</v>
      </c>
      <c r="B257" s="271" t="str">
        <v>ضريبة سحب</v>
      </c>
      <c r="C257" s="272">
        <v>4.86</v>
      </c>
      <c r="F257" s="271" t="str">
        <f>IF(المصنع!A257="","",TEXT(المصنع!A257,"mmmm"))</f>
        <v>June</v>
      </c>
    </row>
    <row r="258" ht="28.5" customHeight="1" spans="1:6">
      <c r="A258" s="270">
        <v>45822</v>
      </c>
      <c r="B258" s="271" t="str">
        <v>بنطة حدادي</v>
      </c>
      <c r="C258" s="272">
        <v>65</v>
      </c>
      <c r="F258" s="271" t="str">
        <f>IF(المصنع!A258="","",TEXT(المصنع!A258,"mmmm"))</f>
        <v>June</v>
      </c>
    </row>
    <row r="259" ht="28.5" customHeight="1" spans="1:6">
      <c r="A259" s="270">
        <v>45822</v>
      </c>
      <c r="B259" s="271" t="str">
        <v>ضريبة</v>
      </c>
      <c r="C259" s="272">
        <v>0.7</v>
      </c>
      <c r="F259" s="271" t="str">
        <f>IF(المصنع!A259="","",TEXT(المصنع!A259,"mmmm"))</f>
        <v>June</v>
      </c>
    </row>
    <row r="260" ht="28.5" customHeight="1" spans="1:6">
      <c r="A260" s="270">
        <v>45822</v>
      </c>
      <c r="B260" s="271" t="str">
        <v>المصنع</v>
      </c>
      <c r="C260" s="272">
        <v>20000</v>
      </c>
      <c r="F260" s="271" t="str">
        <f>IF(المصنع!A260="","",TEXT(المصنع!A260,"mmmm"))</f>
        <v>June</v>
      </c>
    </row>
    <row r="261" ht="28.5" customHeight="1" spans="1:6">
      <c r="A261" s="270">
        <v>45824</v>
      </c>
      <c r="B261" s="271" t="str">
        <v>ضريبة</v>
      </c>
      <c r="C261" s="272">
        <v>3.5</v>
      </c>
      <c r="F261" s="271" t="str">
        <f>IF(المصنع!A261="","",TEXT(المصنع!A261,"mmmm"))</f>
        <v>June</v>
      </c>
    </row>
    <row r="262" ht="28.5" customHeight="1" spans="1:6">
      <c r="A262" s="270">
        <v>45824</v>
      </c>
      <c r="B262" s="271" t="str">
        <v>مياه و شاي و سكر  و كوبايات </v>
      </c>
      <c r="C262" s="272">
        <v>105</v>
      </c>
      <c r="F262" s="271" t="str">
        <f>IF(المصنع!A262="","",TEXT(المصنع!A262,"mmmm"))</f>
        <v>June</v>
      </c>
    </row>
    <row r="263" ht="28.5" customHeight="1" spans="1:6">
      <c r="A263" s="270">
        <v>45824</v>
      </c>
      <c r="B263" s="271" t="str">
        <v>فينش</v>
      </c>
      <c r="C263" s="272">
        <v>2455</v>
      </c>
      <c r="F263" s="271" t="str">
        <f>IF(المصنع!A263="","",TEXT(المصنع!A263,"mmmm"))</f>
        <v>June</v>
      </c>
    </row>
    <row r="264" ht="28.5" customHeight="1" spans="1:6">
      <c r="A264" s="270">
        <v>45824</v>
      </c>
      <c r="B264" s="271" t="str">
        <v>موصلات الفينش</v>
      </c>
      <c r="C264" s="272">
        <v>250</v>
      </c>
      <c r="F264" s="271" t="str">
        <f>IF(المصنع!A264="","",TEXT(المصنع!A264,"mmmm"))</f>
        <v>June</v>
      </c>
    </row>
    <row r="265" ht="28.5" customHeight="1" spans="1:6">
      <c r="A265" s="270">
        <v>45824</v>
      </c>
      <c r="B265" s="271" t="str">
        <v>مسامير زنق</v>
      </c>
      <c r="C265" s="272">
        <v>180</v>
      </c>
      <c r="F265" s="271" t="str">
        <f>IF(المصنع!A265="","",TEXT(المصنع!A265,"mmmm"))</f>
        <v>June</v>
      </c>
    </row>
    <row r="266" ht="28.5" customHeight="1" spans="1:6">
      <c r="A266" s="270">
        <v>45825</v>
      </c>
      <c r="B266" s="271" t="str">
        <v>سواداني</v>
      </c>
      <c r="C266" s="272">
        <v>300</v>
      </c>
      <c r="F266" s="271" t="str">
        <f>IF(المصنع!A266="","",TEXT(المصنع!A266,"mmmm"))</f>
        <v>June</v>
      </c>
    </row>
    <row r="267" ht="28.5" customHeight="1" spans="1:6">
      <c r="A267" s="270">
        <v>45825</v>
      </c>
      <c r="B267" s="271" t="str">
        <v>سلك لحام </v>
      </c>
      <c r="C267" s="272">
        <v>480</v>
      </c>
      <c r="F267" s="271" t="str">
        <f>IF(المصنع!A267="","",TEXT(المصنع!A267,"mmmm"))</f>
        <v>June</v>
      </c>
    </row>
    <row r="268" ht="28.5" customHeight="1" spans="1:6">
      <c r="A268" s="270">
        <v>45825</v>
      </c>
      <c r="B268" s="271" t="str">
        <v>ضريبة</v>
      </c>
      <c r="C268" s="272">
        <v>10.44</v>
      </c>
      <c r="F268" s="271" t="str">
        <f>IF(المصنع!A268="","",TEXT(المصنع!A268,"mmmm"))</f>
        <v>June</v>
      </c>
    </row>
    <row r="269" ht="28.5" customHeight="1" spans="1:6">
      <c r="A269" s="270">
        <v>45825</v>
      </c>
      <c r="B269" s="271" t="str">
        <v>بنزين</v>
      </c>
      <c r="C269" s="272">
        <v>200</v>
      </c>
      <c r="F269" s="271" t="str">
        <f>IF(المصنع!A269="","",TEXT(المصنع!A269,"mmmm"))</f>
        <v>June</v>
      </c>
    </row>
    <row r="270" ht="28.5" customHeight="1" spans="1:6">
      <c r="A270" s="270">
        <v>45826</v>
      </c>
      <c r="B270" s="271" t="str">
        <v>موصلات عمر</v>
      </c>
      <c r="C270" s="272">
        <v>260</v>
      </c>
      <c r="F270" s="271" t="str">
        <f>IF(المصنع!A270="","",TEXT(المصنع!A270,"mmmm"))</f>
        <v>June</v>
      </c>
    </row>
    <row r="271" ht="28.5" customHeight="1" spans="1:6">
      <c r="A271" s="270">
        <v>45826</v>
      </c>
      <c r="B271" s="271" t="str">
        <v>جزء من حساب صادق</v>
      </c>
      <c r="C271" s="272">
        <v>3633</v>
      </c>
      <c r="F271" s="271" t="str">
        <f>IF(المصنع!A271="","",TEXT(المصنع!A271,"mmmm"))</f>
        <v>June</v>
      </c>
    </row>
    <row r="272" ht="28.5" customHeight="1" spans="1:6">
      <c r="A272" s="270">
        <v>45826</v>
      </c>
      <c r="B272" s="271" t="str">
        <v>ضريبة</v>
      </c>
      <c r="C272" s="272">
        <v>49.77</v>
      </c>
      <c r="F272" s="271" t="str">
        <f>IF(المصنع!A272="","",TEXT(المصنع!A272,"mmmm"))</f>
        <v>June</v>
      </c>
    </row>
    <row r="273" ht="28.5" customHeight="1" spans="1:6">
      <c r="A273" s="270">
        <v>45827</v>
      </c>
      <c r="B273" s="271" t="str">
        <v>سكر</v>
      </c>
      <c r="C273" s="272">
        <v>35</v>
      </c>
      <c r="F273" s="271" t="str">
        <f>IF(المصنع!A273="","",TEXT(المصنع!A273,"mmmm"))</f>
        <v>June</v>
      </c>
    </row>
    <row r="274" ht="28.5" customHeight="1" spans="1:6">
      <c r="A274" s="270">
        <v>45827</v>
      </c>
      <c r="B274" s="271" t="str">
        <v>افيز</v>
      </c>
      <c r="C274" s="272">
        <v>40</v>
      </c>
      <c r="F274" s="271" t="str">
        <f>IF(المصنع!A274="","",TEXT(المصنع!A274,"mmmm"))</f>
        <v>June</v>
      </c>
    </row>
    <row r="275" ht="28.5" customHeight="1" spans="1:6">
      <c r="A275" s="270">
        <v>45827</v>
      </c>
      <c r="B275" s="271" t="str">
        <v>موصلات</v>
      </c>
      <c r="C275" s="272">
        <v>100</v>
      </c>
      <c r="F275" s="271" t="str">
        <f>IF(المصنع!A275="","",TEXT(المصنع!A275,"mmmm"))</f>
        <v>June</v>
      </c>
    </row>
    <row r="276" ht="28.5" customHeight="1" spans="1:6">
      <c r="A276" s="270">
        <v>45827</v>
      </c>
      <c r="B276" s="271" t="str">
        <v>ضريبة</v>
      </c>
      <c r="C276" s="272">
        <v>3.97</v>
      </c>
      <c r="F276" s="271" t="str">
        <f>IF(المصنع!A276="","",TEXT(المصنع!A276,"mmmm"))</f>
        <v>June</v>
      </c>
    </row>
    <row r="277" ht="28.5" customHeight="1" spans="1:6">
      <c r="A277" s="270">
        <v>45827</v>
      </c>
      <c r="B277" s="271" t="str">
        <v>سلفة  عبدرحمان</v>
      </c>
      <c r="C277" s="272">
        <v>1000</v>
      </c>
      <c r="F277" s="271" t="str">
        <f>IF(المصنع!A277="","",TEXT(المصنع!A277,"mmmm"))</f>
        <v>June</v>
      </c>
    </row>
    <row r="278" ht="28.5" customHeight="1" spans="1:6">
      <c r="A278" s="270">
        <v>45828</v>
      </c>
      <c r="B278" s="271" t="str">
        <v>رجعناا فلوس ماما</v>
      </c>
      <c r="C278" s="272">
        <v>25200</v>
      </c>
      <c r="F278" s="271" t="str">
        <f>IF(المصنع!A278="","",TEXT(المصنع!A278,"mmmm"))</f>
        <v>June</v>
      </c>
    </row>
    <row r="279" ht="28.5" customHeight="1" spans="1:6">
      <c r="A279" s="270">
        <v>45829</v>
      </c>
      <c r="B279" s="271" t="str">
        <v>شاي و سكر</v>
      </c>
      <c r="C279" s="272">
        <v>110</v>
      </c>
      <c r="F279" s="271" t="str">
        <f>IF(المصنع!A279="","",TEXT(المصنع!A279,"mmmm"))</f>
        <v>June</v>
      </c>
    </row>
    <row r="280" ht="28.5" customHeight="1" spans="1:6">
      <c r="A280" s="270">
        <v>45829</v>
      </c>
      <c r="B280" s="271" t="str">
        <v>موصلات المكنه </v>
      </c>
      <c r="C280" s="272">
        <v>600</v>
      </c>
      <c r="F280" s="271" t="str">
        <f>IF(المصنع!A280="","",TEXT(المصنع!A280,"mmmm"))</f>
        <v>June</v>
      </c>
    </row>
    <row r="281" ht="28.5" customHeight="1" spans="1:6">
      <c r="A281" s="270">
        <v>45830</v>
      </c>
      <c r="B281" s="271" t="str">
        <v>كوبايات </v>
      </c>
      <c r="C281" s="272">
        <v>35</v>
      </c>
      <c r="F281" s="271" t="str">
        <f>IF(المصنع!A281="","",TEXT(المصنع!A281,"mmmm"))</f>
        <v>June</v>
      </c>
    </row>
    <row r="282" ht="28.5" customHeight="1" spans="1:6">
      <c r="A282" s="270">
        <v>45831</v>
      </c>
      <c r="B282" s="271" t="str">
        <v>ضريبة </v>
      </c>
      <c r="C282" s="272">
        <v>1.15</v>
      </c>
      <c r="F282" s="271" t="str">
        <f>IF(المصنع!A282="","",TEXT(المصنع!A282,"mmmm"))</f>
        <v>June</v>
      </c>
    </row>
    <row r="283" ht="28.5" customHeight="1" spans="1:6">
      <c r="A283" s="270">
        <v>45831</v>
      </c>
      <c r="B283" s="271" t="str">
        <v>لوح خشب فاتورة قديمة </v>
      </c>
      <c r="C283" s="272">
        <v>1600</v>
      </c>
      <c r="F283" s="271" t="str">
        <f>IF(المصنع!A283="","",TEXT(المصنع!A283,"mmmm"))</f>
        <v>June</v>
      </c>
    </row>
    <row r="284" ht="28.5" customHeight="1" spans="1:6">
      <c r="A284" s="270">
        <v>45831</v>
      </c>
      <c r="B284" s="271" t="str">
        <v>مناديل</v>
      </c>
      <c r="C284" s="272">
        <v>35</v>
      </c>
      <c r="F284" s="271" t="str">
        <f>IF(المصنع!A284="","",TEXT(المصنع!A284,"mmmm"))</f>
        <v>June</v>
      </c>
    </row>
    <row r="285" ht="28.5" customHeight="1" spans="1:6">
      <c r="A285" s="270">
        <v>45831</v>
      </c>
      <c r="B285" s="271" t="str">
        <v>نت </v>
      </c>
      <c r="C285" s="272">
        <v>860</v>
      </c>
      <c r="F285" s="271" t="str">
        <f>IF(المصنع!A285="","",TEXT(المصنع!A285,"mmmm"))</f>
        <v>June</v>
      </c>
    </row>
    <row r="286" ht="28.5" customHeight="1" spans="1:6">
      <c r="A286" s="270">
        <v>45831</v>
      </c>
      <c r="B286" s="271" t="str">
        <v>كوبايات </v>
      </c>
      <c r="C286" s="272">
        <v>35</v>
      </c>
      <c r="F286" s="271" t="str">
        <f>IF(المصنع!A286="","",TEXT(المصنع!A286,"mmmm"))</f>
        <v>June</v>
      </c>
    </row>
    <row r="287" ht="28.5" customHeight="1" spans="1:6">
      <c r="A287" s="270">
        <v>45831</v>
      </c>
      <c r="B287" s="271" t="str">
        <v>ضريبة</v>
      </c>
      <c r="C287" s="272">
        <v>15.11</v>
      </c>
      <c r="F287" s="271" t="str">
        <f>IF(المصنع!A287="","",TEXT(المصنع!A287,"mmmm"))</f>
        <v>June</v>
      </c>
    </row>
    <row r="288" ht="28.5" customHeight="1" spans="1:6">
      <c r="A288" s="270">
        <v>45831</v>
      </c>
      <c r="B288" s="271" t="str">
        <v>بنزين</v>
      </c>
      <c r="C288" s="272">
        <v>900</v>
      </c>
      <c r="F288" s="271" t="str">
        <f>IF(المصنع!A288="","",TEXT(المصنع!A288,"mmmm"))</f>
        <v>June</v>
      </c>
    </row>
    <row r="289" ht="28.5" customHeight="1" spans="1:6">
      <c r="A289" s="270">
        <v>45831</v>
      </c>
      <c r="B289" s="271" t="str">
        <v>موصلات  روست &amp; توست</v>
      </c>
      <c r="C289" s="272">
        <v>600</v>
      </c>
      <c r="F289" s="271" t="str">
        <f>IF(المصنع!A289="","",TEXT(المصنع!A289,"mmmm"))</f>
        <v>June</v>
      </c>
    </row>
    <row r="290" ht="28.5" customHeight="1" spans="1:6">
      <c r="A290" s="270">
        <v>45832</v>
      </c>
      <c r="B290" s="271" t="str">
        <v>ضريبة</v>
      </c>
      <c r="C290" s="272">
        <v>25</v>
      </c>
      <c r="F290" s="271" t="str">
        <f>IF(المصنع!A290="","",TEXT(المصنع!A290,"mmmm"))</f>
        <v>June</v>
      </c>
    </row>
    <row r="291" ht="28.5" customHeight="1" spans="1:6">
      <c r="A291" s="270">
        <v>45832</v>
      </c>
      <c r="B291" s="271" t="str">
        <v>بنط 6</v>
      </c>
      <c r="C291" s="272">
        <v>80</v>
      </c>
      <c r="F291" s="271" t="str">
        <f>IF(المصنع!A291="","",TEXT(المصنع!A291,"mmmm"))</f>
        <v>June</v>
      </c>
    </row>
    <row r="292" ht="28.5" customHeight="1" spans="1:6">
      <c r="A292" s="270">
        <v>45832</v>
      </c>
      <c r="B292" s="271" t="str">
        <v>سوداني</v>
      </c>
      <c r="C292" s="272">
        <v>300</v>
      </c>
      <c r="F292" s="271" t="str">
        <f>IF(المصنع!A292="","",TEXT(المصنع!A292,"mmmm"))</f>
        <v>June</v>
      </c>
    </row>
    <row r="293" ht="28.5" customHeight="1" spans="1:6">
      <c r="A293" s="270">
        <v>45832</v>
      </c>
      <c r="B293" s="271" t="str">
        <v>ضريبة </v>
      </c>
      <c r="C293" s="272">
        <v>10</v>
      </c>
      <c r="F293" s="271" t="str">
        <f>IF(المصنع!A293="","",TEXT(المصنع!A293,"mmmm"))</f>
        <v>June</v>
      </c>
    </row>
    <row r="294" ht="28.5" customHeight="1" spans="1:6">
      <c r="A294" s="270">
        <v>45832</v>
      </c>
      <c r="B294" s="271" t="str">
        <v>ضريبة</v>
      </c>
      <c r="C294" s="272">
        <v>4.42</v>
      </c>
      <c r="F294" s="271" t="str">
        <f>IF(المصنع!A294="","",TEXT(المصنع!A294,"mmmm"))</f>
        <v>June</v>
      </c>
    </row>
    <row r="295" ht="28.5" customHeight="1" spans="1:6">
      <c r="A295" s="270">
        <v>45832</v>
      </c>
      <c r="B295" s="271" t="str">
        <v>ايجار مكنه سعيد </v>
      </c>
      <c r="C295" s="272">
        <v>1100</v>
      </c>
      <c r="F295" s="271" t="str">
        <f>IF(المصنع!A295="","",TEXT(المصنع!A295,"mmmm"))</f>
        <v>June</v>
      </c>
    </row>
    <row r="296" ht="28.5" customHeight="1" spans="1:6">
      <c r="A296" s="270">
        <v>45832</v>
      </c>
      <c r="B296" s="271" t="str">
        <v>ضريبة </v>
      </c>
      <c r="C296" s="272">
        <v>5</v>
      </c>
      <c r="F296" s="271" t="str">
        <f>IF(المصنع!A296="","",TEXT(المصنع!A296,"mmmm"))</f>
        <v>June</v>
      </c>
    </row>
    <row r="297" ht="28.5" customHeight="1" spans="1:6">
      <c r="A297" s="270">
        <v>45833</v>
      </c>
      <c r="B297" s="271" t="str">
        <v>بكوليز</v>
      </c>
      <c r="C297" s="272">
        <v>295</v>
      </c>
      <c r="F297" s="271" t="str">
        <f>IF(المصنع!A297="","",TEXT(المصنع!A297,"mmmm"))</f>
        <v>June</v>
      </c>
    </row>
    <row r="298" ht="28.5" customHeight="1" spans="1:6">
      <c r="A298" s="270">
        <v>45833</v>
      </c>
      <c r="B298" s="271" t="str">
        <v>ضريبة سحب</v>
      </c>
      <c r="C298" s="272">
        <v>3.6</v>
      </c>
      <c r="F298" s="271" t="str">
        <f>IF(المصنع!A298="","",TEXT(المصنع!A298,"mmmm"))</f>
        <v>June</v>
      </c>
    </row>
    <row r="299" ht="28.5" customHeight="1" spans="1:6">
      <c r="A299" s="270">
        <v>45833</v>
      </c>
      <c r="B299" s="271" t="str">
        <v>كوبايات</v>
      </c>
      <c r="C299" s="272">
        <v>35</v>
      </c>
      <c r="F299" s="271" t="str">
        <f>IF(المصنع!A299="","",TEXT(المصنع!A299,"mmmm"))</f>
        <v>June</v>
      </c>
    </row>
    <row r="300" ht="28.5" customHeight="1" spans="1:6">
      <c r="A300" s="270">
        <v>45833</v>
      </c>
      <c r="B300" s="271" t="str">
        <v>سوداني</v>
      </c>
      <c r="C300" s="272">
        <v>300</v>
      </c>
      <c r="F300" s="271" t="str">
        <f>IF(المصنع!A300="","",TEXT(المصنع!A300,"mmmm"))</f>
        <v>June</v>
      </c>
    </row>
    <row r="301" ht="28.5" customHeight="1" spans="1:6">
      <c r="A301" s="270">
        <v>45833</v>
      </c>
      <c r="B301" s="271" t="str">
        <v>سلفة عبجرحمان</v>
      </c>
      <c r="C301" s="272">
        <v>400</v>
      </c>
      <c r="F301" s="271" t="str">
        <f>IF(المصنع!A301="","",TEXT(المصنع!A301,"mmmm"))</f>
        <v>June</v>
      </c>
    </row>
    <row r="302" ht="28.5" customHeight="1" spans="1:6">
      <c r="A302" s="270">
        <v>45834</v>
      </c>
      <c r="B302" s="271" t="str">
        <v>مياه </v>
      </c>
      <c r="C302" s="272">
        <v>100</v>
      </c>
      <c r="F302" s="271" t="str">
        <f>IF(المصنع!A302="","",TEXT(المصنع!A302,"mmmm"))</f>
        <v>June</v>
      </c>
    </row>
    <row r="303" ht="28.5" customHeight="1" spans="1:6">
      <c r="A303" s="270">
        <v>45834</v>
      </c>
      <c r="B303" s="271" t="str">
        <v>سلفة عبجرحمان</v>
      </c>
      <c r="C303" s="272">
        <v>600</v>
      </c>
      <c r="F303" s="271" t="str">
        <f>IF(المصنع!A303="","",TEXT(المصنع!A303,"mmmm"))</f>
        <v>June</v>
      </c>
    </row>
    <row r="304" ht="28.5" customHeight="1" spans="1:6">
      <c r="A304" s="270">
        <v>45836</v>
      </c>
      <c r="B304" s="271" t="str">
        <v>ضربية </v>
      </c>
      <c r="C304" s="272">
        <v>11.79</v>
      </c>
      <c r="F304" s="271" t="str">
        <f>IF(المصنع!A304="","",TEXT(المصنع!A304,"mmmm"))</f>
        <v>June</v>
      </c>
    </row>
    <row r="305" ht="28.5" customHeight="1" spans="1:6">
      <c r="A305" s="270">
        <v>45836</v>
      </c>
      <c r="B305" s="271" t="str">
        <v>شاي </v>
      </c>
      <c r="C305" s="272">
        <v>10</v>
      </c>
      <c r="F305" s="271" t="str">
        <f>IF(المصنع!A305="","",TEXT(المصنع!A305,"mmmm"))</f>
        <v>June</v>
      </c>
    </row>
    <row r="306" ht="28.5" customHeight="1" spans="1:6">
      <c r="A306" s="270">
        <v>45836</v>
      </c>
      <c r="B306" s="271" t="str">
        <v>موصلات الشغل</v>
      </c>
      <c r="C306" s="272">
        <v>500</v>
      </c>
      <c r="F306" s="271" t="str">
        <f>IF(المصنع!A306="","",TEXT(المصنع!A306,"mmmm"))</f>
        <v>June</v>
      </c>
    </row>
    <row r="307" ht="28.5" customHeight="1" spans="1:6">
      <c r="A307" s="270">
        <v>45837</v>
      </c>
      <c r="B307" s="271" t="str">
        <v>شاي و سكر</v>
      </c>
      <c r="C307" s="272">
        <v>70</v>
      </c>
      <c r="F307" s="271" t="str">
        <f>IF(المصنع!A307="","",TEXT(المصنع!A307,"mmmm"))</f>
        <v>June</v>
      </c>
    </row>
    <row r="308" ht="28.5" customHeight="1" spans="1:6">
      <c r="A308" s="270">
        <v>45837</v>
      </c>
      <c r="B308" s="271" t="str">
        <v>ضريبة</v>
      </c>
      <c r="C308" s="272">
        <v>4.97</v>
      </c>
      <c r="F308" s="271" t="str">
        <f>IF(المصنع!A308="","",TEXT(المصنع!A308,"mmmm"))</f>
        <v>June</v>
      </c>
    </row>
    <row r="309" ht="28.5" customHeight="1" spans="1:6">
      <c r="A309" s="270">
        <v>45838</v>
      </c>
      <c r="B309" s="271" t="str">
        <v>موصلات </v>
      </c>
      <c r="C309" s="272">
        <v>150</v>
      </c>
      <c r="F309" s="271" t="str">
        <f>IF(المصنع!A309="","",TEXT(المصنع!A309,"mmmm"))</f>
        <v>June</v>
      </c>
    </row>
    <row r="310" ht="28.5" customHeight="1" spans="1:6">
      <c r="A310" s="270">
        <v>45838</v>
      </c>
      <c r="B310" s="271" t="str">
        <v>ضريبة</v>
      </c>
      <c r="C310" s="272">
        <v>2</v>
      </c>
      <c r="F310" s="271" t="str">
        <f>IF(المصنع!A310="","",TEXT(المصنع!A310,"mmmm"))</f>
        <v>June</v>
      </c>
    </row>
    <row r="311" ht="28.5" customHeight="1" spans="1:6">
      <c r="A311" s="270">
        <v>45838</v>
      </c>
      <c r="B311" s="271" t="str">
        <v>عبدرحمان</v>
      </c>
      <c r="C311" s="272">
        <v>500</v>
      </c>
      <c r="F311" s="271" t="str">
        <f>IF(المصنع!A311="","",TEXT(المصنع!A311,"mmmm"))</f>
        <v>June</v>
      </c>
    </row>
    <row r="312" ht="28.5" customHeight="1" spans="1:6">
      <c r="A312" s="270">
        <v>45839</v>
      </c>
      <c r="B312" s="271" t="str">
        <v>موصلات </v>
      </c>
      <c r="C312" s="272">
        <v>335</v>
      </c>
      <c r="F312" s="271" t="str">
        <f>IF(المصنع!A312="","",TEXT(المصنع!A312,"mmmm"))</f>
        <v>July</v>
      </c>
    </row>
    <row r="313" ht="28.5" customHeight="1" spans="1:6">
      <c r="A313" s="270">
        <v>45839</v>
      </c>
      <c r="B313" s="271" t="str">
        <v>ضريبة</v>
      </c>
      <c r="C313" s="272">
        <v>41.25</v>
      </c>
      <c r="F313" s="271" t="str">
        <f>IF(المصنع!A313="","",TEXT(المصنع!A313,"mmmm"))</f>
        <v>July</v>
      </c>
    </row>
    <row r="314" ht="28.5" customHeight="1" spans="1:6">
      <c r="A314" s="270">
        <v>45839</v>
      </c>
      <c r="B314" s="271" t="str">
        <v>ضريبة</v>
      </c>
      <c r="C314" s="272">
        <v>18.35</v>
      </c>
      <c r="F314" s="271" t="str">
        <f>IF(المصنع!A314="","",TEXT(المصنع!A314,"mmmm"))</f>
        <v>July</v>
      </c>
    </row>
    <row r="315" ht="28.5" customHeight="1" spans="1:6">
      <c r="A315" s="270">
        <v>45839</v>
      </c>
      <c r="B315" s="271" t="str">
        <v>موصلات علي </v>
      </c>
      <c r="C315" s="272">
        <v>450</v>
      </c>
      <c r="F315" s="271" t="str">
        <f>IF(المصنع!A315="","",TEXT(المصنع!A315,"mmmm"))</f>
        <v>July</v>
      </c>
    </row>
    <row r="316" ht="28.5" customHeight="1" spans="1:3">
      <c r="A316" s="270">
        <v>45839</v>
      </c>
      <c r="B316" s="271" t="str">
        <v>رجعنا فلوس المصفاه </v>
      </c>
      <c r="C316" s="272">
        <v>60000</v>
      </c>
    </row>
    <row r="317" ht="28.5" customHeight="1" spans="1:3">
      <c r="A317" s="270">
        <v>45839</v>
      </c>
      <c r="B317" s="271" t="str">
        <v>نسكافية</v>
      </c>
      <c r="C317" s="272">
        <v>5.5</v>
      </c>
    </row>
    <row r="318" ht="28.5" customHeight="1" spans="1:3">
      <c r="A318" s="270">
        <v>45839</v>
      </c>
      <c r="B318" s="271" t="str">
        <v>ضريبة </v>
      </c>
      <c r="C318" s="272">
        <v>15</v>
      </c>
    </row>
    <row r="319" ht="28.5" customHeight="1" spans="1:3">
      <c r="A319" s="270">
        <v>45840</v>
      </c>
      <c r="B319" s="271" t="str">
        <v>مرتب عبدرحمان</v>
      </c>
      <c r="C319" s="272">
        <v>3650</v>
      </c>
    </row>
    <row r="320" ht="28.5" customHeight="1" spans="1:3">
      <c r="A320" s="270">
        <v>45839</v>
      </c>
      <c r="B320" s="271" t="str">
        <v>ضريبة</v>
      </c>
      <c r="C320" s="272">
        <v>15</v>
      </c>
    </row>
    <row r="321" ht="28.5" customHeight="1" spans="1:3">
      <c r="A321" s="270">
        <v>45840</v>
      </c>
      <c r="B321" s="271" t="str">
        <v>رجعنا فلوس زجاج سكوريت</v>
      </c>
      <c r="C321" s="272">
        <v>7800</v>
      </c>
    </row>
    <row r="322" ht="28.5" customHeight="1" spans="1:3">
      <c r="A322" s="270">
        <v>45840</v>
      </c>
      <c r="B322" s="271" t="str">
        <v>جمعية يحيي</v>
      </c>
      <c r="C322" s="272">
        <v>6000</v>
      </c>
    </row>
    <row r="323" ht="28.5" customHeight="1" spans="1:3">
      <c r="A323" s="270">
        <v>45840</v>
      </c>
      <c r="B323" s="271" t="str">
        <v>قسط التكيف </v>
      </c>
      <c r="C323" s="272">
        <v>5800</v>
      </c>
    </row>
    <row r="324" ht="28.5" customHeight="1" spans="1:3">
      <c r="A324" s="270">
        <v>45840</v>
      </c>
      <c r="B324" s="271" t="str">
        <v>قسط الماكنه </v>
      </c>
      <c r="C324" s="272">
        <v>2400</v>
      </c>
    </row>
    <row r="325" ht="28.5" customHeight="1" spans="1:3">
      <c r="A325" s="270">
        <v>45840</v>
      </c>
      <c r="B325" s="271" t="str">
        <v>اسطوانه نتيروجين</v>
      </c>
      <c r="C325" s="272">
        <v>500</v>
      </c>
    </row>
    <row r="326" ht="28.5" customHeight="1" spans="1:3">
      <c r="A326" s="270">
        <v>45840</v>
      </c>
      <c r="B326" s="271" t="str">
        <v>ضريبة تحويل</v>
      </c>
      <c r="C326" s="272">
        <v>22</v>
      </c>
    </row>
    <row r="327" ht="28.5" customHeight="1" spans="1:3">
      <c r="A327" s="270">
        <v>45840</v>
      </c>
      <c r="B327" s="271" t="str">
        <v>بنزين</v>
      </c>
      <c r="C327" s="272">
        <v>905</v>
      </c>
    </row>
    <row r="328" ht="28.5" customHeight="1" spans="1:3">
      <c r="A328" s="270">
        <v>45840</v>
      </c>
      <c r="B328" s="271" t="str">
        <v>سكر و مياه و كوبايات </v>
      </c>
      <c r="C328" s="272">
        <v>95</v>
      </c>
    </row>
    <row r="329" ht="28.5" customHeight="1" spans="1:3">
      <c r="A329" s="270">
        <v>45840</v>
      </c>
      <c r="B329" s="271" t="str">
        <v>مياه </v>
      </c>
      <c r="C329" s="272">
        <v>15</v>
      </c>
    </row>
    <row r="330" ht="28.5" customHeight="1" spans="1:3">
      <c r="A330" s="270">
        <v>45841</v>
      </c>
      <c r="B330" s="271" t="str">
        <v>موصلات </v>
      </c>
      <c r="C330" s="272">
        <v>90</v>
      </c>
    </row>
    <row r="331" ht="28.5" customHeight="1" spans="1:3">
      <c r="A331" s="270">
        <v>45841</v>
      </c>
      <c r="B331" s="271" t="str">
        <v>ضريبة </v>
      </c>
      <c r="C331" s="272">
        <v>13.81</v>
      </c>
    </row>
    <row r="332" ht="28.5" customHeight="1" spans="1:3">
      <c r="A332" s="270">
        <v>45843</v>
      </c>
      <c r="B332" s="271" t="str">
        <v>جزء من راتب علي</v>
      </c>
      <c r="C332" s="272">
        <v>3000</v>
      </c>
    </row>
    <row r="333" ht="28.5" customHeight="1" spans="1:3">
      <c r="A333" s="270">
        <v>45843</v>
      </c>
      <c r="B333" s="271" t="str">
        <v>جزء من راتب جو</v>
      </c>
      <c r="C333" s="272">
        <v>1500</v>
      </c>
    </row>
    <row r="334" ht="28.5" customHeight="1" spans="1:3">
      <c r="A334" s="270">
        <v>45843</v>
      </c>
      <c r="B334" s="271" t="str">
        <v>مياه </v>
      </c>
      <c r="C334" s="272">
        <v>120</v>
      </c>
    </row>
    <row r="335" ht="28.5" customHeight="1" spans="1:3">
      <c r="A335" s="270">
        <v>45844</v>
      </c>
      <c r="B335" s="271" t="str">
        <v>موصلات </v>
      </c>
      <c r="C335" s="272">
        <v>400</v>
      </c>
    </row>
    <row r="336" ht="28.5" customHeight="1" spans="1:3">
      <c r="A336" s="270">
        <v>45844</v>
      </c>
      <c r="B336" s="271" t="str">
        <v>ضريبة</v>
      </c>
      <c r="C336" s="272">
        <v>10</v>
      </c>
    </row>
    <row r="337" ht="28.5" customHeight="1" spans="1:3">
      <c r="A337" s="270">
        <v>45844</v>
      </c>
      <c r="B337" s="271" t="str">
        <v>علبه 4*4 *1</v>
      </c>
      <c r="C337" s="272">
        <v>770</v>
      </c>
    </row>
    <row r="338" ht="28.5" customHeight="1" spans="1:3">
      <c r="A338" s="270">
        <v>45844</v>
      </c>
      <c r="B338" s="271" t="str">
        <v>موصلات </v>
      </c>
      <c r="C338" s="272">
        <v>325</v>
      </c>
    </row>
    <row r="339" ht="28.5" customHeight="1" spans="1:3">
      <c r="A339" s="270">
        <v>45844</v>
      </c>
      <c r="B339" s="271" t="str">
        <v>موصلات </v>
      </c>
      <c r="C339" s="272">
        <v>315</v>
      </c>
    </row>
    <row r="340" ht="28.5" customHeight="1" spans="1:3">
      <c r="A340" s="270">
        <v>45845</v>
      </c>
      <c r="B340" s="271" t="str">
        <v>موصلات </v>
      </c>
      <c r="C340" s="272">
        <v>200</v>
      </c>
    </row>
    <row r="341" ht="28.5" customHeight="1" spans="1:3">
      <c r="A341" s="270">
        <v>45845</v>
      </c>
      <c r="B341" s="271" t="str">
        <v>مصنع</v>
      </c>
      <c r="C341" s="272">
        <v>3.27</v>
      </c>
    </row>
    <row r="342" ht="28.5" customHeight="1" spans="1:3">
      <c r="A342" s="270">
        <v>45845</v>
      </c>
      <c r="B342" s="271" t="str">
        <v>سبيرتو</v>
      </c>
      <c r="C342" s="272">
        <v>25</v>
      </c>
    </row>
    <row r="343" ht="28.5" customHeight="1" spans="1:3">
      <c r="A343" s="270">
        <v>45845</v>
      </c>
      <c r="B343" s="271" t="str">
        <v>ماركر</v>
      </c>
      <c r="C343" s="272">
        <v>25</v>
      </c>
    </row>
    <row r="344" ht="28.5" customHeight="1" spans="1:3">
      <c r="A344" s="270">
        <v>45845</v>
      </c>
      <c r="B344" s="271" t="str">
        <v>احمد سينس</v>
      </c>
      <c r="C344" s="272">
        <v>200</v>
      </c>
    </row>
    <row r="345" ht="28.5" customHeight="1" spans="1:3">
      <c r="A345" s="270">
        <v>45845</v>
      </c>
      <c r="B345" s="271" t="str">
        <v>سلفة محمد عادل</v>
      </c>
      <c r="C345" s="272">
        <v>200</v>
      </c>
    </row>
    <row r="346" ht="28.5" customHeight="1" spans="1:3">
      <c r="A346" s="270">
        <v>45846</v>
      </c>
      <c r="B346" s="271" t="str">
        <v>جزء من رواتب عبدرحمان </v>
      </c>
      <c r="C346" s="272">
        <v>1500</v>
      </c>
    </row>
    <row r="347" ht="28.5" customHeight="1" spans="1:3">
      <c r="A347" s="270">
        <v>45846</v>
      </c>
      <c r="B347" s="271" t="str">
        <v>شاي و سكر و نكسافيه</v>
      </c>
      <c r="C347" s="272">
        <v>135</v>
      </c>
    </row>
    <row r="348" ht="28.5" customHeight="1" spans="1:3">
      <c r="A348" s="270">
        <v>45846</v>
      </c>
      <c r="B348" s="271" t="str">
        <v>موصلات </v>
      </c>
      <c r="C348" s="272">
        <v>50</v>
      </c>
    </row>
    <row r="349" ht="28.5" customHeight="1" spans="1:3">
      <c r="A349" s="270">
        <v>45846</v>
      </c>
      <c r="B349" s="271" t="str">
        <v>مسامير فيشر</v>
      </c>
      <c r="C349" s="272">
        <v>85</v>
      </c>
    </row>
    <row r="350" ht="28.5" customHeight="1" spans="1:3">
      <c r="A350" s="270">
        <v>45846</v>
      </c>
      <c r="B350" s="271" t="str">
        <v>ضريبة</v>
      </c>
      <c r="C350" s="272">
        <v>9.2</v>
      </c>
    </row>
    <row r="351" ht="28.5" customHeight="1" spans="1:3">
      <c r="A351" s="270">
        <v>45846</v>
      </c>
      <c r="B351" s="271" t="str">
        <v>نضافه </v>
      </c>
      <c r="C351" s="272">
        <v>20</v>
      </c>
    </row>
    <row r="352" ht="28.5" customHeight="1" spans="1:3">
      <c r="A352" s="270">
        <v>45846</v>
      </c>
      <c r="B352" s="271" t="str">
        <v>مسماير</v>
      </c>
      <c r="C352" s="272">
        <v>20</v>
      </c>
    </row>
    <row r="353" ht="28.5" customHeight="1" spans="1:3">
      <c r="A353" s="270">
        <v>45846</v>
      </c>
      <c r="B353" s="271" t="str">
        <v>سلفة محمد عادل</v>
      </c>
      <c r="C353" s="272">
        <v>200</v>
      </c>
    </row>
    <row r="354" ht="28.5" customHeight="1" spans="1:3">
      <c r="A354" s="270">
        <v>45846</v>
      </c>
      <c r="B354" s="271" t="str">
        <v>سلفة خالد</v>
      </c>
      <c r="C354" s="272">
        <v>200</v>
      </c>
    </row>
    <row r="355" ht="28.5" customHeight="1" spans="1:3">
      <c r="A355" s="270">
        <v>45846</v>
      </c>
      <c r="B355" s="271" t="str">
        <v>راتب زياد</v>
      </c>
      <c r="C355" s="272">
        <v>15582</v>
      </c>
    </row>
    <row r="356" ht="28.5" customHeight="1" spans="1:3">
      <c r="A356" s="270">
        <v>45846</v>
      </c>
      <c r="B356" s="271" t="str">
        <v>شكاير</v>
      </c>
      <c r="C356" s="272">
        <v>20</v>
      </c>
    </row>
    <row r="357" ht="28.5" customHeight="1" spans="1:3">
      <c r="A357" s="270">
        <v>45846</v>
      </c>
      <c r="B357" s="271" t="str">
        <v>ضريبة تحويل</v>
      </c>
      <c r="C357" s="272">
        <v>16.09</v>
      </c>
    </row>
    <row r="358" ht="28.5" customHeight="1" spans="1:3">
      <c r="A358" s="270">
        <v>45847</v>
      </c>
      <c r="B358" s="271" t="str">
        <v>موصلات </v>
      </c>
      <c r="C358" s="272">
        <v>90</v>
      </c>
    </row>
    <row r="359" ht="28.5" customHeight="1" spans="1:3">
      <c r="A359" s="270">
        <v>45847</v>
      </c>
      <c r="B359" s="271" t="str">
        <v>احمد سينس</v>
      </c>
      <c r="C359" s="272">
        <v>100</v>
      </c>
    </row>
    <row r="360" ht="28.5" customHeight="1" spans="1:3">
      <c r="A360" s="270">
        <v>45847</v>
      </c>
      <c r="B360" s="271" t="str">
        <v>مسامير</v>
      </c>
      <c r="C360" s="272">
        <v>25</v>
      </c>
    </row>
    <row r="361" ht="28.5" customHeight="1" spans="1:3">
      <c r="A361" s="270">
        <v>45848</v>
      </c>
      <c r="B361" s="271" t="str">
        <v>موصلات </v>
      </c>
      <c r="C361" s="272">
        <v>300</v>
      </c>
    </row>
    <row r="362" ht="28.5" customHeight="1" spans="1:3">
      <c r="A362" s="270">
        <v>45848</v>
      </c>
      <c r="B362" s="271" t="str">
        <v>ضريبة </v>
      </c>
      <c r="C362" s="272">
        <v>0.5</v>
      </c>
    </row>
    <row r="363" ht="28.5" customHeight="1" spans="1:3">
      <c r="A363" s="270">
        <v>45848</v>
      </c>
      <c r="B363" s="271" t="str">
        <v>احمد سينس</v>
      </c>
      <c r="C363" s="272">
        <v>2250</v>
      </c>
    </row>
    <row r="364" ht="28.5" customHeight="1" spans="1:3">
      <c r="A364" s="270">
        <v>45848</v>
      </c>
      <c r="B364" s="271" t="str">
        <v>محمد عادل</v>
      </c>
      <c r="C364" s="272">
        <v>3600</v>
      </c>
    </row>
    <row r="365" ht="28.5" customHeight="1" spans="1:3">
      <c r="A365" s="270">
        <v>45848</v>
      </c>
      <c r="B365" s="271" t="str">
        <v>يس</v>
      </c>
      <c r="C365" s="272">
        <v>1800</v>
      </c>
    </row>
    <row r="366" ht="28.5" customHeight="1" spans="1:3">
      <c r="A366" s="270">
        <v>45848</v>
      </c>
      <c r="B366" s="271" t="str">
        <v>خالد فينش</v>
      </c>
      <c r="C366" s="272">
        <v>1468</v>
      </c>
    </row>
    <row r="367" ht="28.5" customHeight="1" spans="1:3">
      <c r="A367" s="270">
        <v>45848</v>
      </c>
      <c r="B367" s="271" t="str">
        <v>حمزه</v>
      </c>
      <c r="C367" s="272">
        <v>437</v>
      </c>
    </row>
    <row r="368" ht="28.5" customHeight="1" spans="1:3">
      <c r="A368" s="270">
        <v>45848</v>
      </c>
      <c r="B368" s="271" t="str">
        <v>ضريبة</v>
      </c>
      <c r="C368" s="272">
        <v>10.16</v>
      </c>
    </row>
    <row r="369" ht="28.5" customHeight="1" spans="1:3">
      <c r="A369" s="270">
        <v>45850</v>
      </c>
      <c r="B369" s="271" t="str">
        <v>موصلات </v>
      </c>
      <c r="C369" s="272">
        <v>200</v>
      </c>
    </row>
    <row r="370" ht="28.5" customHeight="1" spans="1:3">
      <c r="A370" s="270">
        <v>45851</v>
      </c>
      <c r="B370" s="271" t="str">
        <v>موصلات علي </v>
      </c>
      <c r="C370" s="272">
        <v>400</v>
      </c>
    </row>
    <row r="371" ht="28.5" customHeight="1" spans="1:3">
      <c r="A371" s="270">
        <v>45851</v>
      </c>
      <c r="B371" s="271" t="str">
        <v>بنزين + موصلات</v>
      </c>
      <c r="C371" s="272">
        <v>130</v>
      </c>
    </row>
    <row r="372" ht="28.5" customHeight="1" spans="1:3">
      <c r="A372" s="270">
        <v>45852</v>
      </c>
      <c r="B372" s="271" t="str">
        <v>موصلات للمصنع</v>
      </c>
      <c r="C372" s="272">
        <v>65</v>
      </c>
    </row>
    <row r="373" ht="28.5" customHeight="1" spans="1:3">
      <c r="A373" s="270">
        <v>45852</v>
      </c>
      <c r="B373" s="271" t="str">
        <v>راتب علي شهر 6</v>
      </c>
      <c r="C373" s="272">
        <v>4000</v>
      </c>
    </row>
    <row r="374" ht="28.5" customHeight="1" spans="1:3">
      <c r="A374" s="270">
        <v>45852</v>
      </c>
      <c r="B374" s="271" t="str">
        <v>رواتب عمر 6</v>
      </c>
      <c r="C374" s="272">
        <v>7000</v>
      </c>
    </row>
    <row r="375" ht="28.5" customHeight="1" spans="1:3">
      <c r="A375" s="270">
        <v>45852</v>
      </c>
      <c r="B375" s="271" t="str">
        <v>احمد سينس</v>
      </c>
      <c r="C375" s="272">
        <v>50</v>
      </c>
    </row>
    <row r="376" ht="28.5" customHeight="1" spans="1:3">
      <c r="A376" s="270">
        <v>45852</v>
      </c>
      <c r="B376" s="271" t="str">
        <v>صافي مرتب عبدرحمان</v>
      </c>
      <c r="C376" s="272">
        <v>1340</v>
      </c>
    </row>
    <row r="377" ht="28.5" customHeight="1" spans="1:3">
      <c r="A377" s="270">
        <v>45852</v>
      </c>
      <c r="B377" s="271" t="str">
        <v>سلفة محمد عادل</v>
      </c>
      <c r="C377" s="272">
        <v>150</v>
      </c>
    </row>
    <row r="378" ht="28.5" customHeight="1" spans="1:3">
      <c r="A378" s="270">
        <v>45852</v>
      </c>
      <c r="B378" s="271" t="str">
        <v>شاي و سكر</v>
      </c>
      <c r="C378" s="272">
        <v>45</v>
      </c>
    </row>
    <row r="379" ht="28.5" customHeight="1" spans="1:3">
      <c r="A379" s="270">
        <v>45853</v>
      </c>
      <c r="B379" s="271" t="str">
        <v>باقه </v>
      </c>
      <c r="C379" s="272">
        <v>100</v>
      </c>
    </row>
    <row r="380" ht="28.5" customHeight="1" spans="1:3">
      <c r="A380" s="270">
        <v>45853</v>
      </c>
      <c r="B380" s="271" t="str">
        <v>سلفة احمد سينس</v>
      </c>
      <c r="C380" s="272">
        <v>200</v>
      </c>
    </row>
    <row r="381" ht="28.5" customHeight="1" spans="1:3">
      <c r="A381" s="270">
        <v>45853</v>
      </c>
      <c r="B381" s="271" t="str">
        <v>باقه نت </v>
      </c>
      <c r="C381" s="272">
        <v>860</v>
      </c>
    </row>
    <row r="382" ht="28.5" customHeight="1" spans="1:3">
      <c r="A382" s="270">
        <v>45853</v>
      </c>
      <c r="B382" s="271" t="str">
        <v>موصلات</v>
      </c>
      <c r="C382" s="272">
        <v>35</v>
      </c>
    </row>
    <row r="383" ht="28.5" customHeight="1" spans="1:3">
      <c r="A383" s="270">
        <v>45853</v>
      </c>
      <c r="B383" s="271" t="str">
        <v>ادوية احمد </v>
      </c>
      <c r="C383" s="272">
        <v>200</v>
      </c>
    </row>
    <row r="384" ht="28.5" customHeight="1" spans="1:3">
      <c r="A384" s="270">
        <v>45854</v>
      </c>
      <c r="B384" s="271" t="str">
        <v>موصلات </v>
      </c>
      <c r="C384" s="272">
        <v>75</v>
      </c>
    </row>
    <row r="385" ht="28.5" customHeight="1" spans="1:3">
      <c r="A385" s="270">
        <v>45854</v>
      </c>
      <c r="B385" s="271" t="str">
        <v>احمد سينس</v>
      </c>
      <c r="C385" s="272">
        <v>1700</v>
      </c>
    </row>
    <row r="386" ht="28.5" customHeight="1" spans="1:3">
      <c r="A386" s="270">
        <v>45854</v>
      </c>
      <c r="B386" s="271" t="str">
        <v>محمد عادل</v>
      </c>
      <c r="C386" s="272">
        <v>3000</v>
      </c>
    </row>
    <row r="387" ht="28.5" customHeight="1" spans="1:3">
      <c r="A387" s="270">
        <v>45854</v>
      </c>
      <c r="B387" s="271" t="str">
        <v>موصلات الاسماعيلية </v>
      </c>
      <c r="C387" s="272">
        <v>470</v>
      </c>
    </row>
    <row r="388" ht="28.5" customHeight="1" spans="1:3">
      <c r="A388" s="270">
        <v>45854</v>
      </c>
      <c r="B388" s="271" t="str">
        <v>يس</v>
      </c>
      <c r="C388" s="272">
        <v>1150</v>
      </c>
    </row>
    <row r="389" ht="28.5" customHeight="1" spans="1:3">
      <c r="A389" s="270">
        <v>45855</v>
      </c>
      <c r="B389" s="271" t="str">
        <v>ضريبة</v>
      </c>
      <c r="C389" s="272">
        <v>8.53</v>
      </c>
    </row>
    <row r="390" ht="28.5" customHeight="1" spans="1:3">
      <c r="A390" s="270">
        <v>45855</v>
      </c>
      <c r="B390" s="271" t="str">
        <v>موصلات الاسماعيلية </v>
      </c>
      <c r="C390" s="272">
        <v>900</v>
      </c>
    </row>
    <row r="391" ht="28.5" customHeight="1" spans="1:3">
      <c r="A391" s="270">
        <v>45857</v>
      </c>
      <c r="B391" s="271" t="str">
        <v>موصلات الاسماعيلية </v>
      </c>
      <c r="C391" s="272">
        <v>400</v>
      </c>
    </row>
    <row r="392" ht="28.5" customHeight="1" spans="1:3">
      <c r="A392" s="270">
        <v>45858</v>
      </c>
      <c r="B392" s="271" t="str">
        <v>بستم </v>
      </c>
      <c r="C392" s="272">
        <v>50</v>
      </c>
    </row>
    <row r="393" ht="28.5" customHeight="1" spans="1:3">
      <c r="A393" s="270">
        <v>45859</v>
      </c>
      <c r="B393" s="271" t="str">
        <v>موصلات </v>
      </c>
      <c r="C393" s="272">
        <v>60</v>
      </c>
    </row>
    <row r="394" ht="28.5" customHeight="1" spans="1:3">
      <c r="A394" s="270">
        <v>45860</v>
      </c>
      <c r="B394" s="271" t="str">
        <v>رجعنا فلوس عمر</v>
      </c>
      <c r="C394" s="272">
        <v>1590</v>
      </c>
    </row>
    <row r="395" ht="28.5" customHeight="1" spans="1:3">
      <c r="A395" s="270">
        <v>45860</v>
      </c>
      <c r="B395" s="271" t="str">
        <v>موصلات للمصنع</v>
      </c>
      <c r="C395" s="272">
        <v>120</v>
      </c>
    </row>
    <row r="396" ht="28.5" customHeight="1" spans="1:3">
      <c r="A396" s="270">
        <v>45861</v>
      </c>
      <c r="B396" s="271" t="str">
        <v>موصلات للمصنع</v>
      </c>
      <c r="C396" s="272">
        <v>55</v>
      </c>
    </row>
    <row r="397" ht="28.5" customHeight="1" spans="1:3">
      <c r="A397" s="270">
        <v>45861</v>
      </c>
      <c r="B397" s="271" t="str">
        <v>ضريبة</v>
      </c>
      <c r="C397" s="272">
        <v>3.71</v>
      </c>
    </row>
    <row r="398" ht="28.5" customHeight="1" spans="1:3">
      <c r="A398" s="270">
        <v>45862</v>
      </c>
      <c r="B398" s="271" t="str">
        <v>عماله محمد عادل و يس و عم محمد</v>
      </c>
      <c r="C398" s="272">
        <v>4550</v>
      </c>
    </row>
    <row r="399" ht="28.5" customHeight="1" spans="1:3">
      <c r="A399" s="270">
        <v>45864</v>
      </c>
      <c r="B399" s="271" t="str">
        <v>موصلات القاهرة _ اسماعيلية </v>
      </c>
      <c r="C399" s="272">
        <v>550</v>
      </c>
    </row>
    <row r="400" ht="28.5" customHeight="1" spans="1:3">
      <c r="A400" s="270">
        <v>45862</v>
      </c>
      <c r="B400" s="271" t="str">
        <v>ضريبة</v>
      </c>
      <c r="C400" s="272">
        <v>7.05</v>
      </c>
    </row>
    <row r="401" ht="28.5" customHeight="1" spans="1:3">
      <c r="A401" s="270">
        <v>45865</v>
      </c>
      <c r="B401" s="271" t="str">
        <v>علبه 3*5*2</v>
      </c>
      <c r="C401" s="272">
        <v>500</v>
      </c>
    </row>
    <row r="402" ht="28.5" customHeight="1" spans="1:3">
      <c r="A402" s="270">
        <v>45867</v>
      </c>
      <c r="B402" s="271" t="str">
        <v>موصلات </v>
      </c>
      <c r="C402" s="272">
        <v>60</v>
      </c>
    </row>
    <row r="403" ht="28.5" customHeight="1" spans="1:3">
      <c r="A403" s="270">
        <v>45867</v>
      </c>
      <c r="B403" s="271" t="str">
        <v>رصيد اضافي في Aug</v>
      </c>
      <c r="C403" s="272">
        <v>225</v>
      </c>
    </row>
    <row r="404" ht="28.5" customHeight="1" spans="1:3">
      <c r="A404" s="270">
        <v>45867</v>
      </c>
      <c r="B404" s="271" t="str">
        <v>موصلات elnttra الاسماعيلية _ القاهرة </v>
      </c>
      <c r="C404" s="272">
        <v>450</v>
      </c>
    </row>
    <row r="405" ht="28.5" customHeight="1" spans="1:3">
      <c r="A405" s="270">
        <v>45867</v>
      </c>
      <c r="B405" s="271" t="str">
        <v>موصلات للبيت التجمع </v>
      </c>
      <c r="C405" s="272">
        <v>50</v>
      </c>
    </row>
    <row r="406" ht="28.5" customHeight="1" spans="1:3">
      <c r="A406" s="270">
        <v>45867</v>
      </c>
      <c r="B406" s="271" t="str">
        <v>ضريبة</v>
      </c>
      <c r="C406" s="272">
        <v>4.15</v>
      </c>
    </row>
    <row r="407" ht="28.5" customHeight="1" spans="1:3">
      <c r="A407" s="270">
        <v>45867</v>
      </c>
      <c r="B407" s="271" t="str">
        <v>موصلات </v>
      </c>
      <c r="C407" s="272">
        <v>90</v>
      </c>
    </row>
    <row r="408" ht="28.5" customHeight="1" spans="1:3">
      <c r="A408" s="270">
        <v>45868</v>
      </c>
      <c r="B408" s="271" t="str">
        <v>موصلات للمصنع</v>
      </c>
      <c r="C408" s="272">
        <v>70</v>
      </c>
    </row>
    <row r="409" ht="28.5" customHeight="1" spans="1:3">
      <c r="A409" s="270">
        <v>45868</v>
      </c>
      <c r="B409" s="271" t="str">
        <v>ضريبة</v>
      </c>
      <c r="C409" s="272">
        <v>3.36</v>
      </c>
    </row>
    <row r="410" ht="28.5" customHeight="1" spans="1:3">
      <c r="A410" s="270">
        <v>45872</v>
      </c>
      <c r="B410" s="271" t="str">
        <v>ضريبة</v>
      </c>
      <c r="C410" s="272">
        <v>5.08</v>
      </c>
    </row>
    <row r="411" ht="28.5" customHeight="1" spans="1:3">
      <c r="A411" s="270">
        <v>45872</v>
      </c>
      <c r="B411" s="271" t="str">
        <v>جزء من حساب الوطنية </v>
      </c>
      <c r="C411" s="272">
        <v>7300</v>
      </c>
    </row>
    <row r="412" ht="28.5" customHeight="1" spans="1:3">
      <c r="A412" s="270">
        <v>45872</v>
      </c>
      <c r="B412" s="271" t="str">
        <v>جزء من حساب البدري</v>
      </c>
      <c r="C412" s="272">
        <v>3600</v>
      </c>
    </row>
    <row r="413" ht="28.5" customHeight="1" spans="1:3">
      <c r="A413" s="270">
        <v>45872</v>
      </c>
      <c r="B413" s="271" t="str">
        <v>اسطوانه نتيروجين</v>
      </c>
      <c r="C413" s="272">
        <v>400</v>
      </c>
    </row>
    <row r="414" ht="28.5" customHeight="1" spans="1:3">
      <c r="A414" s="270">
        <v>45872</v>
      </c>
      <c r="B414" s="271" t="str">
        <v>اسطوانه نتيروجين</v>
      </c>
      <c r="C414" s="272">
        <v>200</v>
      </c>
    </row>
    <row r="415" ht="28.5" customHeight="1" spans="1:3">
      <c r="A415" s="270">
        <v>45872</v>
      </c>
      <c r="B415" s="271" t="str">
        <v>اوبر سمك </v>
      </c>
      <c r="C415" s="272">
        <v>145</v>
      </c>
    </row>
    <row r="416" ht="28.5" customHeight="1" spans="1:3">
      <c r="A416" s="270">
        <v>45873</v>
      </c>
      <c r="B416" s="271" t="str">
        <v>الموصلات للمنصع </v>
      </c>
      <c r="C416" s="272">
        <v>75</v>
      </c>
    </row>
    <row r="417" ht="28.5" customHeight="1" spans="1:3">
      <c r="A417" s="270">
        <v>45873</v>
      </c>
      <c r="B417" s="271" t="str">
        <v>ضريبة</v>
      </c>
      <c r="C417" s="272">
        <v>12.4</v>
      </c>
    </row>
    <row r="418" ht="28.5" customHeight="1" spans="1:3">
      <c r="A418" s="270"/>
      <c r="B418" s="271"/>
      <c r="C418" s="272"/>
    </row>
    <row r="419" ht="28.5" customHeight="1" spans="1:3">
      <c r="A419" s="270"/>
      <c r="B419" s="271"/>
      <c r="C419" s="272"/>
    </row>
    <row r="420" ht="28.5" customHeight="1" spans="1:3">
      <c r="A420" s="270"/>
      <c r="B420" s="271"/>
      <c r="C420" s="272"/>
    </row>
    <row r="421" ht="28.5" customHeight="1" spans="1:3">
      <c r="A421" s="270"/>
      <c r="B421" s="271"/>
      <c r="C421" s="272"/>
    </row>
    <row r="422" ht="28.5" customHeight="1" spans="1:3">
      <c r="A422" s="270"/>
      <c r="B422" s="271"/>
      <c r="C422" s="272"/>
    </row>
    <row r="423" ht="28.5" customHeight="1" spans="1:3">
      <c r="A423" s="270"/>
      <c r="B423" s="271"/>
      <c r="C423" s="272"/>
    </row>
    <row r="424" ht="28.5" customHeight="1" spans="1:3">
      <c r="A424" s="270"/>
      <c r="B424" s="271"/>
      <c r="C424" s="272"/>
    </row>
    <row r="425" ht="28.5" customHeight="1" spans="1:3">
      <c r="A425" s="270"/>
      <c r="B425" s="271"/>
      <c r="C425" s="272"/>
    </row>
    <row r="426" ht="28.5" customHeight="1" spans="1:3">
      <c r="A426" s="270"/>
      <c r="B426" s="271"/>
      <c r="C426" s="272"/>
    </row>
    <row r="427" ht="28.5" customHeight="1" spans="1:3">
      <c r="A427" s="270"/>
      <c r="B427" s="271"/>
      <c r="C427" s="272"/>
    </row>
    <row r="428" ht="28.5" customHeight="1" spans="1:3">
      <c r="A428" s="270"/>
      <c r="B428" s="271"/>
      <c r="C428" s="272"/>
    </row>
    <row r="429" ht="28.5" customHeight="1" spans="1:3">
      <c r="A429" s="270"/>
      <c r="B429" s="271"/>
      <c r="C429" s="272"/>
    </row>
    <row r="430" ht="28.5" customHeight="1" spans="1:3">
      <c r="A430" s="270"/>
      <c r="B430" s="271"/>
      <c r="C430" s="272"/>
    </row>
    <row r="431" ht="28.5" customHeight="1" spans="1:3">
      <c r="A431" s="270"/>
      <c r="B431" s="271"/>
      <c r="C431" s="272"/>
    </row>
    <row r="432" ht="28.5" customHeight="1" spans="1:3">
      <c r="A432" s="270"/>
      <c r="B432" s="271"/>
      <c r="C432" s="272"/>
    </row>
    <row r="433" ht="28.5" customHeight="1" spans="1:3">
      <c r="A433" s="270"/>
      <c r="B433" s="271"/>
      <c r="C433" s="272"/>
    </row>
    <row r="434" ht="28.5" customHeight="1" spans="1:3">
      <c r="A434" s="270"/>
      <c r="B434" s="271"/>
      <c r="C434" s="272"/>
    </row>
    <row r="435" ht="28.5" customHeight="1" spans="1:3">
      <c r="A435" s="270"/>
      <c r="B435" s="271"/>
      <c r="C435" s="272"/>
    </row>
    <row r="436" ht="28.5" customHeight="1" spans="1:3">
      <c r="A436" s="270"/>
      <c r="B436" s="271"/>
      <c r="C436" s="272"/>
    </row>
    <row r="437" ht="28.5" customHeight="1" spans="1:3">
      <c r="A437" s="270"/>
      <c r="B437" s="271"/>
      <c r="C437" s="272"/>
    </row>
    <row r="438" ht="28.5" customHeight="1" spans="1:3">
      <c r="A438" s="270"/>
      <c r="B438" s="271"/>
      <c r="C438" s="272"/>
    </row>
    <row r="439" ht="28.5" customHeight="1" spans="1:3">
      <c r="A439" s="270"/>
      <c r="B439" s="271"/>
      <c r="C439" s="272"/>
    </row>
    <row r="440" ht="28.5" customHeight="1" spans="1:3">
      <c r="A440" s="270"/>
      <c r="B440" s="271"/>
      <c r="C440" s="272"/>
    </row>
    <row r="441" ht="28.5" customHeight="1" spans="1:3">
      <c r="A441" s="270"/>
      <c r="B441" s="271"/>
      <c r="C441" s="272"/>
    </row>
    <row r="442" ht="28.5" customHeight="1" spans="1:3">
      <c r="A442" s="270"/>
      <c r="B442" s="271"/>
      <c r="C442" s="272"/>
    </row>
    <row r="443" ht="28.5" customHeight="1" spans="1:3">
      <c r="A443" s="270"/>
      <c r="B443" s="271"/>
      <c r="C443" s="272"/>
    </row>
    <row r="444" ht="28.5" customHeight="1" spans="1:3">
      <c r="A444" s="270"/>
      <c r="B444" s="271"/>
      <c r="C444" s="272"/>
    </row>
    <row r="445" ht="28.5" customHeight="1" spans="1:3">
      <c r="A445" s="270"/>
      <c r="B445" s="271"/>
      <c r="C445" s="272"/>
    </row>
    <row r="446" ht="28.5" customHeight="1" spans="1:3">
      <c r="A446" s="270"/>
      <c r="B446" s="271"/>
      <c r="C446" s="272"/>
    </row>
    <row r="447" ht="28.5" customHeight="1" spans="1:3">
      <c r="A447" s="270"/>
      <c r="B447" s="271"/>
      <c r="C447" s="272"/>
    </row>
    <row r="448" ht="28.5" customHeight="1" spans="1:3">
      <c r="A448" s="270"/>
      <c r="B448" s="271"/>
      <c r="C448" s="272"/>
    </row>
    <row r="449" ht="28.5" customHeight="1" spans="1:3">
      <c r="A449" s="270"/>
      <c r="B449" s="271"/>
      <c r="C449" s="272"/>
    </row>
    <row r="450" ht="28.5" customHeight="1" spans="1:3">
      <c r="A450" s="270"/>
      <c r="B450" s="271"/>
      <c r="C450" s="272"/>
    </row>
    <row r="451" ht="28.5" customHeight="1" spans="1:3">
      <c r="A451" s="270"/>
      <c r="B451" s="271"/>
      <c r="C451" s="272"/>
    </row>
    <row r="452" ht="28.5" customHeight="1" spans="1:3">
      <c r="A452" s="270"/>
      <c r="B452" s="271"/>
      <c r="C452" s="272"/>
    </row>
    <row r="453" ht="28.5" customHeight="1" spans="1:3">
      <c r="A453" s="270"/>
      <c r="B453" s="271"/>
      <c r="C453" s="272"/>
    </row>
    <row r="454" ht="28.5" customHeight="1" spans="1:3">
      <c r="A454" s="270"/>
      <c r="B454" s="271"/>
      <c r="C454" s="272"/>
    </row>
    <row r="455" ht="28.5" customHeight="1" spans="1:3">
      <c r="A455" s="270"/>
      <c r="B455" s="271"/>
      <c r="C455" s="272"/>
    </row>
    <row r="456" ht="28.5" customHeight="1" spans="1:3">
      <c r="A456" s="270"/>
      <c r="B456" s="271"/>
      <c r="C456" s="272"/>
    </row>
    <row r="457" ht="28.5" customHeight="1" spans="1:3">
      <c r="A457" s="270"/>
      <c r="B457" s="271"/>
      <c r="C457" s="272"/>
    </row>
    <row r="458" ht="28.5" customHeight="1" spans="1:3">
      <c r="A458" s="270"/>
      <c r="B458" s="271"/>
      <c r="C458" s="272"/>
    </row>
    <row r="459" ht="28.5" customHeight="1" spans="1:3">
      <c r="A459" s="270"/>
      <c r="B459" s="271"/>
      <c r="C459" s="272"/>
    </row>
    <row r="460" ht="28.5" customHeight="1" spans="1:3">
      <c r="A460" s="270"/>
      <c r="B460" s="271"/>
      <c r="C460" s="272"/>
    </row>
    <row r="461" ht="28.5" customHeight="1" spans="1:3">
      <c r="A461" s="270"/>
      <c r="B461" s="271"/>
      <c r="C461" s="272"/>
    </row>
    <row r="462" ht="28.5" customHeight="1" spans="1:3">
      <c r="A462" s="270"/>
      <c r="B462" s="271"/>
      <c r="C462" s="272"/>
    </row>
    <row r="463" ht="28.5" customHeight="1" spans="1:3">
      <c r="A463" s="270"/>
      <c r="B463" s="271"/>
      <c r="C463" s="272"/>
    </row>
    <row r="464" ht="28.5" customHeight="1" spans="1:3">
      <c r="A464" s="270"/>
      <c r="B464" s="271"/>
      <c r="C464" s="272"/>
    </row>
    <row r="465" ht="28.5" customHeight="1" spans="1:3">
      <c r="A465" s="270"/>
      <c r="B465" s="271"/>
      <c r="C465" s="272"/>
    </row>
    <row r="466" ht="28.5" customHeight="1" spans="1:3">
      <c r="A466" s="270"/>
      <c r="B466" s="271"/>
      <c r="C466" s="272"/>
    </row>
    <row r="467" ht="28.5" customHeight="1" spans="1:3">
      <c r="A467" s="270"/>
      <c r="B467" s="271"/>
      <c r="C467" s="272"/>
    </row>
    <row r="468" ht="28.5" customHeight="1" spans="1:3">
      <c r="A468" s="270"/>
      <c r="B468" s="271"/>
      <c r="C468" s="272"/>
    </row>
    <row r="469" ht="28.5" customHeight="1" spans="1:3">
      <c r="A469" s="270"/>
      <c r="B469" s="271"/>
      <c r="C469" s="272"/>
    </row>
    <row r="470" ht="28.5" customHeight="1" spans="1:3">
      <c r="A470" s="270"/>
      <c r="B470" s="271"/>
      <c r="C470" s="272"/>
    </row>
    <row r="471" ht="28.5" customHeight="1" spans="1:3">
      <c r="A471" s="270"/>
      <c r="B471" s="271"/>
      <c r="C471" s="272"/>
    </row>
    <row r="472" ht="28.5" customHeight="1" spans="1:3">
      <c r="A472" s="270"/>
      <c r="B472" s="271"/>
      <c r="C472" s="272"/>
    </row>
    <row r="473" ht="28.5" customHeight="1" spans="1:3">
      <c r="A473" s="270"/>
      <c r="B473" s="271"/>
      <c r="C473" s="272"/>
    </row>
    <row r="474" ht="28.5" customHeight="1" spans="1:3">
      <c r="A474" s="270"/>
      <c r="B474" s="271"/>
      <c r="C474" s="272"/>
    </row>
    <row r="475" ht="28.5" customHeight="1" spans="1:3">
      <c r="A475" s="270"/>
      <c r="B475" s="271"/>
      <c r="C475" s="272"/>
    </row>
    <row r="476" ht="28.5" customHeight="1" spans="1:3">
      <c r="A476" s="270"/>
      <c r="B476" s="271"/>
      <c r="C476" s="272"/>
    </row>
    <row r="477" ht="28.5" customHeight="1" spans="1:3">
      <c r="A477" s="270"/>
      <c r="B477" s="271"/>
      <c r="C477" s="272"/>
    </row>
    <row r="478" ht="28.5" customHeight="1" spans="1:3">
      <c r="A478" s="270"/>
      <c r="B478" s="271"/>
      <c r="C478" s="272"/>
    </row>
    <row r="479" ht="28.5" customHeight="1" spans="1:3">
      <c r="A479" s="270"/>
      <c r="B479" s="271"/>
      <c r="C479" s="272"/>
    </row>
    <row r="480" ht="28.5" customHeight="1" spans="1:3">
      <c r="A480" s="270"/>
      <c r="B480" s="271"/>
      <c r="C480" s="272"/>
    </row>
    <row r="481" ht="28.5" customHeight="1" spans="1:3">
      <c r="A481" s="270"/>
      <c r="B481" s="271"/>
      <c r="C481" s="272"/>
    </row>
    <row r="482" ht="28.5" customHeight="1" spans="1:3">
      <c r="A482" s="270"/>
      <c r="B482" s="271"/>
      <c r="C482" s="272"/>
    </row>
    <row r="483" ht="28.5" customHeight="1" spans="1:3">
      <c r="A483" s="270"/>
      <c r="B483" s="271"/>
      <c r="C483" s="272"/>
    </row>
    <row r="484" ht="28.5" customHeight="1" spans="1:3">
      <c r="A484" s="270"/>
      <c r="B484" s="271"/>
      <c r="C484" s="272"/>
    </row>
    <row r="485" ht="28.5" customHeight="1" spans="1:3">
      <c r="A485" s="270"/>
      <c r="B485" s="271"/>
      <c r="C485" s="272"/>
    </row>
    <row r="486" ht="28.5" customHeight="1" spans="1:3">
      <c r="A486" s="270"/>
      <c r="B486" s="271"/>
      <c r="C486" s="272"/>
    </row>
    <row r="487" ht="28.5" customHeight="1" spans="1:3">
      <c r="A487" s="270"/>
      <c r="B487" s="271"/>
      <c r="C487" s="272"/>
    </row>
    <row r="488" ht="28.5" customHeight="1" spans="1:3">
      <c r="A488" s="270"/>
      <c r="B488" s="271"/>
      <c r="C488" s="272"/>
    </row>
    <row r="489" ht="28.5" customHeight="1" spans="1:3">
      <c r="A489" s="270"/>
      <c r="B489" s="271"/>
      <c r="C489" s="272"/>
    </row>
    <row r="490" ht="28.5" customHeight="1" spans="1:3">
      <c r="A490" s="270"/>
      <c r="B490" s="271"/>
      <c r="C490" s="272"/>
    </row>
    <row r="491" ht="28.5" customHeight="1" spans="1:3">
      <c r="A491" s="270"/>
      <c r="B491" s="271"/>
      <c r="C491" s="272"/>
    </row>
    <row r="492" ht="28.5" customHeight="1" spans="1:3">
      <c r="A492" s="270"/>
      <c r="B492" s="271"/>
      <c r="C492" s="272"/>
    </row>
    <row r="493" ht="28.5" customHeight="1" spans="1:3">
      <c r="A493" s="270"/>
      <c r="B493" s="271"/>
      <c r="C493" s="272"/>
    </row>
    <row r="494" ht="28.5" customHeight="1" spans="1:3">
      <c r="A494" s="270"/>
      <c r="B494" s="271"/>
      <c r="C494" s="272"/>
    </row>
    <row r="495" ht="28.5" customHeight="1" spans="1:3">
      <c r="A495" s="270"/>
      <c r="B495" s="271"/>
      <c r="C495" s="272"/>
    </row>
    <row r="496" ht="28.5" customHeight="1" spans="1:3">
      <c r="A496" s="270"/>
      <c r="B496" s="271"/>
      <c r="C496" s="272"/>
    </row>
    <row r="497" ht="28.5" customHeight="1" spans="1:3">
      <c r="A497" s="270"/>
      <c r="B497" s="271"/>
      <c r="C497" s="272"/>
    </row>
    <row r="498" ht="28.5" customHeight="1" spans="1:3">
      <c r="A498" s="270"/>
      <c r="B498" s="271"/>
      <c r="C498" s="272"/>
    </row>
    <row r="499" ht="28.5" customHeight="1" spans="1:3">
      <c r="A499" s="270"/>
      <c r="B499" s="271"/>
      <c r="C499" s="272"/>
    </row>
    <row r="500" ht="28.5" customHeight="1" spans="1:3">
      <c r="A500" s="270"/>
      <c r="B500" s="271"/>
      <c r="C500" s="272"/>
    </row>
    <row r="501" ht="28.5" customHeight="1" spans="1:3">
      <c r="A501" s="270"/>
      <c r="B501" s="271"/>
      <c r="C501" s="272"/>
    </row>
    <row r="502" ht="28.5" customHeight="1" spans="1:3">
      <c r="A502" s="270"/>
      <c r="B502" s="271"/>
      <c r="C502" s="272"/>
    </row>
    <row r="503" ht="28.5" customHeight="1" spans="1:3">
      <c r="A503" s="270"/>
      <c r="B503" s="271"/>
      <c r="C503" s="272"/>
    </row>
    <row r="504" ht="28.5" customHeight="1" spans="1:3">
      <c r="A504" s="270"/>
      <c r="B504" s="271"/>
      <c r="C504" s="272"/>
    </row>
    <row r="505" ht="28.5" customHeight="1" spans="1:3">
      <c r="A505" s="270"/>
      <c r="B505" s="271"/>
      <c r="C505" s="272"/>
    </row>
    <row r="506" ht="28.5" customHeight="1" spans="1:3">
      <c r="A506" s="270"/>
      <c r="B506" s="271"/>
      <c r="C506" s="272"/>
    </row>
    <row r="507" ht="28.5" customHeight="1" spans="1:3">
      <c r="A507" s="270"/>
      <c r="B507" s="271"/>
      <c r="C507" s="272"/>
    </row>
    <row r="508" ht="28.5" customHeight="1" spans="1:3">
      <c r="A508" s="270"/>
      <c r="B508" s="271"/>
      <c r="C508" s="272"/>
    </row>
    <row r="509" ht="28.5" customHeight="1" spans="1:3">
      <c r="A509" s="270"/>
      <c r="B509" s="271"/>
      <c r="C509" s="272"/>
    </row>
    <row r="510" ht="28.5" customHeight="1" spans="1:3">
      <c r="A510" s="270"/>
      <c r="B510" s="271"/>
      <c r="C510" s="272"/>
    </row>
    <row r="511" ht="28.5" customHeight="1" spans="1:3">
      <c r="A511" s="270"/>
      <c r="B511" s="271"/>
      <c r="C511" s="272"/>
    </row>
    <row r="512" ht="28.5" customHeight="1" spans="1:3">
      <c r="A512" s="270"/>
      <c r="B512" s="271"/>
      <c r="C512" s="272"/>
    </row>
    <row r="513" ht="28.5" customHeight="1" spans="1:3">
      <c r="A513" s="270"/>
      <c r="B513" s="271"/>
      <c r="C513" s="272"/>
    </row>
    <row r="514" ht="28.5" customHeight="1" spans="1:3">
      <c r="A514" s="270"/>
      <c r="B514" s="271"/>
      <c r="C514" s="272"/>
    </row>
    <row r="515" ht="28.5" customHeight="1" spans="1:3">
      <c r="A515" s="270"/>
      <c r="B515" s="271"/>
      <c r="C515" s="272"/>
    </row>
    <row r="516" ht="28.5" customHeight="1" spans="1:3">
      <c r="A516" s="270"/>
      <c r="B516" s="271"/>
      <c r="C516" s="272"/>
    </row>
    <row r="517" ht="28.5" customHeight="1" spans="1:3">
      <c r="A517" s="270"/>
      <c r="B517" s="271"/>
      <c r="C517" s="272"/>
    </row>
    <row r="518" ht="28.5" customHeight="1" spans="1:3">
      <c r="A518" s="270"/>
      <c r="B518" s="271"/>
      <c r="C518" s="272"/>
    </row>
    <row r="519" ht="28.5" customHeight="1" spans="1:3">
      <c r="A519" s="270"/>
      <c r="B519" s="271"/>
      <c r="C519" s="272"/>
    </row>
    <row r="520" ht="28.5" customHeight="1" spans="1:3">
      <c r="A520" s="270"/>
      <c r="B520" s="271"/>
      <c r="C520" s="272"/>
    </row>
    <row r="521" ht="28.5" customHeight="1" spans="1:3">
      <c r="A521" s="270"/>
      <c r="B521" s="271"/>
      <c r="C521" s="272"/>
    </row>
    <row r="522" ht="28.5" customHeight="1" spans="1:3">
      <c r="A522" s="270"/>
      <c r="B522" s="271"/>
      <c r="C522" s="272"/>
    </row>
    <row r="523" ht="28.5" customHeight="1" spans="1:3">
      <c r="A523" s="270"/>
      <c r="B523" s="271"/>
      <c r="C523" s="272"/>
    </row>
    <row r="524" ht="28.5" customHeight="1" spans="1:3">
      <c r="A524" s="270"/>
      <c r="B524" s="271"/>
      <c r="C524" s="272"/>
    </row>
    <row r="525" ht="28.5" customHeight="1" spans="1:3">
      <c r="A525" s="270"/>
      <c r="B525" s="271"/>
      <c r="C525" s="272"/>
    </row>
    <row r="526" ht="28.5" customHeight="1" spans="1:3">
      <c r="A526" s="270"/>
      <c r="B526" s="271"/>
      <c r="C526" s="272"/>
    </row>
    <row r="527" ht="28.5" customHeight="1" spans="1:3">
      <c r="A527" s="270"/>
      <c r="B527" s="271"/>
      <c r="C527" s="272"/>
    </row>
    <row r="528" ht="28.5" customHeight="1" spans="1:3">
      <c r="A528" s="270"/>
      <c r="B528" s="271"/>
      <c r="C528" s="272"/>
    </row>
    <row r="529" ht="28.5" customHeight="1" spans="1:3">
      <c r="A529" s="270"/>
      <c r="B529" s="271"/>
      <c r="C529" s="272"/>
    </row>
    <row r="530" ht="28.5" customHeight="1" spans="1:3">
      <c r="A530" s="270"/>
      <c r="B530" s="271"/>
      <c r="C530" s="272"/>
    </row>
    <row r="531" ht="28.5" customHeight="1" spans="1:3">
      <c r="A531" s="270"/>
      <c r="B531" s="271"/>
      <c r="C531" s="272"/>
    </row>
    <row r="532" ht="28.5" customHeight="1" spans="1:3">
      <c r="A532" s="270"/>
      <c r="B532" s="271"/>
      <c r="C532" s="272"/>
    </row>
    <row r="533" ht="28.5" customHeight="1" spans="1:3">
      <c r="A533" s="270"/>
      <c r="B533" s="271"/>
      <c r="C533" s="272"/>
    </row>
    <row r="534" ht="28.5" customHeight="1" spans="1:3">
      <c r="A534" s="270"/>
      <c r="B534" s="271"/>
      <c r="C534" s="272"/>
    </row>
    <row r="535" ht="28.5" customHeight="1" spans="1:3">
      <c r="A535" s="270"/>
      <c r="B535" s="271"/>
      <c r="C535" s="272"/>
    </row>
    <row r="536" ht="28.5" customHeight="1" spans="1:3">
      <c r="A536" s="270"/>
      <c r="B536" s="271"/>
      <c r="C536" s="272"/>
    </row>
    <row r="537" ht="28.5" customHeight="1" spans="1:3">
      <c r="A537" s="270"/>
      <c r="B537" s="271"/>
      <c r="C537" s="272"/>
    </row>
    <row r="538" ht="28.5" customHeight="1" spans="1:3">
      <c r="A538" s="270"/>
      <c r="B538" s="271"/>
      <c r="C538" s="272"/>
    </row>
    <row r="539" ht="28.5" customHeight="1" spans="1:3">
      <c r="A539" s="270"/>
      <c r="B539" s="271"/>
      <c r="C539" s="272"/>
    </row>
    <row r="540" ht="28.5" customHeight="1" spans="1:3">
      <c r="A540" s="270"/>
      <c r="B540" s="271"/>
      <c r="C540" s="272"/>
    </row>
    <row r="541" ht="28.5" customHeight="1" spans="1:3">
      <c r="A541" s="270"/>
      <c r="B541" s="271"/>
      <c r="C541" s="272"/>
    </row>
    <row r="542" ht="28.5" customHeight="1" spans="1:3">
      <c r="A542" s="270"/>
      <c r="B542" s="271"/>
      <c r="C542" s="272"/>
    </row>
    <row r="543" ht="28.5" customHeight="1" spans="1:3">
      <c r="A543" s="270"/>
      <c r="B543" s="271"/>
      <c r="C543" s="272"/>
    </row>
    <row r="544" ht="28.5" customHeight="1" spans="1:3">
      <c r="A544" s="270"/>
      <c r="B544" s="271"/>
      <c r="C544" s="272"/>
    </row>
    <row r="545" ht="28.5" customHeight="1" spans="1:3">
      <c r="A545" s="270"/>
      <c r="B545" s="271"/>
      <c r="C545" s="272"/>
    </row>
    <row r="546" ht="28.5" customHeight="1" spans="1:3">
      <c r="A546" s="270"/>
      <c r="B546" s="271"/>
      <c r="C546" s="272"/>
    </row>
    <row r="547" ht="28.5" customHeight="1" spans="1:3">
      <c r="A547" s="270"/>
      <c r="B547" s="271"/>
      <c r="C547" s="272"/>
    </row>
    <row r="548" ht="28.5" customHeight="1" spans="1:3">
      <c r="A548" s="270"/>
      <c r="B548" s="271"/>
      <c r="C548" s="272"/>
    </row>
    <row r="549" ht="28.5" customHeight="1" spans="1:3">
      <c r="A549" s="270"/>
      <c r="B549" s="271"/>
      <c r="C549" s="272"/>
    </row>
    <row r="550" ht="28.5" customHeight="1" spans="1:3">
      <c r="A550" s="270"/>
      <c r="B550" s="271"/>
      <c r="C550" s="272"/>
    </row>
    <row r="551" ht="28.5" customHeight="1" spans="1:3">
      <c r="A551" s="270"/>
      <c r="B551" s="271"/>
      <c r="C551" s="272"/>
    </row>
    <row r="552" ht="28.5" customHeight="1" spans="1:3">
      <c r="A552" s="270"/>
      <c r="B552" s="271"/>
      <c r="C552" s="272"/>
    </row>
    <row r="553" ht="28.5" customHeight="1" spans="1:3">
      <c r="A553" s="270"/>
      <c r="B553" s="271"/>
      <c r="C553" s="272"/>
    </row>
    <row r="554" ht="28.5" customHeight="1" spans="1:3">
      <c r="A554" s="270"/>
      <c r="B554" s="271"/>
      <c r="C554" s="272"/>
    </row>
    <row r="555" ht="28.5" customHeight="1" spans="1:3">
      <c r="A555" s="270"/>
      <c r="B555" s="271"/>
      <c r="C555" s="272"/>
    </row>
    <row r="556" ht="28.5" customHeight="1" spans="1:3">
      <c r="A556" s="270"/>
      <c r="B556" s="271"/>
      <c r="C556" s="272"/>
    </row>
    <row r="557" ht="28.5" customHeight="1" spans="1:3">
      <c r="A557" s="270"/>
      <c r="B557" s="271"/>
      <c r="C557" s="272"/>
    </row>
    <row r="558" ht="28.5" customHeight="1" spans="1:3">
      <c r="A558" s="270"/>
      <c r="B558" s="271"/>
      <c r="C558" s="272"/>
    </row>
    <row r="559" ht="28.5" customHeight="1" spans="1:3">
      <c r="A559" s="270"/>
      <c r="B559" s="271"/>
      <c r="C559" s="272"/>
    </row>
    <row r="560" ht="28.5" customHeight="1" spans="1:3">
      <c r="A560" s="270"/>
      <c r="B560" s="271"/>
      <c r="C560" s="272"/>
    </row>
    <row r="561" ht="28.5" customHeight="1" spans="1:3">
      <c r="A561" s="270"/>
      <c r="B561" s="271"/>
      <c r="C561" s="272"/>
    </row>
    <row r="562" ht="28.5" customHeight="1" spans="1:3">
      <c r="A562" s="270"/>
      <c r="B562" s="271"/>
      <c r="C562" s="272"/>
    </row>
    <row r="563" ht="28.5" customHeight="1" spans="1:3">
      <c r="A563" s="270"/>
      <c r="B563" s="271"/>
      <c r="C563" s="272"/>
    </row>
    <row r="564" ht="28.5" customHeight="1" spans="1:3">
      <c r="A564" s="270"/>
      <c r="B564" s="271"/>
      <c r="C564" s="272"/>
    </row>
    <row r="565" ht="28.5" customHeight="1" spans="1:3">
      <c r="A565" s="270"/>
      <c r="B565" s="271"/>
      <c r="C565" s="272"/>
    </row>
    <row r="566" ht="28.5" customHeight="1" spans="1:3">
      <c r="A566" s="270"/>
      <c r="B566" s="271"/>
      <c r="C566" s="272"/>
    </row>
    <row r="567" ht="28.5" customHeight="1" spans="1:3">
      <c r="A567" s="270"/>
      <c r="B567" s="271"/>
      <c r="C567" s="272"/>
    </row>
    <row r="568" ht="28.5" customHeight="1" spans="1:3">
      <c r="A568" s="270"/>
      <c r="B568" s="271"/>
      <c r="C568" s="272"/>
    </row>
    <row r="569" ht="28.5" customHeight="1" spans="1:3">
      <c r="A569" s="270"/>
      <c r="B569" s="271"/>
      <c r="C569" s="272"/>
    </row>
    <row r="570" ht="28.5" customHeight="1" spans="1:3">
      <c r="A570" s="270"/>
      <c r="B570" s="271"/>
      <c r="C570" s="272"/>
    </row>
    <row r="571" ht="28.5" customHeight="1" spans="1:3">
      <c r="A571" s="270"/>
      <c r="B571" s="271"/>
      <c r="C571" s="272"/>
    </row>
    <row r="572" ht="28.5" customHeight="1" spans="1:3">
      <c r="A572" s="270"/>
      <c r="B572" s="271"/>
      <c r="C572" s="272"/>
    </row>
    <row r="573" ht="28.5" customHeight="1" spans="1:3">
      <c r="A573" s="270"/>
      <c r="B573" s="271"/>
      <c r="C573" s="272"/>
    </row>
    <row r="574" ht="28.5" customHeight="1" spans="1:3">
      <c r="A574" s="270"/>
      <c r="B574" s="271"/>
      <c r="C574" s="272"/>
    </row>
    <row r="575" ht="28.5" customHeight="1" spans="1:3">
      <c r="A575" s="270"/>
      <c r="B575" s="271"/>
      <c r="C575" s="272"/>
    </row>
    <row r="576" ht="28.5" customHeight="1" spans="1:3">
      <c r="A576" s="270"/>
      <c r="B576" s="271"/>
      <c r="C576" s="272"/>
    </row>
    <row r="577" ht="28.5" customHeight="1" spans="1:3">
      <c r="A577" s="270"/>
      <c r="B577" s="271"/>
      <c r="C577" s="272"/>
    </row>
    <row r="578" ht="28.5" customHeight="1" spans="1:3">
      <c r="A578" s="270"/>
      <c r="B578" s="271"/>
      <c r="C578" s="272"/>
    </row>
    <row r="579" ht="28.5" customHeight="1" spans="1:3">
      <c r="A579" s="270"/>
      <c r="B579" s="271"/>
      <c r="C579" s="272"/>
    </row>
    <row r="580" ht="28.5" customHeight="1" spans="1:3">
      <c r="A580" s="270"/>
      <c r="B580" s="271"/>
      <c r="C580" s="272"/>
    </row>
    <row r="581" ht="28.5" customHeight="1" spans="1:3">
      <c r="A581" s="270"/>
      <c r="B581" s="271"/>
      <c r="C581" s="272"/>
    </row>
    <row r="582" ht="28.5" customHeight="1" spans="1:3">
      <c r="A582" s="270"/>
      <c r="B582" s="271"/>
      <c r="C582" s="272"/>
    </row>
    <row r="583" ht="28.5" customHeight="1" spans="1:3">
      <c r="A583" s="270"/>
      <c r="B583" s="271"/>
      <c r="C583" s="272"/>
    </row>
    <row r="584" ht="28.5" customHeight="1" spans="1:3">
      <c r="A584" s="270"/>
      <c r="B584" s="271"/>
      <c r="C584" s="272"/>
    </row>
    <row r="585" ht="28.5" customHeight="1" spans="1:3">
      <c r="A585" s="270"/>
      <c r="B585" s="271"/>
      <c r="C585" s="272"/>
    </row>
    <row r="586" ht="28.5" customHeight="1" spans="1:3">
      <c r="A586" s="270"/>
      <c r="B586" s="271"/>
      <c r="C586" s="272"/>
    </row>
    <row r="587" ht="28.5" customHeight="1" spans="1:3">
      <c r="A587" s="270"/>
      <c r="B587" s="271"/>
      <c r="C587" s="272"/>
    </row>
    <row r="588" ht="28.5" customHeight="1" spans="1:3">
      <c r="A588" s="270"/>
      <c r="B588" s="271"/>
      <c r="C588" s="272"/>
    </row>
    <row r="589" ht="28.5" customHeight="1" spans="1:3">
      <c r="A589" s="270"/>
      <c r="B589" s="271"/>
      <c r="C589" s="272"/>
    </row>
    <row r="590" ht="28.5" customHeight="1" spans="1:3">
      <c r="A590" s="270"/>
      <c r="B590" s="271"/>
      <c r="C590" s="272"/>
    </row>
    <row r="591" ht="28.5" customHeight="1" spans="1:3">
      <c r="A591" s="270"/>
      <c r="B591" s="271"/>
      <c r="C591" s="272"/>
    </row>
    <row r="592" ht="28.5" customHeight="1" spans="1:3">
      <c r="A592" s="270"/>
      <c r="B592" s="271"/>
      <c r="C592" s="272"/>
    </row>
    <row r="593" ht="28.5" customHeight="1" spans="1:3">
      <c r="A593" s="270"/>
      <c r="B593" s="271"/>
      <c r="C593" s="272"/>
    </row>
    <row r="594" ht="28.5" customHeight="1" spans="1:3">
      <c r="A594" s="270"/>
      <c r="B594" s="271"/>
      <c r="C594" s="272"/>
    </row>
    <row r="595" ht="28.5" customHeight="1" spans="1:3">
      <c r="A595" s="270"/>
      <c r="B595" s="271"/>
      <c r="C595" s="272"/>
    </row>
    <row r="596" ht="28.5" customHeight="1" spans="1:3">
      <c r="A596" s="270"/>
      <c r="B596" s="271"/>
      <c r="C596" s="272"/>
    </row>
    <row r="597" ht="28.5" customHeight="1" spans="1:3">
      <c r="A597" s="270"/>
      <c r="B597" s="271"/>
      <c r="C597" s="272"/>
    </row>
    <row r="598" ht="28.5" customHeight="1" spans="1:3">
      <c r="A598" s="270"/>
      <c r="B598" s="271"/>
      <c r="C598" s="272"/>
    </row>
    <row r="599" ht="28.5" customHeight="1" spans="1:3">
      <c r="A599" s="270"/>
      <c r="B599" s="271"/>
      <c r="C599" s="272"/>
    </row>
    <row r="600" ht="28.5" customHeight="1" spans="1:3">
      <c r="A600" s="270"/>
      <c r="B600" s="271"/>
      <c r="C600" s="272"/>
    </row>
    <row r="601" ht="28.5" customHeight="1" spans="1:3">
      <c r="A601" s="270"/>
      <c r="B601" s="271"/>
      <c r="C601" s="272"/>
    </row>
    <row r="602" ht="28.5" customHeight="1" spans="1:3">
      <c r="A602" s="270"/>
      <c r="B602" s="271"/>
      <c r="C602" s="272"/>
    </row>
    <row r="603" ht="28.5" customHeight="1" spans="1:3">
      <c r="A603" s="270"/>
      <c r="B603" s="271"/>
      <c r="C603" s="272"/>
    </row>
    <row r="604" ht="28.5" customHeight="1" spans="1:3">
      <c r="A604" s="270"/>
      <c r="B604" s="271"/>
      <c r="C604" s="272"/>
    </row>
    <row r="605" ht="28.5" customHeight="1" spans="1:3">
      <c r="A605" s="270"/>
      <c r="B605" s="271"/>
      <c r="C605" s="272"/>
    </row>
    <row r="606" ht="28.5" customHeight="1" spans="1:3">
      <c r="A606" s="270"/>
      <c r="B606" s="271"/>
      <c r="C606" s="272"/>
    </row>
    <row r="607" ht="28.5" customHeight="1" spans="1:3">
      <c r="A607" s="270"/>
      <c r="B607" s="271"/>
      <c r="C607" s="272"/>
    </row>
    <row r="608" ht="28.5" customHeight="1" spans="1:3">
      <c r="A608" s="270"/>
      <c r="B608" s="271"/>
      <c r="C608" s="272"/>
    </row>
    <row r="609" ht="28.5" customHeight="1" spans="1:3">
      <c r="A609" s="270"/>
      <c r="B609" s="271"/>
      <c r="C609" s="272"/>
    </row>
    <row r="610" ht="28.5" customHeight="1" spans="1:3">
      <c r="A610" s="270"/>
      <c r="B610" s="271"/>
      <c r="C610" s="272"/>
    </row>
    <row r="611" ht="28.5" customHeight="1" spans="1:3">
      <c r="A611" s="270"/>
      <c r="B611" s="271"/>
      <c r="C611" s="272"/>
    </row>
    <row r="612" ht="28.5" customHeight="1" spans="1:3">
      <c r="A612" s="270"/>
      <c r="B612" s="271"/>
      <c r="C612" s="272"/>
    </row>
    <row r="613" ht="28.5" customHeight="1" spans="1:3">
      <c r="A613" s="270"/>
      <c r="B613" s="271"/>
      <c r="C613" s="272"/>
    </row>
    <row r="614" ht="28.5" customHeight="1" spans="1:3">
      <c r="A614" s="270"/>
      <c r="B614" s="271"/>
      <c r="C614" s="272"/>
    </row>
    <row r="615" ht="28.5" customHeight="1" spans="1:3">
      <c r="A615" s="270"/>
      <c r="B615" s="271"/>
      <c r="C615" s="272"/>
    </row>
    <row r="616" ht="28.5" customHeight="1" spans="1:3">
      <c r="A616" s="270"/>
      <c r="B616" s="271"/>
      <c r="C616" s="272"/>
    </row>
    <row r="617" ht="28.5" customHeight="1" spans="1:3">
      <c r="A617" s="270"/>
      <c r="B617" s="271"/>
      <c r="C617" s="272"/>
    </row>
    <row r="618" ht="28.5" customHeight="1" spans="1:3">
      <c r="A618" s="270"/>
      <c r="B618" s="271"/>
      <c r="C618" s="272"/>
    </row>
    <row r="619" ht="28.5" customHeight="1" spans="1:3">
      <c r="A619" s="270"/>
      <c r="B619" s="271"/>
      <c r="C619" s="272"/>
    </row>
    <row r="620" ht="28.5" customHeight="1" spans="1:3">
      <c r="A620" s="270"/>
      <c r="B620" s="271"/>
      <c r="C620" s="272"/>
    </row>
    <row r="621" ht="28.5" customHeight="1" spans="1:3">
      <c r="A621" s="270"/>
      <c r="B621" s="271"/>
      <c r="C621" s="272"/>
    </row>
    <row r="622" ht="28.5" customHeight="1" spans="1:3">
      <c r="A622" s="270"/>
      <c r="B622" s="271"/>
      <c r="C622" s="272"/>
    </row>
    <row r="623" ht="28.5" customHeight="1" spans="1:3">
      <c r="A623" s="270"/>
      <c r="B623" s="271"/>
      <c r="C623" s="272"/>
    </row>
    <row r="624" ht="28.5" customHeight="1" spans="1:3">
      <c r="A624" s="270"/>
      <c r="B624" s="271"/>
      <c r="C624" s="272"/>
    </row>
    <row r="625" ht="28.5" customHeight="1" spans="1:3">
      <c r="A625" s="270"/>
      <c r="B625" s="271"/>
      <c r="C625" s="272"/>
    </row>
    <row r="626" ht="28.5" customHeight="1" spans="1:3">
      <c r="A626" s="270"/>
      <c r="B626" s="271"/>
      <c r="C626" s="272"/>
    </row>
    <row r="627" ht="28.5" customHeight="1" spans="1:3">
      <c r="A627" s="270"/>
      <c r="B627" s="271"/>
      <c r="C627" s="272"/>
    </row>
    <row r="628" ht="28.5" customHeight="1" spans="1:3">
      <c r="A628" s="270"/>
      <c r="B628" s="271"/>
      <c r="C628" s="272"/>
    </row>
    <row r="629" ht="28.5" customHeight="1" spans="1:3">
      <c r="A629" s="270"/>
      <c r="B629" s="271"/>
      <c r="C629" s="272"/>
    </row>
    <row r="630" ht="28.5" customHeight="1" spans="1:3">
      <c r="A630" s="270"/>
      <c r="B630" s="271"/>
      <c r="C630" s="272"/>
    </row>
    <row r="631" ht="28.5" customHeight="1" spans="1:3">
      <c r="A631" s="270"/>
      <c r="B631" s="271"/>
      <c r="C631" s="272"/>
    </row>
    <row r="632" ht="28.5" customHeight="1" spans="1:3">
      <c r="A632" s="270"/>
      <c r="B632" s="271"/>
      <c r="C632" s="272"/>
    </row>
    <row r="633" ht="28.5" customHeight="1" spans="1:3">
      <c r="A633" s="270"/>
      <c r="B633" s="271"/>
      <c r="C633" s="272"/>
    </row>
    <row r="634" ht="28.5" customHeight="1" spans="1:3">
      <c r="A634" s="270"/>
      <c r="B634" s="271"/>
      <c r="C634" s="272"/>
    </row>
    <row r="635" ht="28.5" customHeight="1" spans="1:3">
      <c r="A635" s="270"/>
      <c r="B635" s="271"/>
      <c r="C635" s="272"/>
    </row>
    <row r="636" ht="28.5" customHeight="1" spans="1:3">
      <c r="A636" s="270"/>
      <c r="B636" s="271"/>
      <c r="C636" s="272"/>
    </row>
    <row r="637" ht="28.5" customHeight="1" spans="1:3">
      <c r="A637" s="270"/>
      <c r="B637" s="271"/>
      <c r="C637" s="272"/>
    </row>
    <row r="638" ht="28.5" customHeight="1" spans="1:3">
      <c r="A638" s="270"/>
      <c r="B638" s="271"/>
      <c r="C638" s="272"/>
    </row>
    <row r="639" ht="28.5" customHeight="1" spans="1:3">
      <c r="A639" s="270"/>
      <c r="B639" s="271"/>
      <c r="C639" s="272"/>
    </row>
    <row r="640" ht="28.5" customHeight="1" spans="1:3">
      <c r="A640" s="270"/>
      <c r="B640" s="271"/>
      <c r="C640" s="272"/>
    </row>
    <row r="641" ht="28.5" customHeight="1" spans="1:3">
      <c r="A641" s="270"/>
      <c r="B641" s="271"/>
      <c r="C641" s="272"/>
    </row>
    <row r="642" ht="28.5" customHeight="1" spans="1:3">
      <c r="A642" s="270"/>
      <c r="B642" s="271"/>
      <c r="C642" s="272"/>
    </row>
    <row r="643" ht="28.5" customHeight="1" spans="1:3">
      <c r="A643" s="270"/>
      <c r="B643" s="271"/>
      <c r="C643" s="272"/>
    </row>
    <row r="644" ht="28.5" customHeight="1" spans="1:3">
      <c r="A644" s="270"/>
      <c r="B644" s="271"/>
      <c r="C644" s="272"/>
    </row>
    <row r="645" ht="28.5" customHeight="1" spans="1:3">
      <c r="A645" s="270"/>
      <c r="B645" s="271"/>
      <c r="C645" s="272"/>
    </row>
    <row r="646" ht="28.5" customHeight="1" spans="1:3">
      <c r="A646" s="270"/>
      <c r="B646" s="271"/>
      <c r="C646" s="272"/>
    </row>
    <row r="647" ht="28.5" customHeight="1" spans="1:3">
      <c r="A647" s="270"/>
      <c r="B647" s="271"/>
      <c r="C647" s="272"/>
    </row>
    <row r="648" ht="28.5" customHeight="1" spans="1:3">
      <c r="A648" s="270"/>
      <c r="B648" s="271"/>
      <c r="C648" s="272"/>
    </row>
    <row r="649" ht="28.5" customHeight="1" spans="1:3">
      <c r="A649" s="270"/>
      <c r="B649" s="271"/>
      <c r="C649" s="272"/>
    </row>
    <row r="650" ht="28.5" customHeight="1" spans="1:3">
      <c r="A650" s="270"/>
      <c r="B650" s="271"/>
      <c r="C650" s="272"/>
    </row>
    <row r="651" ht="28.5" customHeight="1" spans="1:3">
      <c r="A651" s="270"/>
      <c r="B651" s="271"/>
      <c r="C651" s="272"/>
    </row>
    <row r="652" ht="28.5" customHeight="1" spans="1:3">
      <c r="A652" s="270"/>
      <c r="B652" s="271"/>
      <c r="C652" s="272"/>
    </row>
    <row r="653" ht="28.5" customHeight="1" spans="1:3">
      <c r="A653" s="270"/>
      <c r="B653" s="271"/>
      <c r="C653" s="272"/>
    </row>
    <row r="654" ht="28.5" customHeight="1" spans="1:3">
      <c r="A654" s="270"/>
      <c r="B654" s="271"/>
      <c r="C654" s="272"/>
    </row>
    <row r="655" ht="28.5" customHeight="1" spans="1:3">
      <c r="A655" s="270"/>
      <c r="B655" s="271"/>
      <c r="C655" s="272"/>
    </row>
    <row r="656" ht="28.5" customHeight="1" spans="1:3">
      <c r="A656" s="270"/>
      <c r="B656" s="271"/>
      <c r="C656" s="272"/>
    </row>
    <row r="657" ht="28.5" customHeight="1" spans="1:3">
      <c r="A657" s="270"/>
      <c r="B657" s="271"/>
      <c r="C657" s="272"/>
    </row>
    <row r="658" ht="28.5" customHeight="1" spans="1:3">
      <c r="A658" s="270"/>
      <c r="B658" s="271"/>
      <c r="C658" s="272"/>
    </row>
    <row r="659" ht="28.5" customHeight="1" spans="1:3">
      <c r="A659" s="270"/>
      <c r="B659" s="271"/>
      <c r="C659" s="272"/>
    </row>
    <row r="660" ht="28.5" customHeight="1" spans="1:3">
      <c r="A660" s="270"/>
      <c r="B660" s="271"/>
      <c r="C660" s="272"/>
    </row>
    <row r="661" ht="28.5" customHeight="1" spans="1:3">
      <c r="A661" s="270"/>
      <c r="B661" s="271"/>
      <c r="C661" s="272"/>
    </row>
    <row r="662" ht="28.5" customHeight="1" spans="1:3">
      <c r="A662" s="270"/>
      <c r="B662" s="271"/>
      <c r="C662" s="272"/>
    </row>
    <row r="663" ht="28.5" customHeight="1" spans="1:3">
      <c r="A663" s="270"/>
      <c r="B663" s="271"/>
      <c r="C663" s="272"/>
    </row>
    <row r="664" ht="28.5" customHeight="1" spans="1:3">
      <c r="A664" s="270"/>
      <c r="B664" s="271"/>
      <c r="C664" s="272"/>
    </row>
    <row r="665" ht="28.5" customHeight="1" spans="1:3">
      <c r="A665" s="270"/>
      <c r="B665" s="271"/>
      <c r="C665" s="272"/>
    </row>
    <row r="666" ht="28.5" customHeight="1" spans="1:3">
      <c r="A666" s="270"/>
      <c r="B666" s="271"/>
      <c r="C666" s="272"/>
    </row>
    <row r="667" ht="28.5" customHeight="1" spans="1:3">
      <c r="A667" s="270"/>
      <c r="B667" s="271"/>
      <c r="C667" s="272"/>
    </row>
    <row r="668" ht="28.5" customHeight="1" spans="1:3">
      <c r="A668" s="270"/>
      <c r="B668" s="271"/>
      <c r="C668" s="272"/>
    </row>
    <row r="669" ht="28.5" customHeight="1" spans="1:3">
      <c r="A669" s="270"/>
      <c r="B669" s="271"/>
      <c r="C669" s="272"/>
    </row>
    <row r="670" ht="28.5" customHeight="1" spans="1:3">
      <c r="A670" s="270"/>
      <c r="B670" s="271"/>
      <c r="C670" s="272"/>
    </row>
    <row r="671" ht="28.5" customHeight="1" spans="1:3">
      <c r="A671" s="270"/>
      <c r="B671" s="271"/>
      <c r="C671" s="272"/>
    </row>
    <row r="672" ht="28.5" customHeight="1" spans="1:3">
      <c r="A672" s="270"/>
      <c r="B672" s="271"/>
      <c r="C672" s="272"/>
    </row>
    <row r="673" ht="28.5" customHeight="1" spans="1:3">
      <c r="A673" s="270"/>
      <c r="B673" s="271"/>
      <c r="C673" s="272"/>
    </row>
    <row r="674" ht="28.5" customHeight="1" spans="1:3">
      <c r="A674" s="270"/>
      <c r="B674" s="271"/>
      <c r="C674" s="272"/>
    </row>
    <row r="675" ht="28.5" customHeight="1" spans="1:3">
      <c r="A675" s="270"/>
      <c r="B675" s="271"/>
      <c r="C675" s="272"/>
    </row>
    <row r="676" ht="28.5" customHeight="1" spans="1:3">
      <c r="A676" s="270"/>
      <c r="B676" s="271"/>
      <c r="C676" s="272"/>
    </row>
    <row r="677" ht="28.5" customHeight="1" spans="1:3">
      <c r="A677" s="270"/>
      <c r="B677" s="271"/>
      <c r="C677" s="272"/>
    </row>
    <row r="678" ht="28.5" customHeight="1" spans="1:3">
      <c r="A678" s="270"/>
      <c r="B678" s="271"/>
      <c r="C678" s="272"/>
    </row>
    <row r="679" ht="28.5" customHeight="1" spans="1:3">
      <c r="A679" s="270"/>
      <c r="B679" s="271"/>
      <c r="C679" s="272"/>
    </row>
    <row r="680" ht="28.5" customHeight="1" spans="1:3">
      <c r="A680" s="270"/>
      <c r="B680" s="271"/>
      <c r="C680" s="272"/>
    </row>
    <row r="681" ht="28.5" customHeight="1" spans="1:3">
      <c r="A681" s="270"/>
      <c r="B681" s="271"/>
      <c r="C681" s="272"/>
    </row>
    <row r="682" ht="28.5" customHeight="1" spans="1:3">
      <c r="A682" s="270"/>
      <c r="B682" s="271"/>
      <c r="C682" s="272"/>
    </row>
    <row r="683" ht="28.5" customHeight="1" spans="1:3">
      <c r="A683" s="270"/>
      <c r="B683" s="271"/>
      <c r="C683" s="272"/>
    </row>
    <row r="684" ht="28.5" customHeight="1" spans="1:3">
      <c r="A684" s="270"/>
      <c r="B684" s="271"/>
      <c r="C684" s="272"/>
    </row>
    <row r="685" ht="28.5" customHeight="1" spans="1:3">
      <c r="A685" s="270"/>
      <c r="B685" s="271"/>
      <c r="C685" s="272"/>
    </row>
    <row r="686" ht="28.5" customHeight="1" spans="1:3">
      <c r="A686" s="270"/>
      <c r="B686" s="271"/>
      <c r="C686" s="272"/>
    </row>
    <row r="687" ht="28.5" customHeight="1" spans="1:3">
      <c r="A687" s="270"/>
      <c r="B687" s="271"/>
      <c r="C687" s="272"/>
    </row>
    <row r="688" ht="28.5" customHeight="1" spans="1:3">
      <c r="A688" s="270"/>
      <c r="B688" s="271"/>
      <c r="C688" s="272"/>
    </row>
    <row r="689" ht="28.5" customHeight="1" spans="1:3">
      <c r="A689" s="270"/>
      <c r="B689" s="271"/>
      <c r="C689" s="272"/>
    </row>
    <row r="690" ht="28.5" customHeight="1" spans="1:3">
      <c r="A690" s="270"/>
      <c r="B690" s="271"/>
      <c r="C690" s="272"/>
    </row>
    <row r="691" ht="28.5" customHeight="1" spans="1:3">
      <c r="A691" s="270"/>
      <c r="B691" s="271"/>
      <c r="C691" s="272"/>
    </row>
    <row r="692" ht="28.5" customHeight="1" spans="1:3">
      <c r="A692" s="270"/>
      <c r="B692" s="271"/>
      <c r="C692" s="272"/>
    </row>
    <row r="693" ht="28.5" customHeight="1" spans="1:3">
      <c r="A693" s="270"/>
      <c r="B693" s="271"/>
      <c r="C693" s="272"/>
    </row>
    <row r="694" ht="28.5" customHeight="1" spans="1:3">
      <c r="A694" s="270"/>
      <c r="B694" s="271"/>
      <c r="C694" s="272"/>
    </row>
    <row r="695" ht="28.5" customHeight="1" spans="1:3">
      <c r="A695" s="270"/>
      <c r="B695" s="271"/>
      <c r="C695" s="272"/>
    </row>
    <row r="696" ht="28.5" customHeight="1" spans="1:3">
      <c r="A696" s="270"/>
      <c r="B696" s="271"/>
      <c r="C696" s="272"/>
    </row>
    <row r="697" ht="28.5" customHeight="1" spans="1:3">
      <c r="A697" s="270"/>
      <c r="B697" s="271"/>
      <c r="C697" s="272"/>
    </row>
    <row r="698" ht="28.5" customHeight="1" spans="1:3">
      <c r="A698" s="270"/>
      <c r="B698" s="271"/>
      <c r="C698" s="272"/>
    </row>
    <row r="699" ht="28.5" customHeight="1" spans="1:3">
      <c r="A699" s="270"/>
      <c r="B699" s="271"/>
      <c r="C699" s="272"/>
    </row>
    <row r="700" ht="28.5" customHeight="1" spans="1:3">
      <c r="A700" s="270"/>
      <c r="B700" s="271"/>
      <c r="C700" s="272"/>
    </row>
    <row r="701" ht="28.5" customHeight="1" spans="1:3">
      <c r="A701" s="270"/>
      <c r="B701" s="271"/>
      <c r="C701" s="272"/>
    </row>
    <row r="702" ht="28.5" customHeight="1" spans="1:3">
      <c r="A702" s="270"/>
      <c r="B702" s="271"/>
      <c r="C702" s="272"/>
    </row>
    <row r="703" ht="28.5" customHeight="1" spans="1:3">
      <c r="A703" s="270"/>
      <c r="B703" s="271"/>
      <c r="C703" s="272"/>
    </row>
    <row r="704" ht="28.5" customHeight="1" spans="1:3">
      <c r="A704" s="270"/>
      <c r="B704" s="271"/>
      <c r="C704" s="272"/>
    </row>
    <row r="705" ht="28.5" customHeight="1" spans="1:3">
      <c r="A705" s="270"/>
      <c r="B705" s="271"/>
      <c r="C705" s="272"/>
    </row>
    <row r="706" ht="28.5" customHeight="1" spans="1:3">
      <c r="A706" s="270"/>
      <c r="B706" s="271"/>
      <c r="C706" s="272"/>
    </row>
    <row r="707" ht="28.5" customHeight="1" spans="1:3">
      <c r="A707" s="270"/>
      <c r="B707" s="271"/>
      <c r="C707" s="272"/>
    </row>
    <row r="708" ht="28.5" customHeight="1" spans="1:3">
      <c r="A708" s="270"/>
      <c r="B708" s="271"/>
      <c r="C708" s="272"/>
    </row>
    <row r="709" ht="28.5" customHeight="1" spans="1:3">
      <c r="A709" s="270"/>
      <c r="B709" s="271"/>
      <c r="C709" s="272"/>
    </row>
    <row r="710" ht="28.5" customHeight="1" spans="1:3">
      <c r="A710" s="270"/>
      <c r="B710" s="271"/>
      <c r="C710" s="272"/>
    </row>
    <row r="711" ht="28.5" customHeight="1" spans="1:3">
      <c r="A711" s="270"/>
      <c r="B711" s="271"/>
      <c r="C711" s="272"/>
    </row>
    <row r="712" ht="28.5" customHeight="1" spans="1:3">
      <c r="A712" s="270"/>
      <c r="B712" s="271"/>
      <c r="C712" s="272"/>
    </row>
    <row r="713" ht="28.5" customHeight="1" spans="1:3">
      <c r="A713" s="270"/>
      <c r="B713" s="271"/>
      <c r="C713" s="272"/>
    </row>
    <row r="714" ht="28.5" customHeight="1" spans="1:3">
      <c r="A714" s="270"/>
      <c r="B714" s="271"/>
      <c r="C714" s="272"/>
    </row>
    <row r="715" ht="28.5" customHeight="1" spans="1:3">
      <c r="A715" s="270"/>
      <c r="B715" s="271"/>
      <c r="C715" s="272"/>
    </row>
    <row r="716" ht="28.5" customHeight="1" spans="1:3">
      <c r="A716" s="270"/>
      <c r="B716" s="271"/>
      <c r="C716" s="272"/>
    </row>
    <row r="717" ht="28.5" customHeight="1" spans="1:3">
      <c r="A717" s="270"/>
      <c r="B717" s="271"/>
      <c r="C717" s="272"/>
    </row>
    <row r="718" ht="28.5" customHeight="1" spans="1:3">
      <c r="A718" s="270"/>
      <c r="B718" s="271"/>
      <c r="C718" s="272"/>
    </row>
    <row r="719" ht="28.5" customHeight="1" spans="1:3">
      <c r="A719" s="270"/>
      <c r="B719" s="271"/>
      <c r="C719" s="272"/>
    </row>
    <row r="720" ht="28.5" customHeight="1" spans="1:3">
      <c r="A720" s="270"/>
      <c r="B720" s="271"/>
      <c r="C720" s="272"/>
    </row>
    <row r="721" ht="28.5" customHeight="1" spans="1:3">
      <c r="A721" s="270"/>
      <c r="B721" s="271"/>
      <c r="C721" s="272"/>
    </row>
    <row r="722" ht="28.5" customHeight="1" spans="1:3">
      <c r="A722" s="270"/>
      <c r="B722" s="271"/>
      <c r="C722" s="272"/>
    </row>
    <row r="723" ht="28.5" customHeight="1" spans="1:3">
      <c r="A723" s="270"/>
      <c r="B723" s="271"/>
      <c r="C723" s="272"/>
    </row>
    <row r="724" ht="28.5" customHeight="1" spans="1:3">
      <c r="A724" s="270"/>
      <c r="B724" s="271"/>
      <c r="C724" s="272"/>
    </row>
    <row r="725" ht="28.5" customHeight="1" spans="1:3">
      <c r="A725" s="270"/>
      <c r="B725" s="271"/>
      <c r="C725" s="272"/>
    </row>
    <row r="726" ht="28.5" customHeight="1" spans="1:3">
      <c r="A726" s="270"/>
      <c r="B726" s="271"/>
      <c r="C726" s="272"/>
    </row>
    <row r="727" ht="28.5" customHeight="1" spans="1:3">
      <c r="A727" s="270"/>
      <c r="B727" s="271"/>
      <c r="C727" s="272"/>
    </row>
    <row r="728" ht="28.5" customHeight="1" spans="1:3">
      <c r="A728" s="270"/>
      <c r="B728" s="271"/>
      <c r="C728" s="272"/>
    </row>
    <row r="729" ht="28.5" customHeight="1" spans="1:3">
      <c r="A729" s="270"/>
      <c r="B729" s="271"/>
      <c r="C729" s="272"/>
    </row>
    <row r="730" ht="28.5" customHeight="1" spans="1:3">
      <c r="A730" s="270"/>
      <c r="B730" s="271"/>
      <c r="C730" s="272"/>
    </row>
    <row r="731" ht="28.5" customHeight="1" spans="1:3">
      <c r="A731" s="270"/>
      <c r="B731" s="271"/>
      <c r="C731" s="272"/>
    </row>
    <row r="732" ht="28.5" customHeight="1" spans="1:3">
      <c r="A732" s="270"/>
      <c r="B732" s="271"/>
      <c r="C732" s="272"/>
    </row>
    <row r="733" ht="28.5" customHeight="1" spans="1:3">
      <c r="A733" s="270"/>
      <c r="B733" s="271"/>
      <c r="C733" s="272"/>
    </row>
    <row r="734" ht="28.5" customHeight="1" spans="1:3">
      <c r="A734" s="270"/>
      <c r="B734" s="271"/>
      <c r="C734" s="272"/>
    </row>
    <row r="735" ht="28.5" customHeight="1" spans="1:3">
      <c r="A735" s="270"/>
      <c r="B735" s="271"/>
      <c r="C735" s="272"/>
    </row>
    <row r="736" ht="28.5" customHeight="1" spans="1:3">
      <c r="A736" s="270"/>
      <c r="B736" s="271"/>
      <c r="C736" s="272"/>
    </row>
    <row r="737" ht="28.5" customHeight="1" spans="1:3">
      <c r="A737" s="270"/>
      <c r="B737" s="271"/>
      <c r="C737" s="272"/>
    </row>
    <row r="738" ht="28.5" customHeight="1" spans="1:3">
      <c r="A738" s="270"/>
      <c r="B738" s="271"/>
      <c r="C738" s="272"/>
    </row>
    <row r="739" ht="28.5" customHeight="1" spans="1:3">
      <c r="A739" s="270"/>
      <c r="B739" s="271"/>
      <c r="C739" s="272"/>
    </row>
    <row r="740" ht="28.5" customHeight="1" spans="1:3">
      <c r="A740" s="270"/>
      <c r="B740" s="271"/>
      <c r="C740" s="272"/>
    </row>
    <row r="741" ht="28.5" customHeight="1" spans="1:3">
      <c r="A741" s="270"/>
      <c r="B741" s="271"/>
      <c r="C741" s="272"/>
    </row>
    <row r="742" ht="28.5" customHeight="1" spans="1:3">
      <c r="A742" s="270"/>
      <c r="B742" s="271"/>
      <c r="C742" s="272"/>
    </row>
    <row r="743" ht="28.5" customHeight="1" spans="1:3">
      <c r="A743" s="270"/>
      <c r="B743" s="271"/>
      <c r="C743" s="272"/>
    </row>
    <row r="744" ht="28.5" customHeight="1" spans="1:3">
      <c r="A744" s="270"/>
      <c r="B744" s="271"/>
      <c r="C744" s="272"/>
    </row>
    <row r="745" ht="28.5" customHeight="1" spans="1:3">
      <c r="A745" s="270"/>
      <c r="B745" s="271"/>
      <c r="C745" s="272"/>
    </row>
    <row r="746" ht="28.5" customHeight="1" spans="1:3">
      <c r="A746" s="270"/>
      <c r="B746" s="271"/>
      <c r="C746" s="272"/>
    </row>
    <row r="747" ht="28.5" customHeight="1" spans="1:3">
      <c r="A747" s="270"/>
      <c r="B747" s="271"/>
      <c r="C747" s="272"/>
    </row>
    <row r="748" ht="28.5" customHeight="1" spans="1:3">
      <c r="A748" s="270"/>
      <c r="B748" s="271"/>
      <c r="C748" s="272"/>
    </row>
    <row r="749" ht="28.5" customHeight="1" spans="1:3">
      <c r="A749" s="270"/>
      <c r="B749" s="271"/>
      <c r="C749" s="272"/>
    </row>
    <row r="750" ht="28.5" customHeight="1" spans="1:3">
      <c r="A750" s="270"/>
      <c r="B750" s="271"/>
      <c r="C750" s="272"/>
    </row>
    <row r="751" ht="28.5" customHeight="1" spans="1:3">
      <c r="A751" s="270"/>
      <c r="B751" s="271"/>
      <c r="C751" s="272"/>
    </row>
    <row r="752" ht="28.5" customHeight="1" spans="1:3">
      <c r="A752" s="270"/>
      <c r="B752" s="271"/>
      <c r="C752" s="272"/>
    </row>
    <row r="753" ht="28.5" customHeight="1" spans="1:3">
      <c r="A753" s="270"/>
      <c r="B753" s="271"/>
      <c r="C753" s="272"/>
    </row>
    <row r="754" ht="28.5" customHeight="1" spans="1:3">
      <c r="A754" s="270"/>
      <c r="B754" s="271"/>
      <c r="C754" s="272"/>
    </row>
    <row r="755" ht="28.5" customHeight="1" spans="1:3">
      <c r="A755" s="270"/>
      <c r="B755" s="271"/>
      <c r="C755" s="272"/>
    </row>
    <row r="756" ht="28.5" customHeight="1" spans="1:3">
      <c r="A756" s="270"/>
      <c r="B756" s="271"/>
      <c r="C756" s="272"/>
    </row>
    <row r="757" ht="28.5" customHeight="1" spans="1:3">
      <c r="A757" s="270"/>
      <c r="B757" s="271"/>
      <c r="C757" s="272"/>
    </row>
    <row r="758" ht="28.5" customHeight="1" spans="1:3">
      <c r="A758" s="270"/>
      <c r="B758" s="271"/>
      <c r="C758" s="272"/>
    </row>
    <row r="759" ht="28.5" customHeight="1" spans="1:3">
      <c r="A759" s="270"/>
      <c r="B759" s="271"/>
      <c r="C759" s="272"/>
    </row>
    <row r="760" ht="28.5" customHeight="1" spans="1:3">
      <c r="A760" s="270"/>
      <c r="B760" s="271"/>
      <c r="C760" s="272"/>
    </row>
    <row r="761" ht="28.5" customHeight="1" spans="1:3">
      <c r="A761" s="270"/>
      <c r="B761" s="271"/>
      <c r="C761" s="272"/>
    </row>
    <row r="762" ht="28.5" customHeight="1" spans="1:3">
      <c r="A762" s="270"/>
      <c r="B762" s="271"/>
      <c r="C762" s="272"/>
    </row>
    <row r="763" ht="28.5" customHeight="1" spans="1:3">
      <c r="A763" s="270"/>
      <c r="B763" s="271"/>
      <c r="C763" s="272"/>
    </row>
    <row r="764" ht="28.5" customHeight="1" spans="1:3">
      <c r="A764" s="270"/>
      <c r="B764" s="271"/>
      <c r="C764" s="272"/>
    </row>
    <row r="765" ht="28.5" customHeight="1" spans="1:3">
      <c r="A765" s="270"/>
      <c r="B765" s="271"/>
      <c r="C765" s="272"/>
    </row>
    <row r="766" ht="28.5" customHeight="1" spans="1:3">
      <c r="A766" s="270"/>
      <c r="B766" s="271"/>
      <c r="C766" s="272"/>
    </row>
    <row r="767" ht="28.5" customHeight="1" spans="1:3">
      <c r="A767" s="270"/>
      <c r="B767" s="271"/>
      <c r="C767" s="272"/>
    </row>
    <row r="768" ht="28.5" customHeight="1" spans="1:3">
      <c r="A768" s="270"/>
      <c r="B768" s="271"/>
      <c r="C768" s="272"/>
    </row>
    <row r="769" ht="28.5" customHeight="1" spans="1:3">
      <c r="A769" s="270"/>
      <c r="B769" s="271"/>
      <c r="C769" s="272"/>
    </row>
    <row r="770" ht="28.5" customHeight="1" spans="1:3">
      <c r="A770" s="270"/>
      <c r="B770" s="271"/>
      <c r="C770" s="272"/>
    </row>
    <row r="771" ht="28.5" customHeight="1" spans="1:3">
      <c r="A771" s="270"/>
      <c r="B771" s="271"/>
      <c r="C771" s="272"/>
    </row>
    <row r="772" ht="28.5" customHeight="1" spans="1:3">
      <c r="A772" s="270"/>
      <c r="B772" s="271"/>
      <c r="C772" s="272"/>
    </row>
    <row r="773" ht="28.5" customHeight="1" spans="1:3">
      <c r="A773" s="270"/>
      <c r="B773" s="271"/>
      <c r="C773" s="272"/>
    </row>
    <row r="774" ht="28.5" customHeight="1" spans="1:3">
      <c r="A774" s="270"/>
      <c r="B774" s="271"/>
      <c r="C774" s="272"/>
    </row>
    <row r="775" ht="28.5" customHeight="1" spans="1:3">
      <c r="A775" s="270"/>
      <c r="B775" s="271"/>
      <c r="C775" s="272"/>
    </row>
    <row r="776" ht="28.5" customHeight="1" spans="1:3">
      <c r="A776" s="270"/>
      <c r="B776" s="271"/>
      <c r="C776" s="272"/>
    </row>
    <row r="777" ht="28.5" customHeight="1" spans="1:3">
      <c r="A777" s="270"/>
      <c r="B777" s="271"/>
      <c r="C777" s="272"/>
    </row>
    <row r="778" ht="28.5" customHeight="1" spans="1:3">
      <c r="A778" s="270"/>
      <c r="B778" s="271"/>
      <c r="C778" s="272"/>
    </row>
    <row r="779" ht="28.5" customHeight="1" spans="1:3">
      <c r="A779" s="270"/>
      <c r="B779" s="271"/>
      <c r="C779" s="272"/>
    </row>
    <row r="780" ht="28.5" customHeight="1" spans="1:3">
      <c r="A780" s="270"/>
      <c r="B780" s="271"/>
      <c r="C780" s="272"/>
    </row>
    <row r="781" ht="28.5" customHeight="1" spans="1:3">
      <c r="A781" s="270"/>
      <c r="B781" s="271"/>
      <c r="C781" s="272"/>
    </row>
    <row r="782" ht="28.5" customHeight="1" spans="1:3">
      <c r="A782" s="270"/>
      <c r="B782" s="271"/>
      <c r="C782" s="272"/>
    </row>
    <row r="783" ht="28.5" customHeight="1" spans="1:3">
      <c r="A783" s="270"/>
      <c r="B783" s="271"/>
      <c r="C783" s="272"/>
    </row>
    <row r="784" ht="28.5" customHeight="1" spans="1:3">
      <c r="A784" s="270"/>
      <c r="B784" s="271"/>
      <c r="C784" s="272"/>
    </row>
    <row r="785" ht="28.5" customHeight="1" spans="1:3">
      <c r="A785" s="270"/>
      <c r="B785" s="271"/>
      <c r="C785" s="272"/>
    </row>
    <row r="786" ht="28.5" customHeight="1" spans="1:3">
      <c r="A786" s="270"/>
      <c r="B786" s="271"/>
      <c r="C786" s="272"/>
    </row>
    <row r="787" ht="28.5" customHeight="1" spans="1:3">
      <c r="A787" s="270"/>
      <c r="B787" s="271"/>
      <c r="C787" s="272"/>
    </row>
    <row r="788" ht="28.5" customHeight="1" spans="1:3">
      <c r="A788" s="270"/>
      <c r="B788" s="271"/>
      <c r="C788" s="272"/>
    </row>
    <row r="789" ht="28.5" customHeight="1" spans="1:3">
      <c r="A789" s="270"/>
      <c r="B789" s="271"/>
      <c r="C789" s="272"/>
    </row>
    <row r="790" ht="28.5" customHeight="1" spans="1:3">
      <c r="A790" s="270"/>
      <c r="B790" s="271"/>
      <c r="C790" s="272"/>
    </row>
    <row r="791" ht="28.5" customHeight="1" spans="1:3">
      <c r="A791" s="270"/>
      <c r="B791" s="271"/>
      <c r="C791" s="272"/>
    </row>
    <row r="792" ht="28.5" customHeight="1" spans="1:3">
      <c r="A792" s="270"/>
      <c r="B792" s="271"/>
      <c r="C792" s="272"/>
    </row>
    <row r="793" ht="28.5" customHeight="1" spans="1:3">
      <c r="A793" s="270"/>
      <c r="B793" s="271"/>
      <c r="C793" s="272"/>
    </row>
    <row r="794" ht="28.5" customHeight="1" spans="1:3">
      <c r="A794" s="270"/>
      <c r="B794" s="271"/>
      <c r="C794" s="272"/>
    </row>
    <row r="795" ht="28.5" customHeight="1" spans="1:3">
      <c r="A795" s="270"/>
      <c r="B795" s="271"/>
      <c r="C795" s="272"/>
    </row>
    <row r="796" ht="28.5" customHeight="1" spans="1:3">
      <c r="A796" s="270"/>
      <c r="B796" s="271"/>
      <c r="C796" s="272"/>
    </row>
    <row r="797" ht="28.5" customHeight="1" spans="1:3">
      <c r="A797" s="270"/>
      <c r="B797" s="271"/>
      <c r="C797" s="272"/>
    </row>
    <row r="798" ht="28.5" customHeight="1" spans="1:3">
      <c r="A798" s="270"/>
      <c r="B798" s="271"/>
      <c r="C798" s="272"/>
    </row>
    <row r="799" ht="28.5" customHeight="1" spans="1:3">
      <c r="A799" s="270"/>
      <c r="B799" s="271"/>
      <c r="C799" s="272"/>
    </row>
    <row r="800" ht="28.5" customHeight="1" spans="1:3">
      <c r="A800" s="270"/>
      <c r="B800" s="271"/>
      <c r="C800" s="272"/>
    </row>
    <row r="801" ht="28.5" customHeight="1" spans="1:3">
      <c r="A801" s="270"/>
      <c r="B801" s="271"/>
      <c r="C801" s="272"/>
    </row>
    <row r="802" ht="28.5" customHeight="1" spans="1:3">
      <c r="A802" s="270"/>
      <c r="B802" s="271"/>
      <c r="C802" s="272"/>
    </row>
    <row r="803" ht="28.5" customHeight="1" spans="1:3">
      <c r="A803" s="270"/>
      <c r="B803" s="271"/>
      <c r="C803" s="272"/>
    </row>
    <row r="804" ht="28.5" customHeight="1" spans="1:3">
      <c r="A804" s="270"/>
      <c r="B804" s="271"/>
      <c r="C804" s="272"/>
    </row>
    <row r="805" ht="28.5" customHeight="1" spans="1:3">
      <c r="A805" s="270"/>
      <c r="B805" s="271"/>
      <c r="C805" s="272"/>
    </row>
    <row r="806" ht="28.5" customHeight="1" spans="1:3">
      <c r="A806" s="270"/>
      <c r="B806" s="271"/>
      <c r="C806" s="272"/>
    </row>
    <row r="807" ht="28.5" customHeight="1" spans="1:3">
      <c r="A807" s="270"/>
      <c r="B807" s="271"/>
      <c r="C807" s="272"/>
    </row>
    <row r="808" ht="28.5" customHeight="1" spans="1:3">
      <c r="A808" s="270"/>
      <c r="B808" s="271"/>
      <c r="C808" s="272"/>
    </row>
    <row r="809" ht="28.5" customHeight="1" spans="1:3">
      <c r="A809" s="270"/>
      <c r="B809" s="271"/>
      <c r="C809" s="272"/>
    </row>
    <row r="810" ht="28.5" customHeight="1" spans="1:3">
      <c r="A810" s="270"/>
      <c r="B810" s="271"/>
      <c r="C810" s="272"/>
    </row>
    <row r="811" ht="28.5" customHeight="1" spans="1:3">
      <c r="A811" s="270"/>
      <c r="B811" s="271"/>
      <c r="C811" s="272"/>
    </row>
    <row r="812" ht="28.5" customHeight="1" spans="1:3">
      <c r="A812" s="270"/>
      <c r="B812" s="271"/>
      <c r="C812" s="272"/>
    </row>
    <row r="813" ht="28.5" customHeight="1" spans="1:3">
      <c r="A813" s="270"/>
      <c r="B813" s="271"/>
      <c r="C813" s="272"/>
    </row>
    <row r="814" ht="28.5" customHeight="1" spans="1:3">
      <c r="A814" s="270"/>
      <c r="B814" s="271"/>
      <c r="C814" s="272"/>
    </row>
    <row r="815" ht="28.5" customHeight="1" spans="1:3">
      <c r="A815" s="270"/>
      <c r="B815" s="271"/>
      <c r="C815" s="272"/>
    </row>
    <row r="816" ht="28.5" customHeight="1" spans="1:3">
      <c r="A816" s="270"/>
      <c r="B816" s="271"/>
      <c r="C816" s="272"/>
    </row>
    <row r="817" ht="28.5" customHeight="1" spans="1:3">
      <c r="A817" s="270"/>
      <c r="B817" s="271"/>
      <c r="C817" s="272"/>
    </row>
    <row r="818" ht="28.5" customHeight="1" spans="1:3">
      <c r="A818" s="270"/>
      <c r="B818" s="271"/>
      <c r="C818" s="272"/>
    </row>
    <row r="819" ht="28.5" customHeight="1" spans="1:3">
      <c r="A819" s="270"/>
      <c r="B819" s="271"/>
      <c r="C819" s="272"/>
    </row>
    <row r="820" ht="28.5" customHeight="1" spans="1:3">
      <c r="A820" s="270"/>
      <c r="B820" s="271"/>
      <c r="C820" s="272"/>
    </row>
    <row r="821" ht="28.5" customHeight="1" spans="1:3">
      <c r="A821" s="270"/>
      <c r="B821" s="271"/>
      <c r="C821" s="272"/>
    </row>
    <row r="822" ht="28.5" customHeight="1" spans="1:3">
      <c r="A822" s="270"/>
      <c r="B822" s="271"/>
      <c r="C822" s="272"/>
    </row>
    <row r="823" ht="28.5" customHeight="1" spans="1:3">
      <c r="A823" s="270"/>
      <c r="B823" s="271"/>
      <c r="C823" s="272"/>
    </row>
    <row r="824" ht="28.5" customHeight="1" spans="1:3">
      <c r="A824" s="270"/>
      <c r="B824" s="271"/>
      <c r="C824" s="272"/>
    </row>
    <row r="825" ht="28.5" customHeight="1" spans="1:3">
      <c r="A825" s="270"/>
      <c r="B825" s="271"/>
      <c r="C825" s="272"/>
    </row>
    <row r="826" ht="28.5" customHeight="1" spans="1:3">
      <c r="A826" s="270"/>
      <c r="B826" s="271"/>
      <c r="C826" s="272"/>
    </row>
    <row r="827" ht="28.5" customHeight="1" spans="1:3">
      <c r="A827" s="270"/>
      <c r="B827" s="271"/>
      <c r="C827" s="272"/>
    </row>
    <row r="828" ht="28.5" customHeight="1" spans="1:3">
      <c r="A828" s="270"/>
      <c r="B828" s="271"/>
      <c r="C828" s="272"/>
    </row>
    <row r="829" ht="28.5" customHeight="1" spans="1:3">
      <c r="A829" s="270"/>
      <c r="B829" s="271"/>
      <c r="C829" s="272"/>
    </row>
    <row r="830" ht="28.5" customHeight="1" spans="1:3">
      <c r="A830" s="270"/>
      <c r="B830" s="271"/>
      <c r="C830" s="272"/>
    </row>
    <row r="831" ht="28.5" customHeight="1" spans="1:3">
      <c r="A831" s="270"/>
      <c r="B831" s="271"/>
      <c r="C831" s="272"/>
    </row>
    <row r="832" ht="28.5" customHeight="1" spans="1:3">
      <c r="A832" s="270"/>
      <c r="B832" s="271"/>
      <c r="C832" s="272"/>
    </row>
    <row r="833" ht="28.5" customHeight="1" spans="1:3">
      <c r="A833" s="270"/>
      <c r="B833" s="271"/>
      <c r="C833" s="272"/>
    </row>
    <row r="834" ht="28.5" customHeight="1" spans="1:3">
      <c r="A834" s="270"/>
      <c r="B834" s="271"/>
      <c r="C834" s="272"/>
    </row>
    <row r="835" ht="28.5" customHeight="1" spans="1:3">
      <c r="A835" s="270"/>
      <c r="B835" s="271"/>
      <c r="C835" s="272"/>
    </row>
    <row r="836" ht="28.5" customHeight="1" spans="1:3">
      <c r="A836" s="270"/>
      <c r="B836" s="271"/>
      <c r="C836" s="272"/>
    </row>
    <row r="837" ht="28.5" customHeight="1" spans="1:3">
      <c r="A837" s="270"/>
      <c r="B837" s="271"/>
      <c r="C837" s="272"/>
    </row>
    <row r="838" ht="28.5" customHeight="1" spans="1:3">
      <c r="A838" s="270"/>
      <c r="B838" s="271"/>
      <c r="C838" s="272"/>
    </row>
    <row r="839" ht="28.5" customHeight="1" spans="1:3">
      <c r="A839" s="270"/>
      <c r="B839" s="271"/>
      <c r="C839" s="272"/>
    </row>
    <row r="840" ht="28.5" customHeight="1" spans="1:3">
      <c r="A840" s="270"/>
      <c r="B840" s="271"/>
      <c r="C840" s="272"/>
    </row>
    <row r="841" ht="28.5" customHeight="1" spans="1:3">
      <c r="A841" s="270"/>
      <c r="B841" s="271"/>
      <c r="C841" s="272"/>
    </row>
    <row r="842" ht="28.5" customHeight="1" spans="1:3">
      <c r="A842" s="270"/>
      <c r="B842" s="271"/>
      <c r="C842" s="272"/>
    </row>
    <row r="843" ht="28.5" customHeight="1" spans="1:3">
      <c r="A843" s="270"/>
      <c r="B843" s="271"/>
      <c r="C843" s="272"/>
    </row>
    <row r="844" ht="28.5" customHeight="1" spans="1:3">
      <c r="A844" s="270"/>
      <c r="B844" s="271"/>
      <c r="C844" s="272"/>
    </row>
    <row r="845" ht="28.5" customHeight="1" spans="1:3">
      <c r="A845" s="270"/>
      <c r="B845" s="271"/>
      <c r="C845" s="272"/>
    </row>
    <row r="846" ht="28.5" customHeight="1" spans="1:3">
      <c r="A846" s="270"/>
      <c r="B846" s="271"/>
      <c r="C846" s="272"/>
    </row>
    <row r="847" ht="28.5" customHeight="1" spans="1:3">
      <c r="A847" s="270"/>
      <c r="B847" s="271"/>
      <c r="C847" s="272"/>
    </row>
    <row r="848" ht="28.5" customHeight="1" spans="1:3">
      <c r="A848" s="270"/>
      <c r="B848" s="271"/>
      <c r="C848" s="272"/>
    </row>
    <row r="849" ht="28.5" customHeight="1" spans="1:3">
      <c r="A849" s="270"/>
      <c r="B849" s="271"/>
      <c r="C849" s="272"/>
    </row>
    <row r="850" ht="28.5" customHeight="1" spans="1:3">
      <c r="A850" s="270"/>
      <c r="B850" s="271"/>
      <c r="C850" s="272"/>
    </row>
    <row r="851" ht="28.5" customHeight="1" spans="1:3">
      <c r="A851" s="270"/>
      <c r="B851" s="271"/>
      <c r="C851" s="272"/>
    </row>
    <row r="852" ht="28.5" customHeight="1" spans="1:3">
      <c r="A852" s="270"/>
      <c r="B852" s="271"/>
      <c r="C852" s="272"/>
    </row>
    <row r="853" ht="28.5" customHeight="1" spans="1:3">
      <c r="A853" s="270"/>
      <c r="B853" s="271"/>
      <c r="C853" s="272"/>
    </row>
    <row r="854" ht="28.5" customHeight="1" spans="1:3">
      <c r="A854" s="270"/>
      <c r="B854" s="271"/>
      <c r="C854" s="272"/>
    </row>
    <row r="855" ht="28.5" customHeight="1" spans="1:3">
      <c r="A855" s="270"/>
      <c r="B855" s="271"/>
      <c r="C855" s="272"/>
    </row>
    <row r="856" ht="28.5" customHeight="1" spans="1:3">
      <c r="A856" s="270"/>
      <c r="B856" s="271"/>
      <c r="C856" s="272"/>
    </row>
    <row r="857" ht="28.5" customHeight="1" spans="1:3">
      <c r="A857" s="270"/>
      <c r="B857" s="271"/>
      <c r="C857" s="272"/>
    </row>
    <row r="858" ht="28.5" customHeight="1" spans="1:3">
      <c r="A858" s="270"/>
      <c r="B858" s="271"/>
      <c r="C858" s="272"/>
    </row>
    <row r="859" ht="28.5" customHeight="1" spans="1:3">
      <c r="A859" s="270"/>
      <c r="B859" s="271"/>
      <c r="C859" s="272"/>
    </row>
    <row r="860" ht="28.5" customHeight="1" spans="1:3">
      <c r="A860" s="270"/>
      <c r="B860" s="271"/>
      <c r="C860" s="272"/>
    </row>
    <row r="861" ht="28.5" customHeight="1" spans="1:3">
      <c r="A861" s="270"/>
      <c r="B861" s="271"/>
      <c r="C861" s="272"/>
    </row>
    <row r="862" ht="28.5" customHeight="1" spans="1:3">
      <c r="A862" s="270"/>
      <c r="B862" s="271"/>
      <c r="C862" s="272"/>
    </row>
    <row r="863" ht="28.5" customHeight="1" spans="1:3">
      <c r="A863" s="270"/>
      <c r="B863" s="271"/>
      <c r="C863" s="272"/>
    </row>
    <row r="864" ht="28.5" customHeight="1" spans="1:3">
      <c r="A864" s="270"/>
      <c r="B864" s="271"/>
      <c r="C864" s="272"/>
    </row>
    <row r="865" ht="28.5" customHeight="1" spans="1:3">
      <c r="A865" s="270"/>
      <c r="B865" s="271"/>
      <c r="C865" s="272"/>
    </row>
    <row r="866" ht="28.5" customHeight="1" spans="1:3">
      <c r="A866" s="270"/>
      <c r="B866" s="271"/>
      <c r="C866" s="272"/>
    </row>
    <row r="867" ht="28.5" customHeight="1" spans="1:3">
      <c r="A867" s="270"/>
      <c r="B867" s="271"/>
      <c r="C867" s="272"/>
    </row>
    <row r="868" ht="28.5" customHeight="1" spans="1:3">
      <c r="A868" s="270"/>
      <c r="B868" s="271"/>
      <c r="C868" s="272"/>
    </row>
    <row r="869" ht="28.5" customHeight="1" spans="1:3">
      <c r="A869" s="270"/>
      <c r="B869" s="271"/>
      <c r="C869" s="272"/>
    </row>
    <row r="870" ht="28.5" customHeight="1" spans="1:3">
      <c r="A870" s="270"/>
      <c r="B870" s="271"/>
      <c r="C870" s="272"/>
    </row>
    <row r="871" ht="28.5" customHeight="1" spans="1:3">
      <c r="A871" s="270"/>
      <c r="B871" s="271"/>
      <c r="C871" s="272"/>
    </row>
    <row r="872" ht="28.5" customHeight="1" spans="1:3">
      <c r="A872" s="270"/>
      <c r="B872" s="271"/>
      <c r="C872" s="272"/>
    </row>
    <row r="873" ht="28.5" customHeight="1" spans="1:3">
      <c r="A873" s="270"/>
      <c r="B873" s="271"/>
      <c r="C873" s="272"/>
    </row>
    <row r="874" ht="28.5" customHeight="1" spans="1:3">
      <c r="A874" s="270"/>
      <c r="B874" s="271"/>
      <c r="C874" s="272"/>
    </row>
    <row r="875" ht="28.5" customHeight="1" spans="1:3">
      <c r="A875" s="270"/>
      <c r="B875" s="271"/>
      <c r="C875" s="272"/>
    </row>
    <row r="876" ht="28.5" customHeight="1" spans="1:3">
      <c r="A876" s="270"/>
      <c r="B876" s="271"/>
      <c r="C876" s="272"/>
    </row>
    <row r="877" ht="28.5" customHeight="1" spans="1:3">
      <c r="A877" s="270"/>
      <c r="B877" s="271"/>
      <c r="C877" s="272"/>
    </row>
    <row r="878" ht="28.5" customHeight="1" spans="1:3">
      <c r="A878" s="270"/>
      <c r="B878" s="271"/>
      <c r="C878" s="272"/>
    </row>
    <row r="879" ht="28.5" customHeight="1" spans="1:3">
      <c r="A879" s="270"/>
      <c r="B879" s="271"/>
      <c r="C879" s="272"/>
    </row>
    <row r="880" ht="28.5" customHeight="1" spans="1:3">
      <c r="A880" s="270"/>
      <c r="B880" s="271"/>
      <c r="C880" s="272"/>
    </row>
    <row r="881" ht="28.5" customHeight="1" spans="1:3">
      <c r="A881" s="270"/>
      <c r="B881" s="271"/>
      <c r="C881" s="272"/>
    </row>
    <row r="882" ht="28.5" customHeight="1" spans="1:3">
      <c r="A882" s="270"/>
      <c r="B882" s="271"/>
      <c r="C882" s="272"/>
    </row>
    <row r="883" ht="28.5" customHeight="1" spans="1:3">
      <c r="A883" s="270"/>
      <c r="B883" s="271"/>
      <c r="C883" s="272"/>
    </row>
    <row r="884" ht="28.5" customHeight="1" spans="1:3">
      <c r="A884" s="270"/>
      <c r="B884" s="271"/>
      <c r="C884" s="272"/>
    </row>
    <row r="885" ht="28.5" customHeight="1" spans="1:3">
      <c r="A885" s="270"/>
      <c r="B885" s="271"/>
      <c r="C885" s="272"/>
    </row>
    <row r="886" ht="28.5" customHeight="1" spans="1:3">
      <c r="A886" s="270"/>
      <c r="B886" s="271"/>
      <c r="C886" s="272"/>
    </row>
    <row r="887" ht="28.5" customHeight="1" spans="1:3">
      <c r="A887" s="270"/>
      <c r="B887" s="271"/>
      <c r="C887" s="272"/>
    </row>
    <row r="888" ht="28.5" customHeight="1" spans="1:3">
      <c r="A888" s="270"/>
      <c r="B888" s="271"/>
      <c r="C888" s="272"/>
    </row>
    <row r="889" ht="28.5" customHeight="1" spans="1:3">
      <c r="A889" s="270"/>
      <c r="B889" s="271"/>
      <c r="C889" s="272"/>
    </row>
    <row r="890" ht="28.5" customHeight="1" spans="1:3">
      <c r="A890" s="270"/>
      <c r="B890" s="271"/>
      <c r="C890" s="272"/>
    </row>
    <row r="891" ht="28.5" customHeight="1" spans="1:3">
      <c r="A891" s="270"/>
      <c r="B891" s="271"/>
      <c r="C891" s="272"/>
    </row>
    <row r="892" ht="28.5" customHeight="1" spans="1:3">
      <c r="A892" s="270"/>
      <c r="B892" s="271"/>
      <c r="C892" s="272"/>
    </row>
    <row r="893" ht="28.5" customHeight="1" spans="1:3">
      <c r="A893" s="270"/>
      <c r="B893" s="271"/>
      <c r="C893" s="272"/>
    </row>
    <row r="894" ht="28.5" customHeight="1" spans="1:3">
      <c r="A894" s="270"/>
      <c r="B894" s="271"/>
      <c r="C894" s="272"/>
    </row>
    <row r="895" ht="28.5" customHeight="1" spans="1:3">
      <c r="A895" s="270"/>
      <c r="B895" s="271"/>
      <c r="C895" s="272"/>
    </row>
    <row r="896" ht="28.5" customHeight="1" spans="1:3">
      <c r="A896" s="270"/>
      <c r="B896" s="271"/>
      <c r="C896" s="272"/>
    </row>
    <row r="897" ht="28.5" customHeight="1" spans="1:3">
      <c r="A897" s="270"/>
      <c r="B897" s="271"/>
      <c r="C897" s="272"/>
    </row>
    <row r="898" ht="28.5" customHeight="1" spans="1:3">
      <c r="A898" s="270"/>
      <c r="B898" s="271"/>
      <c r="C898" s="272"/>
    </row>
    <row r="899" ht="28.5" customHeight="1" spans="1:3">
      <c r="A899" s="270"/>
      <c r="B899" s="271"/>
      <c r="C899" s="272"/>
    </row>
    <row r="900" ht="28.5" customHeight="1" spans="1:3">
      <c r="A900" s="270"/>
      <c r="B900" s="271"/>
      <c r="C900" s="272"/>
    </row>
    <row r="901" ht="28.5" customHeight="1" spans="1:3">
      <c r="A901" s="270"/>
      <c r="B901" s="271"/>
      <c r="C901" s="272"/>
    </row>
    <row r="902" ht="28.5" customHeight="1" spans="1:3">
      <c r="A902" s="270"/>
      <c r="B902" s="271"/>
      <c r="C902" s="272"/>
    </row>
    <row r="903" ht="28.5" customHeight="1" spans="1:3">
      <c r="A903" s="270"/>
      <c r="B903" s="271"/>
      <c r="C903" s="272"/>
    </row>
    <row r="904" ht="28.5" customHeight="1" spans="1:3">
      <c r="A904" s="270"/>
      <c r="B904" s="271"/>
      <c r="C904" s="272"/>
    </row>
    <row r="905" ht="28.5" customHeight="1" spans="1:3">
      <c r="A905" s="270"/>
      <c r="B905" s="271"/>
      <c r="C905" s="272"/>
    </row>
    <row r="906" ht="28.5" customHeight="1" spans="1:3">
      <c r="A906" s="270"/>
      <c r="B906" s="271"/>
      <c r="C906" s="272"/>
    </row>
    <row r="907" ht="28.5" customHeight="1" spans="1:3">
      <c r="A907" s="270"/>
      <c r="B907" s="271"/>
      <c r="C907" s="272"/>
    </row>
    <row r="908" ht="28.5" customHeight="1" spans="1:3">
      <c r="A908" s="270"/>
      <c r="B908" s="271"/>
      <c r="C908" s="272"/>
    </row>
    <row r="909" ht="28.5" customHeight="1" spans="1:3">
      <c r="A909" s="270"/>
      <c r="B909" s="271"/>
      <c r="C909" s="272"/>
    </row>
    <row r="910" ht="28.5" customHeight="1" spans="1:3">
      <c r="A910" s="270"/>
      <c r="B910" s="271"/>
      <c r="C910" s="272"/>
    </row>
    <row r="911" ht="28.5" customHeight="1" spans="1:3">
      <c r="A911" s="270"/>
      <c r="B911" s="271"/>
      <c r="C911" s="272"/>
    </row>
    <row r="912" ht="28.5" customHeight="1" spans="1:3">
      <c r="A912" s="270"/>
      <c r="B912" s="271"/>
      <c r="C912" s="272"/>
    </row>
    <row r="913" ht="28.5" customHeight="1" spans="1:3">
      <c r="A913" s="270"/>
      <c r="B913" s="271"/>
      <c r="C913" s="272"/>
    </row>
    <row r="914" ht="28.5" customHeight="1" spans="1:3">
      <c r="A914" s="270"/>
      <c r="B914" s="271"/>
      <c r="C914" s="272"/>
    </row>
    <row r="915" ht="28.5" customHeight="1" spans="1:3">
      <c r="A915" s="270"/>
      <c r="B915" s="271"/>
      <c r="C915" s="272"/>
    </row>
    <row r="916" ht="28.5" customHeight="1" spans="1:3">
      <c r="A916" s="270"/>
      <c r="B916" s="271"/>
      <c r="C916" s="272"/>
    </row>
    <row r="917" ht="28.5" customHeight="1" spans="1:3">
      <c r="A917" s="270"/>
      <c r="B917" s="271"/>
      <c r="C917" s="272"/>
    </row>
    <row r="918" ht="28.5" customHeight="1" spans="1:3">
      <c r="A918" s="270"/>
      <c r="B918" s="271"/>
      <c r="C918" s="272"/>
    </row>
    <row r="919" ht="28.5" customHeight="1" spans="1:3">
      <c r="A919" s="270"/>
      <c r="B919" s="271"/>
      <c r="C919" s="272"/>
    </row>
    <row r="920" ht="28.5" customHeight="1" spans="1:3">
      <c r="A920" s="270"/>
      <c r="B920" s="271"/>
      <c r="C920" s="272"/>
    </row>
    <row r="921" ht="28.5" customHeight="1" spans="1:3">
      <c r="A921" s="270"/>
      <c r="B921" s="271"/>
      <c r="C921" s="272"/>
    </row>
    <row r="922" ht="28.5" customHeight="1" spans="1:3">
      <c r="A922" s="270"/>
      <c r="B922" s="271"/>
      <c r="C922" s="272"/>
    </row>
    <row r="923" ht="28.5" customHeight="1" spans="1:3">
      <c r="A923" s="270"/>
      <c r="B923" s="271"/>
      <c r="C923" s="272"/>
    </row>
    <row r="924" ht="28.5" customHeight="1" spans="1:3">
      <c r="A924" s="270"/>
      <c r="B924" s="271"/>
      <c r="C924" s="272"/>
    </row>
    <row r="925" ht="28.5" customHeight="1" spans="1:3">
      <c r="A925" s="270"/>
      <c r="B925" s="271"/>
      <c r="C925" s="272"/>
    </row>
    <row r="926" ht="28.5" customHeight="1" spans="1:3">
      <c r="A926" s="270"/>
      <c r="B926" s="271"/>
      <c r="C926" s="272"/>
    </row>
    <row r="927" ht="28.5" customHeight="1" spans="1:3">
      <c r="A927" s="270"/>
      <c r="B927" s="271"/>
      <c r="C927" s="272"/>
    </row>
    <row r="928" ht="28.5" customHeight="1" spans="1:3">
      <c r="A928" s="270"/>
      <c r="B928" s="271"/>
      <c r="C928" s="272"/>
    </row>
    <row r="929" ht="28.5" customHeight="1" spans="1:3">
      <c r="A929" s="270"/>
      <c r="B929" s="271"/>
      <c r="C929" s="272"/>
    </row>
    <row r="930" ht="28.5" customHeight="1" spans="1:3">
      <c r="A930" s="270"/>
      <c r="B930" s="271"/>
      <c r="C930" s="272"/>
    </row>
    <row r="931" ht="28.5" customHeight="1" spans="1:3">
      <c r="A931" s="270"/>
      <c r="B931" s="271"/>
      <c r="C931" s="272"/>
    </row>
    <row r="932" ht="28.5" customHeight="1" spans="1:3">
      <c r="A932" s="270"/>
      <c r="B932" s="271"/>
      <c r="C932" s="272"/>
    </row>
    <row r="933" ht="28.5" customHeight="1" spans="1:3">
      <c r="A933" s="270"/>
      <c r="B933" s="271"/>
      <c r="C933" s="272"/>
    </row>
    <row r="934" ht="28.5" customHeight="1" spans="1:3">
      <c r="A934" s="270"/>
      <c r="B934" s="271"/>
      <c r="C934" s="272"/>
    </row>
    <row r="935" ht="28.5" customHeight="1" spans="1:3">
      <c r="A935" s="270"/>
      <c r="B935" s="271"/>
      <c r="C935" s="272"/>
    </row>
    <row r="936" ht="28.5" customHeight="1" spans="1:3">
      <c r="A936" s="270"/>
      <c r="B936" s="271"/>
      <c r="C936" s="272"/>
    </row>
    <row r="937" ht="28.5" customHeight="1" spans="1:3">
      <c r="A937" s="270"/>
      <c r="B937" s="271"/>
      <c r="C937" s="272"/>
    </row>
    <row r="938" ht="28.5" customHeight="1" spans="1:3">
      <c r="A938" s="270"/>
      <c r="B938" s="271"/>
      <c r="C938" s="272"/>
    </row>
    <row r="939" ht="28.5" customHeight="1" spans="1:3">
      <c r="A939" s="270"/>
      <c r="B939" s="271"/>
      <c r="C939" s="272"/>
    </row>
    <row r="940" ht="28.5" customHeight="1" spans="1:3">
      <c r="A940" s="270"/>
      <c r="B940" s="271"/>
      <c r="C940" s="272"/>
    </row>
    <row r="941" ht="28.5" customHeight="1" spans="1:3">
      <c r="A941" s="270"/>
      <c r="B941" s="271"/>
      <c r="C941" s="272"/>
    </row>
    <row r="942" ht="28.5" customHeight="1" spans="1:3">
      <c r="A942" s="270"/>
      <c r="B942" s="271"/>
      <c r="C942" s="272"/>
    </row>
    <row r="943" ht="28.5" customHeight="1" spans="1:3">
      <c r="A943" s="270"/>
      <c r="B943" s="271"/>
      <c r="C943" s="272"/>
    </row>
    <row r="944" ht="28.5" customHeight="1" spans="1:3">
      <c r="A944" s="270"/>
      <c r="B944" s="271"/>
      <c r="C944" s="272"/>
    </row>
    <row r="945" ht="28.5" customHeight="1" spans="1:3">
      <c r="A945" s="270"/>
      <c r="B945" s="271"/>
      <c r="C945" s="272"/>
    </row>
    <row r="946" ht="28.5" customHeight="1" spans="1:3">
      <c r="A946" s="270"/>
      <c r="B946" s="271"/>
      <c r="C946" s="272"/>
    </row>
    <row r="947" ht="28.5" customHeight="1" spans="1:3">
      <c r="A947" s="270"/>
      <c r="B947" s="271"/>
      <c r="C947" s="272"/>
    </row>
    <row r="948" ht="28.5" customHeight="1" spans="1:3">
      <c r="A948" s="270"/>
      <c r="B948" s="271"/>
      <c r="C948" s="272"/>
    </row>
    <row r="949" ht="28.5" customHeight="1" spans="1:3">
      <c r="A949" s="270"/>
      <c r="B949" s="271"/>
      <c r="C949" s="272"/>
    </row>
    <row r="950" ht="28.5" customHeight="1" spans="1:3">
      <c r="A950" s="270"/>
      <c r="B950" s="271"/>
      <c r="C950" s="272"/>
    </row>
    <row r="951" ht="28.5" customHeight="1" spans="1:3">
      <c r="A951" s="270"/>
      <c r="B951" s="271"/>
      <c r="C951" s="272"/>
    </row>
    <row r="952" ht="28.5" customHeight="1" spans="1:3">
      <c r="A952" s="270"/>
      <c r="B952" s="271"/>
      <c r="C952" s="272"/>
    </row>
    <row r="953" ht="28.5" customHeight="1" spans="1:3">
      <c r="A953" s="270"/>
      <c r="B953" s="271"/>
      <c r="C953" s="272"/>
    </row>
    <row r="954" ht="28.5" customHeight="1" spans="1:3">
      <c r="A954" s="270"/>
      <c r="B954" s="271"/>
      <c r="C954" s="272"/>
    </row>
    <row r="955" ht="28.5" customHeight="1" spans="1:3">
      <c r="A955" s="270"/>
      <c r="B955" s="271"/>
      <c r="C955" s="272"/>
    </row>
    <row r="956" ht="28.5" customHeight="1" spans="1:3">
      <c r="A956" s="270"/>
      <c r="B956" s="271"/>
      <c r="C956" s="272"/>
    </row>
    <row r="957" ht="28.5" customHeight="1" spans="1:3">
      <c r="A957" s="270"/>
      <c r="B957" s="271"/>
      <c r="C957" s="272"/>
    </row>
    <row r="958" ht="28.5" customHeight="1" spans="1:3">
      <c r="A958" s="270"/>
      <c r="B958" s="271"/>
      <c r="C958" s="272"/>
    </row>
    <row r="959" ht="28.5" customHeight="1" spans="1:3">
      <c r="A959" s="270"/>
      <c r="B959" s="271"/>
      <c r="C959" s="272"/>
    </row>
    <row r="960" ht="28.5" customHeight="1" spans="1:3">
      <c r="A960" s="270"/>
      <c r="B960" s="271"/>
      <c r="C960" s="272"/>
    </row>
    <row r="961" ht="28.5" customHeight="1" spans="1:3">
      <c r="A961" s="270"/>
      <c r="B961" s="271"/>
      <c r="C961" s="272"/>
    </row>
    <row r="962" ht="28.5" customHeight="1" spans="1:3">
      <c r="A962" s="270"/>
      <c r="B962" s="271"/>
      <c r="C962" s="272"/>
    </row>
    <row r="963" ht="28.5" customHeight="1" spans="1:3">
      <c r="A963" s="270"/>
      <c r="B963" s="271"/>
      <c r="C963" s="272"/>
    </row>
    <row r="964" ht="28.5" customHeight="1" spans="1:3">
      <c r="A964" s="270"/>
      <c r="B964" s="271"/>
      <c r="C964" s="272"/>
    </row>
    <row r="965" ht="28.5" customHeight="1" spans="1:3">
      <c r="A965" s="270"/>
      <c r="B965" s="271"/>
      <c r="C965" s="272"/>
    </row>
    <row r="966" ht="28.5" customHeight="1" spans="1:3">
      <c r="A966" s="270"/>
      <c r="B966" s="271"/>
      <c r="C966" s="272"/>
    </row>
    <row r="967" ht="28.5" customHeight="1" spans="1:3">
      <c r="A967" s="270"/>
      <c r="B967" s="271"/>
      <c r="C967" s="272"/>
    </row>
    <row r="968" ht="28.5" customHeight="1" spans="1:3">
      <c r="A968" s="270"/>
      <c r="B968" s="271"/>
      <c r="C968" s="272"/>
    </row>
    <row r="969" ht="28.5" customHeight="1" spans="1:3">
      <c r="A969" s="270"/>
      <c r="B969" s="271"/>
      <c r="C969" s="272"/>
    </row>
    <row r="970" ht="28.5" customHeight="1" spans="1:3">
      <c r="A970" s="270"/>
      <c r="B970" s="271"/>
      <c r="C970" s="272"/>
    </row>
    <row r="971" ht="28.5" customHeight="1" spans="1:3">
      <c r="A971" s="270"/>
      <c r="B971" s="271"/>
      <c r="C971" s="272"/>
    </row>
    <row r="972" ht="28.5" customHeight="1" spans="1:3">
      <c r="A972" s="270"/>
      <c r="B972" s="271"/>
      <c r="C972" s="272"/>
    </row>
    <row r="973" ht="28.5" customHeight="1" spans="1:3">
      <c r="A973" s="270"/>
      <c r="B973" s="271"/>
      <c r="C973" s="272"/>
    </row>
    <row r="974" ht="28.5" customHeight="1" spans="1:3">
      <c r="A974" s="270"/>
      <c r="B974" s="271"/>
      <c r="C974" s="272"/>
    </row>
    <row r="975" ht="28.5" customHeight="1" spans="1:3">
      <c r="A975" s="270"/>
      <c r="B975" s="271"/>
      <c r="C975" s="272"/>
    </row>
    <row r="976" ht="28.5" customHeight="1" spans="1:3">
      <c r="A976" s="270"/>
      <c r="B976" s="271"/>
      <c r="C976" s="272"/>
    </row>
    <row r="977" ht="28.5" customHeight="1" spans="1:3">
      <c r="A977" s="270"/>
      <c r="B977" s="271"/>
      <c r="C977" s="272"/>
    </row>
    <row r="978" ht="28.5" customHeight="1" spans="1:3">
      <c r="A978" s="270"/>
      <c r="B978" s="271"/>
      <c r="C978" s="272"/>
    </row>
    <row r="979" ht="28.5" customHeight="1" spans="1:3">
      <c r="A979" s="270"/>
      <c r="B979" s="271"/>
      <c r="C979" s="272"/>
    </row>
    <row r="980" ht="28.5" customHeight="1" spans="1:3">
      <c r="A980" s="270"/>
      <c r="B980" s="271"/>
      <c r="C980" s="272"/>
    </row>
    <row r="981" ht="28.5" customHeight="1" spans="1:3">
      <c r="A981" s="270"/>
      <c r="B981" s="271"/>
      <c r="C981" s="272"/>
    </row>
    <row r="982" ht="28.5" customHeight="1" spans="1:3">
      <c r="A982" s="270"/>
      <c r="B982" s="271"/>
      <c r="C982" s="272"/>
    </row>
    <row r="983" ht="28.5" customHeight="1" spans="1:3">
      <c r="A983" s="270"/>
      <c r="B983" s="271"/>
      <c r="C983" s="272"/>
    </row>
    <row r="984" ht="28.5" customHeight="1" spans="1:3">
      <c r="A984" s="270"/>
      <c r="B984" s="271"/>
      <c r="C984" s="272"/>
    </row>
    <row r="985" ht="28.5" customHeight="1" spans="1:3">
      <c r="A985" s="270"/>
      <c r="B985" s="271"/>
      <c r="C985" s="272"/>
    </row>
    <row r="986" ht="28.5" customHeight="1" spans="1:3">
      <c r="A986" s="270"/>
      <c r="B986" s="271"/>
      <c r="C986" s="272"/>
    </row>
    <row r="987" ht="28.5" customHeight="1" spans="1:3">
      <c r="A987" s="270"/>
      <c r="B987" s="271"/>
      <c r="C987" s="272"/>
    </row>
    <row r="988" ht="28.5" customHeight="1" spans="1:3">
      <c r="A988" s="270"/>
      <c r="B988" s="271"/>
      <c r="C988" s="272"/>
    </row>
    <row r="989" ht="28.5" customHeight="1" spans="1:3">
      <c r="A989" s="270"/>
      <c r="B989" s="271"/>
      <c r="C989" s="272"/>
    </row>
    <row r="990" ht="28.5" customHeight="1" spans="1:3">
      <c r="A990" s="270"/>
      <c r="B990" s="271"/>
      <c r="C990" s="272"/>
    </row>
    <row r="991" ht="28.5" customHeight="1" spans="1:3">
      <c r="A991" s="270"/>
      <c r="B991" s="271"/>
      <c r="C991" s="272"/>
    </row>
    <row r="992" ht="28.5" customHeight="1" spans="1:3">
      <c r="A992" s="270"/>
      <c r="B992" s="271"/>
      <c r="C992" s="272"/>
    </row>
    <row r="993" ht="28.5" customHeight="1" spans="1:3">
      <c r="A993" s="270"/>
      <c r="B993" s="271"/>
      <c r="C993" s="272"/>
    </row>
    <row r="994" ht="28.5" customHeight="1" spans="1:3">
      <c r="A994" s="270"/>
      <c r="B994" s="271"/>
      <c r="C994" s="272"/>
    </row>
    <row r="995" ht="28.5" customHeight="1" spans="1:3">
      <c r="A995" s="270"/>
      <c r="B995" s="271"/>
      <c r="C995" s="272"/>
    </row>
    <row r="996" ht="28.5" customHeight="1" spans="1:3">
      <c r="A996" s="270"/>
      <c r="B996" s="271"/>
      <c r="C996" s="272"/>
    </row>
    <row r="997" ht="28.5" customHeight="1" spans="1:3">
      <c r="A997" s="270"/>
      <c r="B997" s="271"/>
      <c r="C997" s="272"/>
    </row>
    <row r="998" ht="28.5" customHeight="1" spans="1:3">
      <c r="A998" s="270"/>
      <c r="B998" s="271"/>
      <c r="C998" s="272"/>
    </row>
    <row r="999" ht="28.5" customHeight="1" spans="1:3">
      <c r="A999" s="270"/>
      <c r="B999" s="271"/>
      <c r="C999" s="272"/>
    </row>
    <row r="1000" ht="28.5" customHeight="1" spans="1:3">
      <c r="A1000" s="270"/>
      <c r="B1000" s="271"/>
      <c r="C1000" s="272"/>
    </row>
    <row r="1001" ht="28.5" customHeight="1" spans="1:3">
      <c r="A1001" s="270"/>
      <c r="B1001" s="271"/>
      <c r="C1001" s="272"/>
    </row>
    <row r="1002" ht="28.5" customHeight="1" spans="1:3">
      <c r="A1002" s="270"/>
      <c r="B1002" s="271"/>
      <c r="C1002" s="272"/>
    </row>
    <row r="1003" ht="28.5" customHeight="1" spans="1:3">
      <c r="A1003" s="270"/>
      <c r="B1003" s="271"/>
      <c r="C1003" s="272"/>
    </row>
    <row r="1004" ht="28.5" customHeight="1" spans="1:3">
      <c r="A1004" s="270"/>
      <c r="B1004" s="271"/>
      <c r="C1004" s="272"/>
    </row>
    <row r="1005" ht="28.5" customHeight="1" spans="1:3">
      <c r="A1005" s="270"/>
      <c r="B1005" s="271"/>
      <c r="C1005" s="272"/>
    </row>
    <row r="1006" ht="28.5" customHeight="1" spans="1:3">
      <c r="A1006" s="270"/>
      <c r="B1006" s="271"/>
      <c r="C1006" s="272"/>
    </row>
    <row r="1007" ht="28.5" customHeight="1" spans="1:3">
      <c r="A1007" s="270"/>
      <c r="B1007" s="271"/>
      <c r="C1007" s="272"/>
    </row>
    <row r="1008" ht="28.5" customHeight="1" spans="1:3">
      <c r="A1008" s="270"/>
      <c r="B1008" s="271"/>
      <c r="C1008" s="272"/>
    </row>
    <row r="1009" ht="28.5" customHeight="1" spans="1:3">
      <c r="A1009" s="270"/>
      <c r="B1009" s="271"/>
      <c r="C1009" s="272"/>
    </row>
    <row r="1010" ht="28.5" customHeight="1" spans="1:3">
      <c r="A1010" s="270"/>
      <c r="B1010" s="271"/>
      <c r="C1010" s="272"/>
    </row>
    <row r="1011" ht="28.5" customHeight="1" spans="1:3">
      <c r="A1011" s="270"/>
      <c r="B1011" s="271"/>
      <c r="C1011" s="272"/>
    </row>
    <row r="1012" ht="28.5" customHeight="1" spans="1:3">
      <c r="A1012" s="270"/>
      <c r="B1012" s="271"/>
      <c r="C1012" s="272"/>
    </row>
    <row r="1013" ht="28.5" customHeight="1" spans="1:3">
      <c r="A1013" s="270"/>
      <c r="B1013" s="271"/>
      <c r="C1013" s="272"/>
    </row>
    <row r="1014" ht="28.5" customHeight="1" spans="1:3">
      <c r="A1014" s="270"/>
      <c r="B1014" s="271"/>
      <c r="C1014" s="272"/>
    </row>
    <row r="1015" ht="28.5" customHeight="1" spans="1:3">
      <c r="A1015" s="270"/>
      <c r="B1015" s="271"/>
      <c r="C1015" s="272"/>
    </row>
    <row r="1016" ht="28.5" customHeight="1" spans="1:3">
      <c r="A1016" s="270"/>
      <c r="B1016" s="271"/>
      <c r="C1016" s="272"/>
    </row>
    <row r="1017" ht="28.5" customHeight="1" spans="1:3">
      <c r="A1017" s="270"/>
      <c r="B1017" s="271"/>
      <c r="C1017" s="272"/>
    </row>
    <row r="1018" ht="28.5" customHeight="1" spans="1:3">
      <c r="A1018" s="270"/>
      <c r="B1018" s="271"/>
      <c r="C1018" s="272"/>
    </row>
    <row r="1019" ht="28.5" customHeight="1" spans="1:3">
      <c r="A1019" s="270"/>
      <c r="B1019" s="271"/>
      <c r="C1019" s="272"/>
    </row>
    <row r="1020" ht="28.5" customHeight="1" spans="1:3">
      <c r="A1020" s="270"/>
      <c r="B1020" s="271"/>
      <c r="C1020" s="272"/>
    </row>
  </sheetData>
  <autoFilter xmlns:etc="http://www.wps.cn/officeDocument/2017/etCustomData" ref="A8:F417" etc:filterBottomFollowUsedRange="0">
    <extLst/>
  </autoFilter>
  <mergeCells count="1">
    <mergeCell ref="O1:Z2"/>
  </mergeCells>
  <conditionalFormatting sqref="D1:D3">
    <cfRule type="expression" dxfId="1" priority="1">
      <formula>ROW()=CELL("row")</formula>
    </cfRule>
    <cfRule type="expression" dxfId="0" priority="2">
      <formula>ROW()=CELL("row")</formula>
    </cfRule>
  </conditionalFormatting>
  <dataValidations count="1">
    <dataValidation type="list" showInputMessage="1" showErrorMessage="1" sqref="B2">
      <formula1>data!$Y$2:$Y$21</formula1>
    </dataValidation>
  </dataValidations>
  <hyperlinks>
    <hyperlink ref="D1" location="'Home page'!A1" display="Home page"/>
    <hyperlink ref="D2" location="daily!A1" display="daily"/>
    <hyperlink ref="D3" location="الموردين!A1" display="الموردين"/>
    <hyperlink ref="D4" location="sorting!A1" display="sorting"/>
  </hyperlinks>
  <pageMargins left="0.7" right="0.7" top="0.75" bottom="0.75" header="0.3" footer="0.3"/>
  <pageSetup paperSize="1" scale="34" orientation="portrait"/>
  <headerFooter/>
  <colBreaks count="1" manualBreakCount="1">
    <brk id="6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/>
  </sheetPr>
  <dimension ref="A1:H72"/>
  <sheetViews>
    <sheetView zoomScale="55" zoomScaleNormal="55" topLeftCell="A52" workbookViewId="0">
      <selection activeCell="B30" sqref="B30"/>
    </sheetView>
  </sheetViews>
  <sheetFormatPr defaultColWidth="8.95238095238095" defaultRowHeight="15" outlineLevelCol="7"/>
  <cols>
    <col min="1" max="1" width="29.4190476190476" customWidth="1"/>
    <col min="2" max="2" width="67.7142857142857" customWidth="1"/>
    <col min="3" max="3" width="62.7619047619048" customWidth="1"/>
    <col min="4" max="4" width="35.8" customWidth="1"/>
    <col min="5" max="5" width="40.4571428571429" customWidth="1"/>
    <col min="6" max="7" width="34.8190476190476" customWidth="1"/>
    <col min="8" max="8" width="37.5142857142857" customWidth="1"/>
  </cols>
  <sheetData>
    <row r="1" ht="31.5" customHeight="1" spans="1:8">
      <c r="A1" s="52"/>
      <c r="B1" s="146"/>
      <c r="C1" s="252"/>
      <c r="D1" s="253"/>
      <c r="E1" s="55"/>
      <c r="F1" s="56"/>
      <c r="G1" s="56"/>
      <c r="H1" s="94"/>
    </row>
    <row r="2" ht="31.5" customHeight="1" spans="1:8">
      <c r="A2" s="58"/>
      <c r="B2" s="60"/>
      <c r="C2" s="252"/>
      <c r="D2" s="60"/>
      <c r="E2" s="61"/>
      <c r="F2" s="59"/>
      <c r="G2" s="59"/>
      <c r="H2" s="62"/>
    </row>
    <row r="3" ht="31.5" customHeight="1" spans="1:8">
      <c r="A3" s="63"/>
      <c r="B3" s="61"/>
      <c r="C3" s="252"/>
      <c r="D3" s="60"/>
      <c r="E3" s="61"/>
      <c r="F3" s="61"/>
      <c r="G3" s="61"/>
      <c r="H3" s="62"/>
    </row>
    <row r="4" ht="31.5" customHeight="1" spans="1:8">
      <c r="A4" s="63"/>
      <c r="B4" s="61"/>
      <c r="C4" s="252"/>
      <c r="D4" s="60"/>
      <c r="E4" s="61"/>
      <c r="F4" s="61"/>
      <c r="G4" s="61"/>
      <c r="H4" s="62"/>
    </row>
    <row r="5" ht="31.5" customHeight="1" spans="1:8">
      <c r="A5" s="63"/>
      <c r="B5" s="61"/>
      <c r="C5" s="252"/>
      <c r="D5" s="60"/>
      <c r="E5" s="61"/>
      <c r="F5" s="61"/>
      <c r="G5" s="61"/>
      <c r="H5" s="62"/>
    </row>
    <row r="6" ht="28.5" customHeight="1" spans="1:8">
      <c r="A6" s="64"/>
      <c r="B6" s="59"/>
      <c r="C6" s="59"/>
      <c r="D6" s="60"/>
      <c r="E6" s="61"/>
      <c r="F6" s="59"/>
      <c r="G6" s="59"/>
      <c r="H6" s="65">
        <f ca="1">TODAY()</f>
        <v>45873</v>
      </c>
    </row>
    <row r="7" ht="29.25" customHeight="1" spans="1:8">
      <c r="A7" s="64"/>
      <c r="B7" s="59"/>
      <c r="C7" s="59"/>
      <c r="D7" s="60"/>
      <c r="E7" s="61"/>
      <c r="F7" s="59"/>
      <c r="G7" s="59"/>
      <c r="H7" s="66"/>
    </row>
    <row r="8" ht="29.25" customHeight="1" spans="1:8">
      <c r="A8" s="63" t="str">
        <f>IF(A1=0,"مطابق","غير مطابق")</f>
        <v>مطابق</v>
      </c>
      <c r="B8" s="61"/>
      <c r="C8" s="59"/>
      <c r="D8" s="67">
        <f>SUM(العملاء!$D$10:$D$71)</f>
        <v>101</v>
      </c>
      <c r="E8" s="95">
        <f>SUM(العملاء!E10:E71)</f>
        <v>250910</v>
      </c>
      <c r="F8" s="95">
        <f>SUM(العملاء!F10:F71)</f>
        <v>171490</v>
      </c>
      <c r="G8" s="95">
        <f>SUM(العملاء!G10:G71)</f>
        <v>109750</v>
      </c>
      <c r="H8" s="96">
        <f>العملاء!$H$72</f>
        <v>61740</v>
      </c>
    </row>
    <row r="9" ht="29.25" customHeight="1" spans="1:8">
      <c r="A9" s="219" t="s">
        <v>7</v>
      </c>
      <c r="B9" s="220" t="s">
        <v>11</v>
      </c>
      <c r="C9" s="221" t="s">
        <v>927</v>
      </c>
      <c r="D9" s="222" t="s">
        <v>1188</v>
      </c>
      <c r="E9" s="223" t="s">
        <v>1189</v>
      </c>
      <c r="F9" s="224" t="s">
        <v>1190</v>
      </c>
      <c r="G9" s="224" t="s">
        <v>1191</v>
      </c>
      <c r="H9" s="204" t="s">
        <v>926</v>
      </c>
    </row>
    <row r="10" ht="29.25" customHeight="1" spans="1:8">
      <c r="A10" s="225">
        <v>45789</v>
      </c>
      <c r="B10" s="225" t="s">
        <v>1192</v>
      </c>
      <c r="C10" s="226" t="s">
        <v>800</v>
      </c>
      <c r="D10" s="227">
        <v>1</v>
      </c>
      <c r="E10" s="228">
        <v>73500</v>
      </c>
      <c r="F10" s="228">
        <f>E10*D10</f>
        <v>73500</v>
      </c>
      <c r="G10" s="135"/>
      <c r="H10" s="229">
        <f>F10-G10</f>
        <v>73500</v>
      </c>
    </row>
    <row r="11" ht="29.25" customHeight="1" spans="1:8">
      <c r="A11" s="225">
        <v>45789</v>
      </c>
      <c r="B11" s="225" t="s">
        <v>1193</v>
      </c>
      <c r="C11" s="226" t="s">
        <v>800</v>
      </c>
      <c r="D11" s="227">
        <v>1</v>
      </c>
      <c r="E11" s="228">
        <v>36750</v>
      </c>
      <c r="F11" s="135"/>
      <c r="G11" s="228">
        <f>D11*E11</f>
        <v>36750</v>
      </c>
      <c r="H11" s="229">
        <f t="shared" ref="H11:H71" si="0">H10+F11-G11</f>
        <v>36750</v>
      </c>
    </row>
    <row r="12" ht="29.25" customHeight="1" spans="1:8">
      <c r="A12" s="225">
        <v>45810</v>
      </c>
      <c r="B12" s="225" t="s">
        <v>1194</v>
      </c>
      <c r="C12" s="226" t="s">
        <v>800</v>
      </c>
      <c r="D12" s="227"/>
      <c r="E12" s="228"/>
      <c r="F12" s="135"/>
      <c r="G12" s="135"/>
      <c r="H12" s="229">
        <f t="shared" si="0"/>
        <v>36750</v>
      </c>
    </row>
    <row r="13" ht="29.25" customHeight="1" spans="1:8">
      <c r="A13" s="225">
        <v>45810</v>
      </c>
      <c r="B13" s="225" t="s">
        <v>859</v>
      </c>
      <c r="C13" s="226" t="s">
        <v>800</v>
      </c>
      <c r="D13" s="227"/>
      <c r="E13" s="228"/>
      <c r="F13" s="135"/>
      <c r="G13" s="135"/>
      <c r="H13" s="229">
        <f t="shared" si="0"/>
        <v>36750</v>
      </c>
    </row>
    <row r="14" ht="29.25" customHeight="1" spans="1:8">
      <c r="A14" s="225">
        <v>45811</v>
      </c>
      <c r="B14" s="225" t="s">
        <v>861</v>
      </c>
      <c r="C14" s="226" t="s">
        <v>800</v>
      </c>
      <c r="D14" s="227"/>
      <c r="E14" s="228"/>
      <c r="F14" s="135"/>
      <c r="G14" s="135"/>
      <c r="H14" s="229">
        <f t="shared" si="0"/>
        <v>36750</v>
      </c>
    </row>
    <row r="15" ht="29.25" customHeight="1" spans="1:8">
      <c r="A15" s="225">
        <v>45811</v>
      </c>
      <c r="B15" s="225" t="s">
        <v>341</v>
      </c>
      <c r="C15" s="226" t="s">
        <v>800</v>
      </c>
      <c r="D15" s="227"/>
      <c r="E15" s="228"/>
      <c r="F15" s="135"/>
      <c r="G15" s="135"/>
      <c r="H15" s="229">
        <f t="shared" si="0"/>
        <v>36750</v>
      </c>
    </row>
    <row r="16" ht="29.25" customHeight="1" spans="1:8">
      <c r="A16" s="225">
        <v>45859</v>
      </c>
      <c r="B16" s="225" t="s">
        <v>1195</v>
      </c>
      <c r="C16" s="226" t="s">
        <v>800</v>
      </c>
      <c r="D16" s="227"/>
      <c r="E16" s="228"/>
      <c r="F16" s="135"/>
      <c r="G16" s="228">
        <v>18000</v>
      </c>
      <c r="H16" s="229">
        <f t="shared" si="0"/>
        <v>18750</v>
      </c>
    </row>
    <row r="17" ht="29.25" customHeight="1" spans="1:8">
      <c r="A17" s="230">
        <v>45869</v>
      </c>
      <c r="B17" s="218" t="s">
        <v>1196</v>
      </c>
      <c r="C17" s="218" t="s">
        <v>842</v>
      </c>
      <c r="D17" s="231">
        <v>34</v>
      </c>
      <c r="E17" s="228">
        <v>130</v>
      </c>
      <c r="F17" s="232">
        <f>E17*D17</f>
        <v>4420</v>
      </c>
      <c r="G17" s="135"/>
      <c r="H17" s="229">
        <f t="shared" si="0"/>
        <v>23170</v>
      </c>
    </row>
    <row r="18" ht="29.25" customHeight="1" spans="1:8">
      <c r="A18" s="230">
        <v>45869</v>
      </c>
      <c r="B18" s="218" t="s">
        <v>1197</v>
      </c>
      <c r="C18" s="218" t="s">
        <v>842</v>
      </c>
      <c r="D18" s="231">
        <v>4</v>
      </c>
      <c r="E18" s="228">
        <f>130+65*2</f>
        <v>260</v>
      </c>
      <c r="F18" s="232">
        <f>E18*D18</f>
        <v>1040</v>
      </c>
      <c r="G18" s="135"/>
      <c r="H18" s="229">
        <f t="shared" si="0"/>
        <v>24210</v>
      </c>
    </row>
    <row r="19" ht="29.25" customHeight="1" spans="1:8">
      <c r="A19" s="230">
        <v>45869</v>
      </c>
      <c r="B19" s="218" t="s">
        <v>1198</v>
      </c>
      <c r="C19" s="218" t="s">
        <v>842</v>
      </c>
      <c r="D19" s="231">
        <v>4</v>
      </c>
      <c r="E19" s="228">
        <f>130+65*2</f>
        <v>260</v>
      </c>
      <c r="F19" s="232">
        <f>E19*D19</f>
        <v>1040</v>
      </c>
      <c r="G19" s="135"/>
      <c r="H19" s="229">
        <f t="shared" si="0"/>
        <v>25250</v>
      </c>
    </row>
    <row r="20" ht="29.25" customHeight="1" spans="1:8">
      <c r="A20" s="230">
        <v>45869</v>
      </c>
      <c r="B20" s="218" t="s">
        <v>1196</v>
      </c>
      <c r="C20" s="218" t="s">
        <v>842</v>
      </c>
      <c r="D20" s="231">
        <v>14</v>
      </c>
      <c r="E20" s="228">
        <v>130</v>
      </c>
      <c r="F20" s="232">
        <f>E20*D20</f>
        <v>1820</v>
      </c>
      <c r="G20" s="135"/>
      <c r="H20" s="229">
        <f t="shared" si="0"/>
        <v>27070</v>
      </c>
    </row>
    <row r="21" ht="29.25" customHeight="1" spans="1:8">
      <c r="A21" s="230">
        <v>45872</v>
      </c>
      <c r="B21" s="218" t="s">
        <v>1199</v>
      </c>
      <c r="C21" s="218" t="s">
        <v>842</v>
      </c>
      <c r="D21" s="231">
        <v>3</v>
      </c>
      <c r="E21" s="228">
        <v>250</v>
      </c>
      <c r="F21" s="232">
        <f>E21*D21</f>
        <v>750</v>
      </c>
      <c r="G21" s="135"/>
      <c r="H21" s="229">
        <f t="shared" si="0"/>
        <v>27820</v>
      </c>
    </row>
    <row r="22" ht="29.25" customHeight="1" spans="1:8">
      <c r="A22" s="233">
        <v>45823</v>
      </c>
      <c r="B22" s="234" t="s">
        <v>1200</v>
      </c>
      <c r="C22" s="234" t="s">
        <v>952</v>
      </c>
      <c r="D22" s="235">
        <v>1</v>
      </c>
      <c r="E22" s="228">
        <v>14500</v>
      </c>
      <c r="F22" s="236">
        <f>D22*E22</f>
        <v>14500</v>
      </c>
      <c r="G22" s="135"/>
      <c r="H22" s="229">
        <f t="shared" si="0"/>
        <v>42320</v>
      </c>
    </row>
    <row r="23" ht="29.25" customHeight="1" spans="1:8">
      <c r="A23" s="233">
        <v>45823</v>
      </c>
      <c r="B23" s="234" t="s">
        <v>1195</v>
      </c>
      <c r="C23" s="234" t="s">
        <v>952</v>
      </c>
      <c r="D23" s="235">
        <v>1</v>
      </c>
      <c r="E23" s="228">
        <v>10000</v>
      </c>
      <c r="F23" s="135"/>
      <c r="G23" s="236">
        <f>E23*D23</f>
        <v>10000</v>
      </c>
      <c r="H23" s="229">
        <f t="shared" si="0"/>
        <v>32320</v>
      </c>
    </row>
    <row r="24" ht="29.25" customHeight="1" spans="1:8">
      <c r="A24" s="237">
        <v>45832</v>
      </c>
      <c r="B24" s="238" t="s">
        <v>1201</v>
      </c>
      <c r="C24" s="238" t="s">
        <v>1027</v>
      </c>
      <c r="D24" s="238">
        <v>1</v>
      </c>
      <c r="E24" s="238">
        <v>70000</v>
      </c>
      <c r="F24" s="239">
        <v>70000</v>
      </c>
      <c r="G24" s="239"/>
      <c r="H24" s="229">
        <f t="shared" si="0"/>
        <v>102320</v>
      </c>
    </row>
    <row r="25" ht="29.25" customHeight="1" spans="1:8">
      <c r="A25" s="237">
        <v>45832</v>
      </c>
      <c r="B25" s="238" t="s">
        <v>1202</v>
      </c>
      <c r="C25" s="238" t="s">
        <v>1027</v>
      </c>
      <c r="D25" s="238">
        <v>1</v>
      </c>
      <c r="E25" s="238">
        <v>40000</v>
      </c>
      <c r="F25" s="239"/>
      <c r="G25" s="239">
        <v>40000</v>
      </c>
      <c r="H25" s="229">
        <f t="shared" si="0"/>
        <v>62320</v>
      </c>
    </row>
    <row r="26" ht="29.25" customHeight="1" spans="1:8">
      <c r="A26" s="237">
        <v>45873</v>
      </c>
      <c r="B26" s="238" t="s">
        <v>1203</v>
      </c>
      <c r="C26" s="238" t="s">
        <v>842</v>
      </c>
      <c r="D26" s="238">
        <v>34</v>
      </c>
      <c r="E26" s="238">
        <v>130</v>
      </c>
      <c r="F26" s="239">
        <f>E26*D26</f>
        <v>4420</v>
      </c>
      <c r="G26" s="239"/>
      <c r="H26" s="229">
        <f t="shared" si="0"/>
        <v>66740</v>
      </c>
    </row>
    <row r="27" ht="29.25" customHeight="1" spans="1:8">
      <c r="A27" s="237">
        <v>45873</v>
      </c>
      <c r="B27" s="238" t="s">
        <v>1204</v>
      </c>
      <c r="C27" s="238" t="s">
        <v>842</v>
      </c>
      <c r="D27" s="238">
        <v>1</v>
      </c>
      <c r="E27" s="238">
        <v>0</v>
      </c>
      <c r="F27" s="239">
        <f>E27*D27</f>
        <v>0</v>
      </c>
      <c r="G27" s="239"/>
      <c r="H27" s="229">
        <f t="shared" si="0"/>
        <v>66740</v>
      </c>
    </row>
    <row r="28" ht="29.25" customHeight="1" spans="1:8">
      <c r="A28" s="240">
        <v>45873</v>
      </c>
      <c r="B28" s="241" t="s">
        <v>1205</v>
      </c>
      <c r="C28" s="238" t="s">
        <v>842</v>
      </c>
      <c r="D28" s="242">
        <v>1</v>
      </c>
      <c r="E28" s="228">
        <v>5000</v>
      </c>
      <c r="F28" s="135"/>
      <c r="G28" s="243">
        <f>D28*E28</f>
        <v>5000</v>
      </c>
      <c r="H28" s="229">
        <f t="shared" si="0"/>
        <v>61740</v>
      </c>
    </row>
    <row r="29" ht="29.25" customHeight="1" spans="1:8">
      <c r="A29" s="240"/>
      <c r="B29" s="241"/>
      <c r="C29" s="241"/>
      <c r="D29" s="243"/>
      <c r="E29" s="228"/>
      <c r="F29" s="135"/>
      <c r="G29" s="135"/>
      <c r="H29" s="229">
        <f t="shared" si="0"/>
        <v>61740</v>
      </c>
    </row>
    <row r="30" ht="29.25" customHeight="1" spans="1:8">
      <c r="A30" s="240"/>
      <c r="B30" s="241"/>
      <c r="C30" s="135"/>
      <c r="D30" s="242"/>
      <c r="E30" s="228"/>
      <c r="F30" s="135"/>
      <c r="G30" s="135"/>
      <c r="H30" s="229">
        <f t="shared" si="0"/>
        <v>61740</v>
      </c>
    </row>
    <row r="31" ht="29.25" customHeight="1" spans="1:8">
      <c r="A31" s="240"/>
      <c r="B31" s="241"/>
      <c r="C31" s="135"/>
      <c r="D31" s="242"/>
      <c r="E31" s="228"/>
      <c r="F31" s="135"/>
      <c r="G31" s="135"/>
      <c r="H31" s="229">
        <f t="shared" si="0"/>
        <v>61740</v>
      </c>
    </row>
    <row r="32" ht="29.25" customHeight="1" spans="1:8">
      <c r="A32" s="240"/>
      <c r="B32" s="241"/>
      <c r="C32" s="135"/>
      <c r="D32" s="242"/>
      <c r="E32" s="228"/>
      <c r="F32" s="135"/>
      <c r="G32" s="135"/>
      <c r="H32" s="229">
        <f t="shared" si="0"/>
        <v>61740</v>
      </c>
    </row>
    <row r="33" ht="29.25" customHeight="1" spans="1:8">
      <c r="A33" s="240"/>
      <c r="B33" s="241"/>
      <c r="C33" s="135"/>
      <c r="D33" s="242"/>
      <c r="E33" s="228"/>
      <c r="F33" s="135"/>
      <c r="G33" s="135"/>
      <c r="H33" s="229">
        <f t="shared" si="0"/>
        <v>61740</v>
      </c>
    </row>
    <row r="34" ht="29.25" customHeight="1" spans="1:8">
      <c r="A34" s="240"/>
      <c r="B34" s="241"/>
      <c r="C34" s="135"/>
      <c r="D34" s="242"/>
      <c r="E34" s="228"/>
      <c r="F34" s="135"/>
      <c r="G34" s="135"/>
      <c r="H34" s="229">
        <f t="shared" si="0"/>
        <v>61740</v>
      </c>
    </row>
    <row r="35" ht="29.25" customHeight="1" spans="1:8">
      <c r="A35" s="240"/>
      <c r="B35" s="241"/>
      <c r="C35" s="135"/>
      <c r="D35" s="242"/>
      <c r="E35" s="228"/>
      <c r="F35" s="135"/>
      <c r="G35" s="135"/>
      <c r="H35" s="229">
        <f t="shared" si="0"/>
        <v>61740</v>
      </c>
    </row>
    <row r="36" ht="29.25" customHeight="1" spans="1:8">
      <c r="A36" s="240"/>
      <c r="B36" s="241"/>
      <c r="C36" s="135"/>
      <c r="D36" s="242"/>
      <c r="E36" s="228"/>
      <c r="F36" s="135"/>
      <c r="G36" s="135"/>
      <c r="H36" s="229">
        <f t="shared" si="0"/>
        <v>61740</v>
      </c>
    </row>
    <row r="37" ht="29.25" customHeight="1" spans="1:8">
      <c r="A37" s="240"/>
      <c r="B37" s="241"/>
      <c r="C37" s="135"/>
      <c r="D37" s="242"/>
      <c r="E37" s="228"/>
      <c r="F37" s="135"/>
      <c r="G37" s="135"/>
      <c r="H37" s="229">
        <f t="shared" si="0"/>
        <v>61740</v>
      </c>
    </row>
    <row r="38" ht="29.25" customHeight="1" spans="1:8">
      <c r="A38" s="240"/>
      <c r="B38" s="241"/>
      <c r="C38" s="135"/>
      <c r="D38" s="242"/>
      <c r="E38" s="228"/>
      <c r="F38" s="135"/>
      <c r="G38" s="135"/>
      <c r="H38" s="229">
        <f t="shared" si="0"/>
        <v>61740</v>
      </c>
    </row>
    <row r="39" ht="29.25" customHeight="1" spans="1:8">
      <c r="A39" s="240"/>
      <c r="B39" s="241"/>
      <c r="C39" s="135"/>
      <c r="D39" s="242"/>
      <c r="E39" s="228"/>
      <c r="F39" s="135"/>
      <c r="G39" s="135"/>
      <c r="H39" s="229">
        <f t="shared" si="0"/>
        <v>61740</v>
      </c>
    </row>
    <row r="40" ht="29.25" customHeight="1" spans="1:8">
      <c r="A40" s="240"/>
      <c r="B40" s="241"/>
      <c r="C40" s="135"/>
      <c r="D40" s="242"/>
      <c r="E40" s="228"/>
      <c r="F40" s="135"/>
      <c r="G40" s="135"/>
      <c r="H40" s="229">
        <f t="shared" si="0"/>
        <v>61740</v>
      </c>
    </row>
    <row r="41" ht="29.25" customHeight="1" spans="1:8">
      <c r="A41" s="240"/>
      <c r="B41" s="241"/>
      <c r="C41" s="135"/>
      <c r="D41" s="242"/>
      <c r="E41" s="228"/>
      <c r="F41" s="135"/>
      <c r="G41" s="135"/>
      <c r="H41" s="229">
        <f t="shared" si="0"/>
        <v>61740</v>
      </c>
    </row>
    <row r="42" ht="29.25" customHeight="1" spans="1:8">
      <c r="A42" s="240"/>
      <c r="B42" s="241"/>
      <c r="C42" s="135"/>
      <c r="D42" s="242"/>
      <c r="E42" s="228"/>
      <c r="F42" s="135"/>
      <c r="G42" s="135"/>
      <c r="H42" s="229">
        <f t="shared" si="0"/>
        <v>61740</v>
      </c>
    </row>
    <row r="43" ht="29.25" customHeight="1" spans="1:8">
      <c r="A43" s="240"/>
      <c r="B43" s="241"/>
      <c r="C43" s="135"/>
      <c r="D43" s="242"/>
      <c r="E43" s="228"/>
      <c r="F43" s="135"/>
      <c r="G43" s="135"/>
      <c r="H43" s="229">
        <f t="shared" si="0"/>
        <v>61740</v>
      </c>
    </row>
    <row r="44" ht="29.25" customHeight="1" spans="1:8">
      <c r="A44" s="240"/>
      <c r="B44" s="241"/>
      <c r="C44" s="135"/>
      <c r="D44" s="242"/>
      <c r="E44" s="228"/>
      <c r="F44" s="135"/>
      <c r="G44" s="135"/>
      <c r="H44" s="229">
        <f t="shared" si="0"/>
        <v>61740</v>
      </c>
    </row>
    <row r="45" ht="29.25" customHeight="1" spans="1:8">
      <c r="A45" s="240"/>
      <c r="B45" s="241"/>
      <c r="C45" s="135"/>
      <c r="D45" s="242"/>
      <c r="E45" s="228"/>
      <c r="F45" s="135"/>
      <c r="G45" s="135"/>
      <c r="H45" s="229">
        <f t="shared" si="0"/>
        <v>61740</v>
      </c>
    </row>
    <row r="46" ht="29.25" customHeight="1" spans="1:8">
      <c r="A46" s="240"/>
      <c r="B46" s="241"/>
      <c r="C46" s="135"/>
      <c r="D46" s="242"/>
      <c r="E46" s="228"/>
      <c r="F46" s="135"/>
      <c r="G46" s="135"/>
      <c r="H46" s="229">
        <f t="shared" si="0"/>
        <v>61740</v>
      </c>
    </row>
    <row r="47" ht="29.25" customHeight="1" spans="1:8">
      <c r="A47" s="240"/>
      <c r="B47" s="241"/>
      <c r="C47" s="135"/>
      <c r="D47" s="242"/>
      <c r="E47" s="228"/>
      <c r="F47" s="135"/>
      <c r="G47" s="135"/>
      <c r="H47" s="229">
        <f t="shared" si="0"/>
        <v>61740</v>
      </c>
    </row>
    <row r="48" ht="29.25" customHeight="1" spans="1:8">
      <c r="A48" s="240"/>
      <c r="B48" s="241"/>
      <c r="C48" s="135"/>
      <c r="D48" s="242"/>
      <c r="E48" s="228"/>
      <c r="F48" s="135"/>
      <c r="G48" s="135"/>
      <c r="H48" s="229">
        <f t="shared" si="0"/>
        <v>61740</v>
      </c>
    </row>
    <row r="49" ht="29.25" customHeight="1" spans="1:8">
      <c r="A49" s="240"/>
      <c r="B49" s="241"/>
      <c r="C49" s="135"/>
      <c r="D49" s="242"/>
      <c r="E49" s="228"/>
      <c r="F49" s="135"/>
      <c r="G49" s="135"/>
      <c r="H49" s="229">
        <f t="shared" si="0"/>
        <v>61740</v>
      </c>
    </row>
    <row r="50" ht="29.25" customHeight="1" spans="1:8">
      <c r="A50" s="240"/>
      <c r="B50" s="241"/>
      <c r="C50" s="135"/>
      <c r="D50" s="242"/>
      <c r="E50" s="228"/>
      <c r="F50" s="135"/>
      <c r="G50" s="135"/>
      <c r="H50" s="229">
        <f t="shared" si="0"/>
        <v>61740</v>
      </c>
    </row>
    <row r="51" ht="29.25" customHeight="1" spans="1:8">
      <c r="A51" s="240"/>
      <c r="B51" s="241"/>
      <c r="C51" s="135"/>
      <c r="D51" s="242"/>
      <c r="E51" s="228"/>
      <c r="F51" s="135"/>
      <c r="G51" s="135"/>
      <c r="H51" s="229">
        <f t="shared" si="0"/>
        <v>61740</v>
      </c>
    </row>
    <row r="52" ht="29.25" customHeight="1" spans="1:8">
      <c r="A52" s="240"/>
      <c r="B52" s="241"/>
      <c r="C52" s="135"/>
      <c r="D52" s="242"/>
      <c r="E52" s="228"/>
      <c r="F52" s="135"/>
      <c r="G52" s="135"/>
      <c r="H52" s="229">
        <f t="shared" si="0"/>
        <v>61740</v>
      </c>
    </row>
    <row r="53" ht="29.25" customHeight="1" spans="1:8">
      <c r="A53" s="240"/>
      <c r="B53" s="241"/>
      <c r="C53" s="135"/>
      <c r="D53" s="242"/>
      <c r="E53" s="228"/>
      <c r="F53" s="135"/>
      <c r="G53" s="135"/>
      <c r="H53" s="229">
        <f t="shared" si="0"/>
        <v>61740</v>
      </c>
    </row>
    <row r="54" ht="29.25" customHeight="1" spans="1:8">
      <c r="A54" s="240"/>
      <c r="B54" s="241"/>
      <c r="C54" s="135"/>
      <c r="D54" s="242"/>
      <c r="E54" s="228"/>
      <c r="F54" s="135"/>
      <c r="G54" s="135"/>
      <c r="H54" s="229">
        <f t="shared" si="0"/>
        <v>61740</v>
      </c>
    </row>
    <row r="55" ht="29.25" customHeight="1" spans="1:8">
      <c r="A55" s="240"/>
      <c r="B55" s="241"/>
      <c r="C55" s="135"/>
      <c r="D55" s="242"/>
      <c r="E55" s="228"/>
      <c r="F55" s="135"/>
      <c r="G55" s="135"/>
      <c r="H55" s="229">
        <f t="shared" si="0"/>
        <v>61740</v>
      </c>
    </row>
    <row r="56" ht="29.25" customHeight="1" spans="1:8">
      <c r="A56" s="240"/>
      <c r="B56" s="241"/>
      <c r="C56" s="135"/>
      <c r="D56" s="242"/>
      <c r="E56" s="228"/>
      <c r="F56" s="135"/>
      <c r="G56" s="135"/>
      <c r="H56" s="229">
        <f t="shared" si="0"/>
        <v>61740</v>
      </c>
    </row>
    <row r="57" ht="29.25" customHeight="1" spans="1:8">
      <c r="A57" s="240"/>
      <c r="B57" s="241"/>
      <c r="C57" s="135"/>
      <c r="D57" s="242"/>
      <c r="E57" s="228"/>
      <c r="F57" s="135"/>
      <c r="G57" s="135"/>
      <c r="H57" s="229">
        <f t="shared" si="0"/>
        <v>61740</v>
      </c>
    </row>
    <row r="58" ht="29.25" customHeight="1" spans="1:8">
      <c r="A58" s="240"/>
      <c r="B58" s="241"/>
      <c r="C58" s="135"/>
      <c r="D58" s="242"/>
      <c r="E58" s="228"/>
      <c r="F58" s="135"/>
      <c r="G58" s="135"/>
      <c r="H58" s="229">
        <f t="shared" si="0"/>
        <v>61740</v>
      </c>
    </row>
    <row r="59" ht="29.25" customHeight="1" spans="1:8">
      <c r="A59" s="240"/>
      <c r="B59" s="241"/>
      <c r="C59" s="135"/>
      <c r="D59" s="242"/>
      <c r="E59" s="228"/>
      <c r="F59" s="135"/>
      <c r="G59" s="135"/>
      <c r="H59" s="229">
        <f t="shared" si="0"/>
        <v>61740</v>
      </c>
    </row>
    <row r="60" ht="29.25" customHeight="1" spans="1:8">
      <c r="A60" s="240"/>
      <c r="B60" s="241"/>
      <c r="C60" s="135"/>
      <c r="D60" s="242"/>
      <c r="E60" s="228"/>
      <c r="F60" s="135"/>
      <c r="G60" s="135"/>
      <c r="H60" s="229">
        <f t="shared" si="0"/>
        <v>61740</v>
      </c>
    </row>
    <row r="61" ht="29.25" customHeight="1" spans="1:8">
      <c r="A61" s="240"/>
      <c r="B61" s="241"/>
      <c r="C61" s="135"/>
      <c r="D61" s="242"/>
      <c r="E61" s="228"/>
      <c r="F61" s="135"/>
      <c r="G61" s="135"/>
      <c r="H61" s="229">
        <f t="shared" si="0"/>
        <v>61740</v>
      </c>
    </row>
    <row r="62" ht="29.25" customHeight="1" spans="1:8">
      <c r="A62" s="240"/>
      <c r="B62" s="241"/>
      <c r="C62" s="135"/>
      <c r="D62" s="242"/>
      <c r="E62" s="228"/>
      <c r="F62" s="135"/>
      <c r="G62" s="135"/>
      <c r="H62" s="229">
        <f t="shared" si="0"/>
        <v>61740</v>
      </c>
    </row>
    <row r="63" ht="29.25" customHeight="1" spans="1:8">
      <c r="A63" s="240"/>
      <c r="B63" s="241"/>
      <c r="C63" s="135"/>
      <c r="D63" s="242"/>
      <c r="E63" s="228"/>
      <c r="F63" s="135"/>
      <c r="G63" s="135"/>
      <c r="H63" s="229">
        <f t="shared" si="0"/>
        <v>61740</v>
      </c>
    </row>
    <row r="64" ht="29.25" customHeight="1" spans="1:8">
      <c r="A64" s="240"/>
      <c r="B64" s="241"/>
      <c r="C64" s="135"/>
      <c r="D64" s="242"/>
      <c r="E64" s="228"/>
      <c r="F64" s="135"/>
      <c r="G64" s="135"/>
      <c r="H64" s="229">
        <f t="shared" si="0"/>
        <v>61740</v>
      </c>
    </row>
    <row r="65" ht="29.25" customHeight="1" spans="1:8">
      <c r="A65" s="240"/>
      <c r="B65" s="241"/>
      <c r="C65" s="135"/>
      <c r="D65" s="242"/>
      <c r="E65" s="228"/>
      <c r="F65" s="135"/>
      <c r="G65" s="135"/>
      <c r="H65" s="229">
        <f t="shared" si="0"/>
        <v>61740</v>
      </c>
    </row>
    <row r="66" ht="29.25" customHeight="1" spans="1:8">
      <c r="A66" s="240"/>
      <c r="B66" s="241"/>
      <c r="C66" s="135"/>
      <c r="D66" s="242"/>
      <c r="E66" s="228"/>
      <c r="F66" s="135"/>
      <c r="G66" s="135"/>
      <c r="H66" s="229">
        <f t="shared" si="0"/>
        <v>61740</v>
      </c>
    </row>
    <row r="67" ht="29.25" customHeight="1" spans="1:8">
      <c r="A67" s="240"/>
      <c r="B67" s="241"/>
      <c r="C67" s="135"/>
      <c r="D67" s="242"/>
      <c r="E67" s="228"/>
      <c r="F67" s="135"/>
      <c r="G67" s="135"/>
      <c r="H67" s="229">
        <f t="shared" si="0"/>
        <v>61740</v>
      </c>
    </row>
    <row r="68" ht="29.25" customHeight="1" spans="1:8">
      <c r="A68" s="240"/>
      <c r="B68" s="241"/>
      <c r="C68" s="135"/>
      <c r="D68" s="242"/>
      <c r="E68" s="228"/>
      <c r="F68" s="135"/>
      <c r="G68" s="135"/>
      <c r="H68" s="229">
        <f t="shared" si="0"/>
        <v>61740</v>
      </c>
    </row>
    <row r="69" ht="29.25" customHeight="1" spans="1:8">
      <c r="A69" s="240"/>
      <c r="B69" s="241"/>
      <c r="C69" s="135"/>
      <c r="D69" s="242"/>
      <c r="E69" s="228"/>
      <c r="F69" s="135"/>
      <c r="G69" s="135"/>
      <c r="H69" s="229">
        <f t="shared" si="0"/>
        <v>61740</v>
      </c>
    </row>
    <row r="70" ht="29.25" customHeight="1" spans="1:8">
      <c r="A70" s="240"/>
      <c r="B70" s="241"/>
      <c r="C70" s="135"/>
      <c r="D70" s="242"/>
      <c r="E70" s="228"/>
      <c r="F70" s="135"/>
      <c r="G70" s="135"/>
      <c r="H70" s="229">
        <f t="shared" si="0"/>
        <v>61740</v>
      </c>
    </row>
    <row r="71" ht="29.25" customHeight="1" spans="1:8">
      <c r="A71" s="244"/>
      <c r="B71" s="244"/>
      <c r="C71" s="245"/>
      <c r="D71" s="246"/>
      <c r="E71" s="228"/>
      <c r="F71" s="247"/>
      <c r="G71" s="247"/>
      <c r="H71" s="229">
        <f t="shared" si="0"/>
        <v>61740</v>
      </c>
    </row>
    <row r="72" ht="28.5" customHeight="1" spans="1:8">
      <c r="A72" s="248" t="s">
        <v>1167</v>
      </c>
      <c r="B72" s="249"/>
      <c r="C72" s="249"/>
      <c r="D72" s="250">
        <f>SUBTOTAL(109,العملاء!D10:D71)</f>
        <v>101</v>
      </c>
      <c r="E72" s="251">
        <f>SUBTOTAL(109,العملاء!E10:E71)</f>
        <v>250910</v>
      </c>
      <c r="F72" s="251">
        <f>SUBTOTAL(109,العملاء!F10:F71)</f>
        <v>171490</v>
      </c>
      <c r="G72" s="251">
        <f>SUBTOTAL(109,العملاء!G10:G71)</f>
        <v>109750</v>
      </c>
      <c r="H72" s="229">
        <f>F72-G72</f>
        <v>61740</v>
      </c>
    </row>
  </sheetData>
  <conditionalFormatting sqref="H10">
    <cfRule type="cellIs" dxfId="2" priority="11" operator="greaterThan">
      <formula>" EGP 100"</formula>
    </cfRule>
  </conditionalFormatting>
  <conditionalFormatting sqref="H10:H72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pageMargins left="0.7" right="0.7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"/>
  <sheetViews>
    <sheetView zoomScale="55" zoomScaleNormal="55" workbookViewId="0">
      <selection activeCell="B10" sqref="B10:F10"/>
    </sheetView>
  </sheetViews>
  <sheetFormatPr defaultColWidth="8.95238095238095" defaultRowHeight="15" outlineLevelCol="7"/>
  <cols>
    <col min="1" max="1" width="29.4190476190476" customWidth="1"/>
    <col min="2" max="2" width="59.4571428571429" customWidth="1"/>
    <col min="3" max="3" width="62.7619047619048" customWidth="1"/>
    <col min="4" max="4" width="35.8" customWidth="1"/>
    <col min="5" max="5" width="40.4571428571429" customWidth="1"/>
    <col min="6" max="7" width="34.8190476190476" customWidth="1"/>
    <col min="8" max="8" width="37.5142857142857" customWidth="1"/>
  </cols>
  <sheetData>
    <row r="1" ht="29.25" customHeight="1" spans="1:8">
      <c r="A1" s="52"/>
      <c r="B1" s="146"/>
      <c r="C1" s="197"/>
      <c r="D1" s="54"/>
      <c r="E1" s="55"/>
      <c r="F1" s="56"/>
      <c r="G1" s="56"/>
      <c r="H1" s="94"/>
    </row>
    <row r="2" ht="29.25" customHeight="1" spans="1:8">
      <c r="A2" s="226" t="s">
        <v>800</v>
      </c>
      <c r="B2" s="60"/>
      <c r="C2" s="59"/>
      <c r="D2" s="60"/>
      <c r="E2" s="61"/>
      <c r="F2" s="59"/>
      <c r="G2" s="59"/>
      <c r="H2" s="62"/>
    </row>
    <row r="3" ht="28.5" customHeight="1" spans="1:8">
      <c r="A3" s="63"/>
      <c r="B3" s="61"/>
      <c r="C3" s="61"/>
      <c r="D3" s="60"/>
      <c r="E3" s="61"/>
      <c r="F3" s="61"/>
      <c r="G3" s="61"/>
      <c r="H3" s="62"/>
    </row>
    <row r="4" ht="28.5" customHeight="1" spans="1:8">
      <c r="A4" s="63"/>
      <c r="B4" s="61"/>
      <c r="C4" s="61"/>
      <c r="D4" s="60"/>
      <c r="E4" s="61"/>
      <c r="F4" s="61"/>
      <c r="G4" s="61"/>
      <c r="H4" s="62"/>
    </row>
    <row r="5" ht="28.5" customHeight="1" spans="1:8">
      <c r="A5" s="63"/>
      <c r="B5" s="61"/>
      <c r="C5" s="61"/>
      <c r="D5" s="60"/>
      <c r="E5" s="61"/>
      <c r="F5" s="61"/>
      <c r="G5" s="61"/>
      <c r="H5" s="62"/>
    </row>
    <row r="6" ht="28.5" customHeight="1" spans="1:8">
      <c r="A6" s="64"/>
      <c r="B6" s="59"/>
      <c r="C6" s="59"/>
      <c r="D6" s="60"/>
      <c r="E6" s="61"/>
      <c r="F6" s="59"/>
      <c r="G6" s="59"/>
      <c r="H6" s="65">
        <f ca="1">TODAY()</f>
        <v>45873</v>
      </c>
    </row>
    <row r="7" ht="29.25" customHeight="1" spans="1:8">
      <c r="A7" s="64"/>
      <c r="B7" s="59"/>
      <c r="C7" s="59"/>
      <c r="D7" s="60"/>
      <c r="E7" s="61"/>
      <c r="F7" s="59"/>
      <c r="G7" s="59"/>
      <c r="H7" s="66"/>
    </row>
    <row r="8" ht="29.25" customHeight="1" spans="1:8">
      <c r="A8" s="63" t="str">
        <f>IF(A1=0,"مطابق","غير مطابق")</f>
        <v>مطابق</v>
      </c>
      <c r="B8" s="61"/>
      <c r="C8" s="59"/>
      <c r="D8" s="67">
        <f>SUM(شعيب!$D$10:$D$71)</f>
        <v>2</v>
      </c>
      <c r="E8" s="95">
        <f>SUM(شعيب!E10:E71)</f>
        <v>110250</v>
      </c>
      <c r="F8" s="95">
        <f>SUM(شعيب!F10:F71)</f>
        <v>73500</v>
      </c>
      <c r="G8" s="95">
        <f>SUM(شعيب!G10:G71)</f>
        <v>54750</v>
      </c>
      <c r="H8" s="96">
        <f>شعيب!$H$72</f>
        <v>18750</v>
      </c>
    </row>
    <row r="9" ht="29.25" customHeight="1" spans="1:8">
      <c r="A9" s="219" t="s">
        <v>7</v>
      </c>
      <c r="B9" s="220" t="s">
        <v>11</v>
      </c>
      <c r="C9" s="221" t="s">
        <v>927</v>
      </c>
      <c r="D9" s="222" t="s">
        <v>1188</v>
      </c>
      <c r="E9" s="223" t="s">
        <v>1189</v>
      </c>
      <c r="F9" s="224" t="s">
        <v>1190</v>
      </c>
      <c r="G9" s="224" t="s">
        <v>1191</v>
      </c>
      <c r="H9" s="204" t="s">
        <v>926</v>
      </c>
    </row>
    <row r="10" ht="29.25" customHeight="1" spans="1:8">
      <c r="A10" s="225">
        <f t="array" ref="A10:G16">_xlfn._xlws.FILTER(العملاء!A9:G71,العملاء!C9:C71=A2,"")</f>
        <v>45789</v>
      </c>
      <c r="B10" s="225" t="str">
        <v>حساب </v>
      </c>
      <c r="C10" s="226" t="str">
        <v>شعيب</v>
      </c>
      <c r="D10" s="227">
        <v>1</v>
      </c>
      <c r="E10" s="228">
        <v>73500</v>
      </c>
      <c r="F10" s="228">
        <v>73500</v>
      </c>
      <c r="G10" s="135">
        <v>0</v>
      </c>
      <c r="H10" s="229">
        <f>F10-G10</f>
        <v>73500</v>
      </c>
    </row>
    <row r="11" ht="29.25" customHeight="1" spans="1:8">
      <c r="A11" s="225">
        <v>45789</v>
      </c>
      <c r="B11" s="225" t="str">
        <v>جزء تحن الحساب</v>
      </c>
      <c r="C11" s="226" t="str">
        <v>شعيب</v>
      </c>
      <c r="D11" s="227">
        <v>1</v>
      </c>
      <c r="E11" s="228">
        <v>36750</v>
      </c>
      <c r="F11" s="135">
        <v>0</v>
      </c>
      <c r="G11" s="228">
        <v>36750</v>
      </c>
      <c r="H11" s="229">
        <f t="shared" ref="H11:H71" si="0">H10+F11-G11</f>
        <v>36750</v>
      </c>
    </row>
    <row r="12" ht="29.25" customHeight="1" spans="1:8">
      <c r="A12" s="225">
        <v>45810</v>
      </c>
      <c r="B12" s="225" t="str">
        <v>بوتاجز</v>
      </c>
      <c r="C12" s="226" t="str">
        <v>شعيب</v>
      </c>
      <c r="D12" s="227">
        <v>0</v>
      </c>
      <c r="E12" s="228">
        <v>0</v>
      </c>
      <c r="F12" s="135">
        <v>0</v>
      </c>
      <c r="G12" s="135">
        <v>0</v>
      </c>
      <c r="H12" s="229">
        <f t="shared" si="0"/>
        <v>36750</v>
      </c>
    </row>
    <row r="13" ht="29.25" customHeight="1" spans="1:8">
      <c r="A13" s="225">
        <v>45810</v>
      </c>
      <c r="B13" s="225" t="str">
        <v>افريز</v>
      </c>
      <c r="C13" s="226" t="str">
        <v>شعيب</v>
      </c>
      <c r="D13" s="227">
        <v>0</v>
      </c>
      <c r="E13" s="228">
        <v>0</v>
      </c>
      <c r="F13" s="135">
        <v>0</v>
      </c>
      <c r="G13" s="135">
        <v>0</v>
      </c>
      <c r="H13" s="229">
        <f t="shared" si="0"/>
        <v>36750</v>
      </c>
    </row>
    <row r="14" ht="29.25" customHeight="1" spans="1:8">
      <c r="A14" s="225">
        <v>45811</v>
      </c>
      <c r="B14" s="225" t="str">
        <v>خامات شعيب</v>
      </c>
      <c r="C14" s="226" t="str">
        <v>شعيب</v>
      </c>
      <c r="D14" s="227">
        <v>0</v>
      </c>
      <c r="E14" s="228">
        <v>0</v>
      </c>
      <c r="F14" s="135">
        <v>0</v>
      </c>
      <c r="G14" s="135">
        <v>0</v>
      </c>
      <c r="H14" s="229">
        <f t="shared" si="0"/>
        <v>36750</v>
      </c>
    </row>
    <row r="15" ht="29.25" customHeight="1" spans="1:8">
      <c r="A15" s="225">
        <v>45811</v>
      </c>
      <c r="B15" s="225" t="str">
        <v>موصلات </v>
      </c>
      <c r="C15" s="226" t="str">
        <v>شعيب</v>
      </c>
      <c r="D15" s="227">
        <v>0</v>
      </c>
      <c r="E15" s="228">
        <v>0</v>
      </c>
      <c r="F15" s="135">
        <v>0</v>
      </c>
      <c r="G15" s="135">
        <v>0</v>
      </c>
      <c r="H15" s="229">
        <f t="shared" si="0"/>
        <v>36750</v>
      </c>
    </row>
    <row r="16" ht="29.25" customHeight="1" spans="1:8">
      <c r="A16" s="225">
        <v>45859</v>
      </c>
      <c r="B16" s="225" t="str">
        <v>دفعة تحت الحساب</v>
      </c>
      <c r="C16" s="226" t="str">
        <v>شعيب</v>
      </c>
      <c r="D16" s="227">
        <v>0</v>
      </c>
      <c r="E16" s="228">
        <v>0</v>
      </c>
      <c r="F16" s="135">
        <v>0</v>
      </c>
      <c r="G16" s="228">
        <v>18000</v>
      </c>
      <c r="H16" s="229">
        <f t="shared" si="0"/>
        <v>18750</v>
      </c>
    </row>
    <row r="17" ht="29.25" customHeight="1" spans="1:8">
      <c r="A17" s="230"/>
      <c r="B17" s="218"/>
      <c r="C17" s="218"/>
      <c r="D17" s="231"/>
      <c r="E17" s="228"/>
      <c r="F17" s="232"/>
      <c r="G17" s="135"/>
      <c r="H17" s="229">
        <f t="shared" si="0"/>
        <v>18750</v>
      </c>
    </row>
    <row r="18" ht="29.25" customHeight="1" spans="1:8">
      <c r="A18" s="230"/>
      <c r="B18" s="218"/>
      <c r="C18" s="218"/>
      <c r="D18" s="231"/>
      <c r="E18" s="228"/>
      <c r="F18" s="232"/>
      <c r="G18" s="135"/>
      <c r="H18" s="229">
        <f t="shared" si="0"/>
        <v>18750</v>
      </c>
    </row>
    <row r="19" ht="29.25" customHeight="1" spans="1:8">
      <c r="A19" s="230"/>
      <c r="B19" s="218"/>
      <c r="C19" s="218"/>
      <c r="D19" s="231"/>
      <c r="E19" s="228"/>
      <c r="F19" s="232"/>
      <c r="G19" s="135"/>
      <c r="H19" s="229">
        <f t="shared" si="0"/>
        <v>18750</v>
      </c>
    </row>
    <row r="20" ht="29.25" customHeight="1" spans="1:8">
      <c r="A20" s="230"/>
      <c r="B20" s="218"/>
      <c r="C20" s="218"/>
      <c r="D20" s="231"/>
      <c r="E20" s="228"/>
      <c r="F20" s="232"/>
      <c r="G20" s="135"/>
      <c r="H20" s="229">
        <f t="shared" si="0"/>
        <v>18750</v>
      </c>
    </row>
    <row r="21" ht="29.25" customHeight="1" spans="1:8">
      <c r="A21" s="230"/>
      <c r="B21" s="218"/>
      <c r="C21" s="218"/>
      <c r="D21" s="231"/>
      <c r="E21" s="228"/>
      <c r="F21" s="232"/>
      <c r="G21" s="135"/>
      <c r="H21" s="229">
        <f t="shared" si="0"/>
        <v>18750</v>
      </c>
    </row>
    <row r="22" ht="29.25" customHeight="1" spans="1:8">
      <c r="A22" s="233"/>
      <c r="B22" s="234"/>
      <c r="C22" s="234"/>
      <c r="D22" s="235"/>
      <c r="E22" s="228"/>
      <c r="F22" s="236"/>
      <c r="G22" s="135"/>
      <c r="H22" s="229">
        <f t="shared" si="0"/>
        <v>18750</v>
      </c>
    </row>
    <row r="23" ht="29.25" customHeight="1" spans="1:8">
      <c r="A23" s="233"/>
      <c r="B23" s="234"/>
      <c r="C23" s="234"/>
      <c r="D23" s="235"/>
      <c r="E23" s="228"/>
      <c r="F23" s="135"/>
      <c r="G23" s="236"/>
      <c r="H23" s="229">
        <f t="shared" si="0"/>
        <v>18750</v>
      </c>
    </row>
    <row r="24" ht="29.25" customHeight="1" spans="1:8">
      <c r="A24" s="237"/>
      <c r="B24" s="238"/>
      <c r="C24" s="238"/>
      <c r="D24" s="238"/>
      <c r="E24" s="238"/>
      <c r="F24" s="239"/>
      <c r="G24" s="239"/>
      <c r="H24" s="229">
        <f t="shared" si="0"/>
        <v>18750</v>
      </c>
    </row>
    <row r="25" ht="29.25" customHeight="1" spans="1:8">
      <c r="A25" s="237"/>
      <c r="B25" s="238"/>
      <c r="C25" s="238"/>
      <c r="D25" s="238"/>
      <c r="E25" s="238"/>
      <c r="F25" s="239"/>
      <c r="G25" s="239"/>
      <c r="H25" s="229">
        <f t="shared" si="0"/>
        <v>18750</v>
      </c>
    </row>
    <row r="26" ht="29.25" customHeight="1" spans="1:8">
      <c r="A26" s="237"/>
      <c r="B26" s="238"/>
      <c r="C26" s="238"/>
      <c r="D26" s="238"/>
      <c r="E26" s="238"/>
      <c r="F26" s="239"/>
      <c r="G26" s="239"/>
      <c r="H26" s="229">
        <f t="shared" si="0"/>
        <v>18750</v>
      </c>
    </row>
    <row r="27" ht="29.25" customHeight="1" spans="1:8">
      <c r="A27" s="237"/>
      <c r="B27" s="238"/>
      <c r="C27" s="238"/>
      <c r="D27" s="238"/>
      <c r="E27" s="238"/>
      <c r="F27" s="239"/>
      <c r="G27" s="239"/>
      <c r="H27" s="229">
        <f t="shared" si="0"/>
        <v>18750</v>
      </c>
    </row>
    <row r="28" ht="29.25" customHeight="1" spans="1:8">
      <c r="A28" s="240"/>
      <c r="B28" s="241"/>
      <c r="C28" s="135"/>
      <c r="D28" s="242"/>
      <c r="E28" s="228"/>
      <c r="F28" s="135"/>
      <c r="G28" s="135"/>
      <c r="H28" s="229">
        <f t="shared" si="0"/>
        <v>18750</v>
      </c>
    </row>
    <row r="29" ht="29.25" customHeight="1" spans="1:8">
      <c r="A29" s="240"/>
      <c r="B29" s="241"/>
      <c r="C29" s="241"/>
      <c r="D29" s="243"/>
      <c r="E29" s="228"/>
      <c r="F29" s="135"/>
      <c r="G29" s="135"/>
      <c r="H29" s="229">
        <f t="shared" si="0"/>
        <v>18750</v>
      </c>
    </row>
    <row r="30" ht="29.25" customHeight="1" spans="1:8">
      <c r="A30" s="240"/>
      <c r="B30" s="241"/>
      <c r="C30" s="135"/>
      <c r="D30" s="242"/>
      <c r="E30" s="228"/>
      <c r="F30" s="135"/>
      <c r="G30" s="135"/>
      <c r="H30" s="229">
        <f t="shared" si="0"/>
        <v>18750</v>
      </c>
    </row>
    <row r="31" ht="29.25" customHeight="1" spans="1:8">
      <c r="A31" s="240"/>
      <c r="B31" s="241"/>
      <c r="C31" s="135"/>
      <c r="D31" s="242"/>
      <c r="E31" s="228"/>
      <c r="F31" s="135"/>
      <c r="G31" s="135"/>
      <c r="H31" s="229">
        <f t="shared" si="0"/>
        <v>18750</v>
      </c>
    </row>
    <row r="32" ht="29.25" customHeight="1" spans="1:8">
      <c r="A32" s="240"/>
      <c r="B32" s="241"/>
      <c r="C32" s="135"/>
      <c r="D32" s="242"/>
      <c r="E32" s="228"/>
      <c r="F32" s="135"/>
      <c r="G32" s="135"/>
      <c r="H32" s="229">
        <f t="shared" si="0"/>
        <v>18750</v>
      </c>
    </row>
    <row r="33" ht="29.25" customHeight="1" spans="1:8">
      <c r="A33" s="240"/>
      <c r="B33" s="241"/>
      <c r="C33" s="135"/>
      <c r="D33" s="242"/>
      <c r="E33" s="228"/>
      <c r="F33" s="135"/>
      <c r="G33" s="135"/>
      <c r="H33" s="229">
        <f t="shared" si="0"/>
        <v>18750</v>
      </c>
    </row>
    <row r="34" ht="29.25" customHeight="1" spans="1:8">
      <c r="A34" s="240"/>
      <c r="B34" s="241"/>
      <c r="C34" s="135"/>
      <c r="D34" s="242"/>
      <c r="E34" s="228"/>
      <c r="F34" s="135"/>
      <c r="G34" s="135"/>
      <c r="H34" s="229">
        <f t="shared" si="0"/>
        <v>18750</v>
      </c>
    </row>
    <row r="35" ht="29.25" customHeight="1" spans="1:8">
      <c r="A35" s="240"/>
      <c r="B35" s="241"/>
      <c r="C35" s="135"/>
      <c r="D35" s="242"/>
      <c r="E35" s="228"/>
      <c r="F35" s="135"/>
      <c r="G35" s="135"/>
      <c r="H35" s="229">
        <f t="shared" si="0"/>
        <v>18750</v>
      </c>
    </row>
    <row r="36" ht="29.25" customHeight="1" spans="1:8">
      <c r="A36" s="240"/>
      <c r="B36" s="241"/>
      <c r="C36" s="135"/>
      <c r="D36" s="242"/>
      <c r="E36" s="228"/>
      <c r="F36" s="135"/>
      <c r="G36" s="135"/>
      <c r="H36" s="229">
        <f t="shared" si="0"/>
        <v>18750</v>
      </c>
    </row>
    <row r="37" ht="29.25" customHeight="1" spans="1:8">
      <c r="A37" s="240"/>
      <c r="B37" s="241"/>
      <c r="C37" s="135"/>
      <c r="D37" s="242"/>
      <c r="E37" s="228"/>
      <c r="F37" s="135"/>
      <c r="G37" s="135"/>
      <c r="H37" s="229">
        <f t="shared" si="0"/>
        <v>18750</v>
      </c>
    </row>
    <row r="38" ht="29.25" customHeight="1" spans="1:8">
      <c r="A38" s="240"/>
      <c r="B38" s="241"/>
      <c r="C38" s="135"/>
      <c r="D38" s="242"/>
      <c r="E38" s="228"/>
      <c r="F38" s="135"/>
      <c r="G38" s="135"/>
      <c r="H38" s="229">
        <f t="shared" si="0"/>
        <v>18750</v>
      </c>
    </row>
    <row r="39" ht="29.25" customHeight="1" spans="1:8">
      <c r="A39" s="240"/>
      <c r="B39" s="241"/>
      <c r="C39" s="135"/>
      <c r="D39" s="242"/>
      <c r="E39" s="228"/>
      <c r="F39" s="135"/>
      <c r="G39" s="135"/>
      <c r="H39" s="229">
        <f t="shared" si="0"/>
        <v>18750</v>
      </c>
    </row>
    <row r="40" ht="29.25" customHeight="1" spans="1:8">
      <c r="A40" s="240"/>
      <c r="B40" s="241"/>
      <c r="C40" s="135"/>
      <c r="D40" s="242"/>
      <c r="E40" s="228"/>
      <c r="F40" s="135"/>
      <c r="G40" s="135"/>
      <c r="H40" s="229">
        <f t="shared" si="0"/>
        <v>18750</v>
      </c>
    </row>
    <row r="41" ht="29.25" customHeight="1" spans="1:8">
      <c r="A41" s="240"/>
      <c r="B41" s="241"/>
      <c r="C41" s="135"/>
      <c r="D41" s="242"/>
      <c r="E41" s="228"/>
      <c r="F41" s="135"/>
      <c r="G41" s="135"/>
      <c r="H41" s="229">
        <f t="shared" si="0"/>
        <v>18750</v>
      </c>
    </row>
    <row r="42" ht="29.25" customHeight="1" spans="1:8">
      <c r="A42" s="240"/>
      <c r="B42" s="241"/>
      <c r="C42" s="135"/>
      <c r="D42" s="242"/>
      <c r="E42" s="228"/>
      <c r="F42" s="135"/>
      <c r="G42" s="135"/>
      <c r="H42" s="229">
        <f t="shared" si="0"/>
        <v>18750</v>
      </c>
    </row>
    <row r="43" ht="29.25" customHeight="1" spans="1:8">
      <c r="A43" s="240"/>
      <c r="B43" s="241"/>
      <c r="C43" s="135"/>
      <c r="D43" s="242"/>
      <c r="E43" s="228"/>
      <c r="F43" s="135"/>
      <c r="G43" s="135"/>
      <c r="H43" s="229">
        <f t="shared" si="0"/>
        <v>18750</v>
      </c>
    </row>
    <row r="44" ht="29.25" customHeight="1" spans="1:8">
      <c r="A44" s="240"/>
      <c r="B44" s="241"/>
      <c r="C44" s="135"/>
      <c r="D44" s="242"/>
      <c r="E44" s="228"/>
      <c r="F44" s="135"/>
      <c r="G44" s="135"/>
      <c r="H44" s="229">
        <f t="shared" si="0"/>
        <v>18750</v>
      </c>
    </row>
    <row r="45" ht="29.25" customHeight="1" spans="1:8">
      <c r="A45" s="240"/>
      <c r="B45" s="241"/>
      <c r="C45" s="135"/>
      <c r="D45" s="242"/>
      <c r="E45" s="228"/>
      <c r="F45" s="135"/>
      <c r="G45" s="135"/>
      <c r="H45" s="229">
        <f t="shared" si="0"/>
        <v>18750</v>
      </c>
    </row>
    <row r="46" ht="29.25" customHeight="1" spans="1:8">
      <c r="A46" s="240"/>
      <c r="B46" s="241"/>
      <c r="C46" s="135"/>
      <c r="D46" s="242"/>
      <c r="E46" s="228"/>
      <c r="F46" s="135"/>
      <c r="G46" s="135"/>
      <c r="H46" s="229">
        <f t="shared" si="0"/>
        <v>18750</v>
      </c>
    </row>
    <row r="47" ht="29.25" customHeight="1" spans="1:8">
      <c r="A47" s="240"/>
      <c r="B47" s="241"/>
      <c r="C47" s="135"/>
      <c r="D47" s="242"/>
      <c r="E47" s="228"/>
      <c r="F47" s="135"/>
      <c r="G47" s="135"/>
      <c r="H47" s="229">
        <f t="shared" si="0"/>
        <v>18750</v>
      </c>
    </row>
    <row r="48" ht="29.25" customHeight="1" spans="1:8">
      <c r="A48" s="240"/>
      <c r="B48" s="241"/>
      <c r="C48" s="135"/>
      <c r="D48" s="242"/>
      <c r="E48" s="228"/>
      <c r="F48" s="135"/>
      <c r="G48" s="135"/>
      <c r="H48" s="229">
        <f t="shared" si="0"/>
        <v>18750</v>
      </c>
    </row>
    <row r="49" ht="29.25" customHeight="1" spans="1:8">
      <c r="A49" s="240"/>
      <c r="B49" s="241"/>
      <c r="C49" s="135"/>
      <c r="D49" s="242"/>
      <c r="E49" s="228"/>
      <c r="F49" s="135"/>
      <c r="G49" s="135"/>
      <c r="H49" s="229">
        <f t="shared" si="0"/>
        <v>18750</v>
      </c>
    </row>
    <row r="50" ht="29.25" customHeight="1" spans="1:8">
      <c r="A50" s="240"/>
      <c r="B50" s="241"/>
      <c r="C50" s="135"/>
      <c r="D50" s="242"/>
      <c r="E50" s="228"/>
      <c r="F50" s="135"/>
      <c r="G50" s="135"/>
      <c r="H50" s="229">
        <f t="shared" si="0"/>
        <v>18750</v>
      </c>
    </row>
    <row r="51" ht="29.25" customHeight="1" spans="1:8">
      <c r="A51" s="240"/>
      <c r="B51" s="241"/>
      <c r="C51" s="135"/>
      <c r="D51" s="242"/>
      <c r="E51" s="228"/>
      <c r="F51" s="135"/>
      <c r="G51" s="135"/>
      <c r="H51" s="229">
        <f t="shared" si="0"/>
        <v>18750</v>
      </c>
    </row>
    <row r="52" ht="29.25" customHeight="1" spans="1:8">
      <c r="A52" s="240"/>
      <c r="B52" s="241"/>
      <c r="C52" s="135"/>
      <c r="D52" s="242"/>
      <c r="E52" s="228"/>
      <c r="F52" s="135"/>
      <c r="G52" s="135"/>
      <c r="H52" s="229">
        <f t="shared" si="0"/>
        <v>18750</v>
      </c>
    </row>
    <row r="53" ht="29.25" customHeight="1" spans="1:8">
      <c r="A53" s="240"/>
      <c r="B53" s="241"/>
      <c r="C53" s="135"/>
      <c r="D53" s="242"/>
      <c r="E53" s="228"/>
      <c r="F53" s="135"/>
      <c r="G53" s="135"/>
      <c r="H53" s="229">
        <f t="shared" si="0"/>
        <v>18750</v>
      </c>
    </row>
    <row r="54" ht="29.25" customHeight="1" spans="1:8">
      <c r="A54" s="240"/>
      <c r="B54" s="241"/>
      <c r="C54" s="135"/>
      <c r="D54" s="242"/>
      <c r="E54" s="228"/>
      <c r="F54" s="135"/>
      <c r="G54" s="135"/>
      <c r="H54" s="229">
        <f t="shared" si="0"/>
        <v>18750</v>
      </c>
    </row>
    <row r="55" ht="29.25" customHeight="1" spans="1:8">
      <c r="A55" s="240"/>
      <c r="B55" s="241"/>
      <c r="C55" s="135"/>
      <c r="D55" s="242"/>
      <c r="E55" s="228"/>
      <c r="F55" s="135"/>
      <c r="G55" s="135"/>
      <c r="H55" s="229">
        <f t="shared" si="0"/>
        <v>18750</v>
      </c>
    </row>
    <row r="56" ht="29.25" customHeight="1" spans="1:8">
      <c r="A56" s="240"/>
      <c r="B56" s="241"/>
      <c r="C56" s="135"/>
      <c r="D56" s="242"/>
      <c r="E56" s="228"/>
      <c r="F56" s="135"/>
      <c r="G56" s="135"/>
      <c r="H56" s="229">
        <f t="shared" si="0"/>
        <v>18750</v>
      </c>
    </row>
    <row r="57" ht="29.25" customHeight="1" spans="1:8">
      <c r="A57" s="240"/>
      <c r="B57" s="241"/>
      <c r="C57" s="135"/>
      <c r="D57" s="242"/>
      <c r="E57" s="228"/>
      <c r="F57" s="135"/>
      <c r="G57" s="135"/>
      <c r="H57" s="229">
        <f t="shared" si="0"/>
        <v>18750</v>
      </c>
    </row>
    <row r="58" ht="29.25" customHeight="1" spans="1:8">
      <c r="A58" s="240"/>
      <c r="B58" s="241"/>
      <c r="C58" s="135"/>
      <c r="D58" s="242"/>
      <c r="E58" s="228"/>
      <c r="F58" s="135"/>
      <c r="G58" s="135"/>
      <c r="H58" s="229">
        <f t="shared" si="0"/>
        <v>18750</v>
      </c>
    </row>
    <row r="59" ht="29.25" customHeight="1" spans="1:8">
      <c r="A59" s="240"/>
      <c r="B59" s="241"/>
      <c r="C59" s="135"/>
      <c r="D59" s="242"/>
      <c r="E59" s="228"/>
      <c r="F59" s="135"/>
      <c r="G59" s="135"/>
      <c r="H59" s="229">
        <f t="shared" si="0"/>
        <v>18750</v>
      </c>
    </row>
    <row r="60" ht="29.25" customHeight="1" spans="1:8">
      <c r="A60" s="240"/>
      <c r="B60" s="241"/>
      <c r="C60" s="135"/>
      <c r="D60" s="242"/>
      <c r="E60" s="228"/>
      <c r="F60" s="135"/>
      <c r="G60" s="135"/>
      <c r="H60" s="229">
        <f t="shared" si="0"/>
        <v>18750</v>
      </c>
    </row>
    <row r="61" ht="29.25" customHeight="1" spans="1:8">
      <c r="A61" s="240"/>
      <c r="B61" s="241"/>
      <c r="C61" s="135"/>
      <c r="D61" s="242"/>
      <c r="E61" s="228"/>
      <c r="F61" s="135"/>
      <c r="G61" s="135"/>
      <c r="H61" s="229">
        <f t="shared" si="0"/>
        <v>18750</v>
      </c>
    </row>
    <row r="62" ht="29.25" customHeight="1" spans="1:8">
      <c r="A62" s="240"/>
      <c r="B62" s="241"/>
      <c r="C62" s="135"/>
      <c r="D62" s="242"/>
      <c r="E62" s="228"/>
      <c r="F62" s="135"/>
      <c r="G62" s="135"/>
      <c r="H62" s="229">
        <f t="shared" si="0"/>
        <v>18750</v>
      </c>
    </row>
    <row r="63" ht="29.25" customHeight="1" spans="1:8">
      <c r="A63" s="240"/>
      <c r="B63" s="241"/>
      <c r="C63" s="135"/>
      <c r="D63" s="242"/>
      <c r="E63" s="228"/>
      <c r="F63" s="135"/>
      <c r="G63" s="135"/>
      <c r="H63" s="229">
        <f t="shared" si="0"/>
        <v>18750</v>
      </c>
    </row>
    <row r="64" ht="29.25" customHeight="1" spans="1:8">
      <c r="A64" s="240"/>
      <c r="B64" s="241"/>
      <c r="C64" s="135"/>
      <c r="D64" s="242"/>
      <c r="E64" s="228"/>
      <c r="F64" s="135"/>
      <c r="G64" s="135"/>
      <c r="H64" s="229">
        <f t="shared" si="0"/>
        <v>18750</v>
      </c>
    </row>
    <row r="65" ht="29.25" customHeight="1" spans="1:8">
      <c r="A65" s="240"/>
      <c r="B65" s="241"/>
      <c r="C65" s="135"/>
      <c r="D65" s="242"/>
      <c r="E65" s="228"/>
      <c r="F65" s="135"/>
      <c r="G65" s="135"/>
      <c r="H65" s="229">
        <f t="shared" si="0"/>
        <v>18750</v>
      </c>
    </row>
    <row r="66" ht="29.25" customHeight="1" spans="1:8">
      <c r="A66" s="240"/>
      <c r="B66" s="241"/>
      <c r="C66" s="135"/>
      <c r="D66" s="242"/>
      <c r="E66" s="228"/>
      <c r="F66" s="135"/>
      <c r="G66" s="135"/>
      <c r="H66" s="229">
        <f t="shared" si="0"/>
        <v>18750</v>
      </c>
    </row>
    <row r="67" ht="29.25" customHeight="1" spans="1:8">
      <c r="A67" s="240"/>
      <c r="B67" s="241"/>
      <c r="C67" s="135"/>
      <c r="D67" s="242"/>
      <c r="E67" s="228"/>
      <c r="F67" s="135"/>
      <c r="G67" s="135"/>
      <c r="H67" s="229">
        <f t="shared" si="0"/>
        <v>18750</v>
      </c>
    </row>
    <row r="68" ht="29.25" customHeight="1" spans="1:8">
      <c r="A68" s="240"/>
      <c r="B68" s="241"/>
      <c r="C68" s="135"/>
      <c r="D68" s="242"/>
      <c r="E68" s="228"/>
      <c r="F68" s="135"/>
      <c r="G68" s="135"/>
      <c r="H68" s="229">
        <f t="shared" si="0"/>
        <v>18750</v>
      </c>
    </row>
    <row r="69" ht="29.25" customHeight="1" spans="1:8">
      <c r="A69" s="240"/>
      <c r="B69" s="241"/>
      <c r="C69" s="135"/>
      <c r="D69" s="242"/>
      <c r="E69" s="228"/>
      <c r="F69" s="135"/>
      <c r="G69" s="135"/>
      <c r="H69" s="229">
        <f t="shared" si="0"/>
        <v>18750</v>
      </c>
    </row>
    <row r="70" ht="29.25" customHeight="1" spans="1:8">
      <c r="A70" s="240"/>
      <c r="B70" s="241"/>
      <c r="C70" s="135"/>
      <c r="D70" s="242"/>
      <c r="E70" s="228"/>
      <c r="F70" s="135"/>
      <c r="G70" s="135"/>
      <c r="H70" s="229">
        <f t="shared" si="0"/>
        <v>18750</v>
      </c>
    </row>
    <row r="71" ht="29.25" customHeight="1" spans="1:8">
      <c r="A71" s="244"/>
      <c r="B71" s="244"/>
      <c r="C71" s="245"/>
      <c r="D71" s="246"/>
      <c r="E71" s="228"/>
      <c r="F71" s="247"/>
      <c r="G71" s="247"/>
      <c r="H71" s="229">
        <f t="shared" si="0"/>
        <v>18750</v>
      </c>
    </row>
    <row r="72" ht="28.5" customHeight="1" spans="1:8">
      <c r="A72" s="248" t="s">
        <v>1167</v>
      </c>
      <c r="B72" s="249"/>
      <c r="C72" s="249"/>
      <c r="D72" s="250">
        <f>SUBTOTAL(109,شعيب!D10:D71)</f>
        <v>2</v>
      </c>
      <c r="E72" s="251">
        <f>SUBTOTAL(109,شعيب!E10:E71)</f>
        <v>110250</v>
      </c>
      <c r="F72" s="251">
        <f>SUBTOTAL(109,شعيب!F10:F71)</f>
        <v>73500</v>
      </c>
      <c r="G72" s="251">
        <f>SUBTOTAL(109,شعيب!G10:G71)</f>
        <v>54750</v>
      </c>
      <c r="H72" s="229">
        <f>F72-G72</f>
        <v>18750</v>
      </c>
    </row>
  </sheetData>
  <conditionalFormatting sqref="H10">
    <cfRule type="cellIs" dxfId="2" priority="11" operator="greaterThan">
      <formula>" EGP 100"</formula>
    </cfRule>
  </conditionalFormatting>
  <conditionalFormatting sqref="H10:H72">
    <cfRule type="cellIs" dxfId="2" priority="21" operator="lessThan">
      <formula>" EGP -   0"</formula>
    </cfRule>
    <cfRule type="cellIs" dxfId="2" priority="20" operator="lessThan">
      <formula>" EGP 0"</formula>
    </cfRule>
    <cfRule type="cellIs" dxfId="3" priority="19" operator="lessThan">
      <formula>" EGP -   "</formula>
    </cfRule>
    <cfRule type="cellIs" dxfId="2" priority="18" operator="lessThan">
      <formula>1</formula>
    </cfRule>
    <cfRule type="cellIs" dxfId="5" priority="17" operator="lessThan">
      <formula>1</formula>
    </cfRule>
    <cfRule type="cellIs" dxfId="4" priority="16" operator="lessThan">
      <formula>1</formula>
    </cfRule>
    <cfRule type="cellIs" dxfId="4" priority="15" operator="greaterThan">
      <formula>" EGP -   1"</formula>
    </cfRule>
    <cfRule type="cellIs" dxfId="2" priority="14" operator="lessThan">
      <formula>" EGP -   1"</formula>
    </cfRule>
    <cfRule type="cellIs" dxfId="4" priority="13" operator="lessThan">
      <formula>" EGP -   "</formula>
    </cfRule>
    <cfRule type="cellIs" dxfId="2" priority="12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pageMargins left="0.7" right="0.7" top="0.75" bottom="0.75" header="0.3" footer="0.3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"/>
  <sheetViews>
    <sheetView tabSelected="1" zoomScale="55" zoomScaleNormal="55" workbookViewId="0">
      <selection activeCell="B6" sqref="B6"/>
    </sheetView>
  </sheetViews>
  <sheetFormatPr defaultColWidth="8.95238095238095" defaultRowHeight="15" outlineLevelCol="7"/>
  <cols>
    <col min="1" max="1" width="29.4190476190476" customWidth="1"/>
    <col min="2" max="2" width="67.7142857142857" customWidth="1"/>
    <col min="3" max="3" width="62.7619047619048" customWidth="1"/>
    <col min="4" max="4" width="35.8" customWidth="1"/>
    <col min="5" max="5" width="40.4571428571429" customWidth="1"/>
    <col min="6" max="7" width="34.8190476190476" customWidth="1"/>
    <col min="8" max="8" width="37.5142857142857" customWidth="1"/>
  </cols>
  <sheetData>
    <row r="1" ht="29.25" customHeight="1" spans="1:8">
      <c r="A1" s="52"/>
      <c r="B1" s="146"/>
      <c r="C1" s="197"/>
      <c r="D1" s="54"/>
      <c r="E1" s="55"/>
      <c r="F1" s="56"/>
      <c r="G1" s="56"/>
      <c r="H1" s="94"/>
    </row>
    <row r="2" ht="29.25" customHeight="1" spans="1:8">
      <c r="A2" s="218" t="s">
        <v>842</v>
      </c>
      <c r="B2" s="60"/>
      <c r="C2" s="59"/>
      <c r="D2" s="60"/>
      <c r="E2" s="61"/>
      <c r="F2" s="59"/>
      <c r="G2" s="59"/>
      <c r="H2" s="62"/>
    </row>
    <row r="3" ht="28.5" customHeight="1" spans="1:8">
      <c r="A3" s="63"/>
      <c r="B3" s="61"/>
      <c r="C3" s="61"/>
      <c r="D3" s="60"/>
      <c r="E3" s="61"/>
      <c r="F3" s="61"/>
      <c r="G3" s="61"/>
      <c r="H3" s="62"/>
    </row>
    <row r="4" ht="28.5" customHeight="1" spans="1:8">
      <c r="A4" s="63"/>
      <c r="B4" s="61"/>
      <c r="C4" s="61"/>
      <c r="D4" s="60"/>
      <c r="E4" s="61"/>
      <c r="F4" s="61"/>
      <c r="G4" s="61"/>
      <c r="H4" s="62"/>
    </row>
    <row r="5" ht="28.5" customHeight="1" spans="1:8">
      <c r="A5" s="63"/>
      <c r="B5" s="61"/>
      <c r="C5" s="61"/>
      <c r="D5" s="60"/>
      <c r="E5" s="61"/>
      <c r="F5" s="61"/>
      <c r="G5" s="61"/>
      <c r="H5" s="62"/>
    </row>
    <row r="6" ht="28.5" customHeight="1" spans="1:8">
      <c r="A6" s="64"/>
      <c r="B6" s="59"/>
      <c r="C6" s="59"/>
      <c r="D6" s="60"/>
      <c r="E6" s="61"/>
      <c r="F6" s="59"/>
      <c r="G6" s="59"/>
      <c r="H6" s="65">
        <f ca="1">TODAY()</f>
        <v>45873</v>
      </c>
    </row>
    <row r="7" ht="29.25" customHeight="1" spans="1:8">
      <c r="A7" s="64"/>
      <c r="B7" s="59"/>
      <c r="C7" s="59"/>
      <c r="D7" s="60"/>
      <c r="E7" s="61"/>
      <c r="F7" s="59"/>
      <c r="G7" s="59"/>
      <c r="H7" s="66"/>
    </row>
    <row r="8" ht="29.25" customHeight="1" spans="1:8">
      <c r="A8" s="63" t="str">
        <f>IF(A1=0,"مطابق","غير مطابق")</f>
        <v>مطابق</v>
      </c>
      <c r="B8" s="61"/>
      <c r="C8" s="59"/>
      <c r="D8" s="67">
        <f>SUM('لايف ارت'!$D$10:$D$71)</f>
        <v>95</v>
      </c>
      <c r="E8" s="95">
        <f>SUM('لايف ارت'!E10:E71)</f>
        <v>6160</v>
      </c>
      <c r="F8" s="95">
        <f>SUM('لايف ارت'!F10:F71)</f>
        <v>13490</v>
      </c>
      <c r="G8" s="95">
        <f>SUM('لايف ارت'!G10:G71)</f>
        <v>5000</v>
      </c>
      <c r="H8" s="96">
        <f>'لايف ارت'!$H$72</f>
        <v>8490</v>
      </c>
    </row>
    <row r="9" ht="29.25" customHeight="1" spans="1:8">
      <c r="A9" s="219" t="s">
        <v>7</v>
      </c>
      <c r="B9" s="220" t="s">
        <v>11</v>
      </c>
      <c r="C9" s="221" t="s">
        <v>927</v>
      </c>
      <c r="D9" s="222" t="s">
        <v>1188</v>
      </c>
      <c r="E9" s="223" t="s">
        <v>1189</v>
      </c>
      <c r="F9" s="224" t="s">
        <v>1190</v>
      </c>
      <c r="G9" s="224" t="s">
        <v>1191</v>
      </c>
      <c r="H9" s="204" t="s">
        <v>926</v>
      </c>
    </row>
    <row r="10" ht="29.25" customHeight="1" spans="1:8">
      <c r="A10" s="225" cm="1">
        <f t="array" ref="A10:G17">_xlfn._xlws.FILTER(العملاء!A10:G71,العملاء!C10:C71=A2,"")</f>
        <v>45869</v>
      </c>
      <c r="B10" s="225" t="str">
        <v>u frames</v>
      </c>
      <c r="C10" s="226" t="str">
        <v>لايف ارت</v>
      </c>
      <c r="D10" s="227">
        <v>34</v>
      </c>
      <c r="E10" s="228">
        <v>130</v>
      </c>
      <c r="F10" s="228">
        <v>4420</v>
      </c>
      <c r="G10" s="135">
        <v>0</v>
      </c>
      <c r="H10" s="229">
        <f>F10-G10</f>
        <v>4420</v>
      </c>
    </row>
    <row r="11" ht="29.25" customHeight="1" spans="1:8">
      <c r="A11" s="225">
        <v>45869</v>
      </c>
      <c r="B11" s="225" t="str">
        <v>small u frames with cover</v>
      </c>
      <c r="C11" s="226" t="str">
        <v>لايف ارت</v>
      </c>
      <c r="D11" s="227">
        <v>4</v>
      </c>
      <c r="E11" s="228">
        <v>260</v>
      </c>
      <c r="F11" s="135">
        <v>1040</v>
      </c>
      <c r="G11" s="228">
        <v>0</v>
      </c>
      <c r="H11" s="229">
        <f t="shared" ref="H11:H71" si="0">H10+F11-G11</f>
        <v>5460</v>
      </c>
    </row>
    <row r="12" ht="29.25" customHeight="1" spans="1:8">
      <c r="A12" s="225">
        <v>45869</v>
      </c>
      <c r="B12" s="225" t="str">
        <v>cube shape</v>
      </c>
      <c r="C12" s="226" t="str">
        <v>لايف ارت</v>
      </c>
      <c r="D12" s="227">
        <v>4</v>
      </c>
      <c r="E12" s="228">
        <v>260</v>
      </c>
      <c r="F12" s="135">
        <v>1040</v>
      </c>
      <c r="G12" s="135">
        <v>0</v>
      </c>
      <c r="H12" s="229">
        <f t="shared" si="0"/>
        <v>6500</v>
      </c>
    </row>
    <row r="13" ht="29.25" customHeight="1" spans="1:8">
      <c r="A13" s="225">
        <v>45869</v>
      </c>
      <c r="B13" s="225" t="str">
        <v>u frames</v>
      </c>
      <c r="C13" s="226" t="str">
        <v>لايف ارت</v>
      </c>
      <c r="D13" s="227">
        <v>14</v>
      </c>
      <c r="E13" s="228">
        <v>130</v>
      </c>
      <c r="F13" s="135">
        <v>1820</v>
      </c>
      <c r="G13" s="135">
        <v>0</v>
      </c>
      <c r="H13" s="229">
        <f t="shared" si="0"/>
        <v>8320</v>
      </c>
    </row>
    <row r="14" ht="29.25" customHeight="1" spans="1:8">
      <c r="A14" s="225">
        <v>45872</v>
      </c>
      <c r="B14" s="225" t="str">
        <v>table with oval shaped seat</v>
      </c>
      <c r="C14" s="226" t="str">
        <v>لايف ارت</v>
      </c>
      <c r="D14" s="227">
        <v>3</v>
      </c>
      <c r="E14" s="228">
        <v>250</v>
      </c>
      <c r="F14" s="135">
        <v>750</v>
      </c>
      <c r="G14" s="135">
        <v>0</v>
      </c>
      <c r="H14" s="229">
        <f t="shared" si="0"/>
        <v>9070</v>
      </c>
    </row>
    <row r="15" ht="29.25" customHeight="1" spans="1:8">
      <c r="A15" s="225">
        <v>45873</v>
      </c>
      <c r="B15" s="225" t="str">
        <v>cover for white frames</v>
      </c>
      <c r="C15" s="226" t="str">
        <v>لايف ارت</v>
      </c>
      <c r="D15" s="227">
        <v>34</v>
      </c>
      <c r="E15" s="228">
        <v>130</v>
      </c>
      <c r="F15" s="135">
        <v>4420</v>
      </c>
      <c r="G15" s="135">
        <v>0</v>
      </c>
      <c r="H15" s="229">
        <f t="shared" si="0"/>
        <v>13490</v>
      </c>
    </row>
    <row r="16" ht="29.25" customHeight="1" spans="1:8">
      <c r="A16" s="225">
        <v>45873</v>
      </c>
      <c r="B16" s="225" t="str">
        <v>outsourcing for live art (5*5cover)</v>
      </c>
      <c r="C16" s="226" t="str">
        <v>لايف ارت</v>
      </c>
      <c r="D16" s="227">
        <v>1</v>
      </c>
      <c r="E16" s="228">
        <v>0</v>
      </c>
      <c r="F16" s="135">
        <v>0</v>
      </c>
      <c r="G16" s="228">
        <v>0</v>
      </c>
      <c r="H16" s="229">
        <f t="shared" si="0"/>
        <v>13490</v>
      </c>
    </row>
    <row r="17" ht="29.25" customHeight="1" spans="1:8">
      <c r="A17" s="230">
        <v>45873</v>
      </c>
      <c r="B17" s="218" t="str">
        <v>دفعة حساب</v>
      </c>
      <c r="C17" s="218" t="str">
        <v>لايف ارت</v>
      </c>
      <c r="D17" s="231">
        <v>1</v>
      </c>
      <c r="E17" s="228">
        <v>5000</v>
      </c>
      <c r="F17" s="232">
        <v>0</v>
      </c>
      <c r="G17" s="135">
        <v>5000</v>
      </c>
      <c r="H17" s="229">
        <f t="shared" si="0"/>
        <v>8490</v>
      </c>
    </row>
    <row r="18" ht="29.25" customHeight="1" spans="1:8">
      <c r="A18" s="230"/>
      <c r="B18" s="218"/>
      <c r="C18" s="218"/>
      <c r="D18" s="231"/>
      <c r="E18" s="228"/>
      <c r="F18" s="232"/>
      <c r="G18" s="135"/>
      <c r="H18" s="229">
        <f t="shared" si="0"/>
        <v>8490</v>
      </c>
    </row>
    <row r="19" ht="29.25" customHeight="1" spans="1:8">
      <c r="A19" s="230"/>
      <c r="B19" s="218"/>
      <c r="C19" s="218"/>
      <c r="D19" s="231"/>
      <c r="E19" s="228"/>
      <c r="F19" s="232"/>
      <c r="G19" s="135"/>
      <c r="H19" s="229">
        <f t="shared" si="0"/>
        <v>8490</v>
      </c>
    </row>
    <row r="20" ht="29.25" customHeight="1" spans="1:8">
      <c r="A20" s="230"/>
      <c r="B20" s="218"/>
      <c r="C20" s="218"/>
      <c r="D20" s="231"/>
      <c r="E20" s="228"/>
      <c r="F20" s="232"/>
      <c r="G20" s="135"/>
      <c r="H20" s="229">
        <f t="shared" si="0"/>
        <v>8490</v>
      </c>
    </row>
    <row r="21" ht="29.25" customHeight="1" spans="1:8">
      <c r="A21" s="230"/>
      <c r="B21" s="218"/>
      <c r="C21" s="218"/>
      <c r="D21" s="231"/>
      <c r="E21" s="228"/>
      <c r="F21" s="232"/>
      <c r="G21" s="135"/>
      <c r="H21" s="229">
        <f t="shared" si="0"/>
        <v>8490</v>
      </c>
    </row>
    <row r="22" ht="29.25" customHeight="1" spans="1:8">
      <c r="A22" s="233"/>
      <c r="B22" s="234"/>
      <c r="C22" s="234"/>
      <c r="D22" s="235"/>
      <c r="E22" s="228"/>
      <c r="F22" s="236"/>
      <c r="G22" s="135"/>
      <c r="H22" s="229">
        <f t="shared" si="0"/>
        <v>8490</v>
      </c>
    </row>
    <row r="23" ht="29.25" customHeight="1" spans="1:8">
      <c r="A23" s="233"/>
      <c r="B23" s="234"/>
      <c r="C23" s="234"/>
      <c r="D23" s="235"/>
      <c r="E23" s="228"/>
      <c r="F23" s="135"/>
      <c r="G23" s="236"/>
      <c r="H23" s="229">
        <f t="shared" si="0"/>
        <v>8490</v>
      </c>
    </row>
    <row r="24" ht="29.25" customHeight="1" spans="1:8">
      <c r="A24" s="237"/>
      <c r="B24" s="238"/>
      <c r="C24" s="238"/>
      <c r="D24" s="238"/>
      <c r="E24" s="238"/>
      <c r="F24" s="239"/>
      <c r="G24" s="239"/>
      <c r="H24" s="229">
        <f t="shared" si="0"/>
        <v>8490</v>
      </c>
    </row>
    <row r="25" ht="29.25" customHeight="1" spans="1:8">
      <c r="A25" s="237"/>
      <c r="B25" s="238"/>
      <c r="C25" s="238"/>
      <c r="D25" s="238"/>
      <c r="E25" s="238"/>
      <c r="F25" s="239"/>
      <c r="G25" s="239"/>
      <c r="H25" s="229">
        <f t="shared" si="0"/>
        <v>8490</v>
      </c>
    </row>
    <row r="26" ht="29.25" customHeight="1" spans="1:8">
      <c r="A26" s="237"/>
      <c r="B26" s="238"/>
      <c r="C26" s="238"/>
      <c r="D26" s="238"/>
      <c r="E26" s="238"/>
      <c r="F26" s="239"/>
      <c r="G26" s="239"/>
      <c r="H26" s="229">
        <f t="shared" si="0"/>
        <v>8490</v>
      </c>
    </row>
    <row r="27" ht="29.25" customHeight="1" spans="1:8">
      <c r="A27" s="237"/>
      <c r="B27" s="238"/>
      <c r="C27" s="238"/>
      <c r="D27" s="238"/>
      <c r="E27" s="238"/>
      <c r="F27" s="239"/>
      <c r="G27" s="239"/>
      <c r="H27" s="229">
        <f t="shared" si="0"/>
        <v>8490</v>
      </c>
    </row>
    <row r="28" ht="29.25" customHeight="1" spans="1:8">
      <c r="A28" s="240"/>
      <c r="B28" s="241"/>
      <c r="C28" s="135"/>
      <c r="D28" s="242"/>
      <c r="E28" s="228"/>
      <c r="F28" s="135"/>
      <c r="G28" s="135"/>
      <c r="H28" s="229">
        <f t="shared" si="0"/>
        <v>8490</v>
      </c>
    </row>
    <row r="29" ht="29.25" customHeight="1" spans="1:8">
      <c r="A29" s="240"/>
      <c r="B29" s="241"/>
      <c r="C29" s="241"/>
      <c r="D29" s="243"/>
      <c r="E29" s="228"/>
      <c r="F29" s="135"/>
      <c r="G29" s="135"/>
      <c r="H29" s="229">
        <f t="shared" si="0"/>
        <v>8490</v>
      </c>
    </row>
    <row r="30" ht="29.25" customHeight="1" spans="1:8">
      <c r="A30" s="240"/>
      <c r="B30" s="241"/>
      <c r="C30" s="135"/>
      <c r="D30" s="242"/>
      <c r="E30" s="228"/>
      <c r="F30" s="135"/>
      <c r="G30" s="135"/>
      <c r="H30" s="229">
        <f t="shared" si="0"/>
        <v>8490</v>
      </c>
    </row>
    <row r="31" ht="29.25" customHeight="1" spans="1:8">
      <c r="A31" s="240"/>
      <c r="B31" s="241"/>
      <c r="C31" s="135"/>
      <c r="D31" s="242"/>
      <c r="E31" s="228"/>
      <c r="F31" s="135"/>
      <c r="G31" s="135"/>
      <c r="H31" s="229">
        <f t="shared" si="0"/>
        <v>8490</v>
      </c>
    </row>
    <row r="32" ht="29.25" customHeight="1" spans="1:8">
      <c r="A32" s="240"/>
      <c r="B32" s="241"/>
      <c r="C32" s="135"/>
      <c r="D32" s="242"/>
      <c r="E32" s="228"/>
      <c r="F32" s="135"/>
      <c r="G32" s="135"/>
      <c r="H32" s="229">
        <f t="shared" si="0"/>
        <v>8490</v>
      </c>
    </row>
    <row r="33" ht="29.25" customHeight="1" spans="1:8">
      <c r="A33" s="240"/>
      <c r="B33" s="241"/>
      <c r="C33" s="135"/>
      <c r="D33" s="242"/>
      <c r="E33" s="228"/>
      <c r="F33" s="135"/>
      <c r="G33" s="135"/>
      <c r="H33" s="229">
        <f t="shared" si="0"/>
        <v>8490</v>
      </c>
    </row>
    <row r="34" ht="29.25" customHeight="1" spans="1:8">
      <c r="A34" s="240"/>
      <c r="B34" s="241"/>
      <c r="C34" s="135"/>
      <c r="D34" s="242"/>
      <c r="E34" s="228"/>
      <c r="F34" s="135"/>
      <c r="G34" s="135"/>
      <c r="H34" s="229">
        <f t="shared" si="0"/>
        <v>8490</v>
      </c>
    </row>
    <row r="35" ht="29.25" customHeight="1" spans="1:8">
      <c r="A35" s="240"/>
      <c r="B35" s="241"/>
      <c r="C35" s="135"/>
      <c r="D35" s="242"/>
      <c r="E35" s="228"/>
      <c r="F35" s="135"/>
      <c r="G35" s="135"/>
      <c r="H35" s="229">
        <f t="shared" si="0"/>
        <v>8490</v>
      </c>
    </row>
    <row r="36" ht="29.25" customHeight="1" spans="1:8">
      <c r="A36" s="240"/>
      <c r="B36" s="241"/>
      <c r="C36" s="135"/>
      <c r="D36" s="242"/>
      <c r="E36" s="228"/>
      <c r="F36" s="135"/>
      <c r="G36" s="135"/>
      <c r="H36" s="229">
        <f t="shared" si="0"/>
        <v>8490</v>
      </c>
    </row>
    <row r="37" ht="29.25" customHeight="1" spans="1:8">
      <c r="A37" s="240"/>
      <c r="B37" s="241"/>
      <c r="C37" s="135"/>
      <c r="D37" s="242"/>
      <c r="E37" s="228"/>
      <c r="F37" s="135"/>
      <c r="G37" s="135"/>
      <c r="H37" s="229">
        <f t="shared" si="0"/>
        <v>8490</v>
      </c>
    </row>
    <row r="38" ht="29.25" customHeight="1" spans="1:8">
      <c r="A38" s="240"/>
      <c r="B38" s="241"/>
      <c r="C38" s="135"/>
      <c r="D38" s="242"/>
      <c r="E38" s="228"/>
      <c r="F38" s="135"/>
      <c r="G38" s="135"/>
      <c r="H38" s="229">
        <f t="shared" si="0"/>
        <v>8490</v>
      </c>
    </row>
    <row r="39" ht="29.25" customHeight="1" spans="1:8">
      <c r="A39" s="240"/>
      <c r="B39" s="241"/>
      <c r="C39" s="135"/>
      <c r="D39" s="242"/>
      <c r="E39" s="228"/>
      <c r="F39" s="135"/>
      <c r="G39" s="135"/>
      <c r="H39" s="229">
        <f t="shared" si="0"/>
        <v>8490</v>
      </c>
    </row>
    <row r="40" ht="29.25" customHeight="1" spans="1:8">
      <c r="A40" s="240"/>
      <c r="B40" s="241"/>
      <c r="C40" s="135"/>
      <c r="D40" s="242"/>
      <c r="E40" s="228"/>
      <c r="F40" s="135"/>
      <c r="G40" s="135"/>
      <c r="H40" s="229">
        <f t="shared" si="0"/>
        <v>8490</v>
      </c>
    </row>
    <row r="41" ht="29.25" customHeight="1" spans="1:8">
      <c r="A41" s="240"/>
      <c r="B41" s="241"/>
      <c r="C41" s="135"/>
      <c r="D41" s="242"/>
      <c r="E41" s="228"/>
      <c r="F41" s="135"/>
      <c r="G41" s="135"/>
      <c r="H41" s="229">
        <f t="shared" si="0"/>
        <v>8490</v>
      </c>
    </row>
    <row r="42" ht="29.25" customHeight="1" spans="1:8">
      <c r="A42" s="240"/>
      <c r="B42" s="241"/>
      <c r="C42" s="135"/>
      <c r="D42" s="242"/>
      <c r="E42" s="228"/>
      <c r="F42" s="135"/>
      <c r="G42" s="135"/>
      <c r="H42" s="229">
        <f t="shared" si="0"/>
        <v>8490</v>
      </c>
    </row>
    <row r="43" ht="29.25" customHeight="1" spans="1:8">
      <c r="A43" s="240"/>
      <c r="B43" s="241"/>
      <c r="C43" s="135"/>
      <c r="D43" s="242"/>
      <c r="E43" s="228"/>
      <c r="F43" s="135"/>
      <c r="G43" s="135"/>
      <c r="H43" s="229">
        <f t="shared" si="0"/>
        <v>8490</v>
      </c>
    </row>
    <row r="44" ht="29.25" customHeight="1" spans="1:8">
      <c r="A44" s="240"/>
      <c r="B44" s="241"/>
      <c r="C44" s="135"/>
      <c r="D44" s="242"/>
      <c r="E44" s="228"/>
      <c r="F44" s="135"/>
      <c r="G44" s="135"/>
      <c r="H44" s="229">
        <f t="shared" si="0"/>
        <v>8490</v>
      </c>
    </row>
    <row r="45" ht="29.25" customHeight="1" spans="1:8">
      <c r="A45" s="240"/>
      <c r="B45" s="241"/>
      <c r="C45" s="135"/>
      <c r="D45" s="242"/>
      <c r="E45" s="228"/>
      <c r="F45" s="135"/>
      <c r="G45" s="135"/>
      <c r="H45" s="229">
        <f t="shared" si="0"/>
        <v>8490</v>
      </c>
    </row>
    <row r="46" ht="29.25" customHeight="1" spans="1:8">
      <c r="A46" s="240"/>
      <c r="B46" s="241"/>
      <c r="C46" s="135"/>
      <c r="D46" s="242"/>
      <c r="E46" s="228"/>
      <c r="F46" s="135"/>
      <c r="G46" s="135"/>
      <c r="H46" s="229">
        <f t="shared" si="0"/>
        <v>8490</v>
      </c>
    </row>
    <row r="47" ht="29.25" customHeight="1" spans="1:8">
      <c r="A47" s="240"/>
      <c r="B47" s="241"/>
      <c r="C47" s="135"/>
      <c r="D47" s="242"/>
      <c r="E47" s="228"/>
      <c r="F47" s="135"/>
      <c r="G47" s="135"/>
      <c r="H47" s="229">
        <f t="shared" si="0"/>
        <v>8490</v>
      </c>
    </row>
    <row r="48" ht="29.25" customHeight="1" spans="1:8">
      <c r="A48" s="240"/>
      <c r="B48" s="241"/>
      <c r="C48" s="135"/>
      <c r="D48" s="242"/>
      <c r="E48" s="228"/>
      <c r="F48" s="135"/>
      <c r="G48" s="135"/>
      <c r="H48" s="229">
        <f t="shared" si="0"/>
        <v>8490</v>
      </c>
    </row>
    <row r="49" ht="29.25" customHeight="1" spans="1:8">
      <c r="A49" s="240"/>
      <c r="B49" s="241"/>
      <c r="C49" s="135"/>
      <c r="D49" s="242"/>
      <c r="E49" s="228"/>
      <c r="F49" s="135"/>
      <c r="G49" s="135"/>
      <c r="H49" s="229">
        <f t="shared" si="0"/>
        <v>8490</v>
      </c>
    </row>
    <row r="50" ht="29.25" customHeight="1" spans="1:8">
      <c r="A50" s="240"/>
      <c r="B50" s="241"/>
      <c r="C50" s="135"/>
      <c r="D50" s="242"/>
      <c r="E50" s="228"/>
      <c r="F50" s="135"/>
      <c r="G50" s="135"/>
      <c r="H50" s="229">
        <f t="shared" si="0"/>
        <v>8490</v>
      </c>
    </row>
    <row r="51" ht="29.25" customHeight="1" spans="1:8">
      <c r="A51" s="240"/>
      <c r="B51" s="241"/>
      <c r="C51" s="135"/>
      <c r="D51" s="242"/>
      <c r="E51" s="228"/>
      <c r="F51" s="135"/>
      <c r="G51" s="135"/>
      <c r="H51" s="229">
        <f t="shared" si="0"/>
        <v>8490</v>
      </c>
    </row>
    <row r="52" ht="29.25" customHeight="1" spans="1:8">
      <c r="A52" s="240"/>
      <c r="B52" s="241"/>
      <c r="C52" s="135"/>
      <c r="D52" s="242"/>
      <c r="E52" s="228"/>
      <c r="F52" s="135"/>
      <c r="G52" s="135"/>
      <c r="H52" s="229">
        <f t="shared" si="0"/>
        <v>8490</v>
      </c>
    </row>
    <row r="53" ht="29.25" customHeight="1" spans="1:8">
      <c r="A53" s="240"/>
      <c r="B53" s="241"/>
      <c r="C53" s="135"/>
      <c r="D53" s="242"/>
      <c r="E53" s="228"/>
      <c r="F53" s="135"/>
      <c r="G53" s="135"/>
      <c r="H53" s="229">
        <f t="shared" si="0"/>
        <v>8490</v>
      </c>
    </row>
    <row r="54" ht="29.25" customHeight="1" spans="1:8">
      <c r="A54" s="240"/>
      <c r="B54" s="241"/>
      <c r="C54" s="135"/>
      <c r="D54" s="242"/>
      <c r="E54" s="228"/>
      <c r="F54" s="135"/>
      <c r="G54" s="135"/>
      <c r="H54" s="229">
        <f t="shared" si="0"/>
        <v>8490</v>
      </c>
    </row>
    <row r="55" ht="29.25" customHeight="1" spans="1:8">
      <c r="A55" s="240"/>
      <c r="B55" s="241"/>
      <c r="C55" s="135"/>
      <c r="D55" s="242"/>
      <c r="E55" s="228"/>
      <c r="F55" s="135"/>
      <c r="G55" s="135"/>
      <c r="H55" s="229">
        <f t="shared" si="0"/>
        <v>8490</v>
      </c>
    </row>
    <row r="56" ht="29.25" customHeight="1" spans="1:8">
      <c r="A56" s="240"/>
      <c r="B56" s="241"/>
      <c r="C56" s="135"/>
      <c r="D56" s="242"/>
      <c r="E56" s="228"/>
      <c r="F56" s="135"/>
      <c r="G56" s="135"/>
      <c r="H56" s="229">
        <f t="shared" si="0"/>
        <v>8490</v>
      </c>
    </row>
    <row r="57" ht="29.25" customHeight="1" spans="1:8">
      <c r="A57" s="240"/>
      <c r="B57" s="241"/>
      <c r="C57" s="135"/>
      <c r="D57" s="242"/>
      <c r="E57" s="228"/>
      <c r="F57" s="135"/>
      <c r="G57" s="135"/>
      <c r="H57" s="229">
        <f t="shared" si="0"/>
        <v>8490</v>
      </c>
    </row>
    <row r="58" ht="29.25" customHeight="1" spans="1:8">
      <c r="A58" s="240"/>
      <c r="B58" s="241"/>
      <c r="C58" s="135"/>
      <c r="D58" s="242"/>
      <c r="E58" s="228"/>
      <c r="F58" s="135"/>
      <c r="G58" s="135"/>
      <c r="H58" s="229">
        <f t="shared" si="0"/>
        <v>8490</v>
      </c>
    </row>
    <row r="59" ht="29.25" customHeight="1" spans="1:8">
      <c r="A59" s="240"/>
      <c r="B59" s="241"/>
      <c r="C59" s="135"/>
      <c r="D59" s="242"/>
      <c r="E59" s="228"/>
      <c r="F59" s="135"/>
      <c r="G59" s="135"/>
      <c r="H59" s="229">
        <f t="shared" si="0"/>
        <v>8490</v>
      </c>
    </row>
    <row r="60" ht="29.25" customHeight="1" spans="1:8">
      <c r="A60" s="240"/>
      <c r="B60" s="241"/>
      <c r="C60" s="135"/>
      <c r="D60" s="242"/>
      <c r="E60" s="228"/>
      <c r="F60" s="135"/>
      <c r="G60" s="135"/>
      <c r="H60" s="229">
        <f t="shared" si="0"/>
        <v>8490</v>
      </c>
    </row>
    <row r="61" ht="29.25" customHeight="1" spans="1:8">
      <c r="A61" s="240"/>
      <c r="B61" s="241"/>
      <c r="C61" s="135"/>
      <c r="D61" s="242"/>
      <c r="E61" s="228"/>
      <c r="F61" s="135"/>
      <c r="G61" s="135"/>
      <c r="H61" s="229">
        <f t="shared" si="0"/>
        <v>8490</v>
      </c>
    </row>
    <row r="62" ht="29.25" customHeight="1" spans="1:8">
      <c r="A62" s="240"/>
      <c r="B62" s="241"/>
      <c r="C62" s="135"/>
      <c r="D62" s="242"/>
      <c r="E62" s="228"/>
      <c r="F62" s="135"/>
      <c r="G62" s="135"/>
      <c r="H62" s="229">
        <f t="shared" si="0"/>
        <v>8490</v>
      </c>
    </row>
    <row r="63" ht="29.25" customHeight="1" spans="1:8">
      <c r="A63" s="240"/>
      <c r="B63" s="241"/>
      <c r="C63" s="135"/>
      <c r="D63" s="242"/>
      <c r="E63" s="228"/>
      <c r="F63" s="135"/>
      <c r="G63" s="135"/>
      <c r="H63" s="229">
        <f t="shared" si="0"/>
        <v>8490</v>
      </c>
    </row>
    <row r="64" ht="29.25" customHeight="1" spans="1:8">
      <c r="A64" s="240"/>
      <c r="B64" s="241"/>
      <c r="C64" s="135"/>
      <c r="D64" s="242"/>
      <c r="E64" s="228"/>
      <c r="F64" s="135"/>
      <c r="G64" s="135"/>
      <c r="H64" s="229">
        <f t="shared" si="0"/>
        <v>8490</v>
      </c>
    </row>
    <row r="65" ht="29.25" customHeight="1" spans="1:8">
      <c r="A65" s="240"/>
      <c r="B65" s="241"/>
      <c r="C65" s="135"/>
      <c r="D65" s="242"/>
      <c r="E65" s="228"/>
      <c r="F65" s="135"/>
      <c r="G65" s="135"/>
      <c r="H65" s="229">
        <f t="shared" si="0"/>
        <v>8490</v>
      </c>
    </row>
    <row r="66" ht="29.25" customHeight="1" spans="1:8">
      <c r="A66" s="240"/>
      <c r="B66" s="241"/>
      <c r="C66" s="135"/>
      <c r="D66" s="242"/>
      <c r="E66" s="228"/>
      <c r="F66" s="135"/>
      <c r="G66" s="135"/>
      <c r="H66" s="229">
        <f t="shared" si="0"/>
        <v>8490</v>
      </c>
    </row>
    <row r="67" ht="29.25" customHeight="1" spans="1:8">
      <c r="A67" s="240"/>
      <c r="B67" s="241"/>
      <c r="C67" s="135"/>
      <c r="D67" s="242"/>
      <c r="E67" s="228"/>
      <c r="F67" s="135"/>
      <c r="G67" s="135"/>
      <c r="H67" s="229">
        <f t="shared" si="0"/>
        <v>8490</v>
      </c>
    </row>
    <row r="68" ht="29.25" customHeight="1" spans="1:8">
      <c r="A68" s="240"/>
      <c r="B68" s="241"/>
      <c r="C68" s="135"/>
      <c r="D68" s="242"/>
      <c r="E68" s="228"/>
      <c r="F68" s="135"/>
      <c r="G68" s="135"/>
      <c r="H68" s="229">
        <f t="shared" si="0"/>
        <v>8490</v>
      </c>
    </row>
    <row r="69" ht="29.25" customHeight="1" spans="1:8">
      <c r="A69" s="240"/>
      <c r="B69" s="241"/>
      <c r="C69" s="135"/>
      <c r="D69" s="242"/>
      <c r="E69" s="228"/>
      <c r="F69" s="135"/>
      <c r="G69" s="135"/>
      <c r="H69" s="229">
        <f t="shared" si="0"/>
        <v>8490</v>
      </c>
    </row>
    <row r="70" ht="29.25" customHeight="1" spans="1:8">
      <c r="A70" s="240"/>
      <c r="B70" s="241"/>
      <c r="C70" s="135"/>
      <c r="D70" s="242"/>
      <c r="E70" s="228"/>
      <c r="F70" s="135"/>
      <c r="G70" s="135"/>
      <c r="H70" s="229">
        <f t="shared" si="0"/>
        <v>8490</v>
      </c>
    </row>
    <row r="71" ht="29.25" customHeight="1" spans="1:8">
      <c r="A71" s="244"/>
      <c r="B71" s="244"/>
      <c r="C71" s="245"/>
      <c r="D71" s="246"/>
      <c r="E71" s="228"/>
      <c r="F71" s="247"/>
      <c r="G71" s="247"/>
      <c r="H71" s="229">
        <f t="shared" si="0"/>
        <v>8490</v>
      </c>
    </row>
    <row r="72" ht="28.5" customHeight="1" spans="1:8">
      <c r="A72" s="248" t="s">
        <v>1167</v>
      </c>
      <c r="B72" s="249"/>
      <c r="C72" s="249"/>
      <c r="D72" s="250">
        <f>SUBTOTAL(109,'لايف ارت'!D10:D71)</f>
        <v>95</v>
      </c>
      <c r="E72" s="251">
        <f>SUBTOTAL(109,'لايف ارت'!E10:E71)</f>
        <v>6160</v>
      </c>
      <c r="F72" s="251">
        <f>SUBTOTAL(109,'لايف ارت'!F10:F71)</f>
        <v>13490</v>
      </c>
      <c r="G72" s="251">
        <f>SUBTOTAL(109,'لايف ارت'!G10:G71)</f>
        <v>5000</v>
      </c>
      <c r="H72" s="229">
        <f>F72-G72</f>
        <v>8490</v>
      </c>
    </row>
  </sheetData>
  <conditionalFormatting sqref="H10">
    <cfRule type="cellIs" dxfId="2" priority="11" operator="greaterThan">
      <formula>" EGP 100"</formula>
    </cfRule>
  </conditionalFormatting>
  <conditionalFormatting sqref="H10:H72">
    <cfRule type="cellIs" dxfId="2" priority="21" operator="lessThan">
      <formula>" EGP -   0"</formula>
    </cfRule>
    <cfRule type="cellIs" dxfId="2" priority="20" operator="lessThan">
      <formula>" EGP 0"</formula>
    </cfRule>
    <cfRule type="cellIs" dxfId="3" priority="19" operator="lessThan">
      <formula>" EGP -   "</formula>
    </cfRule>
    <cfRule type="cellIs" dxfId="2" priority="18" operator="lessThan">
      <formula>1</formula>
    </cfRule>
    <cfRule type="cellIs" dxfId="5" priority="17" operator="lessThan">
      <formula>1</formula>
    </cfRule>
    <cfRule type="cellIs" dxfId="4" priority="16" operator="lessThan">
      <formula>1</formula>
    </cfRule>
    <cfRule type="cellIs" dxfId="4" priority="15" operator="greaterThan">
      <formula>" EGP -   1"</formula>
    </cfRule>
    <cfRule type="cellIs" dxfId="2" priority="14" operator="lessThan">
      <formula>" EGP -   1"</formula>
    </cfRule>
    <cfRule type="cellIs" dxfId="4" priority="13" operator="lessThan">
      <formula>" EGP -   "</formula>
    </cfRule>
    <cfRule type="cellIs" dxfId="2" priority="12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pageMargins left="0.7" right="0.7" top="0.75" bottom="0.75" header="0.3" footer="0.3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"/>
  <sheetViews>
    <sheetView zoomScale="55" zoomScaleNormal="55" workbookViewId="0">
      <selection activeCell="A3" sqref="A3"/>
    </sheetView>
  </sheetViews>
  <sheetFormatPr defaultColWidth="8.95238095238095" defaultRowHeight="15" outlineLevelCol="7"/>
  <cols>
    <col min="1" max="1" width="29.4190476190476" customWidth="1"/>
    <col min="2" max="2" width="59.4571428571429" customWidth="1"/>
    <col min="3" max="3" width="62.7619047619048" customWidth="1"/>
    <col min="4" max="4" width="35.8" customWidth="1"/>
    <col min="5" max="5" width="40.4571428571429" customWidth="1"/>
    <col min="6" max="7" width="34.8190476190476" customWidth="1"/>
    <col min="8" max="8" width="37.5142857142857" customWidth="1"/>
  </cols>
  <sheetData>
    <row r="1" ht="29.25" customHeight="1" spans="1:8">
      <c r="A1" s="52"/>
      <c r="B1" s="146"/>
      <c r="C1" s="197"/>
      <c r="D1" s="54"/>
      <c r="E1" s="55"/>
      <c r="F1" s="56"/>
      <c r="G1" s="56"/>
      <c r="H1" s="94"/>
    </row>
    <row r="2" ht="29.25" customHeight="1" spans="1:8">
      <c r="A2" s="218" t="s">
        <v>1027</v>
      </c>
      <c r="B2" s="60"/>
      <c r="C2" s="59"/>
      <c r="D2" s="60"/>
      <c r="E2" s="61"/>
      <c r="F2" s="59"/>
      <c r="G2" s="59"/>
      <c r="H2" s="62"/>
    </row>
    <row r="3" ht="28.5" customHeight="1" spans="1:8">
      <c r="A3" s="63"/>
      <c r="B3" s="61"/>
      <c r="C3" s="61"/>
      <c r="D3" s="60"/>
      <c r="E3" s="61"/>
      <c r="F3" s="61"/>
      <c r="G3" s="61"/>
      <c r="H3" s="62"/>
    </row>
    <row r="4" ht="28.5" customHeight="1" spans="1:8">
      <c r="A4" s="63"/>
      <c r="B4" s="61"/>
      <c r="C4" s="61"/>
      <c r="D4" s="60"/>
      <c r="E4" s="61"/>
      <c r="F4" s="61"/>
      <c r="G4" s="61"/>
      <c r="H4" s="62"/>
    </row>
    <row r="5" ht="28.5" customHeight="1" spans="1:8">
      <c r="A5" s="63"/>
      <c r="B5" s="61"/>
      <c r="C5" s="61"/>
      <c r="D5" s="60"/>
      <c r="E5" s="61"/>
      <c r="F5" s="61"/>
      <c r="G5" s="61"/>
      <c r="H5" s="62"/>
    </row>
    <row r="6" ht="28.5" customHeight="1" spans="1:8">
      <c r="A6" s="64"/>
      <c r="B6" s="59"/>
      <c r="C6" s="59"/>
      <c r="D6" s="60"/>
      <c r="E6" s="61"/>
      <c r="F6" s="59"/>
      <c r="G6" s="59"/>
      <c r="H6" s="65">
        <f ca="1">TODAY()</f>
        <v>45873</v>
      </c>
    </row>
    <row r="7" ht="29.25" customHeight="1" spans="1:8">
      <c r="A7" s="64"/>
      <c r="B7" s="59"/>
      <c r="C7" s="59"/>
      <c r="D7" s="60"/>
      <c r="E7" s="61"/>
      <c r="F7" s="59"/>
      <c r="G7" s="59"/>
      <c r="H7" s="66"/>
    </row>
    <row r="8" ht="29.25" customHeight="1" spans="1:8">
      <c r="A8" s="63" t="str">
        <f>IF(A1=0,"مطابق","غير مطابق")</f>
        <v>مطابق</v>
      </c>
      <c r="B8" s="61"/>
      <c r="C8" s="59"/>
      <c r="D8" s="67">
        <f>SUM('عبد المجيد'!$D$10:$D$71)</f>
        <v>2</v>
      </c>
      <c r="E8" s="95">
        <f>SUM('عبد المجيد'!E10:E71)</f>
        <v>110000</v>
      </c>
      <c r="F8" s="95">
        <f>SUM('عبد المجيد'!F10:F71)</f>
        <v>70000</v>
      </c>
      <c r="G8" s="95">
        <f>SUM('عبد المجيد'!G10:G71)</f>
        <v>40000</v>
      </c>
      <c r="H8" s="96">
        <f>'عبد المجيد'!$H$72</f>
        <v>30000</v>
      </c>
    </row>
    <row r="9" ht="29.25" customHeight="1" spans="1:8">
      <c r="A9" s="219" t="s">
        <v>7</v>
      </c>
      <c r="B9" s="220" t="s">
        <v>11</v>
      </c>
      <c r="C9" s="221" t="s">
        <v>927</v>
      </c>
      <c r="D9" s="222" t="s">
        <v>1188</v>
      </c>
      <c r="E9" s="223" t="s">
        <v>1189</v>
      </c>
      <c r="F9" s="224" t="s">
        <v>1190</v>
      </c>
      <c r="G9" s="224" t="s">
        <v>1191</v>
      </c>
      <c r="H9" s="204" t="s">
        <v>926</v>
      </c>
    </row>
    <row r="10" ht="29.25" customHeight="1" spans="1:8">
      <c r="A10" s="225">
        <f t="array" ref="A10:G11">_xlfn._xlws.FILTER(العملاء!A9:G71,العملاء!C9:C71=A2,"")</f>
        <v>45832</v>
      </c>
      <c r="B10" s="225" t="str">
        <v>sliding door</v>
      </c>
      <c r="C10" s="226" t="str">
        <v>عبد المجيد</v>
      </c>
      <c r="D10" s="227">
        <v>1</v>
      </c>
      <c r="E10" s="228">
        <v>70000</v>
      </c>
      <c r="F10" s="228">
        <v>70000</v>
      </c>
      <c r="G10" s="135">
        <v>0</v>
      </c>
      <c r="H10" s="229">
        <f>F10-G10</f>
        <v>70000</v>
      </c>
    </row>
    <row r="11" ht="29.25" customHeight="1" spans="1:8">
      <c r="A11" s="225">
        <v>45832</v>
      </c>
      <c r="B11" s="225" t="str">
        <v>دفعة تحت الحساب </v>
      </c>
      <c r="C11" s="226" t="str">
        <v>عبد المجيد</v>
      </c>
      <c r="D11" s="227">
        <v>1</v>
      </c>
      <c r="E11" s="228">
        <v>40000</v>
      </c>
      <c r="F11" s="135">
        <v>0</v>
      </c>
      <c r="G11" s="228">
        <v>40000</v>
      </c>
      <c r="H11" s="229">
        <f t="shared" ref="H11:H71" si="0">H10+F11-G11</f>
        <v>30000</v>
      </c>
    </row>
    <row r="12" ht="29.25" customHeight="1" spans="1:8">
      <c r="A12" s="225"/>
      <c r="B12" s="225"/>
      <c r="C12" s="226"/>
      <c r="D12" s="227"/>
      <c r="E12" s="228"/>
      <c r="F12" s="135"/>
      <c r="G12" s="135"/>
      <c r="H12" s="229">
        <f t="shared" si="0"/>
        <v>30000</v>
      </c>
    </row>
    <row r="13" ht="29.25" customHeight="1" spans="1:8">
      <c r="A13" s="225"/>
      <c r="B13" s="225"/>
      <c r="C13" s="226"/>
      <c r="D13" s="227"/>
      <c r="E13" s="228"/>
      <c r="F13" s="135"/>
      <c r="G13" s="135"/>
      <c r="H13" s="229">
        <f t="shared" si="0"/>
        <v>30000</v>
      </c>
    </row>
    <row r="14" ht="29.25" customHeight="1" spans="1:8">
      <c r="A14" s="225"/>
      <c r="B14" s="225"/>
      <c r="C14" s="226"/>
      <c r="D14" s="227"/>
      <c r="E14" s="228"/>
      <c r="F14" s="135"/>
      <c r="G14" s="135"/>
      <c r="H14" s="229">
        <f t="shared" si="0"/>
        <v>30000</v>
      </c>
    </row>
    <row r="15" ht="29.25" customHeight="1" spans="1:8">
      <c r="A15" s="225"/>
      <c r="B15" s="225"/>
      <c r="C15" s="226"/>
      <c r="D15" s="227"/>
      <c r="E15" s="228"/>
      <c r="F15" s="135"/>
      <c r="G15" s="135"/>
      <c r="H15" s="229">
        <f t="shared" si="0"/>
        <v>30000</v>
      </c>
    </row>
    <row r="16" ht="29.25" customHeight="1" spans="1:8">
      <c r="A16" s="225"/>
      <c r="B16" s="225"/>
      <c r="C16" s="226"/>
      <c r="D16" s="227"/>
      <c r="E16" s="228"/>
      <c r="F16" s="135"/>
      <c r="G16" s="228"/>
      <c r="H16" s="229">
        <f t="shared" si="0"/>
        <v>30000</v>
      </c>
    </row>
    <row r="17" ht="29.25" customHeight="1" spans="1:8">
      <c r="A17" s="230"/>
      <c r="B17" s="218"/>
      <c r="C17" s="218"/>
      <c r="D17" s="231"/>
      <c r="E17" s="228"/>
      <c r="F17" s="232"/>
      <c r="G17" s="135"/>
      <c r="H17" s="229">
        <f t="shared" si="0"/>
        <v>30000</v>
      </c>
    </row>
    <row r="18" ht="29.25" customHeight="1" spans="1:8">
      <c r="A18" s="230"/>
      <c r="B18" s="218"/>
      <c r="C18" s="218"/>
      <c r="D18" s="231"/>
      <c r="E18" s="228"/>
      <c r="F18" s="232"/>
      <c r="G18" s="135"/>
      <c r="H18" s="229">
        <f t="shared" si="0"/>
        <v>30000</v>
      </c>
    </row>
    <row r="19" ht="29.25" customHeight="1" spans="1:8">
      <c r="A19" s="230"/>
      <c r="B19" s="218"/>
      <c r="C19" s="218"/>
      <c r="D19" s="231"/>
      <c r="E19" s="228"/>
      <c r="F19" s="232"/>
      <c r="G19" s="135"/>
      <c r="H19" s="229">
        <f t="shared" si="0"/>
        <v>30000</v>
      </c>
    </row>
    <row r="20" ht="29.25" customHeight="1" spans="1:8">
      <c r="A20" s="230"/>
      <c r="B20" s="218"/>
      <c r="C20" s="218"/>
      <c r="D20" s="231"/>
      <c r="E20" s="228"/>
      <c r="F20" s="232"/>
      <c r="G20" s="135"/>
      <c r="H20" s="229">
        <f t="shared" si="0"/>
        <v>30000</v>
      </c>
    </row>
    <row r="21" ht="29.25" customHeight="1" spans="1:8">
      <c r="A21" s="230"/>
      <c r="B21" s="218"/>
      <c r="C21" s="218"/>
      <c r="D21" s="231"/>
      <c r="E21" s="228"/>
      <c r="F21" s="232"/>
      <c r="G21" s="135"/>
      <c r="H21" s="229">
        <f t="shared" si="0"/>
        <v>30000</v>
      </c>
    </row>
    <row r="22" ht="29.25" customHeight="1" spans="1:8">
      <c r="A22" s="233"/>
      <c r="B22" s="234"/>
      <c r="C22" s="234"/>
      <c r="D22" s="235"/>
      <c r="E22" s="228"/>
      <c r="F22" s="236"/>
      <c r="G22" s="135"/>
      <c r="H22" s="229">
        <f t="shared" si="0"/>
        <v>30000</v>
      </c>
    </row>
    <row r="23" ht="29.25" customHeight="1" spans="1:8">
      <c r="A23" s="233"/>
      <c r="B23" s="234"/>
      <c r="C23" s="234"/>
      <c r="D23" s="235"/>
      <c r="E23" s="228"/>
      <c r="F23" s="135"/>
      <c r="G23" s="236"/>
      <c r="H23" s="229">
        <f t="shared" si="0"/>
        <v>30000</v>
      </c>
    </row>
    <row r="24" ht="29.25" customHeight="1" spans="1:8">
      <c r="A24" s="237"/>
      <c r="B24" s="238"/>
      <c r="C24" s="238"/>
      <c r="D24" s="238"/>
      <c r="E24" s="238"/>
      <c r="F24" s="239"/>
      <c r="G24" s="239"/>
      <c r="H24" s="229">
        <f t="shared" si="0"/>
        <v>30000</v>
      </c>
    </row>
    <row r="25" ht="29.25" customHeight="1" spans="1:8">
      <c r="A25" s="237"/>
      <c r="B25" s="238"/>
      <c r="C25" s="238"/>
      <c r="D25" s="238"/>
      <c r="E25" s="238"/>
      <c r="F25" s="239"/>
      <c r="G25" s="239"/>
      <c r="H25" s="229">
        <f t="shared" si="0"/>
        <v>30000</v>
      </c>
    </row>
    <row r="26" ht="29.25" customHeight="1" spans="1:8">
      <c r="A26" s="237"/>
      <c r="B26" s="238"/>
      <c r="C26" s="238"/>
      <c r="D26" s="238"/>
      <c r="E26" s="238"/>
      <c r="F26" s="239"/>
      <c r="G26" s="239"/>
      <c r="H26" s="229">
        <f t="shared" si="0"/>
        <v>30000</v>
      </c>
    </row>
    <row r="27" ht="29.25" customHeight="1" spans="1:8">
      <c r="A27" s="237"/>
      <c r="B27" s="238"/>
      <c r="C27" s="238"/>
      <c r="D27" s="238"/>
      <c r="E27" s="238"/>
      <c r="F27" s="239"/>
      <c r="G27" s="239"/>
      <c r="H27" s="229">
        <f t="shared" si="0"/>
        <v>30000</v>
      </c>
    </row>
    <row r="28" ht="29.25" customHeight="1" spans="1:8">
      <c r="A28" s="240"/>
      <c r="B28" s="241"/>
      <c r="C28" s="135"/>
      <c r="D28" s="242"/>
      <c r="E28" s="228"/>
      <c r="F28" s="135"/>
      <c r="G28" s="135"/>
      <c r="H28" s="229">
        <f t="shared" si="0"/>
        <v>30000</v>
      </c>
    </row>
    <row r="29" ht="29.25" customHeight="1" spans="1:8">
      <c r="A29" s="240"/>
      <c r="B29" s="241"/>
      <c r="C29" s="241"/>
      <c r="D29" s="243"/>
      <c r="E29" s="228"/>
      <c r="F29" s="135"/>
      <c r="G29" s="135"/>
      <c r="H29" s="229">
        <f t="shared" si="0"/>
        <v>30000</v>
      </c>
    </row>
    <row r="30" ht="29.25" customHeight="1" spans="1:8">
      <c r="A30" s="240"/>
      <c r="B30" s="241"/>
      <c r="C30" s="135"/>
      <c r="D30" s="242"/>
      <c r="E30" s="228"/>
      <c r="F30" s="135"/>
      <c r="G30" s="135"/>
      <c r="H30" s="229">
        <f t="shared" si="0"/>
        <v>30000</v>
      </c>
    </row>
    <row r="31" ht="29.25" customHeight="1" spans="1:8">
      <c r="A31" s="240"/>
      <c r="B31" s="241"/>
      <c r="C31" s="135"/>
      <c r="D31" s="242"/>
      <c r="E31" s="228"/>
      <c r="F31" s="135"/>
      <c r="G31" s="135"/>
      <c r="H31" s="229">
        <f t="shared" si="0"/>
        <v>30000</v>
      </c>
    </row>
    <row r="32" ht="29.25" customHeight="1" spans="1:8">
      <c r="A32" s="240"/>
      <c r="B32" s="241"/>
      <c r="C32" s="135"/>
      <c r="D32" s="242"/>
      <c r="E32" s="228"/>
      <c r="F32" s="135"/>
      <c r="G32" s="135"/>
      <c r="H32" s="229">
        <f t="shared" si="0"/>
        <v>30000</v>
      </c>
    </row>
    <row r="33" ht="29.25" customHeight="1" spans="1:8">
      <c r="A33" s="240"/>
      <c r="B33" s="241"/>
      <c r="C33" s="135"/>
      <c r="D33" s="242"/>
      <c r="E33" s="228"/>
      <c r="F33" s="135"/>
      <c r="G33" s="135"/>
      <c r="H33" s="229">
        <f t="shared" si="0"/>
        <v>30000</v>
      </c>
    </row>
    <row r="34" ht="29.25" customHeight="1" spans="1:8">
      <c r="A34" s="240"/>
      <c r="B34" s="241"/>
      <c r="C34" s="135"/>
      <c r="D34" s="242"/>
      <c r="E34" s="228"/>
      <c r="F34" s="135"/>
      <c r="G34" s="135"/>
      <c r="H34" s="229">
        <f t="shared" si="0"/>
        <v>30000</v>
      </c>
    </row>
    <row r="35" ht="29.25" customHeight="1" spans="1:8">
      <c r="A35" s="240"/>
      <c r="B35" s="241"/>
      <c r="C35" s="135"/>
      <c r="D35" s="242"/>
      <c r="E35" s="228"/>
      <c r="F35" s="135"/>
      <c r="G35" s="135"/>
      <c r="H35" s="229">
        <f t="shared" si="0"/>
        <v>30000</v>
      </c>
    </row>
    <row r="36" ht="29.25" customHeight="1" spans="1:8">
      <c r="A36" s="240"/>
      <c r="B36" s="241"/>
      <c r="C36" s="135"/>
      <c r="D36" s="242"/>
      <c r="E36" s="228"/>
      <c r="F36" s="135"/>
      <c r="G36" s="135"/>
      <c r="H36" s="229">
        <f t="shared" si="0"/>
        <v>30000</v>
      </c>
    </row>
    <row r="37" ht="29.25" customHeight="1" spans="1:8">
      <c r="A37" s="240"/>
      <c r="B37" s="241"/>
      <c r="C37" s="135"/>
      <c r="D37" s="242"/>
      <c r="E37" s="228"/>
      <c r="F37" s="135"/>
      <c r="G37" s="135"/>
      <c r="H37" s="229">
        <f t="shared" si="0"/>
        <v>30000</v>
      </c>
    </row>
    <row r="38" ht="29.25" customHeight="1" spans="1:8">
      <c r="A38" s="240"/>
      <c r="B38" s="241"/>
      <c r="C38" s="135"/>
      <c r="D38" s="242"/>
      <c r="E38" s="228"/>
      <c r="F38" s="135"/>
      <c r="G38" s="135"/>
      <c r="H38" s="229">
        <f t="shared" si="0"/>
        <v>30000</v>
      </c>
    </row>
    <row r="39" ht="29.25" customHeight="1" spans="1:8">
      <c r="A39" s="240"/>
      <c r="B39" s="241"/>
      <c r="C39" s="135"/>
      <c r="D39" s="242"/>
      <c r="E39" s="228"/>
      <c r="F39" s="135"/>
      <c r="G39" s="135"/>
      <c r="H39" s="229">
        <f t="shared" si="0"/>
        <v>30000</v>
      </c>
    </row>
    <row r="40" ht="29.25" customHeight="1" spans="1:8">
      <c r="A40" s="240"/>
      <c r="B40" s="241"/>
      <c r="C40" s="135"/>
      <c r="D40" s="242"/>
      <c r="E40" s="228"/>
      <c r="F40" s="135"/>
      <c r="G40" s="135"/>
      <c r="H40" s="229">
        <f t="shared" si="0"/>
        <v>30000</v>
      </c>
    </row>
    <row r="41" ht="29.25" customHeight="1" spans="1:8">
      <c r="A41" s="240"/>
      <c r="B41" s="241"/>
      <c r="C41" s="135"/>
      <c r="D41" s="242"/>
      <c r="E41" s="228"/>
      <c r="F41" s="135"/>
      <c r="G41" s="135"/>
      <c r="H41" s="229">
        <f t="shared" si="0"/>
        <v>30000</v>
      </c>
    </row>
    <row r="42" ht="29.25" customHeight="1" spans="1:8">
      <c r="A42" s="240"/>
      <c r="B42" s="241"/>
      <c r="C42" s="135"/>
      <c r="D42" s="242"/>
      <c r="E42" s="228"/>
      <c r="F42" s="135"/>
      <c r="G42" s="135"/>
      <c r="H42" s="229">
        <f t="shared" si="0"/>
        <v>30000</v>
      </c>
    </row>
    <row r="43" ht="29.25" customHeight="1" spans="1:8">
      <c r="A43" s="240"/>
      <c r="B43" s="241"/>
      <c r="C43" s="135"/>
      <c r="D43" s="242"/>
      <c r="E43" s="228"/>
      <c r="F43" s="135"/>
      <c r="G43" s="135"/>
      <c r="H43" s="229">
        <f t="shared" si="0"/>
        <v>30000</v>
      </c>
    </row>
    <row r="44" ht="29.25" customHeight="1" spans="1:8">
      <c r="A44" s="240"/>
      <c r="B44" s="241"/>
      <c r="C44" s="135"/>
      <c r="D44" s="242"/>
      <c r="E44" s="228"/>
      <c r="F44" s="135"/>
      <c r="G44" s="135"/>
      <c r="H44" s="229">
        <f t="shared" si="0"/>
        <v>30000</v>
      </c>
    </row>
    <row r="45" ht="29.25" customHeight="1" spans="1:8">
      <c r="A45" s="240"/>
      <c r="B45" s="241"/>
      <c r="C45" s="135"/>
      <c r="D45" s="242"/>
      <c r="E45" s="228"/>
      <c r="F45" s="135"/>
      <c r="G45" s="135"/>
      <c r="H45" s="229">
        <f t="shared" si="0"/>
        <v>30000</v>
      </c>
    </row>
    <row r="46" ht="29.25" customHeight="1" spans="1:8">
      <c r="A46" s="240"/>
      <c r="B46" s="241"/>
      <c r="C46" s="135"/>
      <c r="D46" s="242"/>
      <c r="E46" s="228"/>
      <c r="F46" s="135"/>
      <c r="G46" s="135"/>
      <c r="H46" s="229">
        <f t="shared" si="0"/>
        <v>30000</v>
      </c>
    </row>
    <row r="47" ht="29.25" customHeight="1" spans="1:8">
      <c r="A47" s="240"/>
      <c r="B47" s="241"/>
      <c r="C47" s="135"/>
      <c r="D47" s="242"/>
      <c r="E47" s="228"/>
      <c r="F47" s="135"/>
      <c r="G47" s="135"/>
      <c r="H47" s="229">
        <f t="shared" si="0"/>
        <v>30000</v>
      </c>
    </row>
    <row r="48" ht="29.25" customHeight="1" spans="1:8">
      <c r="A48" s="240"/>
      <c r="B48" s="241"/>
      <c r="C48" s="135"/>
      <c r="D48" s="242"/>
      <c r="E48" s="228"/>
      <c r="F48" s="135"/>
      <c r="G48" s="135"/>
      <c r="H48" s="229">
        <f t="shared" si="0"/>
        <v>30000</v>
      </c>
    </row>
    <row r="49" ht="29.25" customHeight="1" spans="1:8">
      <c r="A49" s="240"/>
      <c r="B49" s="241"/>
      <c r="C49" s="135"/>
      <c r="D49" s="242"/>
      <c r="E49" s="228"/>
      <c r="F49" s="135"/>
      <c r="G49" s="135"/>
      <c r="H49" s="229">
        <f t="shared" si="0"/>
        <v>30000</v>
      </c>
    </row>
    <row r="50" ht="29.25" customHeight="1" spans="1:8">
      <c r="A50" s="240"/>
      <c r="B50" s="241"/>
      <c r="C50" s="135"/>
      <c r="D50" s="242"/>
      <c r="E50" s="228"/>
      <c r="F50" s="135"/>
      <c r="G50" s="135"/>
      <c r="H50" s="229">
        <f t="shared" si="0"/>
        <v>30000</v>
      </c>
    </row>
    <row r="51" ht="29.25" customHeight="1" spans="1:8">
      <c r="A51" s="240"/>
      <c r="B51" s="241"/>
      <c r="C51" s="135"/>
      <c r="D51" s="242"/>
      <c r="E51" s="228"/>
      <c r="F51" s="135"/>
      <c r="G51" s="135"/>
      <c r="H51" s="229">
        <f t="shared" si="0"/>
        <v>30000</v>
      </c>
    </row>
    <row r="52" ht="29.25" customHeight="1" spans="1:8">
      <c r="A52" s="240"/>
      <c r="B52" s="241"/>
      <c r="C52" s="135"/>
      <c r="D52" s="242"/>
      <c r="E52" s="228"/>
      <c r="F52" s="135"/>
      <c r="G52" s="135"/>
      <c r="H52" s="229">
        <f t="shared" si="0"/>
        <v>30000</v>
      </c>
    </row>
    <row r="53" ht="29.25" customHeight="1" spans="1:8">
      <c r="A53" s="240"/>
      <c r="B53" s="241"/>
      <c r="C53" s="135"/>
      <c r="D53" s="242"/>
      <c r="E53" s="228"/>
      <c r="F53" s="135"/>
      <c r="G53" s="135"/>
      <c r="H53" s="229">
        <f t="shared" si="0"/>
        <v>30000</v>
      </c>
    </row>
    <row r="54" ht="29.25" customHeight="1" spans="1:8">
      <c r="A54" s="240"/>
      <c r="B54" s="241"/>
      <c r="C54" s="135"/>
      <c r="D54" s="242"/>
      <c r="E54" s="228"/>
      <c r="F54" s="135"/>
      <c r="G54" s="135"/>
      <c r="H54" s="229">
        <f t="shared" si="0"/>
        <v>30000</v>
      </c>
    </row>
    <row r="55" ht="29.25" customHeight="1" spans="1:8">
      <c r="A55" s="240"/>
      <c r="B55" s="241"/>
      <c r="C55" s="135"/>
      <c r="D55" s="242"/>
      <c r="E55" s="228"/>
      <c r="F55" s="135"/>
      <c r="G55" s="135"/>
      <c r="H55" s="229">
        <f t="shared" si="0"/>
        <v>30000</v>
      </c>
    </row>
    <row r="56" ht="29.25" customHeight="1" spans="1:8">
      <c r="A56" s="240"/>
      <c r="B56" s="241"/>
      <c r="C56" s="135"/>
      <c r="D56" s="242"/>
      <c r="E56" s="228"/>
      <c r="F56" s="135"/>
      <c r="G56" s="135"/>
      <c r="H56" s="229">
        <f t="shared" si="0"/>
        <v>30000</v>
      </c>
    </row>
    <row r="57" ht="29.25" customHeight="1" spans="1:8">
      <c r="A57" s="240"/>
      <c r="B57" s="241"/>
      <c r="C57" s="135"/>
      <c r="D57" s="242"/>
      <c r="E57" s="228"/>
      <c r="F57" s="135"/>
      <c r="G57" s="135"/>
      <c r="H57" s="229">
        <f t="shared" si="0"/>
        <v>30000</v>
      </c>
    </row>
    <row r="58" ht="29.25" customHeight="1" spans="1:8">
      <c r="A58" s="240"/>
      <c r="B58" s="241"/>
      <c r="C58" s="135"/>
      <c r="D58" s="242"/>
      <c r="E58" s="228"/>
      <c r="F58" s="135"/>
      <c r="G58" s="135"/>
      <c r="H58" s="229">
        <f t="shared" si="0"/>
        <v>30000</v>
      </c>
    </row>
    <row r="59" ht="29.25" customHeight="1" spans="1:8">
      <c r="A59" s="240"/>
      <c r="B59" s="241"/>
      <c r="C59" s="135"/>
      <c r="D59" s="242"/>
      <c r="E59" s="228"/>
      <c r="F59" s="135"/>
      <c r="G59" s="135"/>
      <c r="H59" s="229">
        <f t="shared" si="0"/>
        <v>30000</v>
      </c>
    </row>
    <row r="60" ht="29.25" customHeight="1" spans="1:8">
      <c r="A60" s="240"/>
      <c r="B60" s="241"/>
      <c r="C60" s="135"/>
      <c r="D60" s="242"/>
      <c r="E60" s="228"/>
      <c r="F60" s="135"/>
      <c r="G60" s="135"/>
      <c r="H60" s="229">
        <f t="shared" si="0"/>
        <v>30000</v>
      </c>
    </row>
    <row r="61" ht="29.25" customHeight="1" spans="1:8">
      <c r="A61" s="240"/>
      <c r="B61" s="241"/>
      <c r="C61" s="135"/>
      <c r="D61" s="242"/>
      <c r="E61" s="228"/>
      <c r="F61" s="135"/>
      <c r="G61" s="135"/>
      <c r="H61" s="229">
        <f t="shared" si="0"/>
        <v>30000</v>
      </c>
    </row>
    <row r="62" ht="29.25" customHeight="1" spans="1:8">
      <c r="A62" s="240"/>
      <c r="B62" s="241"/>
      <c r="C62" s="135"/>
      <c r="D62" s="242"/>
      <c r="E62" s="228"/>
      <c r="F62" s="135"/>
      <c r="G62" s="135"/>
      <c r="H62" s="229">
        <f t="shared" si="0"/>
        <v>30000</v>
      </c>
    </row>
    <row r="63" ht="29.25" customHeight="1" spans="1:8">
      <c r="A63" s="240"/>
      <c r="B63" s="241"/>
      <c r="C63" s="135"/>
      <c r="D63" s="242"/>
      <c r="E63" s="228"/>
      <c r="F63" s="135"/>
      <c r="G63" s="135"/>
      <c r="H63" s="229">
        <f t="shared" si="0"/>
        <v>30000</v>
      </c>
    </row>
    <row r="64" ht="29.25" customHeight="1" spans="1:8">
      <c r="A64" s="240"/>
      <c r="B64" s="241"/>
      <c r="C64" s="135"/>
      <c r="D64" s="242"/>
      <c r="E64" s="228"/>
      <c r="F64" s="135"/>
      <c r="G64" s="135"/>
      <c r="H64" s="229">
        <f t="shared" si="0"/>
        <v>30000</v>
      </c>
    </row>
    <row r="65" ht="29.25" customHeight="1" spans="1:8">
      <c r="A65" s="240"/>
      <c r="B65" s="241"/>
      <c r="C65" s="135"/>
      <c r="D65" s="242"/>
      <c r="E65" s="228"/>
      <c r="F65" s="135"/>
      <c r="G65" s="135"/>
      <c r="H65" s="229">
        <f t="shared" si="0"/>
        <v>30000</v>
      </c>
    </row>
    <row r="66" ht="29.25" customHeight="1" spans="1:8">
      <c r="A66" s="240"/>
      <c r="B66" s="241"/>
      <c r="C66" s="135"/>
      <c r="D66" s="242"/>
      <c r="E66" s="228"/>
      <c r="F66" s="135"/>
      <c r="G66" s="135"/>
      <c r="H66" s="229">
        <f t="shared" si="0"/>
        <v>30000</v>
      </c>
    </row>
    <row r="67" ht="29.25" customHeight="1" spans="1:8">
      <c r="A67" s="240"/>
      <c r="B67" s="241"/>
      <c r="C67" s="135"/>
      <c r="D67" s="242"/>
      <c r="E67" s="228"/>
      <c r="F67" s="135"/>
      <c r="G67" s="135"/>
      <c r="H67" s="229">
        <f t="shared" si="0"/>
        <v>30000</v>
      </c>
    </row>
    <row r="68" ht="29.25" customHeight="1" spans="1:8">
      <c r="A68" s="240"/>
      <c r="B68" s="241"/>
      <c r="C68" s="135"/>
      <c r="D68" s="242"/>
      <c r="E68" s="228"/>
      <c r="F68" s="135"/>
      <c r="G68" s="135"/>
      <c r="H68" s="229">
        <f t="shared" si="0"/>
        <v>30000</v>
      </c>
    </row>
    <row r="69" ht="29.25" customHeight="1" spans="1:8">
      <c r="A69" s="240"/>
      <c r="B69" s="241"/>
      <c r="C69" s="135"/>
      <c r="D69" s="242"/>
      <c r="E69" s="228"/>
      <c r="F69" s="135"/>
      <c r="G69" s="135"/>
      <c r="H69" s="229">
        <f t="shared" si="0"/>
        <v>30000</v>
      </c>
    </row>
    <row r="70" ht="29.25" customHeight="1" spans="1:8">
      <c r="A70" s="240"/>
      <c r="B70" s="241"/>
      <c r="C70" s="135"/>
      <c r="D70" s="242"/>
      <c r="E70" s="228"/>
      <c r="F70" s="135"/>
      <c r="G70" s="135"/>
      <c r="H70" s="229">
        <f t="shared" si="0"/>
        <v>30000</v>
      </c>
    </row>
    <row r="71" ht="29.25" customHeight="1" spans="1:8">
      <c r="A71" s="244"/>
      <c r="B71" s="244"/>
      <c r="C71" s="245"/>
      <c r="D71" s="246"/>
      <c r="E71" s="228"/>
      <c r="F71" s="247"/>
      <c r="G71" s="247"/>
      <c r="H71" s="229">
        <f t="shared" si="0"/>
        <v>30000</v>
      </c>
    </row>
    <row r="72" ht="28.5" customHeight="1" spans="1:8">
      <c r="A72" s="248" t="s">
        <v>1167</v>
      </c>
      <c r="B72" s="249"/>
      <c r="C72" s="249"/>
      <c r="D72" s="250">
        <f>SUBTOTAL(109,'عبد المجيد'!D10:D71)</f>
        <v>2</v>
      </c>
      <c r="E72" s="251">
        <f>SUBTOTAL(109,'عبد المجيد'!E10:E71)</f>
        <v>110000</v>
      </c>
      <c r="F72" s="251">
        <f>SUBTOTAL(109,'عبد المجيد'!F10:F71)</f>
        <v>70000</v>
      </c>
      <c r="G72" s="251">
        <f>SUBTOTAL(109,'عبد المجيد'!G10:G71)</f>
        <v>40000</v>
      </c>
      <c r="H72" s="229">
        <f>F72-G72</f>
        <v>30000</v>
      </c>
    </row>
  </sheetData>
  <conditionalFormatting sqref="H10">
    <cfRule type="cellIs" dxfId="2" priority="11" operator="greaterThan">
      <formula>" EGP 100"</formula>
    </cfRule>
  </conditionalFormatting>
  <conditionalFormatting sqref="H10:H72">
    <cfRule type="cellIs" dxfId="2" priority="21" operator="lessThan">
      <formula>" EGP -   0"</formula>
    </cfRule>
    <cfRule type="cellIs" dxfId="2" priority="20" operator="lessThan">
      <formula>" EGP 0"</formula>
    </cfRule>
    <cfRule type="cellIs" dxfId="3" priority="19" operator="lessThan">
      <formula>" EGP -   "</formula>
    </cfRule>
    <cfRule type="cellIs" dxfId="2" priority="18" operator="lessThan">
      <formula>1</formula>
    </cfRule>
    <cfRule type="cellIs" dxfId="5" priority="17" operator="lessThan">
      <formula>1</formula>
    </cfRule>
    <cfRule type="cellIs" dxfId="4" priority="16" operator="lessThan">
      <formula>1</formula>
    </cfRule>
    <cfRule type="cellIs" dxfId="4" priority="15" operator="greaterThan">
      <formula>" EGP -   1"</formula>
    </cfRule>
    <cfRule type="cellIs" dxfId="2" priority="14" operator="lessThan">
      <formula>" EGP -   1"</formula>
    </cfRule>
    <cfRule type="cellIs" dxfId="4" priority="13" operator="lessThan">
      <formula>" EGP -   "</formula>
    </cfRule>
    <cfRule type="cellIs" dxfId="2" priority="12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pageMargins left="0.7" right="0.7" top="0.75" bottom="0.75" header="0.3" footer="0.3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"/>
  <sheetViews>
    <sheetView zoomScale="55" zoomScaleNormal="55" workbookViewId="0">
      <selection activeCell="C12" sqref="C12"/>
    </sheetView>
  </sheetViews>
  <sheetFormatPr defaultColWidth="8.95238095238095" defaultRowHeight="15" outlineLevelCol="7"/>
  <cols>
    <col min="1" max="1" width="29.4190476190476" customWidth="1"/>
    <col min="2" max="2" width="59.4571428571429" customWidth="1"/>
    <col min="3" max="3" width="62.7619047619048" customWidth="1"/>
    <col min="4" max="4" width="35.8" customWidth="1"/>
    <col min="5" max="5" width="40.4571428571429" customWidth="1"/>
    <col min="6" max="7" width="34.8190476190476" customWidth="1"/>
    <col min="8" max="8" width="37.5142857142857" customWidth="1"/>
  </cols>
  <sheetData>
    <row r="1" ht="29.25" customHeight="1" spans="1:8">
      <c r="A1" s="52"/>
      <c r="B1" s="146"/>
      <c r="C1" s="197"/>
      <c r="D1" s="54"/>
      <c r="E1" s="55"/>
      <c r="F1" s="56"/>
      <c r="G1" s="56"/>
      <c r="H1" s="94"/>
    </row>
    <row r="2" ht="29.25" customHeight="1" spans="1:8">
      <c r="A2" s="218" t="s">
        <v>952</v>
      </c>
      <c r="B2" s="60"/>
      <c r="C2" s="59"/>
      <c r="D2" s="60"/>
      <c r="E2" s="61"/>
      <c r="F2" s="59"/>
      <c r="G2" s="59"/>
      <c r="H2" s="62"/>
    </row>
    <row r="3" ht="28.5" customHeight="1" spans="1:8">
      <c r="A3" s="63"/>
      <c r="B3" s="61"/>
      <c r="C3" s="61"/>
      <c r="D3" s="60"/>
      <c r="E3" s="61"/>
      <c r="F3" s="61"/>
      <c r="G3" s="61"/>
      <c r="H3" s="62"/>
    </row>
    <row r="4" ht="28.5" customHeight="1" spans="1:8">
      <c r="A4" s="63"/>
      <c r="B4" s="61"/>
      <c r="C4" s="61"/>
      <c r="D4" s="60"/>
      <c r="E4" s="61"/>
      <c r="F4" s="61"/>
      <c r="G4" s="61"/>
      <c r="H4" s="62"/>
    </row>
    <row r="5" ht="28.5" customHeight="1" spans="1:8">
      <c r="A5" s="63"/>
      <c r="B5" s="61"/>
      <c r="C5" s="61"/>
      <c r="D5" s="60"/>
      <c r="E5" s="61"/>
      <c r="F5" s="61"/>
      <c r="G5" s="61"/>
      <c r="H5" s="62"/>
    </row>
    <row r="6" ht="28.5" customHeight="1" spans="1:8">
      <c r="A6" s="64"/>
      <c r="B6" s="59"/>
      <c r="C6" s="59"/>
      <c r="D6" s="60"/>
      <c r="E6" s="61"/>
      <c r="F6" s="59"/>
      <c r="G6" s="59"/>
      <c r="H6" s="65">
        <f ca="1">TODAY()</f>
        <v>45873</v>
      </c>
    </row>
    <row r="7" ht="29.25" customHeight="1" spans="1:8">
      <c r="A7" s="64"/>
      <c r="B7" s="59"/>
      <c r="C7" s="59"/>
      <c r="D7" s="60"/>
      <c r="E7" s="61"/>
      <c r="F7" s="59"/>
      <c r="G7" s="59"/>
      <c r="H7" s="66"/>
    </row>
    <row r="8" ht="29.25" customHeight="1" spans="1:8">
      <c r="A8" s="63" t="str">
        <f>IF(A1=0,"مطابق","غير مطابق")</f>
        <v>مطابق</v>
      </c>
      <c r="B8" s="61"/>
      <c r="C8" s="59"/>
      <c r="D8" s="67">
        <f>SUM('عمر وليد'!$D$10:$D$71)</f>
        <v>2</v>
      </c>
      <c r="E8" s="95">
        <f>SUM('عمر وليد'!E10:E71)</f>
        <v>24500</v>
      </c>
      <c r="F8" s="95">
        <f>SUM('عمر وليد'!F10:F71)</f>
        <v>14500</v>
      </c>
      <c r="G8" s="95">
        <f>SUM('عمر وليد'!G10:G71)</f>
        <v>10000</v>
      </c>
      <c r="H8" s="96">
        <f>'عمر وليد'!$H$72</f>
        <v>4500</v>
      </c>
    </row>
    <row r="9" ht="29.25" customHeight="1" spans="1:8">
      <c r="A9" s="219" t="s">
        <v>7</v>
      </c>
      <c r="B9" s="220" t="s">
        <v>11</v>
      </c>
      <c r="C9" s="221" t="s">
        <v>927</v>
      </c>
      <c r="D9" s="222" t="s">
        <v>1188</v>
      </c>
      <c r="E9" s="223" t="s">
        <v>1189</v>
      </c>
      <c r="F9" s="224" t="s">
        <v>1190</v>
      </c>
      <c r="G9" s="224" t="s">
        <v>1191</v>
      </c>
      <c r="H9" s="204" t="s">
        <v>926</v>
      </c>
    </row>
    <row r="10" ht="29.25" customHeight="1" spans="1:8">
      <c r="A10" s="225">
        <f t="array" ref="A10:G11">_xlfn._xlws.FILTER(العملاء!A9:G71,العملاء!C9:C71=A2,"")</f>
        <v>45823</v>
      </c>
      <c r="B10" s="225" t="str">
        <v>coffe corner </v>
      </c>
      <c r="C10" s="226" t="str">
        <v>عمر وليد</v>
      </c>
      <c r="D10" s="227">
        <v>1</v>
      </c>
      <c r="E10" s="228">
        <v>14500</v>
      </c>
      <c r="F10" s="228">
        <v>14500</v>
      </c>
      <c r="G10" s="135">
        <v>0</v>
      </c>
      <c r="H10" s="229">
        <f>F10-G10</f>
        <v>14500</v>
      </c>
    </row>
    <row r="11" ht="29.25" customHeight="1" spans="1:8">
      <c r="A11" s="225">
        <v>45823</v>
      </c>
      <c r="B11" s="225" t="str">
        <v>دفعة تحت الحساب</v>
      </c>
      <c r="C11" s="226" t="str">
        <v>عمر وليد</v>
      </c>
      <c r="D11" s="227">
        <v>1</v>
      </c>
      <c r="E11" s="228">
        <v>10000</v>
      </c>
      <c r="F11" s="135">
        <v>0</v>
      </c>
      <c r="G11" s="228">
        <v>10000</v>
      </c>
      <c r="H11" s="229">
        <f t="shared" ref="H11:H71" si="0">H10+F11-G11</f>
        <v>4500</v>
      </c>
    </row>
    <row r="12" ht="29.25" customHeight="1" spans="1:8">
      <c r="A12" s="225"/>
      <c r="B12" s="225"/>
      <c r="C12" s="226"/>
      <c r="D12" s="227"/>
      <c r="E12" s="228"/>
      <c r="F12" s="135"/>
      <c r="G12" s="135"/>
      <c r="H12" s="229">
        <f t="shared" si="0"/>
        <v>4500</v>
      </c>
    </row>
    <row r="13" ht="29.25" customHeight="1" spans="1:8">
      <c r="A13" s="225"/>
      <c r="B13" s="225"/>
      <c r="C13" s="226"/>
      <c r="D13" s="227"/>
      <c r="E13" s="228"/>
      <c r="F13" s="135"/>
      <c r="G13" s="135"/>
      <c r="H13" s="229">
        <f t="shared" si="0"/>
        <v>4500</v>
      </c>
    </row>
    <row r="14" ht="29.25" customHeight="1" spans="1:8">
      <c r="A14" s="225"/>
      <c r="B14" s="225"/>
      <c r="C14" s="226"/>
      <c r="D14" s="227"/>
      <c r="E14" s="228"/>
      <c r="F14" s="135"/>
      <c r="G14" s="135"/>
      <c r="H14" s="229">
        <f t="shared" si="0"/>
        <v>4500</v>
      </c>
    </row>
    <row r="15" ht="29.25" customHeight="1" spans="1:8">
      <c r="A15" s="225"/>
      <c r="B15" s="225"/>
      <c r="C15" s="226"/>
      <c r="D15" s="227"/>
      <c r="E15" s="228"/>
      <c r="F15" s="135"/>
      <c r="G15" s="135"/>
      <c r="H15" s="229">
        <f t="shared" si="0"/>
        <v>4500</v>
      </c>
    </row>
    <row r="16" ht="29.25" customHeight="1" spans="1:8">
      <c r="A16" s="225"/>
      <c r="B16" s="225"/>
      <c r="C16" s="226"/>
      <c r="D16" s="227"/>
      <c r="E16" s="228"/>
      <c r="F16" s="135"/>
      <c r="G16" s="228"/>
      <c r="H16" s="229">
        <f t="shared" si="0"/>
        <v>4500</v>
      </c>
    </row>
    <row r="17" ht="29.25" customHeight="1" spans="1:8">
      <c r="A17" s="230"/>
      <c r="B17" s="218"/>
      <c r="C17" s="218"/>
      <c r="D17" s="231"/>
      <c r="E17" s="228"/>
      <c r="F17" s="232"/>
      <c r="G17" s="135"/>
      <c r="H17" s="229">
        <f t="shared" si="0"/>
        <v>4500</v>
      </c>
    </row>
    <row r="18" ht="29.25" customHeight="1" spans="1:8">
      <c r="A18" s="230"/>
      <c r="B18" s="218"/>
      <c r="C18" s="218"/>
      <c r="D18" s="231"/>
      <c r="E18" s="228"/>
      <c r="F18" s="232"/>
      <c r="G18" s="135"/>
      <c r="H18" s="229">
        <f t="shared" si="0"/>
        <v>4500</v>
      </c>
    </row>
    <row r="19" ht="29.25" customHeight="1" spans="1:8">
      <c r="A19" s="230"/>
      <c r="B19" s="218"/>
      <c r="C19" s="218"/>
      <c r="D19" s="231"/>
      <c r="E19" s="228"/>
      <c r="F19" s="232"/>
      <c r="G19" s="135"/>
      <c r="H19" s="229">
        <f t="shared" si="0"/>
        <v>4500</v>
      </c>
    </row>
    <row r="20" ht="29.25" customHeight="1" spans="1:8">
      <c r="A20" s="230"/>
      <c r="B20" s="218"/>
      <c r="C20" s="218"/>
      <c r="D20" s="231"/>
      <c r="E20" s="228"/>
      <c r="F20" s="232"/>
      <c r="G20" s="135"/>
      <c r="H20" s="229">
        <f t="shared" si="0"/>
        <v>4500</v>
      </c>
    </row>
    <row r="21" ht="29.25" customHeight="1" spans="1:8">
      <c r="A21" s="230"/>
      <c r="B21" s="218"/>
      <c r="C21" s="218"/>
      <c r="D21" s="231"/>
      <c r="E21" s="228"/>
      <c r="F21" s="232"/>
      <c r="G21" s="135"/>
      <c r="H21" s="229">
        <f t="shared" si="0"/>
        <v>4500</v>
      </c>
    </row>
    <row r="22" ht="29.25" customHeight="1" spans="1:8">
      <c r="A22" s="233"/>
      <c r="B22" s="234"/>
      <c r="C22" s="234"/>
      <c r="D22" s="235"/>
      <c r="E22" s="228"/>
      <c r="F22" s="236"/>
      <c r="G22" s="135"/>
      <c r="H22" s="229">
        <f t="shared" si="0"/>
        <v>4500</v>
      </c>
    </row>
    <row r="23" ht="29.25" customHeight="1" spans="1:8">
      <c r="A23" s="233"/>
      <c r="B23" s="234"/>
      <c r="C23" s="234"/>
      <c r="D23" s="235"/>
      <c r="E23" s="228"/>
      <c r="F23" s="135"/>
      <c r="G23" s="236"/>
      <c r="H23" s="229">
        <f t="shared" si="0"/>
        <v>4500</v>
      </c>
    </row>
    <row r="24" ht="29.25" customHeight="1" spans="1:8">
      <c r="A24" s="237"/>
      <c r="B24" s="238"/>
      <c r="C24" s="238"/>
      <c r="D24" s="238"/>
      <c r="E24" s="238"/>
      <c r="F24" s="239"/>
      <c r="G24" s="239"/>
      <c r="H24" s="229">
        <f t="shared" si="0"/>
        <v>4500</v>
      </c>
    </row>
    <row r="25" ht="29.25" customHeight="1" spans="1:8">
      <c r="A25" s="237"/>
      <c r="B25" s="238"/>
      <c r="C25" s="238"/>
      <c r="D25" s="238"/>
      <c r="E25" s="238"/>
      <c r="F25" s="239"/>
      <c r="G25" s="239"/>
      <c r="H25" s="229">
        <f t="shared" si="0"/>
        <v>4500</v>
      </c>
    </row>
    <row r="26" ht="29.25" customHeight="1" spans="1:8">
      <c r="A26" s="237"/>
      <c r="B26" s="238"/>
      <c r="C26" s="238"/>
      <c r="D26" s="238"/>
      <c r="E26" s="238"/>
      <c r="F26" s="239"/>
      <c r="G26" s="239"/>
      <c r="H26" s="229">
        <f t="shared" si="0"/>
        <v>4500</v>
      </c>
    </row>
    <row r="27" ht="29.25" customHeight="1" spans="1:8">
      <c r="A27" s="237"/>
      <c r="B27" s="238"/>
      <c r="C27" s="238"/>
      <c r="D27" s="238"/>
      <c r="E27" s="238"/>
      <c r="F27" s="239"/>
      <c r="G27" s="239"/>
      <c r="H27" s="229">
        <f t="shared" si="0"/>
        <v>4500</v>
      </c>
    </row>
    <row r="28" ht="29.25" customHeight="1" spans="1:8">
      <c r="A28" s="240"/>
      <c r="B28" s="241"/>
      <c r="C28" s="135"/>
      <c r="D28" s="242"/>
      <c r="E28" s="228"/>
      <c r="F28" s="135"/>
      <c r="G28" s="135"/>
      <c r="H28" s="229">
        <f t="shared" si="0"/>
        <v>4500</v>
      </c>
    </row>
    <row r="29" ht="29.25" customHeight="1" spans="1:8">
      <c r="A29" s="240"/>
      <c r="B29" s="241"/>
      <c r="C29" s="241"/>
      <c r="D29" s="243"/>
      <c r="E29" s="228"/>
      <c r="F29" s="135"/>
      <c r="G29" s="135"/>
      <c r="H29" s="229">
        <f t="shared" si="0"/>
        <v>4500</v>
      </c>
    </row>
    <row r="30" ht="29.25" customHeight="1" spans="1:8">
      <c r="A30" s="240"/>
      <c r="B30" s="241"/>
      <c r="C30" s="135"/>
      <c r="D30" s="242"/>
      <c r="E30" s="228"/>
      <c r="F30" s="135"/>
      <c r="G30" s="135"/>
      <c r="H30" s="229">
        <f t="shared" si="0"/>
        <v>4500</v>
      </c>
    </row>
    <row r="31" ht="29.25" customHeight="1" spans="1:8">
      <c r="A31" s="240"/>
      <c r="B31" s="241"/>
      <c r="C31" s="135"/>
      <c r="D31" s="242"/>
      <c r="E31" s="228"/>
      <c r="F31" s="135"/>
      <c r="G31" s="135"/>
      <c r="H31" s="229">
        <f t="shared" si="0"/>
        <v>4500</v>
      </c>
    </row>
    <row r="32" ht="29.25" customHeight="1" spans="1:8">
      <c r="A32" s="240"/>
      <c r="B32" s="241"/>
      <c r="C32" s="135"/>
      <c r="D32" s="242"/>
      <c r="E32" s="228"/>
      <c r="F32" s="135"/>
      <c r="G32" s="135"/>
      <c r="H32" s="229">
        <f t="shared" si="0"/>
        <v>4500</v>
      </c>
    </row>
    <row r="33" ht="29.25" customHeight="1" spans="1:8">
      <c r="A33" s="240"/>
      <c r="B33" s="241"/>
      <c r="C33" s="135"/>
      <c r="D33" s="242"/>
      <c r="E33" s="228"/>
      <c r="F33" s="135"/>
      <c r="G33" s="135"/>
      <c r="H33" s="229">
        <f t="shared" si="0"/>
        <v>4500</v>
      </c>
    </row>
    <row r="34" ht="29.25" customHeight="1" spans="1:8">
      <c r="A34" s="240"/>
      <c r="B34" s="241"/>
      <c r="C34" s="135"/>
      <c r="D34" s="242"/>
      <c r="E34" s="228"/>
      <c r="F34" s="135"/>
      <c r="G34" s="135"/>
      <c r="H34" s="229">
        <f t="shared" si="0"/>
        <v>4500</v>
      </c>
    </row>
    <row r="35" ht="29.25" customHeight="1" spans="1:8">
      <c r="A35" s="240"/>
      <c r="B35" s="241"/>
      <c r="C35" s="135"/>
      <c r="D35" s="242"/>
      <c r="E35" s="228"/>
      <c r="F35" s="135"/>
      <c r="G35" s="135"/>
      <c r="H35" s="229">
        <f t="shared" si="0"/>
        <v>4500</v>
      </c>
    </row>
    <row r="36" ht="29.25" customHeight="1" spans="1:8">
      <c r="A36" s="240"/>
      <c r="B36" s="241"/>
      <c r="C36" s="135"/>
      <c r="D36" s="242"/>
      <c r="E36" s="228"/>
      <c r="F36" s="135"/>
      <c r="G36" s="135"/>
      <c r="H36" s="229">
        <f t="shared" si="0"/>
        <v>4500</v>
      </c>
    </row>
    <row r="37" ht="29.25" customHeight="1" spans="1:8">
      <c r="A37" s="240"/>
      <c r="B37" s="241"/>
      <c r="C37" s="135"/>
      <c r="D37" s="242"/>
      <c r="E37" s="228"/>
      <c r="F37" s="135"/>
      <c r="G37" s="135"/>
      <c r="H37" s="229">
        <f t="shared" si="0"/>
        <v>4500</v>
      </c>
    </row>
    <row r="38" ht="29.25" customHeight="1" spans="1:8">
      <c r="A38" s="240"/>
      <c r="B38" s="241"/>
      <c r="C38" s="135"/>
      <c r="D38" s="242"/>
      <c r="E38" s="228"/>
      <c r="F38" s="135"/>
      <c r="G38" s="135"/>
      <c r="H38" s="229">
        <f t="shared" si="0"/>
        <v>4500</v>
      </c>
    </row>
    <row r="39" ht="29.25" customHeight="1" spans="1:8">
      <c r="A39" s="240"/>
      <c r="B39" s="241"/>
      <c r="C39" s="135"/>
      <c r="D39" s="242"/>
      <c r="E39" s="228"/>
      <c r="F39" s="135"/>
      <c r="G39" s="135"/>
      <c r="H39" s="229">
        <f t="shared" si="0"/>
        <v>4500</v>
      </c>
    </row>
    <row r="40" ht="29.25" customHeight="1" spans="1:8">
      <c r="A40" s="240"/>
      <c r="B40" s="241"/>
      <c r="C40" s="135"/>
      <c r="D40" s="242"/>
      <c r="E40" s="228"/>
      <c r="F40" s="135"/>
      <c r="G40" s="135"/>
      <c r="H40" s="229">
        <f t="shared" si="0"/>
        <v>4500</v>
      </c>
    </row>
    <row r="41" ht="29.25" customHeight="1" spans="1:8">
      <c r="A41" s="240"/>
      <c r="B41" s="241"/>
      <c r="C41" s="135"/>
      <c r="D41" s="242"/>
      <c r="E41" s="228"/>
      <c r="F41" s="135"/>
      <c r="G41" s="135"/>
      <c r="H41" s="229">
        <f t="shared" si="0"/>
        <v>4500</v>
      </c>
    </row>
    <row r="42" ht="29.25" customHeight="1" spans="1:8">
      <c r="A42" s="240"/>
      <c r="B42" s="241"/>
      <c r="C42" s="135"/>
      <c r="D42" s="242"/>
      <c r="E42" s="228"/>
      <c r="F42" s="135"/>
      <c r="G42" s="135"/>
      <c r="H42" s="229">
        <f t="shared" si="0"/>
        <v>4500</v>
      </c>
    </row>
    <row r="43" ht="29.25" customHeight="1" spans="1:8">
      <c r="A43" s="240"/>
      <c r="B43" s="241"/>
      <c r="C43" s="135"/>
      <c r="D43" s="242"/>
      <c r="E43" s="228"/>
      <c r="F43" s="135"/>
      <c r="G43" s="135"/>
      <c r="H43" s="229">
        <f t="shared" si="0"/>
        <v>4500</v>
      </c>
    </row>
    <row r="44" ht="29.25" customHeight="1" spans="1:8">
      <c r="A44" s="240"/>
      <c r="B44" s="241"/>
      <c r="C44" s="135"/>
      <c r="D44" s="242"/>
      <c r="E44" s="228"/>
      <c r="F44" s="135"/>
      <c r="G44" s="135"/>
      <c r="H44" s="229">
        <f t="shared" si="0"/>
        <v>4500</v>
      </c>
    </row>
    <row r="45" ht="29.25" customHeight="1" spans="1:8">
      <c r="A45" s="240"/>
      <c r="B45" s="241"/>
      <c r="C45" s="135"/>
      <c r="D45" s="242"/>
      <c r="E45" s="228"/>
      <c r="F45" s="135"/>
      <c r="G45" s="135"/>
      <c r="H45" s="229">
        <f t="shared" si="0"/>
        <v>4500</v>
      </c>
    </row>
    <row r="46" ht="29.25" customHeight="1" spans="1:8">
      <c r="A46" s="240"/>
      <c r="B46" s="241"/>
      <c r="C46" s="135"/>
      <c r="D46" s="242"/>
      <c r="E46" s="228"/>
      <c r="F46" s="135"/>
      <c r="G46" s="135"/>
      <c r="H46" s="229">
        <f t="shared" si="0"/>
        <v>4500</v>
      </c>
    </row>
    <row r="47" ht="29.25" customHeight="1" spans="1:8">
      <c r="A47" s="240"/>
      <c r="B47" s="241"/>
      <c r="C47" s="135"/>
      <c r="D47" s="242"/>
      <c r="E47" s="228"/>
      <c r="F47" s="135"/>
      <c r="G47" s="135"/>
      <c r="H47" s="229">
        <f t="shared" si="0"/>
        <v>4500</v>
      </c>
    </row>
    <row r="48" ht="29.25" customHeight="1" spans="1:8">
      <c r="A48" s="240"/>
      <c r="B48" s="241"/>
      <c r="C48" s="135"/>
      <c r="D48" s="242"/>
      <c r="E48" s="228"/>
      <c r="F48" s="135"/>
      <c r="G48" s="135"/>
      <c r="H48" s="229">
        <f t="shared" si="0"/>
        <v>4500</v>
      </c>
    </row>
    <row r="49" ht="29.25" customHeight="1" spans="1:8">
      <c r="A49" s="240"/>
      <c r="B49" s="241"/>
      <c r="C49" s="135"/>
      <c r="D49" s="242"/>
      <c r="E49" s="228"/>
      <c r="F49" s="135"/>
      <c r="G49" s="135"/>
      <c r="H49" s="229">
        <f t="shared" si="0"/>
        <v>4500</v>
      </c>
    </row>
    <row r="50" ht="29.25" customHeight="1" spans="1:8">
      <c r="A50" s="240"/>
      <c r="B50" s="241"/>
      <c r="C50" s="135"/>
      <c r="D50" s="242"/>
      <c r="E50" s="228"/>
      <c r="F50" s="135"/>
      <c r="G50" s="135"/>
      <c r="H50" s="229">
        <f t="shared" si="0"/>
        <v>4500</v>
      </c>
    </row>
    <row r="51" ht="29.25" customHeight="1" spans="1:8">
      <c r="A51" s="240"/>
      <c r="B51" s="241"/>
      <c r="C51" s="135"/>
      <c r="D51" s="242"/>
      <c r="E51" s="228"/>
      <c r="F51" s="135"/>
      <c r="G51" s="135"/>
      <c r="H51" s="229">
        <f t="shared" si="0"/>
        <v>4500</v>
      </c>
    </row>
    <row r="52" ht="29.25" customHeight="1" spans="1:8">
      <c r="A52" s="240"/>
      <c r="B52" s="241"/>
      <c r="C52" s="135"/>
      <c r="D52" s="242"/>
      <c r="E52" s="228"/>
      <c r="F52" s="135"/>
      <c r="G52" s="135"/>
      <c r="H52" s="229">
        <f t="shared" si="0"/>
        <v>4500</v>
      </c>
    </row>
    <row r="53" ht="29.25" customHeight="1" spans="1:8">
      <c r="A53" s="240"/>
      <c r="B53" s="241"/>
      <c r="C53" s="135"/>
      <c r="D53" s="242"/>
      <c r="E53" s="228"/>
      <c r="F53" s="135"/>
      <c r="G53" s="135"/>
      <c r="H53" s="229">
        <f t="shared" si="0"/>
        <v>4500</v>
      </c>
    </row>
    <row r="54" ht="29.25" customHeight="1" spans="1:8">
      <c r="A54" s="240"/>
      <c r="B54" s="241"/>
      <c r="C54" s="135"/>
      <c r="D54" s="242"/>
      <c r="E54" s="228"/>
      <c r="F54" s="135"/>
      <c r="G54" s="135"/>
      <c r="H54" s="229">
        <f t="shared" si="0"/>
        <v>4500</v>
      </c>
    </row>
    <row r="55" ht="29.25" customHeight="1" spans="1:8">
      <c r="A55" s="240"/>
      <c r="B55" s="241"/>
      <c r="C55" s="135"/>
      <c r="D55" s="242"/>
      <c r="E55" s="228"/>
      <c r="F55" s="135"/>
      <c r="G55" s="135"/>
      <c r="H55" s="229">
        <f t="shared" si="0"/>
        <v>4500</v>
      </c>
    </row>
    <row r="56" ht="29.25" customHeight="1" spans="1:8">
      <c r="A56" s="240"/>
      <c r="B56" s="241"/>
      <c r="C56" s="135"/>
      <c r="D56" s="242"/>
      <c r="E56" s="228"/>
      <c r="F56" s="135"/>
      <c r="G56" s="135"/>
      <c r="H56" s="229">
        <f t="shared" si="0"/>
        <v>4500</v>
      </c>
    </row>
    <row r="57" ht="29.25" customHeight="1" spans="1:8">
      <c r="A57" s="240"/>
      <c r="B57" s="241"/>
      <c r="C57" s="135"/>
      <c r="D57" s="242"/>
      <c r="E57" s="228"/>
      <c r="F57" s="135"/>
      <c r="G57" s="135"/>
      <c r="H57" s="229">
        <f t="shared" si="0"/>
        <v>4500</v>
      </c>
    </row>
    <row r="58" ht="29.25" customHeight="1" spans="1:8">
      <c r="A58" s="240"/>
      <c r="B58" s="241"/>
      <c r="C58" s="135"/>
      <c r="D58" s="242"/>
      <c r="E58" s="228"/>
      <c r="F58" s="135"/>
      <c r="G58" s="135"/>
      <c r="H58" s="229">
        <f t="shared" si="0"/>
        <v>4500</v>
      </c>
    </row>
    <row r="59" ht="29.25" customHeight="1" spans="1:8">
      <c r="A59" s="240"/>
      <c r="B59" s="241"/>
      <c r="C59" s="135"/>
      <c r="D59" s="242"/>
      <c r="E59" s="228"/>
      <c r="F59" s="135"/>
      <c r="G59" s="135"/>
      <c r="H59" s="229">
        <f t="shared" si="0"/>
        <v>4500</v>
      </c>
    </row>
    <row r="60" ht="29.25" customHeight="1" spans="1:8">
      <c r="A60" s="240"/>
      <c r="B60" s="241"/>
      <c r="C60" s="135"/>
      <c r="D60" s="242"/>
      <c r="E60" s="228"/>
      <c r="F60" s="135"/>
      <c r="G60" s="135"/>
      <c r="H60" s="229">
        <f t="shared" si="0"/>
        <v>4500</v>
      </c>
    </row>
    <row r="61" ht="29.25" customHeight="1" spans="1:8">
      <c r="A61" s="240"/>
      <c r="B61" s="241"/>
      <c r="C61" s="135"/>
      <c r="D61" s="242"/>
      <c r="E61" s="228"/>
      <c r="F61" s="135"/>
      <c r="G61" s="135"/>
      <c r="H61" s="229">
        <f t="shared" si="0"/>
        <v>4500</v>
      </c>
    </row>
    <row r="62" ht="29.25" customHeight="1" spans="1:8">
      <c r="A62" s="240"/>
      <c r="B62" s="241"/>
      <c r="C62" s="135"/>
      <c r="D62" s="242"/>
      <c r="E62" s="228"/>
      <c r="F62" s="135"/>
      <c r="G62" s="135"/>
      <c r="H62" s="229">
        <f t="shared" si="0"/>
        <v>4500</v>
      </c>
    </row>
    <row r="63" ht="29.25" customHeight="1" spans="1:8">
      <c r="A63" s="240"/>
      <c r="B63" s="241"/>
      <c r="C63" s="135"/>
      <c r="D63" s="242"/>
      <c r="E63" s="228"/>
      <c r="F63" s="135"/>
      <c r="G63" s="135"/>
      <c r="H63" s="229">
        <f t="shared" si="0"/>
        <v>4500</v>
      </c>
    </row>
    <row r="64" ht="29.25" customHeight="1" spans="1:8">
      <c r="A64" s="240"/>
      <c r="B64" s="241"/>
      <c r="C64" s="135"/>
      <c r="D64" s="242"/>
      <c r="E64" s="228"/>
      <c r="F64" s="135"/>
      <c r="G64" s="135"/>
      <c r="H64" s="229">
        <f t="shared" si="0"/>
        <v>4500</v>
      </c>
    </row>
    <row r="65" ht="29.25" customHeight="1" spans="1:8">
      <c r="A65" s="240"/>
      <c r="B65" s="241"/>
      <c r="C65" s="135"/>
      <c r="D65" s="242"/>
      <c r="E65" s="228"/>
      <c r="F65" s="135"/>
      <c r="G65" s="135"/>
      <c r="H65" s="229">
        <f t="shared" si="0"/>
        <v>4500</v>
      </c>
    </row>
    <row r="66" ht="29.25" customHeight="1" spans="1:8">
      <c r="A66" s="240"/>
      <c r="B66" s="241"/>
      <c r="C66" s="135"/>
      <c r="D66" s="242"/>
      <c r="E66" s="228"/>
      <c r="F66" s="135"/>
      <c r="G66" s="135"/>
      <c r="H66" s="229">
        <f t="shared" si="0"/>
        <v>4500</v>
      </c>
    </row>
    <row r="67" ht="29.25" customHeight="1" spans="1:8">
      <c r="A67" s="240"/>
      <c r="B67" s="241"/>
      <c r="C67" s="135"/>
      <c r="D67" s="242"/>
      <c r="E67" s="228"/>
      <c r="F67" s="135"/>
      <c r="G67" s="135"/>
      <c r="H67" s="229">
        <f t="shared" si="0"/>
        <v>4500</v>
      </c>
    </row>
    <row r="68" ht="29.25" customHeight="1" spans="1:8">
      <c r="A68" s="240"/>
      <c r="B68" s="241"/>
      <c r="C68" s="135"/>
      <c r="D68" s="242"/>
      <c r="E68" s="228"/>
      <c r="F68" s="135"/>
      <c r="G68" s="135"/>
      <c r="H68" s="229">
        <f t="shared" si="0"/>
        <v>4500</v>
      </c>
    </row>
    <row r="69" ht="29.25" customHeight="1" spans="1:8">
      <c r="A69" s="240"/>
      <c r="B69" s="241"/>
      <c r="C69" s="135"/>
      <c r="D69" s="242"/>
      <c r="E69" s="228"/>
      <c r="F69" s="135"/>
      <c r="G69" s="135"/>
      <c r="H69" s="229">
        <f t="shared" si="0"/>
        <v>4500</v>
      </c>
    </row>
    <row r="70" ht="29.25" customHeight="1" spans="1:8">
      <c r="A70" s="240"/>
      <c r="B70" s="241"/>
      <c r="C70" s="135"/>
      <c r="D70" s="242"/>
      <c r="E70" s="228"/>
      <c r="F70" s="135"/>
      <c r="G70" s="135"/>
      <c r="H70" s="229">
        <f t="shared" si="0"/>
        <v>4500</v>
      </c>
    </row>
    <row r="71" ht="29.25" customHeight="1" spans="1:8">
      <c r="A71" s="244"/>
      <c r="B71" s="244"/>
      <c r="C71" s="245"/>
      <c r="D71" s="246"/>
      <c r="E71" s="228"/>
      <c r="F71" s="247"/>
      <c r="G71" s="247"/>
      <c r="H71" s="229">
        <f t="shared" si="0"/>
        <v>4500</v>
      </c>
    </row>
    <row r="72" ht="28.5" customHeight="1" spans="1:8">
      <c r="A72" s="248" t="s">
        <v>1167</v>
      </c>
      <c r="B72" s="249"/>
      <c r="C72" s="249"/>
      <c r="D72" s="250">
        <f>SUBTOTAL(109,'عمر وليد'!D10:D71)</f>
        <v>2</v>
      </c>
      <c r="E72" s="251">
        <f>SUBTOTAL(109,'عمر وليد'!E10:E71)</f>
        <v>24500</v>
      </c>
      <c r="F72" s="251">
        <f>SUBTOTAL(109,'عمر وليد'!F10:F71)</f>
        <v>14500</v>
      </c>
      <c r="G72" s="251">
        <f>SUBTOTAL(109,'عمر وليد'!G10:G71)</f>
        <v>10000</v>
      </c>
      <c r="H72" s="229">
        <f>F72-G72</f>
        <v>4500</v>
      </c>
    </row>
  </sheetData>
  <conditionalFormatting sqref="H10">
    <cfRule type="cellIs" dxfId="2" priority="11" operator="greaterThan">
      <formula>" EGP 100"</formula>
    </cfRule>
  </conditionalFormatting>
  <conditionalFormatting sqref="H10:H72">
    <cfRule type="cellIs" dxfId="2" priority="21" operator="lessThan">
      <formula>" EGP -   0"</formula>
    </cfRule>
    <cfRule type="cellIs" dxfId="2" priority="20" operator="lessThan">
      <formula>" EGP 0"</formula>
    </cfRule>
    <cfRule type="cellIs" dxfId="3" priority="19" operator="lessThan">
      <formula>" EGP -   "</formula>
    </cfRule>
    <cfRule type="cellIs" dxfId="2" priority="18" operator="lessThan">
      <formula>1</formula>
    </cfRule>
    <cfRule type="cellIs" dxfId="5" priority="17" operator="lessThan">
      <formula>1</formula>
    </cfRule>
    <cfRule type="cellIs" dxfId="4" priority="16" operator="lessThan">
      <formula>1</formula>
    </cfRule>
    <cfRule type="cellIs" dxfId="4" priority="15" operator="greaterThan">
      <formula>" EGP -   1"</formula>
    </cfRule>
    <cfRule type="cellIs" dxfId="2" priority="14" operator="lessThan">
      <formula>" EGP -   1"</formula>
    </cfRule>
    <cfRule type="cellIs" dxfId="4" priority="13" operator="lessThan">
      <formula>" EGP -   "</formula>
    </cfRule>
    <cfRule type="cellIs" dxfId="2" priority="12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pageMargins left="0.7" right="0.7" top="0.75" bottom="0.75" header="0.3" footer="0.3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/>
  </sheetPr>
  <dimension ref="A1:G72"/>
  <sheetViews>
    <sheetView zoomScale="60" zoomScaleNormal="60" topLeftCell="A29" workbookViewId="0">
      <selection activeCell="D46" sqref="D46"/>
    </sheetView>
  </sheetViews>
  <sheetFormatPr defaultColWidth="8.95238095238095" defaultRowHeight="15" outlineLevelCol="6"/>
  <cols>
    <col min="1" max="1" width="29.4190476190476" customWidth="1"/>
    <col min="2" max="2" width="59.4571428571429" customWidth="1"/>
    <col min="3" max="3" width="62.7619047619048" customWidth="1"/>
    <col min="4" max="4" width="35.8" customWidth="1"/>
    <col min="5" max="5" width="40.4571428571429" customWidth="1"/>
    <col min="6" max="6" width="34.8190476190476" customWidth="1"/>
    <col min="7" max="7" width="37.5142857142857" customWidth="1"/>
  </cols>
  <sheetData>
    <row r="1" ht="28.5" customHeight="1" spans="1:7">
      <c r="A1" s="52"/>
      <c r="B1" s="146"/>
      <c r="C1" s="197" t="s">
        <v>1206</v>
      </c>
      <c r="D1" s="54"/>
      <c r="E1" s="55"/>
      <c r="F1" s="56"/>
      <c r="G1" s="94"/>
    </row>
    <row r="2" ht="28.5" customHeight="1" spans="1:7">
      <c r="A2" s="58"/>
      <c r="B2" s="60"/>
      <c r="C2" s="59"/>
      <c r="D2" s="60"/>
      <c r="E2" s="61"/>
      <c r="F2" s="59"/>
      <c r="G2" s="62"/>
    </row>
    <row r="3" ht="28.5" customHeight="1" spans="1:7">
      <c r="A3" s="63"/>
      <c r="B3" s="61"/>
      <c r="C3" s="61"/>
      <c r="D3" s="60"/>
      <c r="E3" s="61"/>
      <c r="F3" s="61"/>
      <c r="G3" s="62"/>
    </row>
    <row r="4" ht="28.5" customHeight="1" spans="1:7">
      <c r="A4" s="63"/>
      <c r="B4" s="61"/>
      <c r="C4" s="61"/>
      <c r="D4" s="60"/>
      <c r="E4" s="61"/>
      <c r="F4" s="61"/>
      <c r="G4" s="62"/>
    </row>
    <row r="5" ht="28.5" customHeight="1" spans="1:7">
      <c r="A5" s="63"/>
      <c r="B5" s="61"/>
      <c r="C5" s="61"/>
      <c r="D5" s="60"/>
      <c r="E5" s="61"/>
      <c r="F5" s="61"/>
      <c r="G5" s="62"/>
    </row>
    <row r="6" ht="28.5" customHeight="1" spans="1:7">
      <c r="A6" s="64"/>
      <c r="B6" s="59"/>
      <c r="C6" s="59"/>
      <c r="D6" s="60"/>
      <c r="E6" s="61"/>
      <c r="F6" s="59"/>
      <c r="G6" s="65">
        <f ca="1">TODAY()</f>
        <v>45873</v>
      </c>
    </row>
    <row r="7" ht="29.25" customHeight="1" spans="1:7">
      <c r="A7" s="64"/>
      <c r="B7" s="59"/>
      <c r="C7" s="59"/>
      <c r="D7" s="60"/>
      <c r="E7" s="61"/>
      <c r="F7" s="59"/>
      <c r="G7" s="66"/>
    </row>
    <row r="8" ht="29.25" customHeight="1" spans="1:7">
      <c r="A8" s="63" t="str">
        <f>IF(A1=0,"مطابق","غير مطابق")</f>
        <v>مطابق</v>
      </c>
      <c r="B8" s="61"/>
      <c r="C8" s="59"/>
      <c r="D8" s="67">
        <f>SUM(الموردين!$D$10:$D$71)</f>
        <v>73277</v>
      </c>
      <c r="E8" s="95">
        <f>SUM(الموردين!$E$10:$E$71)</f>
        <v>40977</v>
      </c>
      <c r="F8" s="95">
        <f>SUM(الموردين!$F$10:$F$71)</f>
        <v>0</v>
      </c>
      <c r="G8" s="96">
        <f>الموردين!$G$72</f>
        <v>32300</v>
      </c>
    </row>
    <row r="9" ht="28.5" customHeight="1" spans="1:7">
      <c r="A9" s="199" t="s">
        <v>7</v>
      </c>
      <c r="B9" s="200" t="s">
        <v>1207</v>
      </c>
      <c r="C9" s="201" t="s">
        <v>11</v>
      </c>
      <c r="D9" s="202" t="s">
        <v>1191</v>
      </c>
      <c r="E9" s="202" t="s">
        <v>1190</v>
      </c>
      <c r="F9" s="203" t="s">
        <v>925</v>
      </c>
      <c r="G9" s="204" t="s">
        <v>926</v>
      </c>
    </row>
    <row r="10" ht="28.5" customHeight="1" spans="1:7">
      <c r="A10" s="205">
        <v>45824</v>
      </c>
      <c r="B10" s="178" t="s">
        <v>481</v>
      </c>
      <c r="C10" s="206" t="s">
        <v>1208</v>
      </c>
      <c r="D10" s="207">
        <v>335</v>
      </c>
      <c r="E10" s="207"/>
      <c r="F10" s="206"/>
      <c r="G10" s="79">
        <f>الموردين!$D$10-الموردين!$F$10-الموردين!$E$10</f>
        <v>335</v>
      </c>
    </row>
    <row r="11" ht="28.5" customHeight="1" spans="1:7">
      <c r="A11" s="205">
        <v>45824</v>
      </c>
      <c r="B11" s="178" t="s">
        <v>481</v>
      </c>
      <c r="C11" s="208" t="s">
        <v>1209</v>
      </c>
      <c r="D11" s="207">
        <f>55*24</f>
        <v>1320</v>
      </c>
      <c r="E11" s="207"/>
      <c r="F11" s="206"/>
      <c r="G11" s="79">
        <f>G10+الموردين!$D$11-الموردين!$E$11-الموردين!$F$11</f>
        <v>1655</v>
      </c>
    </row>
    <row r="12" ht="28.5" customHeight="1" spans="1:7">
      <c r="A12" s="205">
        <v>45824</v>
      </c>
      <c r="B12" s="178" t="s">
        <v>481</v>
      </c>
      <c r="C12" s="206" t="s">
        <v>1208</v>
      </c>
      <c r="D12" s="207">
        <f>20*335</f>
        <v>6700</v>
      </c>
      <c r="E12" s="207"/>
      <c r="F12" s="206"/>
      <c r="G12" s="79">
        <f>G11+الموردين!$D$12-الموردين!$E$12-الموردين!$F$12</f>
        <v>8355</v>
      </c>
    </row>
    <row r="13" ht="28.5" customHeight="1" spans="1:7">
      <c r="A13" s="205">
        <v>45824</v>
      </c>
      <c r="B13" s="178" t="s">
        <v>481</v>
      </c>
      <c r="C13" s="206" t="s">
        <v>1210</v>
      </c>
      <c r="D13" s="207">
        <f>9*230</f>
        <v>2070</v>
      </c>
      <c r="E13" s="207"/>
      <c r="F13" s="206"/>
      <c r="G13" s="79">
        <f>G12+الموردين!$D$13-الموردين!$E$13-الموردين!$F$13</f>
        <v>10425</v>
      </c>
    </row>
    <row r="14" ht="28.5" customHeight="1" spans="1:7">
      <c r="A14" s="205">
        <v>45824</v>
      </c>
      <c r="B14" s="178" t="s">
        <v>481</v>
      </c>
      <c r="C14" s="206" t="s">
        <v>341</v>
      </c>
      <c r="D14" s="207">
        <v>80</v>
      </c>
      <c r="E14" s="207"/>
      <c r="F14" s="206"/>
      <c r="G14" s="79">
        <f>G13+الموردين!$D$14-الموردين!$E$14-الموردين!$F$14</f>
        <v>10505</v>
      </c>
    </row>
    <row r="15" ht="28.5" customHeight="1" spans="1:7">
      <c r="A15" s="205">
        <v>45823</v>
      </c>
      <c r="B15" s="178" t="s">
        <v>1211</v>
      </c>
      <c r="C15" s="178" t="s">
        <v>1212</v>
      </c>
      <c r="D15" s="207">
        <v>2000</v>
      </c>
      <c r="E15" s="207"/>
      <c r="F15" s="206"/>
      <c r="G15" s="79">
        <f>G14+الموردين!$D$15-الموردين!$E$15-الموردين!$F$15</f>
        <v>12505</v>
      </c>
    </row>
    <row r="16" ht="28.5" customHeight="1" spans="1:7">
      <c r="A16" s="205">
        <v>45823</v>
      </c>
      <c r="B16" s="178" t="s">
        <v>1211</v>
      </c>
      <c r="C16" s="178" t="s">
        <v>1213</v>
      </c>
      <c r="D16" s="207">
        <v>100</v>
      </c>
      <c r="E16" s="207"/>
      <c r="F16" s="206"/>
      <c r="G16" s="79">
        <f>G15+الموردين!$D$16-الموردين!$E$16-الموردين!$F$16</f>
        <v>12605</v>
      </c>
    </row>
    <row r="17" ht="28.5" customHeight="1" spans="1:7">
      <c r="A17" s="205">
        <v>45824</v>
      </c>
      <c r="B17" s="178" t="s">
        <v>1211</v>
      </c>
      <c r="C17" s="178" t="s">
        <v>1214</v>
      </c>
      <c r="D17" s="207">
        <v>800</v>
      </c>
      <c r="E17" s="207"/>
      <c r="F17" s="206"/>
      <c r="G17" s="79">
        <f>G16+الموردين!$D$17-الموردين!$E$17-الموردين!$F$17</f>
        <v>13405</v>
      </c>
    </row>
    <row r="18" ht="28.5" customHeight="1" spans="1:7">
      <c r="A18" s="205">
        <v>45824</v>
      </c>
      <c r="B18" s="178" t="s">
        <v>1211</v>
      </c>
      <c r="C18" s="178" t="s">
        <v>1215</v>
      </c>
      <c r="D18" s="207">
        <v>550</v>
      </c>
      <c r="E18" s="207">
        <v>550</v>
      </c>
      <c r="F18" s="206"/>
      <c r="G18" s="79">
        <f>G17+الموردين!$D$18-الموردين!$E$18-الموردين!$F$18</f>
        <v>13405</v>
      </c>
    </row>
    <row r="19" ht="28.5" customHeight="1" spans="1:7">
      <c r="A19" s="205">
        <v>45824</v>
      </c>
      <c r="B19" s="178" t="s">
        <v>1211</v>
      </c>
      <c r="C19" s="178" t="s">
        <v>1216</v>
      </c>
      <c r="D19" s="207">
        <v>750</v>
      </c>
      <c r="E19" s="207">
        <v>750</v>
      </c>
      <c r="F19" s="206"/>
      <c r="G19" s="79">
        <f>G18+الموردين!$D$19-الموردين!$E$19-الموردين!$F$19</f>
        <v>13405</v>
      </c>
    </row>
    <row r="20" ht="28.5" customHeight="1" spans="1:7">
      <c r="A20" s="205">
        <v>45824</v>
      </c>
      <c r="B20" s="178" t="s">
        <v>1211</v>
      </c>
      <c r="C20" s="206" t="s">
        <v>1217</v>
      </c>
      <c r="D20" s="207">
        <v>2306</v>
      </c>
      <c r="E20" s="207"/>
      <c r="F20" s="206"/>
      <c r="G20" s="79">
        <f>G19+الموردين!$D$20-الموردين!$E$20-الموردين!$F$20</f>
        <v>15711</v>
      </c>
    </row>
    <row r="21" ht="28.5" customHeight="1" spans="1:7">
      <c r="A21" s="205">
        <v>45810</v>
      </c>
      <c r="B21" s="178" t="s">
        <v>443</v>
      </c>
      <c r="C21" s="178" t="s">
        <v>1218</v>
      </c>
      <c r="D21" s="207">
        <v>150</v>
      </c>
      <c r="E21" s="207"/>
      <c r="F21" s="206"/>
      <c r="G21" s="79">
        <f>G20+الموردين!$D$21-الموردين!$E$21-الموردين!$F$21</f>
        <v>15861</v>
      </c>
    </row>
    <row r="22" ht="28.5" customHeight="1" spans="1:7">
      <c r="A22" s="205">
        <v>45810</v>
      </c>
      <c r="B22" s="178" t="s">
        <v>443</v>
      </c>
      <c r="C22" s="178" t="s">
        <v>1219</v>
      </c>
      <c r="D22" s="207">
        <v>215</v>
      </c>
      <c r="E22" s="207"/>
      <c r="F22" s="206"/>
      <c r="G22" s="79">
        <f>G21+الموردين!$D$22-الموردين!$E$22-الموردين!$F$22</f>
        <v>16076</v>
      </c>
    </row>
    <row r="23" ht="28.5" customHeight="1" spans="1:7">
      <c r="A23" s="205">
        <v>45811</v>
      </c>
      <c r="B23" s="178" t="s">
        <v>443</v>
      </c>
      <c r="C23" s="178" t="s">
        <v>1220</v>
      </c>
      <c r="D23" s="207">
        <v>150</v>
      </c>
      <c r="E23" s="207"/>
      <c r="F23" s="206"/>
      <c r="G23" s="79">
        <f>G22+الموردين!$D$23-الموردين!$E$23-الموردين!$F$23</f>
        <v>16226</v>
      </c>
    </row>
    <row r="24" ht="28.5" customHeight="1" spans="1:7">
      <c r="A24" s="205">
        <v>45811</v>
      </c>
      <c r="B24" s="178" t="s">
        <v>443</v>
      </c>
      <c r="C24" s="178" t="s">
        <v>1221</v>
      </c>
      <c r="D24" s="207">
        <v>430</v>
      </c>
      <c r="E24" s="207"/>
      <c r="F24" s="206"/>
      <c r="G24" s="79">
        <f>G23+الموردين!$D$24-الموردين!$E$24-الموردين!$F$24</f>
        <v>16656</v>
      </c>
    </row>
    <row r="25" ht="28.5" customHeight="1" spans="1:7">
      <c r="A25" s="205">
        <v>45811</v>
      </c>
      <c r="B25" s="178" t="s">
        <v>443</v>
      </c>
      <c r="C25" s="178" t="s">
        <v>1222</v>
      </c>
      <c r="D25" s="207">
        <v>165</v>
      </c>
      <c r="E25" s="207"/>
      <c r="F25" s="206"/>
      <c r="G25" s="79">
        <f>G24+الموردين!$D$25-الموردين!$E$25-الموردين!$F$25</f>
        <v>16821</v>
      </c>
    </row>
    <row r="26" ht="28.5" customHeight="1" spans="1:7">
      <c r="A26" s="205">
        <v>45812</v>
      </c>
      <c r="B26" s="178" t="s">
        <v>443</v>
      </c>
      <c r="C26" s="178" t="s">
        <v>1221</v>
      </c>
      <c r="D26" s="207">
        <v>255</v>
      </c>
      <c r="E26" s="207"/>
      <c r="F26" s="206"/>
      <c r="G26" s="79">
        <f>G25+الموردين!$D$26-الموردين!$E$26-الموردين!$F$26</f>
        <v>17076</v>
      </c>
    </row>
    <row r="27" ht="28.5" customHeight="1" spans="1:7">
      <c r="A27" s="205">
        <v>45812</v>
      </c>
      <c r="B27" s="178" t="s">
        <v>348</v>
      </c>
      <c r="C27" s="206" t="s">
        <v>645</v>
      </c>
      <c r="D27" s="207">
        <v>12000</v>
      </c>
      <c r="E27" s="207">
        <v>6000</v>
      </c>
      <c r="F27" s="206"/>
      <c r="G27" s="79">
        <f>G26+الموردين!$D$27-الموردين!$E$27-الموردين!$F$27</f>
        <v>23076</v>
      </c>
    </row>
    <row r="28" ht="28.5" customHeight="1" spans="1:7">
      <c r="A28" s="205">
        <v>45824</v>
      </c>
      <c r="B28" s="178" t="s">
        <v>348</v>
      </c>
      <c r="C28" s="206" t="s">
        <v>1223</v>
      </c>
      <c r="D28" s="207">
        <f>75*60</f>
        <v>4500</v>
      </c>
      <c r="E28" s="207"/>
      <c r="F28" s="206"/>
      <c r="G28" s="79">
        <f>G27+الموردين!$D$28-الموردين!$E$28-الموردين!$F$28</f>
        <v>27576</v>
      </c>
    </row>
    <row r="29" ht="28.5" customHeight="1" spans="1:7">
      <c r="A29" s="205">
        <v>45831</v>
      </c>
      <c r="B29" s="178" t="s">
        <v>481</v>
      </c>
      <c r="C29" s="178" t="s">
        <v>1224</v>
      </c>
      <c r="D29" s="178">
        <v>640</v>
      </c>
      <c r="E29" s="178">
        <f>SUMIFS(daily!G15:G1008,daily!B15:B1008,A29,daily!N15:N1008,B29)</f>
        <v>11144</v>
      </c>
      <c r="F29" s="206"/>
      <c r="G29" s="79">
        <f>G28+الموردين!$D$29-الموردين!$E$29-الموردين!$F$29</f>
        <v>17072</v>
      </c>
    </row>
    <row r="30" ht="28.5" customHeight="1" spans="1:7">
      <c r="A30" s="205">
        <v>45832</v>
      </c>
      <c r="B30" s="178" t="s">
        <v>481</v>
      </c>
      <c r="C30" s="206" t="s">
        <v>1224</v>
      </c>
      <c r="D30" s="207">
        <f>50*14</f>
        <v>700</v>
      </c>
      <c r="E30" s="207"/>
      <c r="F30" s="206"/>
      <c r="G30" s="79">
        <f>G29+الموردين!$D$30-الموردين!$E$30-الموردين!$F$30</f>
        <v>17772</v>
      </c>
    </row>
    <row r="31" ht="28.5" customHeight="1" spans="1:7">
      <c r="A31" s="205">
        <v>45832</v>
      </c>
      <c r="B31" s="178" t="s">
        <v>53</v>
      </c>
      <c r="C31" s="206" t="s">
        <v>952</v>
      </c>
      <c r="D31" s="207">
        <v>2500</v>
      </c>
      <c r="E31" s="207"/>
      <c r="F31" s="206"/>
      <c r="G31" s="79">
        <f>G30+الموردين!$D$31-الموردين!$E$31-الموردين!$F$31</f>
        <v>20272</v>
      </c>
    </row>
    <row r="32" ht="28.5" customHeight="1" spans="1:7">
      <c r="A32" s="205">
        <v>45838</v>
      </c>
      <c r="B32" s="178" t="s">
        <v>1211</v>
      </c>
      <c r="C32" s="206" t="s">
        <v>531</v>
      </c>
      <c r="D32" s="207">
        <v>6794</v>
      </c>
      <c r="E32" s="207">
        <v>8000</v>
      </c>
      <c r="F32" s="206"/>
      <c r="G32" s="79">
        <f>G31+الموردين!$D$32-الموردين!$E$32-الموردين!$F$32</f>
        <v>19066</v>
      </c>
    </row>
    <row r="33" ht="28.5" customHeight="1" spans="1:7">
      <c r="A33" s="205">
        <v>45853</v>
      </c>
      <c r="B33" s="178" t="s">
        <v>53</v>
      </c>
      <c r="C33" s="206" t="s">
        <v>1225</v>
      </c>
      <c r="D33" s="207">
        <v>300</v>
      </c>
      <c r="E33" s="207"/>
      <c r="F33" s="206"/>
      <c r="G33" s="79">
        <f>G32+الموردين!$D$33-الموردين!$E$33-الموردين!$F$33</f>
        <v>19366</v>
      </c>
    </row>
    <row r="34" ht="28.5" customHeight="1" spans="1:7">
      <c r="A34" s="205">
        <v>45853</v>
      </c>
      <c r="B34" s="178" t="s">
        <v>53</v>
      </c>
      <c r="C34" s="206" t="s">
        <v>1226</v>
      </c>
      <c r="D34" s="207">
        <v>3640</v>
      </c>
      <c r="E34" s="207"/>
      <c r="F34" s="206"/>
      <c r="G34" s="79">
        <f>G33+الموردين!$D$34-الموردين!$E$34-الموردين!$F$34</f>
        <v>23006</v>
      </c>
    </row>
    <row r="35" ht="28.5" customHeight="1" spans="1:7">
      <c r="A35" s="205">
        <v>45853</v>
      </c>
      <c r="B35" s="178" t="s">
        <v>53</v>
      </c>
      <c r="C35" s="206" t="s">
        <v>1227</v>
      </c>
      <c r="D35" s="207">
        <v>500</v>
      </c>
      <c r="E35" s="207"/>
      <c r="F35" s="206"/>
      <c r="G35" s="79">
        <f>G34+الموردين!$D$35-الموردين!$E$35-الموردين!$F$35</f>
        <v>23506</v>
      </c>
    </row>
    <row r="36" ht="28.5" customHeight="1" spans="1:7">
      <c r="A36" s="205">
        <v>45853</v>
      </c>
      <c r="B36" s="178" t="s">
        <v>53</v>
      </c>
      <c r="C36" s="206" t="s">
        <v>1228</v>
      </c>
      <c r="D36" s="207">
        <v>2500</v>
      </c>
      <c r="E36" s="207"/>
      <c r="F36" s="206"/>
      <c r="G36" s="79">
        <f>G35+الموردين!$D$36-الموردين!$E$36-الموردين!$F$36</f>
        <v>26006</v>
      </c>
    </row>
    <row r="37" ht="28.5" customHeight="1" spans="1:7">
      <c r="A37" s="205">
        <v>45826</v>
      </c>
      <c r="B37" s="178" t="s">
        <v>443</v>
      </c>
      <c r="C37" s="206" t="s">
        <v>1229</v>
      </c>
      <c r="D37" s="207">
        <v>3633</v>
      </c>
      <c r="E37" s="207">
        <v>3633</v>
      </c>
      <c r="F37" s="206"/>
      <c r="G37" s="79">
        <f>G36+الموردين!$D$37-الموردين!$E$37-الموردين!$F$37</f>
        <v>26006</v>
      </c>
    </row>
    <row r="38" ht="28.5" customHeight="1" spans="1:7">
      <c r="A38" s="205">
        <v>45844</v>
      </c>
      <c r="B38" s="178" t="s">
        <v>1211</v>
      </c>
      <c r="C38" s="206" t="s">
        <v>1230</v>
      </c>
      <c r="D38" s="207">
        <f>100+396+234+2160+100+200+189</f>
        <v>3379</v>
      </c>
      <c r="E38" s="207"/>
      <c r="F38" s="206"/>
      <c r="G38" s="79">
        <f>G37+الموردين!$D$38-الموردين!$E$38-الموردين!$F$38</f>
        <v>29385</v>
      </c>
    </row>
    <row r="39" ht="28.5" customHeight="1" spans="1:7">
      <c r="A39" s="205">
        <v>45852</v>
      </c>
      <c r="B39" s="178" t="s">
        <v>348</v>
      </c>
      <c r="C39" s="206" t="s">
        <v>1231</v>
      </c>
      <c r="D39" s="207">
        <v>2000</v>
      </c>
      <c r="E39" s="207"/>
      <c r="F39" s="206"/>
      <c r="G39" s="79">
        <f>G38+الموردين!$D$39-الموردين!$E$39-الموردين!$F$39</f>
        <v>31385</v>
      </c>
    </row>
    <row r="40" ht="28.5" customHeight="1" spans="1:7">
      <c r="A40" s="205">
        <v>45849</v>
      </c>
      <c r="B40" s="178" t="s">
        <v>481</v>
      </c>
      <c r="C40" s="206" t="s">
        <v>1232</v>
      </c>
      <c r="D40" s="207">
        <v>1170</v>
      </c>
      <c r="E40" s="207"/>
      <c r="F40" s="206"/>
      <c r="G40" s="79">
        <f>G39+الموردين!$D$40-الموردين!$E$40-الموردين!$F$40</f>
        <v>32555</v>
      </c>
    </row>
    <row r="41" ht="28.5" customHeight="1" spans="1:7">
      <c r="A41" s="205">
        <v>45860</v>
      </c>
      <c r="B41" s="178" t="s">
        <v>515</v>
      </c>
      <c r="C41" s="206" t="s">
        <v>800</v>
      </c>
      <c r="D41" s="207">
        <v>3861</v>
      </c>
      <c r="E41" s="207"/>
      <c r="F41" s="206"/>
      <c r="G41" s="79">
        <f>G40+الموردين!$D$41-الموردين!$E$41-الموردين!$F$41</f>
        <v>36416</v>
      </c>
    </row>
    <row r="42" ht="28.5" customHeight="1" spans="1:7">
      <c r="A42" s="205">
        <v>45872</v>
      </c>
      <c r="B42" s="178" t="s">
        <v>1211</v>
      </c>
      <c r="C42" s="91" t="s">
        <v>1211</v>
      </c>
      <c r="D42" s="207">
        <v>1599</v>
      </c>
      <c r="E42" s="207"/>
      <c r="F42" s="206"/>
      <c r="G42" s="79">
        <f>G41+الموردين!$D$42-الموردين!$E$42-الموردين!$F$42</f>
        <v>38015</v>
      </c>
    </row>
    <row r="43" ht="28.5" customHeight="1" spans="1:7">
      <c r="A43" s="205">
        <v>45872</v>
      </c>
      <c r="B43" s="178" t="s">
        <v>1211</v>
      </c>
      <c r="C43" s="206" t="s">
        <v>1233</v>
      </c>
      <c r="D43" s="207"/>
      <c r="E43" s="207">
        <v>7300</v>
      </c>
      <c r="F43" s="206"/>
      <c r="G43" s="79">
        <f>G42+الموردين!$D$43-الموردين!$E$43-الموردين!$F$43</f>
        <v>30715</v>
      </c>
    </row>
    <row r="44" ht="28.5" customHeight="1" spans="1:7">
      <c r="A44" s="205">
        <v>45872</v>
      </c>
      <c r="B44" s="178" t="s">
        <v>53</v>
      </c>
      <c r="C44" s="206" t="s">
        <v>1233</v>
      </c>
      <c r="D44" s="207"/>
      <c r="E44" s="207">
        <v>3600</v>
      </c>
      <c r="F44" s="206"/>
      <c r="G44" s="79">
        <f>G43+الموردين!$D$44-الموردين!$E$44-الموردين!$F$44</f>
        <v>27115</v>
      </c>
    </row>
    <row r="45" ht="28.5" customHeight="1" spans="1:7">
      <c r="A45" s="205">
        <v>45873</v>
      </c>
      <c r="B45" s="178" t="s">
        <v>443</v>
      </c>
      <c r="C45" s="206" t="s">
        <v>1234</v>
      </c>
      <c r="D45" s="207">
        <f>515+570+330+(150*6)+285+835+(150*3)+270+150+210+210+150+310</f>
        <v>5185</v>
      </c>
      <c r="E45" s="207"/>
      <c r="F45" s="206"/>
      <c r="G45" s="79">
        <f>G44+الموردين!$D$45-الموردين!$E$45-الموردين!$F$45</f>
        <v>32300</v>
      </c>
    </row>
    <row r="46" ht="28.5" customHeight="1" spans="1:7">
      <c r="A46" s="205"/>
      <c r="B46" s="178"/>
      <c r="C46" s="206"/>
      <c r="D46" s="207"/>
      <c r="E46" s="207"/>
      <c r="F46" s="206"/>
      <c r="G46" s="79">
        <f>G45+الموردين!$D$46-الموردين!$E$46-الموردين!$F$46</f>
        <v>32300</v>
      </c>
    </row>
    <row r="47" ht="28.5" customHeight="1" spans="1:7">
      <c r="A47" s="205"/>
      <c r="B47" s="178"/>
      <c r="C47" s="206"/>
      <c r="D47" s="207"/>
      <c r="E47" s="207"/>
      <c r="F47" s="206"/>
      <c r="G47" s="79">
        <f>G46+الموردين!$D$47-الموردين!$E$47-الموردين!$F$47</f>
        <v>32300</v>
      </c>
    </row>
    <row r="48" ht="28.5" customHeight="1" spans="1:7">
      <c r="A48" s="205"/>
      <c r="B48" s="178"/>
      <c r="C48" s="206"/>
      <c r="D48" s="207"/>
      <c r="E48" s="207"/>
      <c r="F48" s="206"/>
      <c r="G48" s="79">
        <f>G47+الموردين!$D$48-الموردين!$E$48-الموردين!$F$48</f>
        <v>32300</v>
      </c>
    </row>
    <row r="49" ht="28.5" customHeight="1" spans="1:7">
      <c r="A49" s="205"/>
      <c r="B49" s="178"/>
      <c r="C49" s="206"/>
      <c r="D49" s="207"/>
      <c r="E49" s="207"/>
      <c r="F49" s="206"/>
      <c r="G49" s="79">
        <f>G48+الموردين!$D$49-الموردين!$E$49-الموردين!$F$49</f>
        <v>32300</v>
      </c>
    </row>
    <row r="50" ht="28.5" customHeight="1" spans="1:7">
      <c r="A50" s="205"/>
      <c r="B50" s="178"/>
      <c r="C50" s="206"/>
      <c r="D50" s="207"/>
      <c r="E50" s="207"/>
      <c r="F50" s="206"/>
      <c r="G50" s="79">
        <f>G49+الموردين!$D$50-الموردين!$E$50-الموردين!$F$50</f>
        <v>32300</v>
      </c>
    </row>
    <row r="51" ht="28.5" customHeight="1" spans="1:7">
      <c r="A51" s="205"/>
      <c r="B51" s="178"/>
      <c r="C51" s="206"/>
      <c r="D51" s="207"/>
      <c r="E51" s="207"/>
      <c r="F51" s="206"/>
      <c r="G51" s="79">
        <f>G50+الموردين!$D$51-الموردين!$E$51-الموردين!$F$51</f>
        <v>32300</v>
      </c>
    </row>
    <row r="52" ht="28.5" customHeight="1" spans="1:7">
      <c r="A52" s="205"/>
      <c r="B52" s="178"/>
      <c r="C52" s="206"/>
      <c r="D52" s="207"/>
      <c r="E52" s="207"/>
      <c r="F52" s="206"/>
      <c r="G52" s="79">
        <f>G51+الموردين!$D$52-الموردين!$E$52-الموردين!$F$52</f>
        <v>32300</v>
      </c>
    </row>
    <row r="53" ht="28.5" customHeight="1" spans="1:7">
      <c r="A53" s="205"/>
      <c r="B53" s="178"/>
      <c r="C53" s="206"/>
      <c r="D53" s="207"/>
      <c r="E53" s="207"/>
      <c r="F53" s="206"/>
      <c r="G53" s="79">
        <f>G52+الموردين!$D$53-الموردين!$E$53-الموردين!$F$53</f>
        <v>32300</v>
      </c>
    </row>
    <row r="54" ht="28.5" customHeight="1" spans="1:7">
      <c r="A54" s="205"/>
      <c r="B54" s="178"/>
      <c r="C54" s="206"/>
      <c r="D54" s="207"/>
      <c r="E54" s="207"/>
      <c r="F54" s="206"/>
      <c r="G54" s="79">
        <f>G53+الموردين!$D$54-الموردين!$E$54-الموردين!$F$54</f>
        <v>32300</v>
      </c>
    </row>
    <row r="55" ht="28.5" customHeight="1" spans="1:7">
      <c r="A55" s="205"/>
      <c r="B55" s="178"/>
      <c r="C55" s="206"/>
      <c r="D55" s="207"/>
      <c r="E55" s="207"/>
      <c r="F55" s="206"/>
      <c r="G55" s="79">
        <f>G54+الموردين!$D$55-الموردين!$E$55-الموردين!$F$55</f>
        <v>32300</v>
      </c>
    </row>
    <row r="56" ht="28.5" customHeight="1" spans="1:7">
      <c r="A56" s="205"/>
      <c r="B56" s="178"/>
      <c r="C56" s="206"/>
      <c r="D56" s="207"/>
      <c r="E56" s="207"/>
      <c r="F56" s="206"/>
      <c r="G56" s="79">
        <f>G55+الموردين!$D$56-الموردين!$E$56-الموردين!$F$56</f>
        <v>32300</v>
      </c>
    </row>
    <row r="57" ht="28.5" customHeight="1" spans="1:7">
      <c r="A57" s="205"/>
      <c r="B57" s="178"/>
      <c r="C57" s="206"/>
      <c r="D57" s="207"/>
      <c r="E57" s="207"/>
      <c r="F57" s="206"/>
      <c r="G57" s="79">
        <f>G56+الموردين!$D$57-الموردين!$E$57-الموردين!$F$57</f>
        <v>32300</v>
      </c>
    </row>
    <row r="58" ht="28.5" customHeight="1" spans="1:7">
      <c r="A58" s="205"/>
      <c r="B58" s="178"/>
      <c r="C58" s="206"/>
      <c r="D58" s="207"/>
      <c r="E58" s="207"/>
      <c r="F58" s="206"/>
      <c r="G58" s="79">
        <f>G57+الموردين!$D$58-الموردين!$E$58-الموردين!$F$58</f>
        <v>32300</v>
      </c>
    </row>
    <row r="59" ht="28.5" customHeight="1" spans="1:7">
      <c r="A59" s="205"/>
      <c r="B59" s="178"/>
      <c r="C59" s="206"/>
      <c r="D59" s="207"/>
      <c r="E59" s="207"/>
      <c r="F59" s="206"/>
      <c r="G59" s="79">
        <f>G58+الموردين!$D$59-الموردين!$E$59-الموردين!$F$59</f>
        <v>32300</v>
      </c>
    </row>
    <row r="60" ht="28.5" customHeight="1" spans="1:7">
      <c r="A60" s="205"/>
      <c r="B60" s="178"/>
      <c r="C60" s="206"/>
      <c r="D60" s="207"/>
      <c r="E60" s="207"/>
      <c r="F60" s="206"/>
      <c r="G60" s="79">
        <f>G59+الموردين!$D$60-الموردين!$E$60-الموردين!$F$60</f>
        <v>32300</v>
      </c>
    </row>
    <row r="61" ht="28.5" customHeight="1" spans="1:7">
      <c r="A61" s="205"/>
      <c r="B61" s="178"/>
      <c r="C61" s="206"/>
      <c r="D61" s="207"/>
      <c r="E61" s="207"/>
      <c r="F61" s="206"/>
      <c r="G61" s="79">
        <f>G60+الموردين!$D$61-الموردين!$E$61-الموردين!$F$61</f>
        <v>32300</v>
      </c>
    </row>
    <row r="62" ht="28.5" customHeight="1" spans="1:7">
      <c r="A62" s="205"/>
      <c r="B62" s="178"/>
      <c r="C62" s="206"/>
      <c r="D62" s="207"/>
      <c r="E62" s="207"/>
      <c r="F62" s="206"/>
      <c r="G62" s="79">
        <f>G61+الموردين!$D$62-الموردين!$E$62-الموردين!$F$62</f>
        <v>32300</v>
      </c>
    </row>
    <row r="63" ht="28.5" customHeight="1" spans="1:7">
      <c r="A63" s="205"/>
      <c r="B63" s="178"/>
      <c r="C63" s="206"/>
      <c r="D63" s="207"/>
      <c r="E63" s="207"/>
      <c r="F63" s="206"/>
      <c r="G63" s="79">
        <f>G62+الموردين!$D$63-الموردين!$E$63-الموردين!$F$63</f>
        <v>32300</v>
      </c>
    </row>
    <row r="64" ht="28.5" customHeight="1" spans="1:7">
      <c r="A64" s="205"/>
      <c r="B64" s="178"/>
      <c r="C64" s="206"/>
      <c r="D64" s="207"/>
      <c r="E64" s="207"/>
      <c r="F64" s="206"/>
      <c r="G64" s="79">
        <f>G63+الموردين!$D$64-الموردين!$E$64-الموردين!$F$64</f>
        <v>32300</v>
      </c>
    </row>
    <row r="65" ht="28.5" customHeight="1" spans="1:7">
      <c r="A65" s="205"/>
      <c r="B65" s="178"/>
      <c r="C65" s="206"/>
      <c r="D65" s="207"/>
      <c r="E65" s="207"/>
      <c r="F65" s="206"/>
      <c r="G65" s="79">
        <f>G64+الموردين!$D$65-الموردين!$E$65-الموردين!$F$65</f>
        <v>32300</v>
      </c>
    </row>
    <row r="66" ht="28.5" customHeight="1" spans="1:7">
      <c r="A66" s="205"/>
      <c r="B66" s="178"/>
      <c r="C66" s="206"/>
      <c r="D66" s="207"/>
      <c r="E66" s="207"/>
      <c r="F66" s="206"/>
      <c r="G66" s="79">
        <f>G65+الموردين!$D$66-الموردين!$E$66-الموردين!$F$66</f>
        <v>32300</v>
      </c>
    </row>
    <row r="67" ht="28.5" customHeight="1" spans="1:7">
      <c r="A67" s="205"/>
      <c r="B67" s="178"/>
      <c r="C67" s="206"/>
      <c r="D67" s="207"/>
      <c r="E67" s="207"/>
      <c r="F67" s="206"/>
      <c r="G67" s="79">
        <f>G66+الموردين!$D$67-الموردين!$E$67-الموردين!$F$67</f>
        <v>32300</v>
      </c>
    </row>
    <row r="68" ht="28.5" customHeight="1" spans="1:7">
      <c r="A68" s="205"/>
      <c r="B68" s="178"/>
      <c r="C68" s="206"/>
      <c r="D68" s="207"/>
      <c r="E68" s="207"/>
      <c r="F68" s="206"/>
      <c r="G68" s="79">
        <f>G67+الموردين!$D$68-الموردين!$E$68-الموردين!$F$68</f>
        <v>32300</v>
      </c>
    </row>
    <row r="69" ht="28.5" customHeight="1" spans="1:7">
      <c r="A69" s="205"/>
      <c r="B69" s="178"/>
      <c r="C69" s="206"/>
      <c r="D69" s="207"/>
      <c r="E69" s="207"/>
      <c r="F69" s="206"/>
      <c r="G69" s="79">
        <f>G68+الموردين!$D$69-الموردين!$E$69-الموردين!$F$69</f>
        <v>32300</v>
      </c>
    </row>
    <row r="70" ht="29.25" customHeight="1" spans="1:7">
      <c r="A70" s="209"/>
      <c r="B70" s="210"/>
      <c r="C70" s="211"/>
      <c r="D70" s="212"/>
      <c r="E70" s="212"/>
      <c r="F70" s="206"/>
      <c r="G70" s="79">
        <f>G69+الموردين!$D$70-الموردين!$E$70-الموردين!$F$70</f>
        <v>32300</v>
      </c>
    </row>
    <row r="71" ht="29.25" customHeight="1" spans="1:7">
      <c r="A71" s="213"/>
      <c r="B71" s="213"/>
      <c r="C71" s="214"/>
      <c r="D71" s="215"/>
      <c r="E71" s="215"/>
      <c r="F71" s="215"/>
      <c r="G71" s="79">
        <f>G70+الموردين!$D$71-الموردين!$E$71-الموردين!$F$71</f>
        <v>32300</v>
      </c>
    </row>
    <row r="72" ht="29.25" customHeight="1" spans="1:7">
      <c r="A72" s="216" t="s">
        <v>1167</v>
      </c>
      <c r="B72" s="216"/>
      <c r="C72" s="216"/>
      <c r="D72" s="217">
        <f>SUBTOTAL(109,الموردين!$D$10:$D$71)</f>
        <v>73277</v>
      </c>
      <c r="E72" s="217">
        <f>SUBTOTAL(109,الموردين!$E$10:$E$71)</f>
        <v>40977</v>
      </c>
      <c r="F72" s="217">
        <f>SUBTOTAL(109,الموردين!$F$10:$F$71)</f>
        <v>0</v>
      </c>
      <c r="G72" s="217">
        <f>الموردين!$D$72-الموردين!$E$72-الموردين!$F$72</f>
        <v>32300</v>
      </c>
    </row>
  </sheetData>
  <conditionalFormatting sqref="G10">
    <cfRule type="cellIs" dxfId="2" priority="13" operator="greaterThan">
      <formula>" EGP 100"</formula>
    </cfRule>
  </conditionalFormatting>
  <conditionalFormatting sqref="G10:G71">
    <cfRule type="colorScale" priority="3">
      <colorScale>
        <cfvo type="num" val="-1"/>
        <cfvo type="num" val="0"/>
        <color theme="0"/>
        <color rgb="FFFFFF00"/>
      </colorScale>
    </cfRule>
    <cfRule type="colorScale" priority="4">
      <colorScale>
        <cfvo type="num" val="-20000"/>
        <cfvo type="num" val="0"/>
        <color rgb="FFFF0000"/>
        <color rgb="FFFFEF9C"/>
      </colorScale>
    </cfRule>
    <cfRule type="colorScale" priority="5">
      <colorScale>
        <cfvo type="num" val="-20000"/>
        <cfvo type="num" val="0"/>
        <color theme="5" tint="0.399426252021851"/>
        <color rgb="FFFFEF9C"/>
      </colorScale>
    </cfRule>
    <cfRule type="colorScale" priority="6">
      <colorScale>
        <cfvo type="num" val="-15000"/>
        <cfvo type="num" val="0"/>
        <color rgb="FFFF0000"/>
        <color rgb="FFFFEF9C"/>
      </colorScale>
    </cfRule>
    <cfRule type="colorScale" priority="7">
      <colorScale>
        <cfvo type="num" val="-23000"/>
        <cfvo type="num" val="0"/>
        <color rgb="FFFF7128"/>
        <color rgb="FFFFFF00"/>
      </colorScale>
    </cfRule>
    <cfRule type="colorScale" priority="8">
      <colorScale>
        <cfvo type="num" val="-23000"/>
        <cfvo type="num" val="0"/>
        <color rgb="FFFF7128"/>
        <color rgb="FFFFEF9C"/>
      </colorScale>
    </cfRule>
    <cfRule type="colorScale" priority="9">
      <colorScale>
        <cfvo type="num" val="0"/>
        <cfvo type="num" val="25000"/>
        <color rgb="FFFFFF00"/>
        <color rgb="FFC00000"/>
      </colorScale>
    </cfRule>
    <cfRule type="cellIs" priority="10" operator="equal">
      <formula>0</formula>
    </cfRule>
    <cfRule type="cellIs" dxfId="4" priority="11" operator="equal">
      <formula>" EGP -   0"</formula>
    </cfRule>
    <cfRule type="colorScale" priority="12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4" operator="lessThan">
      <formula>" EGP 50"</formula>
    </cfRule>
    <cfRule type="cellIs" dxfId="4" priority="15" operator="lessThan">
      <formula>" EGP -   "</formula>
    </cfRule>
    <cfRule type="cellIs" dxfId="2" priority="16" operator="lessThan">
      <formula>" EGP -   1"</formula>
    </cfRule>
    <cfRule type="cellIs" dxfId="4" priority="17" operator="greaterThan">
      <formula>" EGP -   1"</formula>
    </cfRule>
    <cfRule type="cellIs" dxfId="4" priority="18" operator="lessThan">
      <formula>1</formula>
    </cfRule>
    <cfRule type="cellIs" dxfId="5" priority="19" operator="lessThan">
      <formula>1</formula>
    </cfRule>
    <cfRule type="cellIs" dxfId="2" priority="20" operator="lessThan">
      <formula>1</formula>
    </cfRule>
    <cfRule type="cellIs" dxfId="3" priority="21" operator="lessThan">
      <formula>" EGP -   "</formula>
    </cfRule>
    <cfRule type="cellIs" dxfId="2" priority="22" operator="lessThan">
      <formula>" EGP 0"</formula>
    </cfRule>
    <cfRule type="cellIs" dxfId="2" priority="23" operator="lessThan">
      <formula>" EGP -   0"</formula>
    </cfRule>
  </conditionalFormatting>
  <hyperlinks>
    <hyperlink ref="C1" location="الموردين!A1" display="دوس عليا"/>
  </hyperlinks>
  <pageMargins left="0.7" right="0.7" top="0.75" bottom="0.75" header="0.3" footer="0.3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G72"/>
  <sheetViews>
    <sheetView zoomScale="60" zoomScaleNormal="60" topLeftCell="A7" workbookViewId="0">
      <selection activeCell="D22" sqref="D22"/>
    </sheetView>
  </sheetViews>
  <sheetFormatPr defaultColWidth="8.95238095238095" defaultRowHeight="15" outlineLevelCol="6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6" width="34.8190476190476" customWidth="1"/>
    <col min="7" max="7" width="37.5142857142857" customWidth="1"/>
  </cols>
  <sheetData>
    <row r="1" ht="28.5" customHeight="1" spans="1:7">
      <c r="A1" s="52"/>
      <c r="B1" s="197" t="s">
        <v>1206</v>
      </c>
      <c r="C1" s="54" t="s">
        <v>1235</v>
      </c>
      <c r="D1" s="193" t="s">
        <v>481</v>
      </c>
      <c r="E1" s="198"/>
      <c r="F1" s="56"/>
      <c r="G1" s="94"/>
    </row>
    <row r="2" ht="28.5" customHeight="1" spans="1:7">
      <c r="A2" s="58"/>
      <c r="B2" s="59"/>
      <c r="C2" s="60" t="s">
        <v>1236</v>
      </c>
      <c r="D2" s="61" t="s">
        <v>1237</v>
      </c>
      <c r="E2" s="59"/>
      <c r="F2" s="59"/>
      <c r="G2" s="62"/>
    </row>
    <row r="3" ht="28.5" customHeight="1" spans="1:7">
      <c r="A3" s="63"/>
      <c r="B3" s="61"/>
      <c r="C3" s="60" t="s">
        <v>1238</v>
      </c>
      <c r="D3" s="61"/>
      <c r="E3" s="61"/>
      <c r="F3" s="61"/>
      <c r="G3" s="62"/>
    </row>
    <row r="4" ht="28.5" customHeight="1" spans="1:7">
      <c r="A4" s="63"/>
      <c r="B4" s="61"/>
      <c r="C4" s="60" t="s">
        <v>1239</v>
      </c>
      <c r="D4" s="61" t="str">
        <f>IF(G8=0,"متزن",IF(G8&lt;0,"مدين","دائن"))</f>
        <v>دائن</v>
      </c>
      <c r="E4" s="61"/>
      <c r="F4" s="61"/>
      <c r="G4" s="62"/>
    </row>
    <row r="5" ht="28.5" customHeight="1" spans="1:7">
      <c r="A5" s="63"/>
      <c r="B5" s="61"/>
      <c r="C5" s="60"/>
      <c r="D5" s="61"/>
      <c r="E5" s="61"/>
      <c r="F5" s="61"/>
      <c r="G5" s="62"/>
    </row>
    <row r="6" ht="28.5" customHeight="1" spans="1:7">
      <c r="A6" s="64"/>
      <c r="B6" s="59"/>
      <c r="C6" s="60"/>
      <c r="D6" s="61"/>
      <c r="E6" s="59"/>
      <c r="F6" s="59"/>
      <c r="G6" s="65">
        <f ca="1">TODAY()</f>
        <v>45873</v>
      </c>
    </row>
    <row r="7" ht="29.25" customHeight="1" spans="1:7">
      <c r="A7" s="64"/>
      <c r="B7" s="59"/>
      <c r="C7" s="60"/>
      <c r="D7" s="61"/>
      <c r="E7" s="59"/>
      <c r="F7" s="59"/>
      <c r="G7" s="66"/>
    </row>
    <row r="8" ht="29.25" customHeight="1" spans="1:7">
      <c r="A8" s="63" t="str">
        <f>IF(A1=0,"مطابق","غير مطابق")</f>
        <v>مطابق</v>
      </c>
      <c r="B8" s="59"/>
      <c r="C8" s="67">
        <f>SUM(المهدي!$C$10:$C$71)</f>
        <v>32300</v>
      </c>
      <c r="D8" s="95">
        <f>SUM(المهدي!$D$10:$D$71)</f>
        <v>30429</v>
      </c>
      <c r="E8" s="95"/>
      <c r="F8" s="95">
        <f>SUM(المهدي!$F$10:$F$71)</f>
        <v>0</v>
      </c>
      <c r="G8" s="96">
        <f>المهدي!$G$72</f>
        <v>1871</v>
      </c>
    </row>
    <row r="9" ht="28.5" customHeight="1" spans="1:7">
      <c r="A9" s="152" t="s">
        <v>7</v>
      </c>
      <c r="B9" s="154" t="s">
        <v>11</v>
      </c>
      <c r="C9" s="179" t="s">
        <v>1191</v>
      </c>
      <c r="D9" s="179" t="s">
        <v>1190</v>
      </c>
      <c r="E9" s="180"/>
      <c r="F9" s="180" t="s">
        <v>925</v>
      </c>
      <c r="G9" s="181" t="s">
        <v>926</v>
      </c>
    </row>
    <row r="10" ht="28.5" customHeight="1" spans="1:7">
      <c r="A10" s="156">
        <v>45742</v>
      </c>
      <c r="B10" s="194" t="s">
        <v>1240</v>
      </c>
      <c r="C10" s="191">
        <v>15460</v>
      </c>
      <c r="D10" s="191"/>
      <c r="E10" s="158"/>
      <c r="F10" s="158"/>
      <c r="G10" s="79">
        <f>المهدي!$C$10-المهدي!$F$10-المهدي!$D$10</f>
        <v>15460</v>
      </c>
    </row>
    <row r="11" ht="28.5" customHeight="1" spans="1:7">
      <c r="A11" s="156">
        <v>45743</v>
      </c>
      <c r="B11" s="195" t="s">
        <v>1240</v>
      </c>
      <c r="C11" s="183"/>
      <c r="D11" s="183">
        <v>15060</v>
      </c>
      <c r="E11" s="158"/>
      <c r="F11" s="158"/>
      <c r="G11" s="79">
        <f>G10+المهدي!$C$11-المهدي!$D$11-المهدي!$F$11</f>
        <v>400</v>
      </c>
    </row>
    <row r="12" ht="28.5" customHeight="1" spans="1:7">
      <c r="A12" s="156">
        <v>45743</v>
      </c>
      <c r="B12" s="158" t="s">
        <v>1241</v>
      </c>
      <c r="C12" s="182">
        <v>3660</v>
      </c>
      <c r="D12" s="182"/>
      <c r="E12" s="158"/>
      <c r="F12" s="158"/>
      <c r="G12" s="79">
        <f>G11+المهدي!$C$12-المهدي!$D$12-المهدي!$F$12</f>
        <v>4060</v>
      </c>
    </row>
    <row r="13" ht="28.5" customHeight="1" spans="1:7">
      <c r="A13" s="156">
        <v>45771</v>
      </c>
      <c r="B13" s="158" t="s">
        <v>1242</v>
      </c>
      <c r="C13" s="182">
        <f>3*55</f>
        <v>165</v>
      </c>
      <c r="D13" s="182"/>
      <c r="E13" s="158"/>
      <c r="F13" s="158"/>
      <c r="G13" s="79">
        <f>G12+المهدي!$C$13-المهدي!$D$13-المهدي!$F$13</f>
        <v>4225</v>
      </c>
    </row>
    <row r="14" ht="28.5" customHeight="1" spans="1:7">
      <c r="A14" s="156">
        <v>45771</v>
      </c>
      <c r="B14" s="158" t="s">
        <v>1233</v>
      </c>
      <c r="C14" s="182"/>
      <c r="D14" s="182">
        <v>4000</v>
      </c>
      <c r="E14" s="158"/>
      <c r="F14" s="158"/>
      <c r="G14" s="79">
        <f>G13+المهدي!$C$14-المهدي!$D$14-المهدي!$F$14</f>
        <v>225</v>
      </c>
    </row>
    <row r="15" ht="28.5" customHeight="1" spans="1:7">
      <c r="A15" s="156"/>
      <c r="B15" s="158"/>
      <c r="C15" s="182"/>
      <c r="D15" s="182">
        <v>225</v>
      </c>
      <c r="E15" s="158"/>
      <c r="F15" s="158"/>
      <c r="G15" s="79">
        <f>G14+المهدي!$C$15-المهدي!$D$15-المهدي!$F$15</f>
        <v>0</v>
      </c>
    </row>
    <row r="16" ht="28.5" customHeight="1" spans="1:7">
      <c r="A16" s="156">
        <f t="array" ref="A16:D23">_xlfn.CHOOSECOLS(_xlfn._xlws.FILTER(الموردين!A10:E71,الموردين!B10:B71=D1,"notfound"),1,3,4,5)</f>
        <v>45824</v>
      </c>
      <c r="B16" s="158" t="str">
        <v>علبة 2*4*1.5</v>
      </c>
      <c r="C16" s="182">
        <v>335</v>
      </c>
      <c r="D16" s="182">
        <v>0</v>
      </c>
      <c r="E16" s="158"/>
      <c r="F16" s="158"/>
      <c r="G16" s="79">
        <f>G15+المهدي!$C$16-المهدي!$D$16-المهدي!$F$16</f>
        <v>335</v>
      </c>
    </row>
    <row r="17" ht="28.5" customHeight="1" spans="1:7">
      <c r="A17" s="156">
        <v>45824</v>
      </c>
      <c r="B17" s="158" t="str">
        <v>ترمسيون </v>
      </c>
      <c r="C17" s="182">
        <v>1320</v>
      </c>
      <c r="D17" s="182">
        <v>0</v>
      </c>
      <c r="E17" s="158"/>
      <c r="F17" s="158"/>
      <c r="G17" s="79">
        <f>G16+المهدي!$C$17-المهدي!$D$17-المهدي!$F$17</f>
        <v>1655</v>
      </c>
    </row>
    <row r="18" ht="28.5" customHeight="1" spans="1:7">
      <c r="A18" s="156">
        <v>45824</v>
      </c>
      <c r="B18" s="158" t="str">
        <v>علبة 2*4*1.5</v>
      </c>
      <c r="C18" s="182">
        <v>6700</v>
      </c>
      <c r="D18" s="182">
        <v>0</v>
      </c>
      <c r="E18" s="158"/>
      <c r="F18" s="158"/>
      <c r="G18" s="79">
        <f>G17+المهدي!$C$18-المهدي!$D$18-المهدي!$F$18</f>
        <v>8355</v>
      </c>
    </row>
    <row r="19" ht="28.5" customHeight="1" spans="1:7">
      <c r="A19" s="156">
        <v>45824</v>
      </c>
      <c r="B19" s="158" t="str">
        <v>علبة 2*2*1.5</v>
      </c>
      <c r="C19" s="182">
        <v>2070</v>
      </c>
      <c r="D19" s="182">
        <v>0</v>
      </c>
      <c r="E19" s="158"/>
      <c r="F19" s="158"/>
      <c r="G19" s="79">
        <f>G18+المهدي!$C$19-المهدي!$D$19-المهدي!$F$19</f>
        <v>10425</v>
      </c>
    </row>
    <row r="20" ht="28.5" customHeight="1" spans="1:7">
      <c r="A20" s="156">
        <v>45824</v>
      </c>
      <c r="B20" s="158" t="str">
        <v>موصلات </v>
      </c>
      <c r="C20" s="182">
        <v>80</v>
      </c>
      <c r="D20" s="182">
        <v>0</v>
      </c>
      <c r="E20" s="158"/>
      <c r="F20" s="158"/>
      <c r="G20" s="79">
        <f>G19+المهدي!$C$20-المهدي!$D$20-المهدي!$F$20</f>
        <v>10505</v>
      </c>
    </row>
    <row r="21" ht="28.5" customHeight="1" spans="1:7">
      <c r="A21" s="156">
        <v>45831</v>
      </c>
      <c r="B21" s="158" t="str">
        <v>ملهم جديد</v>
      </c>
      <c r="C21" s="182">
        <v>640</v>
      </c>
      <c r="D21" s="182">
        <v>11144</v>
      </c>
      <c r="E21" s="158"/>
      <c r="F21" s="158"/>
      <c r="G21" s="79">
        <f>G20+المهدي!$C$21-المهدي!$D$21-المهدي!$F$21</f>
        <v>1</v>
      </c>
    </row>
    <row r="22" ht="28.5" customHeight="1" spans="1:7">
      <c r="A22" s="156">
        <v>45832</v>
      </c>
      <c r="B22" s="158" t="str">
        <v>ملهم جديد</v>
      </c>
      <c r="C22" s="182">
        <v>700</v>
      </c>
      <c r="D22" s="182">
        <v>0</v>
      </c>
      <c r="E22" s="158"/>
      <c r="F22" s="158"/>
      <c r="G22" s="79">
        <f>G21+المهدي!$C$22-المهدي!$D$22-المهدي!$F$22</f>
        <v>701</v>
      </c>
    </row>
    <row r="23" ht="28.5" customHeight="1" spans="1:7">
      <c r="A23" s="156">
        <v>45849</v>
      </c>
      <c r="B23" s="158" t="str">
        <v>خامات مشروع احمد مجدي</v>
      </c>
      <c r="C23" s="182">
        <v>1170</v>
      </c>
      <c r="D23" s="182">
        <v>0</v>
      </c>
      <c r="E23" s="158"/>
      <c r="F23" s="158"/>
      <c r="G23" s="79">
        <f>G22+المهدي!$C$23-المهدي!$D$23-المهدي!$F$23</f>
        <v>1871</v>
      </c>
    </row>
    <row r="24" ht="28.5" customHeight="1" spans="1:7">
      <c r="A24" s="156"/>
      <c r="B24" s="158"/>
      <c r="C24" s="182"/>
      <c r="D24" s="182"/>
      <c r="E24" s="158"/>
      <c r="F24" s="158"/>
      <c r="G24" s="79">
        <f>G23+المهدي!$C$24-المهدي!$D$24-المهدي!$F$24</f>
        <v>1871</v>
      </c>
    </row>
    <row r="25" ht="28.5" customHeight="1" spans="1:7">
      <c r="A25" s="156"/>
      <c r="B25" s="158"/>
      <c r="C25" s="182"/>
      <c r="D25" s="182"/>
      <c r="E25" s="158"/>
      <c r="F25" s="158"/>
      <c r="G25" s="79">
        <f>G24+المهدي!$C$25-المهدي!$D$25-المهدي!$F$25</f>
        <v>1871</v>
      </c>
    </row>
    <row r="26" ht="28.5" customHeight="1" spans="1:7">
      <c r="A26" s="156"/>
      <c r="B26" s="158"/>
      <c r="C26" s="182"/>
      <c r="D26" s="182"/>
      <c r="E26" s="158"/>
      <c r="F26" s="158"/>
      <c r="G26" s="79">
        <f>G25+المهدي!$C$26-المهدي!$D$26-المهدي!$F$26</f>
        <v>1871</v>
      </c>
    </row>
    <row r="27" ht="28.5" customHeight="1" spans="1:7">
      <c r="A27" s="156"/>
      <c r="B27" s="158"/>
      <c r="C27" s="182"/>
      <c r="D27" s="182"/>
      <c r="E27" s="158"/>
      <c r="F27" s="158"/>
      <c r="G27" s="79">
        <f>G26+المهدي!$C$27-المهدي!$D$27-المهدي!$F$27</f>
        <v>1871</v>
      </c>
    </row>
    <row r="28" ht="28.5" customHeight="1" spans="1:7">
      <c r="A28" s="156"/>
      <c r="B28" s="158"/>
      <c r="C28" s="182"/>
      <c r="D28" s="182"/>
      <c r="E28" s="158"/>
      <c r="F28" s="158"/>
      <c r="G28" s="79">
        <f>G27+المهدي!$C$28-المهدي!$D$28-المهدي!$F$28</f>
        <v>1871</v>
      </c>
    </row>
    <row r="29" ht="28.5" customHeight="1" spans="1:7">
      <c r="A29" s="156"/>
      <c r="B29" s="158"/>
      <c r="C29" s="182"/>
      <c r="D29" s="182"/>
      <c r="E29" s="158"/>
      <c r="F29" s="158"/>
      <c r="G29" s="79">
        <f>G28+المهدي!$C$29-المهدي!$D$29-المهدي!$F$29</f>
        <v>1871</v>
      </c>
    </row>
    <row r="30" ht="28.5" customHeight="1" spans="1:7">
      <c r="A30" s="156"/>
      <c r="B30" s="158"/>
      <c r="C30" s="182"/>
      <c r="D30" s="182"/>
      <c r="E30" s="158"/>
      <c r="F30" s="158"/>
      <c r="G30" s="79">
        <f>G29+المهدي!$C$30-المهدي!$D$30-المهدي!$F$30</f>
        <v>1871</v>
      </c>
    </row>
    <row r="31" ht="28.5" customHeight="1" spans="1:7">
      <c r="A31" s="156"/>
      <c r="B31" s="158"/>
      <c r="C31" s="182"/>
      <c r="D31" s="182"/>
      <c r="E31" s="158"/>
      <c r="F31" s="158"/>
      <c r="G31" s="79">
        <f>G30+المهدي!$C$31-المهدي!$D$31-المهدي!$F$31</f>
        <v>1871</v>
      </c>
    </row>
    <row r="32" ht="28.5" customHeight="1" spans="1:7">
      <c r="A32" s="156"/>
      <c r="B32" s="158"/>
      <c r="C32" s="182"/>
      <c r="D32" s="182"/>
      <c r="E32" s="158"/>
      <c r="F32" s="158"/>
      <c r="G32" s="79">
        <f>G31+المهدي!$C$32-المهدي!$D$32-المهدي!$F$32</f>
        <v>1871</v>
      </c>
    </row>
    <row r="33" ht="28.5" customHeight="1" spans="1:7">
      <c r="A33" s="156"/>
      <c r="B33" s="158"/>
      <c r="C33" s="182"/>
      <c r="D33" s="182"/>
      <c r="E33" s="158"/>
      <c r="F33" s="158"/>
      <c r="G33" s="79">
        <f>G32+المهدي!$C$33-المهدي!$D$33-المهدي!$F$33</f>
        <v>1871</v>
      </c>
    </row>
    <row r="34" ht="28.5" customHeight="1" spans="1:7">
      <c r="A34" s="156"/>
      <c r="B34" s="158"/>
      <c r="C34" s="182"/>
      <c r="D34" s="182"/>
      <c r="E34" s="158"/>
      <c r="F34" s="158"/>
      <c r="G34" s="79">
        <f>G33+المهدي!$C$34-المهدي!$D$34-المهدي!$F$34</f>
        <v>1871</v>
      </c>
    </row>
    <row r="35" ht="28.5" customHeight="1" spans="1:7">
      <c r="A35" s="156"/>
      <c r="B35" s="158"/>
      <c r="C35" s="182"/>
      <c r="D35" s="182"/>
      <c r="E35" s="158"/>
      <c r="F35" s="158"/>
      <c r="G35" s="79">
        <f>G34+المهدي!$C$35-المهدي!$D$35-المهدي!$F$35</f>
        <v>1871</v>
      </c>
    </row>
    <row r="36" ht="28.5" customHeight="1" spans="1:7">
      <c r="A36" s="156"/>
      <c r="B36" s="158"/>
      <c r="C36" s="182"/>
      <c r="D36" s="182"/>
      <c r="E36" s="158"/>
      <c r="F36" s="158"/>
      <c r="G36" s="79">
        <f>G35+المهدي!$C$36-المهدي!$D$36-المهدي!$F$36</f>
        <v>1871</v>
      </c>
    </row>
    <row r="37" ht="28.5" customHeight="1" spans="1:7">
      <c r="A37" s="156"/>
      <c r="B37" s="158"/>
      <c r="C37" s="182"/>
      <c r="D37" s="182"/>
      <c r="E37" s="158"/>
      <c r="F37" s="158"/>
      <c r="G37" s="79">
        <f>G36+المهدي!$C$37-المهدي!$D$37-المهدي!$F$37</f>
        <v>1871</v>
      </c>
    </row>
    <row r="38" ht="28.5" customHeight="1" spans="1:7">
      <c r="A38" s="156"/>
      <c r="B38" s="158"/>
      <c r="C38" s="182"/>
      <c r="D38" s="182"/>
      <c r="E38" s="158"/>
      <c r="F38" s="158"/>
      <c r="G38" s="79">
        <f>G37+المهدي!$C$38-المهدي!$D$38-المهدي!$F$38</f>
        <v>1871</v>
      </c>
    </row>
    <row r="39" ht="28.5" customHeight="1" spans="1:7">
      <c r="A39" s="156"/>
      <c r="B39" s="158"/>
      <c r="C39" s="182"/>
      <c r="D39" s="182"/>
      <c r="E39" s="158"/>
      <c r="F39" s="158"/>
      <c r="G39" s="79">
        <f>G38+المهدي!$C$39-المهدي!$D$39-المهدي!$F$39</f>
        <v>1871</v>
      </c>
    </row>
    <row r="40" ht="28.5" customHeight="1" spans="1:7">
      <c r="A40" s="156"/>
      <c r="B40" s="158"/>
      <c r="C40" s="182"/>
      <c r="D40" s="182"/>
      <c r="E40" s="158"/>
      <c r="F40" s="158"/>
      <c r="G40" s="79">
        <f>G39+المهدي!$C$40-المهدي!$D$40-المهدي!$F$40</f>
        <v>1871</v>
      </c>
    </row>
    <row r="41" ht="28.5" customHeight="1" spans="1:7">
      <c r="A41" s="156"/>
      <c r="B41" s="158"/>
      <c r="C41" s="182"/>
      <c r="D41" s="182"/>
      <c r="E41" s="158"/>
      <c r="F41" s="158"/>
      <c r="G41" s="79">
        <f>G40+المهدي!$C$41-المهدي!$D$41-المهدي!$F$41</f>
        <v>1871</v>
      </c>
    </row>
    <row r="42" ht="28.5" customHeight="1" spans="1:7">
      <c r="A42" s="156"/>
      <c r="B42" s="158"/>
      <c r="C42" s="182"/>
      <c r="D42" s="182"/>
      <c r="E42" s="158"/>
      <c r="F42" s="158"/>
      <c r="G42" s="79">
        <f>G41+المهدي!$C$42-المهدي!$D$42-المهدي!$F$42</f>
        <v>1871</v>
      </c>
    </row>
    <row r="43" ht="28.5" customHeight="1" spans="1:7">
      <c r="A43" s="156"/>
      <c r="B43" s="158"/>
      <c r="C43" s="182"/>
      <c r="D43" s="182"/>
      <c r="E43" s="158"/>
      <c r="F43" s="158"/>
      <c r="G43" s="79">
        <f>G42+المهدي!$C$43-المهدي!$D$43-المهدي!$F$43</f>
        <v>1871</v>
      </c>
    </row>
    <row r="44" ht="28.5" customHeight="1" spans="1:7">
      <c r="A44" s="156"/>
      <c r="B44" s="158"/>
      <c r="C44" s="182"/>
      <c r="D44" s="182"/>
      <c r="E44" s="158"/>
      <c r="F44" s="158"/>
      <c r="G44" s="79">
        <f>G43+المهدي!$C$44-المهدي!$D$44-المهدي!$F$44</f>
        <v>1871</v>
      </c>
    </row>
    <row r="45" ht="28.5" customHeight="1" spans="1:7">
      <c r="A45" s="156"/>
      <c r="B45" s="158"/>
      <c r="C45" s="182"/>
      <c r="D45" s="182"/>
      <c r="E45" s="158"/>
      <c r="F45" s="158"/>
      <c r="G45" s="79">
        <f>G44+المهدي!$C$45-المهدي!$D$45-المهدي!$F$45</f>
        <v>1871</v>
      </c>
    </row>
    <row r="46" ht="28.5" customHeight="1" spans="1:7">
      <c r="A46" s="156"/>
      <c r="B46" s="158"/>
      <c r="C46" s="182"/>
      <c r="D46" s="182"/>
      <c r="E46" s="158"/>
      <c r="F46" s="158"/>
      <c r="G46" s="79">
        <f>G45+المهدي!$C$46-المهدي!$D$46-المهدي!$F$46</f>
        <v>1871</v>
      </c>
    </row>
    <row r="47" ht="28.5" customHeight="1" spans="1:7">
      <c r="A47" s="156"/>
      <c r="B47" s="158"/>
      <c r="C47" s="182"/>
      <c r="D47" s="182"/>
      <c r="E47" s="158"/>
      <c r="F47" s="158"/>
      <c r="G47" s="79">
        <f>G46+المهدي!$C$47-المهدي!$D$47-المهدي!$F$47</f>
        <v>1871</v>
      </c>
    </row>
    <row r="48" ht="28.5" customHeight="1" spans="1:7">
      <c r="A48" s="156"/>
      <c r="B48" s="158"/>
      <c r="C48" s="182"/>
      <c r="D48" s="182"/>
      <c r="E48" s="158"/>
      <c r="F48" s="158"/>
      <c r="G48" s="79">
        <f>G47+المهدي!$C$48-المهدي!$D$48-المهدي!$F$48</f>
        <v>1871</v>
      </c>
    </row>
    <row r="49" ht="28.5" customHeight="1" spans="1:7">
      <c r="A49" s="156"/>
      <c r="B49" s="158"/>
      <c r="C49" s="182"/>
      <c r="D49" s="182"/>
      <c r="E49" s="158"/>
      <c r="F49" s="158"/>
      <c r="G49" s="79">
        <f>G48+المهدي!$C$49-المهدي!$D$49-المهدي!$F$49</f>
        <v>1871</v>
      </c>
    </row>
    <row r="50" ht="28.5" customHeight="1" spans="1:7">
      <c r="A50" s="156"/>
      <c r="B50" s="158"/>
      <c r="C50" s="182"/>
      <c r="D50" s="182"/>
      <c r="E50" s="158"/>
      <c r="F50" s="158"/>
      <c r="G50" s="79">
        <f>G49+المهدي!$C$50-المهدي!$D$50-المهدي!$F$50</f>
        <v>1871</v>
      </c>
    </row>
    <row r="51" ht="28.5" customHeight="1" spans="1:7">
      <c r="A51" s="156"/>
      <c r="B51" s="158"/>
      <c r="C51" s="182"/>
      <c r="D51" s="182"/>
      <c r="E51" s="158"/>
      <c r="F51" s="158"/>
      <c r="G51" s="79">
        <f>G50+المهدي!$C$51-المهدي!$D$51-المهدي!$F$51</f>
        <v>1871</v>
      </c>
    </row>
    <row r="52" ht="28.5" customHeight="1" spans="1:7">
      <c r="A52" s="156"/>
      <c r="B52" s="158"/>
      <c r="C52" s="182"/>
      <c r="D52" s="182"/>
      <c r="E52" s="158"/>
      <c r="F52" s="158"/>
      <c r="G52" s="79">
        <f>G51+المهدي!$C$52-المهدي!$D$52-المهدي!$F$52</f>
        <v>1871</v>
      </c>
    </row>
    <row r="53" ht="28.5" customHeight="1" spans="1:7">
      <c r="A53" s="156"/>
      <c r="B53" s="158"/>
      <c r="C53" s="182"/>
      <c r="D53" s="182"/>
      <c r="E53" s="158"/>
      <c r="F53" s="158"/>
      <c r="G53" s="79">
        <f>G52+المهدي!$C$53-المهدي!$D$53-المهدي!$F$53</f>
        <v>1871</v>
      </c>
    </row>
    <row r="54" ht="28.5" customHeight="1" spans="1:7">
      <c r="A54" s="156"/>
      <c r="B54" s="158"/>
      <c r="C54" s="182"/>
      <c r="D54" s="182"/>
      <c r="E54" s="158"/>
      <c r="F54" s="158"/>
      <c r="G54" s="79">
        <f>G53+المهدي!$C$54-المهدي!$D$54-المهدي!$F$54</f>
        <v>1871</v>
      </c>
    </row>
    <row r="55" ht="28.5" customHeight="1" spans="1:7">
      <c r="A55" s="156"/>
      <c r="B55" s="158"/>
      <c r="C55" s="182"/>
      <c r="D55" s="182"/>
      <c r="E55" s="158"/>
      <c r="F55" s="158"/>
      <c r="G55" s="79">
        <f>G54+المهدي!$C$55-المهدي!$D$55-المهدي!$F$55</f>
        <v>1871</v>
      </c>
    </row>
    <row r="56" ht="28.5" customHeight="1" spans="1:7">
      <c r="A56" s="156"/>
      <c r="B56" s="158"/>
      <c r="C56" s="182"/>
      <c r="D56" s="182"/>
      <c r="E56" s="158"/>
      <c r="F56" s="158"/>
      <c r="G56" s="79">
        <f>G55+المهدي!$C$56-المهدي!$D$56-المهدي!$F$56</f>
        <v>1871</v>
      </c>
    </row>
    <row r="57" ht="28.5" customHeight="1" spans="1:7">
      <c r="A57" s="156"/>
      <c r="B57" s="158"/>
      <c r="C57" s="182"/>
      <c r="D57" s="182"/>
      <c r="E57" s="158"/>
      <c r="F57" s="158"/>
      <c r="G57" s="79">
        <f>G56+المهدي!$C$57-المهدي!$D$57-المهدي!$F$57</f>
        <v>1871</v>
      </c>
    </row>
    <row r="58" ht="28.5" customHeight="1" spans="1:7">
      <c r="A58" s="156"/>
      <c r="B58" s="158"/>
      <c r="C58" s="182"/>
      <c r="D58" s="182"/>
      <c r="E58" s="158"/>
      <c r="F58" s="158"/>
      <c r="G58" s="79">
        <f>G57+المهدي!$C$58-المهدي!$D$58-المهدي!$F$58</f>
        <v>1871</v>
      </c>
    </row>
    <row r="59" ht="28.5" customHeight="1" spans="1:7">
      <c r="A59" s="156"/>
      <c r="B59" s="158"/>
      <c r="C59" s="182"/>
      <c r="D59" s="182"/>
      <c r="E59" s="158"/>
      <c r="F59" s="158"/>
      <c r="G59" s="79">
        <f>G58+المهدي!$C$59-المهدي!$D$59-المهدي!$F$59</f>
        <v>1871</v>
      </c>
    </row>
    <row r="60" ht="28.5" customHeight="1" spans="1:7">
      <c r="A60" s="156"/>
      <c r="B60" s="158"/>
      <c r="C60" s="182"/>
      <c r="D60" s="182"/>
      <c r="E60" s="158"/>
      <c r="F60" s="158"/>
      <c r="G60" s="79">
        <f>G59+المهدي!$C$60-المهدي!$D$60-المهدي!$F$60</f>
        <v>1871</v>
      </c>
    </row>
    <row r="61" ht="28.5" customHeight="1" spans="1:7">
      <c r="A61" s="156"/>
      <c r="B61" s="158"/>
      <c r="C61" s="182"/>
      <c r="D61" s="182"/>
      <c r="E61" s="158"/>
      <c r="F61" s="158"/>
      <c r="G61" s="79">
        <f>G60+المهدي!$C$61-المهدي!$D$61-المهدي!$F$61</f>
        <v>1871</v>
      </c>
    </row>
    <row r="62" ht="28.5" customHeight="1" spans="1:7">
      <c r="A62" s="156"/>
      <c r="B62" s="158"/>
      <c r="C62" s="182"/>
      <c r="D62" s="182"/>
      <c r="E62" s="158"/>
      <c r="F62" s="158"/>
      <c r="G62" s="79">
        <f>G61+المهدي!$C$62-المهدي!$D$62-المهدي!$F$62</f>
        <v>1871</v>
      </c>
    </row>
    <row r="63" ht="28.5" customHeight="1" spans="1:7">
      <c r="A63" s="156"/>
      <c r="B63" s="158"/>
      <c r="C63" s="182"/>
      <c r="D63" s="182"/>
      <c r="E63" s="158"/>
      <c r="F63" s="158"/>
      <c r="G63" s="79">
        <f>G62+المهدي!$C$63-المهدي!$D$63-المهدي!$F$63</f>
        <v>1871</v>
      </c>
    </row>
    <row r="64" ht="28.5" customHeight="1" spans="1:7">
      <c r="A64" s="156"/>
      <c r="B64" s="158"/>
      <c r="C64" s="182"/>
      <c r="D64" s="182"/>
      <c r="E64" s="158"/>
      <c r="F64" s="158"/>
      <c r="G64" s="79">
        <f>G63+المهدي!$C$64-المهدي!$D$64-المهدي!$F$64</f>
        <v>1871</v>
      </c>
    </row>
    <row r="65" ht="28.5" customHeight="1" spans="1:7">
      <c r="A65" s="156"/>
      <c r="B65" s="158"/>
      <c r="C65" s="182"/>
      <c r="D65" s="182"/>
      <c r="E65" s="158"/>
      <c r="F65" s="158"/>
      <c r="G65" s="79">
        <f>G64+المهدي!$C$65-المهدي!$D$65-المهدي!$F$65</f>
        <v>1871</v>
      </c>
    </row>
    <row r="66" ht="28.5" customHeight="1" spans="1:7">
      <c r="A66" s="156"/>
      <c r="B66" s="158"/>
      <c r="C66" s="182"/>
      <c r="D66" s="182"/>
      <c r="E66" s="158"/>
      <c r="F66" s="158"/>
      <c r="G66" s="79">
        <f>G65+المهدي!$C$66-المهدي!$D$66-المهدي!$F$66</f>
        <v>1871</v>
      </c>
    </row>
    <row r="67" ht="28.5" customHeight="1" spans="1:7">
      <c r="A67" s="156"/>
      <c r="B67" s="158"/>
      <c r="C67" s="182"/>
      <c r="D67" s="182"/>
      <c r="E67" s="158"/>
      <c r="F67" s="158"/>
      <c r="G67" s="79">
        <f>G66+المهدي!$C$67-المهدي!$D$67-المهدي!$F$67</f>
        <v>1871</v>
      </c>
    </row>
    <row r="68" ht="28.5" customHeight="1" spans="1:7">
      <c r="A68" s="156"/>
      <c r="B68" s="158"/>
      <c r="C68" s="182"/>
      <c r="D68" s="182"/>
      <c r="E68" s="158"/>
      <c r="F68" s="158"/>
      <c r="G68" s="79">
        <f>G67+المهدي!$C$68-المهدي!$D$68-المهدي!$F$68</f>
        <v>1871</v>
      </c>
    </row>
    <row r="69" ht="28.5" customHeight="1" spans="1:7">
      <c r="A69" s="156"/>
      <c r="B69" s="158"/>
      <c r="C69" s="182"/>
      <c r="D69" s="182"/>
      <c r="E69" s="158"/>
      <c r="F69" s="158"/>
      <c r="G69" s="79">
        <f>G68+المهدي!$C$69-المهدي!$D$69-المهدي!$F$69</f>
        <v>1871</v>
      </c>
    </row>
    <row r="70" ht="29.25" customHeight="1" spans="1:7">
      <c r="A70" s="168"/>
      <c r="B70" s="184"/>
      <c r="C70" s="185"/>
      <c r="D70" s="185"/>
      <c r="E70" s="167"/>
      <c r="F70" s="158"/>
      <c r="G70" s="79">
        <f>G69+المهدي!$C$70-المهدي!$D$70-المهدي!$F$70</f>
        <v>1871</v>
      </c>
    </row>
    <row r="71" ht="29.25" customHeight="1" spans="1:7">
      <c r="A71" s="186"/>
      <c r="B71" s="187"/>
      <c r="C71" s="188"/>
      <c r="D71" s="188"/>
      <c r="E71" s="188"/>
      <c r="F71" s="188"/>
      <c r="G71" s="79">
        <f>G70+المهدي!$C$71-المهدي!$D$71-المهدي!$F$71</f>
        <v>1871</v>
      </c>
    </row>
    <row r="72" ht="29.25" customHeight="1" spans="1:7">
      <c r="A72" s="189" t="s">
        <v>1167</v>
      </c>
      <c r="B72" s="189"/>
      <c r="C72" s="190">
        <f>SUBTOTAL(109,المهدي!$C$10:$C$71)</f>
        <v>32300</v>
      </c>
      <c r="D72" s="190">
        <f>SUBTOTAL(109,المهدي!$D$10:$D$71)</f>
        <v>30429</v>
      </c>
      <c r="E72" s="190"/>
      <c r="F72" s="190">
        <f>SUBTOTAL(109,المهدي!$F$10:$F$71)</f>
        <v>0</v>
      </c>
      <c r="G72" s="190">
        <f>المهدي!$C$72-المهدي!$D$72-المهدي!$F$72</f>
        <v>1871</v>
      </c>
    </row>
  </sheetData>
  <conditionalFormatting sqref="G10">
    <cfRule type="cellIs" dxfId="2" priority="11" operator="greaterThan">
      <formula>" EGP 100"</formula>
    </cfRule>
  </conditionalFormatting>
  <conditionalFormatting sqref="G10:G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B1" location="الموردين!A1" display="دوس عليا"/>
  </hyperlinks>
  <pageMargins left="0.7" right="0.7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2"/>
  <sheetViews>
    <sheetView zoomScale="60" zoomScaleNormal="60" workbookViewId="0">
      <selection activeCell="E15" sqref="E15"/>
    </sheetView>
  </sheetViews>
  <sheetFormatPr defaultColWidth="8.95238095238095" defaultRowHeight="15" outlineLevelCol="6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6" width="34.8190476190476" customWidth="1"/>
    <col min="7" max="7" width="37.5142857142857" customWidth="1"/>
  </cols>
  <sheetData>
    <row r="1" ht="28.5" customHeight="1" spans="1:7">
      <c r="A1" s="52"/>
      <c r="B1" s="197" t="s">
        <v>1206</v>
      </c>
      <c r="C1" s="54" t="s">
        <v>1235</v>
      </c>
      <c r="D1" s="193" t="s">
        <v>53</v>
      </c>
      <c r="E1" s="198"/>
      <c r="F1" s="56"/>
      <c r="G1" s="94"/>
    </row>
    <row r="2" ht="28.5" customHeight="1" spans="1:7">
      <c r="A2" s="58"/>
      <c r="B2" s="59"/>
      <c r="C2" s="60" t="s">
        <v>1236</v>
      </c>
      <c r="D2" s="61" t="s">
        <v>1237</v>
      </c>
      <c r="E2" s="59"/>
      <c r="F2" s="59"/>
      <c r="G2" s="62"/>
    </row>
    <row r="3" ht="28.5" customHeight="1" spans="1:7">
      <c r="A3" s="63"/>
      <c r="B3" s="61"/>
      <c r="C3" s="60" t="s">
        <v>1238</v>
      </c>
      <c r="D3" s="61"/>
      <c r="E3" s="61"/>
      <c r="F3" s="61"/>
      <c r="G3" s="62"/>
    </row>
    <row r="4" ht="28.5" customHeight="1" spans="1:7">
      <c r="A4" s="63"/>
      <c r="B4" s="61"/>
      <c r="C4" s="60" t="s">
        <v>1239</v>
      </c>
      <c r="D4" s="61" t="str">
        <f>IF(G8=0,"متزن",IF(G8&lt;0,"مدين","دائن"))</f>
        <v>دائن</v>
      </c>
      <c r="E4" s="61"/>
      <c r="F4" s="61"/>
      <c r="G4" s="62"/>
    </row>
    <row r="5" ht="28.5" customHeight="1" spans="1:7">
      <c r="A5" s="63"/>
      <c r="B5" s="61"/>
      <c r="C5" s="60"/>
      <c r="D5" s="61"/>
      <c r="E5" s="61"/>
      <c r="F5" s="61"/>
      <c r="G5" s="62"/>
    </row>
    <row r="6" ht="28.5" customHeight="1" spans="1:7">
      <c r="A6" s="64"/>
      <c r="B6" s="59"/>
      <c r="C6" s="60"/>
      <c r="D6" s="61"/>
      <c r="E6" s="59"/>
      <c r="F6" s="59"/>
      <c r="G6" s="65">
        <f ca="1">TODAY()</f>
        <v>45873</v>
      </c>
    </row>
    <row r="7" ht="29.25" customHeight="1" spans="1:7">
      <c r="A7" s="64"/>
      <c r="B7" s="59"/>
      <c r="C7" s="60"/>
      <c r="D7" s="61"/>
      <c r="E7" s="59"/>
      <c r="F7" s="59"/>
      <c r="G7" s="66"/>
    </row>
    <row r="8" ht="29.25" customHeight="1" spans="1:7">
      <c r="A8" s="63" t="str">
        <f>IF(A1=0,"مطابق","غير مطابق")</f>
        <v>مطابق</v>
      </c>
      <c r="B8" s="59"/>
      <c r="C8" s="67">
        <f>SUM(البدري!$C$10:$C$71)</f>
        <v>9440</v>
      </c>
      <c r="D8" s="95">
        <f>SUM(البدري!$D$10:$D$71)</f>
        <v>3600</v>
      </c>
      <c r="E8" s="95"/>
      <c r="F8" s="95">
        <f>SUM(البدري!$F$10:$F$71)</f>
        <v>0</v>
      </c>
      <c r="G8" s="96">
        <f>البدري!$G$72</f>
        <v>5840</v>
      </c>
    </row>
    <row r="9" ht="28.5" customHeight="1" spans="1:7">
      <c r="A9" s="152" t="s">
        <v>7</v>
      </c>
      <c r="B9" s="154" t="s">
        <v>11</v>
      </c>
      <c r="C9" s="179" t="s">
        <v>1191</v>
      </c>
      <c r="D9" s="179" t="s">
        <v>1190</v>
      </c>
      <c r="E9" s="180"/>
      <c r="F9" s="180" t="s">
        <v>925</v>
      </c>
      <c r="G9" s="181" t="s">
        <v>926</v>
      </c>
    </row>
    <row r="10" ht="28.5" customHeight="1" spans="1:7">
      <c r="A10" s="156">
        <f t="array" ref="A10:D15">_xlfn.CHOOSECOLS(_xlfn._xlws.FILTER(الموردين!A10:E71,الموردين!B10:B71=D1,"notfound"),1,3,4,5)</f>
        <v>45832</v>
      </c>
      <c r="B10" s="194" t="str">
        <v>عمر وليد</v>
      </c>
      <c r="C10" s="191">
        <v>2500</v>
      </c>
      <c r="D10" s="191">
        <v>0</v>
      </c>
      <c r="E10" s="158"/>
      <c r="F10" s="158"/>
      <c r="G10" s="79">
        <f>البدري!$C$10-البدري!$F$10-البدري!$D$10</f>
        <v>2500</v>
      </c>
    </row>
    <row r="11" ht="28.5" customHeight="1" spans="1:7">
      <c r="A11" s="156">
        <v>45853</v>
      </c>
      <c r="B11" s="195" t="str">
        <v>عمر وليد (تصنيع مشروع عمور وليد)</v>
      </c>
      <c r="C11" s="183">
        <v>300</v>
      </c>
      <c r="D11" s="183">
        <v>0</v>
      </c>
      <c r="E11" s="158"/>
      <c r="F11" s="158"/>
      <c r="G11" s="79">
        <f>G10+البدري!$C$11-البدري!$D$11-البدري!$F$11</f>
        <v>2800</v>
      </c>
    </row>
    <row r="12" ht="28.5" customHeight="1" spans="1:7">
      <c r="A12" s="156">
        <v>45853</v>
      </c>
      <c r="B12" s="158" t="str">
        <v>محمد صالح (فيبر 8 ملي سادة )</v>
      </c>
      <c r="C12" s="182">
        <v>3640</v>
      </c>
      <c r="D12" s="182">
        <v>0</v>
      </c>
      <c r="E12" s="158"/>
      <c r="F12" s="158"/>
      <c r="G12" s="79">
        <f>G11+البدري!$C$12-البدري!$D$12-البدري!$F$12</f>
        <v>6440</v>
      </c>
    </row>
    <row r="13" ht="28.5" customHeight="1" spans="1:7">
      <c r="A13" s="156">
        <v>45853</v>
      </c>
      <c r="B13" s="158" t="str">
        <v>محمد صالح(تقطيع الفيبر )</v>
      </c>
      <c r="C13" s="182">
        <v>500</v>
      </c>
      <c r="D13" s="182">
        <v>0</v>
      </c>
      <c r="E13" s="158"/>
      <c r="F13" s="158"/>
      <c r="G13" s="79">
        <f>G12+البدري!$C$13-البدري!$D$13-البدري!$F$13</f>
        <v>6940</v>
      </c>
    </row>
    <row r="14" ht="28.5" customHeight="1" spans="1:7">
      <c r="A14" s="156">
        <v>45853</v>
      </c>
      <c r="B14" s="158" t="str">
        <v>احمد مجدي(علب + رفين)</v>
      </c>
      <c r="C14" s="182">
        <v>2500</v>
      </c>
      <c r="D14" s="182">
        <v>0</v>
      </c>
      <c r="E14" s="158"/>
      <c r="F14" s="158"/>
      <c r="G14" s="79">
        <f>G13+البدري!$C$14-البدري!$D$14-البدري!$F$14</f>
        <v>9440</v>
      </c>
    </row>
    <row r="15" ht="28.5" customHeight="1" spans="1:7">
      <c r="A15" s="156">
        <v>45872</v>
      </c>
      <c r="B15" s="158" t="str">
        <v>جزء من الحساب</v>
      </c>
      <c r="C15" s="182">
        <v>0</v>
      </c>
      <c r="D15" s="182">
        <v>3600</v>
      </c>
      <c r="E15" s="158"/>
      <c r="F15" s="158"/>
      <c r="G15" s="79">
        <f>G14+البدري!$C$15-البدري!$D$15-البدري!$F$15</f>
        <v>5840</v>
      </c>
    </row>
    <row r="16" ht="28.5" customHeight="1" spans="1:7">
      <c r="A16" s="156"/>
      <c r="B16" s="158"/>
      <c r="C16" s="182"/>
      <c r="D16" s="182"/>
      <c r="E16" s="158"/>
      <c r="F16" s="158"/>
      <c r="G16" s="79">
        <f>G15+البدري!$C$16-البدري!$D$16-البدري!$F$16</f>
        <v>5840</v>
      </c>
    </row>
    <row r="17" ht="28.5" customHeight="1" spans="1:7">
      <c r="A17" s="156"/>
      <c r="B17" s="158"/>
      <c r="C17" s="182"/>
      <c r="D17" s="182"/>
      <c r="E17" s="158"/>
      <c r="F17" s="158"/>
      <c r="G17" s="79">
        <f>G16+البدري!$C$17-البدري!$D$17-البدري!$F$17</f>
        <v>5840</v>
      </c>
    </row>
    <row r="18" ht="28.5" customHeight="1" spans="1:7">
      <c r="A18" s="156"/>
      <c r="B18" s="158"/>
      <c r="C18" s="182"/>
      <c r="D18" s="182"/>
      <c r="E18" s="158"/>
      <c r="F18" s="158"/>
      <c r="G18" s="79">
        <f>G17+البدري!$C$18-البدري!$D$18-البدري!$F$18</f>
        <v>5840</v>
      </c>
    </row>
    <row r="19" ht="28.5" customHeight="1" spans="1:7">
      <c r="A19" s="156"/>
      <c r="B19" s="158"/>
      <c r="C19" s="182"/>
      <c r="D19" s="182"/>
      <c r="E19" s="158"/>
      <c r="F19" s="158"/>
      <c r="G19" s="79">
        <f>G18+البدري!$C$19-البدري!$D$19-البدري!$F$19</f>
        <v>5840</v>
      </c>
    </row>
    <row r="20" ht="28.5" customHeight="1" spans="1:7">
      <c r="A20" s="156"/>
      <c r="B20" s="158"/>
      <c r="C20" s="182"/>
      <c r="D20" s="182"/>
      <c r="E20" s="158"/>
      <c r="F20" s="158"/>
      <c r="G20" s="79">
        <f>G19+البدري!$C$20-البدري!$D$20-البدري!$F$20</f>
        <v>5840</v>
      </c>
    </row>
    <row r="21" ht="28.5" customHeight="1" spans="1:7">
      <c r="A21" s="156"/>
      <c r="B21" s="158"/>
      <c r="C21" s="182"/>
      <c r="D21" s="182"/>
      <c r="E21" s="158"/>
      <c r="F21" s="158"/>
      <c r="G21" s="79">
        <f>G20+البدري!$C$21-البدري!$D$21-البدري!$F$21</f>
        <v>5840</v>
      </c>
    </row>
    <row r="22" ht="28.5" customHeight="1" spans="1:7">
      <c r="A22" s="156"/>
      <c r="B22" s="158"/>
      <c r="C22" s="182"/>
      <c r="D22" s="182"/>
      <c r="E22" s="158"/>
      <c r="F22" s="158"/>
      <c r="G22" s="79">
        <f>G21+البدري!$C$22-البدري!$D$22-البدري!$F$22</f>
        <v>5840</v>
      </c>
    </row>
    <row r="23" ht="28.5" customHeight="1" spans="1:7">
      <c r="A23" s="156"/>
      <c r="B23" s="158"/>
      <c r="C23" s="182"/>
      <c r="D23" s="182"/>
      <c r="E23" s="158"/>
      <c r="F23" s="158"/>
      <c r="G23" s="79">
        <f>G22+البدري!$C$23-البدري!$D$23-البدري!$F$23</f>
        <v>5840</v>
      </c>
    </row>
    <row r="24" ht="28.5" customHeight="1" spans="1:7">
      <c r="A24" s="156"/>
      <c r="B24" s="158"/>
      <c r="C24" s="182"/>
      <c r="D24" s="182"/>
      <c r="E24" s="158"/>
      <c r="F24" s="158"/>
      <c r="G24" s="79">
        <f>G23+البدري!$C$24-البدري!$D$24-البدري!$F$24</f>
        <v>5840</v>
      </c>
    </row>
    <row r="25" ht="28.5" customHeight="1" spans="1:7">
      <c r="A25" s="156"/>
      <c r="B25" s="158"/>
      <c r="C25" s="182"/>
      <c r="D25" s="182"/>
      <c r="E25" s="158"/>
      <c r="F25" s="158"/>
      <c r="G25" s="79">
        <f>G24+البدري!$C$25-البدري!$D$25-البدري!$F$25</f>
        <v>5840</v>
      </c>
    </row>
    <row r="26" ht="28.5" customHeight="1" spans="1:7">
      <c r="A26" s="156"/>
      <c r="B26" s="158"/>
      <c r="C26" s="182"/>
      <c r="D26" s="182"/>
      <c r="E26" s="158"/>
      <c r="F26" s="158"/>
      <c r="G26" s="79">
        <f>G25+البدري!$C$26-البدري!$D$26-البدري!$F$26</f>
        <v>5840</v>
      </c>
    </row>
    <row r="27" ht="28.5" customHeight="1" spans="1:7">
      <c r="A27" s="156"/>
      <c r="B27" s="158"/>
      <c r="C27" s="182"/>
      <c r="D27" s="182"/>
      <c r="E27" s="158"/>
      <c r="F27" s="158"/>
      <c r="G27" s="79">
        <f>G26+البدري!$C$27-البدري!$D$27-البدري!$F$27</f>
        <v>5840</v>
      </c>
    </row>
    <row r="28" ht="28.5" customHeight="1" spans="1:7">
      <c r="A28" s="156"/>
      <c r="B28" s="158"/>
      <c r="C28" s="182"/>
      <c r="D28" s="182"/>
      <c r="E28" s="158"/>
      <c r="F28" s="158"/>
      <c r="G28" s="79">
        <f>G27+البدري!$C$28-البدري!$D$28-البدري!$F$28</f>
        <v>5840</v>
      </c>
    </row>
    <row r="29" ht="28.5" customHeight="1" spans="1:7">
      <c r="A29" s="156"/>
      <c r="B29" s="158"/>
      <c r="C29" s="182"/>
      <c r="D29" s="182"/>
      <c r="E29" s="158"/>
      <c r="F29" s="158"/>
      <c r="G29" s="79">
        <f>G28+البدري!$C$29-البدري!$D$29-البدري!$F$29</f>
        <v>5840</v>
      </c>
    </row>
    <row r="30" ht="28.5" customHeight="1" spans="1:7">
      <c r="A30" s="156"/>
      <c r="B30" s="158"/>
      <c r="C30" s="182"/>
      <c r="D30" s="182"/>
      <c r="E30" s="158"/>
      <c r="F30" s="158"/>
      <c r="G30" s="79">
        <f>G29+البدري!$C$30-البدري!$D$30-البدري!$F$30</f>
        <v>5840</v>
      </c>
    </row>
    <row r="31" ht="28.5" customHeight="1" spans="1:7">
      <c r="A31" s="156"/>
      <c r="B31" s="158"/>
      <c r="C31" s="182"/>
      <c r="D31" s="182"/>
      <c r="E31" s="158"/>
      <c r="F31" s="158"/>
      <c r="G31" s="79">
        <f>G30+البدري!$C$31-البدري!$D$31-البدري!$F$31</f>
        <v>5840</v>
      </c>
    </row>
    <row r="32" ht="28.5" customHeight="1" spans="1:7">
      <c r="A32" s="156"/>
      <c r="B32" s="158"/>
      <c r="C32" s="182"/>
      <c r="D32" s="182"/>
      <c r="E32" s="158"/>
      <c r="F32" s="158"/>
      <c r="G32" s="79">
        <f>G31+البدري!$C$32-البدري!$D$32-البدري!$F$32</f>
        <v>5840</v>
      </c>
    </row>
    <row r="33" ht="28.5" customHeight="1" spans="1:7">
      <c r="A33" s="156"/>
      <c r="B33" s="158"/>
      <c r="C33" s="182"/>
      <c r="D33" s="182"/>
      <c r="E33" s="158"/>
      <c r="F33" s="158"/>
      <c r="G33" s="79">
        <f>G32+البدري!$C$33-البدري!$D$33-البدري!$F$33</f>
        <v>5840</v>
      </c>
    </row>
    <row r="34" ht="28.5" customHeight="1" spans="1:7">
      <c r="A34" s="156"/>
      <c r="B34" s="158"/>
      <c r="C34" s="182"/>
      <c r="D34" s="182"/>
      <c r="E34" s="158"/>
      <c r="F34" s="158"/>
      <c r="G34" s="79">
        <f>G33+البدري!$C$34-البدري!$D$34-البدري!$F$34</f>
        <v>5840</v>
      </c>
    </row>
    <row r="35" ht="28.5" customHeight="1" spans="1:7">
      <c r="A35" s="156"/>
      <c r="B35" s="158"/>
      <c r="C35" s="182"/>
      <c r="D35" s="182"/>
      <c r="E35" s="158"/>
      <c r="F35" s="158"/>
      <c r="G35" s="79">
        <f>G34+البدري!$C$35-البدري!$D$35-البدري!$F$35</f>
        <v>5840</v>
      </c>
    </row>
    <row r="36" ht="28.5" customHeight="1" spans="1:7">
      <c r="A36" s="156"/>
      <c r="B36" s="158"/>
      <c r="C36" s="182"/>
      <c r="D36" s="182"/>
      <c r="E36" s="158"/>
      <c r="F36" s="158"/>
      <c r="G36" s="79">
        <f>G35+البدري!$C$36-البدري!$D$36-البدري!$F$36</f>
        <v>5840</v>
      </c>
    </row>
    <row r="37" ht="28.5" customHeight="1" spans="1:7">
      <c r="A37" s="156"/>
      <c r="B37" s="158"/>
      <c r="C37" s="182"/>
      <c r="D37" s="182"/>
      <c r="E37" s="158"/>
      <c r="F37" s="158"/>
      <c r="G37" s="79">
        <f>G36+البدري!$C$37-البدري!$D$37-البدري!$F$37</f>
        <v>5840</v>
      </c>
    </row>
    <row r="38" ht="28.5" customHeight="1" spans="1:7">
      <c r="A38" s="156"/>
      <c r="B38" s="158"/>
      <c r="C38" s="182"/>
      <c r="D38" s="182"/>
      <c r="E38" s="158"/>
      <c r="F38" s="158"/>
      <c r="G38" s="79">
        <f>G37+البدري!$C$38-البدري!$D$38-البدري!$F$38</f>
        <v>5840</v>
      </c>
    </row>
    <row r="39" ht="28.5" customHeight="1" spans="1:7">
      <c r="A39" s="156"/>
      <c r="B39" s="158"/>
      <c r="C39" s="182"/>
      <c r="D39" s="182"/>
      <c r="E39" s="158"/>
      <c r="F39" s="158"/>
      <c r="G39" s="79">
        <f>G38+البدري!$C$39-البدري!$D$39-البدري!$F$39</f>
        <v>5840</v>
      </c>
    </row>
    <row r="40" ht="28.5" customHeight="1" spans="1:7">
      <c r="A40" s="156"/>
      <c r="B40" s="158"/>
      <c r="C40" s="182"/>
      <c r="D40" s="182"/>
      <c r="E40" s="158"/>
      <c r="F40" s="158"/>
      <c r="G40" s="79">
        <f>G39+البدري!$C$40-البدري!$D$40-البدري!$F$40</f>
        <v>5840</v>
      </c>
    </row>
    <row r="41" ht="28.5" customHeight="1" spans="1:7">
      <c r="A41" s="156"/>
      <c r="B41" s="158"/>
      <c r="C41" s="182"/>
      <c r="D41" s="182"/>
      <c r="E41" s="158"/>
      <c r="F41" s="158"/>
      <c r="G41" s="79">
        <f>G40+البدري!$C$41-البدري!$D$41-البدري!$F$41</f>
        <v>5840</v>
      </c>
    </row>
    <row r="42" ht="28.5" customHeight="1" spans="1:7">
      <c r="A42" s="156"/>
      <c r="B42" s="158"/>
      <c r="C42" s="182"/>
      <c r="D42" s="182"/>
      <c r="E42" s="158"/>
      <c r="F42" s="158"/>
      <c r="G42" s="79">
        <f>G41+البدري!$C$42-البدري!$D$42-البدري!$F$42</f>
        <v>5840</v>
      </c>
    </row>
    <row r="43" ht="28.5" customHeight="1" spans="1:7">
      <c r="A43" s="156"/>
      <c r="B43" s="158"/>
      <c r="C43" s="182"/>
      <c r="D43" s="182"/>
      <c r="E43" s="158"/>
      <c r="F43" s="158"/>
      <c r="G43" s="79">
        <f>G42+البدري!$C$43-البدري!$D$43-البدري!$F$43</f>
        <v>5840</v>
      </c>
    </row>
    <row r="44" ht="28.5" customHeight="1" spans="1:7">
      <c r="A44" s="156"/>
      <c r="B44" s="158"/>
      <c r="C44" s="182"/>
      <c r="D44" s="182"/>
      <c r="E44" s="158"/>
      <c r="F44" s="158"/>
      <c r="G44" s="79">
        <f>G43+البدري!$C$44-البدري!$D$44-البدري!$F$44</f>
        <v>5840</v>
      </c>
    </row>
    <row r="45" ht="28.5" customHeight="1" spans="1:7">
      <c r="A45" s="156"/>
      <c r="B45" s="158"/>
      <c r="C45" s="182"/>
      <c r="D45" s="182"/>
      <c r="E45" s="158"/>
      <c r="F45" s="158"/>
      <c r="G45" s="79">
        <f>G44+البدري!$C$45-البدري!$D$45-البدري!$F$45</f>
        <v>5840</v>
      </c>
    </row>
    <row r="46" ht="28.5" customHeight="1" spans="1:7">
      <c r="A46" s="156"/>
      <c r="B46" s="158"/>
      <c r="C46" s="182"/>
      <c r="D46" s="182"/>
      <c r="E46" s="158"/>
      <c r="F46" s="158"/>
      <c r="G46" s="79">
        <f>G45+البدري!$C$46-البدري!$D$46-البدري!$F$46</f>
        <v>5840</v>
      </c>
    </row>
    <row r="47" ht="28.5" customHeight="1" spans="1:7">
      <c r="A47" s="156"/>
      <c r="B47" s="158"/>
      <c r="C47" s="182"/>
      <c r="D47" s="182"/>
      <c r="E47" s="158"/>
      <c r="F47" s="158"/>
      <c r="G47" s="79">
        <f>G46+البدري!$C$47-البدري!$D$47-البدري!$F$47</f>
        <v>5840</v>
      </c>
    </row>
    <row r="48" ht="28.5" customHeight="1" spans="1:7">
      <c r="A48" s="156"/>
      <c r="B48" s="158"/>
      <c r="C48" s="182"/>
      <c r="D48" s="182"/>
      <c r="E48" s="158"/>
      <c r="F48" s="158"/>
      <c r="G48" s="79">
        <f>G47+البدري!$C$48-البدري!$D$48-البدري!$F$48</f>
        <v>5840</v>
      </c>
    </row>
    <row r="49" ht="28.5" customHeight="1" spans="1:7">
      <c r="A49" s="156"/>
      <c r="B49" s="158"/>
      <c r="C49" s="182"/>
      <c r="D49" s="182"/>
      <c r="E49" s="158"/>
      <c r="F49" s="158"/>
      <c r="G49" s="79">
        <f>G48+البدري!$C$49-البدري!$D$49-البدري!$F$49</f>
        <v>5840</v>
      </c>
    </row>
    <row r="50" ht="28.5" customHeight="1" spans="1:7">
      <c r="A50" s="156"/>
      <c r="B50" s="158"/>
      <c r="C50" s="182"/>
      <c r="D50" s="182"/>
      <c r="E50" s="158"/>
      <c r="F50" s="158"/>
      <c r="G50" s="79">
        <f>G49+البدري!$C$50-البدري!$D$50-البدري!$F$50</f>
        <v>5840</v>
      </c>
    </row>
    <row r="51" ht="28.5" customHeight="1" spans="1:7">
      <c r="A51" s="156"/>
      <c r="B51" s="158"/>
      <c r="C51" s="182"/>
      <c r="D51" s="182"/>
      <c r="E51" s="158"/>
      <c r="F51" s="158"/>
      <c r="G51" s="79">
        <f>G50+البدري!$C$51-البدري!$D$51-البدري!$F$51</f>
        <v>5840</v>
      </c>
    </row>
    <row r="52" ht="28.5" customHeight="1" spans="1:7">
      <c r="A52" s="156"/>
      <c r="B52" s="158"/>
      <c r="C52" s="182"/>
      <c r="D52" s="182"/>
      <c r="E52" s="158"/>
      <c r="F52" s="158"/>
      <c r="G52" s="79">
        <f>G51+البدري!$C$52-البدري!$D$52-البدري!$F$52</f>
        <v>5840</v>
      </c>
    </row>
    <row r="53" ht="28.5" customHeight="1" spans="1:7">
      <c r="A53" s="156"/>
      <c r="B53" s="158"/>
      <c r="C53" s="182"/>
      <c r="D53" s="182"/>
      <c r="E53" s="158"/>
      <c r="F53" s="158"/>
      <c r="G53" s="79">
        <f>G52+البدري!$C$53-البدري!$D$53-البدري!$F$53</f>
        <v>5840</v>
      </c>
    </row>
    <row r="54" ht="28.5" customHeight="1" spans="1:7">
      <c r="A54" s="156"/>
      <c r="B54" s="158"/>
      <c r="C54" s="182"/>
      <c r="D54" s="182"/>
      <c r="E54" s="158"/>
      <c r="F54" s="158"/>
      <c r="G54" s="79">
        <f>G53+البدري!$C$54-البدري!$D$54-البدري!$F$54</f>
        <v>5840</v>
      </c>
    </row>
    <row r="55" ht="28.5" customHeight="1" spans="1:7">
      <c r="A55" s="156"/>
      <c r="B55" s="158"/>
      <c r="C55" s="182"/>
      <c r="D55" s="182"/>
      <c r="E55" s="158"/>
      <c r="F55" s="158"/>
      <c r="G55" s="79">
        <f>G54+البدري!$C$55-البدري!$D$55-البدري!$F$55</f>
        <v>5840</v>
      </c>
    </row>
    <row r="56" ht="28.5" customHeight="1" spans="1:7">
      <c r="A56" s="156"/>
      <c r="B56" s="158"/>
      <c r="C56" s="182"/>
      <c r="D56" s="182"/>
      <c r="E56" s="158"/>
      <c r="F56" s="158"/>
      <c r="G56" s="79">
        <f>G55+البدري!$C$56-البدري!$D$56-البدري!$F$56</f>
        <v>5840</v>
      </c>
    </row>
    <row r="57" ht="28.5" customHeight="1" spans="1:7">
      <c r="A57" s="156"/>
      <c r="B57" s="158"/>
      <c r="C57" s="182"/>
      <c r="D57" s="182"/>
      <c r="E57" s="158"/>
      <c r="F57" s="158"/>
      <c r="G57" s="79">
        <f>G56+البدري!$C$57-البدري!$D$57-البدري!$F$57</f>
        <v>5840</v>
      </c>
    </row>
    <row r="58" ht="28.5" customHeight="1" spans="1:7">
      <c r="A58" s="156"/>
      <c r="B58" s="158"/>
      <c r="C58" s="182"/>
      <c r="D58" s="182"/>
      <c r="E58" s="158"/>
      <c r="F58" s="158"/>
      <c r="G58" s="79">
        <f>G57+البدري!$C$58-البدري!$D$58-البدري!$F$58</f>
        <v>5840</v>
      </c>
    </row>
    <row r="59" ht="28.5" customHeight="1" spans="1:7">
      <c r="A59" s="156"/>
      <c r="B59" s="158"/>
      <c r="C59" s="182"/>
      <c r="D59" s="182"/>
      <c r="E59" s="158"/>
      <c r="F59" s="158"/>
      <c r="G59" s="79">
        <f>G58+البدري!$C$59-البدري!$D$59-البدري!$F$59</f>
        <v>5840</v>
      </c>
    </row>
    <row r="60" ht="28.5" customHeight="1" spans="1:7">
      <c r="A60" s="156"/>
      <c r="B60" s="158"/>
      <c r="C60" s="182"/>
      <c r="D60" s="182"/>
      <c r="E60" s="158"/>
      <c r="F60" s="158"/>
      <c r="G60" s="79">
        <f>G59+البدري!$C$60-البدري!$D$60-البدري!$F$60</f>
        <v>5840</v>
      </c>
    </row>
    <row r="61" ht="28.5" customHeight="1" spans="1:7">
      <c r="A61" s="156"/>
      <c r="B61" s="158"/>
      <c r="C61" s="182"/>
      <c r="D61" s="182"/>
      <c r="E61" s="158"/>
      <c r="F61" s="158"/>
      <c r="G61" s="79">
        <f>G60+البدري!$C$61-البدري!$D$61-البدري!$F$61</f>
        <v>5840</v>
      </c>
    </row>
    <row r="62" ht="28.5" customHeight="1" spans="1:7">
      <c r="A62" s="156"/>
      <c r="B62" s="158"/>
      <c r="C62" s="182"/>
      <c r="D62" s="182"/>
      <c r="E62" s="158"/>
      <c r="F62" s="158"/>
      <c r="G62" s="79">
        <f>G61+البدري!$C$62-البدري!$D$62-البدري!$F$62</f>
        <v>5840</v>
      </c>
    </row>
    <row r="63" ht="28.5" customHeight="1" spans="1:7">
      <c r="A63" s="156"/>
      <c r="B63" s="158"/>
      <c r="C63" s="182"/>
      <c r="D63" s="182"/>
      <c r="E63" s="158"/>
      <c r="F63" s="158"/>
      <c r="G63" s="79">
        <f>G62+البدري!$C$63-البدري!$D$63-البدري!$F$63</f>
        <v>5840</v>
      </c>
    </row>
    <row r="64" ht="28.5" customHeight="1" spans="1:7">
      <c r="A64" s="156"/>
      <c r="B64" s="158"/>
      <c r="C64" s="182"/>
      <c r="D64" s="182"/>
      <c r="E64" s="158"/>
      <c r="F64" s="158"/>
      <c r="G64" s="79">
        <f>G63+البدري!$C$64-البدري!$D$64-البدري!$F$64</f>
        <v>5840</v>
      </c>
    </row>
    <row r="65" ht="28.5" customHeight="1" spans="1:7">
      <c r="A65" s="156"/>
      <c r="B65" s="158"/>
      <c r="C65" s="182"/>
      <c r="D65" s="182"/>
      <c r="E65" s="158"/>
      <c r="F65" s="158"/>
      <c r="G65" s="79">
        <f>G64+البدري!$C$65-البدري!$D$65-البدري!$F$65</f>
        <v>5840</v>
      </c>
    </row>
    <row r="66" ht="28.5" customHeight="1" spans="1:7">
      <c r="A66" s="156"/>
      <c r="B66" s="158"/>
      <c r="C66" s="182"/>
      <c r="D66" s="182"/>
      <c r="E66" s="158"/>
      <c r="F66" s="158"/>
      <c r="G66" s="79">
        <f>G65+البدري!$C$66-البدري!$D$66-البدري!$F$66</f>
        <v>5840</v>
      </c>
    </row>
    <row r="67" ht="28.5" customHeight="1" spans="1:7">
      <c r="A67" s="156"/>
      <c r="B67" s="158"/>
      <c r="C67" s="182"/>
      <c r="D67" s="182"/>
      <c r="E67" s="158"/>
      <c r="F67" s="158"/>
      <c r="G67" s="79">
        <f>G66+البدري!$C$67-البدري!$D$67-البدري!$F$67</f>
        <v>5840</v>
      </c>
    </row>
    <row r="68" ht="28.5" customHeight="1" spans="1:7">
      <c r="A68" s="156"/>
      <c r="B68" s="158"/>
      <c r="C68" s="182"/>
      <c r="D68" s="182"/>
      <c r="E68" s="158"/>
      <c r="F68" s="158"/>
      <c r="G68" s="79">
        <f>G67+البدري!$C$68-البدري!$D$68-البدري!$F$68</f>
        <v>5840</v>
      </c>
    </row>
    <row r="69" ht="28.5" customHeight="1" spans="1:7">
      <c r="A69" s="156"/>
      <c r="B69" s="158"/>
      <c r="C69" s="182"/>
      <c r="D69" s="182"/>
      <c r="E69" s="158"/>
      <c r="F69" s="158"/>
      <c r="G69" s="79">
        <f>G68+البدري!$C$69-البدري!$D$69-البدري!$F$69</f>
        <v>5840</v>
      </c>
    </row>
    <row r="70" ht="29.25" customHeight="1" spans="1:7">
      <c r="A70" s="168"/>
      <c r="B70" s="184"/>
      <c r="C70" s="185"/>
      <c r="D70" s="185"/>
      <c r="E70" s="167"/>
      <c r="F70" s="158"/>
      <c r="G70" s="79">
        <f>G69+البدري!$C$70-البدري!$D$70-البدري!$F$70</f>
        <v>5840</v>
      </c>
    </row>
    <row r="71" ht="29.25" customHeight="1" spans="1:7">
      <c r="A71" s="186"/>
      <c r="B71" s="187"/>
      <c r="C71" s="188"/>
      <c r="D71" s="188"/>
      <c r="E71" s="188"/>
      <c r="F71" s="188"/>
      <c r="G71" s="79">
        <f>G70+البدري!$C$71-البدري!$D$71-البدري!$F$71</f>
        <v>5840</v>
      </c>
    </row>
    <row r="72" ht="29.25" customHeight="1" spans="1:7">
      <c r="A72" s="189" t="s">
        <v>1167</v>
      </c>
      <c r="B72" s="189"/>
      <c r="C72" s="190">
        <f>SUBTOTAL(109,البدري!$C$10:$C$71)</f>
        <v>9440</v>
      </c>
      <c r="D72" s="190">
        <f>SUBTOTAL(109,البدري!$D$10:$D$71)</f>
        <v>3600</v>
      </c>
      <c r="E72" s="190"/>
      <c r="F72" s="190">
        <f>SUBTOTAL(109,البدري!$F$10:$F$71)</f>
        <v>0</v>
      </c>
      <c r="G72" s="190">
        <f>البدري!$C$72-البدري!$D$72-البدري!$F$72</f>
        <v>5840</v>
      </c>
    </row>
  </sheetData>
  <conditionalFormatting sqref="G10">
    <cfRule type="cellIs" dxfId="2" priority="11" operator="greaterThan">
      <formula>" EGP 100"</formula>
    </cfRule>
  </conditionalFormatting>
  <conditionalFormatting sqref="G10:G71">
    <cfRule type="cellIs" dxfId="2" priority="21" operator="lessThan">
      <formula>" EGP -   0"</formula>
    </cfRule>
    <cfRule type="cellIs" dxfId="2" priority="20" operator="lessThan">
      <formula>" EGP 0"</formula>
    </cfRule>
    <cfRule type="cellIs" dxfId="3" priority="19" operator="lessThan">
      <formula>" EGP -   "</formula>
    </cfRule>
    <cfRule type="cellIs" dxfId="2" priority="18" operator="lessThan">
      <formula>1</formula>
    </cfRule>
    <cfRule type="cellIs" dxfId="5" priority="17" operator="lessThan">
      <formula>1</formula>
    </cfRule>
    <cfRule type="cellIs" dxfId="4" priority="16" operator="lessThan">
      <formula>1</formula>
    </cfRule>
    <cfRule type="cellIs" dxfId="4" priority="15" operator="greaterThan">
      <formula>" EGP -   1"</formula>
    </cfRule>
    <cfRule type="cellIs" dxfId="2" priority="14" operator="lessThan">
      <formula>" EGP -   1"</formula>
    </cfRule>
    <cfRule type="cellIs" dxfId="4" priority="13" operator="lessThan">
      <formula>" EGP -   "</formula>
    </cfRule>
    <cfRule type="cellIs" dxfId="2" priority="12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hyperlinks>
    <hyperlink ref="B1" location="الموردين!A1" display="دوس عليا"/>
  </hyperlinks>
  <pageMargins left="0.7" right="0.7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F72"/>
  <sheetViews>
    <sheetView zoomScale="60" zoomScaleNormal="60" topLeftCell="A7" workbookViewId="0">
      <selection activeCell="E24" sqref="E24"/>
    </sheetView>
  </sheetViews>
  <sheetFormatPr defaultColWidth="8.95238095238095" defaultRowHeight="15" outlineLevelCol="5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5" width="34.8190476190476" customWidth="1"/>
    <col min="6" max="6" width="37.5142857142857" customWidth="1"/>
  </cols>
  <sheetData>
    <row r="1" ht="28.5" customHeight="1" spans="1:6">
      <c r="A1" s="52"/>
      <c r="B1" s="192" t="s">
        <v>1206</v>
      </c>
      <c r="C1" s="54" t="s">
        <v>1235</v>
      </c>
      <c r="D1" s="55" t="s">
        <v>443</v>
      </c>
      <c r="E1" s="56"/>
      <c r="F1" s="196" t="s">
        <v>443</v>
      </c>
    </row>
    <row r="2" ht="28.5" customHeight="1" spans="1:6">
      <c r="A2" s="58"/>
      <c r="B2" s="59"/>
      <c r="C2" s="60" t="s">
        <v>1236</v>
      </c>
      <c r="D2" s="61" t="s">
        <v>1243</v>
      </c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 t="s">
        <v>1244</v>
      </c>
      <c r="D4" s="61" t="str">
        <f>IF(F8=0,"متزن",IF(F8&lt;0,"مدين","دائن"))</f>
        <v>دائن</v>
      </c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6">
      <c r="A8" s="63" t="str">
        <f>IF(A1=0,"مطابق","غير مطابق")</f>
        <v>مطابق</v>
      </c>
      <c r="B8" s="59"/>
      <c r="C8" s="67">
        <f>SUM(صادق!$C$10:$C$71)</f>
        <v>35209</v>
      </c>
      <c r="D8" s="95">
        <f>SUM(صادق!$D$10:$D$71)</f>
        <v>28659</v>
      </c>
      <c r="E8" s="95">
        <f>SUM(صادق!$E$10:$E$71)</f>
        <v>0</v>
      </c>
      <c r="F8" s="96">
        <f>صادق!$F$72</f>
        <v>6550</v>
      </c>
    </row>
    <row r="9" ht="28.5" customHeight="1" spans="1:6">
      <c r="A9" s="152" t="s">
        <v>7</v>
      </c>
      <c r="B9" s="154" t="s">
        <v>11</v>
      </c>
      <c r="C9" s="179" t="s">
        <v>1191</v>
      </c>
      <c r="D9" s="179" t="s">
        <v>1190</v>
      </c>
      <c r="E9" s="180" t="s">
        <v>925</v>
      </c>
      <c r="F9" s="181" t="s">
        <v>926</v>
      </c>
    </row>
    <row r="10" ht="28.5" customHeight="1" spans="1:6">
      <c r="A10" s="156">
        <v>45742</v>
      </c>
      <c r="B10" s="194" t="s">
        <v>1245</v>
      </c>
      <c r="C10" s="191">
        <v>9715</v>
      </c>
      <c r="D10" s="191"/>
      <c r="E10" s="158"/>
      <c r="F10" s="79">
        <f>صادق!$C$10-صادق!$E$10-صادق!$D$10</f>
        <v>9715</v>
      </c>
    </row>
    <row r="11" ht="28.5" customHeight="1" spans="1:6">
      <c r="A11" s="156">
        <v>45743</v>
      </c>
      <c r="B11" s="195" t="s">
        <v>1246</v>
      </c>
      <c r="C11" s="183"/>
      <c r="D11" s="183">
        <v>4400</v>
      </c>
      <c r="E11" s="158"/>
      <c r="F11" s="79">
        <f>F10+صادق!$C$11-صادق!$D$11-صادق!$E$11</f>
        <v>5315</v>
      </c>
    </row>
    <row r="12" ht="28.5" customHeight="1" spans="1:6">
      <c r="A12" s="156">
        <v>45763</v>
      </c>
      <c r="B12" s="158" t="s">
        <v>648</v>
      </c>
      <c r="C12" s="182">
        <v>1635</v>
      </c>
      <c r="D12" s="182"/>
      <c r="E12" s="158"/>
      <c r="F12" s="79">
        <f>F11+صادق!$C$12-صادق!$D$12-صادق!$E$12</f>
        <v>6950</v>
      </c>
    </row>
    <row r="13" ht="28.5" customHeight="1" spans="1:6">
      <c r="A13" s="156">
        <v>45763</v>
      </c>
      <c r="B13" s="158" t="s">
        <v>1247</v>
      </c>
      <c r="C13" s="182"/>
      <c r="D13" s="182">
        <v>3000</v>
      </c>
      <c r="E13" s="158"/>
      <c r="F13" s="79">
        <f>F12+صادق!$C$13-صادق!$D$13-صادق!$E$13</f>
        <v>3950</v>
      </c>
    </row>
    <row r="14" ht="28.5" customHeight="1" spans="1:6">
      <c r="A14" s="156">
        <v>45775</v>
      </c>
      <c r="B14" s="158" t="s">
        <v>1248</v>
      </c>
      <c r="C14" s="182"/>
      <c r="D14" s="182">
        <v>3950</v>
      </c>
      <c r="E14" s="158"/>
      <c r="F14" s="79">
        <f>F13+صادق!$C$14-صادق!$D$14-صادق!$E$14</f>
        <v>0</v>
      </c>
    </row>
    <row r="15" ht="28.5" customHeight="1" spans="1:6">
      <c r="A15" s="156"/>
      <c r="B15" s="158" t="s">
        <v>1249</v>
      </c>
      <c r="C15" s="182">
        <v>13676</v>
      </c>
      <c r="D15" s="182"/>
      <c r="E15" s="158"/>
      <c r="F15" s="79">
        <f>F14+صادق!$C$15-صادق!$D$15-صادق!$E$15</f>
        <v>13676</v>
      </c>
    </row>
    <row r="16" ht="28.5" customHeight="1" spans="1:6">
      <c r="A16" s="156"/>
      <c r="B16" s="158"/>
      <c r="C16" s="182"/>
      <c r="D16" s="182">
        <v>13676</v>
      </c>
      <c r="E16" s="158"/>
      <c r="F16" s="79">
        <f>F15+صادق!$C$16-صادق!$D$16-صادق!$E$16</f>
        <v>0</v>
      </c>
    </row>
    <row r="17" ht="28.5" customHeight="1" spans="1:6">
      <c r="A17" s="156">
        <f t="array" ref="A17:D24">_xlfn.CHOOSECOLS(_xlfn._xlws.FILTER(الموردين!A10:E71,الموردين!B10:B71=D1,"notfound"),1,3,4,5)</f>
        <v>45810</v>
      </c>
      <c r="B17" s="158" t="str">
        <v>مصنعية ليزر لوح صاج ٦ ملي</v>
      </c>
      <c r="C17" s="182">
        <v>150</v>
      </c>
      <c r="D17" s="182">
        <v>0</v>
      </c>
      <c r="E17" s="158"/>
      <c r="F17" s="79">
        <f>F16+صادق!$C$17-صادق!$D$17-صادق!$E$17</f>
        <v>150</v>
      </c>
    </row>
    <row r="18" ht="28.5" customHeight="1" spans="1:6">
      <c r="A18" s="156">
        <v>45810</v>
      </c>
      <c r="B18" s="158" t="str">
        <v>خامة + مصنعية ليزر صاج ٣ ملي</v>
      </c>
      <c r="C18" s="182">
        <v>215</v>
      </c>
      <c r="D18" s="182">
        <v>0</v>
      </c>
      <c r="E18" s="158"/>
      <c r="F18" s="79">
        <f>F17+صادق!$C$18-صادق!$D$18-صادق!$E$18</f>
        <v>365</v>
      </c>
    </row>
    <row r="19" ht="28.5" customHeight="1" spans="1:6">
      <c r="A19" s="156">
        <v>45811</v>
      </c>
      <c r="B19" s="158" t="str">
        <v>مصنعية ليزر لوح صاج ٥ ملي</v>
      </c>
      <c r="C19" s="182">
        <v>150</v>
      </c>
      <c r="D19" s="182">
        <v>0</v>
      </c>
      <c r="E19" s="158"/>
      <c r="F19" s="79">
        <f>F18+صادق!$C$19-صادق!$D$19-صادق!$E$19</f>
        <v>515</v>
      </c>
    </row>
    <row r="20" ht="28.5" customHeight="1" spans="1:6">
      <c r="A20" s="156">
        <v>45811</v>
      </c>
      <c r="B20" s="158" t="str">
        <v>خامة + مصنعية ليزر صاج ١٠ ملي</v>
      </c>
      <c r="C20" s="182">
        <v>430</v>
      </c>
      <c r="D20" s="182">
        <v>0</v>
      </c>
      <c r="E20" s="158"/>
      <c r="F20" s="79">
        <f>F19+صادق!$C$20-صادق!$D$20-صادق!$E$20</f>
        <v>945</v>
      </c>
    </row>
    <row r="21" ht="28.5" customHeight="1" spans="1:6">
      <c r="A21" s="156">
        <v>45811</v>
      </c>
      <c r="B21" s="158" t="str">
        <v>خامة + مصنعية ليزر صاج 1 ملي</v>
      </c>
      <c r="C21" s="182">
        <v>165</v>
      </c>
      <c r="D21" s="182">
        <v>0</v>
      </c>
      <c r="E21" s="158"/>
      <c r="F21" s="79">
        <f>F20+صادق!$C$21-صادق!$D$21-صادق!$E$21</f>
        <v>1110</v>
      </c>
    </row>
    <row r="22" ht="28.5" customHeight="1" spans="1:6">
      <c r="A22" s="156">
        <v>45812</v>
      </c>
      <c r="B22" s="158" t="str">
        <v>خامة + مصنعية ليزر صاج ١٠ ملي</v>
      </c>
      <c r="C22" s="182">
        <v>255</v>
      </c>
      <c r="D22" s="182">
        <v>0</v>
      </c>
      <c r="E22" s="158"/>
      <c r="F22" s="79">
        <f>F21+صادق!$C$22-صادق!$D$22-صادق!$E$22</f>
        <v>1365</v>
      </c>
    </row>
    <row r="23" ht="28.5" customHeight="1" spans="1:6">
      <c r="A23" s="156">
        <v>45826</v>
      </c>
      <c r="B23" s="158" t="str">
        <v>حساب شهر 5</v>
      </c>
      <c r="C23" s="182">
        <v>3633</v>
      </c>
      <c r="D23" s="182">
        <v>3633</v>
      </c>
      <c r="E23" s="158"/>
      <c r="F23" s="79">
        <f>F22+صادق!$C$23-صادق!$D$23-صادق!$E$23</f>
        <v>1365</v>
      </c>
    </row>
    <row r="24" ht="28.5" customHeight="1" spans="1:6">
      <c r="A24" s="156">
        <v>45873</v>
      </c>
      <c r="B24" s="158" t="str">
        <v>شغل جديد من صادق</v>
      </c>
      <c r="C24" s="182">
        <v>5185</v>
      </c>
      <c r="D24" s="182">
        <v>0</v>
      </c>
      <c r="E24" s="158"/>
      <c r="F24" s="79">
        <f>F23+صادق!$C$24-صادق!$D$24-صادق!$E$24</f>
        <v>6550</v>
      </c>
    </row>
    <row r="25" ht="28.5" customHeight="1" spans="1:6">
      <c r="A25" s="156"/>
      <c r="B25" s="158"/>
      <c r="C25" s="182"/>
      <c r="D25" s="182"/>
      <c r="E25" s="158"/>
      <c r="F25" s="79">
        <f>F24+صادق!$C$25-صادق!$D$25-صادق!$E$25</f>
        <v>6550</v>
      </c>
    </row>
    <row r="26" ht="28.5" customHeight="1" spans="1:6">
      <c r="A26" s="156"/>
      <c r="B26" s="158"/>
      <c r="C26" s="182"/>
      <c r="D26" s="182"/>
      <c r="E26" s="158"/>
      <c r="F26" s="79">
        <f>F25+صادق!$C$26-صادق!$D$26-صادق!$E$26</f>
        <v>6550</v>
      </c>
    </row>
    <row r="27" ht="28.5" customHeight="1" spans="1:6">
      <c r="A27" s="156"/>
      <c r="B27" s="158"/>
      <c r="C27" s="182"/>
      <c r="D27" s="182"/>
      <c r="E27" s="158"/>
      <c r="F27" s="79">
        <f>F26+صادق!$C$27-صادق!$D$27-صادق!$E$27</f>
        <v>6550</v>
      </c>
    </row>
    <row r="28" ht="28.5" customHeight="1" spans="1:6">
      <c r="A28" s="156"/>
      <c r="B28" s="158"/>
      <c r="C28" s="182"/>
      <c r="D28" s="182"/>
      <c r="E28" s="158"/>
      <c r="F28" s="79">
        <f>F27+صادق!$C$28-صادق!$D$28-صادق!$E$28</f>
        <v>6550</v>
      </c>
    </row>
    <row r="29" ht="28.5" customHeight="1" spans="1:6">
      <c r="A29" s="156"/>
      <c r="B29" s="158"/>
      <c r="C29" s="182"/>
      <c r="D29" s="182"/>
      <c r="E29" s="158"/>
      <c r="F29" s="79">
        <f>F28+صادق!$C$29-صادق!$D$29-صادق!$E$29</f>
        <v>6550</v>
      </c>
    </row>
    <row r="30" ht="28.5" customHeight="1" spans="1:6">
      <c r="A30" s="156"/>
      <c r="B30" s="158"/>
      <c r="C30" s="182"/>
      <c r="D30" s="182"/>
      <c r="E30" s="158"/>
      <c r="F30" s="79">
        <f>F29+صادق!$C$30-صادق!$D$30-صادق!$E$30</f>
        <v>6550</v>
      </c>
    </row>
    <row r="31" ht="28.5" customHeight="1" spans="1:6">
      <c r="A31" s="156"/>
      <c r="B31" s="158"/>
      <c r="C31" s="182"/>
      <c r="D31" s="182"/>
      <c r="E31" s="158"/>
      <c r="F31" s="79">
        <f>F30+صادق!$C$31-صادق!$D$31-صادق!$E$31</f>
        <v>6550</v>
      </c>
    </row>
    <row r="32" ht="28.5" customHeight="1" spans="1:6">
      <c r="A32" s="156"/>
      <c r="B32" s="158"/>
      <c r="C32" s="182"/>
      <c r="D32" s="182"/>
      <c r="E32" s="158"/>
      <c r="F32" s="79">
        <f>F31+صادق!$C$32-صادق!$D$32-صادق!$E$32</f>
        <v>6550</v>
      </c>
    </row>
    <row r="33" ht="28.5" customHeight="1" spans="1:6">
      <c r="A33" s="156"/>
      <c r="B33" s="158"/>
      <c r="C33" s="182"/>
      <c r="D33" s="182"/>
      <c r="E33" s="158"/>
      <c r="F33" s="79">
        <f>F32+صادق!$C$33-صادق!$D$33-صادق!$E$33</f>
        <v>6550</v>
      </c>
    </row>
    <row r="34" ht="28.5" customHeight="1" spans="1:6">
      <c r="A34" s="156"/>
      <c r="B34" s="158"/>
      <c r="C34" s="182"/>
      <c r="D34" s="182"/>
      <c r="E34" s="158"/>
      <c r="F34" s="79">
        <f>F33+صادق!$C$34-صادق!$D$34-صادق!$E$34</f>
        <v>6550</v>
      </c>
    </row>
    <row r="35" ht="28.5" customHeight="1" spans="1:6">
      <c r="A35" s="156"/>
      <c r="B35" s="158"/>
      <c r="C35" s="182"/>
      <c r="D35" s="182"/>
      <c r="E35" s="158"/>
      <c r="F35" s="79">
        <f>F34+صادق!$C$35-صادق!$D$35-صادق!$E$35</f>
        <v>6550</v>
      </c>
    </row>
    <row r="36" ht="28.5" customHeight="1" spans="1:6">
      <c r="A36" s="156"/>
      <c r="B36" s="158"/>
      <c r="C36" s="182"/>
      <c r="D36" s="182"/>
      <c r="E36" s="158"/>
      <c r="F36" s="79">
        <f>F35+صادق!$C$36-صادق!$D$36-صادق!$E$36</f>
        <v>6550</v>
      </c>
    </row>
    <row r="37" ht="28.5" customHeight="1" spans="1:6">
      <c r="A37" s="156"/>
      <c r="B37" s="158"/>
      <c r="C37" s="182"/>
      <c r="D37" s="182"/>
      <c r="E37" s="158"/>
      <c r="F37" s="79">
        <f>F36+صادق!$C$37-صادق!$D$37-صادق!$E$37</f>
        <v>6550</v>
      </c>
    </row>
    <row r="38" ht="28.5" customHeight="1" spans="1:6">
      <c r="A38" s="156"/>
      <c r="B38" s="158"/>
      <c r="C38" s="182"/>
      <c r="D38" s="182"/>
      <c r="E38" s="158"/>
      <c r="F38" s="79">
        <f>F37+صادق!$C$38-صادق!$D$38-صادق!$E$38</f>
        <v>6550</v>
      </c>
    </row>
    <row r="39" ht="28.5" customHeight="1" spans="1:6">
      <c r="A39" s="156"/>
      <c r="B39" s="158"/>
      <c r="C39" s="182"/>
      <c r="D39" s="182"/>
      <c r="E39" s="158"/>
      <c r="F39" s="79">
        <f>F38+صادق!$C$39-صادق!$D$39-صادق!$E$39</f>
        <v>6550</v>
      </c>
    </row>
    <row r="40" ht="28.5" customHeight="1" spans="1:6">
      <c r="A40" s="156"/>
      <c r="B40" s="158"/>
      <c r="C40" s="182"/>
      <c r="D40" s="182"/>
      <c r="E40" s="158"/>
      <c r="F40" s="79">
        <f>F39+صادق!$C$40-صادق!$D$40-صادق!$E$40</f>
        <v>6550</v>
      </c>
    </row>
    <row r="41" ht="28.5" customHeight="1" spans="1:6">
      <c r="A41" s="156"/>
      <c r="B41" s="158"/>
      <c r="C41" s="182"/>
      <c r="D41" s="182"/>
      <c r="E41" s="158"/>
      <c r="F41" s="79">
        <f>F40+صادق!$C$41-صادق!$D$41-صادق!$E$41</f>
        <v>6550</v>
      </c>
    </row>
    <row r="42" ht="28.5" customHeight="1" spans="1:6">
      <c r="A42" s="156"/>
      <c r="B42" s="158"/>
      <c r="C42" s="182"/>
      <c r="D42" s="182"/>
      <c r="E42" s="158"/>
      <c r="F42" s="79">
        <f>F41+صادق!$C$42-صادق!$D$42-صادق!$E$42</f>
        <v>6550</v>
      </c>
    </row>
    <row r="43" ht="28.5" customHeight="1" spans="1:6">
      <c r="A43" s="156"/>
      <c r="B43" s="158"/>
      <c r="C43" s="182"/>
      <c r="D43" s="182"/>
      <c r="E43" s="158"/>
      <c r="F43" s="79">
        <f>F42+صادق!$C$43-صادق!$D$43-صادق!$E$43</f>
        <v>6550</v>
      </c>
    </row>
    <row r="44" ht="28.5" customHeight="1" spans="1:6">
      <c r="A44" s="156"/>
      <c r="B44" s="158"/>
      <c r="C44" s="182"/>
      <c r="D44" s="182"/>
      <c r="E44" s="158"/>
      <c r="F44" s="79">
        <f>F43+صادق!$C$44-صادق!$D$44-صادق!$E$44</f>
        <v>6550</v>
      </c>
    </row>
    <row r="45" ht="28.5" customHeight="1" spans="1:6">
      <c r="A45" s="156"/>
      <c r="B45" s="158"/>
      <c r="C45" s="182"/>
      <c r="D45" s="182"/>
      <c r="E45" s="158"/>
      <c r="F45" s="79">
        <f>F44+صادق!$C$45-صادق!$D$45-صادق!$E$45</f>
        <v>6550</v>
      </c>
    </row>
    <row r="46" ht="28.5" customHeight="1" spans="1:6">
      <c r="A46" s="156"/>
      <c r="B46" s="158"/>
      <c r="C46" s="182"/>
      <c r="D46" s="182"/>
      <c r="E46" s="158"/>
      <c r="F46" s="79">
        <f>F45+صادق!$C$46-صادق!$D$46-صادق!$E$46</f>
        <v>6550</v>
      </c>
    </row>
    <row r="47" ht="28.5" customHeight="1" spans="1:6">
      <c r="A47" s="156"/>
      <c r="B47" s="158"/>
      <c r="C47" s="182"/>
      <c r="D47" s="182"/>
      <c r="E47" s="158"/>
      <c r="F47" s="79">
        <f>F46+صادق!$C$47-صادق!$D$47-صادق!$E$47</f>
        <v>6550</v>
      </c>
    </row>
    <row r="48" ht="28.5" customHeight="1" spans="1:6">
      <c r="A48" s="156"/>
      <c r="B48" s="158"/>
      <c r="C48" s="182"/>
      <c r="D48" s="182"/>
      <c r="E48" s="158"/>
      <c r="F48" s="79">
        <f>F47+صادق!$C$48-صادق!$D$48-صادق!$E$48</f>
        <v>6550</v>
      </c>
    </row>
    <row r="49" ht="28.5" customHeight="1" spans="1:6">
      <c r="A49" s="156"/>
      <c r="B49" s="158"/>
      <c r="C49" s="182"/>
      <c r="D49" s="182"/>
      <c r="E49" s="158"/>
      <c r="F49" s="79">
        <f>F48+صادق!$C$49-صادق!$D$49-صادق!$E$49</f>
        <v>6550</v>
      </c>
    </row>
    <row r="50" ht="28.5" customHeight="1" spans="1:6">
      <c r="A50" s="156"/>
      <c r="B50" s="158"/>
      <c r="C50" s="182"/>
      <c r="D50" s="182"/>
      <c r="E50" s="158"/>
      <c r="F50" s="79">
        <f>F49+صادق!$C$50-صادق!$D$50-صادق!$E$50</f>
        <v>6550</v>
      </c>
    </row>
    <row r="51" ht="28.5" customHeight="1" spans="1:6">
      <c r="A51" s="156"/>
      <c r="B51" s="158"/>
      <c r="C51" s="182"/>
      <c r="D51" s="182"/>
      <c r="E51" s="158"/>
      <c r="F51" s="79">
        <f>F50+صادق!$C$51-صادق!$D$51-صادق!$E$51</f>
        <v>6550</v>
      </c>
    </row>
    <row r="52" ht="28.5" customHeight="1" spans="1:6">
      <c r="A52" s="156"/>
      <c r="B52" s="158"/>
      <c r="C52" s="182"/>
      <c r="D52" s="182"/>
      <c r="E52" s="158"/>
      <c r="F52" s="79">
        <f>F51+صادق!$C$52-صادق!$D$52-صادق!$E$52</f>
        <v>6550</v>
      </c>
    </row>
    <row r="53" ht="28.5" customHeight="1" spans="1:6">
      <c r="A53" s="156"/>
      <c r="B53" s="158"/>
      <c r="C53" s="182"/>
      <c r="D53" s="182"/>
      <c r="E53" s="158"/>
      <c r="F53" s="79">
        <f>F52+صادق!$C$53-صادق!$D$53-صادق!$E$53</f>
        <v>6550</v>
      </c>
    </row>
    <row r="54" ht="28.5" customHeight="1" spans="1:6">
      <c r="A54" s="156"/>
      <c r="B54" s="158"/>
      <c r="C54" s="182"/>
      <c r="D54" s="182"/>
      <c r="E54" s="158"/>
      <c r="F54" s="79">
        <f>F53+صادق!$C$54-صادق!$D$54-صادق!$E$54</f>
        <v>6550</v>
      </c>
    </row>
    <row r="55" ht="28.5" customHeight="1" spans="1:6">
      <c r="A55" s="156"/>
      <c r="B55" s="158"/>
      <c r="C55" s="182"/>
      <c r="D55" s="182"/>
      <c r="E55" s="158"/>
      <c r="F55" s="79">
        <f>F54+صادق!$C$55-صادق!$D$55-صادق!$E$55</f>
        <v>6550</v>
      </c>
    </row>
    <row r="56" ht="28.5" customHeight="1" spans="1:6">
      <c r="A56" s="156"/>
      <c r="B56" s="158"/>
      <c r="C56" s="182"/>
      <c r="D56" s="182"/>
      <c r="E56" s="158"/>
      <c r="F56" s="79">
        <f>F55+صادق!$C$56-صادق!$D$56-صادق!$E$56</f>
        <v>6550</v>
      </c>
    </row>
    <row r="57" ht="28.5" customHeight="1" spans="1:6">
      <c r="A57" s="156"/>
      <c r="B57" s="158"/>
      <c r="C57" s="182"/>
      <c r="D57" s="182"/>
      <c r="E57" s="158"/>
      <c r="F57" s="79">
        <f>F56+صادق!$C$57-صادق!$D$57-صادق!$E$57</f>
        <v>6550</v>
      </c>
    </row>
    <row r="58" ht="28.5" customHeight="1" spans="1:6">
      <c r="A58" s="156"/>
      <c r="B58" s="158"/>
      <c r="C58" s="182"/>
      <c r="D58" s="182"/>
      <c r="E58" s="158"/>
      <c r="F58" s="79">
        <f>F57+صادق!$C$58-صادق!$D$58-صادق!$E$58</f>
        <v>6550</v>
      </c>
    </row>
    <row r="59" ht="28.5" customHeight="1" spans="1:6">
      <c r="A59" s="156"/>
      <c r="B59" s="158"/>
      <c r="C59" s="182"/>
      <c r="D59" s="182"/>
      <c r="E59" s="158"/>
      <c r="F59" s="79">
        <f>F58+صادق!$C$59-صادق!$D$59-صادق!$E$59</f>
        <v>6550</v>
      </c>
    </row>
    <row r="60" ht="28.5" customHeight="1" spans="1:6">
      <c r="A60" s="156"/>
      <c r="B60" s="158"/>
      <c r="C60" s="182"/>
      <c r="D60" s="182"/>
      <c r="E60" s="158"/>
      <c r="F60" s="79">
        <f>F59+صادق!$C$60-صادق!$D$60-صادق!$E$60</f>
        <v>6550</v>
      </c>
    </row>
    <row r="61" ht="28.5" customHeight="1" spans="1:6">
      <c r="A61" s="156"/>
      <c r="B61" s="158"/>
      <c r="C61" s="182"/>
      <c r="D61" s="182"/>
      <c r="E61" s="158"/>
      <c r="F61" s="79">
        <f>F60+صادق!$C$61-صادق!$D$61-صادق!$E$61</f>
        <v>6550</v>
      </c>
    </row>
    <row r="62" ht="28.5" customHeight="1" spans="1:6">
      <c r="A62" s="156"/>
      <c r="B62" s="158"/>
      <c r="C62" s="182"/>
      <c r="D62" s="182"/>
      <c r="E62" s="158"/>
      <c r="F62" s="79">
        <f>F61+صادق!$C$62-صادق!$D$62-صادق!$E$62</f>
        <v>6550</v>
      </c>
    </row>
    <row r="63" ht="28.5" customHeight="1" spans="1:6">
      <c r="A63" s="156"/>
      <c r="B63" s="158"/>
      <c r="C63" s="182"/>
      <c r="D63" s="182"/>
      <c r="E63" s="158"/>
      <c r="F63" s="79">
        <f>F62+صادق!$C$63-صادق!$D$63-صادق!$E$63</f>
        <v>6550</v>
      </c>
    </row>
    <row r="64" ht="28.5" customHeight="1" spans="1:6">
      <c r="A64" s="156"/>
      <c r="B64" s="158"/>
      <c r="C64" s="182"/>
      <c r="D64" s="182"/>
      <c r="E64" s="158"/>
      <c r="F64" s="79">
        <f>F63+صادق!$C$64-صادق!$D$64-صادق!$E$64</f>
        <v>6550</v>
      </c>
    </row>
    <row r="65" ht="28.5" customHeight="1" spans="1:6">
      <c r="A65" s="156"/>
      <c r="B65" s="158"/>
      <c r="C65" s="182"/>
      <c r="D65" s="182"/>
      <c r="E65" s="158"/>
      <c r="F65" s="79">
        <f>F64+صادق!$C$65-صادق!$D$65-صادق!$E$65</f>
        <v>6550</v>
      </c>
    </row>
    <row r="66" ht="28.5" customHeight="1" spans="1:6">
      <c r="A66" s="156"/>
      <c r="B66" s="158"/>
      <c r="C66" s="182"/>
      <c r="D66" s="182"/>
      <c r="E66" s="158"/>
      <c r="F66" s="79">
        <f>F65+صادق!$C$66-صادق!$D$66-صادق!$E$66</f>
        <v>6550</v>
      </c>
    </row>
    <row r="67" ht="28.5" customHeight="1" spans="1:6">
      <c r="A67" s="156"/>
      <c r="B67" s="158"/>
      <c r="C67" s="182"/>
      <c r="D67" s="182"/>
      <c r="E67" s="158"/>
      <c r="F67" s="79">
        <f>F66+صادق!$C$67-صادق!$D$67-صادق!$E$67</f>
        <v>6550</v>
      </c>
    </row>
    <row r="68" ht="28.5" customHeight="1" spans="1:6">
      <c r="A68" s="156"/>
      <c r="B68" s="158"/>
      <c r="C68" s="182"/>
      <c r="D68" s="182"/>
      <c r="E68" s="158"/>
      <c r="F68" s="79">
        <f>F67+صادق!$C$68-صادق!$D$68-صادق!$E$68</f>
        <v>6550</v>
      </c>
    </row>
    <row r="69" ht="28.5" customHeight="1" spans="1:6">
      <c r="A69" s="156"/>
      <c r="B69" s="158"/>
      <c r="C69" s="182"/>
      <c r="D69" s="182"/>
      <c r="E69" s="158"/>
      <c r="F69" s="79">
        <f>F68+صادق!$C$69-صادق!$D$69-صادق!$E$69</f>
        <v>6550</v>
      </c>
    </row>
    <row r="70" ht="29.25" customHeight="1" spans="1:6">
      <c r="A70" s="168"/>
      <c r="B70" s="184"/>
      <c r="C70" s="185"/>
      <c r="D70" s="185"/>
      <c r="E70" s="158"/>
      <c r="F70" s="79">
        <f>F69+صادق!$C$70-صادق!$D$70-صادق!$E$70</f>
        <v>6550</v>
      </c>
    </row>
    <row r="71" ht="29.25" customHeight="1" spans="1:6">
      <c r="A71" s="186"/>
      <c r="B71" s="187"/>
      <c r="C71" s="188"/>
      <c r="D71" s="188"/>
      <c r="E71" s="188"/>
      <c r="F71" s="79">
        <f>F70+صادق!$C$71-صادق!$D$71-صادق!$E$71</f>
        <v>6550</v>
      </c>
    </row>
    <row r="72" ht="29.25" customHeight="1" spans="1:6">
      <c r="A72" s="189" t="s">
        <v>1167</v>
      </c>
      <c r="B72" s="189"/>
      <c r="C72" s="190">
        <f>SUBTOTAL(109,صادق!$C$10:$C$71)</f>
        <v>35209</v>
      </c>
      <c r="D72" s="190">
        <f>SUBTOTAL(109,صادق!$D$10:$D$71)</f>
        <v>28659</v>
      </c>
      <c r="E72" s="190">
        <f>SUBTOTAL(109,صادق!$E$10:$E$71)</f>
        <v>0</v>
      </c>
      <c r="F72" s="190">
        <f>صادق!$C$72-صادق!$D$72-صادق!$E$72</f>
        <v>6550</v>
      </c>
    </row>
  </sheetData>
  <conditionalFormatting sqref="F10">
    <cfRule type="cellIs" dxfId="2" priority="11" operator="greaterThan">
      <formula>" EGP 100"</formula>
    </cfRule>
  </conditionalFormatting>
  <conditionalFormatting sqref="F10:F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B1" location="الموردين!A1" display="دوس عليا"/>
    <hyperlink ref="F1" location="الموردين!A1" display="صادق"/>
  </hyperlinks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F72"/>
  <sheetViews>
    <sheetView zoomScale="60" zoomScaleNormal="60" topLeftCell="A11" workbookViewId="0">
      <selection activeCell="E6" sqref="E6"/>
    </sheetView>
  </sheetViews>
  <sheetFormatPr defaultColWidth="8.95238095238095" defaultRowHeight="15" outlineLevelCol="5"/>
  <cols>
    <col min="1" max="1" width="29.4190476190476" customWidth="1"/>
    <col min="2" max="2" width="75.5142857142857" customWidth="1"/>
    <col min="3" max="3" width="31.752380952381" customWidth="1"/>
    <col min="4" max="4" width="52.5904761904762" customWidth="1"/>
    <col min="5" max="5" width="34.8190476190476" customWidth="1"/>
    <col min="6" max="6" width="37.5142857142857" customWidth="1"/>
  </cols>
  <sheetData>
    <row r="1" ht="28.5" customHeight="1" spans="1:6">
      <c r="A1" s="52"/>
      <c r="B1" s="192" t="s">
        <v>1206</v>
      </c>
      <c r="C1" s="54" t="s">
        <v>1235</v>
      </c>
      <c r="D1" s="193" t="s">
        <v>1211</v>
      </c>
      <c r="E1" s="56"/>
      <c r="F1" s="94"/>
    </row>
    <row r="2" ht="28.5" customHeight="1" spans="1:6">
      <c r="A2" s="58"/>
      <c r="B2" s="59"/>
      <c r="C2" s="60" t="s">
        <v>1236</v>
      </c>
      <c r="D2" s="61" t="s">
        <v>1250</v>
      </c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 t="s">
        <v>1244</v>
      </c>
      <c r="D4" s="61" t="str">
        <f>IF(F8=0,"متزن",IF(F8&lt;0,"مدين","دائن"))</f>
        <v>دائن</v>
      </c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91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6">
      <c r="A8" s="63" t="str">
        <f>IF(A1=0,"مطابق","غير مطابق")</f>
        <v>مطابق</v>
      </c>
      <c r="B8" s="59"/>
      <c r="C8" s="67">
        <f>SUM('الوطنية '!$C$10:$C$71)</f>
        <v>59823</v>
      </c>
      <c r="D8" s="95">
        <f>SUM('الوطنية '!$D$10:$D$71)</f>
        <v>57930</v>
      </c>
      <c r="E8" s="95">
        <f>SUM('الوطنية '!$E$10:$E$71)</f>
        <v>215</v>
      </c>
      <c r="F8" s="96">
        <f>'الوطنية '!$F$72</f>
        <v>1678</v>
      </c>
    </row>
    <row r="9" ht="28.5" customHeight="1" spans="1:6">
      <c r="A9" s="152" t="s">
        <v>7</v>
      </c>
      <c r="B9" s="154" t="s">
        <v>11</v>
      </c>
      <c r="C9" s="179" t="s">
        <v>1191</v>
      </c>
      <c r="D9" s="179" t="s">
        <v>1190</v>
      </c>
      <c r="E9" s="180" t="s">
        <v>925</v>
      </c>
      <c r="F9" s="181" t="s">
        <v>926</v>
      </c>
    </row>
    <row r="10" ht="28.5" customHeight="1" spans="1:6">
      <c r="A10" s="156">
        <v>45742</v>
      </c>
      <c r="B10" s="194" t="s">
        <v>1251</v>
      </c>
      <c r="C10" s="191">
        <v>16450</v>
      </c>
      <c r="D10" s="182"/>
      <c r="E10" s="158"/>
      <c r="F10" s="79">
        <f>'الوطنية '!$C$10-'الوطنية '!$D$10-'الوطنية '!$E$10</f>
        <v>16450</v>
      </c>
    </row>
    <row r="11" ht="28.5" customHeight="1" spans="1:6">
      <c r="A11" s="156">
        <v>45743</v>
      </c>
      <c r="B11" s="195" t="s">
        <v>1246</v>
      </c>
      <c r="C11" s="183"/>
      <c r="D11" s="183">
        <v>6200</v>
      </c>
      <c r="E11" s="158"/>
      <c r="F11" s="79">
        <f>F10+'الوطنية '!$C$11-'الوطنية '!$D$11-'الوطنية '!$E$11</f>
        <v>10250</v>
      </c>
    </row>
    <row r="12" ht="28.5" customHeight="1" spans="1:6">
      <c r="A12" s="156">
        <v>45743</v>
      </c>
      <c r="B12" s="158" t="s">
        <v>1252</v>
      </c>
      <c r="C12" s="182">
        <v>3960</v>
      </c>
      <c r="D12" s="182"/>
      <c r="E12" s="158"/>
      <c r="F12" s="79">
        <f>F11+'الوطنية '!$C$12-'الوطنية '!$D$12-'الوطنية '!$E$12</f>
        <v>14210</v>
      </c>
    </row>
    <row r="13" ht="28.5" customHeight="1" spans="1:6">
      <c r="A13" s="156">
        <v>45754</v>
      </c>
      <c r="B13" s="158" t="s">
        <v>1253</v>
      </c>
      <c r="C13" s="182"/>
      <c r="D13" s="182">
        <v>14000</v>
      </c>
      <c r="E13" s="158"/>
      <c r="F13" s="79">
        <f>F12+'الوطنية '!$C$13-'الوطنية '!$D$13-'الوطنية '!$E$13</f>
        <v>210</v>
      </c>
    </row>
    <row r="14" ht="28.5" customHeight="1" spans="1:6">
      <c r="A14" s="156">
        <v>45754</v>
      </c>
      <c r="B14" s="158" t="s">
        <v>559</v>
      </c>
      <c r="C14" s="182">
        <v>1350</v>
      </c>
      <c r="D14" s="182">
        <v>1350</v>
      </c>
      <c r="E14" s="158"/>
      <c r="F14" s="79">
        <f>F13+'الوطنية '!$C$14-'الوطنية '!$D$14-'الوطنية '!$E$14</f>
        <v>210</v>
      </c>
    </row>
    <row r="15" ht="28.5" customHeight="1" spans="1:6">
      <c r="A15" s="156">
        <v>45754</v>
      </c>
      <c r="B15" s="158" t="s">
        <v>1254</v>
      </c>
      <c r="C15" s="182"/>
      <c r="D15" s="182">
        <v>210</v>
      </c>
      <c r="E15" s="158"/>
      <c r="F15" s="79">
        <f>F14+'الوطنية '!$C$15-'الوطنية '!$D$15-'الوطنية '!$E$15</f>
        <v>0</v>
      </c>
    </row>
    <row r="16" ht="28.5" customHeight="1" spans="1:6">
      <c r="A16" s="156">
        <v>45764</v>
      </c>
      <c r="B16" s="158" t="s">
        <v>1255</v>
      </c>
      <c r="C16" s="182">
        <v>2430</v>
      </c>
      <c r="D16" s="182"/>
      <c r="E16" s="158"/>
      <c r="F16" s="79">
        <f>F15+'الوطنية '!$C$16-'الوطنية '!$D$16-'الوطنية '!$E$16</f>
        <v>2430</v>
      </c>
    </row>
    <row r="17" ht="28.5" customHeight="1" spans="1:6">
      <c r="A17" s="156">
        <v>45764</v>
      </c>
      <c r="B17" s="158" t="s">
        <v>1256</v>
      </c>
      <c r="C17" s="182">
        <v>400</v>
      </c>
      <c r="D17" s="182"/>
      <c r="E17" s="158"/>
      <c r="F17" s="79">
        <f>F16+'الوطنية '!$C$17-'الوطنية '!$D$17-'الوطنية '!$E$17</f>
        <v>2830</v>
      </c>
    </row>
    <row r="18" ht="28.5" customHeight="1" spans="1:6">
      <c r="A18" s="156">
        <v>45767</v>
      </c>
      <c r="B18" s="158" t="s">
        <v>1257</v>
      </c>
      <c r="C18" s="182">
        <v>200</v>
      </c>
      <c r="D18" s="182"/>
      <c r="E18" s="158"/>
      <c r="F18" s="79">
        <f>F17+'الوطنية '!$C$18-'الوطنية '!$D$18-'الوطنية '!$E$18</f>
        <v>3030</v>
      </c>
    </row>
    <row r="19" ht="28.5" customHeight="1" spans="1:6">
      <c r="A19" s="156">
        <v>45767</v>
      </c>
      <c r="B19" s="158" t="s">
        <v>1258</v>
      </c>
      <c r="C19" s="182"/>
      <c r="D19" s="182">
        <v>2550</v>
      </c>
      <c r="E19" s="158"/>
      <c r="F19" s="79">
        <f>F18+'الوطنية '!$C$19-'الوطنية '!$D$19-'الوطنية '!$E$19</f>
        <v>480</v>
      </c>
    </row>
    <row r="20" ht="28.5" customHeight="1" spans="1:6">
      <c r="A20" s="156">
        <v>45771</v>
      </c>
      <c r="B20" s="158" t="s">
        <v>1259</v>
      </c>
      <c r="C20" s="182">
        <v>400</v>
      </c>
      <c r="D20" s="182"/>
      <c r="E20" s="158"/>
      <c r="F20" s="79">
        <f>F19+'الوطنية '!$C$20-'الوطنية '!$D$20-'الوطنية '!$E$20</f>
        <v>880</v>
      </c>
    </row>
    <row r="21" ht="28.5" customHeight="1" spans="1:6">
      <c r="A21" s="156">
        <v>45771</v>
      </c>
      <c r="B21" s="158" t="s">
        <v>1260</v>
      </c>
      <c r="C21" s="182">
        <v>100</v>
      </c>
      <c r="D21" s="183"/>
      <c r="E21" s="158"/>
      <c r="F21" s="79">
        <f>F20+'الوطنية '!$C$21-'الوطنية '!$D$21-'الوطنية '!$E$21</f>
        <v>980</v>
      </c>
    </row>
    <row r="22" ht="28.5" customHeight="1" spans="1:6">
      <c r="A22" s="156">
        <v>45771</v>
      </c>
      <c r="B22" s="158" t="s">
        <v>1261</v>
      </c>
      <c r="C22" s="182">
        <v>2400</v>
      </c>
      <c r="D22" s="182"/>
      <c r="E22" s="158"/>
      <c r="F22" s="79">
        <f>F21+'الوطنية '!$C$22-'الوطنية '!$D$22-'الوطنية '!$E$22</f>
        <v>3380</v>
      </c>
    </row>
    <row r="23" ht="28.5" customHeight="1" spans="1:6">
      <c r="A23" s="156">
        <v>45771</v>
      </c>
      <c r="B23" s="158" t="s">
        <v>1262</v>
      </c>
      <c r="C23" s="182">
        <v>900</v>
      </c>
      <c r="D23" s="182"/>
      <c r="E23" s="158"/>
      <c r="F23" s="79">
        <f>F22+'الوطنية '!$C$23-'الوطنية '!$D$23-'الوطنية '!$E$23</f>
        <v>4280</v>
      </c>
    </row>
    <row r="24" ht="28.5" customHeight="1" spans="1:6">
      <c r="A24" s="156"/>
      <c r="B24" s="158" t="s">
        <v>1263</v>
      </c>
      <c r="C24" s="182">
        <v>535</v>
      </c>
      <c r="D24" s="182"/>
      <c r="E24" s="158"/>
      <c r="F24" s="79">
        <f>F23+'الوطنية '!$C$24-'الوطنية '!$D$24-'الوطنية '!$E$24</f>
        <v>4815</v>
      </c>
    </row>
    <row r="25" ht="28.5" customHeight="1" spans="1:6">
      <c r="A25" s="156"/>
      <c r="B25" s="158" t="s">
        <v>1264</v>
      </c>
      <c r="C25" s="182">
        <v>200</v>
      </c>
      <c r="D25" s="182"/>
      <c r="E25" s="158"/>
      <c r="F25" s="79">
        <f>F24+'الوطنية '!$C$25-'الوطنية '!$D$25-'الوطنية '!$E$25</f>
        <v>5015</v>
      </c>
    </row>
    <row r="26" ht="28.5" customHeight="1" spans="1:6">
      <c r="A26" s="156"/>
      <c r="B26" s="158" t="s">
        <v>1265</v>
      </c>
      <c r="C26" s="182">
        <v>200</v>
      </c>
      <c r="D26" s="182"/>
      <c r="E26" s="158"/>
      <c r="F26" s="79">
        <f>F25+'الوطنية '!$C$26-'الوطنية '!$D$26-'الوطنية '!$E$26</f>
        <v>5215</v>
      </c>
    </row>
    <row r="27" ht="28.5" customHeight="1" spans="1:6">
      <c r="A27" s="156"/>
      <c r="B27" s="158" t="s">
        <v>1266</v>
      </c>
      <c r="C27" s="182">
        <v>300</v>
      </c>
      <c r="D27" s="182"/>
      <c r="E27" s="158"/>
      <c r="F27" s="79">
        <f>F26+'الوطنية '!$C$27-'الوطنية '!$D$27-'الوطنية '!$E$27</f>
        <v>5515</v>
      </c>
    </row>
    <row r="28" ht="28.5" customHeight="1" spans="1:6">
      <c r="A28" s="156"/>
      <c r="B28" s="158" t="s">
        <v>1267</v>
      </c>
      <c r="C28" s="182">
        <v>220</v>
      </c>
      <c r="D28" s="182">
        <v>220</v>
      </c>
      <c r="E28" s="158"/>
      <c r="F28" s="79">
        <f>F27+'الوطنية '!$C$28-'الوطنية '!$D$28-'الوطنية '!$E$28</f>
        <v>5515</v>
      </c>
    </row>
    <row r="29" ht="28.5" customHeight="1" spans="1:6">
      <c r="A29" s="156"/>
      <c r="B29" s="158"/>
      <c r="C29" s="182"/>
      <c r="D29" s="182">
        <v>5300</v>
      </c>
      <c r="E29" s="158">
        <v>215</v>
      </c>
      <c r="F29" s="79">
        <f>F28+'الوطنية '!$C$29-'الوطنية '!$D$29-'الوطنية '!$E$29</f>
        <v>0</v>
      </c>
    </row>
    <row r="30" ht="28.5" customHeight="1" spans="1:6">
      <c r="A30" s="156"/>
      <c r="B30" s="158"/>
      <c r="C30" s="182"/>
      <c r="D30" s="182"/>
      <c r="E30" s="158"/>
      <c r="F30" s="79">
        <f>F29+'الوطنية '!$C$30-'الوطنية '!$D$30-'الوطنية '!$E$30</f>
        <v>0</v>
      </c>
    </row>
    <row r="31" ht="28.5" customHeight="1" spans="1:6">
      <c r="A31" s="156">
        <v>45793</v>
      </c>
      <c r="B31" s="158" t="s">
        <v>1268</v>
      </c>
      <c r="C31" s="182">
        <v>11500</v>
      </c>
      <c r="D31" s="182"/>
      <c r="E31" s="158"/>
      <c r="F31" s="79">
        <f>F30+'الوطنية '!$C$31-'الوطنية '!$D$31-'الوطنية '!$E$31</f>
        <v>11500</v>
      </c>
    </row>
    <row r="32" ht="28.5" customHeight="1" spans="1:6">
      <c r="A32" s="156">
        <v>45798</v>
      </c>
      <c r="B32" s="158"/>
      <c r="C32" s="182"/>
      <c r="D32" s="182">
        <v>11500</v>
      </c>
      <c r="E32" s="158"/>
      <c r="F32" s="79">
        <f>F31+'الوطنية '!$C$32-'الوطنية '!$D$32-'الوطنية '!$E$32</f>
        <v>0</v>
      </c>
    </row>
    <row r="33" ht="28.5" customHeight="1" spans="1:6">
      <c r="A33" s="156">
        <f t="array" ref="A33:D42">_xlfn.CHOOSECOLS(_xlfn._xlws.FILTER(الموردين!A10:E71,الموردين!B10:B71=D1,"notfound"),1,3,4,5)</f>
        <v>45823</v>
      </c>
      <c r="B33" s="158" t="str">
        <v>تقطيع لي 4*2 ملم 2000</v>
      </c>
      <c r="C33" s="182">
        <v>2000</v>
      </c>
      <c r="D33" s="182">
        <v>0</v>
      </c>
      <c r="E33" s="158"/>
      <c r="F33" s="79">
        <f>F32+'الوطنية '!$C$33-'الوطنية '!$D$33-'الوطنية '!$E$33</f>
        <v>2000</v>
      </c>
    </row>
    <row r="34" ht="28.5" customHeight="1" spans="1:6">
      <c r="A34" s="156">
        <v>45823</v>
      </c>
      <c r="B34" s="158" t="str">
        <v>تقطيع لي 2*2 ملم حديد 100</v>
      </c>
      <c r="C34" s="182">
        <v>100</v>
      </c>
      <c r="D34" s="182">
        <v>0</v>
      </c>
      <c r="E34" s="158"/>
      <c r="F34" s="79">
        <f>F33+'الوطنية '!$C$34-'الوطنية '!$D$34-'الوطنية '!$E$34</f>
        <v>2100</v>
      </c>
    </row>
    <row r="35" ht="28.5" customHeight="1" spans="1:6">
      <c r="A35" s="156">
        <v>45824</v>
      </c>
      <c r="B35" s="158" t="str">
        <v>تقطيع لي 2*2 ملم حديد 800</v>
      </c>
      <c r="C35" s="182">
        <v>800</v>
      </c>
      <c r="D35" s="182">
        <v>0</v>
      </c>
      <c r="E35" s="158"/>
      <c r="F35" s="79">
        <f>F34+'الوطنية '!$C$35-'الوطنية '!$D$35-'الوطنية '!$E$35</f>
        <v>2900</v>
      </c>
    </row>
    <row r="36" ht="28.5" customHeight="1" spans="1:6">
      <c r="A36" s="156">
        <v>45824</v>
      </c>
      <c r="B36" s="158" t="str">
        <v>مواسي 304 عيار 19 ملم 1.25 سمك</v>
      </c>
      <c r="C36" s="182">
        <v>550</v>
      </c>
      <c r="D36" s="182">
        <v>550</v>
      </c>
      <c r="E36" s="158"/>
      <c r="F36" s="79">
        <f>F35+'الوطنية '!$C$36-'الوطنية '!$D$36-'الوطنية '!$E$36</f>
        <v>2900</v>
      </c>
    </row>
    <row r="37" ht="28.5" customHeight="1" spans="1:6">
      <c r="A37" s="156">
        <v>45824</v>
      </c>
      <c r="B37" s="158" t="str">
        <v>مواسي 304 عيار 25 ملم 1.25 سمك</v>
      </c>
      <c r="C37" s="182">
        <v>750</v>
      </c>
      <c r="D37" s="182">
        <v>750</v>
      </c>
      <c r="E37" s="158"/>
      <c r="F37" s="79">
        <f>F36+'الوطنية '!$C$37-'الوطنية '!$D$37-'الوطنية '!$E$37</f>
        <v>2900</v>
      </c>
    </row>
    <row r="38" ht="28.5" customHeight="1" spans="1:6">
      <c r="A38" s="156">
        <v>45824</v>
      </c>
      <c r="B38" s="158" t="str">
        <v>حساب قديم</v>
      </c>
      <c r="C38" s="182">
        <v>2306</v>
      </c>
      <c r="D38" s="182">
        <v>0</v>
      </c>
      <c r="E38" s="158"/>
      <c r="F38" s="79">
        <f>F37+'الوطنية '!$C$38-'الوطنية '!$D$38-'الوطنية '!$E$38</f>
        <v>5206</v>
      </c>
    </row>
    <row r="39" ht="28.5" customHeight="1" spans="1:6">
      <c r="A39" s="156">
        <v>45838</v>
      </c>
      <c r="B39" s="158" t="str">
        <v>مصنع</v>
      </c>
      <c r="C39" s="182">
        <v>6794</v>
      </c>
      <c r="D39" s="182">
        <v>8000</v>
      </c>
      <c r="E39" s="158"/>
      <c r="F39" s="79">
        <f>F38+'الوطنية '!$C$39-'الوطنية '!$D$39-'الوطنية '!$E$39</f>
        <v>4000</v>
      </c>
    </row>
    <row r="40" ht="28.5" customHeight="1" spans="1:6">
      <c r="A40" s="156">
        <v>45844</v>
      </c>
      <c r="B40" s="158" t="str">
        <v>بداية حساب جديد</v>
      </c>
      <c r="C40" s="182">
        <v>3379</v>
      </c>
      <c r="D40" s="182">
        <v>0</v>
      </c>
      <c r="E40" s="158"/>
      <c r="F40" s="79">
        <f>F39+'الوطنية '!$C$40-'الوطنية '!$D$40-'الوطنية '!$E$40</f>
        <v>7379</v>
      </c>
    </row>
    <row r="41" ht="28.5" customHeight="1" spans="1:6">
      <c r="A41" s="156">
        <v>45872</v>
      </c>
      <c r="B41" s="158" t="str">
        <v>الوطنية</v>
      </c>
      <c r="C41" s="182">
        <v>1599</v>
      </c>
      <c r="D41" s="182">
        <v>0</v>
      </c>
      <c r="E41" s="158"/>
      <c r="F41" s="79">
        <f>F40+'الوطنية '!$C$41-'الوطنية '!$D$41-'الوطنية '!$E$41</f>
        <v>8978</v>
      </c>
    </row>
    <row r="42" ht="28.5" customHeight="1" spans="1:6">
      <c r="A42" s="156">
        <v>45872</v>
      </c>
      <c r="B42" s="158" t="str">
        <v>جزء من الحساب</v>
      </c>
      <c r="C42" s="182">
        <v>0</v>
      </c>
      <c r="D42" s="182">
        <v>7300</v>
      </c>
      <c r="E42" s="158"/>
      <c r="F42" s="79">
        <f>F41+'الوطنية '!$C$42-'الوطنية '!$D$42-'الوطنية '!$E$42</f>
        <v>1678</v>
      </c>
    </row>
    <row r="43" ht="28.5" customHeight="1" spans="1:6">
      <c r="A43" s="156"/>
      <c r="B43" s="158"/>
      <c r="C43" s="182"/>
      <c r="D43" s="182"/>
      <c r="E43" s="158"/>
      <c r="F43" s="79">
        <f>F42+'الوطنية '!$C$43-'الوطنية '!$D$43-'الوطنية '!$E$43</f>
        <v>1678</v>
      </c>
    </row>
    <row r="44" ht="28.5" customHeight="1" spans="1:6">
      <c r="A44" s="156"/>
      <c r="B44" s="158"/>
      <c r="C44" s="182"/>
      <c r="D44" s="182"/>
      <c r="E44" s="158"/>
      <c r="F44" s="79">
        <f>F43+'الوطنية '!$C$44-'الوطنية '!$D$44-'الوطنية '!$E$44</f>
        <v>1678</v>
      </c>
    </row>
    <row r="45" ht="28.5" customHeight="1" spans="1:6">
      <c r="A45" s="156"/>
      <c r="B45" s="158"/>
      <c r="C45" s="182"/>
      <c r="D45" s="182"/>
      <c r="E45" s="158"/>
      <c r="F45" s="79">
        <f>F44+'الوطنية '!$C$45-'الوطنية '!$D$45-'الوطنية '!$E$45</f>
        <v>1678</v>
      </c>
    </row>
    <row r="46" ht="28.5" customHeight="1" spans="1:6">
      <c r="A46" s="156"/>
      <c r="B46" s="158"/>
      <c r="C46" s="182"/>
      <c r="D46" s="182"/>
      <c r="E46" s="158"/>
      <c r="F46" s="79">
        <f>F45+'الوطنية '!$C$46-'الوطنية '!$D$46-'الوطنية '!$E$46</f>
        <v>1678</v>
      </c>
    </row>
    <row r="47" ht="28.5" customHeight="1" spans="1:6">
      <c r="A47" s="156"/>
      <c r="B47" s="158"/>
      <c r="C47" s="182"/>
      <c r="D47" s="182"/>
      <c r="E47" s="158"/>
      <c r="F47" s="79">
        <f>F46+'الوطنية '!$C$47-'الوطنية '!$D$47-'الوطنية '!$E$47</f>
        <v>1678</v>
      </c>
    </row>
    <row r="48" ht="28.5" customHeight="1" spans="1:6">
      <c r="A48" s="156"/>
      <c r="B48" s="158"/>
      <c r="C48" s="182"/>
      <c r="D48" s="182"/>
      <c r="E48" s="158"/>
      <c r="F48" s="79">
        <f>F47+'الوطنية '!$C$48-'الوطنية '!$D$48-'الوطنية '!$E$48</f>
        <v>1678</v>
      </c>
    </row>
    <row r="49" ht="28.5" customHeight="1" spans="1:6">
      <c r="A49" s="156"/>
      <c r="B49" s="158"/>
      <c r="C49" s="182"/>
      <c r="D49" s="182"/>
      <c r="E49" s="158"/>
      <c r="F49" s="79">
        <f>F48+'الوطنية '!$C$49-'الوطنية '!$D$49-'الوطنية '!$E$49</f>
        <v>1678</v>
      </c>
    </row>
    <row r="50" ht="28.5" customHeight="1" spans="1:6">
      <c r="A50" s="156"/>
      <c r="B50" s="158"/>
      <c r="C50" s="182"/>
      <c r="D50" s="182"/>
      <c r="E50" s="158"/>
      <c r="F50" s="79">
        <f>F49+'الوطنية '!$C$50-'الوطنية '!$D$50-'الوطنية '!$E$50</f>
        <v>1678</v>
      </c>
    </row>
    <row r="51" ht="28.5" customHeight="1" spans="1:6">
      <c r="A51" s="156"/>
      <c r="B51" s="158"/>
      <c r="C51" s="182"/>
      <c r="D51" s="182"/>
      <c r="E51" s="158"/>
      <c r="F51" s="79">
        <f>F50+'الوطنية '!$C$51-'الوطنية '!$D$51-'الوطنية '!$E$51</f>
        <v>1678</v>
      </c>
    </row>
    <row r="52" ht="28.5" customHeight="1" spans="1:6">
      <c r="A52" s="156"/>
      <c r="B52" s="158"/>
      <c r="C52" s="182"/>
      <c r="D52" s="182"/>
      <c r="E52" s="158"/>
      <c r="F52" s="79">
        <f>F51+'الوطنية '!$C$52-'الوطنية '!$D$52-'الوطنية '!$E$52</f>
        <v>1678</v>
      </c>
    </row>
    <row r="53" ht="28.5" customHeight="1" spans="1:6">
      <c r="A53" s="156"/>
      <c r="B53" s="158"/>
      <c r="C53" s="182"/>
      <c r="D53" s="182"/>
      <c r="E53" s="158"/>
      <c r="F53" s="79">
        <f>F52+'الوطنية '!$C$53-'الوطنية '!$D$53-'الوطنية '!$E$53</f>
        <v>1678</v>
      </c>
    </row>
    <row r="54" ht="28.5" customHeight="1" spans="1:6">
      <c r="A54" s="156"/>
      <c r="B54" s="158"/>
      <c r="C54" s="182"/>
      <c r="D54" s="182"/>
      <c r="E54" s="158"/>
      <c r="F54" s="79">
        <f>F53+'الوطنية '!$C$54-'الوطنية '!$D$54-'الوطنية '!$E$54</f>
        <v>1678</v>
      </c>
    </row>
    <row r="55" ht="28.5" customHeight="1" spans="1:6">
      <c r="A55" s="156"/>
      <c r="B55" s="158"/>
      <c r="C55" s="182"/>
      <c r="D55" s="182"/>
      <c r="E55" s="158"/>
      <c r="F55" s="79">
        <f>F54+'الوطنية '!$C$55-'الوطنية '!$D$55-'الوطنية '!$E$55</f>
        <v>1678</v>
      </c>
    </row>
    <row r="56" ht="28.5" customHeight="1" spans="1:6">
      <c r="A56" s="156"/>
      <c r="B56" s="158"/>
      <c r="C56" s="182"/>
      <c r="D56" s="182"/>
      <c r="E56" s="158"/>
      <c r="F56" s="79">
        <f>F55+'الوطنية '!$C$56-'الوطنية '!$D$56-'الوطنية '!$E$56</f>
        <v>1678</v>
      </c>
    </row>
    <row r="57" ht="28.5" customHeight="1" spans="1:6">
      <c r="A57" s="156"/>
      <c r="B57" s="158"/>
      <c r="C57" s="182"/>
      <c r="D57" s="182"/>
      <c r="E57" s="158"/>
      <c r="F57" s="79">
        <f>F56+'الوطنية '!$C$57-'الوطنية '!$D$57-'الوطنية '!$E$57</f>
        <v>1678</v>
      </c>
    </row>
    <row r="58" ht="28.5" customHeight="1" spans="1:6">
      <c r="A58" s="156"/>
      <c r="B58" s="158"/>
      <c r="C58" s="182"/>
      <c r="D58" s="182"/>
      <c r="E58" s="158"/>
      <c r="F58" s="79">
        <f>F57+'الوطنية '!$C$58-'الوطنية '!$D$58-'الوطنية '!$E$58</f>
        <v>1678</v>
      </c>
    </row>
    <row r="59" ht="28.5" customHeight="1" spans="1:6">
      <c r="A59" s="156"/>
      <c r="B59" s="158"/>
      <c r="C59" s="182"/>
      <c r="D59" s="182"/>
      <c r="E59" s="158"/>
      <c r="F59" s="79">
        <f>F58+'الوطنية '!$C$59-'الوطنية '!$D$59-'الوطنية '!$E$59</f>
        <v>1678</v>
      </c>
    </row>
    <row r="60" ht="28.5" customHeight="1" spans="1:6">
      <c r="A60" s="156"/>
      <c r="B60" s="158"/>
      <c r="C60" s="182"/>
      <c r="D60" s="182"/>
      <c r="E60" s="158"/>
      <c r="F60" s="79">
        <f>F59+'الوطنية '!$C$60-'الوطنية '!$D$60-'الوطنية '!$E$60</f>
        <v>1678</v>
      </c>
    </row>
    <row r="61" ht="28.5" customHeight="1" spans="1:6">
      <c r="A61" s="156"/>
      <c r="B61" s="158"/>
      <c r="C61" s="182"/>
      <c r="D61" s="182"/>
      <c r="E61" s="158"/>
      <c r="F61" s="79">
        <f>F60+'الوطنية '!$C$61-'الوطنية '!$D$61-'الوطنية '!$E$61</f>
        <v>1678</v>
      </c>
    </row>
    <row r="62" ht="28.5" customHeight="1" spans="1:6">
      <c r="A62" s="156"/>
      <c r="B62" s="158"/>
      <c r="C62" s="182"/>
      <c r="D62" s="182"/>
      <c r="E62" s="158"/>
      <c r="F62" s="79">
        <f>F61+'الوطنية '!$C$62-'الوطنية '!$D$62-'الوطنية '!$E$62</f>
        <v>1678</v>
      </c>
    </row>
    <row r="63" ht="28.5" customHeight="1" spans="1:6">
      <c r="A63" s="156"/>
      <c r="B63" s="158"/>
      <c r="C63" s="182"/>
      <c r="D63" s="182"/>
      <c r="E63" s="158"/>
      <c r="F63" s="79">
        <f>F62+'الوطنية '!$C$63-'الوطنية '!$D$63-'الوطنية '!$E$63</f>
        <v>1678</v>
      </c>
    </row>
    <row r="64" ht="28.5" customHeight="1" spans="1:6">
      <c r="A64" s="156"/>
      <c r="B64" s="158"/>
      <c r="C64" s="182"/>
      <c r="D64" s="182"/>
      <c r="E64" s="158"/>
      <c r="F64" s="79">
        <f>F63+'الوطنية '!$C$64-'الوطنية '!$D$64-'الوطنية '!$E$64</f>
        <v>1678</v>
      </c>
    </row>
    <row r="65" ht="28.5" customHeight="1" spans="1:6">
      <c r="A65" s="156"/>
      <c r="B65" s="158"/>
      <c r="C65" s="182"/>
      <c r="D65" s="182"/>
      <c r="E65" s="158"/>
      <c r="F65" s="79">
        <f>F64+'الوطنية '!$C$65-'الوطنية '!$D$65-'الوطنية '!$E$65</f>
        <v>1678</v>
      </c>
    </row>
    <row r="66" ht="28.5" customHeight="1" spans="1:6">
      <c r="A66" s="156"/>
      <c r="B66" s="158"/>
      <c r="C66" s="182"/>
      <c r="D66" s="182"/>
      <c r="E66" s="158"/>
      <c r="F66" s="79">
        <f>F65+'الوطنية '!$C$66-'الوطنية '!$D$66-'الوطنية '!$E$66</f>
        <v>1678</v>
      </c>
    </row>
    <row r="67" ht="28.5" customHeight="1" spans="1:6">
      <c r="A67" s="156"/>
      <c r="B67" s="158"/>
      <c r="C67" s="182"/>
      <c r="D67" s="182"/>
      <c r="E67" s="158"/>
      <c r="F67" s="79">
        <f>F66+'الوطنية '!$C$67-'الوطنية '!$D$67-'الوطنية '!$E$67</f>
        <v>1678</v>
      </c>
    </row>
    <row r="68" ht="28.5" customHeight="1" spans="1:6">
      <c r="A68" s="156"/>
      <c r="B68" s="158"/>
      <c r="C68" s="182"/>
      <c r="D68" s="182"/>
      <c r="E68" s="158"/>
      <c r="F68" s="79">
        <f>F67+'الوطنية '!$C$68-'الوطنية '!$D$68-'الوطنية '!$E$68</f>
        <v>1678</v>
      </c>
    </row>
    <row r="69" ht="28.5" customHeight="1" spans="1:6">
      <c r="A69" s="156"/>
      <c r="B69" s="158"/>
      <c r="C69" s="182"/>
      <c r="D69" s="182"/>
      <c r="E69" s="158"/>
      <c r="F69" s="79">
        <f>F68+'الوطنية '!$C$69-'الوطنية '!$D$69-'الوطنية '!$E$69</f>
        <v>1678</v>
      </c>
    </row>
    <row r="70" ht="29.25" customHeight="1" spans="1:6">
      <c r="A70" s="168"/>
      <c r="B70" s="184"/>
      <c r="C70" s="185"/>
      <c r="D70" s="185"/>
      <c r="E70" s="158"/>
      <c r="F70" s="79">
        <f>F69+'الوطنية '!$C$70-'الوطنية '!$D$70-'الوطنية '!$E$70</f>
        <v>1678</v>
      </c>
    </row>
    <row r="71" ht="29.25" customHeight="1" spans="1:6">
      <c r="A71" s="186"/>
      <c r="B71" s="187"/>
      <c r="C71" s="188"/>
      <c r="D71" s="188"/>
      <c r="E71" s="188"/>
      <c r="F71" s="79">
        <f>F70+'الوطنية '!$C$71-'الوطنية '!$D$71-'الوطنية '!$E$71</f>
        <v>1678</v>
      </c>
    </row>
    <row r="72" ht="29.25" customHeight="1" spans="1:6">
      <c r="A72" s="189" t="s">
        <v>1167</v>
      </c>
      <c r="B72" s="189"/>
      <c r="C72" s="190">
        <f>SUBTOTAL(109,'الوطنية '!$C$10:$C$71)</f>
        <v>59823</v>
      </c>
      <c r="D72" s="190">
        <f>SUBTOTAL(109,'الوطنية '!$D$10:$D$71)</f>
        <v>57930</v>
      </c>
      <c r="E72" s="190">
        <f>SUBTOTAL(109,'الوطنية '!$E$10:$E$71)</f>
        <v>215</v>
      </c>
      <c r="F72" s="190">
        <f>'الوطنية '!$C$72-'الوطنية '!$D$72-'الوطنية '!$E$72</f>
        <v>1678</v>
      </c>
    </row>
  </sheetData>
  <conditionalFormatting sqref="F10">
    <cfRule type="cellIs" dxfId="2" priority="11" operator="greaterThan">
      <formula>" EGP 100"</formula>
    </cfRule>
  </conditionalFormatting>
  <conditionalFormatting sqref="F10:F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B1" location="الموردين!A1" display="دوس عليا"/>
  </hyperlinks>
  <pageMargins left="0.7" right="0.7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72"/>
  <sheetViews>
    <sheetView zoomScale="60" zoomScaleNormal="60" workbookViewId="0">
      <selection activeCell="D1" sqref="D1"/>
    </sheetView>
  </sheetViews>
  <sheetFormatPr defaultColWidth="8.95238095238095" defaultRowHeight="15" outlineLevelCol="5"/>
  <cols>
    <col min="1" max="1" width="29.4190476190476" customWidth="1"/>
    <col min="2" max="2" width="57" customWidth="1"/>
    <col min="3" max="3" width="30.152380952381" customWidth="1"/>
    <col min="4" max="4" width="52.5904761904762" customWidth="1"/>
    <col min="5" max="5" width="34.8190476190476" customWidth="1"/>
    <col min="6" max="6" width="37.5142857142857" customWidth="1"/>
  </cols>
  <sheetData>
    <row r="1" ht="28.5" customHeight="1" spans="1:6">
      <c r="A1" s="52"/>
      <c r="B1" s="177" t="s">
        <v>1269</v>
      </c>
      <c r="C1" s="54" t="s">
        <v>1235</v>
      </c>
      <c r="D1" s="55" t="s">
        <v>348</v>
      </c>
      <c r="E1" s="56"/>
      <c r="F1" s="94"/>
    </row>
    <row r="2" ht="28.5" customHeight="1" spans="1:6">
      <c r="A2" s="58"/>
      <c r="B2" s="59"/>
      <c r="C2" s="60" t="s">
        <v>1236</v>
      </c>
      <c r="D2" s="61" t="s">
        <v>1270</v>
      </c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 t="s">
        <v>1271</v>
      </c>
      <c r="D4" s="61" t="str">
        <f>IF(F8=0,"متزن",IF(F8&lt;0,"مدين","دائن"))</f>
        <v>دائن</v>
      </c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6">
      <c r="A8" s="63" t="str">
        <f>IF(A1=0,"مطابق","غير مطابق")</f>
        <v>مطابق</v>
      </c>
      <c r="B8" s="59"/>
      <c r="C8" s="67">
        <f>SUM(صبحي!$C$10:$C$71)</f>
        <v>37650</v>
      </c>
      <c r="D8" s="95">
        <f>SUM(صبحي!$D$10:$D$71)</f>
        <v>25075</v>
      </c>
      <c r="E8" s="95">
        <f>SUM(صبحي!$E$10:$E$71)</f>
        <v>75</v>
      </c>
      <c r="F8" s="96">
        <f>C8-D8-E8</f>
        <v>12500</v>
      </c>
    </row>
    <row r="9" ht="28.5" customHeight="1" spans="1:6">
      <c r="A9" s="152" t="s">
        <v>7</v>
      </c>
      <c r="B9" s="154" t="s">
        <v>11</v>
      </c>
      <c r="C9" s="179" t="s">
        <v>1191</v>
      </c>
      <c r="D9" s="179" t="s">
        <v>1190</v>
      </c>
      <c r="E9" s="180" t="s">
        <v>925</v>
      </c>
      <c r="F9" s="181" t="s">
        <v>926</v>
      </c>
    </row>
    <row r="10" ht="28.5" customHeight="1" spans="1:6">
      <c r="A10" s="156">
        <v>45704</v>
      </c>
      <c r="B10" s="158" t="s">
        <v>1272</v>
      </c>
      <c r="C10" s="191">
        <v>100</v>
      </c>
      <c r="D10" s="182"/>
      <c r="E10" s="158"/>
      <c r="F10" s="79">
        <f>صبحي!$C$10-صبحي!$D$10-صبحي!$E$10</f>
        <v>100</v>
      </c>
    </row>
    <row r="11" ht="28.5" customHeight="1" spans="1:6">
      <c r="A11" s="156">
        <v>45711</v>
      </c>
      <c r="B11" s="158" t="s">
        <v>1273</v>
      </c>
      <c r="C11" s="183">
        <v>100</v>
      </c>
      <c r="D11" s="183"/>
      <c r="E11" s="158"/>
      <c r="F11" s="79">
        <f>F10+صبحي!$C$11-صبحي!$D$11-صبحي!$E$11</f>
        <v>200</v>
      </c>
    </row>
    <row r="12" ht="28.5" customHeight="1" spans="1:6">
      <c r="A12" s="156">
        <v>45724</v>
      </c>
      <c r="B12" s="158" t="s">
        <v>1274</v>
      </c>
      <c r="C12" s="182">
        <v>900</v>
      </c>
      <c r="D12" s="182"/>
      <c r="E12" s="158"/>
      <c r="F12" s="79">
        <f>F11+صبحي!$C$12-صبحي!$D$12-صبحي!$E$12</f>
        <v>1100</v>
      </c>
    </row>
    <row r="13" ht="28.5" customHeight="1" spans="1:6">
      <c r="A13" s="156">
        <v>45724</v>
      </c>
      <c r="B13" s="158" t="s">
        <v>1274</v>
      </c>
      <c r="C13" s="182">
        <v>150</v>
      </c>
      <c r="D13" s="182"/>
      <c r="E13" s="158"/>
      <c r="F13" s="79">
        <f>F12+صبحي!$C$13-صبحي!$D$13-صبحي!$E$13</f>
        <v>1250</v>
      </c>
    </row>
    <row r="14" ht="28.5" customHeight="1" spans="1:6">
      <c r="A14" s="156">
        <v>45724</v>
      </c>
      <c r="B14" s="158" t="s">
        <v>1275</v>
      </c>
      <c r="C14" s="182">
        <v>750</v>
      </c>
      <c r="D14" s="182"/>
      <c r="E14" s="158"/>
      <c r="F14" s="79">
        <f>F13+صبحي!$C$14-صبحي!$D$14-صبحي!$E$14</f>
        <v>2000</v>
      </c>
    </row>
    <row r="15" ht="28.5" customHeight="1" spans="1:6">
      <c r="A15" s="156">
        <v>45724</v>
      </c>
      <c r="B15" s="158" t="s">
        <v>1275</v>
      </c>
      <c r="C15" s="182">
        <v>200</v>
      </c>
      <c r="D15" s="182"/>
      <c r="E15" s="158"/>
      <c r="F15" s="79">
        <f>F14+صبحي!$C$15-صبحي!$D$15-صبحي!$E$15</f>
        <v>2200</v>
      </c>
    </row>
    <row r="16" ht="28.5" customHeight="1" spans="1:6">
      <c r="A16" s="156">
        <v>45725</v>
      </c>
      <c r="B16" s="158" t="s">
        <v>1276</v>
      </c>
      <c r="C16" s="182">
        <v>750</v>
      </c>
      <c r="D16" s="182"/>
      <c r="E16" s="158"/>
      <c r="F16" s="79">
        <f>F15+صبحي!$C$16-صبحي!$D$16-صبحي!$E$16</f>
        <v>2950</v>
      </c>
    </row>
    <row r="17" ht="28.5" customHeight="1" spans="1:6">
      <c r="A17" s="156">
        <v>45737</v>
      </c>
      <c r="B17" s="158" t="s">
        <v>1276</v>
      </c>
      <c r="C17" s="182">
        <v>200</v>
      </c>
      <c r="D17" s="182"/>
      <c r="E17" s="158"/>
      <c r="F17" s="79">
        <f>F16+صبحي!$C$17-صبحي!$D$17-صبحي!$E$17</f>
        <v>3150</v>
      </c>
    </row>
    <row r="18" ht="28.5" customHeight="1" spans="1:6">
      <c r="A18" s="156">
        <v>45737</v>
      </c>
      <c r="B18" s="158" t="s">
        <v>1276</v>
      </c>
      <c r="C18" s="182">
        <v>50</v>
      </c>
      <c r="D18" s="182"/>
      <c r="E18" s="158"/>
      <c r="F18" s="79">
        <f>F17+صبحي!$C$18-صبحي!$D$18-صبحي!$E$18</f>
        <v>3200</v>
      </c>
    </row>
    <row r="19" ht="28.5" customHeight="1" spans="1:6">
      <c r="A19" s="156">
        <v>45742</v>
      </c>
      <c r="B19" s="158" t="s">
        <v>1277</v>
      </c>
      <c r="C19" s="182">
        <v>150</v>
      </c>
      <c r="D19" s="182"/>
      <c r="E19" s="158"/>
      <c r="F19" s="79">
        <f>F18+صبحي!$C$19-صبحي!$D$19-صبحي!$E$19</f>
        <v>3350</v>
      </c>
    </row>
    <row r="20" ht="28.5" customHeight="1" spans="1:6">
      <c r="A20" s="156">
        <v>45761</v>
      </c>
      <c r="B20" s="158" t="s">
        <v>1277</v>
      </c>
      <c r="C20" s="182">
        <v>150</v>
      </c>
      <c r="D20" s="182">
        <v>3500</v>
      </c>
      <c r="E20" s="158"/>
      <c r="F20" s="79">
        <f>F19+صبحي!$C$20-صبحي!$D$20-صبحي!$E$20</f>
        <v>0</v>
      </c>
    </row>
    <row r="21" ht="28.5" customHeight="1" spans="1:6">
      <c r="A21" s="156">
        <v>45767</v>
      </c>
      <c r="B21" s="158" t="s">
        <v>1278</v>
      </c>
      <c r="C21" s="182">
        <v>7950</v>
      </c>
      <c r="D21" s="182"/>
      <c r="E21" s="158"/>
      <c r="F21" s="79">
        <f>F20+صبحي!$C$21-صبحي!$D$21-صبحي!$E$21</f>
        <v>7950</v>
      </c>
    </row>
    <row r="22" ht="28.5" customHeight="1" spans="1:6">
      <c r="A22" s="156">
        <v>45768</v>
      </c>
      <c r="B22" s="158" t="s">
        <v>1279</v>
      </c>
      <c r="C22" s="182">
        <v>2250</v>
      </c>
      <c r="D22" s="182"/>
      <c r="E22" s="158"/>
      <c r="F22" s="79">
        <f>F21+صبحي!$C$22-صبحي!$D$22-صبحي!$E$22</f>
        <v>10200</v>
      </c>
    </row>
    <row r="23" ht="28.5" customHeight="1" spans="1:6">
      <c r="A23" s="156">
        <v>45769</v>
      </c>
      <c r="B23" s="158" t="s">
        <v>1280</v>
      </c>
      <c r="C23" s="182">
        <f>5*75</f>
        <v>375</v>
      </c>
      <c r="D23" s="182"/>
      <c r="E23" s="158"/>
      <c r="F23" s="79">
        <f>F22+صبحي!$C$23-صبحي!$D$23-صبحي!$E$23</f>
        <v>10575</v>
      </c>
    </row>
    <row r="24" ht="28.5" customHeight="1" spans="1:6">
      <c r="A24" s="156">
        <v>45771</v>
      </c>
      <c r="B24" s="158" t="s">
        <v>1254</v>
      </c>
      <c r="C24" s="182"/>
      <c r="D24" s="182"/>
      <c r="E24" s="158">
        <v>75</v>
      </c>
      <c r="F24" s="79">
        <f>F23+صبحي!$C$24-صبحي!$D$24-صبحي!$E$24</f>
        <v>10500</v>
      </c>
    </row>
    <row r="25" ht="28.5" customHeight="1" spans="1:6">
      <c r="A25" s="156">
        <v>45771</v>
      </c>
      <c r="B25" s="158" t="s">
        <v>1248</v>
      </c>
      <c r="C25" s="182"/>
      <c r="D25" s="182">
        <v>10500</v>
      </c>
      <c r="E25" s="158"/>
      <c r="F25" s="79">
        <f>F24+صبحي!$C$25-صبحي!$D$25-صبحي!$E$25</f>
        <v>0</v>
      </c>
    </row>
    <row r="26" ht="28.5" customHeight="1" spans="1:6">
      <c r="A26" s="156">
        <v>45776</v>
      </c>
      <c r="B26" s="158" t="s">
        <v>1281</v>
      </c>
      <c r="C26" s="182">
        <v>100</v>
      </c>
      <c r="D26" s="182"/>
      <c r="E26" s="158"/>
      <c r="F26" s="79">
        <f>F25+صبحي!$C$26-صبحي!$D$26-صبحي!$E$26</f>
        <v>100</v>
      </c>
    </row>
    <row r="27" ht="28.5" customHeight="1" spans="1:6">
      <c r="A27" s="156">
        <v>45783</v>
      </c>
      <c r="B27" s="158" t="s">
        <v>945</v>
      </c>
      <c r="C27" s="182">
        <v>900</v>
      </c>
      <c r="D27" s="182"/>
      <c r="E27" s="158"/>
      <c r="F27" s="79">
        <f>F26+صبحي!$C$27-صبحي!$D$27-صبحي!$E$27</f>
        <v>1000</v>
      </c>
    </row>
    <row r="28" ht="28.5" customHeight="1" spans="1:6">
      <c r="A28" s="156">
        <v>45783</v>
      </c>
      <c r="B28" s="158" t="s">
        <v>1282</v>
      </c>
      <c r="C28" s="182">
        <v>600</v>
      </c>
      <c r="D28" s="182"/>
      <c r="E28" s="158"/>
      <c r="F28" s="79">
        <f>F27+صبحي!$C$28-صبحي!$D$28-صبحي!$E$28</f>
        <v>1600</v>
      </c>
    </row>
    <row r="29" ht="28.5" customHeight="1" spans="1:6">
      <c r="A29" s="156"/>
      <c r="B29" s="158" t="s">
        <v>140</v>
      </c>
      <c r="C29" s="182">
        <v>150</v>
      </c>
      <c r="D29" s="182"/>
      <c r="E29" s="158"/>
      <c r="F29" s="79">
        <f>F28+صبحي!$C$29-صبحي!$D$29-صبحي!$E$29</f>
        <v>1750</v>
      </c>
    </row>
    <row r="30" ht="28.5" customHeight="1" spans="1:6">
      <c r="A30" s="156"/>
      <c r="B30" s="158" t="s">
        <v>1283</v>
      </c>
      <c r="C30" s="182">
        <v>100</v>
      </c>
      <c r="D30" s="182"/>
      <c r="E30" s="158"/>
      <c r="F30" s="79">
        <f>F29+صبحي!$C$30-صبحي!$D$30-صبحي!$E$30</f>
        <v>1850</v>
      </c>
    </row>
    <row r="31" ht="28.5" customHeight="1" spans="1:6">
      <c r="A31" s="156"/>
      <c r="B31" s="158" t="s">
        <v>1284</v>
      </c>
      <c r="C31" s="182">
        <v>100</v>
      </c>
      <c r="D31" s="182"/>
      <c r="E31" s="158"/>
      <c r="F31" s="79">
        <f>F30+صبحي!$C$31-صبحي!$D$31-صبحي!$E$31</f>
        <v>1950</v>
      </c>
    </row>
    <row r="32" ht="28.5" customHeight="1" spans="1:6">
      <c r="A32" s="156"/>
      <c r="B32" s="158" t="s">
        <v>1285</v>
      </c>
      <c r="C32" s="182">
        <v>50</v>
      </c>
      <c r="D32" s="182"/>
      <c r="E32" s="158"/>
      <c r="F32" s="79">
        <f>F31+صبحي!$C$32-صبحي!$D$32-صبحي!$E$32</f>
        <v>2000</v>
      </c>
    </row>
    <row r="33" ht="28.5" customHeight="1" spans="1:6">
      <c r="A33" s="156"/>
      <c r="B33" s="158" t="s">
        <v>1248</v>
      </c>
      <c r="C33" s="182"/>
      <c r="D33" s="182">
        <v>2000</v>
      </c>
      <c r="E33" s="158"/>
      <c r="F33" s="79">
        <f>F32+صبحي!$C$33-صبحي!$D$33-صبحي!$E$33</f>
        <v>0</v>
      </c>
    </row>
    <row r="34" ht="28.5" customHeight="1" spans="1:6">
      <c r="A34" s="156"/>
      <c r="B34" s="158" t="s">
        <v>1286</v>
      </c>
      <c r="C34" s="182">
        <f>3075-100</f>
        <v>2975</v>
      </c>
      <c r="D34" s="182"/>
      <c r="E34" s="158"/>
      <c r="F34" s="79">
        <f>F33+صبحي!$C$34-صبحي!$D$34-صبحي!$E$34</f>
        <v>2975</v>
      </c>
    </row>
    <row r="35" ht="28.5" customHeight="1" spans="1:6">
      <c r="A35" s="156"/>
      <c r="B35" s="158" t="s">
        <v>1287</v>
      </c>
      <c r="C35" s="182">
        <v>100</v>
      </c>
      <c r="D35" s="182"/>
      <c r="E35" s="158"/>
      <c r="F35" s="79">
        <f>F34+صبحي!$C$35-صبحي!$D$35-صبحي!$E$35</f>
        <v>3075</v>
      </c>
    </row>
    <row r="36" ht="28.5" customHeight="1" spans="1:6">
      <c r="A36" s="156"/>
      <c r="B36" s="158" t="s">
        <v>1248</v>
      </c>
      <c r="C36" s="182"/>
      <c r="D36" s="182">
        <v>3075</v>
      </c>
      <c r="E36" s="158"/>
      <c r="F36" s="79">
        <f>F35+صبحي!$C$36-صبحي!$D$36-صبحي!$E$36</f>
        <v>0</v>
      </c>
    </row>
    <row r="37" ht="28.5" customHeight="1" spans="1:6">
      <c r="A37" s="156">
        <f t="array" ref="A37:D39">_xlfn.CHOOSECOLS(_xlfn._xlws.FILTER(الموردين!A14:E75,الموردين!B14:B75=D1,"notfound"),1,3,4,5)</f>
        <v>45812</v>
      </c>
      <c r="B37" s="158" t="str">
        <v>الامونيوم </v>
      </c>
      <c r="C37" s="182">
        <v>12000</v>
      </c>
      <c r="D37" s="182">
        <v>6000</v>
      </c>
      <c r="E37" s="158"/>
      <c r="F37" s="79">
        <f>F36+صبحي!$C$37-صبحي!$D$37-صبحي!$E$37</f>
        <v>6000</v>
      </c>
    </row>
    <row r="38" ht="28.5" customHeight="1" spans="1:6">
      <c r="A38" s="156">
        <v>45824</v>
      </c>
      <c r="B38" s="158" t="str">
        <v>كراسي لايف ارت</v>
      </c>
      <c r="C38" s="182">
        <v>4500</v>
      </c>
      <c r="D38" s="182">
        <v>0</v>
      </c>
      <c r="E38" s="158"/>
      <c r="F38" s="79">
        <f>F37+صبحي!$C$38-صبحي!$D$38-صبحي!$E$38</f>
        <v>10500</v>
      </c>
    </row>
    <row r="39" ht="28.5" customHeight="1" spans="1:6">
      <c r="A39" s="156">
        <v>45852</v>
      </c>
      <c r="B39" s="158" t="str">
        <v>شغل عبد المجيد</v>
      </c>
      <c r="C39" s="182">
        <v>2000</v>
      </c>
      <c r="D39" s="182">
        <v>0</v>
      </c>
      <c r="E39" s="158"/>
      <c r="F39" s="79">
        <f>F38+صبحي!$C$39-صبحي!$D$39-صبحي!$E$39</f>
        <v>12500</v>
      </c>
    </row>
    <row r="40" ht="28.5" customHeight="1" spans="1:6">
      <c r="A40" s="156"/>
      <c r="B40" s="158"/>
      <c r="C40" s="182"/>
      <c r="D40" s="182"/>
      <c r="E40" s="158"/>
      <c r="F40" s="79">
        <f>F39+صبحي!$C$40-صبحي!$D$40-صبحي!$E$40</f>
        <v>12500</v>
      </c>
    </row>
    <row r="41" ht="28.5" customHeight="1" spans="1:6">
      <c r="A41" s="156"/>
      <c r="B41" s="158"/>
      <c r="C41" s="182"/>
      <c r="D41" s="182"/>
      <c r="E41" s="158"/>
      <c r="F41" s="79">
        <f>F40+صبحي!$C$41-صبحي!$D$41-صبحي!$E$41</f>
        <v>12500</v>
      </c>
    </row>
    <row r="42" ht="28.5" customHeight="1" spans="1:6">
      <c r="A42" s="156"/>
      <c r="B42" s="158"/>
      <c r="C42" s="182"/>
      <c r="D42" s="182"/>
      <c r="E42" s="158"/>
      <c r="F42" s="79">
        <f>F41+صبحي!$C$42-صبحي!$D$42-صبحي!$E$42</f>
        <v>12500</v>
      </c>
    </row>
    <row r="43" ht="28.5" customHeight="1" spans="1:6">
      <c r="A43" s="156"/>
      <c r="B43" s="158"/>
      <c r="C43" s="182"/>
      <c r="D43" s="182"/>
      <c r="E43" s="158"/>
      <c r="F43" s="79">
        <f>F42+صبحي!$C$43-صبحي!$D$43-صبحي!$E$43</f>
        <v>12500</v>
      </c>
    </row>
    <row r="44" ht="28.5" customHeight="1" spans="1:6">
      <c r="A44" s="156"/>
      <c r="B44" s="158"/>
      <c r="C44" s="182"/>
      <c r="D44" s="182"/>
      <c r="E44" s="158"/>
      <c r="F44" s="79">
        <f>F43+صبحي!$C$44-صبحي!$D$44-صبحي!$E$44</f>
        <v>12500</v>
      </c>
    </row>
    <row r="45" ht="28.5" customHeight="1" spans="1:6">
      <c r="A45" s="156"/>
      <c r="B45" s="158"/>
      <c r="C45" s="182"/>
      <c r="D45" s="182"/>
      <c r="E45" s="158"/>
      <c r="F45" s="79">
        <f>F44+صبحي!$C$45-صبحي!$D$45-صبحي!$E$45</f>
        <v>12500</v>
      </c>
    </row>
    <row r="46" ht="28.5" customHeight="1" spans="1:6">
      <c r="A46" s="156"/>
      <c r="B46" s="158"/>
      <c r="C46" s="182"/>
      <c r="D46" s="182"/>
      <c r="E46" s="158"/>
      <c r="F46" s="79">
        <f>F45+صبحي!$C$46-صبحي!$D$46-صبحي!$E$46</f>
        <v>12500</v>
      </c>
    </row>
    <row r="47" ht="28.5" customHeight="1" spans="1:6">
      <c r="A47" s="156"/>
      <c r="B47" s="158"/>
      <c r="C47" s="182"/>
      <c r="D47" s="182"/>
      <c r="E47" s="158"/>
      <c r="F47" s="79">
        <f>F46+صبحي!$C$47-صبحي!$D$47-صبحي!$E$47</f>
        <v>12500</v>
      </c>
    </row>
    <row r="48" ht="28.5" customHeight="1" spans="1:6">
      <c r="A48" s="156"/>
      <c r="B48" s="158"/>
      <c r="C48" s="182"/>
      <c r="D48" s="182"/>
      <c r="E48" s="158"/>
      <c r="F48" s="79">
        <f>F47+صبحي!$C$48-صبحي!$D$48-صبحي!$E$48</f>
        <v>12500</v>
      </c>
    </row>
    <row r="49" ht="28.5" customHeight="1" spans="1:6">
      <c r="A49" s="156"/>
      <c r="B49" s="158"/>
      <c r="C49" s="182"/>
      <c r="D49" s="182"/>
      <c r="E49" s="158"/>
      <c r="F49" s="79">
        <f>F48+صبحي!$C$49-صبحي!$D$49-صبحي!$E$49</f>
        <v>12500</v>
      </c>
    </row>
    <row r="50" ht="28.5" customHeight="1" spans="1:6">
      <c r="A50" s="156"/>
      <c r="B50" s="158"/>
      <c r="C50" s="182"/>
      <c r="D50" s="182"/>
      <c r="E50" s="158"/>
      <c r="F50" s="79">
        <f>F49+صبحي!$C$50-صبحي!$D$50-صبحي!$E$50</f>
        <v>12500</v>
      </c>
    </row>
    <row r="51" ht="28.5" customHeight="1" spans="1:6">
      <c r="A51" s="156"/>
      <c r="B51" s="158"/>
      <c r="C51" s="182"/>
      <c r="D51" s="182"/>
      <c r="E51" s="158"/>
      <c r="F51" s="79">
        <f>F50+صبحي!$C$51-صبحي!$D$51-صبحي!$E$51</f>
        <v>12500</v>
      </c>
    </row>
    <row r="52" ht="28.5" customHeight="1" spans="1:6">
      <c r="A52" s="156"/>
      <c r="B52" s="158"/>
      <c r="C52" s="182"/>
      <c r="D52" s="182"/>
      <c r="E52" s="158"/>
      <c r="F52" s="79">
        <f>F51+صبحي!$C$52-صبحي!$D$52-صبحي!$E$52</f>
        <v>12500</v>
      </c>
    </row>
    <row r="53" ht="28.5" customHeight="1" spans="1:6">
      <c r="A53" s="156"/>
      <c r="B53" s="158"/>
      <c r="C53" s="182"/>
      <c r="D53" s="182"/>
      <c r="E53" s="158"/>
      <c r="F53" s="79">
        <f>F52+صبحي!$C$53-صبحي!$D$53-صبحي!$E$53</f>
        <v>12500</v>
      </c>
    </row>
    <row r="54" ht="28.5" customHeight="1" spans="1:6">
      <c r="A54" s="156"/>
      <c r="B54" s="158"/>
      <c r="C54" s="182"/>
      <c r="D54" s="182"/>
      <c r="E54" s="158"/>
      <c r="F54" s="79">
        <f>F53+صبحي!$C$54-صبحي!$D$54-صبحي!$E$54</f>
        <v>12500</v>
      </c>
    </row>
    <row r="55" ht="28.5" customHeight="1" spans="1:6">
      <c r="A55" s="156"/>
      <c r="B55" s="158"/>
      <c r="C55" s="182"/>
      <c r="D55" s="182"/>
      <c r="E55" s="158"/>
      <c r="F55" s="79">
        <f>F54+صبحي!$C$55-صبحي!$D$55-صبحي!$E$55</f>
        <v>12500</v>
      </c>
    </row>
    <row r="56" ht="28.5" customHeight="1" spans="1:6">
      <c r="A56" s="156"/>
      <c r="B56" s="158"/>
      <c r="C56" s="182"/>
      <c r="D56" s="182"/>
      <c r="E56" s="158"/>
      <c r="F56" s="79">
        <f>F55+صبحي!$C$56-صبحي!$D$56-صبحي!$E$56</f>
        <v>12500</v>
      </c>
    </row>
    <row r="57" ht="28.5" customHeight="1" spans="1:6">
      <c r="A57" s="156"/>
      <c r="B57" s="158"/>
      <c r="C57" s="182"/>
      <c r="D57" s="182"/>
      <c r="E57" s="158"/>
      <c r="F57" s="79">
        <f>F56+صبحي!$C$57-صبحي!$D$57-صبحي!$E$57</f>
        <v>12500</v>
      </c>
    </row>
    <row r="58" ht="28.5" customHeight="1" spans="1:6">
      <c r="A58" s="156"/>
      <c r="B58" s="158"/>
      <c r="C58" s="182"/>
      <c r="D58" s="182"/>
      <c r="E58" s="158"/>
      <c r="F58" s="79">
        <f>F57+صبحي!$C$58-صبحي!$D$58-صبحي!$E$58</f>
        <v>12500</v>
      </c>
    </row>
    <row r="59" ht="28.5" customHeight="1" spans="1:6">
      <c r="A59" s="156"/>
      <c r="B59" s="158"/>
      <c r="C59" s="182"/>
      <c r="D59" s="182"/>
      <c r="E59" s="158"/>
      <c r="F59" s="79">
        <f>F58+صبحي!$C$59-صبحي!$D$59-صبحي!$E$59</f>
        <v>12500</v>
      </c>
    </row>
    <row r="60" ht="28.5" customHeight="1" spans="1:6">
      <c r="A60" s="156"/>
      <c r="B60" s="158"/>
      <c r="C60" s="182"/>
      <c r="D60" s="182"/>
      <c r="E60" s="158"/>
      <c r="F60" s="79">
        <f>F59+صبحي!$C$60-صبحي!$D$60-صبحي!$E$60</f>
        <v>12500</v>
      </c>
    </row>
    <row r="61" ht="28.5" customHeight="1" spans="1:6">
      <c r="A61" s="156"/>
      <c r="B61" s="158"/>
      <c r="C61" s="182"/>
      <c r="D61" s="182"/>
      <c r="E61" s="158"/>
      <c r="F61" s="79">
        <f>F60+صبحي!$C$61-صبحي!$D$61-صبحي!$E$61</f>
        <v>12500</v>
      </c>
    </row>
    <row r="62" ht="28.5" customHeight="1" spans="1:6">
      <c r="A62" s="156"/>
      <c r="B62" s="158"/>
      <c r="C62" s="182"/>
      <c r="D62" s="182"/>
      <c r="E62" s="158"/>
      <c r="F62" s="79">
        <f>F61+صبحي!$C$62-صبحي!$D$62-صبحي!$E$62</f>
        <v>12500</v>
      </c>
    </row>
    <row r="63" ht="28.5" customHeight="1" spans="1:6">
      <c r="A63" s="156"/>
      <c r="B63" s="158"/>
      <c r="C63" s="182"/>
      <c r="D63" s="182"/>
      <c r="E63" s="158"/>
      <c r="F63" s="79">
        <f>F62+صبحي!$C$63-صبحي!$D$63-صبحي!$E$63</f>
        <v>12500</v>
      </c>
    </row>
    <row r="64" ht="28.5" customHeight="1" spans="1:6">
      <c r="A64" s="156"/>
      <c r="B64" s="158"/>
      <c r="C64" s="182"/>
      <c r="D64" s="182"/>
      <c r="E64" s="158"/>
      <c r="F64" s="79">
        <f>F63+صبحي!$C$64-صبحي!$D$64-صبحي!$E$64</f>
        <v>12500</v>
      </c>
    </row>
    <row r="65" ht="28.5" customHeight="1" spans="1:6">
      <c r="A65" s="156"/>
      <c r="B65" s="158"/>
      <c r="C65" s="182"/>
      <c r="D65" s="182"/>
      <c r="E65" s="158"/>
      <c r="F65" s="79">
        <f>F64+صبحي!$C$65-صبحي!$D$65-صبحي!$E$65</f>
        <v>12500</v>
      </c>
    </row>
    <row r="66" ht="28.5" customHeight="1" spans="1:6">
      <c r="A66" s="156"/>
      <c r="B66" s="158"/>
      <c r="C66" s="182"/>
      <c r="D66" s="182"/>
      <c r="E66" s="158"/>
      <c r="F66" s="79">
        <f>F65+صبحي!$C$66-صبحي!$D$66-صبحي!$E$66</f>
        <v>12500</v>
      </c>
    </row>
    <row r="67" ht="28.5" customHeight="1" spans="1:6">
      <c r="A67" s="156"/>
      <c r="B67" s="158"/>
      <c r="C67" s="182"/>
      <c r="D67" s="182"/>
      <c r="E67" s="158"/>
      <c r="F67" s="79">
        <f>F66+صبحي!$C$67-صبحي!$D$67-صبحي!$E$67</f>
        <v>12500</v>
      </c>
    </row>
    <row r="68" ht="28.5" customHeight="1" spans="1:6">
      <c r="A68" s="156"/>
      <c r="B68" s="158"/>
      <c r="C68" s="182"/>
      <c r="D68" s="182"/>
      <c r="E68" s="158"/>
      <c r="F68" s="79">
        <f>F67+صبحي!$C$68-صبحي!$D$68-صبحي!$E$68</f>
        <v>12500</v>
      </c>
    </row>
    <row r="69" ht="28.5" customHeight="1" spans="1:6">
      <c r="A69" s="156"/>
      <c r="B69" s="158"/>
      <c r="C69" s="182"/>
      <c r="D69" s="182"/>
      <c r="E69" s="158"/>
      <c r="F69" s="79">
        <f>F68+صبحي!$C$69-صبحي!$D$69-صبحي!$E$69</f>
        <v>12500</v>
      </c>
    </row>
    <row r="70" ht="29.25" customHeight="1" spans="1:6">
      <c r="A70" s="168"/>
      <c r="B70" s="184"/>
      <c r="C70" s="185"/>
      <c r="D70" s="185"/>
      <c r="E70" s="158"/>
      <c r="F70" s="79">
        <f>F69+صبحي!$C$70-صبحي!$D$70-صبحي!$E$70</f>
        <v>12500</v>
      </c>
    </row>
    <row r="71" ht="29.25" customHeight="1" spans="1:6">
      <c r="A71" s="186"/>
      <c r="B71" s="187"/>
      <c r="C71" s="188"/>
      <c r="D71" s="188"/>
      <c r="E71" s="188"/>
      <c r="F71" s="79">
        <f>F70+صبحي!$C$71-صبحي!$D$71-صبحي!$E$71</f>
        <v>12500</v>
      </c>
    </row>
    <row r="72" ht="29.25" customHeight="1" spans="1:6">
      <c r="A72" s="189" t="s">
        <v>1167</v>
      </c>
      <c r="B72" s="189"/>
      <c r="C72" s="190">
        <f>SUBTOTAL(109,صبحي!$C$10:$C$71)</f>
        <v>37650</v>
      </c>
      <c r="D72" s="190">
        <f>SUBTOTAL(109,صبحي!$D$10:$D$71)</f>
        <v>25075</v>
      </c>
      <c r="E72" s="190">
        <f>SUBTOTAL(109,صبحي!$E$10:$E$71)</f>
        <v>75</v>
      </c>
      <c r="F72" s="190">
        <f>صبحي!$C$72-صبحي!$D$72-صبحي!$E$72</f>
        <v>12500</v>
      </c>
    </row>
  </sheetData>
  <conditionalFormatting sqref="F10">
    <cfRule type="cellIs" dxfId="2" priority="11" operator="greaterThan">
      <formula>" EGP 100"</formula>
    </cfRule>
  </conditionalFormatting>
  <conditionalFormatting sqref="F10:F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B1" location="الموردين!A1" display="دوس عليا "/>
  </hyperlinks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2"/>
  <sheetViews>
    <sheetView zoomScale="60" zoomScaleNormal="60" workbookViewId="0">
      <selection activeCell="D3" sqref="D3"/>
    </sheetView>
  </sheetViews>
  <sheetFormatPr defaultColWidth="8.95238095238095" defaultRowHeight="15" outlineLevelCol="5"/>
  <cols>
    <col min="1" max="1" width="29.4190476190476" customWidth="1"/>
    <col min="2" max="2" width="57" customWidth="1"/>
    <col min="3" max="3" width="30.152380952381" customWidth="1"/>
    <col min="4" max="4" width="52.5904761904762" customWidth="1"/>
    <col min="5" max="5" width="34.8190476190476" customWidth="1"/>
    <col min="6" max="6" width="37.5142857142857" customWidth="1"/>
  </cols>
  <sheetData>
    <row r="1" ht="28.5" customHeight="1" spans="1:6">
      <c r="A1" s="52"/>
      <c r="B1" s="177" t="s">
        <v>1269</v>
      </c>
      <c r="C1" s="54" t="s">
        <v>1235</v>
      </c>
      <c r="D1" s="178" t="s">
        <v>515</v>
      </c>
      <c r="E1" s="56"/>
      <c r="F1" s="94"/>
    </row>
    <row r="2" ht="28.5" customHeight="1" spans="1:6">
      <c r="A2" s="58"/>
      <c r="B2" s="59"/>
      <c r="C2" s="60" t="s">
        <v>1236</v>
      </c>
      <c r="D2" s="61" t="s">
        <v>1288</v>
      </c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 t="s">
        <v>1271</v>
      </c>
      <c r="D4" s="61" t="str">
        <f>IF(F8=0,"متزن",IF(F8&lt;0,"مدين","دائن"))</f>
        <v>دائن</v>
      </c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6">
      <c r="A8" s="63" t="str">
        <f>IF(A1=0,"مطابق","غير مطابق")</f>
        <v>مطابق</v>
      </c>
      <c r="B8" s="59"/>
      <c r="C8" s="67">
        <f>SUM(يونيون!$C$10:$C$71)</f>
        <v>3861</v>
      </c>
      <c r="D8" s="95">
        <f>SUM(يونيون!$D$10:$D$71)</f>
        <v>0</v>
      </c>
      <c r="E8" s="95">
        <f>SUM(يونيون!$E$10:$E$71)</f>
        <v>0</v>
      </c>
      <c r="F8" s="96">
        <f>C8-D8-E8</f>
        <v>3861</v>
      </c>
    </row>
    <row r="9" ht="28.5" customHeight="1" spans="1:6">
      <c r="A9" s="152" t="s">
        <v>7</v>
      </c>
      <c r="B9" s="154" t="s">
        <v>11</v>
      </c>
      <c r="C9" s="179" t="s">
        <v>1191</v>
      </c>
      <c r="D9" s="179" t="s">
        <v>1190</v>
      </c>
      <c r="E9" s="180" t="s">
        <v>925</v>
      </c>
      <c r="F9" s="181" t="s">
        <v>926</v>
      </c>
    </row>
    <row r="10" ht="28.5" customHeight="1" spans="1:6">
      <c r="A10" s="156">
        <f t="array" ref="A10:D10">_xlfn.CHOOSECOLS(_xlfn._xlws.FILTER(الموردين!A14:E75,الموردين!B14:B75=D1,"notfound"),1,3,4,5)</f>
        <v>45860</v>
      </c>
      <c r="B10" s="158" t="str">
        <v>شعيب</v>
      </c>
      <c r="C10" s="182">
        <v>3861</v>
      </c>
      <c r="D10" s="182">
        <v>0</v>
      </c>
      <c r="E10" s="158"/>
      <c r="F10" s="79">
        <f>C10-D10-E10</f>
        <v>3861</v>
      </c>
    </row>
    <row r="11" ht="28.5" customHeight="1" spans="1:6">
      <c r="A11" s="156"/>
      <c r="B11" s="158"/>
      <c r="C11" s="183"/>
      <c r="D11" s="183"/>
      <c r="E11" s="158"/>
      <c r="F11" s="79">
        <f>F10+يونيون!$C$11-يونيون!$D$11-يونيون!$E$11</f>
        <v>3861</v>
      </c>
    </row>
    <row r="12" ht="28.5" customHeight="1" spans="1:6">
      <c r="A12" s="156"/>
      <c r="B12" s="158"/>
      <c r="C12" s="182"/>
      <c r="D12" s="182"/>
      <c r="E12" s="158"/>
      <c r="F12" s="79">
        <f>F11+يونيون!$C$12-يونيون!$D$12-يونيون!$E$12</f>
        <v>3861</v>
      </c>
    </row>
    <row r="13" ht="28.5" customHeight="1" spans="1:6">
      <c r="A13" s="156"/>
      <c r="B13" s="158"/>
      <c r="C13" s="182"/>
      <c r="D13" s="182"/>
      <c r="E13" s="158"/>
      <c r="F13" s="79">
        <f>F12+يونيون!$C$13-يونيون!$D$13-يونيون!$E$13</f>
        <v>3861</v>
      </c>
    </row>
    <row r="14" ht="28.5" customHeight="1" spans="1:6">
      <c r="A14" s="156"/>
      <c r="B14" s="158"/>
      <c r="C14" s="182"/>
      <c r="D14" s="182"/>
      <c r="E14" s="158"/>
      <c r="F14" s="79">
        <f>F13+يونيون!$C$14-يونيون!$D$14-يونيون!$E$14</f>
        <v>3861</v>
      </c>
    </row>
    <row r="15" ht="28.5" customHeight="1" spans="1:6">
      <c r="A15" s="156"/>
      <c r="B15" s="158"/>
      <c r="C15" s="182"/>
      <c r="D15" s="182"/>
      <c r="E15" s="158"/>
      <c r="F15" s="79">
        <f>F14+يونيون!$C$15-يونيون!$D$15-يونيون!$E$15</f>
        <v>3861</v>
      </c>
    </row>
    <row r="16" ht="28.5" customHeight="1" spans="1:6">
      <c r="A16" s="156"/>
      <c r="B16" s="158"/>
      <c r="C16" s="182"/>
      <c r="D16" s="182"/>
      <c r="E16" s="158"/>
      <c r="F16" s="79">
        <f>F15+يونيون!$C$16-يونيون!$D$16-يونيون!$E$16</f>
        <v>3861</v>
      </c>
    </row>
    <row r="17" ht="28.5" customHeight="1" spans="1:6">
      <c r="A17" s="156"/>
      <c r="B17" s="158"/>
      <c r="C17" s="182"/>
      <c r="D17" s="182"/>
      <c r="E17" s="158"/>
      <c r="F17" s="79">
        <f>F16+يونيون!$C$17-يونيون!$D$17-يونيون!$E$17</f>
        <v>3861</v>
      </c>
    </row>
    <row r="18" ht="28.5" customHeight="1" spans="1:6">
      <c r="A18" s="156"/>
      <c r="B18" s="158"/>
      <c r="C18" s="182"/>
      <c r="D18" s="182"/>
      <c r="E18" s="158"/>
      <c r="F18" s="79">
        <f>F17+يونيون!$C$18-يونيون!$D$18-يونيون!$E$18</f>
        <v>3861</v>
      </c>
    </row>
    <row r="19" ht="28.5" customHeight="1" spans="1:6">
      <c r="A19" s="156"/>
      <c r="B19" s="158"/>
      <c r="C19" s="182"/>
      <c r="D19" s="182"/>
      <c r="E19" s="158"/>
      <c r="F19" s="79">
        <f>F18+يونيون!$C$19-يونيون!$D$19-يونيون!$E$19</f>
        <v>3861</v>
      </c>
    </row>
    <row r="20" ht="28.5" customHeight="1" spans="1:6">
      <c r="A20" s="156"/>
      <c r="B20" s="158"/>
      <c r="C20" s="182"/>
      <c r="D20" s="182"/>
      <c r="E20" s="158"/>
      <c r="F20" s="79">
        <f>F19+يونيون!$C$20-يونيون!$D$20-يونيون!$E$20</f>
        <v>3861</v>
      </c>
    </row>
    <row r="21" ht="28.5" customHeight="1" spans="1:6">
      <c r="A21" s="156"/>
      <c r="B21" s="158"/>
      <c r="C21" s="182"/>
      <c r="D21" s="182"/>
      <c r="E21" s="158"/>
      <c r="F21" s="79">
        <f>F20+يونيون!$C$21-يونيون!$D$21-يونيون!$E$21</f>
        <v>3861</v>
      </c>
    </row>
    <row r="22" ht="28.5" customHeight="1" spans="1:6">
      <c r="A22" s="156"/>
      <c r="B22" s="158"/>
      <c r="C22" s="182"/>
      <c r="D22" s="182"/>
      <c r="E22" s="158"/>
      <c r="F22" s="79">
        <f>F21+يونيون!$C$22-يونيون!$D$22-يونيون!$E$22</f>
        <v>3861</v>
      </c>
    </row>
    <row r="23" ht="28.5" customHeight="1" spans="1:6">
      <c r="A23" s="156"/>
      <c r="B23" s="158"/>
      <c r="C23" s="182"/>
      <c r="D23" s="182"/>
      <c r="E23" s="158"/>
      <c r="F23" s="79">
        <f>F22+يونيون!$C$23-يونيون!$D$23-يونيون!$E$23</f>
        <v>3861</v>
      </c>
    </row>
    <row r="24" ht="28.5" customHeight="1" spans="1:6">
      <c r="A24" s="156"/>
      <c r="B24" s="158"/>
      <c r="C24" s="182"/>
      <c r="D24" s="182"/>
      <c r="E24" s="158"/>
      <c r="F24" s="79">
        <f>F23+يونيون!$C$24-يونيون!$D$24-يونيون!$E$24</f>
        <v>3861</v>
      </c>
    </row>
    <row r="25" ht="28.5" customHeight="1" spans="1:6">
      <c r="A25" s="156"/>
      <c r="B25" s="158"/>
      <c r="C25" s="182"/>
      <c r="D25" s="182"/>
      <c r="E25" s="158"/>
      <c r="F25" s="79">
        <f>F24+يونيون!$C$25-يونيون!$D$25-يونيون!$E$25</f>
        <v>3861</v>
      </c>
    </row>
    <row r="26" ht="28.5" customHeight="1" spans="1:6">
      <c r="A26" s="156"/>
      <c r="B26" s="158"/>
      <c r="C26" s="182"/>
      <c r="D26" s="182"/>
      <c r="E26" s="158"/>
      <c r="F26" s="79">
        <f>F25+يونيون!$C$26-يونيون!$D$26-يونيون!$E$26</f>
        <v>3861</v>
      </c>
    </row>
    <row r="27" ht="28.5" customHeight="1" spans="1:6">
      <c r="A27" s="156"/>
      <c r="B27" s="158"/>
      <c r="C27" s="182"/>
      <c r="D27" s="182"/>
      <c r="E27" s="158"/>
      <c r="F27" s="79">
        <f>F26+يونيون!$C$27-يونيون!$D$27-يونيون!$E$27</f>
        <v>3861</v>
      </c>
    </row>
    <row r="28" ht="28.5" customHeight="1" spans="1:6">
      <c r="A28" s="156"/>
      <c r="B28" s="158"/>
      <c r="C28" s="182"/>
      <c r="D28" s="182"/>
      <c r="E28" s="158"/>
      <c r="F28" s="79">
        <f>F27+يونيون!$C$28-يونيون!$D$28-يونيون!$E$28</f>
        <v>3861</v>
      </c>
    </row>
    <row r="29" ht="28.5" customHeight="1" spans="1:6">
      <c r="A29" s="156"/>
      <c r="B29" s="158"/>
      <c r="C29" s="182"/>
      <c r="D29" s="182"/>
      <c r="E29" s="158"/>
      <c r="F29" s="79">
        <f>F28+يونيون!$C$29-يونيون!$D$29-يونيون!$E$29</f>
        <v>3861</v>
      </c>
    </row>
    <row r="30" ht="28.5" customHeight="1" spans="1:6">
      <c r="A30" s="156"/>
      <c r="B30" s="158"/>
      <c r="C30" s="182"/>
      <c r="D30" s="182"/>
      <c r="E30" s="158"/>
      <c r="F30" s="79">
        <f>F29+يونيون!$C$30-يونيون!$D$30-يونيون!$E$30</f>
        <v>3861</v>
      </c>
    </row>
    <row r="31" ht="28.5" customHeight="1" spans="1:6">
      <c r="A31" s="156"/>
      <c r="B31" s="158"/>
      <c r="C31" s="182"/>
      <c r="D31" s="182"/>
      <c r="E31" s="158"/>
      <c r="F31" s="79">
        <f>F30+يونيون!$C$31-يونيون!$D$31-يونيون!$E$31</f>
        <v>3861</v>
      </c>
    </row>
    <row r="32" ht="28.5" customHeight="1" spans="1:6">
      <c r="A32" s="156"/>
      <c r="B32" s="158"/>
      <c r="C32" s="182"/>
      <c r="D32" s="182"/>
      <c r="E32" s="158"/>
      <c r="F32" s="79">
        <f>F31+يونيون!$C$32-يونيون!$D$32-يونيون!$E$32</f>
        <v>3861</v>
      </c>
    </row>
    <row r="33" ht="28.5" customHeight="1" spans="1:6">
      <c r="A33" s="156"/>
      <c r="B33" s="158"/>
      <c r="C33" s="182"/>
      <c r="D33" s="182"/>
      <c r="E33" s="158"/>
      <c r="F33" s="79">
        <f>F32+يونيون!$C$33-يونيون!$D$33-يونيون!$E$33</f>
        <v>3861</v>
      </c>
    </row>
    <row r="34" ht="28.5" customHeight="1" spans="1:6">
      <c r="A34" s="156"/>
      <c r="B34" s="158"/>
      <c r="C34" s="182"/>
      <c r="D34" s="182"/>
      <c r="E34" s="158"/>
      <c r="F34" s="79">
        <f>F33+يونيون!$C$34-يونيون!$D$34-يونيون!$E$34</f>
        <v>3861</v>
      </c>
    </row>
    <row r="35" ht="28.5" customHeight="1" spans="1:6">
      <c r="A35" s="156"/>
      <c r="B35" s="158"/>
      <c r="C35" s="182"/>
      <c r="D35" s="182"/>
      <c r="E35" s="158"/>
      <c r="F35" s="79">
        <f>F34+يونيون!$C$35-يونيون!$D$35-يونيون!$E$35</f>
        <v>3861</v>
      </c>
    </row>
    <row r="36" ht="28.5" customHeight="1" spans="1:6">
      <c r="A36" s="156"/>
      <c r="B36" s="158"/>
      <c r="C36" s="182"/>
      <c r="D36" s="182"/>
      <c r="E36" s="158"/>
      <c r="F36" s="79">
        <f>F35+يونيون!$C$36-يونيون!$D$36-يونيون!$E$36</f>
        <v>3861</v>
      </c>
    </row>
    <row r="37" ht="28.5" customHeight="1" spans="5:6">
      <c r="E37" s="158"/>
      <c r="F37" s="79">
        <f>F36+يونيون!$C$10-يونيون!$D$10-يونيون!$E$37</f>
        <v>7722</v>
      </c>
    </row>
    <row r="38" ht="28.5" customHeight="1" spans="1:6">
      <c r="A38" s="156"/>
      <c r="B38" s="158"/>
      <c r="C38" s="182"/>
      <c r="D38" s="182"/>
      <c r="E38" s="158"/>
      <c r="F38" s="79">
        <f>F37+يونيون!$C$38-يونيون!$D$38-يونيون!$E$38</f>
        <v>7722</v>
      </c>
    </row>
    <row r="39" ht="28.5" customHeight="1" spans="1:6">
      <c r="A39" s="156"/>
      <c r="B39" s="158"/>
      <c r="C39" s="182"/>
      <c r="D39" s="182"/>
      <c r="E39" s="158"/>
      <c r="F39" s="79">
        <f>F38+يونيون!$C$39-يونيون!$D$39-يونيون!$E$39</f>
        <v>7722</v>
      </c>
    </row>
    <row r="40" ht="28.5" customHeight="1" spans="1:6">
      <c r="A40" s="156"/>
      <c r="B40" s="158"/>
      <c r="C40" s="182"/>
      <c r="D40" s="182"/>
      <c r="E40" s="158"/>
      <c r="F40" s="79">
        <f>F39+يونيون!$C$40-يونيون!$D$40-يونيون!$E$40</f>
        <v>7722</v>
      </c>
    </row>
    <row r="41" ht="28.5" customHeight="1" spans="1:6">
      <c r="A41" s="156"/>
      <c r="B41" s="158"/>
      <c r="C41" s="182"/>
      <c r="D41" s="182"/>
      <c r="E41" s="158"/>
      <c r="F41" s="79">
        <f>F40+يونيون!$C$41-يونيون!$D$41-يونيون!$E$41</f>
        <v>7722</v>
      </c>
    </row>
    <row r="42" ht="28.5" customHeight="1" spans="1:6">
      <c r="A42" s="156"/>
      <c r="B42" s="158"/>
      <c r="C42" s="182"/>
      <c r="D42" s="182"/>
      <c r="E42" s="158"/>
      <c r="F42" s="79">
        <f>F41+يونيون!$C$42-يونيون!$D$42-يونيون!$E$42</f>
        <v>7722</v>
      </c>
    </row>
    <row r="43" ht="28.5" customHeight="1" spans="1:6">
      <c r="A43" s="156"/>
      <c r="B43" s="158"/>
      <c r="C43" s="182"/>
      <c r="D43" s="182"/>
      <c r="E43" s="158"/>
      <c r="F43" s="79">
        <f>F42+يونيون!$C$43-يونيون!$D$43-يونيون!$E$43</f>
        <v>7722</v>
      </c>
    </row>
    <row r="44" ht="28.5" customHeight="1" spans="1:6">
      <c r="A44" s="156"/>
      <c r="B44" s="158"/>
      <c r="C44" s="182"/>
      <c r="D44" s="182"/>
      <c r="E44" s="158"/>
      <c r="F44" s="79">
        <f>F43+يونيون!$C$44-يونيون!$D$44-يونيون!$E$44</f>
        <v>7722</v>
      </c>
    </row>
    <row r="45" ht="28.5" customHeight="1" spans="1:6">
      <c r="A45" s="156"/>
      <c r="B45" s="158"/>
      <c r="C45" s="182"/>
      <c r="D45" s="182"/>
      <c r="E45" s="158"/>
      <c r="F45" s="79">
        <f>F44+يونيون!$C$45-يونيون!$D$45-يونيون!$E$45</f>
        <v>7722</v>
      </c>
    </row>
    <row r="46" ht="28.5" customHeight="1" spans="1:6">
      <c r="A46" s="156"/>
      <c r="B46" s="158"/>
      <c r="C46" s="182"/>
      <c r="D46" s="182"/>
      <c r="E46" s="158"/>
      <c r="F46" s="79">
        <f>F45+يونيون!$C$46-يونيون!$D$46-يونيون!$E$46</f>
        <v>7722</v>
      </c>
    </row>
    <row r="47" ht="28.5" customHeight="1" spans="1:6">
      <c r="A47" s="156"/>
      <c r="B47" s="158"/>
      <c r="C47" s="182"/>
      <c r="D47" s="182"/>
      <c r="E47" s="158"/>
      <c r="F47" s="79">
        <f>F46+يونيون!$C$47-يونيون!$D$47-يونيون!$E$47</f>
        <v>7722</v>
      </c>
    </row>
    <row r="48" ht="28.5" customHeight="1" spans="1:6">
      <c r="A48" s="156"/>
      <c r="B48" s="158"/>
      <c r="C48" s="182"/>
      <c r="D48" s="182"/>
      <c r="E48" s="158"/>
      <c r="F48" s="79">
        <f>F47+يونيون!$C$48-يونيون!$D$48-يونيون!$E$48</f>
        <v>7722</v>
      </c>
    </row>
    <row r="49" ht="28.5" customHeight="1" spans="1:6">
      <c r="A49" s="156"/>
      <c r="B49" s="158"/>
      <c r="C49" s="182"/>
      <c r="D49" s="182"/>
      <c r="E49" s="158"/>
      <c r="F49" s="79">
        <f>F48+يونيون!$C$49-يونيون!$D$49-يونيون!$E$49</f>
        <v>7722</v>
      </c>
    </row>
    <row r="50" ht="28.5" customHeight="1" spans="1:6">
      <c r="A50" s="156"/>
      <c r="B50" s="158"/>
      <c r="C50" s="182"/>
      <c r="D50" s="182"/>
      <c r="E50" s="158"/>
      <c r="F50" s="79">
        <f>F49+يونيون!$C$50-يونيون!$D$50-يونيون!$E$50</f>
        <v>7722</v>
      </c>
    </row>
    <row r="51" ht="28.5" customHeight="1" spans="1:6">
      <c r="A51" s="156"/>
      <c r="B51" s="158"/>
      <c r="C51" s="182"/>
      <c r="D51" s="182"/>
      <c r="E51" s="158"/>
      <c r="F51" s="79">
        <f>F50+يونيون!$C$51-يونيون!$D$51-يونيون!$E$51</f>
        <v>7722</v>
      </c>
    </row>
    <row r="52" ht="28.5" customHeight="1" spans="1:6">
      <c r="A52" s="156"/>
      <c r="B52" s="158"/>
      <c r="C52" s="182"/>
      <c r="D52" s="182"/>
      <c r="E52" s="158"/>
      <c r="F52" s="79">
        <f>F51+يونيون!$C$52-يونيون!$D$52-يونيون!$E$52</f>
        <v>7722</v>
      </c>
    </row>
    <row r="53" ht="28.5" customHeight="1" spans="1:6">
      <c r="A53" s="156"/>
      <c r="B53" s="158"/>
      <c r="C53" s="182"/>
      <c r="D53" s="182"/>
      <c r="E53" s="158"/>
      <c r="F53" s="79">
        <f>F52+يونيون!$C$53-يونيون!$D$53-يونيون!$E$53</f>
        <v>7722</v>
      </c>
    </row>
    <row r="54" ht="28.5" customHeight="1" spans="1:6">
      <c r="A54" s="156"/>
      <c r="B54" s="158"/>
      <c r="C54" s="182"/>
      <c r="D54" s="182"/>
      <c r="E54" s="158"/>
      <c r="F54" s="79">
        <f>F53+يونيون!$C$54-يونيون!$D$54-يونيون!$E$54</f>
        <v>7722</v>
      </c>
    </row>
    <row r="55" ht="28.5" customHeight="1" spans="1:6">
      <c r="A55" s="156"/>
      <c r="B55" s="158"/>
      <c r="C55" s="182"/>
      <c r="D55" s="182"/>
      <c r="E55" s="158"/>
      <c r="F55" s="79">
        <f>F54+يونيون!$C$55-يونيون!$D$55-يونيون!$E$55</f>
        <v>7722</v>
      </c>
    </row>
    <row r="56" ht="28.5" customHeight="1" spans="1:6">
      <c r="A56" s="156"/>
      <c r="B56" s="158"/>
      <c r="C56" s="182"/>
      <c r="D56" s="182"/>
      <c r="E56" s="158"/>
      <c r="F56" s="79">
        <f>F55+يونيون!$C$56-يونيون!$D$56-يونيون!$E$56</f>
        <v>7722</v>
      </c>
    </row>
    <row r="57" ht="28.5" customHeight="1" spans="1:6">
      <c r="A57" s="156"/>
      <c r="B57" s="158"/>
      <c r="C57" s="182"/>
      <c r="D57" s="182"/>
      <c r="E57" s="158"/>
      <c r="F57" s="79">
        <f>F56+يونيون!$C$57-يونيون!$D$57-يونيون!$E$57</f>
        <v>7722</v>
      </c>
    </row>
    <row r="58" ht="28.5" customHeight="1" spans="1:6">
      <c r="A58" s="156"/>
      <c r="B58" s="158"/>
      <c r="C58" s="182"/>
      <c r="D58" s="182"/>
      <c r="E58" s="158"/>
      <c r="F58" s="79">
        <f>F57+يونيون!$C$58-يونيون!$D$58-يونيون!$E$58</f>
        <v>7722</v>
      </c>
    </row>
    <row r="59" ht="28.5" customHeight="1" spans="1:6">
      <c r="A59" s="156"/>
      <c r="B59" s="158"/>
      <c r="C59" s="182"/>
      <c r="D59" s="182"/>
      <c r="E59" s="158"/>
      <c r="F59" s="79">
        <f>F58+يونيون!$C$59-يونيون!$D$59-يونيون!$E$59</f>
        <v>7722</v>
      </c>
    </row>
    <row r="60" ht="28.5" customHeight="1" spans="1:6">
      <c r="A60" s="156"/>
      <c r="B60" s="158"/>
      <c r="C60" s="182"/>
      <c r="D60" s="182"/>
      <c r="E60" s="158"/>
      <c r="F60" s="79">
        <f>F59+يونيون!$C$60-يونيون!$D$60-يونيون!$E$60</f>
        <v>7722</v>
      </c>
    </row>
    <row r="61" ht="28.5" customHeight="1" spans="1:6">
      <c r="A61" s="156"/>
      <c r="B61" s="158"/>
      <c r="C61" s="182"/>
      <c r="D61" s="182"/>
      <c r="E61" s="158"/>
      <c r="F61" s="79">
        <f>F60+يونيون!$C$61-يونيون!$D$61-يونيون!$E$61</f>
        <v>7722</v>
      </c>
    </row>
    <row r="62" ht="28.5" customHeight="1" spans="1:6">
      <c r="A62" s="156"/>
      <c r="B62" s="158"/>
      <c r="C62" s="182"/>
      <c r="D62" s="182"/>
      <c r="E62" s="158"/>
      <c r="F62" s="79">
        <f>F61+يونيون!$C$62-يونيون!$D$62-يونيون!$E$62</f>
        <v>7722</v>
      </c>
    </row>
    <row r="63" ht="28.5" customHeight="1" spans="1:6">
      <c r="A63" s="156"/>
      <c r="B63" s="158"/>
      <c r="C63" s="182"/>
      <c r="D63" s="182"/>
      <c r="E63" s="158"/>
      <c r="F63" s="79">
        <f>F62+يونيون!$C$63-يونيون!$D$63-يونيون!$E$63</f>
        <v>7722</v>
      </c>
    </row>
    <row r="64" ht="28.5" customHeight="1" spans="1:6">
      <c r="A64" s="156"/>
      <c r="B64" s="158"/>
      <c r="C64" s="182"/>
      <c r="D64" s="182"/>
      <c r="E64" s="158"/>
      <c r="F64" s="79">
        <f>F63+يونيون!$C$64-يونيون!$D$64-يونيون!$E$64</f>
        <v>7722</v>
      </c>
    </row>
    <row r="65" ht="28.5" customHeight="1" spans="1:6">
      <c r="A65" s="156"/>
      <c r="B65" s="158"/>
      <c r="C65" s="182"/>
      <c r="D65" s="182"/>
      <c r="E65" s="158"/>
      <c r="F65" s="79">
        <f>F64+يونيون!$C$65-يونيون!$D$65-يونيون!$E$65</f>
        <v>7722</v>
      </c>
    </row>
    <row r="66" ht="28.5" customHeight="1" spans="1:6">
      <c r="A66" s="156"/>
      <c r="B66" s="158"/>
      <c r="C66" s="182"/>
      <c r="D66" s="182"/>
      <c r="E66" s="158"/>
      <c r="F66" s="79">
        <f>F65+يونيون!$C$66-يونيون!$D$66-يونيون!$E$66</f>
        <v>7722</v>
      </c>
    </row>
    <row r="67" ht="28.5" customHeight="1" spans="1:6">
      <c r="A67" s="156"/>
      <c r="B67" s="158"/>
      <c r="C67" s="182"/>
      <c r="D67" s="182"/>
      <c r="E67" s="158"/>
      <c r="F67" s="79">
        <f>F66+يونيون!$C$67-يونيون!$D$67-يونيون!$E$67</f>
        <v>7722</v>
      </c>
    </row>
    <row r="68" ht="28.5" customHeight="1" spans="1:6">
      <c r="A68" s="156"/>
      <c r="B68" s="158"/>
      <c r="C68" s="182"/>
      <c r="D68" s="182"/>
      <c r="E68" s="158"/>
      <c r="F68" s="79">
        <f>F67+يونيون!$C$68-يونيون!$D$68-يونيون!$E$68</f>
        <v>7722</v>
      </c>
    </row>
    <row r="69" ht="28.5" customHeight="1" spans="1:6">
      <c r="A69" s="156"/>
      <c r="B69" s="158"/>
      <c r="C69" s="182"/>
      <c r="D69" s="182"/>
      <c r="E69" s="158"/>
      <c r="F69" s="79">
        <f>F68+يونيون!$C$69-يونيون!$D$69-يونيون!$E$69</f>
        <v>7722</v>
      </c>
    </row>
    <row r="70" ht="29.25" customHeight="1" spans="1:6">
      <c r="A70" s="168"/>
      <c r="B70" s="184"/>
      <c r="C70" s="185"/>
      <c r="D70" s="185"/>
      <c r="E70" s="158"/>
      <c r="F70" s="79">
        <f>F69+يونيون!$C$70-يونيون!$D$70-يونيون!$E$70</f>
        <v>7722</v>
      </c>
    </row>
    <row r="71" ht="29.25" customHeight="1" spans="1:6">
      <c r="A71" s="186"/>
      <c r="B71" s="187"/>
      <c r="C71" s="188"/>
      <c r="D71" s="188"/>
      <c r="E71" s="188"/>
      <c r="F71" s="79">
        <f>F70+يونيون!$C$71-يونيون!$D$71-يونيون!$E$71</f>
        <v>7722</v>
      </c>
    </row>
    <row r="72" ht="29.25" customHeight="1" spans="1:6">
      <c r="A72" s="189" t="s">
        <v>1167</v>
      </c>
      <c r="B72" s="189"/>
      <c r="C72" s="190">
        <f>SUBTOTAL(109,يونيون!$C$10:$C$71)</f>
        <v>3861</v>
      </c>
      <c r="D72" s="190">
        <f>SUBTOTAL(109,يونيون!$D$10:$D$71)</f>
        <v>0</v>
      </c>
      <c r="E72" s="190">
        <f>SUBTOTAL(109,يونيون!$E$10:$E$71)</f>
        <v>0</v>
      </c>
      <c r="F72" s="190">
        <f>يونيون!$C$72-يونيون!$D$72-يونيون!$E$72</f>
        <v>3861</v>
      </c>
    </row>
  </sheetData>
  <conditionalFormatting sqref="F10">
    <cfRule type="cellIs" dxfId="2" priority="11" operator="greaterThan">
      <formula>" EGP 100"</formula>
    </cfRule>
  </conditionalFormatting>
  <conditionalFormatting sqref="F10:F71">
    <cfRule type="cellIs" dxfId="2" priority="21" operator="lessThan">
      <formula>" EGP -   0"</formula>
    </cfRule>
    <cfRule type="cellIs" dxfId="2" priority="20" operator="lessThan">
      <formula>" EGP 0"</formula>
    </cfRule>
    <cfRule type="cellIs" dxfId="3" priority="19" operator="lessThan">
      <formula>" EGP -   "</formula>
    </cfRule>
    <cfRule type="cellIs" dxfId="2" priority="18" operator="lessThan">
      <formula>1</formula>
    </cfRule>
    <cfRule type="cellIs" dxfId="5" priority="17" operator="lessThan">
      <formula>1</formula>
    </cfRule>
    <cfRule type="cellIs" dxfId="4" priority="16" operator="lessThan">
      <formula>1</formula>
    </cfRule>
    <cfRule type="cellIs" dxfId="4" priority="15" operator="greaterThan">
      <formula>" EGP -   1"</formula>
    </cfRule>
    <cfRule type="cellIs" dxfId="2" priority="14" operator="lessThan">
      <formula>" EGP -   1"</formula>
    </cfRule>
    <cfRule type="cellIs" dxfId="4" priority="13" operator="lessThan">
      <formula>" EGP -   "</formula>
    </cfRule>
    <cfRule type="cellIs" dxfId="2" priority="12" operator="lessThan">
      <formula>" EGP 50"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4" priority="9" operator="equal">
      <formula>" EGP -   0"</formula>
    </cfRule>
    <cfRule type="cellIs" priority="8" operator="equal">
      <formula>0</formula>
    </cfRule>
    <cfRule type="colorScale" priority="7">
      <colorScale>
        <cfvo type="num" val="0"/>
        <cfvo type="num" val="25000"/>
        <color rgb="FFFFFF00"/>
        <color rgb="FFC000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1">
      <colorScale>
        <cfvo type="num" val="-1"/>
        <cfvo type="num" val="0"/>
        <color theme="0"/>
        <color rgb="FFFFFF00"/>
      </colorScale>
    </cfRule>
  </conditionalFormatting>
  <hyperlinks>
    <hyperlink ref="B1" location="الموردين!A1" display="دوس عليا "/>
  </hyperlinks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/>
  </sheetPr>
  <dimension ref="A1:AB3453"/>
  <sheetViews>
    <sheetView zoomScale="60" zoomScaleNormal="60" zoomScaleSheetLayoutView="50" topLeftCell="L145" workbookViewId="0">
      <selection activeCell="O159" sqref="O159"/>
    </sheetView>
  </sheetViews>
  <sheetFormatPr defaultColWidth="8.95238095238095" defaultRowHeight="15"/>
  <cols>
    <col min="1" max="2" width="29.4190476190476" customWidth="1"/>
    <col min="3" max="3" width="62.7619047619048" customWidth="1"/>
    <col min="4" max="5" width="35.8" customWidth="1"/>
    <col min="6" max="6" width="40.4571428571429" customWidth="1"/>
    <col min="7" max="7" width="34.8190476190476" customWidth="1"/>
    <col min="8" max="9" width="37.5142857142857" customWidth="1"/>
    <col min="10" max="10" width="23.2952380952381" customWidth="1"/>
    <col min="13" max="13" width="19.7333333333333" customWidth="1"/>
    <col min="14" max="14" width="24.0285714285714" customWidth="1"/>
    <col min="15" max="15" width="23.1714285714286" customWidth="1"/>
    <col min="16" max="16" width="24.0285714285714" customWidth="1"/>
    <col min="17" max="17" width="24.0285714285714" style="143" customWidth="1"/>
    <col min="18" max="18" width="25.9904761904762" customWidth="1"/>
    <col min="19" max="19" width="25.9904761904762" style="144" customWidth="1"/>
    <col min="20" max="20" width="36.1619047619048" customWidth="1"/>
    <col min="21" max="21" width="35.6761904761905" customWidth="1"/>
    <col min="22" max="22" width="30.5238095238095" customWidth="1"/>
    <col min="23" max="24" width="27.5809523809524" customWidth="1"/>
    <col min="25" max="25" width="19.3714285714286" style="145" customWidth="1"/>
    <col min="26" max="26" width="9.68571428571429" customWidth="1"/>
    <col min="27" max="28" width="27.5809523809524" customWidth="1"/>
  </cols>
  <sheetData>
    <row r="1" ht="28.5" customHeight="1" spans="1:8">
      <c r="A1" s="52"/>
      <c r="B1" s="146"/>
      <c r="C1" s="53"/>
      <c r="D1" s="54"/>
      <c r="E1" s="54"/>
      <c r="F1" s="55"/>
      <c r="G1" s="56"/>
      <c r="H1" s="147" t="s">
        <v>916</v>
      </c>
    </row>
    <row r="2" ht="28.5" customHeight="1" spans="1:8">
      <c r="A2" s="58"/>
      <c r="B2" s="60"/>
      <c r="C2" s="59"/>
      <c r="D2" s="148"/>
      <c r="E2" s="148"/>
      <c r="F2" s="61"/>
      <c r="G2" s="59"/>
      <c r="H2" s="62"/>
    </row>
    <row r="3" ht="28.5" customHeight="1" spans="1:22">
      <c r="A3" s="63"/>
      <c r="B3" s="61"/>
      <c r="C3" s="61"/>
      <c r="D3" s="60"/>
      <c r="E3" s="60"/>
      <c r="F3" s="61"/>
      <c r="G3" s="61"/>
      <c r="H3" s="62"/>
      <c r="R3" s="152" t="s">
        <v>7</v>
      </c>
      <c r="S3" s="163" t="s">
        <v>1289</v>
      </c>
      <c r="T3" s="154" t="s">
        <v>1290</v>
      </c>
      <c r="U3" s="154" t="s">
        <v>1291</v>
      </c>
      <c r="V3" s="155" t="s">
        <v>1292</v>
      </c>
    </row>
    <row r="4" ht="28.5" customHeight="1" spans="1:23">
      <c r="A4" s="63"/>
      <c r="B4" s="61"/>
      <c r="C4" s="61"/>
      <c r="D4" s="60"/>
      <c r="E4" s="60"/>
      <c r="F4" s="61"/>
      <c r="G4" s="61"/>
      <c r="H4" s="62"/>
      <c r="R4" s="156">
        <v>45809</v>
      </c>
      <c r="S4" s="164"/>
      <c r="T4" s="159">
        <v>45809.375</v>
      </c>
      <c r="U4" s="159">
        <v>45809.6666666667</v>
      </c>
      <c r="V4" s="160" t="s">
        <v>332</v>
      </c>
      <c r="W4" s="165" t="str">
        <f t="shared" ref="W4:W33" si="0">TEXT(R4,"DDD")</f>
        <v>Sun</v>
      </c>
    </row>
    <row r="5" ht="28.5" customHeight="1" spans="1:23">
      <c r="A5" s="63"/>
      <c r="B5" s="61"/>
      <c r="C5" s="61"/>
      <c r="D5" s="60"/>
      <c r="E5" s="60"/>
      <c r="F5" s="61"/>
      <c r="G5" s="61"/>
      <c r="H5" s="62"/>
      <c r="R5" s="156">
        <v>45810</v>
      </c>
      <c r="S5" s="164"/>
      <c r="T5" s="159">
        <v>45810.375</v>
      </c>
      <c r="U5" s="159">
        <v>45810.6666666667</v>
      </c>
      <c r="V5" s="160" t="s">
        <v>332</v>
      </c>
      <c r="W5" s="165" t="str">
        <f t="shared" si="0"/>
        <v>Mon</v>
      </c>
    </row>
    <row r="6" ht="28.5" customHeight="1" spans="1:23">
      <c r="A6" s="64"/>
      <c r="B6" s="59"/>
      <c r="C6" s="59"/>
      <c r="D6" s="60"/>
      <c r="E6" s="149"/>
      <c r="F6" s="61"/>
      <c r="G6" s="59"/>
      <c r="H6" s="65">
        <f ca="1">TODAY()</f>
        <v>45873</v>
      </c>
      <c r="R6" s="156">
        <v>45811</v>
      </c>
      <c r="S6" s="164"/>
      <c r="T6" s="159">
        <v>45811.375</v>
      </c>
      <c r="U6" s="159">
        <v>45811.6666666667</v>
      </c>
      <c r="V6" s="160" t="s">
        <v>332</v>
      </c>
      <c r="W6" s="165" t="str">
        <f t="shared" si="0"/>
        <v>Tue</v>
      </c>
    </row>
    <row r="7" ht="29.25" customHeight="1" spans="1:23">
      <c r="A7" s="64"/>
      <c r="B7" s="59"/>
      <c r="C7" s="59"/>
      <c r="D7" s="60"/>
      <c r="E7" s="149"/>
      <c r="F7" s="61"/>
      <c r="G7" s="150"/>
      <c r="H7" s="66">
        <f>SUMIFS(daily!$H$15:$H$12299,daily!$N$15:$N$12299,التشغيل!F1)</f>
        <v>0</v>
      </c>
      <c r="R7" s="156">
        <v>45812</v>
      </c>
      <c r="S7" s="164"/>
      <c r="T7" s="159">
        <v>45812.375</v>
      </c>
      <c r="U7" s="159">
        <v>45812.6666666667</v>
      </c>
      <c r="V7" s="160" t="s">
        <v>332</v>
      </c>
      <c r="W7" s="165" t="str">
        <f t="shared" si="0"/>
        <v>Wed</v>
      </c>
    </row>
    <row r="8" ht="29.25" customHeight="1" spans="1:23">
      <c r="A8" s="63"/>
      <c r="B8" s="61"/>
      <c r="C8" s="59"/>
      <c r="F8" s="151">
        <f>SUM(التشغيل!$F$10:$F$79)</f>
        <v>0</v>
      </c>
      <c r="G8" s="151">
        <f>SUM(التشغيل!$G$10:$G$79)</f>
        <v>0</v>
      </c>
      <c r="H8" s="151">
        <f>SUBTOTAL(9,التشغيل!$H$10:$H$79)</f>
        <v>0</v>
      </c>
      <c r="R8" s="156">
        <v>45813</v>
      </c>
      <c r="S8" s="164"/>
      <c r="T8" s="159">
        <v>45813.375</v>
      </c>
      <c r="U8" s="159">
        <v>45813.6666666667</v>
      </c>
      <c r="V8" s="160" t="s">
        <v>332</v>
      </c>
      <c r="W8" s="165" t="str">
        <f t="shared" si="0"/>
        <v>Thu</v>
      </c>
    </row>
    <row r="9" ht="28.5" customHeight="1" spans="1:23">
      <c r="A9" s="152" t="s">
        <v>7</v>
      </c>
      <c r="B9" s="153"/>
      <c r="C9" s="154" t="s">
        <v>927</v>
      </c>
      <c r="D9" s="154" t="s">
        <v>1290</v>
      </c>
      <c r="E9" s="154" t="s">
        <v>1291</v>
      </c>
      <c r="F9" s="155" t="s">
        <v>1293</v>
      </c>
      <c r="G9" s="155" t="s">
        <v>9</v>
      </c>
      <c r="H9" s="155"/>
      <c r="I9" s="160"/>
      <c r="R9" s="156">
        <v>45814</v>
      </c>
      <c r="S9" s="164"/>
      <c r="T9" s="159"/>
      <c r="U9" s="159"/>
      <c r="V9" s="160" t="s">
        <v>332</v>
      </c>
      <c r="W9" s="165" t="str">
        <f t="shared" si="0"/>
        <v>Fri</v>
      </c>
    </row>
    <row r="10" ht="28.5" customHeight="1" spans="1:28">
      <c r="A10" s="156">
        <v>45818</v>
      </c>
      <c r="B10" s="157" t="s">
        <v>522</v>
      </c>
      <c r="C10" s="158" t="s">
        <v>1223</v>
      </c>
      <c r="D10" s="159">
        <v>45818.5</v>
      </c>
      <c r="E10" s="159">
        <v>45818.9166666667</v>
      </c>
      <c r="F10" s="160" t="s">
        <v>139</v>
      </c>
      <c r="G10" s="160" t="s">
        <v>520</v>
      </c>
      <c r="H10" s="160"/>
      <c r="I10" s="160"/>
      <c r="M10" s="160" t="s">
        <v>139</v>
      </c>
      <c r="N10" s="162">
        <v>8</v>
      </c>
      <c r="O10" s="160">
        <v>600</v>
      </c>
      <c r="P10" s="160">
        <f>O10/N10</f>
        <v>75</v>
      </c>
      <c r="R10" s="156">
        <v>45815</v>
      </c>
      <c r="S10" s="164"/>
      <c r="T10" s="159">
        <v>45815.375</v>
      </c>
      <c r="U10" s="159">
        <v>45815.6666666667</v>
      </c>
      <c r="V10" s="160" t="s">
        <v>332</v>
      </c>
      <c r="W10" s="165" t="str">
        <f t="shared" si="0"/>
        <v>Sat</v>
      </c>
      <c r="Y10" s="166"/>
      <c r="Z10" s="162"/>
      <c r="AA10" s="162"/>
      <c r="AB10" s="162"/>
    </row>
    <row r="11" ht="28.5" customHeight="1" spans="1:28">
      <c r="A11" s="156">
        <v>45818</v>
      </c>
      <c r="B11" s="157" t="s">
        <v>522</v>
      </c>
      <c r="C11" s="158" t="s">
        <v>1223</v>
      </c>
      <c r="D11" s="159">
        <v>45818.5</v>
      </c>
      <c r="E11" s="159">
        <v>45818.9166666667</v>
      </c>
      <c r="F11" s="160" t="s">
        <v>1294</v>
      </c>
      <c r="G11" s="160" t="s">
        <v>1295</v>
      </c>
      <c r="H11" s="160"/>
      <c r="I11" s="160"/>
      <c r="M11" s="160" t="s">
        <v>1294</v>
      </c>
      <c r="N11" s="162">
        <v>9</v>
      </c>
      <c r="O11" s="160">
        <v>35</v>
      </c>
      <c r="P11" s="160">
        <v>45</v>
      </c>
      <c r="R11" s="156">
        <v>45816</v>
      </c>
      <c r="S11" s="164"/>
      <c r="T11" s="159">
        <v>45816.375</v>
      </c>
      <c r="U11" s="159">
        <v>45816.6666666667</v>
      </c>
      <c r="V11" s="160" t="s">
        <v>332</v>
      </c>
      <c r="W11" s="165" t="str">
        <f t="shared" si="0"/>
        <v>Sun</v>
      </c>
      <c r="Y11" s="166"/>
      <c r="Z11" s="162"/>
      <c r="AA11" s="162"/>
      <c r="AB11" s="162"/>
    </row>
    <row r="12" ht="28.5" customHeight="1" spans="1:28">
      <c r="A12" s="156">
        <v>45819</v>
      </c>
      <c r="B12" s="157" t="s">
        <v>522</v>
      </c>
      <c r="C12" s="158" t="s">
        <v>1223</v>
      </c>
      <c r="D12" s="159">
        <v>45819.4166666667</v>
      </c>
      <c r="E12" s="159">
        <v>45819.9166666667</v>
      </c>
      <c r="F12" s="160" t="s">
        <v>139</v>
      </c>
      <c r="G12" s="160" t="s">
        <v>520</v>
      </c>
      <c r="H12" s="160"/>
      <c r="I12" s="160"/>
      <c r="M12" s="160" t="s">
        <v>429</v>
      </c>
      <c r="N12" s="162">
        <v>9</v>
      </c>
      <c r="O12" s="160">
        <v>300</v>
      </c>
      <c r="P12" s="160">
        <f t="shared" ref="P12:P30" si="1">O12/N12</f>
        <v>33.3333333333333</v>
      </c>
      <c r="R12" s="156">
        <v>45817</v>
      </c>
      <c r="S12" s="164"/>
      <c r="T12" s="159">
        <v>45817.375</v>
      </c>
      <c r="U12" s="159">
        <v>45817.6666666667</v>
      </c>
      <c r="V12" s="160" t="s">
        <v>332</v>
      </c>
      <c r="W12" s="165" t="str">
        <f t="shared" si="0"/>
        <v>Mon</v>
      </c>
      <c r="Y12" s="166"/>
      <c r="Z12" s="162"/>
      <c r="AA12" s="162"/>
      <c r="AB12" s="162"/>
    </row>
    <row r="13" ht="28.5" customHeight="1" spans="1:28">
      <c r="A13" s="156">
        <v>45819</v>
      </c>
      <c r="B13" s="157" t="s">
        <v>522</v>
      </c>
      <c r="C13" s="158" t="s">
        <v>1223</v>
      </c>
      <c r="D13" s="159">
        <v>45819.5833333333</v>
      </c>
      <c r="E13" s="159">
        <v>45819.9166666667</v>
      </c>
      <c r="F13" s="160" t="s">
        <v>429</v>
      </c>
      <c r="G13" s="160" t="s">
        <v>520</v>
      </c>
      <c r="H13" s="160"/>
      <c r="I13" s="160"/>
      <c r="M13" s="160" t="s">
        <v>1296</v>
      </c>
      <c r="N13" s="162">
        <v>9</v>
      </c>
      <c r="O13" s="160">
        <v>500</v>
      </c>
      <c r="P13" s="160">
        <f t="shared" si="1"/>
        <v>55.5555555555556</v>
      </c>
      <c r="R13" s="156">
        <v>45818</v>
      </c>
      <c r="S13" s="164"/>
      <c r="T13" s="159">
        <v>45818.375</v>
      </c>
      <c r="U13" s="159">
        <v>45818.6666666667</v>
      </c>
      <c r="V13" s="160" t="s">
        <v>332</v>
      </c>
      <c r="W13" s="165" t="str">
        <f t="shared" si="0"/>
        <v>Tue</v>
      </c>
      <c r="Y13" s="166"/>
      <c r="Z13" s="162"/>
      <c r="AA13" s="162"/>
      <c r="AB13" s="162"/>
    </row>
    <row r="14" ht="28.5" customHeight="1" spans="1:28">
      <c r="A14" s="156">
        <v>45819</v>
      </c>
      <c r="B14" s="157" t="s">
        <v>522</v>
      </c>
      <c r="C14" s="158" t="s">
        <v>1223</v>
      </c>
      <c r="D14" s="159">
        <v>45819.375</v>
      </c>
      <c r="E14" s="159">
        <v>45819.9583333333</v>
      </c>
      <c r="F14" s="160" t="s">
        <v>1294</v>
      </c>
      <c r="G14" s="160" t="s">
        <v>1295</v>
      </c>
      <c r="H14" s="160"/>
      <c r="I14" s="160"/>
      <c r="M14" s="160" t="s">
        <v>1297</v>
      </c>
      <c r="N14" s="162">
        <v>9</v>
      </c>
      <c r="O14" s="160">
        <v>40</v>
      </c>
      <c r="P14" s="160">
        <f t="shared" si="1"/>
        <v>4.44444444444444</v>
      </c>
      <c r="R14" s="156">
        <v>45819</v>
      </c>
      <c r="S14" s="164"/>
      <c r="T14" s="159">
        <v>45819.375</v>
      </c>
      <c r="U14" s="159">
        <v>45819.6666666667</v>
      </c>
      <c r="V14" s="160" t="s">
        <v>332</v>
      </c>
      <c r="W14" s="165" t="str">
        <f t="shared" si="0"/>
        <v>Wed</v>
      </c>
      <c r="Y14" s="166"/>
      <c r="Z14" s="162"/>
      <c r="AA14" s="162"/>
      <c r="AB14" s="162"/>
    </row>
    <row r="15" ht="28.5" customHeight="1" spans="1:28">
      <c r="A15" s="156">
        <v>45819</v>
      </c>
      <c r="B15" s="157" t="s">
        <v>522</v>
      </c>
      <c r="C15" s="158" t="s">
        <v>1223</v>
      </c>
      <c r="D15" s="159">
        <v>45819.375</v>
      </c>
      <c r="E15" s="159">
        <v>45819.9166666667</v>
      </c>
      <c r="F15" s="160" t="s">
        <v>1296</v>
      </c>
      <c r="G15" s="160" t="s">
        <v>1295</v>
      </c>
      <c r="H15" s="160"/>
      <c r="I15" s="160"/>
      <c r="M15" s="160" t="s">
        <v>1298</v>
      </c>
      <c r="N15" s="162">
        <v>9</v>
      </c>
      <c r="O15" s="160">
        <v>600</v>
      </c>
      <c r="P15" s="160">
        <f t="shared" si="1"/>
        <v>66.6666666666667</v>
      </c>
      <c r="R15" s="156">
        <v>45820</v>
      </c>
      <c r="S15" s="164"/>
      <c r="T15" s="159">
        <v>45820.375</v>
      </c>
      <c r="U15" s="159">
        <v>45820.6666666667</v>
      </c>
      <c r="V15" s="160" t="s">
        <v>332</v>
      </c>
      <c r="W15" s="165" t="str">
        <f t="shared" si="0"/>
        <v>Thu</v>
      </c>
      <c r="Y15" s="166"/>
      <c r="Z15" s="162"/>
      <c r="AA15" s="162"/>
      <c r="AB15" s="162"/>
    </row>
    <row r="16" ht="28.5" customHeight="1" spans="1:28">
      <c r="A16" s="156">
        <v>45819</v>
      </c>
      <c r="B16" s="157" t="s">
        <v>522</v>
      </c>
      <c r="C16" s="158" t="s">
        <v>1223</v>
      </c>
      <c r="D16" s="159">
        <v>45819.375</v>
      </c>
      <c r="E16" s="159">
        <v>45819.9166666667</v>
      </c>
      <c r="F16" s="160" t="s">
        <v>1297</v>
      </c>
      <c r="G16" s="160" t="s">
        <v>1295</v>
      </c>
      <c r="H16" s="160"/>
      <c r="I16" s="160"/>
      <c r="M16" s="160" t="s">
        <v>684</v>
      </c>
      <c r="N16" s="162">
        <v>9</v>
      </c>
      <c r="O16" s="160"/>
      <c r="P16" s="160">
        <f t="shared" si="1"/>
        <v>0</v>
      </c>
      <c r="R16" s="156">
        <v>45821</v>
      </c>
      <c r="S16" s="164"/>
      <c r="T16" s="159"/>
      <c r="U16" s="159"/>
      <c r="V16" s="160" t="s">
        <v>332</v>
      </c>
      <c r="W16" s="165" t="str">
        <f t="shared" si="0"/>
        <v>Fri</v>
      </c>
      <c r="Y16" s="166"/>
      <c r="Z16" s="162"/>
      <c r="AA16" s="162"/>
      <c r="AB16" s="162"/>
    </row>
    <row r="17" ht="28.5" customHeight="1" spans="1:28">
      <c r="A17" s="156">
        <v>45820</v>
      </c>
      <c r="B17" s="157" t="s">
        <v>522</v>
      </c>
      <c r="C17" s="158" t="s">
        <v>1223</v>
      </c>
      <c r="D17" s="159">
        <v>45820.4166666667</v>
      </c>
      <c r="E17" s="159">
        <v>45820.9166666667</v>
      </c>
      <c r="F17" s="160" t="s">
        <v>139</v>
      </c>
      <c r="G17" s="160" t="s">
        <v>520</v>
      </c>
      <c r="H17" s="160"/>
      <c r="I17" s="160"/>
      <c r="M17" s="160" t="s">
        <v>1299</v>
      </c>
      <c r="N17" s="162">
        <v>9</v>
      </c>
      <c r="O17" s="160"/>
      <c r="P17" s="160">
        <f t="shared" si="1"/>
        <v>0</v>
      </c>
      <c r="R17" s="156">
        <v>45822</v>
      </c>
      <c r="S17" s="164"/>
      <c r="T17" s="159">
        <v>45822.375</v>
      </c>
      <c r="U17" s="159">
        <v>45822.7083333333</v>
      </c>
      <c r="V17" s="160" t="s">
        <v>332</v>
      </c>
      <c r="W17" s="165" t="str">
        <f t="shared" si="0"/>
        <v>Sat</v>
      </c>
      <c r="Y17" s="166"/>
      <c r="Z17" s="162"/>
      <c r="AA17" s="162"/>
      <c r="AB17" s="162"/>
    </row>
    <row r="18" ht="28.5" customHeight="1" spans="1:28">
      <c r="A18" s="156">
        <v>45820</v>
      </c>
      <c r="B18" s="157" t="s">
        <v>522</v>
      </c>
      <c r="C18" s="158" t="s">
        <v>1223</v>
      </c>
      <c r="D18" s="159">
        <v>45820.4166666667</v>
      </c>
      <c r="E18" s="159">
        <v>45820.9166666667</v>
      </c>
      <c r="F18" s="160" t="s">
        <v>429</v>
      </c>
      <c r="G18" s="160" t="s">
        <v>520</v>
      </c>
      <c r="H18" s="160"/>
      <c r="I18" s="160"/>
      <c r="M18" s="160" t="s">
        <v>1300</v>
      </c>
      <c r="N18" s="162">
        <v>9</v>
      </c>
      <c r="O18" s="160">
        <v>550</v>
      </c>
      <c r="P18" s="160">
        <f t="shared" si="1"/>
        <v>61.1111111111111</v>
      </c>
      <c r="R18" s="156">
        <v>45823</v>
      </c>
      <c r="S18" s="164"/>
      <c r="T18" s="159">
        <v>45823.375</v>
      </c>
      <c r="U18" s="159">
        <v>45823.7291666667</v>
      </c>
      <c r="V18" s="160" t="s">
        <v>332</v>
      </c>
      <c r="W18" s="165" t="str">
        <f t="shared" si="0"/>
        <v>Sun</v>
      </c>
      <c r="Y18" s="166"/>
      <c r="Z18" s="162"/>
      <c r="AA18" s="162"/>
      <c r="AB18" s="162"/>
    </row>
    <row r="19" ht="28.5" customHeight="1" spans="1:23">
      <c r="A19" s="156">
        <v>45820</v>
      </c>
      <c r="B19" s="157" t="s">
        <v>522</v>
      </c>
      <c r="C19" s="158" t="s">
        <v>1223</v>
      </c>
      <c r="D19" s="159">
        <v>45820.4166666667</v>
      </c>
      <c r="E19" s="159">
        <v>45820.9583333333</v>
      </c>
      <c r="F19" s="160" t="s">
        <v>1294</v>
      </c>
      <c r="G19" s="160" t="s">
        <v>1295</v>
      </c>
      <c r="H19" s="160"/>
      <c r="I19" s="160"/>
      <c r="M19" s="160" t="s">
        <v>461</v>
      </c>
      <c r="N19" s="162">
        <v>9</v>
      </c>
      <c r="O19" s="160"/>
      <c r="P19" s="160">
        <f t="shared" si="1"/>
        <v>0</v>
      </c>
      <c r="R19" s="156">
        <v>45824</v>
      </c>
      <c r="S19" s="164"/>
      <c r="T19" s="159">
        <v>45824.375</v>
      </c>
      <c r="U19" s="159">
        <v>45824.6666666667</v>
      </c>
      <c r="V19" s="160" t="s">
        <v>332</v>
      </c>
      <c r="W19" s="165" t="str">
        <f t="shared" si="0"/>
        <v>Mon</v>
      </c>
    </row>
    <row r="20" ht="28.5" customHeight="1" spans="1:23">
      <c r="A20" s="156">
        <v>45820</v>
      </c>
      <c r="B20" s="157" t="s">
        <v>522</v>
      </c>
      <c r="C20" s="158" t="s">
        <v>1223</v>
      </c>
      <c r="D20" s="159">
        <v>45820.4166666667</v>
      </c>
      <c r="E20" s="159">
        <v>45820.9166666667</v>
      </c>
      <c r="F20" s="160" t="s">
        <v>1296</v>
      </c>
      <c r="G20" s="160" t="s">
        <v>1295</v>
      </c>
      <c r="H20" s="160"/>
      <c r="I20" s="160"/>
      <c r="M20" s="160" t="s">
        <v>1301</v>
      </c>
      <c r="N20" s="162">
        <v>9</v>
      </c>
      <c r="O20" s="160">
        <v>40</v>
      </c>
      <c r="P20" s="160">
        <f t="shared" si="1"/>
        <v>4.44444444444444</v>
      </c>
      <c r="R20" s="156">
        <v>45825</v>
      </c>
      <c r="S20" s="164"/>
      <c r="T20" s="159">
        <v>45825.375</v>
      </c>
      <c r="U20" s="159">
        <v>45825.6666666667</v>
      </c>
      <c r="V20" s="160" t="s">
        <v>332</v>
      </c>
      <c r="W20" s="165" t="str">
        <f t="shared" si="0"/>
        <v>Tue</v>
      </c>
    </row>
    <row r="21" ht="28.5" customHeight="1" spans="1:23">
      <c r="A21" s="156">
        <v>45820</v>
      </c>
      <c r="B21" s="157" t="s">
        <v>522</v>
      </c>
      <c r="C21" s="158" t="s">
        <v>1223</v>
      </c>
      <c r="D21" s="159">
        <v>45820.4166666667</v>
      </c>
      <c r="E21" s="159">
        <v>45820.9166666667</v>
      </c>
      <c r="F21" s="160" t="s">
        <v>1297</v>
      </c>
      <c r="G21" s="160" t="s">
        <v>1295</v>
      </c>
      <c r="H21" s="160"/>
      <c r="I21" s="160"/>
      <c r="M21" s="160" t="s">
        <v>1045</v>
      </c>
      <c r="N21" s="162">
        <v>8</v>
      </c>
      <c r="O21" s="160">
        <v>300</v>
      </c>
      <c r="P21" s="160">
        <f t="shared" si="1"/>
        <v>37.5</v>
      </c>
      <c r="R21" s="156">
        <v>45826</v>
      </c>
      <c r="S21" s="164"/>
      <c r="T21" s="159">
        <v>45826.375</v>
      </c>
      <c r="U21" s="159">
        <v>45826.6666666667</v>
      </c>
      <c r="V21" s="160" t="s">
        <v>332</v>
      </c>
      <c r="W21" s="165" t="str">
        <f t="shared" si="0"/>
        <v>Wed</v>
      </c>
    </row>
    <row r="22" ht="28.5" customHeight="1" spans="1:23">
      <c r="A22" s="156">
        <v>45821</v>
      </c>
      <c r="B22" s="157" t="s">
        <v>522</v>
      </c>
      <c r="C22" s="158" t="s">
        <v>1302</v>
      </c>
      <c r="D22" s="159">
        <v>45821.375</v>
      </c>
      <c r="E22" s="159">
        <v>45821.875</v>
      </c>
      <c r="F22" s="160" t="s">
        <v>139</v>
      </c>
      <c r="G22" s="160" t="s">
        <v>520</v>
      </c>
      <c r="H22" s="160"/>
      <c r="I22" s="160"/>
      <c r="M22" s="160" t="s">
        <v>1012</v>
      </c>
      <c r="N22" s="162">
        <v>8</v>
      </c>
      <c r="O22" s="160">
        <v>450</v>
      </c>
      <c r="P22" s="160">
        <f t="shared" si="1"/>
        <v>56.25</v>
      </c>
      <c r="R22" s="156">
        <v>45827</v>
      </c>
      <c r="S22" s="164"/>
      <c r="T22" s="159">
        <v>45827.375</v>
      </c>
      <c r="U22" s="159">
        <v>45827.6666666667</v>
      </c>
      <c r="V22" s="160" t="s">
        <v>332</v>
      </c>
      <c r="W22" s="165" t="str">
        <f t="shared" si="0"/>
        <v>Thu</v>
      </c>
    </row>
    <row r="23" ht="28.5" customHeight="1" spans="1:23">
      <c r="A23" s="156">
        <v>45821</v>
      </c>
      <c r="B23" s="157" t="s">
        <v>522</v>
      </c>
      <c r="C23" s="158" t="s">
        <v>1302</v>
      </c>
      <c r="D23" s="159">
        <v>45821.4166666667</v>
      </c>
      <c r="E23" s="159">
        <v>45821.875</v>
      </c>
      <c r="F23" s="160" t="s">
        <v>429</v>
      </c>
      <c r="G23" s="160" t="s">
        <v>520</v>
      </c>
      <c r="H23" s="160"/>
      <c r="I23" s="160"/>
      <c r="M23" s="160" t="s">
        <v>1067</v>
      </c>
      <c r="N23" s="162">
        <v>8</v>
      </c>
      <c r="O23" s="160">
        <v>400</v>
      </c>
      <c r="P23" s="160">
        <f t="shared" si="1"/>
        <v>50</v>
      </c>
      <c r="R23" s="156">
        <v>45828</v>
      </c>
      <c r="S23" s="164"/>
      <c r="T23" s="159"/>
      <c r="U23" s="159"/>
      <c r="V23" s="160" t="s">
        <v>332</v>
      </c>
      <c r="W23" s="165" t="str">
        <f t="shared" si="0"/>
        <v>Fri</v>
      </c>
    </row>
    <row r="24" ht="28.5" customHeight="1" spans="1:23">
      <c r="A24" s="156">
        <v>45821</v>
      </c>
      <c r="B24" s="157" t="s">
        <v>522</v>
      </c>
      <c r="C24" s="158" t="s">
        <v>1303</v>
      </c>
      <c r="D24" s="159">
        <v>45821.9166666667</v>
      </c>
      <c r="E24" s="159">
        <v>45822</v>
      </c>
      <c r="F24" s="160" t="s">
        <v>1298</v>
      </c>
      <c r="G24" s="160" t="s">
        <v>1295</v>
      </c>
      <c r="H24" s="160"/>
      <c r="I24" s="160"/>
      <c r="M24" s="160" t="s">
        <v>1010</v>
      </c>
      <c r="N24" s="162">
        <v>8</v>
      </c>
      <c r="O24" s="160">
        <v>450</v>
      </c>
      <c r="P24" s="160">
        <f t="shared" si="1"/>
        <v>56.25</v>
      </c>
      <c r="R24" s="156">
        <v>45829</v>
      </c>
      <c r="S24" s="164"/>
      <c r="T24" s="159">
        <v>45829.375</v>
      </c>
      <c r="U24" s="159">
        <v>45829.6666666667</v>
      </c>
      <c r="V24" s="160" t="s">
        <v>332</v>
      </c>
      <c r="W24" s="165" t="str">
        <f t="shared" si="0"/>
        <v>Sat</v>
      </c>
    </row>
    <row r="25" ht="28.5" customHeight="1" spans="1:23">
      <c r="A25" s="156">
        <v>45821</v>
      </c>
      <c r="B25" s="157" t="s">
        <v>522</v>
      </c>
      <c r="C25" s="158" t="s">
        <v>1303</v>
      </c>
      <c r="D25" s="159">
        <v>45821.9166666667</v>
      </c>
      <c r="E25" s="159">
        <v>45822</v>
      </c>
      <c r="F25" s="160" t="s">
        <v>1297</v>
      </c>
      <c r="G25" s="160" t="s">
        <v>1295</v>
      </c>
      <c r="H25" s="160"/>
      <c r="I25" s="160"/>
      <c r="M25" s="160" t="s">
        <v>1098</v>
      </c>
      <c r="N25" s="162">
        <v>8</v>
      </c>
      <c r="O25" s="160">
        <v>100</v>
      </c>
      <c r="P25" s="160">
        <f t="shared" si="1"/>
        <v>12.5</v>
      </c>
      <c r="R25" s="156">
        <v>45830</v>
      </c>
      <c r="S25" s="164"/>
      <c r="T25" s="159">
        <v>45830.375</v>
      </c>
      <c r="U25" s="159">
        <v>45830.6666666667</v>
      </c>
      <c r="V25" s="160" t="s">
        <v>332</v>
      </c>
      <c r="W25" s="165" t="str">
        <f t="shared" si="0"/>
        <v>Sun</v>
      </c>
    </row>
    <row r="26" ht="28.5" customHeight="1" spans="1:23">
      <c r="A26" s="156">
        <v>45821</v>
      </c>
      <c r="B26" s="157" t="s">
        <v>522</v>
      </c>
      <c r="C26" s="158" t="s">
        <v>1223</v>
      </c>
      <c r="D26" s="159">
        <v>45821.4166666667</v>
      </c>
      <c r="E26" s="159">
        <v>45821.875</v>
      </c>
      <c r="F26" s="160" t="s">
        <v>1296</v>
      </c>
      <c r="G26" s="160" t="s">
        <v>1295</v>
      </c>
      <c r="H26" s="160"/>
      <c r="I26" s="160"/>
      <c r="M26" s="160" t="s">
        <v>332</v>
      </c>
      <c r="N26" s="162">
        <v>7</v>
      </c>
      <c r="O26" s="160">
        <v>576.92</v>
      </c>
      <c r="P26" s="160">
        <f t="shared" si="1"/>
        <v>82.4171428571428</v>
      </c>
      <c r="R26" s="156">
        <v>45831</v>
      </c>
      <c r="S26" s="164"/>
      <c r="T26" s="159">
        <v>45831.375</v>
      </c>
      <c r="U26" s="159">
        <v>45831.6666666667</v>
      </c>
      <c r="V26" s="160" t="s">
        <v>332</v>
      </c>
      <c r="W26" s="165" t="str">
        <f t="shared" si="0"/>
        <v>Mon</v>
      </c>
    </row>
    <row r="27" ht="28.5" customHeight="1" spans="1:23">
      <c r="A27" s="156">
        <v>45821</v>
      </c>
      <c r="B27" s="157" t="s">
        <v>522</v>
      </c>
      <c r="C27" s="158" t="s">
        <v>1223</v>
      </c>
      <c r="D27" s="159">
        <v>45821.4166666667</v>
      </c>
      <c r="E27" s="159">
        <v>45821.875</v>
      </c>
      <c r="F27" s="160" t="s">
        <v>1297</v>
      </c>
      <c r="G27" s="160" t="s">
        <v>1295</v>
      </c>
      <c r="H27" s="160"/>
      <c r="I27" s="160"/>
      <c r="M27" s="160" t="s">
        <v>1000</v>
      </c>
      <c r="N27" s="162">
        <v>8</v>
      </c>
      <c r="O27" s="160">
        <v>384.615</v>
      </c>
      <c r="P27" s="160">
        <f t="shared" si="1"/>
        <v>48.076875</v>
      </c>
      <c r="R27" s="156">
        <v>45832</v>
      </c>
      <c r="S27" s="164"/>
      <c r="T27" s="159">
        <v>45832.375</v>
      </c>
      <c r="U27" s="159">
        <v>45832.725</v>
      </c>
      <c r="V27" s="160" t="s">
        <v>332</v>
      </c>
      <c r="W27" s="165" t="str">
        <f t="shared" si="0"/>
        <v>Tue</v>
      </c>
    </row>
    <row r="28" ht="28.5" customHeight="1" spans="1:23">
      <c r="A28" s="156">
        <v>45822</v>
      </c>
      <c r="B28" s="157" t="s">
        <v>522</v>
      </c>
      <c r="C28" s="158" t="s">
        <v>1223</v>
      </c>
      <c r="D28" s="159">
        <v>45822.7083333333</v>
      </c>
      <c r="E28" s="159">
        <v>45822.9166666667</v>
      </c>
      <c r="F28" s="160" t="s">
        <v>684</v>
      </c>
      <c r="G28" s="160" t="s">
        <v>520</v>
      </c>
      <c r="H28" s="160"/>
      <c r="I28" s="160"/>
      <c r="M28" s="160" t="s">
        <v>944</v>
      </c>
      <c r="N28" s="160"/>
      <c r="O28" s="160"/>
      <c r="P28" s="160" t="e">
        <f t="shared" si="1"/>
        <v>#DIV/0!</v>
      </c>
      <c r="R28" s="156">
        <v>45833</v>
      </c>
      <c r="S28" s="164"/>
      <c r="T28" s="159">
        <v>45833.375</v>
      </c>
      <c r="U28" s="159">
        <v>45833.6666666667</v>
      </c>
      <c r="V28" s="160" t="s">
        <v>332</v>
      </c>
      <c r="W28" s="165" t="str">
        <f t="shared" si="0"/>
        <v>Wed</v>
      </c>
    </row>
    <row r="29" ht="28.5" customHeight="1" spans="1:23">
      <c r="A29" s="156">
        <v>45822</v>
      </c>
      <c r="B29" s="157" t="s">
        <v>522</v>
      </c>
      <c r="C29" s="158" t="s">
        <v>1223</v>
      </c>
      <c r="D29" s="159">
        <v>45822.375</v>
      </c>
      <c r="E29" s="159">
        <v>45822.9166666667</v>
      </c>
      <c r="F29" s="160" t="s">
        <v>139</v>
      </c>
      <c r="G29" s="160" t="s">
        <v>520</v>
      </c>
      <c r="H29" s="160"/>
      <c r="I29" s="160"/>
      <c r="M29" s="160" t="s">
        <v>347</v>
      </c>
      <c r="N29" s="162">
        <v>8</v>
      </c>
      <c r="O29" s="160">
        <f>7000/26</f>
        <v>269.230769230769</v>
      </c>
      <c r="P29" s="160">
        <f t="shared" si="1"/>
        <v>33.6538461538462</v>
      </c>
      <c r="R29" s="156">
        <v>45834</v>
      </c>
      <c r="S29" s="164"/>
      <c r="T29" s="159">
        <v>45834.375</v>
      </c>
      <c r="U29" s="159">
        <v>45834.6666666667</v>
      </c>
      <c r="V29" s="160" t="s">
        <v>332</v>
      </c>
      <c r="W29" s="165" t="str">
        <f t="shared" si="0"/>
        <v>Thu</v>
      </c>
    </row>
    <row r="30" ht="28.5" customHeight="1" spans="1:23">
      <c r="A30" s="156">
        <v>45822</v>
      </c>
      <c r="B30" s="157" t="s">
        <v>522</v>
      </c>
      <c r="C30" s="158" t="s">
        <v>1223</v>
      </c>
      <c r="D30" s="159">
        <v>45822.4166666667</v>
      </c>
      <c r="E30" s="159">
        <v>45822.9166666667</v>
      </c>
      <c r="F30" s="160" t="s">
        <v>429</v>
      </c>
      <c r="G30" s="160" t="s">
        <v>520</v>
      </c>
      <c r="H30" s="160"/>
      <c r="I30" s="160"/>
      <c r="M30" s="160" t="s">
        <v>650</v>
      </c>
      <c r="N30" s="162">
        <v>8</v>
      </c>
      <c r="O30" s="160">
        <f>7000/26</f>
        <v>269.230769230769</v>
      </c>
      <c r="P30" s="160">
        <f t="shared" si="1"/>
        <v>33.6538461538462</v>
      </c>
      <c r="R30" s="156">
        <v>45835</v>
      </c>
      <c r="S30" s="164"/>
      <c r="T30" s="159">
        <v>45835.375</v>
      </c>
      <c r="U30" s="159">
        <v>45835.375</v>
      </c>
      <c r="V30" s="160" t="s">
        <v>332</v>
      </c>
      <c r="W30" s="165" t="str">
        <f t="shared" si="0"/>
        <v>Fri</v>
      </c>
    </row>
    <row r="31" ht="28.5" customHeight="1" spans="1:23">
      <c r="A31" s="156">
        <v>45822</v>
      </c>
      <c r="B31" s="157" t="s">
        <v>522</v>
      </c>
      <c r="C31" s="158" t="s">
        <v>1223</v>
      </c>
      <c r="D31" s="159">
        <v>45822.375</v>
      </c>
      <c r="E31" s="159">
        <v>45822.625</v>
      </c>
      <c r="F31" s="160" t="s">
        <v>1067</v>
      </c>
      <c r="G31" s="160" t="s">
        <v>520</v>
      </c>
      <c r="H31" s="160"/>
      <c r="I31" s="160"/>
      <c r="R31" s="156">
        <v>45836</v>
      </c>
      <c r="S31" s="164"/>
      <c r="T31" s="159">
        <v>45836.375</v>
      </c>
      <c r="U31" s="159">
        <v>45836.6666666667</v>
      </c>
      <c r="V31" s="160" t="s">
        <v>332</v>
      </c>
      <c r="W31" s="165" t="str">
        <f t="shared" si="0"/>
        <v>Sat</v>
      </c>
    </row>
    <row r="32" ht="28.5" customHeight="1" spans="1:23">
      <c r="A32" s="156">
        <v>45822</v>
      </c>
      <c r="B32" s="157" t="s">
        <v>522</v>
      </c>
      <c r="C32" s="158" t="s">
        <v>1223</v>
      </c>
      <c r="D32" s="159">
        <v>45822.625</v>
      </c>
      <c r="E32" s="159">
        <v>45822.8333333333</v>
      </c>
      <c r="F32" s="160" t="s">
        <v>1299</v>
      </c>
      <c r="G32" s="160" t="s">
        <v>520</v>
      </c>
      <c r="H32" s="160"/>
      <c r="I32" s="160"/>
      <c r="R32" s="156">
        <v>45837</v>
      </c>
      <c r="S32" s="164"/>
      <c r="T32" s="159">
        <v>45837.375</v>
      </c>
      <c r="U32" s="159">
        <v>45837.6666666667</v>
      </c>
      <c r="V32" s="160" t="s">
        <v>332</v>
      </c>
      <c r="W32" s="165" t="str">
        <f t="shared" si="0"/>
        <v>Sun</v>
      </c>
    </row>
    <row r="33" ht="28.5" customHeight="1" spans="1:23">
      <c r="A33" s="156">
        <v>45822</v>
      </c>
      <c r="B33" s="157" t="s">
        <v>522</v>
      </c>
      <c r="C33" s="158" t="s">
        <v>1223</v>
      </c>
      <c r="D33" s="159">
        <v>45822.375</v>
      </c>
      <c r="E33" s="159">
        <v>45822.9166666667</v>
      </c>
      <c r="F33" s="160" t="s">
        <v>1296</v>
      </c>
      <c r="G33" s="160" t="s">
        <v>1295</v>
      </c>
      <c r="H33" s="160"/>
      <c r="I33" s="160"/>
      <c r="R33" s="156">
        <v>45838</v>
      </c>
      <c r="S33" s="164"/>
      <c r="T33" s="159">
        <v>45838.375</v>
      </c>
      <c r="U33" s="159">
        <v>45838.6666666667</v>
      </c>
      <c r="V33" s="160" t="s">
        <v>332</v>
      </c>
      <c r="W33" s="165" t="str">
        <f t="shared" si="0"/>
        <v>Mon</v>
      </c>
    </row>
    <row r="34" ht="28.5" customHeight="1" spans="1:22">
      <c r="A34" s="156">
        <v>45822</v>
      </c>
      <c r="B34" s="157" t="s">
        <v>522</v>
      </c>
      <c r="C34" s="158" t="s">
        <v>1223</v>
      </c>
      <c r="D34" s="159">
        <v>45822.375</v>
      </c>
      <c r="E34" s="159">
        <v>45822.5833333333</v>
      </c>
      <c r="F34" s="160" t="s">
        <v>1300</v>
      </c>
      <c r="G34" s="160" t="s">
        <v>1295</v>
      </c>
      <c r="H34" s="160"/>
      <c r="I34" s="160"/>
      <c r="R34" s="156">
        <v>45809</v>
      </c>
      <c r="S34" s="164"/>
      <c r="T34" s="159">
        <v>45809.375</v>
      </c>
      <c r="U34" s="159">
        <v>45809.375</v>
      </c>
      <c r="V34" s="160" t="s">
        <v>1000</v>
      </c>
    </row>
    <row r="35" ht="28.5" customHeight="1" spans="1:22">
      <c r="A35" s="156">
        <v>45822</v>
      </c>
      <c r="B35" s="157" t="s">
        <v>522</v>
      </c>
      <c r="C35" s="158" t="s">
        <v>1223</v>
      </c>
      <c r="D35" s="159">
        <v>45822.375</v>
      </c>
      <c r="E35" s="159">
        <v>45822.9166666667</v>
      </c>
      <c r="F35" s="160" t="s">
        <v>1297</v>
      </c>
      <c r="G35" s="160" t="s">
        <v>1295</v>
      </c>
      <c r="H35" s="160"/>
      <c r="I35" s="160"/>
      <c r="R35" s="156">
        <v>45810</v>
      </c>
      <c r="S35" s="164"/>
      <c r="T35" s="159">
        <v>45810.375</v>
      </c>
      <c r="U35" s="159">
        <v>45810.375</v>
      </c>
      <c r="V35" s="160" t="s">
        <v>1000</v>
      </c>
    </row>
    <row r="36" ht="28.5" customHeight="1" spans="1:22">
      <c r="A36" s="156">
        <v>45822</v>
      </c>
      <c r="B36" s="157" t="s">
        <v>522</v>
      </c>
      <c r="C36" s="158" t="s">
        <v>1223</v>
      </c>
      <c r="D36" s="159">
        <v>45822.375</v>
      </c>
      <c r="E36" s="159">
        <v>45822.9166666667</v>
      </c>
      <c r="F36" s="160" t="s">
        <v>1297</v>
      </c>
      <c r="G36" s="160" t="s">
        <v>1295</v>
      </c>
      <c r="H36" s="160"/>
      <c r="I36" s="160"/>
      <c r="R36" s="156">
        <v>45811</v>
      </c>
      <c r="S36" s="164"/>
      <c r="T36" s="159">
        <v>45811.375</v>
      </c>
      <c r="U36" s="159">
        <v>45811.375</v>
      </c>
      <c r="V36" s="160" t="s">
        <v>1000</v>
      </c>
    </row>
    <row r="37" ht="28.5" customHeight="1" spans="1:22">
      <c r="A37" s="156">
        <v>45822</v>
      </c>
      <c r="B37" s="157" t="s">
        <v>522</v>
      </c>
      <c r="C37" s="158" t="s">
        <v>1223</v>
      </c>
      <c r="D37" s="159">
        <v>45822.375</v>
      </c>
      <c r="E37" s="159">
        <v>45822.9166666667</v>
      </c>
      <c r="F37" s="160" t="s">
        <v>1297</v>
      </c>
      <c r="G37" s="160" t="s">
        <v>1295</v>
      </c>
      <c r="H37" s="160"/>
      <c r="I37" s="160"/>
      <c r="R37" s="156">
        <v>45812</v>
      </c>
      <c r="S37" s="164"/>
      <c r="T37" s="159">
        <v>45812.375</v>
      </c>
      <c r="U37" s="159">
        <v>45812.375</v>
      </c>
      <c r="V37" s="160" t="s">
        <v>1000</v>
      </c>
    </row>
    <row r="38" ht="28.5" customHeight="1" spans="1:22">
      <c r="A38" s="156">
        <v>45823</v>
      </c>
      <c r="B38" s="157" t="s">
        <v>522</v>
      </c>
      <c r="C38" s="158" t="s">
        <v>1304</v>
      </c>
      <c r="D38" s="159">
        <v>45823.375</v>
      </c>
      <c r="E38" s="159">
        <v>45823.5833333333</v>
      </c>
      <c r="F38" s="160" t="s">
        <v>1297</v>
      </c>
      <c r="G38" s="160" t="s">
        <v>1295</v>
      </c>
      <c r="H38" s="160"/>
      <c r="I38" s="160"/>
      <c r="R38" s="156">
        <v>45813</v>
      </c>
      <c r="S38" s="164"/>
      <c r="T38" s="159">
        <v>45813.375</v>
      </c>
      <c r="U38" s="159">
        <v>45813.375</v>
      </c>
      <c r="V38" s="160" t="s">
        <v>1000</v>
      </c>
    </row>
    <row r="39" ht="28.5" customHeight="1" spans="1:22">
      <c r="A39" s="156">
        <v>45823</v>
      </c>
      <c r="B39" s="157" t="s">
        <v>522</v>
      </c>
      <c r="C39" s="158" t="s">
        <v>1304</v>
      </c>
      <c r="D39" s="159">
        <v>45823.375</v>
      </c>
      <c r="E39" s="159">
        <v>45823.5833333333</v>
      </c>
      <c r="F39" s="160" t="s">
        <v>1297</v>
      </c>
      <c r="G39" s="160" t="s">
        <v>1295</v>
      </c>
      <c r="H39" s="160"/>
      <c r="I39" s="160"/>
      <c r="R39" s="156">
        <v>45814</v>
      </c>
      <c r="S39" s="164"/>
      <c r="T39" s="159"/>
      <c r="U39" s="159"/>
      <c r="V39" s="160" t="s">
        <v>1000</v>
      </c>
    </row>
    <row r="40" ht="28.5" customHeight="1" spans="1:22">
      <c r="A40" s="156">
        <v>45823</v>
      </c>
      <c r="B40" s="157" t="s">
        <v>522</v>
      </c>
      <c r="C40" s="158" t="s">
        <v>1305</v>
      </c>
      <c r="D40" s="159">
        <v>45823.375</v>
      </c>
      <c r="E40" s="159">
        <v>45823.5833333333</v>
      </c>
      <c r="F40" s="160" t="s">
        <v>1296</v>
      </c>
      <c r="G40" s="160" t="s">
        <v>1295</v>
      </c>
      <c r="H40" s="160"/>
      <c r="I40" s="160"/>
      <c r="R40" s="156">
        <v>45815</v>
      </c>
      <c r="S40" s="164"/>
      <c r="T40" s="159">
        <v>45815.375</v>
      </c>
      <c r="U40" s="159">
        <v>45815.375</v>
      </c>
      <c r="V40" s="160" t="s">
        <v>1000</v>
      </c>
    </row>
    <row r="41" ht="28.5" customHeight="1" spans="1:22">
      <c r="A41" s="156">
        <v>45823</v>
      </c>
      <c r="B41" s="157" t="s">
        <v>800</v>
      </c>
      <c r="C41" s="158" t="s">
        <v>1306</v>
      </c>
      <c r="D41" s="159">
        <v>45823.375</v>
      </c>
      <c r="E41" s="159">
        <v>45823.4583333333</v>
      </c>
      <c r="F41" s="160" t="s">
        <v>1307</v>
      </c>
      <c r="G41" s="160" t="s">
        <v>1295</v>
      </c>
      <c r="H41" s="160"/>
      <c r="I41" s="160"/>
      <c r="R41" s="156">
        <v>45816</v>
      </c>
      <c r="S41" s="164"/>
      <c r="T41" s="159">
        <v>45816.375</v>
      </c>
      <c r="U41" s="159">
        <v>45816.375</v>
      </c>
      <c r="V41" s="160" t="s">
        <v>1000</v>
      </c>
    </row>
    <row r="42" ht="28.5" customHeight="1" spans="1:22">
      <c r="A42" s="156">
        <v>45823</v>
      </c>
      <c r="B42" s="157"/>
      <c r="C42" s="158" t="s">
        <v>1308</v>
      </c>
      <c r="D42" s="159">
        <v>45823.375</v>
      </c>
      <c r="E42" s="159">
        <v>45823.9166666667</v>
      </c>
      <c r="F42" s="160" t="s">
        <v>139</v>
      </c>
      <c r="G42" s="160" t="s">
        <v>520</v>
      </c>
      <c r="H42" s="160"/>
      <c r="I42" s="160"/>
      <c r="R42" s="156">
        <v>45817</v>
      </c>
      <c r="S42" s="164"/>
      <c r="T42" s="159">
        <v>45817.375</v>
      </c>
      <c r="U42" s="159">
        <v>45817.375</v>
      </c>
      <c r="V42" s="160" t="s">
        <v>1000</v>
      </c>
    </row>
    <row r="43" ht="28.5" customHeight="1" spans="1:22">
      <c r="A43" s="156">
        <v>45823</v>
      </c>
      <c r="B43" s="157" t="s">
        <v>522</v>
      </c>
      <c r="C43" s="158" t="s">
        <v>1304</v>
      </c>
      <c r="D43" s="159">
        <v>45823.4166666667</v>
      </c>
      <c r="E43" s="159">
        <v>45823.9166666667</v>
      </c>
      <c r="F43" s="160" t="s">
        <v>429</v>
      </c>
      <c r="G43" s="160" t="s">
        <v>520</v>
      </c>
      <c r="H43" s="160"/>
      <c r="I43" s="160"/>
      <c r="R43" s="156">
        <v>45818</v>
      </c>
      <c r="S43" s="164"/>
      <c r="T43" s="159">
        <v>45818.375</v>
      </c>
      <c r="U43" s="159">
        <v>45818.375</v>
      </c>
      <c r="V43" s="160" t="s">
        <v>1000</v>
      </c>
    </row>
    <row r="44" ht="28.5" customHeight="1" spans="1:22">
      <c r="A44" s="156">
        <v>45823</v>
      </c>
      <c r="B44" s="157"/>
      <c r="C44" s="158" t="s">
        <v>1308</v>
      </c>
      <c r="D44" s="159">
        <v>45823.375</v>
      </c>
      <c r="E44" s="159">
        <v>45823.7916666667</v>
      </c>
      <c r="F44" s="160" t="s">
        <v>684</v>
      </c>
      <c r="G44" s="160" t="s">
        <v>520</v>
      </c>
      <c r="H44" s="160"/>
      <c r="I44" s="160"/>
      <c r="R44" s="156">
        <v>45819</v>
      </c>
      <c r="S44" s="164"/>
      <c r="T44" s="159">
        <v>45819.375</v>
      </c>
      <c r="U44" s="159">
        <v>45819.375</v>
      </c>
      <c r="V44" s="160" t="s">
        <v>1000</v>
      </c>
    </row>
    <row r="45" ht="28.5" customHeight="1" spans="1:22">
      <c r="A45" s="156">
        <v>45824</v>
      </c>
      <c r="B45" s="157"/>
      <c r="C45" s="158" t="s">
        <v>1309</v>
      </c>
      <c r="D45" s="159">
        <v>45824.375</v>
      </c>
      <c r="E45" s="159">
        <v>45824.8333333333</v>
      </c>
      <c r="F45" s="160" t="s">
        <v>139</v>
      </c>
      <c r="G45" s="160" t="s">
        <v>520</v>
      </c>
      <c r="H45" s="160"/>
      <c r="I45" s="160"/>
      <c r="R45" s="156">
        <v>45820</v>
      </c>
      <c r="S45" s="164"/>
      <c r="T45" s="159">
        <v>45820.375</v>
      </c>
      <c r="U45" s="159">
        <v>45820.375</v>
      </c>
      <c r="V45" s="160" t="s">
        <v>1000</v>
      </c>
    </row>
    <row r="46" ht="28.5" customHeight="1" spans="1:22">
      <c r="A46" s="156">
        <v>45824</v>
      </c>
      <c r="B46" s="157"/>
      <c r="C46" s="158" t="s">
        <v>703</v>
      </c>
      <c r="D46" s="159">
        <v>45824.4166666667</v>
      </c>
      <c r="E46" s="159">
        <v>45824.8333333333</v>
      </c>
      <c r="F46" s="160" t="s">
        <v>429</v>
      </c>
      <c r="G46" s="160" t="s">
        <v>520</v>
      </c>
      <c r="H46" s="160"/>
      <c r="I46" s="160"/>
      <c r="R46" s="156">
        <v>45821</v>
      </c>
      <c r="S46" s="164"/>
      <c r="T46" s="159"/>
      <c r="U46" s="159"/>
      <c r="V46" s="160" t="s">
        <v>1000</v>
      </c>
    </row>
    <row r="47" ht="28.5" customHeight="1" spans="1:22">
      <c r="A47" s="156">
        <v>45824</v>
      </c>
      <c r="B47" s="157"/>
      <c r="C47" s="158" t="s">
        <v>1306</v>
      </c>
      <c r="D47" s="159">
        <v>45824.375</v>
      </c>
      <c r="E47" s="159">
        <v>45824.7083333333</v>
      </c>
      <c r="F47" s="160" t="s">
        <v>684</v>
      </c>
      <c r="G47" s="160" t="s">
        <v>520</v>
      </c>
      <c r="H47" s="160"/>
      <c r="I47" s="160"/>
      <c r="R47" s="156">
        <v>45822</v>
      </c>
      <c r="S47" s="164"/>
      <c r="T47" s="159">
        <v>45822.375</v>
      </c>
      <c r="U47" s="159">
        <v>45822.7083333333</v>
      </c>
      <c r="V47" s="160" t="s">
        <v>1000</v>
      </c>
    </row>
    <row r="48" ht="28.5" customHeight="1" spans="1:22">
      <c r="A48" s="156">
        <v>45824</v>
      </c>
      <c r="B48" s="157"/>
      <c r="C48" s="158" t="s">
        <v>1306</v>
      </c>
      <c r="D48" s="159">
        <v>45824.375</v>
      </c>
      <c r="E48" s="159">
        <v>45824.7083333333</v>
      </c>
      <c r="F48" s="160" t="s">
        <v>1300</v>
      </c>
      <c r="G48" s="160" t="s">
        <v>1295</v>
      </c>
      <c r="H48" s="160"/>
      <c r="I48" s="160"/>
      <c r="R48" s="156">
        <v>45823</v>
      </c>
      <c r="S48" s="164"/>
      <c r="T48" s="159">
        <v>45823.375</v>
      </c>
      <c r="U48" s="159">
        <v>45823.7083333333</v>
      </c>
      <c r="V48" s="160" t="s">
        <v>1000</v>
      </c>
    </row>
    <row r="49" ht="28.5" customHeight="1" spans="1:22">
      <c r="A49" s="156">
        <v>45824</v>
      </c>
      <c r="B49" s="157"/>
      <c r="C49" s="158" t="s">
        <v>1310</v>
      </c>
      <c r="D49" s="159">
        <v>45824.625</v>
      </c>
      <c r="E49" s="159">
        <v>45824.8333333333</v>
      </c>
      <c r="F49" s="160" t="s">
        <v>1296</v>
      </c>
      <c r="G49" s="160" t="s">
        <v>1295</v>
      </c>
      <c r="H49" s="160"/>
      <c r="I49" s="160"/>
      <c r="R49" s="156">
        <v>45824</v>
      </c>
      <c r="S49" s="164"/>
      <c r="T49" s="159">
        <v>45824.375</v>
      </c>
      <c r="U49" s="159">
        <v>45824.7083333333</v>
      </c>
      <c r="V49" s="160" t="s">
        <v>1000</v>
      </c>
    </row>
    <row r="50" ht="28.5" customHeight="1" spans="1:22">
      <c r="A50" s="156">
        <v>45824</v>
      </c>
      <c r="B50" s="157"/>
      <c r="C50" s="158" t="s">
        <v>1309</v>
      </c>
      <c r="D50" s="158"/>
      <c r="E50" s="158"/>
      <c r="F50" s="160" t="s">
        <v>461</v>
      </c>
      <c r="G50" s="160" t="s">
        <v>1295</v>
      </c>
      <c r="H50" s="160"/>
      <c r="I50" s="160"/>
      <c r="R50" s="156">
        <v>45825</v>
      </c>
      <c r="S50" s="164"/>
      <c r="T50" s="159">
        <v>45825.375</v>
      </c>
      <c r="U50" s="159">
        <v>45825.7083333333</v>
      </c>
      <c r="V50" s="160" t="s">
        <v>1000</v>
      </c>
    </row>
    <row r="51" ht="28.5" customHeight="1" spans="1:22">
      <c r="A51" s="156">
        <v>45824</v>
      </c>
      <c r="B51" s="157" t="s">
        <v>800</v>
      </c>
      <c r="C51" s="158" t="s">
        <v>1311</v>
      </c>
      <c r="D51" s="159">
        <v>45824.375</v>
      </c>
      <c r="E51" s="159">
        <v>45824.7291666667</v>
      </c>
      <c r="F51" s="160" t="s">
        <v>1301</v>
      </c>
      <c r="G51" s="160" t="s">
        <v>1295</v>
      </c>
      <c r="H51" s="160"/>
      <c r="I51" s="160"/>
      <c r="R51" s="156">
        <v>45826</v>
      </c>
      <c r="S51" s="164"/>
      <c r="T51" s="159">
        <v>45826.375</v>
      </c>
      <c r="U51" s="159">
        <v>45826.7083333333</v>
      </c>
      <c r="V51" s="160" t="s">
        <v>1000</v>
      </c>
    </row>
    <row r="52" ht="28.5" customHeight="1" spans="1:22">
      <c r="A52" s="156">
        <v>45824</v>
      </c>
      <c r="B52" s="157" t="s">
        <v>800</v>
      </c>
      <c r="C52" s="158" t="s">
        <v>1311</v>
      </c>
      <c r="D52" s="159">
        <v>45824.375</v>
      </c>
      <c r="E52" s="159">
        <v>45824.7291666667</v>
      </c>
      <c r="F52" s="160" t="s">
        <v>1297</v>
      </c>
      <c r="G52" s="160" t="s">
        <v>1295</v>
      </c>
      <c r="H52" s="160"/>
      <c r="I52" s="160"/>
      <c r="R52" s="156">
        <v>45827</v>
      </c>
      <c r="S52" s="164"/>
      <c r="T52" s="159">
        <v>45827.375</v>
      </c>
      <c r="U52" s="159">
        <v>45827.7083333333</v>
      </c>
      <c r="V52" s="160" t="s">
        <v>1000</v>
      </c>
    </row>
    <row r="53" ht="28.5" customHeight="1" spans="1:22">
      <c r="A53" s="156">
        <v>45824</v>
      </c>
      <c r="B53" s="157" t="s">
        <v>703</v>
      </c>
      <c r="C53" s="158" t="s">
        <v>1310</v>
      </c>
      <c r="D53" s="159">
        <v>45824.375</v>
      </c>
      <c r="E53" s="159">
        <v>45824.5416666667</v>
      </c>
      <c r="F53" s="160" t="s">
        <v>1297</v>
      </c>
      <c r="G53" s="160" t="s">
        <v>1295</v>
      </c>
      <c r="H53" s="160"/>
      <c r="I53" s="160"/>
      <c r="R53" s="156">
        <v>45828</v>
      </c>
      <c r="S53" s="164"/>
      <c r="T53" s="159"/>
      <c r="U53" s="159"/>
      <c r="V53" s="160" t="s">
        <v>1000</v>
      </c>
    </row>
    <row r="54" ht="28.5" customHeight="1" spans="1:22">
      <c r="A54" s="156">
        <v>45825</v>
      </c>
      <c r="B54" s="157"/>
      <c r="C54" s="158" t="s">
        <v>1309</v>
      </c>
      <c r="D54" s="159">
        <v>45825.375</v>
      </c>
      <c r="E54" s="159">
        <v>45825.8333333333</v>
      </c>
      <c r="F54" s="160" t="s">
        <v>139</v>
      </c>
      <c r="G54" s="160" t="s">
        <v>520</v>
      </c>
      <c r="H54" s="160"/>
      <c r="I54" s="160"/>
      <c r="R54" s="156">
        <v>45829</v>
      </c>
      <c r="S54" s="164"/>
      <c r="T54" s="159">
        <v>45829.375</v>
      </c>
      <c r="U54" s="159">
        <v>45829.375</v>
      </c>
      <c r="V54" s="160" t="s">
        <v>1000</v>
      </c>
    </row>
    <row r="55" ht="28.5" customHeight="1" spans="1:22">
      <c r="A55" s="156">
        <v>45825</v>
      </c>
      <c r="B55" s="157" t="s">
        <v>703</v>
      </c>
      <c r="C55" s="158" t="s">
        <v>1310</v>
      </c>
      <c r="D55" s="159">
        <v>45825.4166666667</v>
      </c>
      <c r="E55" s="159">
        <v>45825.8333333333</v>
      </c>
      <c r="F55" s="160" t="s">
        <v>429</v>
      </c>
      <c r="G55" s="160" t="s">
        <v>520</v>
      </c>
      <c r="H55" s="160"/>
      <c r="I55" s="160"/>
      <c r="R55" s="156">
        <v>45830</v>
      </c>
      <c r="S55" s="164"/>
      <c r="T55" s="159">
        <v>45830.375</v>
      </c>
      <c r="U55" s="159">
        <v>45830.7083333333</v>
      </c>
      <c r="V55" s="160" t="s">
        <v>1000</v>
      </c>
    </row>
    <row r="56" ht="28.5" customHeight="1" spans="1:22">
      <c r="A56" s="156">
        <v>45825</v>
      </c>
      <c r="B56" s="157" t="s">
        <v>800</v>
      </c>
      <c r="C56" s="158" t="s">
        <v>1306</v>
      </c>
      <c r="D56" s="159">
        <v>45825.375</v>
      </c>
      <c r="E56" s="159">
        <v>45825.7083333333</v>
      </c>
      <c r="F56" s="160" t="s">
        <v>684</v>
      </c>
      <c r="G56" s="160" t="s">
        <v>520</v>
      </c>
      <c r="H56" s="160"/>
      <c r="I56" s="160"/>
      <c r="R56" s="156">
        <v>45831</v>
      </c>
      <c r="S56" s="164"/>
      <c r="T56" s="159">
        <v>45831.375</v>
      </c>
      <c r="U56" s="159">
        <v>45831.7083333333</v>
      </c>
      <c r="V56" s="160" t="s">
        <v>1000</v>
      </c>
    </row>
    <row r="57" ht="28.5" customHeight="1" spans="1:22">
      <c r="A57" s="156">
        <v>45825</v>
      </c>
      <c r="B57" s="157" t="s">
        <v>800</v>
      </c>
      <c r="C57" s="158" t="s">
        <v>1312</v>
      </c>
      <c r="D57" s="159">
        <v>45825.375</v>
      </c>
      <c r="E57" s="159">
        <v>45825.7083333333</v>
      </c>
      <c r="F57" s="160" t="s">
        <v>1300</v>
      </c>
      <c r="G57" s="160" t="s">
        <v>1295</v>
      </c>
      <c r="H57" s="160"/>
      <c r="I57" s="160"/>
      <c r="R57" s="156">
        <v>45832</v>
      </c>
      <c r="S57" s="164"/>
      <c r="T57" s="159">
        <v>45832.375</v>
      </c>
      <c r="U57" s="159">
        <v>45832.7083333333</v>
      </c>
      <c r="V57" s="160" t="s">
        <v>1000</v>
      </c>
    </row>
    <row r="58" ht="28.5" customHeight="1" spans="1:22">
      <c r="A58" s="156">
        <v>45825</v>
      </c>
      <c r="B58" s="157" t="s">
        <v>703</v>
      </c>
      <c r="C58" s="158" t="s">
        <v>703</v>
      </c>
      <c r="D58" s="159">
        <v>45825.625</v>
      </c>
      <c r="E58" s="159">
        <v>45825.8333333333</v>
      </c>
      <c r="F58" s="160" t="s">
        <v>1296</v>
      </c>
      <c r="G58" s="160" t="s">
        <v>1295</v>
      </c>
      <c r="H58" s="160"/>
      <c r="I58" s="160"/>
      <c r="R58" s="156">
        <v>45833</v>
      </c>
      <c r="S58" s="164"/>
      <c r="T58" s="159">
        <v>45833.375</v>
      </c>
      <c r="U58" s="159">
        <v>45833.9375</v>
      </c>
      <c r="V58" s="160" t="s">
        <v>1000</v>
      </c>
    </row>
    <row r="59" ht="28.5" customHeight="1" spans="1:22">
      <c r="A59" s="156">
        <v>45825</v>
      </c>
      <c r="B59" s="157" t="s">
        <v>800</v>
      </c>
      <c r="C59" s="158" t="s">
        <v>1311</v>
      </c>
      <c r="D59" s="158"/>
      <c r="E59" s="158"/>
      <c r="F59" s="160" t="s">
        <v>461</v>
      </c>
      <c r="G59" s="160" t="s">
        <v>1295</v>
      </c>
      <c r="H59" s="160"/>
      <c r="I59" s="160"/>
      <c r="R59" s="156">
        <v>45834</v>
      </c>
      <c r="S59" s="164"/>
      <c r="T59" s="159">
        <v>45834.4583333333</v>
      </c>
      <c r="U59" s="159">
        <v>45834.875</v>
      </c>
      <c r="V59" s="160" t="s">
        <v>1000</v>
      </c>
    </row>
    <row r="60" ht="28.5" customHeight="1" spans="1:22">
      <c r="A60" s="156">
        <v>45825</v>
      </c>
      <c r="B60" s="157" t="s">
        <v>800</v>
      </c>
      <c r="C60" s="158" t="s">
        <v>1311</v>
      </c>
      <c r="D60" s="159">
        <v>45825.375</v>
      </c>
      <c r="E60" s="159">
        <v>45825.7291666667</v>
      </c>
      <c r="F60" s="160" t="s">
        <v>1301</v>
      </c>
      <c r="G60" s="160" t="s">
        <v>1295</v>
      </c>
      <c r="H60" s="160"/>
      <c r="I60" s="160"/>
      <c r="R60" s="156">
        <v>45835</v>
      </c>
      <c r="S60" s="164"/>
      <c r="T60" s="159"/>
      <c r="U60" s="159"/>
      <c r="V60" s="160" t="s">
        <v>1000</v>
      </c>
    </row>
    <row r="61" ht="28.5" customHeight="1" spans="1:22">
      <c r="A61" s="156">
        <v>45825</v>
      </c>
      <c r="B61" s="157" t="s">
        <v>800</v>
      </c>
      <c r="C61" s="158" t="s">
        <v>1311</v>
      </c>
      <c r="D61" s="159">
        <v>45825.375</v>
      </c>
      <c r="E61" s="159">
        <v>45825.7291666667</v>
      </c>
      <c r="F61" s="160" t="s">
        <v>1297</v>
      </c>
      <c r="G61" s="160" t="s">
        <v>1295</v>
      </c>
      <c r="H61" s="160"/>
      <c r="I61" s="160"/>
      <c r="R61" s="156">
        <v>45836</v>
      </c>
      <c r="S61" s="164"/>
      <c r="T61" s="159">
        <v>45836.4583333333</v>
      </c>
      <c r="U61" s="159">
        <v>45836.8958333333</v>
      </c>
      <c r="V61" s="160" t="s">
        <v>1000</v>
      </c>
    </row>
    <row r="62" ht="28.5" customHeight="1" spans="1:22">
      <c r="A62" s="156">
        <v>45825</v>
      </c>
      <c r="B62" s="157" t="s">
        <v>703</v>
      </c>
      <c r="C62" s="158" t="s">
        <v>1310</v>
      </c>
      <c r="D62" s="159">
        <v>45825.375</v>
      </c>
      <c r="E62" s="159">
        <v>45825.5416666667</v>
      </c>
      <c r="F62" s="160" t="s">
        <v>1297</v>
      </c>
      <c r="G62" s="160" t="s">
        <v>1295</v>
      </c>
      <c r="H62" s="160"/>
      <c r="I62" s="160"/>
      <c r="R62" s="156">
        <v>45837</v>
      </c>
      <c r="S62" s="164"/>
      <c r="T62" s="159">
        <v>45837.4166666667</v>
      </c>
      <c r="U62" s="159">
        <v>45837.7916666667</v>
      </c>
      <c r="V62" s="160" t="s">
        <v>1000</v>
      </c>
    </row>
    <row r="63" ht="28.5" customHeight="1" spans="1:22">
      <c r="A63" s="156">
        <v>45826</v>
      </c>
      <c r="B63" s="157" t="s">
        <v>703</v>
      </c>
      <c r="C63" s="158" t="s">
        <v>1309</v>
      </c>
      <c r="D63" s="159">
        <v>45826.4166666667</v>
      </c>
      <c r="E63" s="159">
        <v>45827.0416666667</v>
      </c>
      <c r="F63" s="161" t="s">
        <v>139</v>
      </c>
      <c r="G63" s="160" t="s">
        <v>520</v>
      </c>
      <c r="H63" s="160"/>
      <c r="I63" s="160"/>
      <c r="R63" s="156">
        <v>45838</v>
      </c>
      <c r="S63" s="164"/>
      <c r="T63" s="159">
        <v>45838.5</v>
      </c>
      <c r="U63" s="159">
        <v>45838.8333333333</v>
      </c>
      <c r="V63" s="160" t="s">
        <v>1000</v>
      </c>
    </row>
    <row r="64" ht="28.5" customHeight="1" spans="1:22">
      <c r="A64" s="156">
        <v>45826</v>
      </c>
      <c r="B64" s="157" t="s">
        <v>703</v>
      </c>
      <c r="C64" s="158" t="s">
        <v>703</v>
      </c>
      <c r="D64" s="159">
        <v>45826.4166666667</v>
      </c>
      <c r="E64" s="159">
        <v>45827.0416666667</v>
      </c>
      <c r="F64" s="160" t="s">
        <v>429</v>
      </c>
      <c r="G64" s="160" t="s">
        <v>520</v>
      </c>
      <c r="H64" s="160"/>
      <c r="I64" s="160"/>
      <c r="R64" s="156">
        <v>45839</v>
      </c>
      <c r="S64" s="164" t="s">
        <v>1313</v>
      </c>
      <c r="T64" s="159">
        <v>45839.4375</v>
      </c>
      <c r="U64" s="159">
        <v>45839.8020833333</v>
      </c>
      <c r="V64" s="160" t="s">
        <v>1000</v>
      </c>
    </row>
    <row r="65" ht="28.5" customHeight="1" spans="1:22">
      <c r="A65" s="156">
        <v>45826</v>
      </c>
      <c r="B65" s="157" t="s">
        <v>800</v>
      </c>
      <c r="C65" s="158" t="s">
        <v>1311</v>
      </c>
      <c r="D65" s="159">
        <v>45826.4166666667</v>
      </c>
      <c r="E65" s="159">
        <v>45826.7083333333</v>
      </c>
      <c r="F65" s="160" t="s">
        <v>684</v>
      </c>
      <c r="G65" s="160" t="s">
        <v>520</v>
      </c>
      <c r="H65" s="160"/>
      <c r="I65" s="160"/>
      <c r="R65" s="156">
        <v>45839</v>
      </c>
      <c r="S65" s="164"/>
      <c r="T65" s="159">
        <v>45839.375</v>
      </c>
      <c r="U65" s="159">
        <v>45839.6666666667</v>
      </c>
      <c r="V65" s="160" t="s">
        <v>332</v>
      </c>
    </row>
    <row r="66" ht="28.5" customHeight="1" spans="1:22">
      <c r="A66" s="156">
        <v>45826</v>
      </c>
      <c r="B66" s="157" t="s">
        <v>800</v>
      </c>
      <c r="C66" s="158" t="s">
        <v>1311</v>
      </c>
      <c r="D66" s="159">
        <v>45826.4166666667</v>
      </c>
      <c r="E66" s="159">
        <v>45826.7083333333</v>
      </c>
      <c r="F66" s="160" t="s">
        <v>1300</v>
      </c>
      <c r="G66" s="160" t="s">
        <v>1295</v>
      </c>
      <c r="H66" s="160"/>
      <c r="I66" s="160"/>
      <c r="R66" s="156">
        <v>45839</v>
      </c>
      <c r="S66" s="164"/>
      <c r="T66" s="159">
        <v>45839.4270833333</v>
      </c>
      <c r="U66" s="159">
        <v>45839.7916666667</v>
      </c>
      <c r="V66" s="160" t="s">
        <v>347</v>
      </c>
    </row>
    <row r="67" ht="28.5" customHeight="1" spans="1:22">
      <c r="A67" s="156">
        <v>45826</v>
      </c>
      <c r="B67" s="157" t="s">
        <v>703</v>
      </c>
      <c r="C67" s="158" t="s">
        <v>1314</v>
      </c>
      <c r="D67" s="159">
        <v>45826.4166666667</v>
      </c>
      <c r="E67" s="159">
        <v>45826.9166666667</v>
      </c>
      <c r="F67" s="160" t="s">
        <v>1296</v>
      </c>
      <c r="G67" s="160" t="s">
        <v>1295</v>
      </c>
      <c r="H67" s="160"/>
      <c r="I67" s="160"/>
      <c r="R67" s="156">
        <v>45839</v>
      </c>
      <c r="S67" s="164"/>
      <c r="T67" s="159">
        <v>45839.375</v>
      </c>
      <c r="U67" s="159">
        <v>45839.375</v>
      </c>
      <c r="V67" s="160" t="s">
        <v>650</v>
      </c>
    </row>
    <row r="68" ht="28.5" customHeight="1" spans="1:22">
      <c r="A68" s="156">
        <v>45827</v>
      </c>
      <c r="B68" s="164" t="s">
        <v>703</v>
      </c>
      <c r="C68" s="167" t="s">
        <v>703</v>
      </c>
      <c r="D68" s="159">
        <v>45827.4166666667</v>
      </c>
      <c r="E68" s="159">
        <v>45827.7916666667</v>
      </c>
      <c r="F68" s="160" t="s">
        <v>429</v>
      </c>
      <c r="G68" s="160" t="s">
        <v>520</v>
      </c>
      <c r="H68" s="160"/>
      <c r="I68" s="160"/>
      <c r="R68" s="156">
        <v>45840</v>
      </c>
      <c r="S68" s="164"/>
      <c r="T68" s="159">
        <v>45840.4791666667</v>
      </c>
      <c r="U68" s="159">
        <v>45840.8125</v>
      </c>
      <c r="V68" s="160" t="s">
        <v>1000</v>
      </c>
    </row>
    <row r="69" ht="28.5" customHeight="1" spans="1:22">
      <c r="A69" s="156">
        <v>45827</v>
      </c>
      <c r="B69" s="164"/>
      <c r="C69" s="167" t="s">
        <v>1309</v>
      </c>
      <c r="D69" s="159">
        <v>45827.4166666667</v>
      </c>
      <c r="E69" s="159">
        <v>45827.7916666667</v>
      </c>
      <c r="F69" s="160" t="s">
        <v>139</v>
      </c>
      <c r="G69" s="160" t="s">
        <v>520</v>
      </c>
      <c r="H69" s="160"/>
      <c r="I69" s="160"/>
      <c r="R69" s="156">
        <v>45840</v>
      </c>
      <c r="S69" s="164"/>
      <c r="T69" s="159">
        <v>45840.375</v>
      </c>
      <c r="U69" s="159">
        <v>45840.6666666667</v>
      </c>
      <c r="V69" s="160" t="s">
        <v>332</v>
      </c>
    </row>
    <row r="70" ht="28.5" customHeight="1" spans="1:22">
      <c r="A70" s="156">
        <v>45827</v>
      </c>
      <c r="B70" s="164" t="s">
        <v>800</v>
      </c>
      <c r="C70" s="167" t="s">
        <v>1311</v>
      </c>
      <c r="D70" s="159">
        <v>45827.4166666667</v>
      </c>
      <c r="E70" s="159">
        <v>45827.7083333333</v>
      </c>
      <c r="F70" s="160" t="s">
        <v>684</v>
      </c>
      <c r="G70" s="160" t="s">
        <v>520</v>
      </c>
      <c r="H70" s="160"/>
      <c r="I70" s="160"/>
      <c r="R70" s="156">
        <v>45840</v>
      </c>
      <c r="S70" s="164"/>
      <c r="T70" s="159">
        <v>45840.4583333333</v>
      </c>
      <c r="U70" s="159">
        <v>45840.7916666667</v>
      </c>
      <c r="V70" s="160" t="s">
        <v>347</v>
      </c>
    </row>
    <row r="71" ht="28.5" customHeight="1" spans="1:22">
      <c r="A71" s="156">
        <v>45827</v>
      </c>
      <c r="B71" s="164" t="s">
        <v>800</v>
      </c>
      <c r="C71" s="167" t="s">
        <v>1311</v>
      </c>
      <c r="D71" s="159">
        <v>45827.4166666667</v>
      </c>
      <c r="E71" s="159">
        <v>45827.7083333333</v>
      </c>
      <c r="F71" s="160" t="s">
        <v>1300</v>
      </c>
      <c r="G71" s="160" t="s">
        <v>1295</v>
      </c>
      <c r="H71" s="160"/>
      <c r="I71" s="160"/>
      <c r="R71" s="156">
        <v>45840</v>
      </c>
      <c r="S71" s="164"/>
      <c r="T71" s="159">
        <v>45840.5416666667</v>
      </c>
      <c r="U71" s="159">
        <v>45840.75</v>
      </c>
      <c r="V71" s="160" t="s">
        <v>650</v>
      </c>
    </row>
    <row r="72" ht="28.5" customHeight="1" spans="1:22">
      <c r="A72" s="156">
        <v>45827</v>
      </c>
      <c r="B72" s="164" t="s">
        <v>703</v>
      </c>
      <c r="C72" s="167" t="s">
        <v>703</v>
      </c>
      <c r="D72" s="159">
        <v>45827.4166666667</v>
      </c>
      <c r="E72" s="159">
        <v>45827.6666666667</v>
      </c>
      <c r="F72" s="160" t="s">
        <v>1296</v>
      </c>
      <c r="G72" s="160" t="s">
        <v>1295</v>
      </c>
      <c r="H72" s="160"/>
      <c r="I72" s="160"/>
      <c r="R72" s="156">
        <v>45841</v>
      </c>
      <c r="S72" s="164"/>
      <c r="T72" s="159">
        <v>45841.3958333333</v>
      </c>
      <c r="U72" s="159">
        <v>45841.75</v>
      </c>
      <c r="V72" s="160" t="s">
        <v>1000</v>
      </c>
    </row>
    <row r="73" ht="29.25" customHeight="1" spans="1:22">
      <c r="A73" s="168">
        <v>45828</v>
      </c>
      <c r="B73" s="164" t="s">
        <v>703</v>
      </c>
      <c r="C73" s="167" t="s">
        <v>703</v>
      </c>
      <c r="D73" s="159">
        <v>45827.4166666667</v>
      </c>
      <c r="E73" s="159">
        <v>45828</v>
      </c>
      <c r="F73" s="160" t="s">
        <v>429</v>
      </c>
      <c r="G73" s="160" t="s">
        <v>520</v>
      </c>
      <c r="H73" s="160"/>
      <c r="I73" s="160"/>
      <c r="R73" s="156">
        <v>45841</v>
      </c>
      <c r="S73" s="164"/>
      <c r="T73" s="159">
        <v>45841.375</v>
      </c>
      <c r="U73" s="159">
        <v>45841.6666666667</v>
      </c>
      <c r="V73" s="160" t="s">
        <v>332</v>
      </c>
    </row>
    <row r="74" ht="28.5" customHeight="1" spans="1:22">
      <c r="A74" s="169">
        <v>45829</v>
      </c>
      <c r="B74" s="164" t="s">
        <v>703</v>
      </c>
      <c r="C74" s="158" t="s">
        <v>1224</v>
      </c>
      <c r="D74" s="159">
        <v>45829.4166666667</v>
      </c>
      <c r="E74" s="159">
        <v>45829.7916666667</v>
      </c>
      <c r="F74" s="160" t="s">
        <v>139</v>
      </c>
      <c r="G74" s="160" t="s">
        <v>520</v>
      </c>
      <c r="H74" s="160"/>
      <c r="I74" s="160"/>
      <c r="R74" s="156">
        <v>45841</v>
      </c>
      <c r="S74" s="164"/>
      <c r="T74" s="159">
        <v>45841.625</v>
      </c>
      <c r="U74" s="159">
        <v>45841.75</v>
      </c>
      <c r="V74" s="160" t="s">
        <v>347</v>
      </c>
    </row>
    <row r="75" ht="28.5" customHeight="1" spans="1:22">
      <c r="A75" s="169">
        <v>45829</v>
      </c>
      <c r="B75" s="164" t="s">
        <v>703</v>
      </c>
      <c r="C75" s="158" t="s">
        <v>1224</v>
      </c>
      <c r="D75" s="159">
        <v>45829.4166666667</v>
      </c>
      <c r="E75" s="159">
        <v>45829.7291666667</v>
      </c>
      <c r="F75" s="160" t="s">
        <v>1010</v>
      </c>
      <c r="G75" s="160" t="s">
        <v>520</v>
      </c>
      <c r="H75" s="160"/>
      <c r="I75" s="160"/>
      <c r="R75" s="156">
        <v>45841</v>
      </c>
      <c r="S75" s="164"/>
      <c r="T75" s="159">
        <v>45841.5416666667</v>
      </c>
      <c r="U75" s="159">
        <v>45841.75</v>
      </c>
      <c r="V75" s="160" t="s">
        <v>650</v>
      </c>
    </row>
    <row r="76" ht="28.5" customHeight="1" spans="1:22">
      <c r="A76" s="169">
        <v>45829</v>
      </c>
      <c r="B76" s="164" t="s">
        <v>703</v>
      </c>
      <c r="C76" s="158" t="s">
        <v>1224</v>
      </c>
      <c r="D76" s="159">
        <v>45829.4166666667</v>
      </c>
      <c r="E76" s="159">
        <v>45829.7916666667</v>
      </c>
      <c r="F76" s="160" t="s">
        <v>1012</v>
      </c>
      <c r="G76" s="160" t="s">
        <v>520</v>
      </c>
      <c r="H76" s="160"/>
      <c r="I76" s="160"/>
      <c r="R76" s="156">
        <v>45843</v>
      </c>
      <c r="S76" s="164"/>
      <c r="T76" s="159">
        <v>45843.4583333333</v>
      </c>
      <c r="U76" s="159">
        <v>45843.8611111111</v>
      </c>
      <c r="V76" s="160" t="s">
        <v>1000</v>
      </c>
    </row>
    <row r="77" ht="28.5" customHeight="1" spans="1:22">
      <c r="A77" s="169">
        <v>45829</v>
      </c>
      <c r="B77" s="164" t="s">
        <v>703</v>
      </c>
      <c r="C77" s="158" t="s">
        <v>1224</v>
      </c>
      <c r="D77" s="159">
        <v>45829.4166666667</v>
      </c>
      <c r="E77" s="159">
        <v>45829.7916666667</v>
      </c>
      <c r="F77" s="160" t="s">
        <v>1296</v>
      </c>
      <c r="G77" s="160" t="s">
        <v>1295</v>
      </c>
      <c r="H77" s="160"/>
      <c r="I77" s="160"/>
      <c r="R77" s="156">
        <v>45843</v>
      </c>
      <c r="S77" s="164"/>
      <c r="T77" s="159">
        <v>45843.375</v>
      </c>
      <c r="U77" s="159">
        <v>45843.6666666667</v>
      </c>
      <c r="V77" s="160" t="s">
        <v>332</v>
      </c>
    </row>
    <row r="78" ht="28.5" customHeight="1" spans="1:22">
      <c r="A78" s="169">
        <v>45829</v>
      </c>
      <c r="B78" s="164" t="s">
        <v>703</v>
      </c>
      <c r="C78" s="158" t="s">
        <v>1224</v>
      </c>
      <c r="D78" s="159">
        <v>45829.4166666667</v>
      </c>
      <c r="E78" s="159">
        <v>45829.7291666667</v>
      </c>
      <c r="F78" s="160" t="s">
        <v>1297</v>
      </c>
      <c r="G78" s="160" t="s">
        <v>1295</v>
      </c>
      <c r="H78" s="160"/>
      <c r="I78" s="160"/>
      <c r="R78" s="156">
        <v>45843</v>
      </c>
      <c r="S78" s="164"/>
      <c r="T78" s="159">
        <v>45843.5</v>
      </c>
      <c r="U78" s="159">
        <v>45843.8333333333</v>
      </c>
      <c r="V78" s="160" t="s">
        <v>347</v>
      </c>
    </row>
    <row r="79" ht="28.5" customHeight="1" spans="1:22">
      <c r="A79" s="156">
        <v>45830</v>
      </c>
      <c r="B79" s="164" t="s">
        <v>703</v>
      </c>
      <c r="C79" s="158" t="s">
        <v>1224</v>
      </c>
      <c r="D79" s="159">
        <v>45830.625</v>
      </c>
      <c r="E79" s="159">
        <v>45830.8958333333</v>
      </c>
      <c r="F79" s="160" t="s">
        <v>1012</v>
      </c>
      <c r="G79" s="160" t="s">
        <v>520</v>
      </c>
      <c r="H79" s="160"/>
      <c r="I79" s="160"/>
      <c r="R79" s="156">
        <v>45843</v>
      </c>
      <c r="S79" s="164"/>
      <c r="T79" s="170"/>
      <c r="U79" s="170"/>
      <c r="V79" s="160" t="s">
        <v>650</v>
      </c>
    </row>
    <row r="80" ht="28.5" customHeight="1" spans="1:22">
      <c r="A80" s="156">
        <v>45830</v>
      </c>
      <c r="B80" s="164" t="s">
        <v>703</v>
      </c>
      <c r="C80" s="158" t="s">
        <v>1224</v>
      </c>
      <c r="D80" s="159">
        <v>45830.625</v>
      </c>
      <c r="E80" s="159">
        <v>45830.8958333333</v>
      </c>
      <c r="F80" s="160" t="s">
        <v>1045</v>
      </c>
      <c r="G80" s="160" t="s">
        <v>520</v>
      </c>
      <c r="H80" s="160"/>
      <c r="I80" s="160"/>
      <c r="R80" s="156">
        <v>45844</v>
      </c>
      <c r="T80" s="159">
        <v>45843.6041666667</v>
      </c>
      <c r="U80" s="159">
        <v>45843.8958333333</v>
      </c>
      <c r="V80" s="160" t="s">
        <v>1000</v>
      </c>
    </row>
    <row r="81" ht="28.5" customHeight="1" spans="1:22">
      <c r="A81" s="156">
        <v>45830</v>
      </c>
      <c r="B81" s="164" t="s">
        <v>703</v>
      </c>
      <c r="C81" s="158" t="s">
        <v>1224</v>
      </c>
      <c r="D81" s="159">
        <v>45830.4166666667</v>
      </c>
      <c r="E81" s="159">
        <v>45830.8958333333</v>
      </c>
      <c r="F81" s="160" t="s">
        <v>139</v>
      </c>
      <c r="G81" s="160" t="s">
        <v>520</v>
      </c>
      <c r="H81" s="160"/>
      <c r="I81" s="160"/>
      <c r="R81" s="156">
        <v>45844</v>
      </c>
      <c r="T81" s="159">
        <v>45844.375</v>
      </c>
      <c r="U81" s="159">
        <v>45844.7083333333</v>
      </c>
      <c r="V81" s="160" t="s">
        <v>332</v>
      </c>
    </row>
    <row r="82" ht="28.5" customHeight="1" spans="1:22">
      <c r="A82" s="156">
        <v>45830</v>
      </c>
      <c r="B82" s="164" t="s">
        <v>703</v>
      </c>
      <c r="C82" s="158" t="s">
        <v>1224</v>
      </c>
      <c r="D82" s="159">
        <v>45830.4166666667</v>
      </c>
      <c r="E82" s="159">
        <v>45830.875</v>
      </c>
      <c r="F82" s="160" t="s">
        <v>1010</v>
      </c>
      <c r="G82" s="160" t="s">
        <v>520</v>
      </c>
      <c r="H82" s="160"/>
      <c r="I82" s="160"/>
      <c r="R82" s="156">
        <v>45844</v>
      </c>
      <c r="T82" s="159">
        <v>45844.375</v>
      </c>
      <c r="U82" s="159">
        <v>45844.7083333333</v>
      </c>
      <c r="V82" s="160" t="s">
        <v>347</v>
      </c>
    </row>
    <row r="83" ht="28.5" customHeight="1" spans="1:22">
      <c r="A83" s="156">
        <v>45830</v>
      </c>
      <c r="B83" s="164" t="s">
        <v>703</v>
      </c>
      <c r="C83" s="158" t="s">
        <v>1224</v>
      </c>
      <c r="D83" s="159">
        <v>45830.4166666667</v>
      </c>
      <c r="E83" s="159">
        <v>45830.8333333333</v>
      </c>
      <c r="F83" s="160" t="s">
        <v>1297</v>
      </c>
      <c r="G83" s="160" t="s">
        <v>1295</v>
      </c>
      <c r="H83" s="160"/>
      <c r="I83" s="160"/>
      <c r="R83" s="156">
        <v>45844</v>
      </c>
      <c r="T83" s="171"/>
      <c r="U83" s="171"/>
      <c r="V83" s="160" t="s">
        <v>650</v>
      </c>
    </row>
    <row r="84" ht="28.5" customHeight="1" spans="1:22">
      <c r="A84" s="156">
        <v>45830</v>
      </c>
      <c r="B84" s="164" t="s">
        <v>703</v>
      </c>
      <c r="C84" s="158" t="s">
        <v>1224</v>
      </c>
      <c r="D84" s="159">
        <v>45830.625</v>
      </c>
      <c r="E84" s="159">
        <v>45830.8958333333</v>
      </c>
      <c r="F84" s="160" t="s">
        <v>1297</v>
      </c>
      <c r="G84" s="160" t="s">
        <v>1295</v>
      </c>
      <c r="H84" s="160"/>
      <c r="I84" s="160"/>
      <c r="R84" s="156">
        <v>45845</v>
      </c>
      <c r="T84" s="159">
        <v>45845.375</v>
      </c>
      <c r="U84" s="159">
        <v>45845.7083333333</v>
      </c>
      <c r="V84" s="160" t="s">
        <v>1000</v>
      </c>
    </row>
    <row r="85" ht="28.5" customHeight="1" spans="1:22">
      <c r="A85" s="156">
        <v>45830</v>
      </c>
      <c r="B85" s="164" t="s">
        <v>703</v>
      </c>
      <c r="C85" s="158" t="s">
        <v>1224</v>
      </c>
      <c r="D85" s="159">
        <v>45830.4166666667</v>
      </c>
      <c r="E85" s="159">
        <v>45830.8958333333</v>
      </c>
      <c r="F85" s="160" t="s">
        <v>1296</v>
      </c>
      <c r="G85" s="160" t="s">
        <v>1295</v>
      </c>
      <c r="H85" s="160"/>
      <c r="I85" s="160"/>
      <c r="R85" s="156">
        <v>45845</v>
      </c>
      <c r="T85" s="159">
        <v>45845.375</v>
      </c>
      <c r="U85" s="159">
        <v>45845.6875</v>
      </c>
      <c r="V85" s="160" t="s">
        <v>332</v>
      </c>
    </row>
    <row r="86" ht="28.5" customHeight="1" spans="1:22">
      <c r="A86" s="156">
        <v>45830</v>
      </c>
      <c r="B86" s="164" t="s">
        <v>703</v>
      </c>
      <c r="C86" s="158" t="s">
        <v>1224</v>
      </c>
      <c r="D86" s="159">
        <v>45830.4166666667</v>
      </c>
      <c r="E86" s="159">
        <v>45830.75</v>
      </c>
      <c r="F86" s="160" t="s">
        <v>1012</v>
      </c>
      <c r="G86" s="160" t="s">
        <v>520</v>
      </c>
      <c r="H86" s="160"/>
      <c r="I86" s="160"/>
      <c r="R86" s="156">
        <v>45845</v>
      </c>
      <c r="T86" s="159">
        <v>45845.5416666667</v>
      </c>
      <c r="U86" s="159">
        <v>45845.75</v>
      </c>
      <c r="V86" s="160" t="s">
        <v>347</v>
      </c>
    </row>
    <row r="87" ht="28.5" customHeight="1" spans="1:22">
      <c r="A87" s="156">
        <v>45831</v>
      </c>
      <c r="B87" s="164" t="s">
        <v>703</v>
      </c>
      <c r="C87" s="158" t="s">
        <v>1224</v>
      </c>
      <c r="D87" s="159">
        <v>45831.4166666667</v>
      </c>
      <c r="E87" s="159">
        <v>45831.75</v>
      </c>
      <c r="F87" s="160" t="s">
        <v>139</v>
      </c>
      <c r="G87" s="160" t="s">
        <v>520</v>
      </c>
      <c r="H87" s="160"/>
      <c r="I87" s="160"/>
      <c r="R87" s="156">
        <v>45845</v>
      </c>
      <c r="T87" s="171"/>
      <c r="U87" s="171"/>
      <c r="V87" s="160" t="s">
        <v>650</v>
      </c>
    </row>
    <row r="88" ht="28.5" customHeight="1" spans="1:22">
      <c r="A88" s="156">
        <v>45831</v>
      </c>
      <c r="B88" s="164" t="s">
        <v>703</v>
      </c>
      <c r="C88" s="158" t="s">
        <v>1224</v>
      </c>
      <c r="D88" s="159">
        <v>45831.4166666667</v>
      </c>
      <c r="E88" s="159">
        <v>45831.75</v>
      </c>
      <c r="F88" s="160" t="s">
        <v>1010</v>
      </c>
      <c r="G88" s="160" t="s">
        <v>520</v>
      </c>
      <c r="H88" s="160"/>
      <c r="I88" s="160"/>
      <c r="R88" s="156">
        <v>45846</v>
      </c>
      <c r="T88" s="159">
        <v>45846.375</v>
      </c>
      <c r="U88" s="159">
        <v>45846.6666666667</v>
      </c>
      <c r="V88" s="160" t="s">
        <v>332</v>
      </c>
    </row>
    <row r="89" ht="28.5" customHeight="1" spans="1:22">
      <c r="A89" s="156">
        <v>45831</v>
      </c>
      <c r="B89" s="164" t="s">
        <v>703</v>
      </c>
      <c r="C89" s="158" t="s">
        <v>1224</v>
      </c>
      <c r="D89" s="159">
        <v>45831.4166666667</v>
      </c>
      <c r="E89" s="159">
        <v>45831.75</v>
      </c>
      <c r="F89" s="160" t="s">
        <v>1045</v>
      </c>
      <c r="G89" s="160" t="s">
        <v>520</v>
      </c>
      <c r="H89" s="160"/>
      <c r="I89" s="160"/>
      <c r="R89" s="156">
        <v>45846</v>
      </c>
      <c r="T89" s="159">
        <v>45846.375</v>
      </c>
      <c r="U89" s="159">
        <v>45846.75</v>
      </c>
      <c r="V89" s="160" t="s">
        <v>347</v>
      </c>
    </row>
    <row r="90" ht="28.5" customHeight="1" spans="1:22">
      <c r="A90" s="156">
        <v>45831</v>
      </c>
      <c r="B90" s="164" t="s">
        <v>703</v>
      </c>
      <c r="C90" s="158" t="s">
        <v>1224</v>
      </c>
      <c r="D90" s="159">
        <v>45831.4166666667</v>
      </c>
      <c r="E90" s="159">
        <v>45831.875</v>
      </c>
      <c r="F90" s="160" t="s">
        <v>1067</v>
      </c>
      <c r="G90" s="160" t="s">
        <v>520</v>
      </c>
      <c r="H90" s="160"/>
      <c r="I90" s="160"/>
      <c r="R90" s="156">
        <v>45846</v>
      </c>
      <c r="T90" s="159">
        <v>45846.375</v>
      </c>
      <c r="U90" s="159">
        <v>45846.75</v>
      </c>
      <c r="V90" s="160" t="s">
        <v>650</v>
      </c>
    </row>
    <row r="91" ht="28.5" customHeight="1" spans="1:22">
      <c r="A91" s="156">
        <v>45832</v>
      </c>
      <c r="B91" s="164" t="s">
        <v>703</v>
      </c>
      <c r="C91" s="158" t="s">
        <v>1224</v>
      </c>
      <c r="D91" s="159">
        <v>45832.4166666667</v>
      </c>
      <c r="E91" s="159">
        <v>45832.75</v>
      </c>
      <c r="F91" s="160" t="s">
        <v>139</v>
      </c>
      <c r="G91" s="160" t="s">
        <v>520</v>
      </c>
      <c r="H91" s="160"/>
      <c r="I91" s="160"/>
      <c r="R91" s="156">
        <v>45847</v>
      </c>
      <c r="T91" s="159">
        <v>45847.375</v>
      </c>
      <c r="U91" s="159">
        <v>45847.6666666667</v>
      </c>
      <c r="V91" s="160" t="s">
        <v>332</v>
      </c>
    </row>
    <row r="92" ht="28.5" customHeight="1" spans="1:22">
      <c r="A92" s="156">
        <v>45832</v>
      </c>
      <c r="B92" s="164" t="s">
        <v>703</v>
      </c>
      <c r="C92" s="158" t="s">
        <v>1224</v>
      </c>
      <c r="D92" s="159">
        <v>45832.4166666667</v>
      </c>
      <c r="E92" s="159">
        <v>45832.75</v>
      </c>
      <c r="F92" s="160" t="s">
        <v>1010</v>
      </c>
      <c r="G92" s="160" t="s">
        <v>520</v>
      </c>
      <c r="H92" s="160"/>
      <c r="I92" s="160"/>
      <c r="R92" s="156">
        <v>45847</v>
      </c>
      <c r="T92" s="159">
        <v>45847.375</v>
      </c>
      <c r="U92" s="159">
        <v>45847.75</v>
      </c>
      <c r="V92" s="160" t="s">
        <v>347</v>
      </c>
    </row>
    <row r="93" ht="28.5" customHeight="1" spans="1:22">
      <c r="A93" s="156">
        <v>45832</v>
      </c>
      <c r="B93" s="164" t="s">
        <v>703</v>
      </c>
      <c r="C93" s="158" t="s">
        <v>1224</v>
      </c>
      <c r="D93" s="159">
        <v>45832.4166666667</v>
      </c>
      <c r="E93" s="159">
        <v>45832.75</v>
      </c>
      <c r="F93" s="160" t="s">
        <v>1045</v>
      </c>
      <c r="G93" s="160" t="s">
        <v>520</v>
      </c>
      <c r="H93" s="160"/>
      <c r="I93" s="160"/>
      <c r="R93" s="156">
        <v>45847</v>
      </c>
      <c r="T93" s="159">
        <v>45847.375</v>
      </c>
      <c r="U93" s="159">
        <v>45847.75</v>
      </c>
      <c r="V93" s="160" t="s">
        <v>650</v>
      </c>
    </row>
    <row r="94" ht="28.5" customHeight="1" spans="1:22">
      <c r="A94" s="156">
        <v>45832</v>
      </c>
      <c r="B94" s="164" t="s">
        <v>703</v>
      </c>
      <c r="C94" s="158" t="s">
        <v>1224</v>
      </c>
      <c r="D94" s="159">
        <v>45832.4166666667</v>
      </c>
      <c r="E94" s="159">
        <v>45832.75</v>
      </c>
      <c r="F94" s="160" t="s">
        <v>1067</v>
      </c>
      <c r="G94" s="160" t="s">
        <v>520</v>
      </c>
      <c r="H94" s="160"/>
      <c r="I94" s="160"/>
      <c r="R94" s="156">
        <v>45848</v>
      </c>
      <c r="T94" s="159">
        <v>45848.375</v>
      </c>
      <c r="U94" s="159">
        <v>45848.6875</v>
      </c>
      <c r="V94" s="160" t="s">
        <v>332</v>
      </c>
    </row>
    <row r="95" ht="28.5" customHeight="1" spans="1:22">
      <c r="A95" s="156">
        <v>45833</v>
      </c>
      <c r="B95" s="157" t="s">
        <v>703</v>
      </c>
      <c r="C95" s="158" t="s">
        <v>1224</v>
      </c>
      <c r="D95" s="159">
        <v>45833.4166666667</v>
      </c>
      <c r="E95" s="159">
        <v>45833.9166666667</v>
      </c>
      <c r="F95" s="160" t="s">
        <v>1010</v>
      </c>
      <c r="G95" s="160" t="s">
        <v>520</v>
      </c>
      <c r="H95" s="160">
        <v>75</v>
      </c>
      <c r="I95" s="160"/>
      <c r="R95" s="156">
        <v>45848</v>
      </c>
      <c r="T95" s="159">
        <v>45848.375</v>
      </c>
      <c r="U95" s="159">
        <v>45848.75</v>
      </c>
      <c r="V95" s="160" t="s">
        <v>347</v>
      </c>
    </row>
    <row r="96" ht="28.5" customHeight="1" spans="1:22">
      <c r="A96" s="156">
        <v>45833</v>
      </c>
      <c r="B96" s="157" t="s">
        <v>703</v>
      </c>
      <c r="C96" s="158" t="s">
        <v>1224</v>
      </c>
      <c r="D96" s="159">
        <v>45833.4166666667</v>
      </c>
      <c r="E96" s="159">
        <v>45833.9583333333</v>
      </c>
      <c r="F96" s="160" t="s">
        <v>1045</v>
      </c>
      <c r="G96" s="160" t="s">
        <v>520</v>
      </c>
      <c r="H96" s="160"/>
      <c r="I96" s="160"/>
      <c r="R96" s="156">
        <v>45848</v>
      </c>
      <c r="T96" s="159">
        <v>45848.375</v>
      </c>
      <c r="U96" s="159">
        <v>45848.75</v>
      </c>
      <c r="V96" s="160" t="s">
        <v>650</v>
      </c>
    </row>
    <row r="97" ht="28.5" customHeight="1" spans="1:22">
      <c r="A97" s="156">
        <v>45833</v>
      </c>
      <c r="B97" s="157" t="s">
        <v>703</v>
      </c>
      <c r="C97" s="158" t="s">
        <v>1224</v>
      </c>
      <c r="D97" s="159">
        <v>45833.4166666667</v>
      </c>
      <c r="E97" s="159">
        <v>45833.9583333333</v>
      </c>
      <c r="F97" s="160" t="s">
        <v>1067</v>
      </c>
      <c r="G97" s="160" t="s">
        <v>520</v>
      </c>
      <c r="H97" s="160"/>
      <c r="I97" s="160"/>
      <c r="R97" s="156">
        <v>45850</v>
      </c>
      <c r="T97" s="159">
        <v>45850.375</v>
      </c>
      <c r="U97" s="159">
        <v>45850.6666666667</v>
      </c>
      <c r="V97" s="160" t="s">
        <v>332</v>
      </c>
    </row>
    <row r="98" ht="28.5" customHeight="1" spans="1:22">
      <c r="A98" s="156">
        <v>45833</v>
      </c>
      <c r="B98" s="157" t="s">
        <v>703</v>
      </c>
      <c r="C98" s="158" t="s">
        <v>1224</v>
      </c>
      <c r="D98" s="159">
        <v>45833.4166666667</v>
      </c>
      <c r="E98" s="159">
        <v>45833.9583333333</v>
      </c>
      <c r="F98" s="160" t="s">
        <v>139</v>
      </c>
      <c r="G98" s="160" t="s">
        <v>520</v>
      </c>
      <c r="H98" s="160"/>
      <c r="I98" s="160"/>
      <c r="R98" s="156">
        <v>45850</v>
      </c>
      <c r="T98" s="159">
        <v>45850.375</v>
      </c>
      <c r="U98" s="159">
        <v>45850.75</v>
      </c>
      <c r="V98" s="160" t="s">
        <v>347</v>
      </c>
    </row>
    <row r="99" ht="28.5" customHeight="1" spans="1:22">
      <c r="A99" s="156">
        <v>45834</v>
      </c>
      <c r="B99" s="157" t="s">
        <v>703</v>
      </c>
      <c r="C99" s="158" t="s">
        <v>1224</v>
      </c>
      <c r="D99" s="159">
        <v>45834.4166666667</v>
      </c>
      <c r="E99" s="159">
        <v>45834.75</v>
      </c>
      <c r="F99" s="160" t="s">
        <v>1010</v>
      </c>
      <c r="G99" s="160" t="s">
        <v>520</v>
      </c>
      <c r="H99" s="160">
        <v>75</v>
      </c>
      <c r="I99" s="160"/>
      <c r="R99" s="156">
        <v>45850</v>
      </c>
      <c r="T99" s="159">
        <v>45850.375</v>
      </c>
      <c r="U99" s="159"/>
      <c r="V99" s="160" t="s">
        <v>650</v>
      </c>
    </row>
    <row r="100" ht="28.5" customHeight="1" spans="1:22">
      <c r="A100" s="156">
        <v>45834</v>
      </c>
      <c r="B100" s="157" t="s">
        <v>703</v>
      </c>
      <c r="C100" s="158" t="s">
        <v>1224</v>
      </c>
      <c r="D100" s="159">
        <v>45834.4166666667</v>
      </c>
      <c r="E100" s="159">
        <v>45834.8333333333</v>
      </c>
      <c r="F100" s="160" t="s">
        <v>1045</v>
      </c>
      <c r="G100" s="160" t="s">
        <v>520</v>
      </c>
      <c r="H100" s="160"/>
      <c r="I100" s="160"/>
      <c r="R100" s="156">
        <v>45851</v>
      </c>
      <c r="T100" s="159">
        <v>45851.375</v>
      </c>
      <c r="U100" s="159">
        <v>45851.6805555555</v>
      </c>
      <c r="V100" s="160" t="s">
        <v>332</v>
      </c>
    </row>
    <row r="101" ht="28.5" customHeight="1" spans="1:22">
      <c r="A101" s="156">
        <v>45834</v>
      </c>
      <c r="B101" s="157" t="s">
        <v>703</v>
      </c>
      <c r="C101" s="158" t="s">
        <v>1224</v>
      </c>
      <c r="D101" s="159">
        <v>45834.4166666667</v>
      </c>
      <c r="E101" s="159">
        <v>45834.8333333333</v>
      </c>
      <c r="F101" s="160" t="s">
        <v>1067</v>
      </c>
      <c r="G101" s="160" t="s">
        <v>520</v>
      </c>
      <c r="H101" s="160"/>
      <c r="I101" s="160"/>
      <c r="R101" s="156">
        <v>45851</v>
      </c>
      <c r="T101" s="159">
        <v>45851.375</v>
      </c>
      <c r="U101" s="159">
        <v>45851.75</v>
      </c>
      <c r="V101" s="160" t="s">
        <v>347</v>
      </c>
    </row>
    <row r="102" ht="28.5" customHeight="1" spans="1:22">
      <c r="A102" s="156">
        <v>45834</v>
      </c>
      <c r="B102" s="157" t="s">
        <v>703</v>
      </c>
      <c r="C102" s="158" t="s">
        <v>1224</v>
      </c>
      <c r="D102" s="159">
        <v>45834.4166666667</v>
      </c>
      <c r="E102" s="159">
        <v>45834.75</v>
      </c>
      <c r="F102" s="160" t="s">
        <v>139</v>
      </c>
      <c r="G102" s="160" t="s">
        <v>520</v>
      </c>
      <c r="H102" s="160">
        <v>1000</v>
      </c>
      <c r="I102" s="160"/>
      <c r="R102" s="156">
        <v>45851</v>
      </c>
      <c r="T102" s="159">
        <v>45851.375</v>
      </c>
      <c r="U102" s="159">
        <v>45851.75</v>
      </c>
      <c r="V102" s="160" t="s">
        <v>650</v>
      </c>
    </row>
    <row r="103" ht="28.5" customHeight="1" spans="1:22">
      <c r="A103" s="156">
        <v>45836</v>
      </c>
      <c r="B103" s="157" t="s">
        <v>703</v>
      </c>
      <c r="C103" s="158" t="s">
        <v>1223</v>
      </c>
      <c r="D103" s="159">
        <v>45836.4166666667</v>
      </c>
      <c r="E103" s="159">
        <v>45836.8333333333</v>
      </c>
      <c r="F103" s="160" t="s">
        <v>1045</v>
      </c>
      <c r="G103" s="160" t="s">
        <v>520</v>
      </c>
      <c r="I103" s="160"/>
      <c r="R103" s="156">
        <v>45852</v>
      </c>
      <c r="T103" s="159">
        <v>45852.375</v>
      </c>
      <c r="U103" s="159">
        <v>45852.6875</v>
      </c>
      <c r="V103" s="160" t="s">
        <v>332</v>
      </c>
    </row>
    <row r="104" ht="28.5" customHeight="1" spans="1:22">
      <c r="A104" s="156">
        <v>45836</v>
      </c>
      <c r="B104" s="157" t="s">
        <v>703</v>
      </c>
      <c r="C104" s="158" t="s">
        <v>1223</v>
      </c>
      <c r="D104" s="159">
        <v>45836.4166666667</v>
      </c>
      <c r="E104" s="159">
        <v>45836.8333333333</v>
      </c>
      <c r="F104" s="160" t="s">
        <v>1010</v>
      </c>
      <c r="G104" s="160" t="s">
        <v>520</v>
      </c>
      <c r="I104" s="160"/>
      <c r="R104" s="156">
        <v>45852</v>
      </c>
      <c r="T104" s="159">
        <v>45852.375</v>
      </c>
      <c r="U104" s="159">
        <v>45852.75</v>
      </c>
      <c r="V104" s="160" t="s">
        <v>347</v>
      </c>
    </row>
    <row r="105" ht="28.5" customHeight="1" spans="1:22">
      <c r="A105" s="156">
        <v>45836</v>
      </c>
      <c r="B105" s="157" t="s">
        <v>703</v>
      </c>
      <c r="C105" s="158" t="s">
        <v>1315</v>
      </c>
      <c r="D105" s="159">
        <v>45836.4166666667</v>
      </c>
      <c r="E105" s="159">
        <v>45836.75</v>
      </c>
      <c r="F105" s="160" t="s">
        <v>139</v>
      </c>
      <c r="G105" s="160" t="s">
        <v>520</v>
      </c>
      <c r="I105" s="160"/>
      <c r="R105" s="156">
        <v>45852</v>
      </c>
      <c r="T105" s="159">
        <v>45852.375</v>
      </c>
      <c r="U105" s="159">
        <v>45852.75</v>
      </c>
      <c r="V105" s="160" t="s">
        <v>650</v>
      </c>
    </row>
    <row r="106" ht="28.5" customHeight="1" spans="1:22">
      <c r="A106" s="156">
        <v>45836</v>
      </c>
      <c r="B106" s="157" t="s">
        <v>522</v>
      </c>
      <c r="C106" s="158" t="s">
        <v>1223</v>
      </c>
      <c r="D106" s="159">
        <v>45836.375</v>
      </c>
      <c r="E106" s="159">
        <v>45836.8333333333</v>
      </c>
      <c r="F106" s="160" t="s">
        <v>1067</v>
      </c>
      <c r="G106" s="160" t="s">
        <v>520</v>
      </c>
      <c r="I106" s="160"/>
      <c r="R106" s="156">
        <v>45853</v>
      </c>
      <c r="T106" s="159">
        <v>45853.375</v>
      </c>
      <c r="U106" s="159">
        <v>45853.6875</v>
      </c>
      <c r="V106" s="160" t="s">
        <v>332</v>
      </c>
    </row>
    <row r="107" ht="28.5" customHeight="1" spans="1:22">
      <c r="A107" s="156">
        <v>45836</v>
      </c>
      <c r="B107" s="157" t="s">
        <v>531</v>
      </c>
      <c r="C107" s="158" t="s">
        <v>531</v>
      </c>
      <c r="D107" s="159">
        <v>45836.4166666667</v>
      </c>
      <c r="E107" s="159">
        <v>45836.8333333333</v>
      </c>
      <c r="F107" s="160" t="s">
        <v>1098</v>
      </c>
      <c r="G107" s="160" t="s">
        <v>520</v>
      </c>
      <c r="I107" s="160"/>
      <c r="R107" s="156">
        <v>45853</v>
      </c>
      <c r="T107" s="159">
        <v>45853.375</v>
      </c>
      <c r="U107" s="159">
        <v>45853.75</v>
      </c>
      <c r="V107" s="160" t="s">
        <v>347</v>
      </c>
    </row>
    <row r="108" ht="28.5" customHeight="1" spans="1:22">
      <c r="A108" s="156">
        <v>45837</v>
      </c>
      <c r="B108" s="157" t="s">
        <v>522</v>
      </c>
      <c r="C108" s="158" t="s">
        <v>1223</v>
      </c>
      <c r="D108" s="159">
        <v>45837.4166666667</v>
      </c>
      <c r="E108" s="159">
        <v>45837.75</v>
      </c>
      <c r="F108" s="160" t="s">
        <v>139</v>
      </c>
      <c r="G108" s="160" t="s">
        <v>520</v>
      </c>
      <c r="I108" s="160"/>
      <c r="R108" s="156">
        <v>45853</v>
      </c>
      <c r="T108" s="159">
        <v>45853.375</v>
      </c>
      <c r="U108" s="159">
        <v>45853.75</v>
      </c>
      <c r="V108" s="160" t="s">
        <v>650</v>
      </c>
    </row>
    <row r="109" ht="28.5" customHeight="1" spans="1:22">
      <c r="A109" s="156">
        <v>45837</v>
      </c>
      <c r="B109" s="157" t="s">
        <v>522</v>
      </c>
      <c r="C109" s="158" t="s">
        <v>1223</v>
      </c>
      <c r="D109" s="159">
        <v>45837.4166666667</v>
      </c>
      <c r="E109" s="159">
        <v>45837.7916666667</v>
      </c>
      <c r="F109" s="160" t="s">
        <v>1010</v>
      </c>
      <c r="G109" s="160" t="s">
        <v>520</v>
      </c>
      <c r="I109" s="160"/>
      <c r="R109" s="156">
        <v>45854</v>
      </c>
      <c r="T109" s="159">
        <v>45854.375</v>
      </c>
      <c r="U109" s="159">
        <v>45854.6666666667</v>
      </c>
      <c r="V109" s="160" t="s">
        <v>332</v>
      </c>
    </row>
    <row r="110" ht="28.5" customHeight="1" spans="1:22">
      <c r="A110" s="156">
        <v>45837</v>
      </c>
      <c r="B110" s="157" t="s">
        <v>522</v>
      </c>
      <c r="C110" s="158" t="s">
        <v>1223</v>
      </c>
      <c r="D110" s="159">
        <v>45837.4166666667</v>
      </c>
      <c r="E110" s="159">
        <v>45837.7916666667</v>
      </c>
      <c r="F110" s="160" t="s">
        <v>1067</v>
      </c>
      <c r="G110" s="160" t="s">
        <v>520</v>
      </c>
      <c r="I110" s="160"/>
      <c r="R110" s="156">
        <v>45854</v>
      </c>
      <c r="T110" s="159">
        <v>45854.375</v>
      </c>
      <c r="U110" s="159">
        <v>45854.75</v>
      </c>
      <c r="V110" s="160" t="s">
        <v>347</v>
      </c>
    </row>
    <row r="111" ht="28.5" customHeight="1" spans="1:22">
      <c r="A111" s="156">
        <v>45837</v>
      </c>
      <c r="B111" s="157" t="s">
        <v>522</v>
      </c>
      <c r="C111" s="158" t="s">
        <v>1223</v>
      </c>
      <c r="D111" s="159">
        <v>45837.4166666667</v>
      </c>
      <c r="E111" s="159">
        <v>45837.75</v>
      </c>
      <c r="F111" s="160" t="s">
        <v>1045</v>
      </c>
      <c r="G111" s="160" t="s">
        <v>520</v>
      </c>
      <c r="I111" s="160"/>
      <c r="R111" s="156">
        <v>45854</v>
      </c>
      <c r="T111" s="159">
        <v>45854.375</v>
      </c>
      <c r="U111" s="159">
        <v>45854.75</v>
      </c>
      <c r="V111" s="160" t="s">
        <v>650</v>
      </c>
    </row>
    <row r="112" ht="28.5" customHeight="1" spans="1:22">
      <c r="A112" s="156">
        <v>45837</v>
      </c>
      <c r="B112" s="157" t="s">
        <v>522</v>
      </c>
      <c r="C112" s="158" t="s">
        <v>1223</v>
      </c>
      <c r="D112" s="159">
        <v>45837.4166666667</v>
      </c>
      <c r="E112" s="159">
        <v>45837.7916666667</v>
      </c>
      <c r="F112" s="160" t="s">
        <v>1098</v>
      </c>
      <c r="G112" s="160" t="s">
        <v>520</v>
      </c>
      <c r="I112" s="160"/>
      <c r="R112" s="156">
        <v>45855</v>
      </c>
      <c r="T112" s="159">
        <v>45855.375</v>
      </c>
      <c r="U112" s="159">
        <v>45855.6666666667</v>
      </c>
      <c r="V112" s="160" t="s">
        <v>332</v>
      </c>
    </row>
    <row r="113" ht="28.5" customHeight="1" spans="1:22">
      <c r="A113" s="156">
        <v>45838</v>
      </c>
      <c r="B113" s="157" t="s">
        <v>522</v>
      </c>
      <c r="C113" s="158" t="s">
        <v>1223</v>
      </c>
      <c r="D113" s="159">
        <v>45838.4166666667</v>
      </c>
      <c r="E113" s="159">
        <v>45838.75</v>
      </c>
      <c r="F113" s="160" t="s">
        <v>139</v>
      </c>
      <c r="G113" s="160" t="s">
        <v>520</v>
      </c>
      <c r="I113" s="160"/>
      <c r="R113" s="156">
        <v>45855</v>
      </c>
      <c r="T113" s="159">
        <v>45855.375</v>
      </c>
      <c r="U113" s="159">
        <v>45855.75</v>
      </c>
      <c r="V113" s="160" t="s">
        <v>347</v>
      </c>
    </row>
    <row r="114" ht="28.5" customHeight="1" spans="1:22">
      <c r="A114" s="156">
        <v>45838</v>
      </c>
      <c r="B114" s="157" t="s">
        <v>522</v>
      </c>
      <c r="C114" s="158" t="s">
        <v>1223</v>
      </c>
      <c r="D114" s="159">
        <v>45838.4375</v>
      </c>
      <c r="E114" s="159">
        <v>45838.7916666667</v>
      </c>
      <c r="F114" s="160" t="s">
        <v>1010</v>
      </c>
      <c r="G114" s="160" t="s">
        <v>520</v>
      </c>
      <c r="I114" s="160"/>
      <c r="R114" s="156">
        <v>45855</v>
      </c>
      <c r="T114" s="159">
        <v>45855.375</v>
      </c>
      <c r="U114" s="159">
        <v>45855.75</v>
      </c>
      <c r="V114" s="160" t="s">
        <v>650</v>
      </c>
    </row>
    <row r="115" ht="28.5" customHeight="1" spans="1:22">
      <c r="A115" s="156">
        <v>45838</v>
      </c>
      <c r="B115" s="157" t="s">
        <v>522</v>
      </c>
      <c r="C115" s="158" t="s">
        <v>1223</v>
      </c>
      <c r="D115" s="159">
        <v>45838.4375</v>
      </c>
      <c r="E115" s="159">
        <v>45838.8055555555</v>
      </c>
      <c r="F115" s="160" t="s">
        <v>1067</v>
      </c>
      <c r="G115" s="160" t="s">
        <v>520</v>
      </c>
      <c r="I115" s="160"/>
      <c r="R115" s="156">
        <v>45857</v>
      </c>
      <c r="T115" s="159">
        <v>45857.375</v>
      </c>
      <c r="U115" s="159">
        <v>45857.6666666667</v>
      </c>
      <c r="V115" s="160" t="s">
        <v>332</v>
      </c>
    </row>
    <row r="116" ht="28.5" customHeight="1" spans="1:22">
      <c r="A116" s="156">
        <v>45838</v>
      </c>
      <c r="B116" s="157" t="s">
        <v>522</v>
      </c>
      <c r="C116" s="158" t="s">
        <v>1223</v>
      </c>
      <c r="D116" s="159">
        <v>45838.4583333333</v>
      </c>
      <c r="E116" s="159">
        <v>45838.7916666667</v>
      </c>
      <c r="F116" s="160" t="s">
        <v>1045</v>
      </c>
      <c r="G116" s="160" t="s">
        <v>520</v>
      </c>
      <c r="I116" s="160"/>
      <c r="R116" s="156">
        <v>45857</v>
      </c>
      <c r="T116" s="159">
        <v>45857.375</v>
      </c>
      <c r="U116" s="159">
        <v>45857.75</v>
      </c>
      <c r="V116" s="160" t="s">
        <v>347</v>
      </c>
    </row>
    <row r="117" ht="28.5" customHeight="1" spans="1:22">
      <c r="A117" s="156">
        <v>45838</v>
      </c>
      <c r="B117" s="157" t="s">
        <v>522</v>
      </c>
      <c r="C117" s="158" t="s">
        <v>1223</v>
      </c>
      <c r="D117" s="159">
        <v>45838.4166666667</v>
      </c>
      <c r="E117" s="159">
        <v>45838.7916666667</v>
      </c>
      <c r="F117" s="160" t="s">
        <v>1098</v>
      </c>
      <c r="G117" s="160" t="s">
        <v>520</v>
      </c>
      <c r="I117" s="160"/>
      <c r="R117" s="156">
        <v>45857</v>
      </c>
      <c r="T117" s="159">
        <v>45857.375</v>
      </c>
      <c r="U117" s="159">
        <v>45857.75</v>
      </c>
      <c r="V117" s="160" t="s">
        <v>650</v>
      </c>
    </row>
    <row r="118" ht="28.5" customHeight="1" spans="1:22">
      <c r="A118" s="156">
        <v>45839</v>
      </c>
      <c r="B118" s="157" t="s">
        <v>522</v>
      </c>
      <c r="C118" s="158" t="s">
        <v>1223</v>
      </c>
      <c r="D118" s="159">
        <v>45838.4166666667</v>
      </c>
      <c r="E118" s="159">
        <v>45838.75</v>
      </c>
      <c r="F118" s="160" t="s">
        <v>139</v>
      </c>
      <c r="G118" s="160" t="s">
        <v>520</v>
      </c>
      <c r="I118" s="160"/>
      <c r="R118" s="156">
        <v>45858</v>
      </c>
      <c r="T118" s="159">
        <v>45858.375</v>
      </c>
      <c r="U118" s="159">
        <v>45858.6666666667</v>
      </c>
      <c r="V118" s="160" t="s">
        <v>332</v>
      </c>
    </row>
    <row r="119" ht="28.5" customHeight="1" spans="1:22">
      <c r="A119" s="156">
        <v>45839</v>
      </c>
      <c r="B119" s="157" t="s">
        <v>522</v>
      </c>
      <c r="C119" s="158" t="s">
        <v>1223</v>
      </c>
      <c r="D119" s="159">
        <v>45839.5416666667</v>
      </c>
      <c r="E119" s="159">
        <v>45839.875</v>
      </c>
      <c r="F119" s="160" t="s">
        <v>1010</v>
      </c>
      <c r="G119" s="160" t="s">
        <v>520</v>
      </c>
      <c r="I119" s="160"/>
      <c r="R119" s="156">
        <v>45858</v>
      </c>
      <c r="T119" s="159">
        <v>45858.375</v>
      </c>
      <c r="U119" s="159">
        <v>45858.75</v>
      </c>
      <c r="V119" s="160" t="s">
        <v>347</v>
      </c>
    </row>
    <row r="120" ht="28.5" customHeight="1" spans="1:22">
      <c r="A120" s="156">
        <v>45839</v>
      </c>
      <c r="B120" s="157" t="s">
        <v>522</v>
      </c>
      <c r="C120" s="158" t="s">
        <v>1223</v>
      </c>
      <c r="D120" s="159">
        <v>45839.4166666667</v>
      </c>
      <c r="E120" s="159">
        <v>45839.75</v>
      </c>
      <c r="F120" s="160" t="s">
        <v>1067</v>
      </c>
      <c r="G120" s="160" t="s">
        <v>520</v>
      </c>
      <c r="I120" s="160"/>
      <c r="R120" s="156">
        <v>45858</v>
      </c>
      <c r="T120" s="159">
        <v>45858.375</v>
      </c>
      <c r="U120" s="159">
        <v>45858.75</v>
      </c>
      <c r="V120" s="160" t="s">
        <v>650</v>
      </c>
    </row>
    <row r="121" ht="28.5" customHeight="1" spans="1:22">
      <c r="A121" s="156">
        <v>45839</v>
      </c>
      <c r="B121" s="157" t="s">
        <v>522</v>
      </c>
      <c r="C121" s="158" t="s">
        <v>1223</v>
      </c>
      <c r="D121" s="159">
        <v>45839.4284722222</v>
      </c>
      <c r="E121" s="159">
        <v>45839.7722222222</v>
      </c>
      <c r="F121" s="160" t="s">
        <v>1045</v>
      </c>
      <c r="G121" s="160" t="s">
        <v>520</v>
      </c>
      <c r="I121" s="160"/>
      <c r="R121" s="156">
        <v>45859</v>
      </c>
      <c r="T121" s="159">
        <v>45859.375</v>
      </c>
      <c r="U121" s="159">
        <v>45859.6666666667</v>
      </c>
      <c r="V121" s="160" t="s">
        <v>332</v>
      </c>
    </row>
    <row r="122" ht="28.5" customHeight="1" spans="1:22">
      <c r="A122" s="156">
        <v>45839</v>
      </c>
      <c r="B122" s="157" t="s">
        <v>522</v>
      </c>
      <c r="C122" s="158" t="s">
        <v>1223</v>
      </c>
      <c r="D122" s="159">
        <v>45839.5416666667</v>
      </c>
      <c r="E122" s="159">
        <v>45839.875</v>
      </c>
      <c r="F122" s="160" t="s">
        <v>1098</v>
      </c>
      <c r="G122" s="160" t="s">
        <v>520</v>
      </c>
      <c r="I122" s="160"/>
      <c r="R122" s="156">
        <v>45859</v>
      </c>
      <c r="T122" s="159">
        <v>45859.375</v>
      </c>
      <c r="U122" s="159">
        <v>45859.75</v>
      </c>
      <c r="V122" s="160" t="s">
        <v>347</v>
      </c>
    </row>
    <row r="123" ht="28.5" customHeight="1" spans="1:22">
      <c r="A123" s="156">
        <v>45840</v>
      </c>
      <c r="B123" s="157" t="s">
        <v>522</v>
      </c>
      <c r="C123" s="158" t="s">
        <v>1223</v>
      </c>
      <c r="D123" s="159">
        <v>45840.4166666667</v>
      </c>
      <c r="E123" s="159">
        <v>45840.75</v>
      </c>
      <c r="F123" s="160" t="s">
        <v>139</v>
      </c>
      <c r="G123" s="160" t="s">
        <v>520</v>
      </c>
      <c r="I123" s="160"/>
      <c r="R123" s="156">
        <v>45859</v>
      </c>
      <c r="T123" s="159">
        <v>45859.375</v>
      </c>
      <c r="U123" s="159">
        <v>45859.75</v>
      </c>
      <c r="V123" s="160" t="s">
        <v>650</v>
      </c>
    </row>
    <row r="124" ht="28.5" customHeight="1" spans="1:22">
      <c r="A124" s="156">
        <v>45840</v>
      </c>
      <c r="B124" s="157" t="s">
        <v>522</v>
      </c>
      <c r="C124" s="158" t="s">
        <v>1223</v>
      </c>
      <c r="D124" s="159">
        <v>45840.4166666667</v>
      </c>
      <c r="E124" s="159">
        <v>45840.75</v>
      </c>
      <c r="F124" s="160" t="s">
        <v>1010</v>
      </c>
      <c r="G124" s="160" t="s">
        <v>520</v>
      </c>
      <c r="I124" s="160"/>
      <c r="R124" s="156">
        <v>45860</v>
      </c>
      <c r="T124" s="159">
        <v>45860.375</v>
      </c>
      <c r="U124" s="159">
        <v>45860.6666666667</v>
      </c>
      <c r="V124" s="160" t="s">
        <v>332</v>
      </c>
    </row>
    <row r="125" ht="28.5" customHeight="1" spans="1:22">
      <c r="A125" s="156">
        <v>45840</v>
      </c>
      <c r="B125" s="157" t="s">
        <v>522</v>
      </c>
      <c r="C125" s="158" t="s">
        <v>1223</v>
      </c>
      <c r="D125" s="159">
        <v>45840.4166666667</v>
      </c>
      <c r="E125" s="159">
        <v>45840.75</v>
      </c>
      <c r="F125" s="160" t="s">
        <v>1067</v>
      </c>
      <c r="G125" s="160" t="s">
        <v>520</v>
      </c>
      <c r="I125" s="160"/>
      <c r="R125" s="156">
        <v>45860</v>
      </c>
      <c r="T125" s="159">
        <v>45860.375</v>
      </c>
      <c r="U125" s="159">
        <v>45860.75</v>
      </c>
      <c r="V125" s="160" t="s">
        <v>347</v>
      </c>
    </row>
    <row r="126" ht="28.5" customHeight="1" spans="1:22">
      <c r="A126" s="156">
        <v>45840</v>
      </c>
      <c r="B126" s="157" t="s">
        <v>522</v>
      </c>
      <c r="C126" s="158" t="s">
        <v>1223</v>
      </c>
      <c r="D126" s="159">
        <v>45840.4375</v>
      </c>
      <c r="E126" s="159">
        <v>45840.7916666667</v>
      </c>
      <c r="F126" s="160" t="s">
        <v>1045</v>
      </c>
      <c r="G126" s="160" t="s">
        <v>520</v>
      </c>
      <c r="I126" s="160"/>
      <c r="R126" s="156">
        <v>45860</v>
      </c>
      <c r="T126" s="159">
        <v>45860.375</v>
      </c>
      <c r="U126" s="159">
        <v>45860.75</v>
      </c>
      <c r="V126" s="160" t="s">
        <v>650</v>
      </c>
    </row>
    <row r="127" ht="28.5" customHeight="1" spans="1:22">
      <c r="A127" s="156">
        <v>45840</v>
      </c>
      <c r="B127" s="157" t="s">
        <v>522</v>
      </c>
      <c r="C127" s="158" t="s">
        <v>1223</v>
      </c>
      <c r="D127" s="159">
        <v>45840.4166666667</v>
      </c>
      <c r="E127" s="159">
        <v>45840.75</v>
      </c>
      <c r="F127" s="160" t="s">
        <v>1098</v>
      </c>
      <c r="G127" s="160" t="s">
        <v>520</v>
      </c>
      <c r="I127" s="160"/>
      <c r="R127" s="156">
        <v>45861</v>
      </c>
      <c r="S127" s="172"/>
      <c r="T127" s="159">
        <v>45861.375</v>
      </c>
      <c r="U127" s="159">
        <v>45861.6666666667</v>
      </c>
      <c r="V127" s="160" t="s">
        <v>332</v>
      </c>
    </row>
    <row r="128" ht="28.5" customHeight="1" spans="1:22">
      <c r="A128" s="156">
        <v>45841</v>
      </c>
      <c r="B128" s="157" t="s">
        <v>522</v>
      </c>
      <c r="C128" s="158" t="s">
        <v>1223</v>
      </c>
      <c r="D128" s="159">
        <v>45841.4166666667</v>
      </c>
      <c r="E128" s="159">
        <v>45841.75</v>
      </c>
      <c r="F128" s="160" t="s">
        <v>139</v>
      </c>
      <c r="G128" s="160" t="s">
        <v>520</v>
      </c>
      <c r="I128" s="160"/>
      <c r="R128" s="156">
        <v>45861</v>
      </c>
      <c r="T128" s="159">
        <v>45861.375</v>
      </c>
      <c r="U128" s="159">
        <v>45861.75</v>
      </c>
      <c r="V128" s="160" t="s">
        <v>347</v>
      </c>
    </row>
    <row r="129" ht="28.5" customHeight="1" spans="1:22">
      <c r="A129" s="156">
        <v>45841</v>
      </c>
      <c r="B129" s="157" t="s">
        <v>522</v>
      </c>
      <c r="C129" s="158" t="s">
        <v>1223</v>
      </c>
      <c r="D129" s="159">
        <v>45841.4166666667</v>
      </c>
      <c r="E129" s="159">
        <v>45841.75</v>
      </c>
      <c r="F129" s="160" t="s">
        <v>1010</v>
      </c>
      <c r="G129" s="160" t="s">
        <v>520</v>
      </c>
      <c r="I129" s="160"/>
      <c r="R129" s="156">
        <v>45861</v>
      </c>
      <c r="T129" s="159">
        <v>45861.375</v>
      </c>
      <c r="U129" s="159">
        <v>45861.75</v>
      </c>
      <c r="V129" s="160" t="s">
        <v>650</v>
      </c>
    </row>
    <row r="130" ht="28.5" customHeight="1" spans="1:22">
      <c r="A130" s="156">
        <v>45841</v>
      </c>
      <c r="B130" s="157" t="s">
        <v>522</v>
      </c>
      <c r="C130" s="158" t="s">
        <v>1223</v>
      </c>
      <c r="D130" s="159">
        <v>45841.4166666667</v>
      </c>
      <c r="E130" s="159">
        <v>45841.7083333333</v>
      </c>
      <c r="F130" s="160" t="s">
        <v>1067</v>
      </c>
      <c r="G130" s="160" t="s">
        <v>520</v>
      </c>
      <c r="I130" s="160"/>
      <c r="R130" s="156">
        <v>45862</v>
      </c>
      <c r="T130" s="159">
        <v>45862.375</v>
      </c>
      <c r="U130" s="159">
        <v>45862.6666666667</v>
      </c>
      <c r="V130" s="160" t="s">
        <v>332</v>
      </c>
    </row>
    <row r="131" ht="28.5" customHeight="1" spans="1:22">
      <c r="A131" s="156">
        <v>45841</v>
      </c>
      <c r="B131" s="157" t="s">
        <v>522</v>
      </c>
      <c r="C131" s="158" t="s">
        <v>1223</v>
      </c>
      <c r="D131" s="159">
        <v>45841.4166666667</v>
      </c>
      <c r="E131" s="159">
        <v>45841.75</v>
      </c>
      <c r="F131" s="160" t="s">
        <v>1045</v>
      </c>
      <c r="G131" s="160" t="s">
        <v>520</v>
      </c>
      <c r="I131" s="160"/>
      <c r="R131" s="156">
        <v>45862</v>
      </c>
      <c r="T131" s="159">
        <v>45862.375</v>
      </c>
      <c r="U131" s="159">
        <v>45862.75</v>
      </c>
      <c r="V131" s="160" t="s">
        <v>347</v>
      </c>
    </row>
    <row r="132" ht="28.5" customHeight="1" spans="1:22">
      <c r="A132" s="156">
        <v>45841</v>
      </c>
      <c r="B132" s="157" t="s">
        <v>522</v>
      </c>
      <c r="C132" s="158" t="s">
        <v>1223</v>
      </c>
      <c r="D132" s="159">
        <v>45841.4166666667</v>
      </c>
      <c r="E132" s="159">
        <v>45841.75</v>
      </c>
      <c r="F132" s="160" t="s">
        <v>1098</v>
      </c>
      <c r="G132" s="160" t="s">
        <v>520</v>
      </c>
      <c r="I132" s="160"/>
      <c r="R132" s="156">
        <v>45862</v>
      </c>
      <c r="T132" s="159">
        <v>45862.375</v>
      </c>
      <c r="U132" s="159">
        <v>45862.75</v>
      </c>
      <c r="V132" s="160" t="s">
        <v>650</v>
      </c>
    </row>
    <row r="133" ht="28.5" customHeight="1" spans="1:22">
      <c r="A133" s="156">
        <v>45843</v>
      </c>
      <c r="B133" s="157" t="s">
        <v>522</v>
      </c>
      <c r="C133" s="158" t="s">
        <v>1223</v>
      </c>
      <c r="D133" s="159">
        <v>45843.4166666667</v>
      </c>
      <c r="E133" s="159">
        <v>45843.75</v>
      </c>
      <c r="F133" s="160" t="s">
        <v>139</v>
      </c>
      <c r="G133" s="160" t="s">
        <v>520</v>
      </c>
      <c r="I133" s="161"/>
      <c r="R133" s="156">
        <v>45864</v>
      </c>
      <c r="T133" s="159">
        <v>45864.375</v>
      </c>
      <c r="U133" s="159">
        <v>45864.75</v>
      </c>
      <c r="V133" s="160" t="s">
        <v>347</v>
      </c>
    </row>
    <row r="134" ht="29.25" customHeight="1" spans="1:22">
      <c r="A134" s="156">
        <v>45843</v>
      </c>
      <c r="B134" s="157" t="s">
        <v>522</v>
      </c>
      <c r="C134" s="158" t="s">
        <v>1223</v>
      </c>
      <c r="D134" s="159">
        <v>45843.4791666667</v>
      </c>
      <c r="E134" s="159">
        <v>45843.8541666667</v>
      </c>
      <c r="F134" s="160" t="s">
        <v>1010</v>
      </c>
      <c r="G134" s="160" t="s">
        <v>520</v>
      </c>
      <c r="I134" s="175"/>
      <c r="R134" s="156">
        <v>45864</v>
      </c>
      <c r="T134" s="159">
        <v>45864.375</v>
      </c>
      <c r="U134" s="159">
        <v>45864.75</v>
      </c>
      <c r="V134" s="160" t="s">
        <v>650</v>
      </c>
    </row>
    <row r="135" ht="29.25" customHeight="1" spans="1:22">
      <c r="A135" s="156">
        <v>45843</v>
      </c>
      <c r="B135" s="157" t="s">
        <v>522</v>
      </c>
      <c r="C135" s="158" t="s">
        <v>1223</v>
      </c>
      <c r="D135" s="159">
        <v>45843.4166666667</v>
      </c>
      <c r="E135" s="159">
        <v>45843.7916666667</v>
      </c>
      <c r="F135" s="160" t="s">
        <v>1067</v>
      </c>
      <c r="G135" s="160" t="s">
        <v>520</v>
      </c>
      <c r="I135" s="176"/>
      <c r="R135" s="156">
        <v>45865</v>
      </c>
      <c r="T135" s="159">
        <v>45865.375</v>
      </c>
      <c r="U135" s="159">
        <v>45865.6666666667</v>
      </c>
      <c r="V135" s="160" t="s">
        <v>332</v>
      </c>
    </row>
    <row r="136" ht="28.5" customHeight="1" spans="1:22">
      <c r="A136" s="156">
        <v>45843</v>
      </c>
      <c r="B136" s="157" t="s">
        <v>522</v>
      </c>
      <c r="C136" s="158" t="s">
        <v>1223</v>
      </c>
      <c r="D136" s="159">
        <v>45843.4375</v>
      </c>
      <c r="E136" s="159">
        <v>45843.7708333333</v>
      </c>
      <c r="F136" s="160" t="s">
        <v>1045</v>
      </c>
      <c r="G136" s="160" t="s">
        <v>520</v>
      </c>
      <c r="I136" s="155"/>
      <c r="R136" s="156">
        <v>45865</v>
      </c>
      <c r="T136" s="159">
        <v>45865.375</v>
      </c>
      <c r="U136" s="159">
        <v>45865.75</v>
      </c>
      <c r="V136" s="160" t="s">
        <v>347</v>
      </c>
    </row>
    <row r="137" ht="28.5" customHeight="1" spans="1:22">
      <c r="A137" s="156">
        <v>45843</v>
      </c>
      <c r="B137" s="157" t="s">
        <v>522</v>
      </c>
      <c r="C137" s="158" t="s">
        <v>1223</v>
      </c>
      <c r="D137" s="159">
        <v>45843.4791666667</v>
      </c>
      <c r="E137" s="159">
        <v>45843.8541666667</v>
      </c>
      <c r="F137" s="160" t="s">
        <v>1098</v>
      </c>
      <c r="G137" s="160" t="s">
        <v>520</v>
      </c>
      <c r="I137" s="160"/>
      <c r="R137" s="156">
        <v>45865</v>
      </c>
      <c r="T137" s="159">
        <v>45865.375</v>
      </c>
      <c r="U137" s="159">
        <v>45865.75</v>
      </c>
      <c r="V137" s="160" t="s">
        <v>650</v>
      </c>
    </row>
    <row r="138" ht="28.5" customHeight="1" spans="1:22">
      <c r="A138" s="156">
        <v>45844</v>
      </c>
      <c r="B138" s="157" t="s">
        <v>522</v>
      </c>
      <c r="C138" s="158" t="s">
        <v>1223</v>
      </c>
      <c r="D138" s="159">
        <v>45844.4166666667</v>
      </c>
      <c r="E138" s="159">
        <v>45844.75</v>
      </c>
      <c r="F138" s="160" t="s">
        <v>139</v>
      </c>
      <c r="G138" s="160" t="s">
        <v>520</v>
      </c>
      <c r="I138" s="160"/>
      <c r="R138" s="156">
        <v>45866</v>
      </c>
      <c r="T138" s="159">
        <v>45866.375</v>
      </c>
      <c r="U138" s="159">
        <v>45866.6666666667</v>
      </c>
      <c r="V138" s="160" t="s">
        <v>332</v>
      </c>
    </row>
    <row r="139" ht="28.5" customHeight="1" spans="1:22">
      <c r="A139" s="156">
        <v>45844</v>
      </c>
      <c r="B139" s="157" t="s">
        <v>522</v>
      </c>
      <c r="C139" s="158" t="s">
        <v>1223</v>
      </c>
      <c r="D139" s="159">
        <v>45844.4166666667</v>
      </c>
      <c r="E139" s="159">
        <v>45844.7916666667</v>
      </c>
      <c r="F139" s="160" t="s">
        <v>1010</v>
      </c>
      <c r="G139" s="160" t="s">
        <v>520</v>
      </c>
      <c r="I139" s="160"/>
      <c r="R139" s="156">
        <v>45866</v>
      </c>
      <c r="T139" s="159">
        <v>45866.375</v>
      </c>
      <c r="U139" s="159">
        <v>45866.75</v>
      </c>
      <c r="V139" s="160" t="s">
        <v>347</v>
      </c>
    </row>
    <row r="140" ht="28.5" customHeight="1" spans="1:22">
      <c r="A140" s="156">
        <v>45844</v>
      </c>
      <c r="B140" s="157" t="s">
        <v>522</v>
      </c>
      <c r="C140" s="158" t="s">
        <v>1223</v>
      </c>
      <c r="D140" s="159">
        <v>45844.4166666667</v>
      </c>
      <c r="E140" s="159">
        <v>45844.7916666667</v>
      </c>
      <c r="F140" s="160" t="s">
        <v>1067</v>
      </c>
      <c r="G140" s="160" t="s">
        <v>520</v>
      </c>
      <c r="I140" s="160"/>
      <c r="R140" s="156">
        <v>45866</v>
      </c>
      <c r="T140" s="159">
        <v>45866.375</v>
      </c>
      <c r="U140" s="159">
        <v>45866.75</v>
      </c>
      <c r="V140" s="160" t="s">
        <v>650</v>
      </c>
    </row>
    <row r="141" ht="28.5" customHeight="1" spans="1:22">
      <c r="A141" s="156">
        <v>45844</v>
      </c>
      <c r="B141" s="157" t="s">
        <v>522</v>
      </c>
      <c r="C141" s="158" t="s">
        <v>1223</v>
      </c>
      <c r="D141" s="159">
        <v>45843.4375</v>
      </c>
      <c r="E141" s="159">
        <v>45843.7708333333</v>
      </c>
      <c r="F141" s="160" t="s">
        <v>1045</v>
      </c>
      <c r="G141" s="160" t="s">
        <v>520</v>
      </c>
      <c r="I141" s="160"/>
      <c r="R141" s="156">
        <v>45867</v>
      </c>
      <c r="T141" s="159">
        <v>45867.375</v>
      </c>
      <c r="U141" s="159">
        <v>45867.6666666667</v>
      </c>
      <c r="V141" s="160" t="s">
        <v>332</v>
      </c>
    </row>
    <row r="142" ht="28.5" customHeight="1" spans="1:22">
      <c r="A142" s="156">
        <v>45844</v>
      </c>
      <c r="B142" s="157" t="s">
        <v>522</v>
      </c>
      <c r="C142" s="158" t="s">
        <v>1223</v>
      </c>
      <c r="D142" s="159">
        <v>45844.4166666667</v>
      </c>
      <c r="E142" s="159">
        <v>45844.7916666667</v>
      </c>
      <c r="F142" s="160" t="s">
        <v>1098</v>
      </c>
      <c r="G142" s="160" t="s">
        <v>520</v>
      </c>
      <c r="I142" s="160"/>
      <c r="R142" s="156">
        <v>45867</v>
      </c>
      <c r="T142" s="159">
        <v>45867.375</v>
      </c>
      <c r="U142" s="159">
        <v>45867.75</v>
      </c>
      <c r="V142" s="160" t="s">
        <v>347</v>
      </c>
    </row>
    <row r="143" ht="28.5" customHeight="1" spans="1:22">
      <c r="A143" s="156">
        <v>45845</v>
      </c>
      <c r="B143" s="157" t="s">
        <v>522</v>
      </c>
      <c r="C143" s="158" t="s">
        <v>1223</v>
      </c>
      <c r="D143" s="159">
        <v>45845.4166666667</v>
      </c>
      <c r="E143" s="159">
        <v>45845.75</v>
      </c>
      <c r="F143" s="160" t="s">
        <v>139</v>
      </c>
      <c r="G143" s="160" t="s">
        <v>520</v>
      </c>
      <c r="I143" s="160"/>
      <c r="R143" s="156">
        <v>45867</v>
      </c>
      <c r="T143" s="159">
        <v>45867.375</v>
      </c>
      <c r="U143" s="159">
        <v>45867.75</v>
      </c>
      <c r="V143" s="160" t="s">
        <v>650</v>
      </c>
    </row>
    <row r="144" ht="28.5" customHeight="1" spans="1:22">
      <c r="A144" s="156">
        <v>45845</v>
      </c>
      <c r="B144" s="157" t="s">
        <v>522</v>
      </c>
      <c r="C144" s="158" t="s">
        <v>1223</v>
      </c>
      <c r="D144" s="159">
        <v>45845.4166666667</v>
      </c>
      <c r="E144" s="159">
        <v>45845.75</v>
      </c>
      <c r="F144" s="160" t="s">
        <v>1067</v>
      </c>
      <c r="G144" s="160" t="s">
        <v>520</v>
      </c>
      <c r="I144" s="160"/>
      <c r="R144" s="156">
        <v>45868</v>
      </c>
      <c r="T144" s="159">
        <v>45868.375</v>
      </c>
      <c r="U144" s="159">
        <v>45868.6666666667</v>
      </c>
      <c r="V144" s="160" t="s">
        <v>332</v>
      </c>
    </row>
    <row r="145" ht="28.5" customHeight="1" spans="1:22">
      <c r="A145" s="156">
        <v>45845</v>
      </c>
      <c r="B145" s="157" t="s">
        <v>522</v>
      </c>
      <c r="C145" s="158" t="s">
        <v>1223</v>
      </c>
      <c r="D145" s="159">
        <v>45845.4166666667</v>
      </c>
      <c r="E145" s="159">
        <v>45845.75</v>
      </c>
      <c r="F145" s="160" t="s">
        <v>1045</v>
      </c>
      <c r="G145" s="160" t="s">
        <v>520</v>
      </c>
      <c r="I145" s="160"/>
      <c r="R145" s="156">
        <v>45868</v>
      </c>
      <c r="T145" s="159">
        <v>45868.375</v>
      </c>
      <c r="U145" s="159">
        <v>45868.75</v>
      </c>
      <c r="V145" s="160" t="s">
        <v>347</v>
      </c>
    </row>
    <row r="146" ht="28.5" customHeight="1" spans="1:22">
      <c r="A146" s="156">
        <v>45846</v>
      </c>
      <c r="B146" s="157" t="s">
        <v>531</v>
      </c>
      <c r="D146" s="159">
        <v>45846.4166666667</v>
      </c>
      <c r="E146" s="159">
        <v>45846.75</v>
      </c>
      <c r="F146" s="160" t="s">
        <v>139</v>
      </c>
      <c r="G146" s="160" t="s">
        <v>520</v>
      </c>
      <c r="I146" s="160"/>
      <c r="R146" s="156">
        <v>45868</v>
      </c>
      <c r="T146" s="159">
        <v>45868.375</v>
      </c>
      <c r="U146" s="159">
        <v>45868.75</v>
      </c>
      <c r="V146" s="160" t="s">
        <v>650</v>
      </c>
    </row>
    <row r="147" ht="28.5" customHeight="1" spans="1:22">
      <c r="A147" s="156">
        <v>45846</v>
      </c>
      <c r="B147" s="157"/>
      <c r="D147" s="159">
        <v>45846.4166666667</v>
      </c>
      <c r="E147" s="159">
        <v>45846.75</v>
      </c>
      <c r="F147" s="160" t="s">
        <v>1067</v>
      </c>
      <c r="G147" s="160" t="s">
        <v>520</v>
      </c>
      <c r="I147" s="160"/>
      <c r="R147" s="156">
        <v>45869</v>
      </c>
      <c r="T147" s="159">
        <v>45869.375</v>
      </c>
      <c r="U147" s="159">
        <v>45869.75</v>
      </c>
      <c r="V147" s="160" t="s">
        <v>332</v>
      </c>
    </row>
    <row r="148" ht="28.5" customHeight="1" spans="1:22">
      <c r="A148" s="156">
        <v>45846</v>
      </c>
      <c r="B148" s="157"/>
      <c r="D148" s="159">
        <v>45846.4166666667</v>
      </c>
      <c r="E148" s="159">
        <v>45846.75</v>
      </c>
      <c r="F148" s="160" t="s">
        <v>1045</v>
      </c>
      <c r="G148" s="160" t="s">
        <v>520</v>
      </c>
      <c r="I148" s="160"/>
      <c r="R148" s="156">
        <v>45869</v>
      </c>
      <c r="T148" s="159">
        <v>45869.375</v>
      </c>
      <c r="U148" s="159">
        <v>45869.75</v>
      </c>
      <c r="V148" s="160" t="s">
        <v>347</v>
      </c>
    </row>
    <row r="149" ht="28.5" customHeight="1" spans="1:22">
      <c r="A149" s="156">
        <v>45846</v>
      </c>
      <c r="B149" s="157"/>
      <c r="D149" s="159">
        <v>45846.4166666667</v>
      </c>
      <c r="E149" s="159">
        <v>45846.75</v>
      </c>
      <c r="F149" s="160" t="s">
        <v>1010</v>
      </c>
      <c r="G149" s="160" t="s">
        <v>520</v>
      </c>
      <c r="I149" s="160"/>
      <c r="R149" s="156">
        <v>45869</v>
      </c>
      <c r="T149" s="159">
        <v>45869.375</v>
      </c>
      <c r="U149" s="159">
        <v>45869.75</v>
      </c>
      <c r="V149" s="160" t="s">
        <v>650</v>
      </c>
    </row>
    <row r="150" ht="28.5" customHeight="1" spans="1:22">
      <c r="A150" s="156">
        <v>45846</v>
      </c>
      <c r="B150" s="157"/>
      <c r="D150" s="159">
        <v>45846.4166666667</v>
      </c>
      <c r="E150" s="159">
        <v>45846.75</v>
      </c>
      <c r="F150" s="160" t="s">
        <v>1098</v>
      </c>
      <c r="G150" s="160" t="s">
        <v>520</v>
      </c>
      <c r="I150" s="160"/>
      <c r="R150" s="156">
        <v>45870</v>
      </c>
      <c r="T150" s="159">
        <v>45870.375</v>
      </c>
      <c r="U150" s="159">
        <v>45870.75</v>
      </c>
      <c r="V150" s="160" t="s">
        <v>332</v>
      </c>
    </row>
    <row r="151" ht="28.5" customHeight="1" spans="1:22">
      <c r="A151" s="156">
        <v>45847</v>
      </c>
      <c r="D151" s="159">
        <v>45847.4166666667</v>
      </c>
      <c r="E151" s="159">
        <v>45847.75</v>
      </c>
      <c r="F151" s="160" t="s">
        <v>139</v>
      </c>
      <c r="G151" s="160" t="s">
        <v>520</v>
      </c>
      <c r="I151" s="160"/>
      <c r="R151" s="156">
        <v>45870</v>
      </c>
      <c r="T151" s="159">
        <v>45870.375</v>
      </c>
      <c r="U151" s="159">
        <v>45870.75</v>
      </c>
      <c r="V151" s="160" t="s">
        <v>347</v>
      </c>
    </row>
    <row r="152" ht="28.5" customHeight="1" spans="1:22">
      <c r="A152" s="156">
        <v>45847</v>
      </c>
      <c r="D152" s="159">
        <v>45847.4166666667</v>
      </c>
      <c r="E152" s="159">
        <v>45847.75</v>
      </c>
      <c r="F152" s="160" t="s">
        <v>1067</v>
      </c>
      <c r="G152" s="160" t="s">
        <v>520</v>
      </c>
      <c r="I152" s="160"/>
      <c r="R152" s="156">
        <v>45870</v>
      </c>
      <c r="T152" s="159">
        <v>45870.375</v>
      </c>
      <c r="U152" s="159">
        <v>45870.75</v>
      </c>
      <c r="V152" s="160" t="s">
        <v>650</v>
      </c>
    </row>
    <row r="153" ht="28.5" customHeight="1" spans="1:22">
      <c r="A153" s="156">
        <v>45847</v>
      </c>
      <c r="D153" s="159">
        <v>45847.4166666667</v>
      </c>
      <c r="E153" s="159">
        <v>45847.75</v>
      </c>
      <c r="F153" s="160" t="s">
        <v>1045</v>
      </c>
      <c r="G153" s="160" t="s">
        <v>520</v>
      </c>
      <c r="I153" s="160"/>
      <c r="R153" s="156">
        <v>45871</v>
      </c>
      <c r="T153" s="159">
        <v>45871.375</v>
      </c>
      <c r="U153" s="159">
        <v>45871.75</v>
      </c>
      <c r="V153" s="160" t="s">
        <v>332</v>
      </c>
    </row>
    <row r="154" ht="28.5" customHeight="1" spans="1:22">
      <c r="A154" s="156">
        <v>45848</v>
      </c>
      <c r="D154" s="159">
        <v>45848.4166666667</v>
      </c>
      <c r="E154" s="159">
        <v>45848.75</v>
      </c>
      <c r="F154" s="160" t="s">
        <v>139</v>
      </c>
      <c r="G154" s="160" t="s">
        <v>520</v>
      </c>
      <c r="I154" s="160"/>
      <c r="R154" s="156">
        <v>45871</v>
      </c>
      <c r="T154" s="159">
        <v>45871.375</v>
      </c>
      <c r="U154" s="159">
        <v>45871.75</v>
      </c>
      <c r="V154" s="160" t="s">
        <v>347</v>
      </c>
    </row>
    <row r="155" ht="28.5" customHeight="1" spans="1:22">
      <c r="A155" s="156">
        <v>45848</v>
      </c>
      <c r="D155" s="159">
        <v>45848.4166666667</v>
      </c>
      <c r="E155" s="159">
        <v>45848.75</v>
      </c>
      <c r="F155" s="160" t="s">
        <v>1010</v>
      </c>
      <c r="G155" s="160" t="s">
        <v>520</v>
      </c>
      <c r="I155" s="160"/>
      <c r="R155" s="156">
        <v>45871</v>
      </c>
      <c r="T155" s="159">
        <v>45871.375</v>
      </c>
      <c r="U155" s="159">
        <v>45871.75</v>
      </c>
      <c r="V155" s="160" t="s">
        <v>650</v>
      </c>
    </row>
    <row r="156" ht="28.5" customHeight="1" spans="1:22">
      <c r="A156" s="156">
        <v>45848</v>
      </c>
      <c r="D156" s="159">
        <v>45848.4166666667</v>
      </c>
      <c r="E156" s="159">
        <v>45848.75</v>
      </c>
      <c r="F156" s="160" t="s">
        <v>1067</v>
      </c>
      <c r="G156" s="160" t="s">
        <v>520</v>
      </c>
      <c r="I156" s="160"/>
      <c r="R156" s="156">
        <v>45872</v>
      </c>
      <c r="T156" s="159">
        <v>45872.375</v>
      </c>
      <c r="U156" s="159">
        <v>45872.75</v>
      </c>
      <c r="V156" s="160" t="s">
        <v>332</v>
      </c>
    </row>
    <row r="157" ht="28.5" customHeight="1" spans="1:22">
      <c r="A157" s="156">
        <v>45848</v>
      </c>
      <c r="D157" s="159">
        <v>45848.4166666667</v>
      </c>
      <c r="E157" s="159">
        <v>45848.75</v>
      </c>
      <c r="F157" s="160" t="s">
        <v>1045</v>
      </c>
      <c r="G157" s="160" t="s">
        <v>520</v>
      </c>
      <c r="I157" s="160"/>
      <c r="R157" s="156">
        <v>45872</v>
      </c>
      <c r="T157" s="159">
        <v>45872.375</v>
      </c>
      <c r="U157" s="159">
        <v>45872.75</v>
      </c>
      <c r="V157" s="160" t="s">
        <v>347</v>
      </c>
    </row>
    <row r="158" ht="28.5" customHeight="1" spans="1:22">
      <c r="A158" s="156">
        <v>45848</v>
      </c>
      <c r="D158" s="159">
        <v>45848.4166666667</v>
      </c>
      <c r="E158" s="159">
        <v>45848.75</v>
      </c>
      <c r="F158" s="160" t="s">
        <v>1098</v>
      </c>
      <c r="G158" s="160" t="s">
        <v>520</v>
      </c>
      <c r="I158" s="160"/>
      <c r="R158" s="156">
        <v>45872</v>
      </c>
      <c r="T158" s="159">
        <v>45872.375</v>
      </c>
      <c r="U158" s="159">
        <v>45872.75</v>
      </c>
      <c r="V158" s="160" t="s">
        <v>650</v>
      </c>
    </row>
    <row r="159" ht="28.5" customHeight="1" spans="1:22">
      <c r="A159" s="156">
        <v>45850</v>
      </c>
      <c r="D159" s="159">
        <v>45850.4166666667</v>
      </c>
      <c r="E159" s="159">
        <v>45850.75</v>
      </c>
      <c r="F159" s="160" t="s">
        <v>139</v>
      </c>
      <c r="G159" s="160" t="s">
        <v>520</v>
      </c>
      <c r="I159" s="160"/>
      <c r="R159" s="172">
        <v>45873</v>
      </c>
      <c r="S159" t="s">
        <v>5</v>
      </c>
      <c r="T159" t="s">
        <v>1316</v>
      </c>
      <c r="U159" t="s">
        <v>5</v>
      </c>
      <c r="V159" t="s">
        <v>332</v>
      </c>
    </row>
    <row r="160" ht="28.5" customHeight="1" spans="1:9">
      <c r="A160" s="156">
        <v>45850</v>
      </c>
      <c r="D160" s="159">
        <v>45850.4166666667</v>
      </c>
      <c r="E160" s="159">
        <v>45850.75</v>
      </c>
      <c r="F160" s="160" t="s">
        <v>1010</v>
      </c>
      <c r="G160" s="160" t="s">
        <v>520</v>
      </c>
      <c r="I160" s="160"/>
    </row>
    <row r="161" ht="28.5" customHeight="1" spans="1:9">
      <c r="A161" s="156">
        <v>45850</v>
      </c>
      <c r="D161" s="159">
        <v>45850.4166666667</v>
      </c>
      <c r="E161" s="159">
        <v>45850.75</v>
      </c>
      <c r="F161" s="173" t="s">
        <v>1067</v>
      </c>
      <c r="G161" s="160" t="s">
        <v>520</v>
      </c>
      <c r="I161" s="160"/>
    </row>
    <row r="162" ht="28.5" customHeight="1" spans="1:9">
      <c r="A162" s="156">
        <v>45850</v>
      </c>
      <c r="D162" s="159">
        <v>45850.4166666667</v>
      </c>
      <c r="E162" s="159">
        <v>45850.75</v>
      </c>
      <c r="F162" s="160" t="s">
        <v>1045</v>
      </c>
      <c r="G162" s="160" t="s">
        <v>520</v>
      </c>
      <c r="I162" s="160"/>
    </row>
    <row r="163" ht="28.5" customHeight="1" spans="1:9">
      <c r="A163" s="156">
        <v>45850</v>
      </c>
      <c r="D163" s="159">
        <v>45850.4166666667</v>
      </c>
      <c r="E163" s="159">
        <v>45850.75</v>
      </c>
      <c r="F163" s="160" t="s">
        <v>1098</v>
      </c>
      <c r="G163" s="160" t="s">
        <v>520</v>
      </c>
      <c r="I163" s="160"/>
    </row>
    <row r="164" ht="28.5" customHeight="1" spans="1:9">
      <c r="A164" s="156">
        <v>45851</v>
      </c>
      <c r="D164" s="159">
        <v>45851.4166666667</v>
      </c>
      <c r="E164" s="159">
        <v>45851.75</v>
      </c>
      <c r="F164" s="160" t="s">
        <v>139</v>
      </c>
      <c r="G164" s="160" t="s">
        <v>520</v>
      </c>
      <c r="I164" s="160"/>
    </row>
    <row r="165" ht="28.5" customHeight="1" spans="1:9">
      <c r="A165" s="156">
        <v>45851</v>
      </c>
      <c r="D165" s="159">
        <v>45851.4166666667</v>
      </c>
      <c r="E165" s="159">
        <v>45851.75</v>
      </c>
      <c r="F165" s="160" t="s">
        <v>1010</v>
      </c>
      <c r="G165" s="160" t="s">
        <v>520</v>
      </c>
      <c r="I165" s="160"/>
    </row>
    <row r="166" ht="28.5" customHeight="1" spans="1:9">
      <c r="A166" s="156">
        <v>45851</v>
      </c>
      <c r="D166" s="159">
        <v>45851.4166666667</v>
      </c>
      <c r="E166" s="159">
        <v>45851.75</v>
      </c>
      <c r="F166" s="173" t="s">
        <v>1067</v>
      </c>
      <c r="G166" s="160" t="s">
        <v>520</v>
      </c>
      <c r="I166" s="160"/>
    </row>
    <row r="167" ht="28.5" customHeight="1" spans="1:9">
      <c r="A167" s="156">
        <v>45851</v>
      </c>
      <c r="D167" s="159">
        <v>45851.4166666667</v>
      </c>
      <c r="E167" s="159">
        <v>45851.75</v>
      </c>
      <c r="F167" s="160" t="s">
        <v>1045</v>
      </c>
      <c r="G167" s="160" t="s">
        <v>520</v>
      </c>
      <c r="I167" s="160"/>
    </row>
    <row r="168" ht="28.5" customHeight="1" spans="1:9">
      <c r="A168" s="156">
        <v>45851</v>
      </c>
      <c r="D168" s="159">
        <v>45851.4166666667</v>
      </c>
      <c r="E168" s="159">
        <v>45851.75</v>
      </c>
      <c r="F168" s="160" t="s">
        <v>1098</v>
      </c>
      <c r="G168" s="160" t="s">
        <v>520</v>
      </c>
      <c r="I168" s="160"/>
    </row>
    <row r="169" ht="28.5" customHeight="1" spans="1:9">
      <c r="A169" s="156">
        <v>45852</v>
      </c>
      <c r="D169" s="159">
        <v>45852.4166666667</v>
      </c>
      <c r="E169" s="159">
        <v>45852.75</v>
      </c>
      <c r="F169" s="160" t="s">
        <v>139</v>
      </c>
      <c r="G169" s="160" t="s">
        <v>520</v>
      </c>
      <c r="I169" s="160"/>
    </row>
    <row r="170" ht="28.5" customHeight="1" spans="1:9">
      <c r="A170" s="156">
        <v>45852</v>
      </c>
      <c r="D170" s="159">
        <v>45852.375</v>
      </c>
      <c r="E170" s="159">
        <v>45852.9583333333</v>
      </c>
      <c r="F170" s="160" t="s">
        <v>1010</v>
      </c>
      <c r="G170" s="160" t="s">
        <v>520</v>
      </c>
      <c r="I170" s="160"/>
    </row>
    <row r="171" ht="28.5" customHeight="1" spans="1:9">
      <c r="A171" s="156">
        <v>45852</v>
      </c>
      <c r="D171" s="159">
        <v>45852.4166666667</v>
      </c>
      <c r="E171" s="159">
        <v>45852.75</v>
      </c>
      <c r="F171" s="173" t="s">
        <v>1067</v>
      </c>
      <c r="G171" s="160" t="s">
        <v>520</v>
      </c>
      <c r="I171" s="160"/>
    </row>
    <row r="172" ht="28.5" customHeight="1" spans="1:9">
      <c r="A172" s="156">
        <v>45852</v>
      </c>
      <c r="D172" s="159"/>
      <c r="E172" s="174"/>
      <c r="F172" s="160" t="s">
        <v>1045</v>
      </c>
      <c r="G172" s="160" t="s">
        <v>520</v>
      </c>
      <c r="I172" s="160"/>
    </row>
    <row r="173" ht="28.5" customHeight="1" spans="1:9">
      <c r="A173" s="156">
        <v>45852</v>
      </c>
      <c r="D173" s="159">
        <v>45852.4166666667</v>
      </c>
      <c r="E173" s="159">
        <v>45852.75</v>
      </c>
      <c r="F173" s="160" t="s">
        <v>1098</v>
      </c>
      <c r="G173" s="160" t="s">
        <v>520</v>
      </c>
      <c r="I173" s="160"/>
    </row>
    <row r="174" ht="28.5" customHeight="1" spans="1:9">
      <c r="A174" s="156">
        <v>45853</v>
      </c>
      <c r="D174" s="159">
        <v>45853.4166666667</v>
      </c>
      <c r="E174" s="159">
        <v>45853.75</v>
      </c>
      <c r="F174" s="160" t="s">
        <v>139</v>
      </c>
      <c r="G174" s="160" t="s">
        <v>520</v>
      </c>
      <c r="I174" s="160"/>
    </row>
    <row r="175" ht="28.5" customHeight="1" spans="1:9">
      <c r="A175" s="156">
        <v>45853</v>
      </c>
      <c r="D175" s="159">
        <v>45853.4166666667</v>
      </c>
      <c r="E175" s="159">
        <v>45853.75</v>
      </c>
      <c r="F175" s="160" t="s">
        <v>1010</v>
      </c>
      <c r="G175" s="160" t="s">
        <v>520</v>
      </c>
      <c r="I175" s="160"/>
    </row>
    <row r="176" ht="28.5" customHeight="1" spans="1:9">
      <c r="A176" s="156">
        <v>45853</v>
      </c>
      <c r="D176" s="159">
        <v>45853.4166666667</v>
      </c>
      <c r="E176" s="159">
        <v>45853.75</v>
      </c>
      <c r="F176" s="173" t="s">
        <v>1067</v>
      </c>
      <c r="G176" s="160" t="s">
        <v>520</v>
      </c>
      <c r="I176" s="160"/>
    </row>
    <row r="177" ht="28.5" customHeight="1" spans="1:9">
      <c r="A177" s="156">
        <v>45853</v>
      </c>
      <c r="D177" s="159">
        <v>45853.4166666667</v>
      </c>
      <c r="E177" s="159">
        <v>45853.75</v>
      </c>
      <c r="F177" s="160" t="s">
        <v>1045</v>
      </c>
      <c r="G177" s="160" t="s">
        <v>520</v>
      </c>
      <c r="I177" s="160"/>
    </row>
    <row r="178" ht="28.5" customHeight="1" spans="1:9">
      <c r="A178" s="156">
        <v>45853</v>
      </c>
      <c r="D178" s="159">
        <v>45853.4166666667</v>
      </c>
      <c r="E178" s="159">
        <v>45853.75</v>
      </c>
      <c r="F178" s="160" t="s">
        <v>1098</v>
      </c>
      <c r="G178" s="160" t="s">
        <v>520</v>
      </c>
      <c r="I178" s="160"/>
    </row>
    <row r="179" ht="28.5" customHeight="1" spans="1:9">
      <c r="A179" s="156">
        <v>45854</v>
      </c>
      <c r="D179" s="159">
        <v>45854.4166666667</v>
      </c>
      <c r="E179" s="159">
        <v>45854.75</v>
      </c>
      <c r="F179" s="160" t="s">
        <v>139</v>
      </c>
      <c r="G179" s="160" t="s">
        <v>520</v>
      </c>
      <c r="I179" s="160"/>
    </row>
    <row r="180" ht="28.5" customHeight="1" spans="1:9">
      <c r="A180" s="156">
        <v>45854</v>
      </c>
      <c r="D180" s="159">
        <v>45854.4166666667</v>
      </c>
      <c r="E180" s="159">
        <v>45854.75</v>
      </c>
      <c r="F180" s="173" t="s">
        <v>1067</v>
      </c>
      <c r="G180" s="160" t="s">
        <v>520</v>
      </c>
      <c r="I180" s="160"/>
    </row>
    <row r="181" ht="28.5" customHeight="1" spans="1:9">
      <c r="A181" s="156">
        <v>45854</v>
      </c>
      <c r="D181" s="159">
        <v>45854.4166666667</v>
      </c>
      <c r="E181" s="159">
        <v>45854.75</v>
      </c>
      <c r="F181" s="160" t="s">
        <v>1045</v>
      </c>
      <c r="G181" s="160" t="s">
        <v>520</v>
      </c>
      <c r="I181" s="160"/>
    </row>
    <row r="182" ht="28.5" customHeight="1" spans="1:9">
      <c r="A182" s="156">
        <v>45857</v>
      </c>
      <c r="D182" s="159">
        <v>45857.4166666667</v>
      </c>
      <c r="E182" s="159">
        <v>45857.75</v>
      </c>
      <c r="F182" s="160" t="s">
        <v>139</v>
      </c>
      <c r="G182" s="160" t="s">
        <v>520</v>
      </c>
      <c r="I182" s="160"/>
    </row>
    <row r="183" ht="28.5" customHeight="1" spans="1:9">
      <c r="A183" s="156">
        <v>45857</v>
      </c>
      <c r="D183" s="159">
        <v>45857.4166666667</v>
      </c>
      <c r="E183" s="159">
        <v>45857.75</v>
      </c>
      <c r="F183" s="160" t="s">
        <v>1045</v>
      </c>
      <c r="G183" s="160" t="s">
        <v>520</v>
      </c>
      <c r="I183" s="160"/>
    </row>
    <row r="184" ht="28.5" customHeight="1" spans="1:9">
      <c r="A184" s="156">
        <v>45858</v>
      </c>
      <c r="D184" s="159">
        <v>45858.4166666667</v>
      </c>
      <c r="E184" s="159">
        <v>45858.75</v>
      </c>
      <c r="F184" s="160" t="s">
        <v>139</v>
      </c>
      <c r="G184" s="160" t="s">
        <v>520</v>
      </c>
      <c r="I184" s="160"/>
    </row>
    <row r="185" ht="28.5" customHeight="1" spans="1:9">
      <c r="A185" s="156">
        <v>45858</v>
      </c>
      <c r="D185" s="159">
        <v>45858.4166666667</v>
      </c>
      <c r="E185" s="159">
        <v>45858.75</v>
      </c>
      <c r="F185" s="160" t="s">
        <v>1045</v>
      </c>
      <c r="G185" s="160" t="s">
        <v>520</v>
      </c>
      <c r="I185" s="160"/>
    </row>
    <row r="186" ht="28.5" customHeight="1" spans="1:9">
      <c r="A186" s="156">
        <v>45859</v>
      </c>
      <c r="D186" s="159">
        <v>45859.4166666667</v>
      </c>
      <c r="E186" s="159">
        <v>45859.75</v>
      </c>
      <c r="F186" s="160" t="s">
        <v>139</v>
      </c>
      <c r="G186" s="160" t="s">
        <v>520</v>
      </c>
      <c r="I186" s="160"/>
    </row>
    <row r="187" ht="28.5" customHeight="1" spans="1:9">
      <c r="A187" s="156">
        <v>45860</v>
      </c>
      <c r="D187" s="159">
        <v>45860.4166666667</v>
      </c>
      <c r="E187" s="159">
        <v>45860.75</v>
      </c>
      <c r="F187" s="160" t="s">
        <v>139</v>
      </c>
      <c r="G187" s="160" t="s">
        <v>520</v>
      </c>
      <c r="I187" s="160"/>
    </row>
    <row r="188" ht="28.5" customHeight="1" spans="1:9">
      <c r="A188" s="156">
        <v>45860</v>
      </c>
      <c r="D188" s="159">
        <v>45860.4166666667</v>
      </c>
      <c r="E188" s="159">
        <v>45860.75</v>
      </c>
      <c r="F188" s="160" t="s">
        <v>1045</v>
      </c>
      <c r="G188" s="160" t="s">
        <v>520</v>
      </c>
      <c r="I188" s="160"/>
    </row>
    <row r="189" ht="28.5" customHeight="1" spans="1:9">
      <c r="A189" s="156">
        <v>45861</v>
      </c>
      <c r="D189" s="159">
        <v>45861.4166666667</v>
      </c>
      <c r="E189" s="159">
        <v>45861.75</v>
      </c>
      <c r="F189" s="160" t="s">
        <v>139</v>
      </c>
      <c r="G189" s="160" t="s">
        <v>520</v>
      </c>
      <c r="I189" s="160"/>
    </row>
    <row r="190" ht="28.5" customHeight="1" spans="1:9">
      <c r="A190" s="156">
        <v>45861</v>
      </c>
      <c r="D190" s="159">
        <v>45861.4166666667</v>
      </c>
      <c r="E190" s="159">
        <v>45861.75</v>
      </c>
      <c r="F190" s="160" t="s">
        <v>1045</v>
      </c>
      <c r="G190" s="160" t="s">
        <v>520</v>
      </c>
      <c r="I190" s="160"/>
    </row>
    <row r="191" ht="28.5" customHeight="1" spans="1:9">
      <c r="A191" s="156">
        <v>45864</v>
      </c>
      <c r="D191" s="159">
        <v>45864.4166666667</v>
      </c>
      <c r="E191" s="159">
        <v>45864.75</v>
      </c>
      <c r="F191" s="160" t="s">
        <v>1045</v>
      </c>
      <c r="G191" s="160" t="s">
        <v>520</v>
      </c>
      <c r="I191" s="160"/>
    </row>
    <row r="192" ht="28.5" customHeight="1" spans="1:9">
      <c r="A192" s="156">
        <v>45865</v>
      </c>
      <c r="D192" s="159">
        <v>45865.4166666667</v>
      </c>
      <c r="E192" s="159">
        <v>45865.75</v>
      </c>
      <c r="F192" s="160" t="s">
        <v>139</v>
      </c>
      <c r="G192" s="160" t="s">
        <v>520</v>
      </c>
      <c r="I192" s="160"/>
    </row>
    <row r="193" ht="28.5" customHeight="1" spans="1:9">
      <c r="A193" s="156">
        <v>45865</v>
      </c>
      <c r="D193" s="159">
        <v>45865.4166666667</v>
      </c>
      <c r="E193" s="159">
        <v>45865.75</v>
      </c>
      <c r="F193" s="160" t="s">
        <v>1045</v>
      </c>
      <c r="G193" s="160" t="s">
        <v>520</v>
      </c>
      <c r="I193" s="160"/>
    </row>
    <row r="194" ht="28.5" customHeight="1" spans="1:9">
      <c r="A194" s="156">
        <v>45866</v>
      </c>
      <c r="D194" s="159">
        <v>45866.4166666667</v>
      </c>
      <c r="E194" s="159">
        <v>45866.75</v>
      </c>
      <c r="F194" s="160" t="s">
        <v>139</v>
      </c>
      <c r="G194" s="160" t="s">
        <v>520</v>
      </c>
      <c r="I194" s="160"/>
    </row>
    <row r="195" ht="28.5" customHeight="1" spans="1:9">
      <c r="A195" s="156">
        <v>45866</v>
      </c>
      <c r="D195" s="159">
        <v>45866.4166666667</v>
      </c>
      <c r="E195" s="159">
        <v>45867</v>
      </c>
      <c r="F195" s="160" t="s">
        <v>1045</v>
      </c>
      <c r="G195" s="160" t="s">
        <v>520</v>
      </c>
      <c r="I195" s="161"/>
    </row>
    <row r="196" ht="29.25" customHeight="1" spans="1:9">
      <c r="A196" s="156">
        <v>45867</v>
      </c>
      <c r="D196" s="159">
        <v>45867.4166666667</v>
      </c>
      <c r="E196" s="159">
        <v>45867.75</v>
      </c>
      <c r="F196" s="160" t="s">
        <v>139</v>
      </c>
      <c r="G196" s="160" t="s">
        <v>520</v>
      </c>
      <c r="I196" s="175"/>
    </row>
    <row r="197" ht="29.25" customHeight="1" spans="1:9">
      <c r="A197" s="156">
        <v>45867</v>
      </c>
      <c r="D197" s="159">
        <v>45867.4166666667</v>
      </c>
      <c r="E197" s="159">
        <v>45867.75</v>
      </c>
      <c r="F197" s="160" t="s">
        <v>1045</v>
      </c>
      <c r="G197" s="160" t="s">
        <v>520</v>
      </c>
      <c r="I197" s="176"/>
    </row>
    <row r="198" ht="28.5" customHeight="1" spans="1:9">
      <c r="A198" s="156">
        <v>45868</v>
      </c>
      <c r="D198" s="159">
        <v>45868.4166666667</v>
      </c>
      <c r="E198" s="159">
        <v>45868.75</v>
      </c>
      <c r="F198" s="160" t="s">
        <v>139</v>
      </c>
      <c r="G198" s="160" t="s">
        <v>520</v>
      </c>
      <c r="I198" s="155"/>
    </row>
    <row r="199" ht="28.5" customHeight="1" spans="1:9">
      <c r="A199" s="156">
        <v>45868</v>
      </c>
      <c r="D199" s="159">
        <v>45868.4166666667</v>
      </c>
      <c r="E199" s="159">
        <v>45868.75</v>
      </c>
      <c r="F199" s="160" t="s">
        <v>1045</v>
      </c>
      <c r="G199" s="160" t="s">
        <v>520</v>
      </c>
      <c r="I199" s="160"/>
    </row>
    <row r="200" ht="28.5" customHeight="1" spans="1:9">
      <c r="A200" s="156">
        <v>45869</v>
      </c>
      <c r="D200" s="159">
        <v>45869.4166666667</v>
      </c>
      <c r="E200" s="159">
        <v>45869.75</v>
      </c>
      <c r="F200" s="160" t="s">
        <v>139</v>
      </c>
      <c r="G200" s="160" t="s">
        <v>520</v>
      </c>
      <c r="I200" s="160"/>
    </row>
    <row r="201" ht="28.5" customHeight="1" spans="1:9">
      <c r="A201" s="156">
        <v>45869</v>
      </c>
      <c r="D201" s="159">
        <v>45869.4166666667</v>
      </c>
      <c r="E201" s="159">
        <v>45869.75</v>
      </c>
      <c r="F201" s="160" t="s">
        <v>1045</v>
      </c>
      <c r="G201" s="160" t="s">
        <v>520</v>
      </c>
      <c r="I201" s="160"/>
    </row>
    <row r="202" ht="28.5" customHeight="1" spans="1:9">
      <c r="A202" s="156">
        <v>45871</v>
      </c>
      <c r="D202" s="159">
        <v>45871.4166666667</v>
      </c>
      <c r="E202" s="159">
        <v>45871.75</v>
      </c>
      <c r="F202" s="160" t="s">
        <v>139</v>
      </c>
      <c r="G202" s="160" t="s">
        <v>520</v>
      </c>
      <c r="I202" s="160"/>
    </row>
    <row r="203" ht="28.5" customHeight="1" spans="1:9">
      <c r="A203" s="156">
        <v>45871</v>
      </c>
      <c r="D203" s="159">
        <v>45871.4305555555</v>
      </c>
      <c r="E203" s="159">
        <v>45871.7916666667</v>
      </c>
      <c r="F203" s="160" t="s">
        <v>1045</v>
      </c>
      <c r="G203" s="160" t="s">
        <v>520</v>
      </c>
      <c r="I203" s="160"/>
    </row>
    <row r="204" ht="28.5" customHeight="1" spans="1:9">
      <c r="A204" s="156">
        <v>45872</v>
      </c>
      <c r="D204" s="159">
        <v>45872.4166666667</v>
      </c>
      <c r="E204" s="159">
        <v>45872.75</v>
      </c>
      <c r="F204" s="160" t="s">
        <v>139</v>
      </c>
      <c r="G204" s="160" t="s">
        <v>520</v>
      </c>
      <c r="I204" s="160"/>
    </row>
    <row r="205" ht="28.5" customHeight="1" spans="1:9">
      <c r="A205" s="156">
        <v>45872</v>
      </c>
      <c r="D205" s="159">
        <v>45872.4166666667</v>
      </c>
      <c r="E205" s="159">
        <v>45872.75</v>
      </c>
      <c r="F205" s="160" t="s">
        <v>1045</v>
      </c>
      <c r="G205" s="160" t="s">
        <v>520</v>
      </c>
      <c r="I205" s="160"/>
    </row>
    <row r="206" ht="28.5" customHeight="1" spans="1:9">
      <c r="A206" s="156"/>
      <c r="D206" s="159"/>
      <c r="E206" s="159"/>
      <c r="F206" s="160"/>
      <c r="G206" s="160"/>
      <c r="I206" s="160"/>
    </row>
    <row r="207" ht="28.5" customHeight="1" spans="1:9">
      <c r="A207" s="156"/>
      <c r="D207" s="159"/>
      <c r="E207" s="159"/>
      <c r="F207" s="160"/>
      <c r="G207" s="160"/>
      <c r="I207" s="160"/>
    </row>
    <row r="208" ht="28.5" customHeight="1" spans="1:9">
      <c r="A208" s="156"/>
      <c r="D208" s="159"/>
      <c r="E208" s="159"/>
      <c r="F208" s="160"/>
      <c r="G208" s="160"/>
      <c r="I208" s="160"/>
    </row>
    <row r="209" ht="28.5" customHeight="1" spans="1:9">
      <c r="A209" s="156"/>
      <c r="D209" s="159"/>
      <c r="E209" s="159"/>
      <c r="F209" s="160"/>
      <c r="G209" s="160"/>
      <c r="I209" s="160"/>
    </row>
    <row r="210" ht="28.5" customHeight="1" spans="1:9">
      <c r="A210" s="156"/>
      <c r="D210" s="159"/>
      <c r="E210" s="159"/>
      <c r="F210" s="160"/>
      <c r="G210" s="160"/>
      <c r="I210" s="160"/>
    </row>
    <row r="211" ht="28.5" customHeight="1" spans="1:9">
      <c r="A211" s="156"/>
      <c r="D211" s="159"/>
      <c r="E211" s="159"/>
      <c r="F211" s="160"/>
      <c r="G211" s="160"/>
      <c r="I211" s="160"/>
    </row>
    <row r="212" ht="28.5" customHeight="1" spans="1:9">
      <c r="A212" s="156"/>
      <c r="D212" s="159"/>
      <c r="E212" s="159"/>
      <c r="F212" s="160"/>
      <c r="G212" s="160"/>
      <c r="I212" s="160"/>
    </row>
    <row r="213" ht="28.5" customHeight="1" spans="1:9">
      <c r="A213" s="156"/>
      <c r="D213" s="159"/>
      <c r="E213" s="159"/>
      <c r="F213" s="160"/>
      <c r="G213" s="160"/>
      <c r="I213" s="160"/>
    </row>
    <row r="214" ht="28.5" customHeight="1" spans="1:9">
      <c r="A214" s="156"/>
      <c r="D214" s="159"/>
      <c r="E214" s="159"/>
      <c r="F214" s="160"/>
      <c r="G214" s="160"/>
      <c r="I214" s="160"/>
    </row>
    <row r="215" ht="28.5" customHeight="1" spans="1:9">
      <c r="A215" s="156"/>
      <c r="D215" s="159"/>
      <c r="E215" s="159"/>
      <c r="F215" s="160"/>
      <c r="G215" s="160"/>
      <c r="I215" s="160"/>
    </row>
    <row r="216" ht="28.5" customHeight="1" spans="1:9">
      <c r="A216" s="156"/>
      <c r="D216" s="159"/>
      <c r="E216" s="159"/>
      <c r="F216" s="160"/>
      <c r="G216" s="160"/>
      <c r="I216" s="160"/>
    </row>
    <row r="217" ht="28.5" customHeight="1" spans="1:9">
      <c r="A217" s="156"/>
      <c r="D217" s="159"/>
      <c r="E217" s="159"/>
      <c r="F217" s="160"/>
      <c r="G217" s="160"/>
      <c r="I217" s="160"/>
    </row>
    <row r="218" ht="28.5" customHeight="1" spans="1:9">
      <c r="A218" s="156"/>
      <c r="D218" s="159"/>
      <c r="E218" s="159"/>
      <c r="F218" s="160"/>
      <c r="G218" s="160"/>
      <c r="I218" s="160"/>
    </row>
    <row r="219" ht="28.5" customHeight="1" spans="1:9">
      <c r="A219" s="156"/>
      <c r="D219" s="159"/>
      <c r="E219" s="159"/>
      <c r="F219" s="160"/>
      <c r="G219" s="160"/>
      <c r="I219" s="160"/>
    </row>
    <row r="220" ht="28.5" customHeight="1" spans="1:9">
      <c r="A220" s="156"/>
      <c r="D220" s="159"/>
      <c r="E220" s="159"/>
      <c r="F220" s="160"/>
      <c r="G220" s="160"/>
      <c r="I220" s="160"/>
    </row>
    <row r="221" ht="28.5" customHeight="1" spans="1:9">
      <c r="A221" s="156"/>
      <c r="D221" s="159"/>
      <c r="E221" s="159"/>
      <c r="F221" s="160"/>
      <c r="G221" s="160"/>
      <c r="I221" s="160"/>
    </row>
    <row r="222" ht="28.5" customHeight="1" spans="1:9">
      <c r="A222" s="156"/>
      <c r="D222" s="159"/>
      <c r="E222" s="159"/>
      <c r="F222" s="160"/>
      <c r="G222" s="160"/>
      <c r="I222" s="160"/>
    </row>
    <row r="223" ht="28.5" customHeight="1" spans="1:9">
      <c r="A223" s="156"/>
      <c r="D223" s="159"/>
      <c r="E223" s="159"/>
      <c r="F223" s="160"/>
      <c r="G223" s="160"/>
      <c r="I223" s="160"/>
    </row>
    <row r="224" ht="28.5" customHeight="1" spans="1:9">
      <c r="A224" s="156"/>
      <c r="D224" s="159"/>
      <c r="E224" s="159"/>
      <c r="F224" s="160"/>
      <c r="G224" s="160"/>
      <c r="I224" s="160"/>
    </row>
    <row r="225" ht="28.5" customHeight="1" spans="1:9">
      <c r="A225" s="156"/>
      <c r="D225" s="159"/>
      <c r="E225" s="159"/>
      <c r="F225" s="160"/>
      <c r="G225" s="160"/>
      <c r="I225" s="160"/>
    </row>
    <row r="226" ht="28.5" customHeight="1" spans="1:9">
      <c r="A226" s="156"/>
      <c r="D226" s="159"/>
      <c r="E226" s="159"/>
      <c r="F226" s="160"/>
      <c r="G226" s="160"/>
      <c r="I226" s="160"/>
    </row>
    <row r="227" ht="28.5" customHeight="1" spans="9:9">
      <c r="I227" s="160"/>
    </row>
    <row r="228" ht="28.5" customHeight="1" spans="9:9">
      <c r="I228" s="160"/>
    </row>
    <row r="229" ht="28.5" customHeight="1" spans="9:9">
      <c r="I229" s="160"/>
    </row>
    <row r="230" ht="28.5" customHeight="1" spans="9:9">
      <c r="I230" s="160"/>
    </row>
    <row r="231" ht="28.5" customHeight="1" spans="9:9">
      <c r="I231" s="160"/>
    </row>
    <row r="232" ht="28.5" customHeight="1" spans="9:9">
      <c r="I232" s="160"/>
    </row>
    <row r="233" ht="28.5" customHeight="1" spans="9:9">
      <c r="I233" s="160"/>
    </row>
    <row r="234" ht="28.5" customHeight="1" spans="9:9">
      <c r="I234" s="160"/>
    </row>
    <row r="235" ht="28.5" customHeight="1" spans="9:9">
      <c r="I235" s="160"/>
    </row>
    <row r="236" ht="28.5" customHeight="1" spans="9:9">
      <c r="I236" s="160"/>
    </row>
    <row r="237" ht="28.5" customHeight="1" spans="9:9">
      <c r="I237" s="160"/>
    </row>
    <row r="238" ht="28.5" customHeight="1" spans="9:9">
      <c r="I238" s="160"/>
    </row>
    <row r="239" ht="28.5" customHeight="1" spans="9:9">
      <c r="I239" s="160"/>
    </row>
    <row r="240" ht="28.5" customHeight="1" spans="9:9">
      <c r="I240" s="160"/>
    </row>
    <row r="241" ht="28.5" customHeight="1" spans="9:9">
      <c r="I241" s="160"/>
    </row>
    <row r="242" ht="28.5" customHeight="1" spans="9:9">
      <c r="I242" s="160"/>
    </row>
    <row r="243" ht="28.5" customHeight="1" spans="9:9">
      <c r="I243" s="160"/>
    </row>
    <row r="244" ht="28.5" customHeight="1" spans="9:9">
      <c r="I244" s="160"/>
    </row>
    <row r="245" ht="28.5" customHeight="1" spans="9:9">
      <c r="I245" s="160"/>
    </row>
    <row r="246" ht="28.5" customHeight="1" spans="9:9">
      <c r="I246" s="160"/>
    </row>
    <row r="247" ht="28.5" customHeight="1" spans="9:9">
      <c r="I247" s="160"/>
    </row>
    <row r="248" ht="28.5" customHeight="1" spans="9:9">
      <c r="I248" s="160"/>
    </row>
    <row r="249" ht="28.5" customHeight="1" spans="9:9">
      <c r="I249" s="160"/>
    </row>
    <row r="250" ht="28.5" customHeight="1" spans="9:9">
      <c r="I250" s="160"/>
    </row>
    <row r="251" ht="28.5" customHeight="1" spans="9:9">
      <c r="I251" s="160"/>
    </row>
    <row r="252" ht="28.5" customHeight="1" spans="9:9">
      <c r="I252" s="160"/>
    </row>
    <row r="253" ht="28.5" customHeight="1" spans="9:9">
      <c r="I253" s="160"/>
    </row>
    <row r="254" ht="28.5" customHeight="1" spans="9:9">
      <c r="I254" s="160"/>
    </row>
    <row r="255" ht="28.5" customHeight="1" spans="9:9">
      <c r="I255" s="160"/>
    </row>
    <row r="256" ht="28.5" customHeight="1" spans="9:9">
      <c r="I256" s="160"/>
    </row>
    <row r="257" ht="28.5" customHeight="1" spans="9:9">
      <c r="I257" s="160"/>
    </row>
    <row r="258" ht="28.5" customHeight="1" spans="9:9">
      <c r="I258" s="160"/>
    </row>
    <row r="259" ht="28.5" customHeight="1" spans="9:9">
      <c r="I259" s="161"/>
    </row>
    <row r="260" ht="29.25" customHeight="1" spans="9:9">
      <c r="I260" s="175"/>
    </row>
    <row r="261" ht="29.25" customHeight="1" spans="9:9">
      <c r="I261" s="176"/>
    </row>
    <row r="262" ht="28.5" customHeight="1" spans="9:9">
      <c r="I262" s="155"/>
    </row>
    <row r="263" ht="28.5" customHeight="1" spans="9:9">
      <c r="I263" s="160"/>
    </row>
    <row r="264" ht="28.5" customHeight="1" spans="9:9">
      <c r="I264" s="160"/>
    </row>
    <row r="265" ht="28.5" customHeight="1" spans="9:9">
      <c r="I265" s="160"/>
    </row>
    <row r="266" ht="28.5" customHeight="1" spans="9:9">
      <c r="I266" s="160"/>
    </row>
    <row r="267" ht="28.5" customHeight="1" spans="9:9">
      <c r="I267" s="160"/>
    </row>
    <row r="268" ht="28.5" customHeight="1" spans="9:9">
      <c r="I268" s="160"/>
    </row>
    <row r="269" ht="28.5" customHeight="1" spans="9:9">
      <c r="I269" s="160"/>
    </row>
    <row r="270" ht="28.5" customHeight="1" spans="9:9">
      <c r="I270" s="160"/>
    </row>
    <row r="271" ht="28.5" customHeight="1" spans="9:9">
      <c r="I271" s="160"/>
    </row>
    <row r="272" ht="28.5" customHeight="1" spans="9:9">
      <c r="I272" s="160"/>
    </row>
    <row r="273" ht="28.5" customHeight="1" spans="9:9">
      <c r="I273" s="160"/>
    </row>
    <row r="274" ht="28.5" customHeight="1" spans="9:9">
      <c r="I274" s="160"/>
    </row>
    <row r="275" ht="28.5" customHeight="1" spans="9:9">
      <c r="I275" s="160"/>
    </row>
    <row r="276" ht="28.5" customHeight="1" spans="9:9">
      <c r="I276" s="160"/>
    </row>
    <row r="277" ht="28.5" customHeight="1" spans="9:9">
      <c r="I277" s="160"/>
    </row>
    <row r="278" ht="28.5" customHeight="1" spans="9:9">
      <c r="I278" s="160"/>
    </row>
    <row r="279" ht="28.5" customHeight="1" spans="9:9">
      <c r="I279" s="160"/>
    </row>
    <row r="280" ht="28.5" customHeight="1" spans="9:9">
      <c r="I280" s="160"/>
    </row>
    <row r="281" ht="28.5" customHeight="1" spans="9:9">
      <c r="I281" s="160"/>
    </row>
    <row r="282" ht="28.5" customHeight="1" spans="9:9">
      <c r="I282" s="160"/>
    </row>
    <row r="283" ht="28.5" customHeight="1" spans="9:9">
      <c r="I283" s="160"/>
    </row>
    <row r="284" ht="28.5" customHeight="1" spans="9:9">
      <c r="I284" s="160"/>
    </row>
    <row r="285" ht="28.5" customHeight="1" spans="9:9">
      <c r="I285" s="160"/>
    </row>
    <row r="286" ht="28.5" customHeight="1" spans="9:9">
      <c r="I286" s="160"/>
    </row>
    <row r="287" ht="28.5" customHeight="1" spans="9:9">
      <c r="I287" s="160"/>
    </row>
    <row r="288" ht="28.5" customHeight="1" spans="9:9">
      <c r="I288" s="160"/>
    </row>
    <row r="289" ht="28.5" customHeight="1" spans="9:9">
      <c r="I289" s="160"/>
    </row>
    <row r="290" ht="28.5" customHeight="1" spans="9:9">
      <c r="I290" s="160"/>
    </row>
    <row r="291" ht="28.5" customHeight="1" spans="9:9">
      <c r="I291" s="160"/>
    </row>
    <row r="292" ht="28.5" customHeight="1" spans="9:9">
      <c r="I292" s="160"/>
    </row>
    <row r="293" ht="28.5" customHeight="1" spans="9:9">
      <c r="I293" s="160"/>
    </row>
    <row r="294" ht="28.5" customHeight="1" spans="9:9">
      <c r="I294" s="160"/>
    </row>
    <row r="295" ht="28.5" customHeight="1" spans="9:9">
      <c r="I295" s="160"/>
    </row>
    <row r="296" ht="28.5" customHeight="1" spans="9:9">
      <c r="I296" s="160"/>
    </row>
    <row r="297" ht="28.5" customHeight="1" spans="9:9">
      <c r="I297" s="160"/>
    </row>
    <row r="298" ht="28.5" customHeight="1" spans="9:9">
      <c r="I298" s="160"/>
    </row>
    <row r="299" ht="28.5" customHeight="1" spans="9:9">
      <c r="I299" s="160"/>
    </row>
    <row r="300" ht="28.5" customHeight="1" spans="9:9">
      <c r="I300" s="160"/>
    </row>
    <row r="301" ht="28.5" customHeight="1" spans="9:9">
      <c r="I301" s="160"/>
    </row>
    <row r="302" ht="28.5" customHeight="1" spans="9:9">
      <c r="I302" s="160"/>
    </row>
    <row r="303" ht="28.5" customHeight="1" spans="9:9">
      <c r="I303" s="160"/>
    </row>
    <row r="304" ht="28.5" customHeight="1" spans="9:9">
      <c r="I304" s="160"/>
    </row>
    <row r="305" ht="28.5" customHeight="1" spans="9:9">
      <c r="I305" s="160"/>
    </row>
    <row r="306" ht="28.5" customHeight="1" spans="9:9">
      <c r="I306" s="160"/>
    </row>
    <row r="307" ht="28.5" customHeight="1" spans="9:9">
      <c r="I307" s="160"/>
    </row>
    <row r="308" ht="28.5" customHeight="1" spans="9:9">
      <c r="I308" s="160"/>
    </row>
    <row r="309" ht="28.5" customHeight="1" spans="9:9">
      <c r="I309" s="160"/>
    </row>
    <row r="310" ht="28.5" customHeight="1" spans="9:9">
      <c r="I310" s="160"/>
    </row>
    <row r="311" ht="28.5" customHeight="1" spans="9:9">
      <c r="I311" s="160"/>
    </row>
    <row r="312" ht="28.5" customHeight="1" spans="9:9">
      <c r="I312" s="160"/>
    </row>
    <row r="313" ht="28.5" customHeight="1" spans="9:9">
      <c r="I313" s="160"/>
    </row>
    <row r="314" ht="28.5" customHeight="1" spans="9:9">
      <c r="I314" s="160"/>
    </row>
    <row r="315" ht="28.5" customHeight="1" spans="9:9">
      <c r="I315" s="160"/>
    </row>
    <row r="316" ht="28.5" customHeight="1" spans="9:9">
      <c r="I316" s="160"/>
    </row>
    <row r="317" ht="28.5" customHeight="1" spans="9:9">
      <c r="I317" s="160"/>
    </row>
    <row r="318" ht="28.5" customHeight="1" spans="9:9">
      <c r="I318" s="160"/>
    </row>
    <row r="319" ht="28.5" customHeight="1" spans="9:9">
      <c r="I319" s="160"/>
    </row>
    <row r="320" ht="28.5" customHeight="1" spans="9:9">
      <c r="I320" s="160"/>
    </row>
    <row r="321" ht="28.5" customHeight="1" spans="9:9">
      <c r="I321" s="160"/>
    </row>
    <row r="322" ht="28.5" customHeight="1" spans="9:9">
      <c r="I322" s="160"/>
    </row>
    <row r="323" ht="28.5" customHeight="1" spans="9:9">
      <c r="I323" s="161"/>
    </row>
    <row r="324" ht="29.25" customHeight="1" spans="9:9">
      <c r="I324" s="175"/>
    </row>
    <row r="325" ht="29.25" customHeight="1" spans="9:9">
      <c r="I325" s="176"/>
    </row>
    <row r="326" ht="28.5" customHeight="1" spans="9:9">
      <c r="I326" s="155"/>
    </row>
    <row r="327" ht="28.5" customHeight="1" spans="9:9">
      <c r="I327" s="160"/>
    </row>
    <row r="328" ht="28.5" customHeight="1" spans="9:9">
      <c r="I328" s="160"/>
    </row>
    <row r="329" ht="28.5" customHeight="1" spans="9:9">
      <c r="I329" s="160"/>
    </row>
    <row r="330" ht="28.5" customHeight="1" spans="9:9">
      <c r="I330" s="160"/>
    </row>
    <row r="331" ht="28.5" customHeight="1" spans="9:9">
      <c r="I331" s="160"/>
    </row>
    <row r="332" ht="28.5" customHeight="1" spans="9:9">
      <c r="I332" s="160"/>
    </row>
    <row r="333" ht="28.5" customHeight="1" spans="9:9">
      <c r="I333" s="160"/>
    </row>
    <row r="334" ht="28.5" customHeight="1" spans="9:9">
      <c r="I334" s="160"/>
    </row>
    <row r="335" ht="28.5" customHeight="1" spans="9:9">
      <c r="I335" s="160"/>
    </row>
    <row r="336" ht="28.5" customHeight="1" spans="9:9">
      <c r="I336" s="160"/>
    </row>
    <row r="337" ht="28.5" customHeight="1" spans="9:9">
      <c r="I337" s="160"/>
    </row>
    <row r="338" ht="28.5" customHeight="1" spans="9:9">
      <c r="I338" s="160"/>
    </row>
    <row r="339" ht="28.5" customHeight="1" spans="9:9">
      <c r="I339" s="160"/>
    </row>
    <row r="340" ht="28.5" customHeight="1" spans="9:9">
      <c r="I340" s="160"/>
    </row>
    <row r="341" ht="28.5" customHeight="1" spans="9:9">
      <c r="I341" s="160"/>
    </row>
    <row r="342" ht="28.5" customHeight="1" spans="9:9">
      <c r="I342" s="160"/>
    </row>
    <row r="343" ht="28.5" customHeight="1" spans="9:9">
      <c r="I343" s="160"/>
    </row>
    <row r="344" ht="28.5" customHeight="1" spans="9:9">
      <c r="I344" s="160"/>
    </row>
    <row r="345" ht="28.5" customHeight="1" spans="9:9">
      <c r="I345" s="160"/>
    </row>
    <row r="346" ht="28.5" customHeight="1" spans="9:9">
      <c r="I346" s="160"/>
    </row>
    <row r="347" ht="28.5" customHeight="1" spans="9:9">
      <c r="I347" s="160"/>
    </row>
    <row r="348" ht="28.5" customHeight="1" spans="9:9">
      <c r="I348" s="160"/>
    </row>
    <row r="349" ht="28.5" customHeight="1" spans="9:9">
      <c r="I349" s="160"/>
    </row>
    <row r="350" ht="28.5" customHeight="1" spans="9:9">
      <c r="I350" s="160"/>
    </row>
    <row r="351" ht="28.5" customHeight="1" spans="9:9">
      <c r="I351" s="160"/>
    </row>
    <row r="352" ht="28.5" customHeight="1" spans="9:9">
      <c r="I352" s="160"/>
    </row>
    <row r="353" ht="28.5" customHeight="1" spans="9:9">
      <c r="I353" s="160"/>
    </row>
    <row r="354" ht="28.5" customHeight="1" spans="9:9">
      <c r="I354" s="160"/>
    </row>
    <row r="355" ht="28.5" customHeight="1" spans="9:9">
      <c r="I355" s="160"/>
    </row>
    <row r="356" ht="28.5" customHeight="1" spans="9:9">
      <c r="I356" s="160"/>
    </row>
    <row r="357" ht="28.5" customHeight="1" spans="9:9">
      <c r="I357" s="160"/>
    </row>
    <row r="358" ht="28.5" customHeight="1" spans="9:9">
      <c r="I358" s="160"/>
    </row>
    <row r="359" ht="28.5" customHeight="1" spans="9:9">
      <c r="I359" s="160"/>
    </row>
    <row r="360" ht="28.5" customHeight="1" spans="9:9">
      <c r="I360" s="160"/>
    </row>
    <row r="361" ht="28.5" customHeight="1" spans="9:9">
      <c r="I361" s="160"/>
    </row>
    <row r="362" ht="28.5" customHeight="1" spans="9:9">
      <c r="I362" s="160"/>
    </row>
    <row r="363" ht="28.5" customHeight="1" spans="9:9">
      <c r="I363" s="160"/>
    </row>
    <row r="364" ht="28.5" customHeight="1" spans="9:9">
      <c r="I364" s="160"/>
    </row>
    <row r="365" ht="28.5" customHeight="1" spans="9:9">
      <c r="I365" s="160"/>
    </row>
    <row r="366" ht="28.5" customHeight="1" spans="9:9">
      <c r="I366" s="160"/>
    </row>
    <row r="367" ht="28.5" customHeight="1" spans="9:9">
      <c r="I367" s="160"/>
    </row>
    <row r="368" ht="28.5" customHeight="1" spans="9:9">
      <c r="I368" s="160"/>
    </row>
    <row r="369" ht="28.5" customHeight="1" spans="9:9">
      <c r="I369" s="160"/>
    </row>
    <row r="370" ht="28.5" customHeight="1" spans="9:9">
      <c r="I370" s="160"/>
    </row>
    <row r="371" ht="28.5" customHeight="1" spans="9:9">
      <c r="I371" s="160"/>
    </row>
    <row r="372" ht="28.5" customHeight="1" spans="9:9">
      <c r="I372" s="160"/>
    </row>
    <row r="373" ht="28.5" customHeight="1" spans="9:9">
      <c r="I373" s="160"/>
    </row>
    <row r="374" ht="28.5" customHeight="1" spans="9:9">
      <c r="I374" s="160"/>
    </row>
    <row r="375" ht="28.5" customHeight="1" spans="9:9">
      <c r="I375" s="160"/>
    </row>
    <row r="376" ht="28.5" customHeight="1" spans="9:9">
      <c r="I376" s="160"/>
    </row>
    <row r="377" ht="28.5" customHeight="1" spans="9:9">
      <c r="I377" s="160"/>
    </row>
    <row r="378" ht="28.5" customHeight="1" spans="9:9">
      <c r="I378" s="160"/>
    </row>
    <row r="379" ht="28.5" customHeight="1" spans="9:9">
      <c r="I379" s="160"/>
    </row>
    <row r="380" ht="28.5" customHeight="1" spans="9:9">
      <c r="I380" s="160"/>
    </row>
    <row r="381" ht="28.5" customHeight="1" spans="9:9">
      <c r="I381" s="160"/>
    </row>
    <row r="382" ht="28.5" customHeight="1" spans="9:9">
      <c r="I382" s="160"/>
    </row>
    <row r="383" ht="28.5" customHeight="1" spans="9:9">
      <c r="I383" s="160"/>
    </row>
    <row r="384" ht="28.5" customHeight="1" spans="9:9">
      <c r="I384" s="160"/>
    </row>
    <row r="385" ht="28.5" customHeight="1" spans="9:9">
      <c r="I385" s="160"/>
    </row>
    <row r="386" ht="28.5" customHeight="1" spans="9:9">
      <c r="I386" s="160"/>
    </row>
    <row r="387" ht="28.5" customHeight="1" spans="9:9">
      <c r="I387" s="161"/>
    </row>
    <row r="388" ht="29.25" customHeight="1" spans="9:9">
      <c r="I388" s="175"/>
    </row>
    <row r="389" ht="29.25" customHeight="1" spans="9:9">
      <c r="I389" s="176"/>
    </row>
    <row r="390" ht="28.5" customHeight="1" spans="9:9">
      <c r="I390" s="155"/>
    </row>
    <row r="391" ht="28.5" customHeight="1" spans="9:9">
      <c r="I391" s="160"/>
    </row>
    <row r="392" ht="28.5" customHeight="1" spans="9:9">
      <c r="I392" s="160"/>
    </row>
    <row r="393" ht="28.5" customHeight="1" spans="9:9">
      <c r="I393" s="160"/>
    </row>
    <row r="394" ht="28.5" customHeight="1" spans="9:9">
      <c r="I394" s="160"/>
    </row>
    <row r="395" ht="28.5" customHeight="1" spans="9:9">
      <c r="I395" s="160"/>
    </row>
    <row r="396" ht="28.5" customHeight="1" spans="9:9">
      <c r="I396" s="160"/>
    </row>
    <row r="397" ht="28.5" customHeight="1" spans="9:9">
      <c r="I397" s="160"/>
    </row>
    <row r="398" ht="28.5" customHeight="1" spans="9:9">
      <c r="I398" s="160"/>
    </row>
    <row r="399" ht="28.5" customHeight="1" spans="9:9">
      <c r="I399" s="160"/>
    </row>
    <row r="400" ht="28.5" customHeight="1" spans="9:9">
      <c r="I400" s="160"/>
    </row>
    <row r="401" ht="28.5" customHeight="1" spans="9:9">
      <c r="I401" s="160"/>
    </row>
    <row r="402" ht="28.5" customHeight="1" spans="9:9">
      <c r="I402" s="160"/>
    </row>
    <row r="403" ht="28.5" customHeight="1" spans="9:9">
      <c r="I403" s="160"/>
    </row>
    <row r="404" ht="28.5" customHeight="1" spans="9:9">
      <c r="I404" s="160"/>
    </row>
    <row r="405" ht="28.5" customHeight="1" spans="9:9">
      <c r="I405" s="160"/>
    </row>
    <row r="406" ht="28.5" customHeight="1" spans="9:9">
      <c r="I406" s="160"/>
    </row>
    <row r="407" ht="28.5" customHeight="1" spans="9:9">
      <c r="I407" s="160"/>
    </row>
    <row r="408" ht="28.5" customHeight="1" spans="9:9">
      <c r="I408" s="160"/>
    </row>
    <row r="409" ht="28.5" customHeight="1" spans="9:9">
      <c r="I409" s="160"/>
    </row>
    <row r="410" ht="28.5" customHeight="1" spans="9:9">
      <c r="I410" s="160"/>
    </row>
    <row r="411" ht="28.5" customHeight="1" spans="9:9">
      <c r="I411" s="160"/>
    </row>
    <row r="412" ht="28.5" customHeight="1" spans="9:9">
      <c r="I412" s="160"/>
    </row>
    <row r="413" ht="28.5" customHeight="1" spans="9:9">
      <c r="I413" s="160"/>
    </row>
    <row r="414" ht="28.5" customHeight="1" spans="9:9">
      <c r="I414" s="160"/>
    </row>
    <row r="415" ht="28.5" customHeight="1" spans="9:9">
      <c r="I415" s="160"/>
    </row>
    <row r="416" ht="28.5" customHeight="1" spans="9:9">
      <c r="I416" s="160"/>
    </row>
    <row r="417" ht="28.5" customHeight="1" spans="9:9">
      <c r="I417" s="160"/>
    </row>
    <row r="418" ht="28.5" customHeight="1" spans="9:9">
      <c r="I418" s="160"/>
    </row>
    <row r="419" ht="28.5" customHeight="1" spans="9:9">
      <c r="I419" s="160"/>
    </row>
    <row r="420" ht="28.5" customHeight="1" spans="9:9">
      <c r="I420" s="160"/>
    </row>
    <row r="421" ht="28.5" customHeight="1" spans="9:9">
      <c r="I421" s="160"/>
    </row>
    <row r="422" ht="28.5" customHeight="1" spans="9:9">
      <c r="I422" s="160"/>
    </row>
    <row r="423" ht="28.5" customHeight="1" spans="9:9">
      <c r="I423" s="160"/>
    </row>
    <row r="424" ht="28.5" customHeight="1" spans="9:9">
      <c r="I424" s="160"/>
    </row>
    <row r="425" ht="28.5" customHeight="1" spans="9:9">
      <c r="I425" s="160"/>
    </row>
    <row r="426" ht="28.5" customHeight="1" spans="9:9">
      <c r="I426" s="160"/>
    </row>
    <row r="427" ht="28.5" customHeight="1" spans="9:9">
      <c r="I427" s="160"/>
    </row>
    <row r="428" ht="28.5" customHeight="1" spans="9:9">
      <c r="I428" s="160"/>
    </row>
    <row r="429" ht="28.5" customHeight="1" spans="9:9">
      <c r="I429" s="160"/>
    </row>
    <row r="430" ht="28.5" customHeight="1" spans="9:9">
      <c r="I430" s="160"/>
    </row>
    <row r="431" ht="28.5" customHeight="1" spans="9:9">
      <c r="I431" s="160"/>
    </row>
    <row r="432" ht="28.5" customHeight="1" spans="9:9">
      <c r="I432" s="160"/>
    </row>
    <row r="433" ht="28.5" customHeight="1" spans="9:9">
      <c r="I433" s="160"/>
    </row>
    <row r="434" ht="28.5" customHeight="1" spans="9:9">
      <c r="I434" s="160"/>
    </row>
    <row r="435" ht="28.5" customHeight="1" spans="9:9">
      <c r="I435" s="160"/>
    </row>
    <row r="436" ht="28.5" customHeight="1" spans="9:9">
      <c r="I436" s="160"/>
    </row>
    <row r="437" ht="28.5" customHeight="1" spans="9:9">
      <c r="I437" s="160"/>
    </row>
    <row r="438" ht="28.5" customHeight="1" spans="9:9">
      <c r="I438" s="160"/>
    </row>
    <row r="439" ht="28.5" customHeight="1" spans="9:9">
      <c r="I439" s="160"/>
    </row>
    <row r="440" ht="28.5" customHeight="1" spans="9:9">
      <c r="I440" s="160"/>
    </row>
    <row r="441" ht="28.5" customHeight="1" spans="9:9">
      <c r="I441" s="160"/>
    </row>
    <row r="442" ht="28.5" customHeight="1" spans="9:9">
      <c r="I442" s="160"/>
    </row>
    <row r="443" ht="28.5" customHeight="1" spans="9:9">
      <c r="I443" s="160"/>
    </row>
    <row r="444" ht="28.5" customHeight="1" spans="9:9">
      <c r="I444" s="160"/>
    </row>
    <row r="445" ht="28.5" customHeight="1" spans="9:9">
      <c r="I445" s="160"/>
    </row>
    <row r="446" ht="28.5" customHeight="1" spans="9:9">
      <c r="I446" s="160"/>
    </row>
    <row r="447" ht="28.5" customHeight="1" spans="9:9">
      <c r="I447" s="160"/>
    </row>
    <row r="448" ht="28.5" customHeight="1" spans="9:9">
      <c r="I448" s="160"/>
    </row>
    <row r="449" ht="28.5" customHeight="1" spans="9:9">
      <c r="I449" s="160"/>
    </row>
    <row r="450" ht="28.5" customHeight="1" spans="9:9">
      <c r="I450" s="160"/>
    </row>
    <row r="451" ht="28.5" customHeight="1" spans="9:9">
      <c r="I451" s="161"/>
    </row>
    <row r="452" ht="29.25" customHeight="1" spans="9:9">
      <c r="I452" s="175"/>
    </row>
    <row r="453" ht="29.25" customHeight="1" spans="9:9">
      <c r="I453" s="176"/>
    </row>
    <row r="454" ht="28.5" customHeight="1" spans="9:9">
      <c r="I454" s="155"/>
    </row>
    <row r="455" ht="28.5" customHeight="1" spans="9:9">
      <c r="I455" s="160"/>
    </row>
    <row r="456" ht="28.5" customHeight="1" spans="9:9">
      <c r="I456" s="160"/>
    </row>
    <row r="457" ht="28.5" customHeight="1" spans="9:9">
      <c r="I457" s="160"/>
    </row>
    <row r="458" ht="28.5" customHeight="1" spans="9:9">
      <c r="I458" s="160"/>
    </row>
    <row r="459" ht="28.5" customHeight="1" spans="9:9">
      <c r="I459" s="160"/>
    </row>
    <row r="460" ht="28.5" customHeight="1" spans="9:9">
      <c r="I460" s="160"/>
    </row>
    <row r="461" ht="28.5" customHeight="1" spans="9:9">
      <c r="I461" s="160"/>
    </row>
    <row r="462" ht="28.5" customHeight="1" spans="9:9">
      <c r="I462" s="160"/>
    </row>
    <row r="463" ht="28.5" customHeight="1" spans="9:9">
      <c r="I463" s="160"/>
    </row>
    <row r="464" ht="28.5" customHeight="1" spans="9:9">
      <c r="I464" s="160"/>
    </row>
    <row r="465" ht="28.5" customHeight="1" spans="9:9">
      <c r="I465" s="160"/>
    </row>
    <row r="466" ht="28.5" customHeight="1" spans="9:9">
      <c r="I466" s="160"/>
    </row>
    <row r="467" ht="28.5" customHeight="1" spans="9:9">
      <c r="I467" s="160"/>
    </row>
    <row r="468" ht="28.5" customHeight="1" spans="9:9">
      <c r="I468" s="160"/>
    </row>
    <row r="469" ht="28.5" customHeight="1" spans="9:9">
      <c r="I469" s="160"/>
    </row>
    <row r="470" ht="28.5" customHeight="1" spans="9:9">
      <c r="I470" s="160"/>
    </row>
    <row r="471" ht="28.5" customHeight="1" spans="9:9">
      <c r="I471" s="160"/>
    </row>
    <row r="472" ht="28.5" customHeight="1" spans="9:9">
      <c r="I472" s="160"/>
    </row>
    <row r="473" ht="28.5" customHeight="1" spans="9:9">
      <c r="I473" s="160"/>
    </row>
    <row r="474" ht="28.5" customHeight="1" spans="9:9">
      <c r="I474" s="160"/>
    </row>
    <row r="475" ht="28.5" customHeight="1" spans="9:9">
      <c r="I475" s="160"/>
    </row>
    <row r="476" ht="28.5" customHeight="1" spans="9:9">
      <c r="I476" s="160"/>
    </row>
    <row r="477" ht="28.5" customHeight="1" spans="9:9">
      <c r="I477" s="160"/>
    </row>
    <row r="478" ht="28.5" customHeight="1" spans="9:9">
      <c r="I478" s="160"/>
    </row>
    <row r="479" ht="28.5" customHeight="1" spans="9:9">
      <c r="I479" s="160"/>
    </row>
    <row r="480" ht="28.5" customHeight="1" spans="9:9">
      <c r="I480" s="160"/>
    </row>
    <row r="481" ht="28.5" customHeight="1" spans="9:9">
      <c r="I481" s="160"/>
    </row>
    <row r="482" ht="28.5" customHeight="1" spans="9:9">
      <c r="I482" s="160"/>
    </row>
    <row r="483" ht="28.5" customHeight="1" spans="9:9">
      <c r="I483" s="160"/>
    </row>
    <row r="484" ht="28.5" customHeight="1" spans="9:9">
      <c r="I484" s="160"/>
    </row>
    <row r="485" ht="28.5" customHeight="1" spans="9:9">
      <c r="I485" s="160"/>
    </row>
    <row r="486" ht="28.5" customHeight="1" spans="9:9">
      <c r="I486" s="160"/>
    </row>
    <row r="487" ht="28.5" customHeight="1" spans="9:9">
      <c r="I487" s="160"/>
    </row>
    <row r="488" ht="28.5" customHeight="1" spans="9:9">
      <c r="I488" s="160"/>
    </row>
    <row r="489" ht="28.5" customHeight="1" spans="9:9">
      <c r="I489" s="160"/>
    </row>
    <row r="490" ht="28.5" customHeight="1" spans="9:9">
      <c r="I490" s="160"/>
    </row>
    <row r="491" ht="28.5" customHeight="1" spans="9:9">
      <c r="I491" s="160"/>
    </row>
    <row r="492" ht="28.5" customHeight="1" spans="9:9">
      <c r="I492" s="160"/>
    </row>
    <row r="493" ht="28.5" customHeight="1" spans="9:9">
      <c r="I493" s="160"/>
    </row>
    <row r="494" ht="28.5" customHeight="1" spans="9:9">
      <c r="I494" s="160"/>
    </row>
    <row r="495" ht="28.5" customHeight="1" spans="9:9">
      <c r="I495" s="160"/>
    </row>
    <row r="496" ht="28.5" customHeight="1" spans="9:9">
      <c r="I496" s="160"/>
    </row>
    <row r="497" ht="28.5" customHeight="1" spans="9:9">
      <c r="I497" s="160"/>
    </row>
    <row r="498" ht="28.5" customHeight="1" spans="9:9">
      <c r="I498" s="160"/>
    </row>
    <row r="499" ht="28.5" customHeight="1" spans="9:9">
      <c r="I499" s="160"/>
    </row>
    <row r="500" ht="28.5" customHeight="1" spans="9:9">
      <c r="I500" s="160"/>
    </row>
    <row r="501" ht="28.5" customHeight="1" spans="9:9">
      <c r="I501" s="160"/>
    </row>
    <row r="502" ht="28.5" customHeight="1" spans="9:9">
      <c r="I502" s="160"/>
    </row>
    <row r="503" ht="28.5" customHeight="1" spans="9:9">
      <c r="I503" s="160"/>
    </row>
    <row r="504" ht="28.5" customHeight="1" spans="9:9">
      <c r="I504" s="160"/>
    </row>
    <row r="505" ht="28.5" customHeight="1" spans="9:9">
      <c r="I505" s="160"/>
    </row>
    <row r="506" ht="28.5" customHeight="1" spans="9:9">
      <c r="I506" s="160"/>
    </row>
    <row r="507" ht="28.5" customHeight="1" spans="9:9">
      <c r="I507" s="160"/>
    </row>
    <row r="508" ht="28.5" customHeight="1" spans="9:9">
      <c r="I508" s="160"/>
    </row>
    <row r="509" ht="28.5" customHeight="1" spans="9:9">
      <c r="I509" s="160"/>
    </row>
    <row r="510" ht="28.5" customHeight="1" spans="9:9">
      <c r="I510" s="160"/>
    </row>
    <row r="511" ht="28.5" customHeight="1" spans="9:9">
      <c r="I511" s="160"/>
    </row>
    <row r="512" ht="28.5" customHeight="1" spans="9:9">
      <c r="I512" s="160"/>
    </row>
    <row r="513" ht="28.5" customHeight="1" spans="9:9">
      <c r="I513" s="160"/>
    </row>
    <row r="514" ht="28.5" customHeight="1" spans="9:9">
      <c r="I514" s="160"/>
    </row>
    <row r="515" ht="28.5" customHeight="1" spans="9:9">
      <c r="I515" s="161"/>
    </row>
    <row r="516" ht="29.25" customHeight="1" spans="9:9">
      <c r="I516" s="175"/>
    </row>
    <row r="517" ht="29.25" customHeight="1" spans="9:9">
      <c r="I517" s="176"/>
    </row>
    <row r="518" ht="28.5" customHeight="1" spans="9:9">
      <c r="I518" s="155"/>
    </row>
    <row r="519" ht="28.5" customHeight="1" spans="9:9">
      <c r="I519" s="160"/>
    </row>
    <row r="520" ht="28.5" customHeight="1" spans="9:9">
      <c r="I520" s="160"/>
    </row>
    <row r="521" ht="28.5" customHeight="1" spans="9:9">
      <c r="I521" s="160"/>
    </row>
    <row r="522" ht="28.5" customHeight="1" spans="9:9">
      <c r="I522" s="160"/>
    </row>
    <row r="523" ht="28.5" customHeight="1" spans="9:9">
      <c r="I523" s="160"/>
    </row>
    <row r="524" ht="28.5" customHeight="1" spans="9:9">
      <c r="I524" s="160"/>
    </row>
    <row r="525" ht="28.5" customHeight="1" spans="9:9">
      <c r="I525" s="160"/>
    </row>
    <row r="526" ht="28.5" customHeight="1" spans="9:9">
      <c r="I526" s="160"/>
    </row>
    <row r="527" ht="28.5" customHeight="1" spans="9:9">
      <c r="I527" s="160"/>
    </row>
    <row r="528" ht="28.5" customHeight="1" spans="9:9">
      <c r="I528" s="160"/>
    </row>
    <row r="529" ht="28.5" customHeight="1" spans="9:9">
      <c r="I529" s="160"/>
    </row>
    <row r="530" ht="28.5" customHeight="1" spans="9:9">
      <c r="I530" s="160"/>
    </row>
    <row r="531" ht="28.5" customHeight="1" spans="9:9">
      <c r="I531" s="160"/>
    </row>
    <row r="532" ht="28.5" customHeight="1" spans="9:9">
      <c r="I532" s="160"/>
    </row>
    <row r="533" ht="28.5" customHeight="1" spans="9:9">
      <c r="I533" s="160"/>
    </row>
    <row r="534" ht="28.5" customHeight="1" spans="9:9">
      <c r="I534" s="160"/>
    </row>
    <row r="535" ht="28.5" customHeight="1" spans="9:9">
      <c r="I535" s="160"/>
    </row>
    <row r="536" ht="28.5" customHeight="1" spans="9:9">
      <c r="I536" s="160"/>
    </row>
    <row r="537" ht="28.5" customHeight="1" spans="9:9">
      <c r="I537" s="160"/>
    </row>
    <row r="538" ht="28.5" customHeight="1" spans="9:9">
      <c r="I538" s="160"/>
    </row>
    <row r="539" ht="28.5" customHeight="1" spans="9:9">
      <c r="I539" s="160"/>
    </row>
    <row r="540" ht="28.5" customHeight="1" spans="9:9">
      <c r="I540" s="160"/>
    </row>
    <row r="541" ht="28.5" customHeight="1" spans="9:9">
      <c r="I541" s="160"/>
    </row>
    <row r="542" ht="28.5" customHeight="1" spans="9:9">
      <c r="I542" s="160"/>
    </row>
    <row r="543" ht="28.5" customHeight="1" spans="9:9">
      <c r="I543" s="160"/>
    </row>
    <row r="544" ht="28.5" customHeight="1" spans="9:9">
      <c r="I544" s="160"/>
    </row>
    <row r="545" ht="28.5" customHeight="1" spans="9:9">
      <c r="I545" s="160"/>
    </row>
    <row r="546" ht="28.5" customHeight="1" spans="9:9">
      <c r="I546" s="160"/>
    </row>
    <row r="547" ht="28.5" customHeight="1" spans="9:9">
      <c r="I547" s="160"/>
    </row>
    <row r="548" ht="28.5" customHeight="1" spans="9:9">
      <c r="I548" s="160"/>
    </row>
    <row r="549" ht="28.5" customHeight="1" spans="9:9">
      <c r="I549" s="160"/>
    </row>
    <row r="550" ht="28.5" customHeight="1" spans="9:9">
      <c r="I550" s="160"/>
    </row>
    <row r="551" ht="28.5" customHeight="1" spans="9:9">
      <c r="I551" s="160"/>
    </row>
    <row r="552" ht="28.5" customHeight="1" spans="9:9">
      <c r="I552" s="160"/>
    </row>
    <row r="553" ht="28.5" customHeight="1" spans="9:9">
      <c r="I553" s="160"/>
    </row>
    <row r="554" ht="28.5" customHeight="1" spans="9:9">
      <c r="I554" s="160"/>
    </row>
    <row r="555" ht="28.5" customHeight="1" spans="9:9">
      <c r="I555" s="160"/>
    </row>
    <row r="556" ht="28.5" customHeight="1" spans="9:9">
      <c r="I556" s="160"/>
    </row>
    <row r="557" ht="28.5" customHeight="1" spans="9:9">
      <c r="I557" s="160"/>
    </row>
    <row r="558" ht="28.5" customHeight="1" spans="9:9">
      <c r="I558" s="160"/>
    </row>
    <row r="559" ht="28.5" customHeight="1" spans="9:9">
      <c r="I559" s="160"/>
    </row>
    <row r="560" ht="28.5" customHeight="1" spans="9:9">
      <c r="I560" s="160"/>
    </row>
    <row r="561" ht="28.5" customHeight="1" spans="9:9">
      <c r="I561" s="160"/>
    </row>
    <row r="562" ht="28.5" customHeight="1" spans="9:9">
      <c r="I562" s="160"/>
    </row>
    <row r="563" ht="28.5" customHeight="1" spans="9:9">
      <c r="I563" s="160"/>
    </row>
    <row r="564" ht="28.5" customHeight="1" spans="9:9">
      <c r="I564" s="160"/>
    </row>
    <row r="565" ht="28.5" customHeight="1" spans="9:9">
      <c r="I565" s="160"/>
    </row>
    <row r="566" ht="28.5" customHeight="1" spans="9:9">
      <c r="I566" s="160"/>
    </row>
    <row r="567" ht="28.5" customHeight="1" spans="9:9">
      <c r="I567" s="160"/>
    </row>
    <row r="568" ht="28.5" customHeight="1" spans="9:9">
      <c r="I568" s="160"/>
    </row>
    <row r="569" ht="28.5" customHeight="1" spans="9:9">
      <c r="I569" s="160"/>
    </row>
    <row r="570" ht="28.5" customHeight="1" spans="9:9">
      <c r="I570" s="160"/>
    </row>
    <row r="571" ht="28.5" customHeight="1" spans="9:9">
      <c r="I571" s="160"/>
    </row>
    <row r="572" ht="28.5" customHeight="1" spans="9:9">
      <c r="I572" s="160"/>
    </row>
    <row r="573" ht="28.5" customHeight="1" spans="9:9">
      <c r="I573" s="160"/>
    </row>
    <row r="574" ht="28.5" customHeight="1" spans="9:9">
      <c r="I574" s="160"/>
    </row>
    <row r="575" ht="28.5" customHeight="1" spans="9:9">
      <c r="I575" s="160"/>
    </row>
    <row r="576" ht="28.5" customHeight="1" spans="9:9">
      <c r="I576" s="160"/>
    </row>
    <row r="577" ht="28.5" customHeight="1" spans="9:9">
      <c r="I577" s="160"/>
    </row>
    <row r="578" ht="28.5" customHeight="1" spans="9:9">
      <c r="I578" s="160"/>
    </row>
    <row r="579" ht="28.5" customHeight="1" spans="9:9">
      <c r="I579" s="161"/>
    </row>
    <row r="580" ht="29.25" customHeight="1" spans="9:9">
      <c r="I580" s="175"/>
    </row>
    <row r="581" ht="29.25" customHeight="1" spans="9:9">
      <c r="I581" s="176"/>
    </row>
    <row r="582" ht="28.5" customHeight="1" spans="9:9">
      <c r="I582" s="155"/>
    </row>
    <row r="583" ht="28.5" customHeight="1" spans="9:9">
      <c r="I583" s="160"/>
    </row>
    <row r="584" ht="28.5" customHeight="1" spans="9:9">
      <c r="I584" s="160"/>
    </row>
    <row r="585" ht="28.5" customHeight="1" spans="9:9">
      <c r="I585" s="160"/>
    </row>
    <row r="586" ht="28.5" customHeight="1" spans="9:9">
      <c r="I586" s="160"/>
    </row>
    <row r="587" ht="28.5" customHeight="1" spans="9:9">
      <c r="I587" s="160"/>
    </row>
    <row r="588" ht="28.5" customHeight="1" spans="9:9">
      <c r="I588" s="160"/>
    </row>
    <row r="589" ht="28.5" customHeight="1" spans="9:9">
      <c r="I589" s="160"/>
    </row>
    <row r="590" ht="28.5" customHeight="1" spans="9:9">
      <c r="I590" s="160"/>
    </row>
    <row r="591" ht="28.5" customHeight="1" spans="9:9">
      <c r="I591" s="160"/>
    </row>
    <row r="592" ht="28.5" customHeight="1" spans="9:9">
      <c r="I592" s="160"/>
    </row>
    <row r="593" ht="28.5" customHeight="1" spans="9:9">
      <c r="I593" s="160"/>
    </row>
    <row r="594" ht="28.5" customHeight="1" spans="9:9">
      <c r="I594" s="160"/>
    </row>
    <row r="595" ht="28.5" customHeight="1" spans="9:9">
      <c r="I595" s="160"/>
    </row>
    <row r="596" ht="28.5" customHeight="1" spans="9:9">
      <c r="I596" s="160"/>
    </row>
    <row r="597" ht="28.5" customHeight="1" spans="9:9">
      <c r="I597" s="160"/>
    </row>
    <row r="598" ht="28.5" customHeight="1" spans="9:9">
      <c r="I598" s="160"/>
    </row>
    <row r="599" ht="28.5" customHeight="1" spans="9:9">
      <c r="I599" s="160"/>
    </row>
    <row r="600" ht="28.5" customHeight="1" spans="9:9">
      <c r="I600" s="160"/>
    </row>
    <row r="601" ht="28.5" customHeight="1" spans="9:9">
      <c r="I601" s="160"/>
    </row>
    <row r="602" ht="28.5" customHeight="1" spans="9:9">
      <c r="I602" s="160"/>
    </row>
    <row r="603" ht="28.5" customHeight="1" spans="9:9">
      <c r="I603" s="160"/>
    </row>
    <row r="604" ht="28.5" customHeight="1" spans="9:9">
      <c r="I604" s="160"/>
    </row>
    <row r="605" ht="28.5" customHeight="1" spans="9:9">
      <c r="I605" s="160"/>
    </row>
    <row r="606" ht="28.5" customHeight="1" spans="9:9">
      <c r="I606" s="160"/>
    </row>
    <row r="607" ht="28.5" customHeight="1" spans="9:9">
      <c r="I607" s="160"/>
    </row>
    <row r="608" ht="28.5" customHeight="1" spans="9:9">
      <c r="I608" s="160"/>
    </row>
    <row r="609" ht="28.5" customHeight="1" spans="9:9">
      <c r="I609" s="160"/>
    </row>
    <row r="610" ht="28.5" customHeight="1" spans="9:9">
      <c r="I610" s="160"/>
    </row>
    <row r="611" ht="28.5" customHeight="1" spans="9:9">
      <c r="I611" s="160"/>
    </row>
    <row r="612" ht="28.5" customHeight="1" spans="9:9">
      <c r="I612" s="160"/>
    </row>
    <row r="613" ht="28.5" customHeight="1" spans="9:9">
      <c r="I613" s="160"/>
    </row>
    <row r="614" ht="28.5" customHeight="1" spans="9:9">
      <c r="I614" s="160"/>
    </row>
    <row r="615" ht="28.5" customHeight="1" spans="9:9">
      <c r="I615" s="160"/>
    </row>
    <row r="616" ht="28.5" customHeight="1" spans="9:9">
      <c r="I616" s="160"/>
    </row>
    <row r="617" ht="28.5" customHeight="1" spans="9:9">
      <c r="I617" s="160"/>
    </row>
    <row r="618" ht="28.5" customHeight="1" spans="9:9">
      <c r="I618" s="160"/>
    </row>
    <row r="619" ht="28.5" customHeight="1" spans="9:9">
      <c r="I619" s="160"/>
    </row>
    <row r="620" ht="28.5" customHeight="1" spans="9:9">
      <c r="I620" s="160"/>
    </row>
    <row r="621" ht="28.5" customHeight="1" spans="9:9">
      <c r="I621" s="160"/>
    </row>
    <row r="622" ht="28.5" customHeight="1" spans="9:9">
      <c r="I622" s="160"/>
    </row>
    <row r="623" ht="28.5" customHeight="1" spans="9:9">
      <c r="I623" s="160"/>
    </row>
    <row r="624" ht="28.5" customHeight="1" spans="9:9">
      <c r="I624" s="160"/>
    </row>
    <row r="625" ht="28.5" customHeight="1" spans="9:9">
      <c r="I625" s="160"/>
    </row>
    <row r="626" ht="28.5" customHeight="1" spans="9:9">
      <c r="I626" s="160"/>
    </row>
    <row r="627" ht="28.5" customHeight="1" spans="9:9">
      <c r="I627" s="160"/>
    </row>
    <row r="628" ht="28.5" customHeight="1" spans="9:9">
      <c r="I628" s="160"/>
    </row>
    <row r="629" ht="28.5" customHeight="1" spans="9:9">
      <c r="I629" s="160"/>
    </row>
    <row r="630" ht="28.5" customHeight="1" spans="9:9">
      <c r="I630" s="160"/>
    </row>
    <row r="631" ht="28.5" customHeight="1" spans="9:9">
      <c r="I631" s="160"/>
    </row>
    <row r="632" ht="28.5" customHeight="1" spans="9:9">
      <c r="I632" s="160"/>
    </row>
    <row r="633" ht="28.5" customHeight="1" spans="9:9">
      <c r="I633" s="160"/>
    </row>
    <row r="634" ht="28.5" customHeight="1" spans="9:9">
      <c r="I634" s="160"/>
    </row>
    <row r="635" ht="28.5" customHeight="1" spans="9:9">
      <c r="I635" s="160"/>
    </row>
    <row r="636" ht="28.5" customHeight="1" spans="9:9">
      <c r="I636" s="160"/>
    </row>
    <row r="637" ht="28.5" customHeight="1" spans="9:9">
      <c r="I637" s="160"/>
    </row>
    <row r="638" ht="28.5" customHeight="1" spans="9:9">
      <c r="I638" s="160"/>
    </row>
    <row r="639" ht="28.5" customHeight="1" spans="9:9">
      <c r="I639" s="160"/>
    </row>
    <row r="640" ht="28.5" customHeight="1" spans="9:9">
      <c r="I640" s="160"/>
    </row>
    <row r="641" ht="28.5" customHeight="1" spans="9:9">
      <c r="I641" s="160"/>
    </row>
    <row r="642" ht="28.5" customHeight="1" spans="9:9">
      <c r="I642" s="160"/>
    </row>
    <row r="643" ht="28.5" customHeight="1" spans="9:9">
      <c r="I643" s="161"/>
    </row>
    <row r="644" ht="29.25" customHeight="1" spans="9:9">
      <c r="I644" s="175"/>
    </row>
    <row r="645" ht="29.25" customHeight="1" spans="9:9">
      <c r="I645" s="176"/>
    </row>
    <row r="646" ht="28.5" customHeight="1" spans="9:9">
      <c r="I646" s="155"/>
    </row>
    <row r="647" ht="28.5" customHeight="1" spans="9:9">
      <c r="I647" s="160"/>
    </row>
    <row r="648" ht="28.5" customHeight="1" spans="9:9">
      <c r="I648" s="160"/>
    </row>
    <row r="649" ht="28.5" customHeight="1" spans="9:9">
      <c r="I649" s="160"/>
    </row>
    <row r="650" ht="28.5" customHeight="1" spans="9:9">
      <c r="I650" s="160"/>
    </row>
    <row r="651" ht="28.5" customHeight="1" spans="9:9">
      <c r="I651" s="160"/>
    </row>
    <row r="652" ht="28.5" customHeight="1" spans="9:9">
      <c r="I652" s="160"/>
    </row>
    <row r="653" ht="28.5" customHeight="1" spans="9:9">
      <c r="I653" s="160"/>
    </row>
    <row r="654" ht="28.5" customHeight="1" spans="9:9">
      <c r="I654" s="160"/>
    </row>
    <row r="655" ht="28.5" customHeight="1" spans="9:9">
      <c r="I655" s="160"/>
    </row>
    <row r="656" ht="28.5" customHeight="1" spans="9:9">
      <c r="I656" s="160"/>
    </row>
    <row r="657" ht="28.5" customHeight="1" spans="9:9">
      <c r="I657" s="160"/>
    </row>
    <row r="658" ht="28.5" customHeight="1" spans="9:9">
      <c r="I658" s="160"/>
    </row>
    <row r="659" ht="28.5" customHeight="1" spans="9:9">
      <c r="I659" s="160"/>
    </row>
    <row r="660" ht="28.5" customHeight="1" spans="9:9">
      <c r="I660" s="160"/>
    </row>
    <row r="661" ht="28.5" customHeight="1" spans="9:9">
      <c r="I661" s="160"/>
    </row>
    <row r="662" ht="28.5" customHeight="1" spans="9:9">
      <c r="I662" s="160"/>
    </row>
    <row r="663" ht="28.5" customHeight="1" spans="9:9">
      <c r="I663" s="160"/>
    </row>
    <row r="664" ht="28.5" customHeight="1" spans="9:9">
      <c r="I664" s="160"/>
    </row>
    <row r="665" ht="28.5" customHeight="1" spans="9:9">
      <c r="I665" s="160"/>
    </row>
    <row r="666" ht="28.5" customHeight="1" spans="9:9">
      <c r="I666" s="160"/>
    </row>
    <row r="667" ht="28.5" customHeight="1" spans="9:9">
      <c r="I667" s="160"/>
    </row>
    <row r="668" ht="28.5" customHeight="1" spans="9:9">
      <c r="I668" s="160"/>
    </row>
    <row r="669" ht="28.5" customHeight="1" spans="9:9">
      <c r="I669" s="160"/>
    </row>
    <row r="670" ht="28.5" customHeight="1" spans="9:9">
      <c r="I670" s="160"/>
    </row>
    <row r="671" ht="28.5" customHeight="1" spans="9:9">
      <c r="I671" s="160"/>
    </row>
    <row r="672" ht="28.5" customHeight="1" spans="9:9">
      <c r="I672" s="160"/>
    </row>
    <row r="673" ht="28.5" customHeight="1" spans="9:9">
      <c r="I673" s="160"/>
    </row>
    <row r="674" ht="28.5" customHeight="1" spans="9:9">
      <c r="I674" s="160"/>
    </row>
    <row r="675" ht="28.5" customHeight="1" spans="9:9">
      <c r="I675" s="160"/>
    </row>
    <row r="676" ht="28.5" customHeight="1" spans="9:9">
      <c r="I676" s="160"/>
    </row>
    <row r="677" ht="28.5" customHeight="1" spans="9:9">
      <c r="I677" s="160"/>
    </row>
    <row r="678" ht="28.5" customHeight="1" spans="9:9">
      <c r="I678" s="160"/>
    </row>
    <row r="679" ht="28.5" customHeight="1" spans="9:9">
      <c r="I679" s="160"/>
    </row>
    <row r="680" ht="28.5" customHeight="1" spans="9:9">
      <c r="I680" s="160"/>
    </row>
    <row r="681" ht="28.5" customHeight="1" spans="9:9">
      <c r="I681" s="160"/>
    </row>
    <row r="682" ht="28.5" customHeight="1" spans="9:9">
      <c r="I682" s="160"/>
    </row>
    <row r="683" ht="28.5" customHeight="1" spans="9:9">
      <c r="I683" s="160"/>
    </row>
    <row r="684" ht="28.5" customHeight="1" spans="9:9">
      <c r="I684" s="160"/>
    </row>
    <row r="685" ht="28.5" customHeight="1" spans="9:9">
      <c r="I685" s="160"/>
    </row>
    <row r="686" ht="28.5" customHeight="1" spans="9:9">
      <c r="I686" s="160"/>
    </row>
    <row r="687" ht="28.5" customHeight="1" spans="9:9">
      <c r="I687" s="160"/>
    </row>
    <row r="688" ht="28.5" customHeight="1" spans="9:9">
      <c r="I688" s="160"/>
    </row>
    <row r="689" ht="28.5" customHeight="1" spans="9:9">
      <c r="I689" s="160"/>
    </row>
    <row r="690" ht="28.5" customHeight="1" spans="9:9">
      <c r="I690" s="160"/>
    </row>
    <row r="691" ht="28.5" customHeight="1" spans="9:9">
      <c r="I691" s="160"/>
    </row>
    <row r="692" ht="28.5" customHeight="1" spans="9:9">
      <c r="I692" s="160"/>
    </row>
    <row r="693" ht="28.5" customHeight="1" spans="9:9">
      <c r="I693" s="160"/>
    </row>
    <row r="694" ht="28.5" customHeight="1" spans="9:9">
      <c r="I694" s="160"/>
    </row>
    <row r="695" ht="28.5" customHeight="1" spans="9:9">
      <c r="I695" s="160"/>
    </row>
    <row r="696" ht="28.5" customHeight="1" spans="9:9">
      <c r="I696" s="160"/>
    </row>
    <row r="697" ht="28.5" customHeight="1" spans="9:9">
      <c r="I697" s="160"/>
    </row>
    <row r="698" ht="28.5" customHeight="1" spans="9:9">
      <c r="I698" s="160"/>
    </row>
    <row r="699" ht="28.5" customHeight="1" spans="9:9">
      <c r="I699" s="160"/>
    </row>
    <row r="700" ht="28.5" customHeight="1" spans="9:9">
      <c r="I700" s="160"/>
    </row>
    <row r="701" ht="28.5" customHeight="1" spans="9:9">
      <c r="I701" s="160"/>
    </row>
    <row r="702" ht="28.5" customHeight="1" spans="9:9">
      <c r="I702" s="160"/>
    </row>
    <row r="703" ht="28.5" customHeight="1" spans="9:9">
      <c r="I703" s="160"/>
    </row>
    <row r="704" ht="28.5" customHeight="1" spans="9:9">
      <c r="I704" s="160"/>
    </row>
    <row r="705" ht="28.5" customHeight="1" spans="9:9">
      <c r="I705" s="160"/>
    </row>
    <row r="706" ht="28.5" customHeight="1" spans="9:9">
      <c r="I706" s="160"/>
    </row>
    <row r="707" ht="28.5" customHeight="1" spans="9:9">
      <c r="I707" s="161"/>
    </row>
    <row r="708" ht="29.25" customHeight="1" spans="9:9">
      <c r="I708" s="175"/>
    </row>
    <row r="709" ht="29.25" customHeight="1" spans="9:9">
      <c r="I709" s="176"/>
    </row>
    <row r="710" ht="28.5" customHeight="1" spans="9:9">
      <c r="I710" s="155"/>
    </row>
    <row r="711" ht="28.5" customHeight="1" spans="9:9">
      <c r="I711" s="160"/>
    </row>
    <row r="712" ht="28.5" customHeight="1" spans="9:9">
      <c r="I712" s="160"/>
    </row>
    <row r="713" ht="28.5" customHeight="1" spans="9:9">
      <c r="I713" s="160"/>
    </row>
    <row r="714" ht="28.5" customHeight="1" spans="9:9">
      <c r="I714" s="160"/>
    </row>
    <row r="715" ht="28.5" customHeight="1" spans="9:9">
      <c r="I715" s="160"/>
    </row>
    <row r="716" ht="28.5" customHeight="1" spans="9:9">
      <c r="I716" s="160"/>
    </row>
    <row r="717" ht="28.5" customHeight="1" spans="9:9">
      <c r="I717" s="160"/>
    </row>
    <row r="718" ht="28.5" customHeight="1" spans="9:9">
      <c r="I718" s="160"/>
    </row>
    <row r="719" ht="28.5" customHeight="1" spans="9:9">
      <c r="I719" s="160"/>
    </row>
    <row r="720" ht="28.5" customHeight="1" spans="9:9">
      <c r="I720" s="160"/>
    </row>
    <row r="721" ht="28.5" customHeight="1" spans="9:9">
      <c r="I721" s="160"/>
    </row>
    <row r="722" ht="28.5" customHeight="1" spans="9:9">
      <c r="I722" s="160"/>
    </row>
    <row r="723" ht="28.5" customHeight="1" spans="9:9">
      <c r="I723" s="160"/>
    </row>
    <row r="724" ht="28.5" customHeight="1" spans="9:9">
      <c r="I724" s="160"/>
    </row>
    <row r="725" ht="28.5" customHeight="1" spans="9:9">
      <c r="I725" s="160"/>
    </row>
    <row r="726" ht="28.5" customHeight="1" spans="9:9">
      <c r="I726" s="160"/>
    </row>
    <row r="727" ht="28.5" customHeight="1" spans="9:9">
      <c r="I727" s="160"/>
    </row>
    <row r="728" ht="28.5" customHeight="1" spans="9:9">
      <c r="I728" s="160"/>
    </row>
    <row r="729" ht="28.5" customHeight="1" spans="9:9">
      <c r="I729" s="160"/>
    </row>
    <row r="730" ht="28.5" customHeight="1" spans="9:9">
      <c r="I730" s="160"/>
    </row>
    <row r="731" ht="28.5" customHeight="1" spans="9:9">
      <c r="I731" s="160"/>
    </row>
    <row r="732" ht="28.5" customHeight="1" spans="9:9">
      <c r="I732" s="160"/>
    </row>
    <row r="733" ht="28.5" customHeight="1" spans="9:9">
      <c r="I733" s="160"/>
    </row>
    <row r="734" ht="28.5" customHeight="1" spans="9:9">
      <c r="I734" s="160"/>
    </row>
    <row r="735" ht="28.5" customHeight="1" spans="9:9">
      <c r="I735" s="160"/>
    </row>
    <row r="736" ht="28.5" customHeight="1" spans="9:9">
      <c r="I736" s="160"/>
    </row>
    <row r="737" ht="28.5" customHeight="1" spans="9:9">
      <c r="I737" s="160"/>
    </row>
    <row r="738" ht="28.5" customHeight="1" spans="9:9">
      <c r="I738" s="160"/>
    </row>
    <row r="739" ht="28.5" customHeight="1" spans="9:9">
      <c r="I739" s="160"/>
    </row>
    <row r="740" ht="28.5" customHeight="1" spans="9:9">
      <c r="I740" s="160"/>
    </row>
    <row r="741" ht="28.5" customHeight="1" spans="9:9">
      <c r="I741" s="160"/>
    </row>
    <row r="742" ht="28.5" customHeight="1" spans="9:9">
      <c r="I742" s="160"/>
    </row>
    <row r="743" ht="28.5" customHeight="1" spans="9:9">
      <c r="I743" s="160"/>
    </row>
    <row r="744" ht="28.5" customHeight="1" spans="9:9">
      <c r="I744" s="160"/>
    </row>
    <row r="745" ht="28.5" customHeight="1" spans="9:9">
      <c r="I745" s="160"/>
    </row>
    <row r="746" ht="28.5" customHeight="1" spans="9:9">
      <c r="I746" s="160"/>
    </row>
    <row r="747" ht="28.5" customHeight="1" spans="9:9">
      <c r="I747" s="160"/>
    </row>
    <row r="748" ht="28.5" customHeight="1" spans="9:9">
      <c r="I748" s="160"/>
    </row>
    <row r="749" ht="28.5" customHeight="1" spans="9:9">
      <c r="I749" s="160"/>
    </row>
    <row r="750" ht="28.5" customHeight="1" spans="9:9">
      <c r="I750" s="160"/>
    </row>
    <row r="751" ht="28.5" customHeight="1" spans="9:9">
      <c r="I751" s="160"/>
    </row>
    <row r="752" ht="28.5" customHeight="1" spans="9:9">
      <c r="I752" s="160"/>
    </row>
    <row r="753" ht="28.5" customHeight="1" spans="9:9">
      <c r="I753" s="160"/>
    </row>
    <row r="754" ht="28.5" customHeight="1" spans="9:9">
      <c r="I754" s="160"/>
    </row>
    <row r="755" ht="28.5" customHeight="1" spans="9:9">
      <c r="I755" s="160"/>
    </row>
    <row r="756" ht="28.5" customHeight="1" spans="9:9">
      <c r="I756" s="160"/>
    </row>
    <row r="757" ht="28.5" customHeight="1" spans="9:9">
      <c r="I757" s="160"/>
    </row>
    <row r="758" ht="28.5" customHeight="1" spans="9:9">
      <c r="I758" s="160"/>
    </row>
    <row r="759" ht="28.5" customHeight="1" spans="9:9">
      <c r="I759" s="160"/>
    </row>
    <row r="760" ht="28.5" customHeight="1" spans="9:9">
      <c r="I760" s="160"/>
    </row>
    <row r="761" ht="28.5" customHeight="1" spans="9:9">
      <c r="I761" s="160"/>
    </row>
    <row r="762" ht="28.5" customHeight="1" spans="9:9">
      <c r="I762" s="160"/>
    </row>
    <row r="763" ht="28.5" customHeight="1" spans="9:9">
      <c r="I763" s="160"/>
    </row>
    <row r="764" ht="28.5" customHeight="1" spans="9:9">
      <c r="I764" s="160"/>
    </row>
    <row r="765" ht="28.5" customHeight="1" spans="9:9">
      <c r="I765" s="160"/>
    </row>
    <row r="766" ht="28.5" customHeight="1" spans="9:9">
      <c r="I766" s="160"/>
    </row>
    <row r="767" ht="28.5" customHeight="1" spans="9:9">
      <c r="I767" s="160"/>
    </row>
    <row r="768" ht="28.5" customHeight="1" spans="9:9">
      <c r="I768" s="160"/>
    </row>
    <row r="769" ht="28.5" customHeight="1" spans="9:9">
      <c r="I769" s="160"/>
    </row>
    <row r="770" ht="28.5" customHeight="1" spans="9:9">
      <c r="I770" s="160"/>
    </row>
    <row r="771" ht="28.5" customHeight="1" spans="9:9">
      <c r="I771" s="161"/>
    </row>
    <row r="772" ht="29.25" customHeight="1" spans="9:9">
      <c r="I772" s="175"/>
    </row>
    <row r="773" ht="29.25" customHeight="1" spans="9:9">
      <c r="I773" s="176"/>
    </row>
    <row r="774" ht="28.5" customHeight="1" spans="9:9">
      <c r="I774" s="155"/>
    </row>
    <row r="775" ht="28.5" customHeight="1" spans="9:9">
      <c r="I775" s="160"/>
    </row>
    <row r="776" ht="28.5" customHeight="1" spans="9:9">
      <c r="I776" s="160"/>
    </row>
    <row r="777" ht="28.5" customHeight="1" spans="9:9">
      <c r="I777" s="160"/>
    </row>
    <row r="778" ht="28.5" customHeight="1" spans="9:9">
      <c r="I778" s="160"/>
    </row>
    <row r="779" ht="28.5" customHeight="1" spans="9:9">
      <c r="I779" s="160"/>
    </row>
    <row r="780" ht="28.5" customHeight="1" spans="9:9">
      <c r="I780" s="160"/>
    </row>
    <row r="781" ht="28.5" customHeight="1" spans="9:9">
      <c r="I781" s="160"/>
    </row>
    <row r="782" ht="28.5" customHeight="1" spans="9:9">
      <c r="I782" s="160"/>
    </row>
    <row r="783" ht="28.5" customHeight="1" spans="9:9">
      <c r="I783" s="160"/>
    </row>
    <row r="784" ht="28.5" customHeight="1" spans="9:9">
      <c r="I784" s="160"/>
    </row>
    <row r="785" ht="28.5" customHeight="1" spans="9:9">
      <c r="I785" s="160"/>
    </row>
    <row r="786" ht="28.5" customHeight="1" spans="9:9">
      <c r="I786" s="160"/>
    </row>
    <row r="787" ht="28.5" customHeight="1" spans="9:9">
      <c r="I787" s="160"/>
    </row>
    <row r="788" ht="28.5" customHeight="1" spans="9:9">
      <c r="I788" s="160"/>
    </row>
    <row r="789" ht="28.5" customHeight="1" spans="9:9">
      <c r="I789" s="160"/>
    </row>
    <row r="790" ht="28.5" customHeight="1" spans="9:9">
      <c r="I790" s="160"/>
    </row>
    <row r="791" ht="28.5" customHeight="1" spans="9:9">
      <c r="I791" s="160"/>
    </row>
    <row r="792" ht="28.5" customHeight="1" spans="9:9">
      <c r="I792" s="160"/>
    </row>
    <row r="793" ht="28.5" customHeight="1" spans="9:9">
      <c r="I793" s="160"/>
    </row>
    <row r="794" ht="28.5" customHeight="1" spans="9:9">
      <c r="I794" s="160"/>
    </row>
    <row r="795" ht="28.5" customHeight="1" spans="9:9">
      <c r="I795" s="160"/>
    </row>
    <row r="796" ht="28.5" customHeight="1" spans="9:9">
      <c r="I796" s="160"/>
    </row>
    <row r="797" ht="28.5" customHeight="1" spans="9:9">
      <c r="I797" s="160"/>
    </row>
    <row r="798" ht="28.5" customHeight="1" spans="9:9">
      <c r="I798" s="160"/>
    </row>
    <row r="799" ht="28.5" customHeight="1" spans="9:9">
      <c r="I799" s="160"/>
    </row>
    <row r="800" ht="28.5" customHeight="1" spans="9:9">
      <c r="I800" s="160"/>
    </row>
    <row r="801" ht="28.5" customHeight="1" spans="9:9">
      <c r="I801" s="160"/>
    </row>
    <row r="802" ht="28.5" customHeight="1" spans="9:9">
      <c r="I802" s="160"/>
    </row>
    <row r="803" ht="28.5" customHeight="1" spans="9:9">
      <c r="I803" s="160"/>
    </row>
    <row r="804" ht="28.5" customHeight="1" spans="9:9">
      <c r="I804" s="160"/>
    </row>
    <row r="805" ht="28.5" customHeight="1" spans="9:9">
      <c r="I805" s="160"/>
    </row>
    <row r="806" ht="28.5" customHeight="1" spans="9:9">
      <c r="I806" s="160"/>
    </row>
    <row r="807" ht="28.5" customHeight="1" spans="9:9">
      <c r="I807" s="160"/>
    </row>
    <row r="808" ht="28.5" customHeight="1" spans="9:9">
      <c r="I808" s="160"/>
    </row>
    <row r="809" ht="28.5" customHeight="1" spans="9:9">
      <c r="I809" s="160"/>
    </row>
    <row r="810" ht="28.5" customHeight="1" spans="9:9">
      <c r="I810" s="160"/>
    </row>
    <row r="811" ht="28.5" customHeight="1" spans="9:9">
      <c r="I811" s="160"/>
    </row>
    <row r="812" ht="28.5" customHeight="1" spans="9:9">
      <c r="I812" s="160"/>
    </row>
    <row r="813" ht="28.5" customHeight="1" spans="9:9">
      <c r="I813" s="160"/>
    </row>
    <row r="814" ht="28.5" customHeight="1" spans="9:9">
      <c r="I814" s="160"/>
    </row>
    <row r="815" ht="28.5" customHeight="1" spans="9:9">
      <c r="I815" s="160"/>
    </row>
    <row r="816" ht="28.5" customHeight="1" spans="9:9">
      <c r="I816" s="160"/>
    </row>
    <row r="817" ht="28.5" customHeight="1" spans="9:9">
      <c r="I817" s="160"/>
    </row>
    <row r="818" ht="28.5" customHeight="1" spans="9:9">
      <c r="I818" s="160"/>
    </row>
    <row r="819" ht="28.5" customHeight="1" spans="9:9">
      <c r="I819" s="160"/>
    </row>
    <row r="820" ht="28.5" customHeight="1" spans="9:9">
      <c r="I820" s="160"/>
    </row>
    <row r="821" ht="28.5" customHeight="1" spans="9:9">
      <c r="I821" s="160"/>
    </row>
    <row r="822" ht="28.5" customHeight="1" spans="9:9">
      <c r="I822" s="160"/>
    </row>
    <row r="823" ht="28.5" customHeight="1" spans="9:9">
      <c r="I823" s="160"/>
    </row>
    <row r="824" ht="28.5" customHeight="1" spans="9:9">
      <c r="I824" s="160"/>
    </row>
    <row r="825" ht="28.5" customHeight="1" spans="9:9">
      <c r="I825" s="160"/>
    </row>
    <row r="826" ht="28.5" customHeight="1" spans="9:9">
      <c r="I826" s="160"/>
    </row>
    <row r="827" ht="28.5" customHeight="1" spans="9:9">
      <c r="I827" s="160"/>
    </row>
    <row r="828" ht="28.5" customHeight="1" spans="9:9">
      <c r="I828" s="160"/>
    </row>
    <row r="829" ht="28.5" customHeight="1" spans="9:9">
      <c r="I829" s="160"/>
    </row>
    <row r="830" ht="28.5" customHeight="1" spans="9:9">
      <c r="I830" s="160"/>
    </row>
    <row r="831" ht="28.5" customHeight="1" spans="9:9">
      <c r="I831" s="160"/>
    </row>
    <row r="832" ht="28.5" customHeight="1" spans="9:9">
      <c r="I832" s="160"/>
    </row>
    <row r="833" ht="28.5" customHeight="1" spans="9:9">
      <c r="I833" s="160"/>
    </row>
    <row r="834" ht="28.5" customHeight="1" spans="9:9">
      <c r="I834" s="160"/>
    </row>
    <row r="835" ht="28.5" customHeight="1" spans="9:9">
      <c r="I835" s="161"/>
    </row>
    <row r="836" ht="29.25" customHeight="1" spans="9:9">
      <c r="I836" s="175"/>
    </row>
    <row r="837" ht="29.25" customHeight="1" spans="9:9">
      <c r="I837" s="176"/>
    </row>
    <row r="838" ht="28.5" customHeight="1" spans="9:9">
      <c r="I838" s="155"/>
    </row>
    <row r="839" ht="28.5" customHeight="1" spans="9:9">
      <c r="I839" s="160"/>
    </row>
    <row r="840" ht="28.5" customHeight="1" spans="9:9">
      <c r="I840" s="160"/>
    </row>
    <row r="841" ht="28.5" customHeight="1" spans="9:9">
      <c r="I841" s="160"/>
    </row>
    <row r="842" ht="28.5" customHeight="1" spans="9:9">
      <c r="I842" s="160"/>
    </row>
    <row r="843" ht="28.5" customHeight="1" spans="9:9">
      <c r="I843" s="160"/>
    </row>
    <row r="844" ht="28.5" customHeight="1" spans="9:9">
      <c r="I844" s="160"/>
    </row>
    <row r="845" ht="28.5" customHeight="1" spans="9:9">
      <c r="I845" s="160"/>
    </row>
    <row r="846" ht="28.5" customHeight="1" spans="9:9">
      <c r="I846" s="160"/>
    </row>
    <row r="847" ht="28.5" customHeight="1" spans="9:9">
      <c r="I847" s="160"/>
    </row>
    <row r="848" ht="28.5" customHeight="1" spans="9:9">
      <c r="I848" s="160"/>
    </row>
    <row r="849" ht="28.5" customHeight="1" spans="9:9">
      <c r="I849" s="160"/>
    </row>
    <row r="850" ht="28.5" customHeight="1" spans="9:9">
      <c r="I850" s="160"/>
    </row>
    <row r="851" ht="28.5" customHeight="1" spans="9:9">
      <c r="I851" s="160"/>
    </row>
    <row r="852" ht="28.5" customHeight="1" spans="9:9">
      <c r="I852" s="160"/>
    </row>
    <row r="853" ht="28.5" customHeight="1" spans="9:9">
      <c r="I853" s="160"/>
    </row>
    <row r="854" ht="28.5" customHeight="1" spans="9:9">
      <c r="I854" s="160"/>
    </row>
    <row r="855" ht="28.5" customHeight="1" spans="9:9">
      <c r="I855" s="160"/>
    </row>
    <row r="856" ht="28.5" customHeight="1" spans="9:9">
      <c r="I856" s="160"/>
    </row>
    <row r="857" ht="28.5" customHeight="1" spans="9:9">
      <c r="I857" s="160"/>
    </row>
    <row r="858" ht="28.5" customHeight="1" spans="9:9">
      <c r="I858" s="160"/>
    </row>
    <row r="859" ht="28.5" customHeight="1" spans="9:9">
      <c r="I859" s="160"/>
    </row>
    <row r="860" ht="28.5" customHeight="1" spans="9:9">
      <c r="I860" s="160"/>
    </row>
    <row r="861" ht="28.5" customHeight="1" spans="9:9">
      <c r="I861" s="160"/>
    </row>
    <row r="862" ht="28.5" customHeight="1" spans="9:9">
      <c r="I862" s="160"/>
    </row>
    <row r="863" ht="28.5" customHeight="1" spans="9:9">
      <c r="I863" s="160"/>
    </row>
    <row r="864" ht="28.5" customHeight="1" spans="9:9">
      <c r="I864" s="160"/>
    </row>
    <row r="865" ht="28.5" customHeight="1" spans="9:9">
      <c r="I865" s="160"/>
    </row>
    <row r="866" ht="28.5" customHeight="1" spans="9:9">
      <c r="I866" s="160"/>
    </row>
    <row r="867" ht="28.5" customHeight="1" spans="9:9">
      <c r="I867" s="160"/>
    </row>
    <row r="868" ht="28.5" customHeight="1" spans="9:9">
      <c r="I868" s="160"/>
    </row>
    <row r="869" ht="28.5" customHeight="1" spans="9:9">
      <c r="I869" s="160"/>
    </row>
    <row r="870" ht="28.5" customHeight="1" spans="9:9">
      <c r="I870" s="160"/>
    </row>
    <row r="871" ht="28.5" customHeight="1" spans="9:9">
      <c r="I871" s="160"/>
    </row>
    <row r="872" ht="28.5" customHeight="1" spans="9:9">
      <c r="I872" s="160"/>
    </row>
    <row r="873" ht="28.5" customHeight="1" spans="9:9">
      <c r="I873" s="160"/>
    </row>
    <row r="874" ht="28.5" customHeight="1" spans="9:9">
      <c r="I874" s="160"/>
    </row>
    <row r="875" ht="28.5" customHeight="1" spans="9:9">
      <c r="I875" s="160"/>
    </row>
    <row r="876" ht="28.5" customHeight="1" spans="9:9">
      <c r="I876" s="160"/>
    </row>
    <row r="877" ht="28.5" customHeight="1" spans="9:9">
      <c r="I877" s="160"/>
    </row>
    <row r="878" ht="28.5" customHeight="1" spans="9:9">
      <c r="I878" s="160"/>
    </row>
    <row r="879" ht="28.5" customHeight="1" spans="9:9">
      <c r="I879" s="160"/>
    </row>
    <row r="880" ht="28.5" customHeight="1" spans="9:9">
      <c r="I880" s="160"/>
    </row>
    <row r="881" ht="28.5" customHeight="1" spans="9:9">
      <c r="I881" s="160"/>
    </row>
    <row r="882" ht="28.5" customHeight="1" spans="9:9">
      <c r="I882" s="160"/>
    </row>
    <row r="883" ht="28.5" customHeight="1" spans="9:9">
      <c r="I883" s="160"/>
    </row>
    <row r="884" ht="28.5" customHeight="1" spans="9:9">
      <c r="I884" s="160"/>
    </row>
    <row r="885" ht="28.5" customHeight="1" spans="9:9">
      <c r="I885" s="160"/>
    </row>
    <row r="886" ht="28.5" customHeight="1" spans="9:9">
      <c r="I886" s="160"/>
    </row>
    <row r="887" ht="28.5" customHeight="1" spans="9:9">
      <c r="I887" s="160"/>
    </row>
    <row r="888" ht="28.5" customHeight="1" spans="9:9">
      <c r="I888" s="160"/>
    </row>
    <row r="889" ht="28.5" customHeight="1" spans="9:9">
      <c r="I889" s="160"/>
    </row>
    <row r="890" ht="28.5" customHeight="1" spans="9:9">
      <c r="I890" s="160"/>
    </row>
    <row r="891" ht="28.5" customHeight="1" spans="9:9">
      <c r="I891" s="160"/>
    </row>
    <row r="892" ht="28.5" customHeight="1" spans="9:9">
      <c r="I892" s="160"/>
    </row>
    <row r="893" ht="28.5" customHeight="1" spans="9:9">
      <c r="I893" s="160"/>
    </row>
    <row r="894" ht="28.5" customHeight="1" spans="9:9">
      <c r="I894" s="160"/>
    </row>
    <row r="895" ht="28.5" customHeight="1" spans="9:9">
      <c r="I895" s="160"/>
    </row>
    <row r="896" ht="28.5" customHeight="1" spans="9:9">
      <c r="I896" s="160"/>
    </row>
    <row r="897" ht="28.5" customHeight="1" spans="9:9">
      <c r="I897" s="160"/>
    </row>
    <row r="898" ht="28.5" customHeight="1" spans="9:9">
      <c r="I898" s="160"/>
    </row>
    <row r="899" ht="28.5" customHeight="1" spans="9:9">
      <c r="I899" s="161"/>
    </row>
    <row r="900" ht="29.25" customHeight="1" spans="9:9">
      <c r="I900" s="175"/>
    </row>
    <row r="901" ht="29.25" customHeight="1" spans="9:9">
      <c r="I901" s="176"/>
    </row>
    <row r="902" ht="28.5" customHeight="1" spans="9:9">
      <c r="I902" s="155"/>
    </row>
    <row r="903" ht="28.5" customHeight="1" spans="9:9">
      <c r="I903" s="160"/>
    </row>
    <row r="904" ht="28.5" customHeight="1" spans="9:9">
      <c r="I904" s="160"/>
    </row>
    <row r="905" ht="28.5" customHeight="1" spans="9:9">
      <c r="I905" s="160"/>
    </row>
    <row r="906" ht="28.5" customHeight="1" spans="9:9">
      <c r="I906" s="160"/>
    </row>
    <row r="907" ht="28.5" customHeight="1" spans="9:9">
      <c r="I907" s="160"/>
    </row>
    <row r="908" ht="28.5" customHeight="1" spans="9:9">
      <c r="I908" s="160"/>
    </row>
    <row r="909" ht="28.5" customHeight="1" spans="9:9">
      <c r="I909" s="160"/>
    </row>
    <row r="910" ht="28.5" customHeight="1" spans="9:9">
      <c r="I910" s="160"/>
    </row>
    <row r="911" ht="28.5" customHeight="1" spans="9:9">
      <c r="I911" s="160"/>
    </row>
    <row r="912" ht="28.5" customHeight="1" spans="9:9">
      <c r="I912" s="160"/>
    </row>
    <row r="913" ht="28.5" customHeight="1" spans="9:9">
      <c r="I913" s="160"/>
    </row>
    <row r="914" ht="28.5" customHeight="1" spans="9:9">
      <c r="I914" s="160"/>
    </row>
    <row r="915" ht="28.5" customHeight="1" spans="9:9">
      <c r="I915" s="160"/>
    </row>
    <row r="916" ht="28.5" customHeight="1" spans="9:9">
      <c r="I916" s="160"/>
    </row>
    <row r="917" ht="28.5" customHeight="1" spans="9:9">
      <c r="I917" s="160"/>
    </row>
    <row r="918" ht="28.5" customHeight="1" spans="9:9">
      <c r="I918" s="160"/>
    </row>
    <row r="919" ht="28.5" customHeight="1" spans="9:9">
      <c r="I919" s="160"/>
    </row>
    <row r="920" ht="28.5" customHeight="1" spans="9:9">
      <c r="I920" s="160"/>
    </row>
    <row r="921" ht="28.5" customHeight="1" spans="9:9">
      <c r="I921" s="160"/>
    </row>
    <row r="922" ht="28.5" customHeight="1" spans="9:9">
      <c r="I922" s="160"/>
    </row>
    <row r="923" ht="28.5" customHeight="1" spans="9:9">
      <c r="I923" s="160"/>
    </row>
    <row r="924" ht="28.5" customHeight="1" spans="9:9">
      <c r="I924" s="160"/>
    </row>
    <row r="925" ht="28.5" customHeight="1" spans="9:9">
      <c r="I925" s="160"/>
    </row>
    <row r="926" ht="28.5" customHeight="1" spans="9:9">
      <c r="I926" s="160"/>
    </row>
    <row r="927" ht="28.5" customHeight="1" spans="9:9">
      <c r="I927" s="160"/>
    </row>
    <row r="928" ht="28.5" customHeight="1" spans="9:9">
      <c r="I928" s="160"/>
    </row>
    <row r="929" ht="28.5" customHeight="1" spans="9:9">
      <c r="I929" s="160"/>
    </row>
    <row r="930" ht="28.5" customHeight="1" spans="9:9">
      <c r="I930" s="160"/>
    </row>
    <row r="931" ht="28.5" customHeight="1" spans="9:9">
      <c r="I931" s="160"/>
    </row>
    <row r="932" ht="28.5" customHeight="1" spans="9:9">
      <c r="I932" s="160"/>
    </row>
    <row r="933" ht="28.5" customHeight="1" spans="9:9">
      <c r="I933" s="160"/>
    </row>
    <row r="934" ht="28.5" customHeight="1" spans="9:9">
      <c r="I934" s="160"/>
    </row>
    <row r="935" ht="28.5" customHeight="1" spans="9:9">
      <c r="I935" s="160"/>
    </row>
    <row r="936" ht="28.5" customHeight="1" spans="9:9">
      <c r="I936" s="160"/>
    </row>
    <row r="937" ht="28.5" customHeight="1" spans="9:9">
      <c r="I937" s="160"/>
    </row>
    <row r="938" ht="28.5" customHeight="1" spans="9:9">
      <c r="I938" s="160"/>
    </row>
    <row r="939" ht="28.5" customHeight="1" spans="9:9">
      <c r="I939" s="160"/>
    </row>
    <row r="940" ht="28.5" customHeight="1" spans="9:9">
      <c r="I940" s="160"/>
    </row>
    <row r="941" ht="28.5" customHeight="1" spans="9:9">
      <c r="I941" s="160"/>
    </row>
    <row r="942" ht="28.5" customHeight="1" spans="9:9">
      <c r="I942" s="160"/>
    </row>
    <row r="943" ht="28.5" customHeight="1" spans="9:9">
      <c r="I943" s="160"/>
    </row>
    <row r="944" ht="28.5" customHeight="1" spans="9:9">
      <c r="I944" s="160"/>
    </row>
    <row r="945" ht="28.5" customHeight="1" spans="9:9">
      <c r="I945" s="160"/>
    </row>
    <row r="946" ht="28.5" customHeight="1" spans="9:9">
      <c r="I946" s="160"/>
    </row>
    <row r="947" ht="28.5" customHeight="1" spans="9:9">
      <c r="I947" s="160"/>
    </row>
    <row r="948" ht="28.5" customHeight="1" spans="9:9">
      <c r="I948" s="160"/>
    </row>
    <row r="949" ht="28.5" customHeight="1" spans="9:9">
      <c r="I949" s="160"/>
    </row>
    <row r="950" ht="28.5" customHeight="1" spans="9:9">
      <c r="I950" s="160"/>
    </row>
    <row r="951" ht="28.5" customHeight="1" spans="9:9">
      <c r="I951" s="160"/>
    </row>
    <row r="952" ht="28.5" customHeight="1" spans="9:9">
      <c r="I952" s="160"/>
    </row>
    <row r="953" ht="28.5" customHeight="1" spans="9:9">
      <c r="I953" s="160"/>
    </row>
    <row r="954" ht="28.5" customHeight="1" spans="9:9">
      <c r="I954" s="160"/>
    </row>
    <row r="955" ht="28.5" customHeight="1" spans="9:9">
      <c r="I955" s="160"/>
    </row>
    <row r="956" ht="28.5" customHeight="1" spans="9:9">
      <c r="I956" s="160"/>
    </row>
    <row r="957" ht="28.5" customHeight="1" spans="9:9">
      <c r="I957" s="160"/>
    </row>
    <row r="958" ht="28.5" customHeight="1" spans="9:9">
      <c r="I958" s="160"/>
    </row>
    <row r="959" ht="28.5" customHeight="1" spans="9:9">
      <c r="I959" s="160"/>
    </row>
    <row r="960" ht="28.5" customHeight="1" spans="9:9">
      <c r="I960" s="160"/>
    </row>
    <row r="961" ht="28.5" customHeight="1" spans="9:9">
      <c r="I961" s="160"/>
    </row>
    <row r="962" ht="28.5" customHeight="1" spans="9:9">
      <c r="I962" s="160"/>
    </row>
    <row r="963" ht="28.5" customHeight="1" spans="9:9">
      <c r="I963" s="161"/>
    </row>
    <row r="964" ht="29.25" customHeight="1" spans="9:9">
      <c r="I964" s="175"/>
    </row>
    <row r="965" ht="29.25" customHeight="1" spans="9:9">
      <c r="I965" s="176"/>
    </row>
    <row r="966" ht="28.5" customHeight="1" spans="9:9">
      <c r="I966" s="155"/>
    </row>
    <row r="967" ht="28.5" customHeight="1" spans="9:9">
      <c r="I967" s="160"/>
    </row>
    <row r="968" ht="28.5" customHeight="1" spans="9:9">
      <c r="I968" s="160"/>
    </row>
    <row r="969" ht="28.5" customHeight="1" spans="9:9">
      <c r="I969" s="160"/>
    </row>
    <row r="970" ht="28.5" customHeight="1" spans="9:9">
      <c r="I970" s="160"/>
    </row>
    <row r="971" ht="28.5" customHeight="1" spans="9:9">
      <c r="I971" s="160"/>
    </row>
    <row r="972" ht="28.5" customHeight="1" spans="9:9">
      <c r="I972" s="160"/>
    </row>
    <row r="973" ht="28.5" customHeight="1" spans="9:9">
      <c r="I973" s="160"/>
    </row>
    <row r="974" ht="28.5" customHeight="1" spans="9:9">
      <c r="I974" s="160"/>
    </row>
    <row r="975" ht="28.5" customHeight="1" spans="9:9">
      <c r="I975" s="160"/>
    </row>
    <row r="976" ht="28.5" customHeight="1" spans="9:9">
      <c r="I976" s="160"/>
    </row>
    <row r="977" ht="28.5" customHeight="1" spans="9:9">
      <c r="I977" s="160"/>
    </row>
    <row r="978" ht="28.5" customHeight="1" spans="9:9">
      <c r="I978" s="160"/>
    </row>
    <row r="979" ht="28.5" customHeight="1" spans="9:9">
      <c r="I979" s="160"/>
    </row>
    <row r="980" ht="28.5" customHeight="1" spans="9:9">
      <c r="I980" s="160"/>
    </row>
    <row r="981" ht="28.5" customHeight="1" spans="9:9">
      <c r="I981" s="160"/>
    </row>
    <row r="982" ht="28.5" customHeight="1" spans="9:9">
      <c r="I982" s="160"/>
    </row>
    <row r="983" ht="28.5" customHeight="1" spans="9:9">
      <c r="I983" s="160"/>
    </row>
    <row r="984" ht="28.5" customHeight="1" spans="9:9">
      <c r="I984" s="160"/>
    </row>
    <row r="985" ht="28.5" customHeight="1" spans="9:9">
      <c r="I985" s="160"/>
    </row>
    <row r="986" ht="28.5" customHeight="1" spans="9:9">
      <c r="I986" s="160"/>
    </row>
    <row r="987" ht="28.5" customHeight="1" spans="9:9">
      <c r="I987" s="160"/>
    </row>
    <row r="988" ht="28.5" customHeight="1" spans="9:9">
      <c r="I988" s="160"/>
    </row>
    <row r="989" ht="28.5" customHeight="1" spans="9:9">
      <c r="I989" s="160"/>
    </row>
    <row r="990" ht="28.5" customHeight="1" spans="9:9">
      <c r="I990" s="160"/>
    </row>
    <row r="991" ht="28.5" customHeight="1" spans="9:9">
      <c r="I991" s="160"/>
    </row>
    <row r="992" ht="28.5" customHeight="1" spans="9:9">
      <c r="I992" s="160"/>
    </row>
    <row r="993" ht="28.5" customHeight="1" spans="9:9">
      <c r="I993" s="160"/>
    </row>
    <row r="994" ht="28.5" customHeight="1" spans="9:9">
      <c r="I994" s="160"/>
    </row>
    <row r="995" ht="28.5" customHeight="1" spans="9:9">
      <c r="I995" s="160"/>
    </row>
    <row r="996" ht="28.5" customHeight="1" spans="9:9">
      <c r="I996" s="160"/>
    </row>
    <row r="997" ht="28.5" customHeight="1" spans="9:9">
      <c r="I997" s="160"/>
    </row>
    <row r="998" ht="28.5" customHeight="1" spans="9:9">
      <c r="I998" s="160"/>
    </row>
    <row r="999" ht="28.5" customHeight="1" spans="9:9">
      <c r="I999" s="160"/>
    </row>
    <row r="1000" ht="28.5" customHeight="1" spans="9:9">
      <c r="I1000" s="160"/>
    </row>
    <row r="1001" ht="28.5" customHeight="1" spans="9:9">
      <c r="I1001" s="160"/>
    </row>
    <row r="1002" ht="28.5" customHeight="1" spans="9:9">
      <c r="I1002" s="160"/>
    </row>
    <row r="1003" ht="28.5" customHeight="1" spans="9:9">
      <c r="I1003" s="160"/>
    </row>
    <row r="1004" ht="28.5" customHeight="1" spans="9:9">
      <c r="I1004" s="160"/>
    </row>
    <row r="1005" ht="28.5" customHeight="1" spans="9:9">
      <c r="I1005" s="160"/>
    </row>
    <row r="1006" ht="28.5" customHeight="1" spans="9:9">
      <c r="I1006" s="160"/>
    </row>
    <row r="1007" ht="28.5" customHeight="1" spans="9:9">
      <c r="I1007" s="160"/>
    </row>
    <row r="1008" ht="28.5" customHeight="1" spans="9:9">
      <c r="I1008" s="160"/>
    </row>
    <row r="1009" ht="28.5" customHeight="1" spans="9:9">
      <c r="I1009" s="160"/>
    </row>
    <row r="1010" ht="28.5" customHeight="1" spans="9:9">
      <c r="I1010" s="160"/>
    </row>
    <row r="1011" ht="28.5" customHeight="1" spans="9:9">
      <c r="I1011" s="160"/>
    </row>
    <row r="1012" ht="28.5" customHeight="1" spans="9:9">
      <c r="I1012" s="160"/>
    </row>
    <row r="1013" ht="28.5" customHeight="1" spans="9:9">
      <c r="I1013" s="160"/>
    </row>
    <row r="1014" ht="28.5" customHeight="1" spans="9:9">
      <c r="I1014" s="160"/>
    </row>
    <row r="1015" ht="28.5" customHeight="1" spans="9:9">
      <c r="I1015" s="160"/>
    </row>
    <row r="1016" ht="28.5" customHeight="1" spans="9:9">
      <c r="I1016" s="160"/>
    </row>
    <row r="1017" ht="28.5" customHeight="1" spans="9:9">
      <c r="I1017" s="160"/>
    </row>
    <row r="1018" ht="28.5" customHeight="1" spans="9:9">
      <c r="I1018" s="160"/>
    </row>
    <row r="1019" ht="28.5" customHeight="1" spans="9:9">
      <c r="I1019" s="160"/>
    </row>
    <row r="1020" ht="28.5" customHeight="1" spans="9:9">
      <c r="I1020" s="160"/>
    </row>
    <row r="1021" ht="28.5" customHeight="1" spans="9:9">
      <c r="I1021" s="160"/>
    </row>
    <row r="1022" ht="28.5" customHeight="1" spans="9:9">
      <c r="I1022" s="160"/>
    </row>
    <row r="1023" ht="28.5" customHeight="1" spans="9:9">
      <c r="I1023" s="160"/>
    </row>
    <row r="1024" ht="28.5" customHeight="1" spans="9:9">
      <c r="I1024" s="160"/>
    </row>
    <row r="1025" ht="28.5" customHeight="1" spans="9:9">
      <c r="I1025" s="160"/>
    </row>
    <row r="1026" ht="28.5" customHeight="1" spans="9:9">
      <c r="I1026" s="160"/>
    </row>
    <row r="1027" ht="28.5" customHeight="1" spans="9:9">
      <c r="I1027" s="161"/>
    </row>
    <row r="1028" ht="29.25" customHeight="1" spans="9:9">
      <c r="I1028" s="175"/>
    </row>
    <row r="1029" ht="29.25" customHeight="1" spans="9:9">
      <c r="I1029" s="176"/>
    </row>
    <row r="1030" ht="28.5" customHeight="1" spans="9:9">
      <c r="I1030" s="155"/>
    </row>
    <row r="1031" ht="28.5" customHeight="1" spans="9:9">
      <c r="I1031" s="160"/>
    </row>
    <row r="1032" ht="28.5" customHeight="1" spans="9:9">
      <c r="I1032" s="160"/>
    </row>
    <row r="1033" ht="28.5" customHeight="1" spans="9:9">
      <c r="I1033" s="160"/>
    </row>
    <row r="1034" ht="28.5" customHeight="1" spans="9:9">
      <c r="I1034" s="160"/>
    </row>
    <row r="1035" ht="28.5" customHeight="1" spans="9:9">
      <c r="I1035" s="160"/>
    </row>
    <row r="1036" ht="28.5" customHeight="1" spans="9:9">
      <c r="I1036" s="160"/>
    </row>
    <row r="1037" ht="28.5" customHeight="1" spans="9:9">
      <c r="I1037" s="160"/>
    </row>
    <row r="1038" ht="28.5" customHeight="1" spans="9:9">
      <c r="I1038" s="160"/>
    </row>
    <row r="1039" ht="28.5" customHeight="1" spans="9:9">
      <c r="I1039" s="160"/>
    </row>
    <row r="1040" ht="28.5" customHeight="1" spans="9:9">
      <c r="I1040" s="160"/>
    </row>
    <row r="1041" ht="28.5" customHeight="1" spans="9:9">
      <c r="I1041" s="160"/>
    </row>
    <row r="1042" ht="28.5" customHeight="1" spans="9:9">
      <c r="I1042" s="160"/>
    </row>
    <row r="1043" ht="28.5" customHeight="1" spans="9:9">
      <c r="I1043" s="160"/>
    </row>
    <row r="1044" ht="28.5" customHeight="1" spans="9:9">
      <c r="I1044" s="160"/>
    </row>
    <row r="1045" ht="28.5" customHeight="1" spans="9:9">
      <c r="I1045" s="160"/>
    </row>
    <row r="1046" ht="28.5" customHeight="1" spans="9:9">
      <c r="I1046" s="160"/>
    </row>
    <row r="1047" ht="28.5" customHeight="1" spans="9:9">
      <c r="I1047" s="160"/>
    </row>
    <row r="1048" ht="28.5" customHeight="1" spans="9:9">
      <c r="I1048" s="160"/>
    </row>
    <row r="1049" ht="28.5" customHeight="1" spans="9:9">
      <c r="I1049" s="160"/>
    </row>
    <row r="1050" ht="28.5" customHeight="1" spans="9:9">
      <c r="I1050" s="160"/>
    </row>
    <row r="1051" ht="28.5" customHeight="1" spans="9:9">
      <c r="I1051" s="160"/>
    </row>
    <row r="1052" ht="28.5" customHeight="1" spans="9:9">
      <c r="I1052" s="160"/>
    </row>
    <row r="1053" ht="28.5" customHeight="1" spans="9:9">
      <c r="I1053" s="160"/>
    </row>
    <row r="1054" ht="28.5" customHeight="1" spans="9:9">
      <c r="I1054" s="160"/>
    </row>
    <row r="1055" ht="28.5" customHeight="1" spans="9:9">
      <c r="I1055" s="160"/>
    </row>
    <row r="1056" ht="28.5" customHeight="1" spans="9:9">
      <c r="I1056" s="160"/>
    </row>
    <row r="1057" ht="28.5" customHeight="1" spans="9:9">
      <c r="I1057" s="160"/>
    </row>
    <row r="1058" ht="28.5" customHeight="1" spans="9:9">
      <c r="I1058" s="160"/>
    </row>
    <row r="1059" ht="28.5" customHeight="1" spans="9:9">
      <c r="I1059" s="160"/>
    </row>
    <row r="1060" ht="28.5" customHeight="1" spans="9:9">
      <c r="I1060" s="160"/>
    </row>
    <row r="1061" ht="28.5" customHeight="1" spans="9:9">
      <c r="I1061" s="160"/>
    </row>
    <row r="1062" ht="28.5" customHeight="1" spans="9:9">
      <c r="I1062" s="160"/>
    </row>
    <row r="1063" ht="28.5" customHeight="1" spans="9:9">
      <c r="I1063" s="160"/>
    </row>
    <row r="1064" ht="28.5" customHeight="1" spans="9:9">
      <c r="I1064" s="160"/>
    </row>
    <row r="1065" ht="28.5" customHeight="1" spans="9:9">
      <c r="I1065" s="160"/>
    </row>
    <row r="1066" ht="28.5" customHeight="1" spans="9:9">
      <c r="I1066" s="160"/>
    </row>
    <row r="1067" ht="28.5" customHeight="1" spans="9:9">
      <c r="I1067" s="160"/>
    </row>
    <row r="1068" ht="28.5" customHeight="1" spans="9:9">
      <c r="I1068" s="160"/>
    </row>
    <row r="1069" ht="28.5" customHeight="1" spans="9:9">
      <c r="I1069" s="160"/>
    </row>
    <row r="1070" ht="28.5" customHeight="1" spans="9:9">
      <c r="I1070" s="160"/>
    </row>
    <row r="1071" ht="28.5" customHeight="1" spans="9:9">
      <c r="I1071" s="160"/>
    </row>
    <row r="1072" ht="28.5" customHeight="1" spans="9:9">
      <c r="I1072" s="160"/>
    </row>
    <row r="1073" ht="28.5" customHeight="1" spans="9:9">
      <c r="I1073" s="160"/>
    </row>
    <row r="1074" ht="28.5" customHeight="1" spans="9:9">
      <c r="I1074" s="160"/>
    </row>
    <row r="1075" ht="28.5" customHeight="1" spans="9:9">
      <c r="I1075" s="160"/>
    </row>
    <row r="1076" ht="28.5" customHeight="1" spans="9:9">
      <c r="I1076" s="160"/>
    </row>
    <row r="1077" ht="28.5" customHeight="1" spans="9:9">
      <c r="I1077" s="160"/>
    </row>
    <row r="1078" ht="28.5" customHeight="1" spans="9:9">
      <c r="I1078" s="160"/>
    </row>
    <row r="1079" ht="28.5" customHeight="1" spans="9:9">
      <c r="I1079" s="160"/>
    </row>
    <row r="1080" ht="28.5" customHeight="1" spans="9:9">
      <c r="I1080" s="160"/>
    </row>
    <row r="1081" ht="28.5" customHeight="1" spans="9:9">
      <c r="I1081" s="160"/>
    </row>
    <row r="1082" ht="28.5" customHeight="1" spans="9:9">
      <c r="I1082" s="160"/>
    </row>
    <row r="1083" ht="28.5" customHeight="1" spans="9:9">
      <c r="I1083" s="160"/>
    </row>
    <row r="1084" ht="28.5" customHeight="1" spans="9:9">
      <c r="I1084" s="160"/>
    </row>
    <row r="1085" ht="28.5" customHeight="1" spans="9:9">
      <c r="I1085" s="160"/>
    </row>
    <row r="1086" ht="28.5" customHeight="1" spans="9:9">
      <c r="I1086" s="160"/>
    </row>
    <row r="1087" ht="28.5" customHeight="1" spans="9:9">
      <c r="I1087" s="160"/>
    </row>
    <row r="1088" ht="28.5" customHeight="1" spans="9:9">
      <c r="I1088" s="160"/>
    </row>
    <row r="1089" ht="28.5" customHeight="1" spans="9:9">
      <c r="I1089" s="160"/>
    </row>
    <row r="1090" ht="28.5" customHeight="1" spans="9:9">
      <c r="I1090" s="160"/>
    </row>
    <row r="1091" ht="28.5" customHeight="1" spans="9:9">
      <c r="I1091" s="161"/>
    </row>
    <row r="1092" ht="29.25" customHeight="1" spans="9:9">
      <c r="I1092" s="175"/>
    </row>
    <row r="1093" ht="29.25" customHeight="1" spans="9:9">
      <c r="I1093" s="176"/>
    </row>
    <row r="1094" ht="28.5" customHeight="1" spans="9:9">
      <c r="I1094" s="155"/>
    </row>
    <row r="1095" ht="28.5" customHeight="1" spans="9:9">
      <c r="I1095" s="160"/>
    </row>
    <row r="1096" ht="28.5" customHeight="1" spans="9:9">
      <c r="I1096" s="160"/>
    </row>
    <row r="1097" ht="28.5" customHeight="1" spans="9:9">
      <c r="I1097" s="160"/>
    </row>
    <row r="1098" ht="28.5" customHeight="1" spans="9:9">
      <c r="I1098" s="160"/>
    </row>
    <row r="1099" ht="28.5" customHeight="1" spans="9:9">
      <c r="I1099" s="160"/>
    </row>
    <row r="1100" ht="28.5" customHeight="1" spans="9:9">
      <c r="I1100" s="160"/>
    </row>
    <row r="1101" ht="28.5" customHeight="1" spans="9:9">
      <c r="I1101" s="160"/>
    </row>
    <row r="1102" ht="28.5" customHeight="1" spans="9:9">
      <c r="I1102" s="160"/>
    </row>
    <row r="1103" ht="28.5" customHeight="1" spans="9:9">
      <c r="I1103" s="160"/>
    </row>
    <row r="1104" ht="28.5" customHeight="1" spans="9:9">
      <c r="I1104" s="160"/>
    </row>
    <row r="1105" ht="28.5" customHeight="1" spans="9:9">
      <c r="I1105" s="160"/>
    </row>
    <row r="1106" ht="28.5" customHeight="1" spans="9:9">
      <c r="I1106" s="160"/>
    </row>
    <row r="1107" ht="28.5" customHeight="1" spans="9:9">
      <c r="I1107" s="160"/>
    </row>
    <row r="1108" ht="28.5" customHeight="1" spans="9:9">
      <c r="I1108" s="160"/>
    </row>
    <row r="1109" ht="28.5" customHeight="1" spans="9:9">
      <c r="I1109" s="160"/>
    </row>
    <row r="1110" ht="28.5" customHeight="1" spans="9:9">
      <c r="I1110" s="160"/>
    </row>
    <row r="1111" ht="28.5" customHeight="1" spans="9:9">
      <c r="I1111" s="160"/>
    </row>
    <row r="1112" ht="28.5" customHeight="1" spans="9:9">
      <c r="I1112" s="160"/>
    </row>
    <row r="1113" ht="28.5" customHeight="1" spans="9:9">
      <c r="I1113" s="160"/>
    </row>
    <row r="1114" ht="28.5" customHeight="1" spans="9:9">
      <c r="I1114" s="160"/>
    </row>
    <row r="1115" ht="28.5" customHeight="1" spans="9:9">
      <c r="I1115" s="160"/>
    </row>
    <row r="1116" ht="28.5" customHeight="1" spans="9:9">
      <c r="I1116" s="160"/>
    </row>
    <row r="1117" ht="28.5" customHeight="1" spans="9:9">
      <c r="I1117" s="160"/>
    </row>
    <row r="1118" ht="28.5" customHeight="1" spans="9:9">
      <c r="I1118" s="160"/>
    </row>
    <row r="1119" ht="28.5" customHeight="1" spans="9:9">
      <c r="I1119" s="160"/>
    </row>
    <row r="1120" ht="28.5" customHeight="1" spans="9:9">
      <c r="I1120" s="160"/>
    </row>
    <row r="1121" ht="28.5" customHeight="1" spans="9:9">
      <c r="I1121" s="160"/>
    </row>
    <row r="1122" ht="28.5" customHeight="1" spans="9:9">
      <c r="I1122" s="160"/>
    </row>
    <row r="1123" ht="28.5" customHeight="1" spans="9:9">
      <c r="I1123" s="160"/>
    </row>
    <row r="1124" ht="28.5" customHeight="1" spans="9:9">
      <c r="I1124" s="160"/>
    </row>
    <row r="1125" ht="28.5" customHeight="1" spans="9:9">
      <c r="I1125" s="160"/>
    </row>
    <row r="1126" ht="28.5" customHeight="1" spans="9:9">
      <c r="I1126" s="160"/>
    </row>
    <row r="1127" ht="28.5" customHeight="1" spans="9:9">
      <c r="I1127" s="160"/>
    </row>
    <row r="1128" ht="28.5" customHeight="1" spans="9:9">
      <c r="I1128" s="160"/>
    </row>
    <row r="1129" ht="28.5" customHeight="1" spans="9:9">
      <c r="I1129" s="160"/>
    </row>
    <row r="1130" ht="28.5" customHeight="1" spans="9:9">
      <c r="I1130" s="160"/>
    </row>
    <row r="1131" ht="28.5" customHeight="1" spans="9:9">
      <c r="I1131" s="160"/>
    </row>
    <row r="1132" ht="28.5" customHeight="1" spans="9:9">
      <c r="I1132" s="160"/>
    </row>
    <row r="1133" ht="28.5" customHeight="1" spans="9:9">
      <c r="I1133" s="160"/>
    </row>
    <row r="1134" ht="28.5" customHeight="1" spans="9:9">
      <c r="I1134" s="160"/>
    </row>
    <row r="1135" ht="28.5" customHeight="1" spans="9:9">
      <c r="I1135" s="160"/>
    </row>
    <row r="1136" ht="28.5" customHeight="1" spans="9:9">
      <c r="I1136" s="160"/>
    </row>
    <row r="1137" ht="28.5" customHeight="1" spans="9:9">
      <c r="I1137" s="160"/>
    </row>
    <row r="1138" ht="28.5" customHeight="1" spans="9:9">
      <c r="I1138" s="160"/>
    </row>
    <row r="1139" ht="28.5" customHeight="1" spans="9:9">
      <c r="I1139" s="160"/>
    </row>
    <row r="1140" ht="28.5" customHeight="1" spans="9:9">
      <c r="I1140" s="160"/>
    </row>
    <row r="1141" ht="28.5" customHeight="1" spans="9:9">
      <c r="I1141" s="160"/>
    </row>
    <row r="1142" ht="28.5" customHeight="1" spans="9:9">
      <c r="I1142" s="160"/>
    </row>
    <row r="1143" ht="28.5" customHeight="1" spans="9:9">
      <c r="I1143" s="160"/>
    </row>
    <row r="1144" ht="28.5" customHeight="1" spans="9:9">
      <c r="I1144" s="160"/>
    </row>
    <row r="1145" ht="28.5" customHeight="1" spans="9:9">
      <c r="I1145" s="160"/>
    </row>
    <row r="1146" ht="28.5" customHeight="1" spans="9:9">
      <c r="I1146" s="160"/>
    </row>
    <row r="1147" ht="28.5" customHeight="1" spans="9:9">
      <c r="I1147" s="160"/>
    </row>
    <row r="1148" ht="28.5" customHeight="1" spans="9:9">
      <c r="I1148" s="160"/>
    </row>
    <row r="1149" ht="28.5" customHeight="1" spans="9:9">
      <c r="I1149" s="160"/>
    </row>
    <row r="1150" ht="28.5" customHeight="1" spans="9:9">
      <c r="I1150" s="160"/>
    </row>
    <row r="1151" ht="28.5" customHeight="1" spans="9:9">
      <c r="I1151" s="160"/>
    </row>
    <row r="1152" ht="28.5" customHeight="1" spans="9:9">
      <c r="I1152" s="160"/>
    </row>
    <row r="1153" ht="28.5" customHeight="1" spans="9:9">
      <c r="I1153" s="160"/>
    </row>
    <row r="1154" ht="28.5" customHeight="1" spans="9:9">
      <c r="I1154" s="160"/>
    </row>
    <row r="1155" ht="28.5" customHeight="1" spans="9:9">
      <c r="I1155" s="161"/>
    </row>
    <row r="1156" ht="29.25" customHeight="1" spans="9:9">
      <c r="I1156" s="175"/>
    </row>
    <row r="1157" ht="29.25" customHeight="1" spans="9:9">
      <c r="I1157" s="176"/>
    </row>
    <row r="1158" ht="28.5" customHeight="1" spans="9:9">
      <c r="I1158" s="155"/>
    </row>
    <row r="1159" ht="28.5" customHeight="1" spans="9:9">
      <c r="I1159" s="160"/>
    </row>
    <row r="1160" ht="28.5" customHeight="1" spans="9:9">
      <c r="I1160" s="160"/>
    </row>
    <row r="1161" ht="28.5" customHeight="1" spans="9:9">
      <c r="I1161" s="160"/>
    </row>
    <row r="1162" ht="28.5" customHeight="1" spans="9:9">
      <c r="I1162" s="160"/>
    </row>
    <row r="1163" ht="28.5" customHeight="1" spans="9:9">
      <c r="I1163" s="160"/>
    </row>
    <row r="1164" ht="28.5" customHeight="1" spans="9:9">
      <c r="I1164" s="160"/>
    </row>
    <row r="1165" ht="28.5" customHeight="1" spans="9:9">
      <c r="I1165" s="160"/>
    </row>
    <row r="1166" ht="28.5" customHeight="1" spans="9:9">
      <c r="I1166" s="160"/>
    </row>
    <row r="1167" ht="28.5" customHeight="1" spans="9:9">
      <c r="I1167" s="160"/>
    </row>
    <row r="1168" ht="28.5" customHeight="1" spans="9:9">
      <c r="I1168" s="160"/>
    </row>
    <row r="1169" ht="28.5" customHeight="1" spans="9:9">
      <c r="I1169" s="160"/>
    </row>
    <row r="1170" ht="28.5" customHeight="1" spans="9:9">
      <c r="I1170" s="160"/>
    </row>
    <row r="1171" ht="28.5" customHeight="1" spans="9:9">
      <c r="I1171" s="160"/>
    </row>
    <row r="1172" ht="28.5" customHeight="1" spans="9:9">
      <c r="I1172" s="160"/>
    </row>
    <row r="1173" ht="28.5" customHeight="1" spans="9:9">
      <c r="I1173" s="160"/>
    </row>
    <row r="1174" ht="28.5" customHeight="1" spans="9:9">
      <c r="I1174" s="160"/>
    </row>
    <row r="1175" ht="28.5" customHeight="1" spans="9:9">
      <c r="I1175" s="160"/>
    </row>
    <row r="1176" ht="28.5" customHeight="1" spans="9:9">
      <c r="I1176" s="160"/>
    </row>
    <row r="1177" ht="28.5" customHeight="1" spans="9:9">
      <c r="I1177" s="160"/>
    </row>
    <row r="1178" ht="28.5" customHeight="1" spans="9:9">
      <c r="I1178" s="160"/>
    </row>
    <row r="1179" ht="28.5" customHeight="1" spans="9:9">
      <c r="I1179" s="160"/>
    </row>
    <row r="1180" ht="28.5" customHeight="1" spans="9:9">
      <c r="I1180" s="160"/>
    </row>
    <row r="1181" ht="28.5" customHeight="1" spans="9:9">
      <c r="I1181" s="160"/>
    </row>
    <row r="1182" ht="28.5" customHeight="1" spans="9:9">
      <c r="I1182" s="160"/>
    </row>
    <row r="1183" ht="28.5" customHeight="1" spans="9:9">
      <c r="I1183" s="160"/>
    </row>
    <row r="1184" ht="28.5" customHeight="1" spans="9:9">
      <c r="I1184" s="160"/>
    </row>
    <row r="1185" ht="28.5" customHeight="1" spans="9:9">
      <c r="I1185" s="160"/>
    </row>
    <row r="1186" ht="28.5" customHeight="1" spans="9:9">
      <c r="I1186" s="160"/>
    </row>
    <row r="1187" ht="28.5" customHeight="1" spans="9:9">
      <c r="I1187" s="160"/>
    </row>
    <row r="1188" ht="28.5" customHeight="1" spans="9:9">
      <c r="I1188" s="160"/>
    </row>
    <row r="1189" ht="28.5" customHeight="1" spans="9:9">
      <c r="I1189" s="160"/>
    </row>
    <row r="1190" ht="28.5" customHeight="1" spans="9:9">
      <c r="I1190" s="160"/>
    </row>
    <row r="1191" ht="28.5" customHeight="1" spans="9:9">
      <c r="I1191" s="160"/>
    </row>
    <row r="1192" ht="28.5" customHeight="1" spans="9:9">
      <c r="I1192" s="160"/>
    </row>
    <row r="1193" ht="28.5" customHeight="1" spans="9:9">
      <c r="I1193" s="160"/>
    </row>
    <row r="1194" ht="28.5" customHeight="1" spans="9:9">
      <c r="I1194" s="160"/>
    </row>
    <row r="1195" ht="28.5" customHeight="1" spans="9:9">
      <c r="I1195" s="160"/>
    </row>
    <row r="1196" ht="28.5" customHeight="1" spans="9:9">
      <c r="I1196" s="160"/>
    </row>
    <row r="1197" ht="28.5" customHeight="1" spans="9:9">
      <c r="I1197" s="160"/>
    </row>
    <row r="1198" ht="28.5" customHeight="1" spans="9:9">
      <c r="I1198" s="160"/>
    </row>
    <row r="1199" ht="28.5" customHeight="1" spans="9:9">
      <c r="I1199" s="160"/>
    </row>
    <row r="1200" ht="28.5" customHeight="1" spans="9:9">
      <c r="I1200" s="160"/>
    </row>
    <row r="1201" ht="28.5" customHeight="1" spans="9:9">
      <c r="I1201" s="160"/>
    </row>
    <row r="1202" ht="28.5" customHeight="1" spans="9:9">
      <c r="I1202" s="160"/>
    </row>
    <row r="1203" ht="28.5" customHeight="1" spans="9:9">
      <c r="I1203" s="160"/>
    </row>
    <row r="1204" ht="28.5" customHeight="1" spans="9:9">
      <c r="I1204" s="160"/>
    </row>
    <row r="1205" ht="28.5" customHeight="1" spans="9:9">
      <c r="I1205" s="160"/>
    </row>
    <row r="1206" ht="28.5" customHeight="1" spans="9:9">
      <c r="I1206" s="160"/>
    </row>
    <row r="1207" ht="28.5" customHeight="1" spans="9:9">
      <c r="I1207" s="160"/>
    </row>
    <row r="1208" ht="28.5" customHeight="1" spans="9:9">
      <c r="I1208" s="160"/>
    </row>
    <row r="1209" ht="28.5" customHeight="1" spans="9:9">
      <c r="I1209" s="160"/>
    </row>
    <row r="1210" ht="28.5" customHeight="1" spans="9:9">
      <c r="I1210" s="160"/>
    </row>
    <row r="1211" ht="28.5" customHeight="1" spans="9:9">
      <c r="I1211" s="160"/>
    </row>
    <row r="1212" ht="28.5" customHeight="1" spans="9:9">
      <c r="I1212" s="160"/>
    </row>
    <row r="1213" ht="28.5" customHeight="1" spans="9:9">
      <c r="I1213" s="160"/>
    </row>
    <row r="1214" ht="28.5" customHeight="1" spans="9:9">
      <c r="I1214" s="160"/>
    </row>
    <row r="1215" ht="28.5" customHeight="1" spans="9:9">
      <c r="I1215" s="160"/>
    </row>
    <row r="1216" ht="28.5" customHeight="1" spans="9:9">
      <c r="I1216" s="160"/>
    </row>
    <row r="1217" ht="28.5" customHeight="1" spans="9:9">
      <c r="I1217" s="160"/>
    </row>
    <row r="1218" ht="28.5" customHeight="1" spans="9:9">
      <c r="I1218" s="160"/>
    </row>
    <row r="1219" ht="28.5" customHeight="1" spans="9:9">
      <c r="I1219" s="161"/>
    </row>
    <row r="1220" ht="29.25" customHeight="1" spans="9:9">
      <c r="I1220" s="175"/>
    </row>
    <row r="1221" ht="29.25" customHeight="1" spans="9:9">
      <c r="I1221" s="176"/>
    </row>
    <row r="1222" ht="28.5" customHeight="1" spans="9:9">
      <c r="I1222" s="155"/>
    </row>
    <row r="1223" ht="28.5" customHeight="1" spans="9:9">
      <c r="I1223" s="160"/>
    </row>
    <row r="1224" ht="28.5" customHeight="1" spans="9:9">
      <c r="I1224" s="160"/>
    </row>
    <row r="1225" ht="28.5" customHeight="1" spans="9:9">
      <c r="I1225" s="160"/>
    </row>
    <row r="1226" ht="28.5" customHeight="1" spans="9:9">
      <c r="I1226" s="160"/>
    </row>
    <row r="1227" ht="28.5" customHeight="1" spans="9:9">
      <c r="I1227" s="160"/>
    </row>
    <row r="1228" ht="28.5" customHeight="1" spans="9:9">
      <c r="I1228" s="160"/>
    </row>
    <row r="1229" ht="28.5" customHeight="1" spans="9:9">
      <c r="I1229" s="160"/>
    </row>
    <row r="1230" ht="28.5" customHeight="1" spans="9:9">
      <c r="I1230" s="160"/>
    </row>
    <row r="1231" ht="28.5" customHeight="1" spans="9:9">
      <c r="I1231" s="160"/>
    </row>
    <row r="1232" ht="28.5" customHeight="1" spans="9:9">
      <c r="I1232" s="160"/>
    </row>
    <row r="1233" ht="28.5" customHeight="1" spans="9:9">
      <c r="I1233" s="160"/>
    </row>
    <row r="1234" ht="28.5" customHeight="1" spans="9:9">
      <c r="I1234" s="160"/>
    </row>
    <row r="1235" ht="28.5" customHeight="1" spans="9:9">
      <c r="I1235" s="160"/>
    </row>
    <row r="1236" ht="28.5" customHeight="1" spans="9:9">
      <c r="I1236" s="160"/>
    </row>
    <row r="1237" ht="28.5" customHeight="1" spans="9:9">
      <c r="I1237" s="160"/>
    </row>
    <row r="1238" ht="28.5" customHeight="1" spans="9:9">
      <c r="I1238" s="160"/>
    </row>
    <row r="1239" ht="28.5" customHeight="1" spans="9:9">
      <c r="I1239" s="160"/>
    </row>
    <row r="1240" ht="28.5" customHeight="1" spans="9:9">
      <c r="I1240" s="160"/>
    </row>
    <row r="1241" ht="28.5" customHeight="1" spans="9:9">
      <c r="I1241" s="160"/>
    </row>
    <row r="1242" ht="28.5" customHeight="1" spans="9:9">
      <c r="I1242" s="160"/>
    </row>
    <row r="1243" ht="28.5" customHeight="1" spans="9:9">
      <c r="I1243" s="160"/>
    </row>
    <row r="1244" ht="28.5" customHeight="1" spans="9:9">
      <c r="I1244" s="160"/>
    </row>
    <row r="1245" ht="28.5" customHeight="1" spans="9:9">
      <c r="I1245" s="160"/>
    </row>
    <row r="1246" ht="28.5" customHeight="1" spans="9:9">
      <c r="I1246" s="160"/>
    </row>
    <row r="1247" ht="28.5" customHeight="1" spans="9:9">
      <c r="I1247" s="160"/>
    </row>
    <row r="1248" ht="28.5" customHeight="1" spans="9:9">
      <c r="I1248" s="160"/>
    </row>
    <row r="1249" ht="28.5" customHeight="1" spans="9:9">
      <c r="I1249" s="160"/>
    </row>
    <row r="1250" ht="28.5" customHeight="1" spans="9:9">
      <c r="I1250" s="160"/>
    </row>
    <row r="1251" ht="28.5" customHeight="1" spans="9:9">
      <c r="I1251" s="160"/>
    </row>
    <row r="1252" ht="28.5" customHeight="1" spans="9:9">
      <c r="I1252" s="160"/>
    </row>
    <row r="1253" ht="28.5" customHeight="1" spans="9:9">
      <c r="I1253" s="160"/>
    </row>
    <row r="1254" ht="28.5" customHeight="1" spans="9:9">
      <c r="I1254" s="160"/>
    </row>
    <row r="1255" ht="28.5" customHeight="1" spans="9:9">
      <c r="I1255" s="160"/>
    </row>
    <row r="1256" ht="28.5" customHeight="1" spans="9:9">
      <c r="I1256" s="160"/>
    </row>
    <row r="1257" ht="28.5" customHeight="1" spans="9:9">
      <c r="I1257" s="160"/>
    </row>
    <row r="1258" ht="28.5" customHeight="1" spans="9:9">
      <c r="I1258" s="160"/>
    </row>
    <row r="1259" ht="28.5" customHeight="1" spans="9:9">
      <c r="I1259" s="160"/>
    </row>
    <row r="1260" ht="28.5" customHeight="1" spans="9:9">
      <c r="I1260" s="160"/>
    </row>
    <row r="1261" ht="28.5" customHeight="1" spans="9:9">
      <c r="I1261" s="160"/>
    </row>
    <row r="1262" ht="28.5" customHeight="1" spans="9:9">
      <c r="I1262" s="160"/>
    </row>
    <row r="1263" ht="28.5" customHeight="1" spans="9:9">
      <c r="I1263" s="160"/>
    </row>
    <row r="1264" ht="28.5" customHeight="1" spans="9:9">
      <c r="I1264" s="160"/>
    </row>
    <row r="1265" ht="28.5" customHeight="1" spans="9:9">
      <c r="I1265" s="160"/>
    </row>
    <row r="1266" ht="28.5" customHeight="1" spans="9:9">
      <c r="I1266" s="160"/>
    </row>
    <row r="1267" ht="28.5" customHeight="1" spans="9:9">
      <c r="I1267" s="160"/>
    </row>
    <row r="1268" ht="28.5" customHeight="1" spans="9:9">
      <c r="I1268" s="160"/>
    </row>
    <row r="1269" ht="28.5" customHeight="1" spans="9:9">
      <c r="I1269" s="160"/>
    </row>
    <row r="1270" ht="28.5" customHeight="1" spans="9:9">
      <c r="I1270" s="160"/>
    </row>
    <row r="1271" ht="28.5" customHeight="1" spans="9:9">
      <c r="I1271" s="160"/>
    </row>
    <row r="1272" ht="28.5" customHeight="1" spans="9:9">
      <c r="I1272" s="160"/>
    </row>
    <row r="1273" ht="28.5" customHeight="1" spans="9:9">
      <c r="I1273" s="160"/>
    </row>
    <row r="1274" ht="28.5" customHeight="1" spans="9:9">
      <c r="I1274" s="160"/>
    </row>
    <row r="1275" ht="28.5" customHeight="1" spans="9:9">
      <c r="I1275" s="160"/>
    </row>
    <row r="1276" ht="28.5" customHeight="1" spans="9:9">
      <c r="I1276" s="160"/>
    </row>
    <row r="1277" ht="28.5" customHeight="1" spans="9:9">
      <c r="I1277" s="160"/>
    </row>
    <row r="1278" ht="28.5" customHeight="1" spans="9:9">
      <c r="I1278" s="160"/>
    </row>
    <row r="1279" ht="28.5" customHeight="1" spans="9:9">
      <c r="I1279" s="160"/>
    </row>
    <row r="1280" ht="28.5" customHeight="1" spans="9:9">
      <c r="I1280" s="160"/>
    </row>
    <row r="1281" ht="28.5" customHeight="1" spans="9:9">
      <c r="I1281" s="160"/>
    </row>
    <row r="1282" ht="28.5" customHeight="1" spans="9:9">
      <c r="I1282" s="160"/>
    </row>
    <row r="1283" ht="28.5" customHeight="1" spans="9:9">
      <c r="I1283" s="161"/>
    </row>
    <row r="1284" ht="29.25" customHeight="1" spans="9:9">
      <c r="I1284" s="175"/>
    </row>
    <row r="1285" ht="29.25" customHeight="1" spans="9:9">
      <c r="I1285" s="176"/>
    </row>
    <row r="1286" ht="28.5" customHeight="1" spans="9:9">
      <c r="I1286" s="155"/>
    </row>
    <row r="1287" ht="28.5" customHeight="1" spans="9:9">
      <c r="I1287" s="160"/>
    </row>
    <row r="1288" ht="28.5" customHeight="1" spans="9:9">
      <c r="I1288" s="160"/>
    </row>
    <row r="1289" ht="28.5" customHeight="1" spans="9:9">
      <c r="I1289" s="160"/>
    </row>
    <row r="1290" ht="28.5" customHeight="1" spans="9:9">
      <c r="I1290" s="160"/>
    </row>
    <row r="1291" ht="28.5" customHeight="1" spans="9:9">
      <c r="I1291" s="160"/>
    </row>
    <row r="1292" ht="28.5" customHeight="1" spans="9:9">
      <c r="I1292" s="160"/>
    </row>
    <row r="1293" ht="28.5" customHeight="1" spans="9:9">
      <c r="I1293" s="160"/>
    </row>
    <row r="1294" ht="28.5" customHeight="1" spans="9:9">
      <c r="I1294" s="160"/>
    </row>
    <row r="1295" ht="28.5" customHeight="1" spans="9:9">
      <c r="I1295" s="160"/>
    </row>
    <row r="1296" ht="28.5" customHeight="1" spans="9:9">
      <c r="I1296" s="160"/>
    </row>
    <row r="1297" ht="28.5" customHeight="1" spans="9:9">
      <c r="I1297" s="160"/>
    </row>
    <row r="1298" ht="28.5" customHeight="1" spans="9:9">
      <c r="I1298" s="160"/>
    </row>
    <row r="1299" ht="28.5" customHeight="1" spans="9:9">
      <c r="I1299" s="160"/>
    </row>
    <row r="1300" ht="28.5" customHeight="1" spans="9:9">
      <c r="I1300" s="160"/>
    </row>
    <row r="1301" ht="28.5" customHeight="1" spans="9:9">
      <c r="I1301" s="160"/>
    </row>
    <row r="1302" ht="28.5" customHeight="1" spans="9:9">
      <c r="I1302" s="160"/>
    </row>
    <row r="1303" ht="28.5" customHeight="1" spans="9:9">
      <c r="I1303" s="160"/>
    </row>
    <row r="1304" ht="28.5" customHeight="1" spans="9:9">
      <c r="I1304" s="160"/>
    </row>
    <row r="1305" ht="28.5" customHeight="1" spans="9:9">
      <c r="I1305" s="160"/>
    </row>
    <row r="1306" ht="28.5" customHeight="1" spans="9:9">
      <c r="I1306" s="160"/>
    </row>
    <row r="1307" ht="28.5" customHeight="1" spans="9:9">
      <c r="I1307" s="160"/>
    </row>
    <row r="1308" ht="28.5" customHeight="1" spans="9:9">
      <c r="I1308" s="160"/>
    </row>
    <row r="1309" ht="28.5" customHeight="1" spans="9:9">
      <c r="I1309" s="160"/>
    </row>
    <row r="1310" ht="28.5" customHeight="1" spans="9:9">
      <c r="I1310" s="160"/>
    </row>
    <row r="1311" ht="28.5" customHeight="1" spans="9:9">
      <c r="I1311" s="160"/>
    </row>
    <row r="1312" ht="28.5" customHeight="1" spans="9:9">
      <c r="I1312" s="160"/>
    </row>
    <row r="1313" ht="28.5" customHeight="1" spans="9:9">
      <c r="I1313" s="160"/>
    </row>
    <row r="1314" ht="28.5" customHeight="1" spans="9:9">
      <c r="I1314" s="160"/>
    </row>
    <row r="1315" ht="28.5" customHeight="1" spans="9:9">
      <c r="I1315" s="160"/>
    </row>
    <row r="1316" ht="28.5" customHeight="1" spans="9:9">
      <c r="I1316" s="160"/>
    </row>
    <row r="1317" ht="28.5" customHeight="1" spans="9:9">
      <c r="I1317" s="160"/>
    </row>
    <row r="1318" ht="28.5" customHeight="1" spans="9:9">
      <c r="I1318" s="160"/>
    </row>
    <row r="1319" ht="28.5" customHeight="1" spans="9:9">
      <c r="I1319" s="160"/>
    </row>
    <row r="1320" ht="28.5" customHeight="1" spans="9:9">
      <c r="I1320" s="160"/>
    </row>
    <row r="1321" ht="28.5" customHeight="1" spans="9:9">
      <c r="I1321" s="160"/>
    </row>
    <row r="1322" ht="28.5" customHeight="1" spans="9:9">
      <c r="I1322" s="160"/>
    </row>
    <row r="1323" ht="28.5" customHeight="1" spans="9:9">
      <c r="I1323" s="160"/>
    </row>
    <row r="1324" ht="28.5" customHeight="1" spans="9:9">
      <c r="I1324" s="160"/>
    </row>
    <row r="1325" ht="28.5" customHeight="1" spans="9:9">
      <c r="I1325" s="160"/>
    </row>
    <row r="1326" ht="28.5" customHeight="1" spans="9:9">
      <c r="I1326" s="160"/>
    </row>
    <row r="1327" ht="28.5" customHeight="1" spans="9:9">
      <c r="I1327" s="160"/>
    </row>
    <row r="1328" ht="28.5" customHeight="1" spans="9:9">
      <c r="I1328" s="160"/>
    </row>
    <row r="1329" ht="28.5" customHeight="1" spans="9:9">
      <c r="I1329" s="160"/>
    </row>
    <row r="1330" ht="28.5" customHeight="1" spans="9:9">
      <c r="I1330" s="160"/>
    </row>
    <row r="1331" ht="28.5" customHeight="1" spans="9:9">
      <c r="I1331" s="160"/>
    </row>
    <row r="1332" ht="28.5" customHeight="1" spans="9:9">
      <c r="I1332" s="160"/>
    </row>
    <row r="1333" ht="28.5" customHeight="1" spans="9:9">
      <c r="I1333" s="160"/>
    </row>
    <row r="1334" ht="28.5" customHeight="1" spans="9:9">
      <c r="I1334" s="160"/>
    </row>
    <row r="1335" ht="28.5" customHeight="1" spans="9:9">
      <c r="I1335" s="160"/>
    </row>
    <row r="1336" ht="28.5" customHeight="1" spans="9:9">
      <c r="I1336" s="160"/>
    </row>
    <row r="1337" ht="28.5" customHeight="1" spans="9:9">
      <c r="I1337" s="160"/>
    </row>
    <row r="1338" ht="28.5" customHeight="1" spans="9:9">
      <c r="I1338" s="160"/>
    </row>
    <row r="1339" ht="28.5" customHeight="1" spans="9:9">
      <c r="I1339" s="160"/>
    </row>
    <row r="1340" ht="28.5" customHeight="1" spans="9:9">
      <c r="I1340" s="160"/>
    </row>
    <row r="1341" ht="28.5" customHeight="1" spans="9:9">
      <c r="I1341" s="160"/>
    </row>
    <row r="1342" ht="28.5" customHeight="1" spans="9:9">
      <c r="I1342" s="160"/>
    </row>
    <row r="1343" ht="28.5" customHeight="1" spans="9:9">
      <c r="I1343" s="160"/>
    </row>
    <row r="1344" ht="28.5" customHeight="1" spans="9:9">
      <c r="I1344" s="160"/>
    </row>
    <row r="1345" ht="28.5" customHeight="1" spans="9:9">
      <c r="I1345" s="160"/>
    </row>
    <row r="1346" ht="28.5" customHeight="1" spans="9:9">
      <c r="I1346" s="160"/>
    </row>
    <row r="1347" ht="28.5" customHeight="1" spans="9:9">
      <c r="I1347" s="161"/>
    </row>
    <row r="1348" ht="29.25" customHeight="1" spans="9:9">
      <c r="I1348" s="175"/>
    </row>
    <row r="1349" ht="29.25" customHeight="1" spans="9:9">
      <c r="I1349" s="176"/>
    </row>
    <row r="1350" ht="28.5" customHeight="1" spans="9:9">
      <c r="I1350" s="155"/>
    </row>
    <row r="1351" ht="28.5" customHeight="1" spans="9:9">
      <c r="I1351" s="160"/>
    </row>
    <row r="1352" ht="28.5" customHeight="1" spans="9:9">
      <c r="I1352" s="160"/>
    </row>
    <row r="1353" ht="28.5" customHeight="1" spans="9:9">
      <c r="I1353" s="160"/>
    </row>
    <row r="1354" ht="28.5" customHeight="1" spans="9:9">
      <c r="I1354" s="160"/>
    </row>
    <row r="1355" ht="28.5" customHeight="1" spans="9:9">
      <c r="I1355" s="160"/>
    </row>
    <row r="1356" ht="28.5" customHeight="1" spans="9:9">
      <c r="I1356" s="160"/>
    </row>
    <row r="1357" ht="28.5" customHeight="1" spans="9:9">
      <c r="I1357" s="160"/>
    </row>
    <row r="1358" ht="28.5" customHeight="1" spans="9:9">
      <c r="I1358" s="160"/>
    </row>
    <row r="1359" ht="28.5" customHeight="1" spans="9:9">
      <c r="I1359" s="160"/>
    </row>
    <row r="1360" ht="28.5" customHeight="1" spans="9:9">
      <c r="I1360" s="160"/>
    </row>
    <row r="1361" ht="28.5" customHeight="1" spans="9:9">
      <c r="I1361" s="160"/>
    </row>
    <row r="1362" ht="28.5" customHeight="1" spans="9:9">
      <c r="I1362" s="160"/>
    </row>
    <row r="1363" ht="28.5" customHeight="1" spans="9:9">
      <c r="I1363" s="160"/>
    </row>
    <row r="1364" ht="28.5" customHeight="1" spans="9:9">
      <c r="I1364" s="160"/>
    </row>
    <row r="1365" ht="28.5" customHeight="1" spans="9:9">
      <c r="I1365" s="160"/>
    </row>
    <row r="1366" ht="28.5" customHeight="1" spans="9:9">
      <c r="I1366" s="160"/>
    </row>
    <row r="1367" ht="28.5" customHeight="1" spans="9:9">
      <c r="I1367" s="160"/>
    </row>
    <row r="1368" ht="28.5" customHeight="1" spans="9:9">
      <c r="I1368" s="160"/>
    </row>
    <row r="1369" ht="28.5" customHeight="1" spans="9:9">
      <c r="I1369" s="160"/>
    </row>
    <row r="1370" ht="28.5" customHeight="1" spans="9:9">
      <c r="I1370" s="160"/>
    </row>
    <row r="1371" ht="28.5" customHeight="1" spans="9:9">
      <c r="I1371" s="160"/>
    </row>
    <row r="1372" ht="28.5" customHeight="1" spans="9:9">
      <c r="I1372" s="160"/>
    </row>
    <row r="1373" ht="28.5" customHeight="1" spans="9:9">
      <c r="I1373" s="160"/>
    </row>
    <row r="1374" ht="28.5" customHeight="1" spans="9:9">
      <c r="I1374" s="160"/>
    </row>
    <row r="1375" ht="28.5" customHeight="1" spans="9:9">
      <c r="I1375" s="160"/>
    </row>
    <row r="1376" ht="28.5" customHeight="1" spans="9:9">
      <c r="I1376" s="160"/>
    </row>
    <row r="1377" ht="28.5" customHeight="1" spans="9:9">
      <c r="I1377" s="160"/>
    </row>
    <row r="1378" ht="28.5" customHeight="1" spans="9:9">
      <c r="I1378" s="160"/>
    </row>
    <row r="1379" ht="28.5" customHeight="1" spans="9:9">
      <c r="I1379" s="160"/>
    </row>
    <row r="1380" ht="28.5" customHeight="1" spans="9:9">
      <c r="I1380" s="160"/>
    </row>
    <row r="1381" ht="28.5" customHeight="1" spans="9:9">
      <c r="I1381" s="160"/>
    </row>
    <row r="1382" ht="28.5" customHeight="1" spans="9:9">
      <c r="I1382" s="160"/>
    </row>
    <row r="1383" ht="28.5" customHeight="1" spans="9:9">
      <c r="I1383" s="160"/>
    </row>
    <row r="1384" ht="28.5" customHeight="1" spans="9:9">
      <c r="I1384" s="160"/>
    </row>
    <row r="1385" ht="28.5" customHeight="1" spans="9:9">
      <c r="I1385" s="160"/>
    </row>
    <row r="1386" ht="28.5" customHeight="1" spans="9:9">
      <c r="I1386" s="160"/>
    </row>
    <row r="1387" ht="28.5" customHeight="1" spans="9:9">
      <c r="I1387" s="160"/>
    </row>
    <row r="1388" ht="28.5" customHeight="1" spans="9:9">
      <c r="I1388" s="160"/>
    </row>
    <row r="1389" ht="28.5" customHeight="1" spans="9:9">
      <c r="I1389" s="160"/>
    </row>
    <row r="1390" ht="28.5" customHeight="1" spans="9:9">
      <c r="I1390" s="160"/>
    </row>
    <row r="1391" ht="28.5" customHeight="1" spans="9:9">
      <c r="I1391" s="160"/>
    </row>
    <row r="1392" ht="28.5" customHeight="1" spans="9:9">
      <c r="I1392" s="160"/>
    </row>
    <row r="1393" ht="28.5" customHeight="1" spans="9:9">
      <c r="I1393" s="160"/>
    </row>
    <row r="1394" ht="28.5" customHeight="1" spans="9:9">
      <c r="I1394" s="160"/>
    </row>
    <row r="1395" ht="28.5" customHeight="1" spans="9:9">
      <c r="I1395" s="160"/>
    </row>
    <row r="1396" ht="28.5" customHeight="1" spans="9:9">
      <c r="I1396" s="160"/>
    </row>
    <row r="1397" ht="28.5" customHeight="1" spans="9:9">
      <c r="I1397" s="160"/>
    </row>
    <row r="1398" ht="28.5" customHeight="1" spans="9:9">
      <c r="I1398" s="160"/>
    </row>
    <row r="1399" ht="28.5" customHeight="1" spans="9:9">
      <c r="I1399" s="160"/>
    </row>
    <row r="1400" ht="28.5" customHeight="1" spans="9:9">
      <c r="I1400" s="160"/>
    </row>
    <row r="1401" ht="28.5" customHeight="1" spans="9:9">
      <c r="I1401" s="160"/>
    </row>
    <row r="1402" ht="28.5" customHeight="1" spans="9:9">
      <c r="I1402" s="160"/>
    </row>
    <row r="1403" ht="28.5" customHeight="1" spans="9:9">
      <c r="I1403" s="160"/>
    </row>
    <row r="1404" ht="28.5" customHeight="1" spans="9:9">
      <c r="I1404" s="160"/>
    </row>
    <row r="1405" ht="28.5" customHeight="1" spans="9:9">
      <c r="I1405" s="160"/>
    </row>
    <row r="1406" ht="28.5" customHeight="1" spans="9:9">
      <c r="I1406" s="160"/>
    </row>
    <row r="1407" ht="28.5" customHeight="1" spans="9:9">
      <c r="I1407" s="160"/>
    </row>
    <row r="1408" ht="28.5" customHeight="1" spans="9:9">
      <c r="I1408" s="160"/>
    </row>
    <row r="1409" ht="28.5" customHeight="1" spans="9:9">
      <c r="I1409" s="160"/>
    </row>
    <row r="1410" ht="28.5" customHeight="1" spans="9:9">
      <c r="I1410" s="160"/>
    </row>
    <row r="1411" ht="28.5" customHeight="1" spans="9:9">
      <c r="I1411" s="161"/>
    </row>
    <row r="1412" ht="29.25" customHeight="1" spans="9:9">
      <c r="I1412" s="175"/>
    </row>
    <row r="1413" ht="29.25" customHeight="1" spans="9:9">
      <c r="I1413" s="176"/>
    </row>
    <row r="1414" ht="28.5" customHeight="1" spans="9:9">
      <c r="I1414" s="155"/>
    </row>
    <row r="1415" ht="28.5" customHeight="1" spans="9:9">
      <c r="I1415" s="160"/>
    </row>
    <row r="1416" ht="28.5" customHeight="1" spans="9:9">
      <c r="I1416" s="160"/>
    </row>
    <row r="1417" ht="28.5" customHeight="1" spans="9:9">
      <c r="I1417" s="160"/>
    </row>
    <row r="1418" ht="28.5" customHeight="1" spans="9:9">
      <c r="I1418" s="160"/>
    </row>
    <row r="1419" ht="28.5" customHeight="1" spans="9:9">
      <c r="I1419" s="160"/>
    </row>
    <row r="1420" ht="28.5" customHeight="1" spans="9:9">
      <c r="I1420" s="160"/>
    </row>
    <row r="1421" ht="28.5" customHeight="1" spans="9:9">
      <c r="I1421" s="160"/>
    </row>
    <row r="1422" ht="28.5" customHeight="1" spans="9:9">
      <c r="I1422" s="160"/>
    </row>
    <row r="1423" ht="28.5" customHeight="1" spans="9:9">
      <c r="I1423" s="160"/>
    </row>
    <row r="1424" ht="28.5" customHeight="1" spans="9:9">
      <c r="I1424" s="160"/>
    </row>
    <row r="1425" ht="28.5" customHeight="1" spans="9:9">
      <c r="I1425" s="160"/>
    </row>
    <row r="1426" ht="28.5" customHeight="1" spans="9:9">
      <c r="I1426" s="160"/>
    </row>
    <row r="1427" ht="28.5" customHeight="1" spans="9:9">
      <c r="I1427" s="160"/>
    </row>
    <row r="1428" ht="28.5" customHeight="1" spans="9:9">
      <c r="I1428" s="160"/>
    </row>
    <row r="1429" ht="28.5" customHeight="1" spans="9:9">
      <c r="I1429" s="160"/>
    </row>
    <row r="1430" ht="28.5" customHeight="1" spans="9:9">
      <c r="I1430" s="160"/>
    </row>
    <row r="1431" ht="28.5" customHeight="1" spans="9:9">
      <c r="I1431" s="160"/>
    </row>
    <row r="1432" ht="28.5" customHeight="1" spans="9:9">
      <c r="I1432" s="160"/>
    </row>
    <row r="1433" ht="28.5" customHeight="1" spans="9:9">
      <c r="I1433" s="160"/>
    </row>
    <row r="1434" ht="28.5" customHeight="1" spans="9:9">
      <c r="I1434" s="160"/>
    </row>
    <row r="1435" ht="28.5" customHeight="1" spans="9:9">
      <c r="I1435" s="160"/>
    </row>
    <row r="1436" ht="28.5" customHeight="1" spans="9:9">
      <c r="I1436" s="160"/>
    </row>
    <row r="1437" ht="28.5" customHeight="1" spans="9:9">
      <c r="I1437" s="160"/>
    </row>
    <row r="1438" ht="28.5" customHeight="1" spans="9:9">
      <c r="I1438" s="160"/>
    </row>
    <row r="1439" ht="28.5" customHeight="1" spans="9:9">
      <c r="I1439" s="160"/>
    </row>
    <row r="1440" ht="28.5" customHeight="1" spans="9:9">
      <c r="I1440" s="160"/>
    </row>
    <row r="1441" ht="28.5" customHeight="1" spans="9:9">
      <c r="I1441" s="160"/>
    </row>
    <row r="1442" ht="28.5" customHeight="1" spans="9:9">
      <c r="I1442" s="160"/>
    </row>
    <row r="1443" ht="28.5" customHeight="1" spans="9:9">
      <c r="I1443" s="160"/>
    </row>
    <row r="1444" ht="28.5" customHeight="1" spans="9:9">
      <c r="I1444" s="160"/>
    </row>
    <row r="1445" ht="28.5" customHeight="1" spans="9:9">
      <c r="I1445" s="160"/>
    </row>
    <row r="1446" ht="28.5" customHeight="1" spans="9:9">
      <c r="I1446" s="160"/>
    </row>
    <row r="1447" ht="28.5" customHeight="1" spans="9:9">
      <c r="I1447" s="160"/>
    </row>
    <row r="1448" ht="28.5" customHeight="1" spans="9:9">
      <c r="I1448" s="160"/>
    </row>
    <row r="1449" ht="28.5" customHeight="1" spans="9:9">
      <c r="I1449" s="160"/>
    </row>
    <row r="1450" ht="28.5" customHeight="1" spans="9:9">
      <c r="I1450" s="160"/>
    </row>
    <row r="1451" ht="28.5" customHeight="1" spans="9:9">
      <c r="I1451" s="160"/>
    </row>
    <row r="1452" ht="28.5" customHeight="1" spans="9:9">
      <c r="I1452" s="160"/>
    </row>
    <row r="1453" ht="28.5" customHeight="1" spans="9:9">
      <c r="I1453" s="160"/>
    </row>
    <row r="1454" ht="28.5" customHeight="1" spans="9:9">
      <c r="I1454" s="160"/>
    </row>
    <row r="1455" ht="28.5" customHeight="1" spans="9:9">
      <c r="I1455" s="160"/>
    </row>
    <row r="1456" ht="28.5" customHeight="1" spans="9:9">
      <c r="I1456" s="160"/>
    </row>
    <row r="1457" ht="28.5" customHeight="1" spans="9:9">
      <c r="I1457" s="160"/>
    </row>
    <row r="1458" ht="28.5" customHeight="1" spans="9:9">
      <c r="I1458" s="160"/>
    </row>
    <row r="1459" ht="28.5" customHeight="1" spans="9:9">
      <c r="I1459" s="160"/>
    </row>
    <row r="1460" ht="28.5" customHeight="1" spans="9:9">
      <c r="I1460" s="160"/>
    </row>
    <row r="1461" ht="28.5" customHeight="1" spans="9:9">
      <c r="I1461" s="160"/>
    </row>
    <row r="1462" ht="28.5" customHeight="1" spans="9:9">
      <c r="I1462" s="160"/>
    </row>
    <row r="1463" ht="28.5" customHeight="1" spans="9:9">
      <c r="I1463" s="160"/>
    </row>
    <row r="1464" ht="28.5" customHeight="1" spans="9:9">
      <c r="I1464" s="160"/>
    </row>
    <row r="1465" ht="28.5" customHeight="1" spans="9:9">
      <c r="I1465" s="160"/>
    </row>
    <row r="1466" ht="28.5" customHeight="1" spans="9:9">
      <c r="I1466" s="160"/>
    </row>
    <row r="1467" ht="28.5" customHeight="1" spans="9:9">
      <c r="I1467" s="160"/>
    </row>
    <row r="1468" ht="28.5" customHeight="1" spans="9:9">
      <c r="I1468" s="160"/>
    </row>
    <row r="1469" ht="28.5" customHeight="1" spans="9:9">
      <c r="I1469" s="160"/>
    </row>
    <row r="1470" ht="28.5" customHeight="1" spans="9:9">
      <c r="I1470" s="160"/>
    </row>
    <row r="1471" ht="28.5" customHeight="1" spans="9:9">
      <c r="I1471" s="160"/>
    </row>
    <row r="1472" ht="28.5" customHeight="1" spans="9:9">
      <c r="I1472" s="160"/>
    </row>
    <row r="1473" ht="28.5" customHeight="1" spans="9:9">
      <c r="I1473" s="160"/>
    </row>
    <row r="1474" ht="28.5" customHeight="1" spans="9:9">
      <c r="I1474" s="160"/>
    </row>
    <row r="1475" ht="28.5" customHeight="1" spans="9:9">
      <c r="I1475" s="161"/>
    </row>
    <row r="1476" ht="29.25" customHeight="1" spans="9:9">
      <c r="I1476" s="175"/>
    </row>
    <row r="1477" ht="29.25" customHeight="1" spans="9:9">
      <c r="I1477" s="176"/>
    </row>
    <row r="1478" ht="28.5" customHeight="1" spans="9:9">
      <c r="I1478" s="155"/>
    </row>
    <row r="1479" ht="28.5" customHeight="1" spans="9:9">
      <c r="I1479" s="160"/>
    </row>
    <row r="1480" ht="28.5" customHeight="1" spans="9:9">
      <c r="I1480" s="160"/>
    </row>
    <row r="1481" ht="28.5" customHeight="1" spans="9:9">
      <c r="I1481" s="160"/>
    </row>
    <row r="1482" ht="28.5" customHeight="1" spans="9:9">
      <c r="I1482" s="160"/>
    </row>
    <row r="1483" ht="28.5" customHeight="1" spans="9:9">
      <c r="I1483" s="160"/>
    </row>
    <row r="1484" ht="28.5" customHeight="1" spans="9:9">
      <c r="I1484" s="160"/>
    </row>
    <row r="1485" ht="28.5" customHeight="1" spans="9:9">
      <c r="I1485" s="160"/>
    </row>
    <row r="1486" ht="28.5" customHeight="1" spans="9:9">
      <c r="I1486" s="160"/>
    </row>
    <row r="1487" ht="28.5" customHeight="1" spans="9:9">
      <c r="I1487" s="160"/>
    </row>
    <row r="1488" ht="28.5" customHeight="1" spans="9:9">
      <c r="I1488" s="160"/>
    </row>
    <row r="1489" ht="28.5" customHeight="1" spans="9:9">
      <c r="I1489" s="160"/>
    </row>
    <row r="1490" ht="28.5" customHeight="1" spans="9:9">
      <c r="I1490" s="160"/>
    </row>
    <row r="1491" ht="28.5" customHeight="1" spans="9:9">
      <c r="I1491" s="160"/>
    </row>
    <row r="1492" ht="28.5" customHeight="1" spans="9:9">
      <c r="I1492" s="160"/>
    </row>
    <row r="1493" ht="28.5" customHeight="1" spans="9:9">
      <c r="I1493" s="160"/>
    </row>
    <row r="1494" ht="28.5" customHeight="1" spans="9:9">
      <c r="I1494" s="160"/>
    </row>
    <row r="1495" ht="28.5" customHeight="1" spans="9:9">
      <c r="I1495" s="160"/>
    </row>
    <row r="1496" ht="28.5" customHeight="1" spans="9:9">
      <c r="I1496" s="160"/>
    </row>
    <row r="1497" ht="28.5" customHeight="1" spans="9:9">
      <c r="I1497" s="160"/>
    </row>
    <row r="1498" ht="28.5" customHeight="1" spans="9:9">
      <c r="I1498" s="160"/>
    </row>
    <row r="1499" ht="28.5" customHeight="1" spans="9:9">
      <c r="I1499" s="160"/>
    </row>
    <row r="1500" ht="28.5" customHeight="1" spans="9:9">
      <c r="I1500" s="160"/>
    </row>
    <row r="1501" ht="28.5" customHeight="1" spans="9:9">
      <c r="I1501" s="160"/>
    </row>
    <row r="1502" ht="28.5" customHeight="1" spans="9:9">
      <c r="I1502" s="160"/>
    </row>
    <row r="1503" ht="28.5" customHeight="1" spans="9:9">
      <c r="I1503" s="160"/>
    </row>
    <row r="1504" ht="28.5" customHeight="1" spans="9:9">
      <c r="I1504" s="160"/>
    </row>
    <row r="1505" ht="28.5" customHeight="1" spans="9:9">
      <c r="I1505" s="160"/>
    </row>
    <row r="1506" ht="28.5" customHeight="1" spans="9:9">
      <c r="I1506" s="160"/>
    </row>
    <row r="1507" ht="28.5" customHeight="1" spans="9:9">
      <c r="I1507" s="160"/>
    </row>
    <row r="1508" ht="28.5" customHeight="1" spans="9:9">
      <c r="I1508" s="160"/>
    </row>
    <row r="1509" ht="28.5" customHeight="1" spans="9:9">
      <c r="I1509" s="160"/>
    </row>
    <row r="1510" ht="28.5" customHeight="1" spans="9:9">
      <c r="I1510" s="160"/>
    </row>
    <row r="1511" ht="28.5" customHeight="1" spans="9:9">
      <c r="I1511" s="160"/>
    </row>
    <row r="1512" ht="28.5" customHeight="1" spans="9:9">
      <c r="I1512" s="160"/>
    </row>
    <row r="1513" ht="28.5" customHeight="1" spans="9:9">
      <c r="I1513" s="160"/>
    </row>
    <row r="1514" ht="28.5" customHeight="1" spans="9:9">
      <c r="I1514" s="160"/>
    </row>
    <row r="1515" ht="28.5" customHeight="1" spans="9:9">
      <c r="I1515" s="160"/>
    </row>
    <row r="1516" ht="28.5" customHeight="1" spans="9:9">
      <c r="I1516" s="160"/>
    </row>
    <row r="1517" ht="28.5" customHeight="1" spans="9:9">
      <c r="I1517" s="160"/>
    </row>
    <row r="1518" ht="28.5" customHeight="1" spans="9:9">
      <c r="I1518" s="160"/>
    </row>
    <row r="1519" ht="28.5" customHeight="1" spans="9:9">
      <c r="I1519" s="160"/>
    </row>
    <row r="1520" ht="28.5" customHeight="1" spans="9:9">
      <c r="I1520" s="160"/>
    </row>
    <row r="1521" ht="28.5" customHeight="1" spans="9:9">
      <c r="I1521" s="160"/>
    </row>
    <row r="1522" ht="28.5" customHeight="1" spans="9:9">
      <c r="I1522" s="160"/>
    </row>
    <row r="1523" ht="28.5" customHeight="1" spans="9:9">
      <c r="I1523" s="160"/>
    </row>
    <row r="1524" ht="28.5" customHeight="1" spans="9:9">
      <c r="I1524" s="160"/>
    </row>
    <row r="1525" ht="28.5" customHeight="1" spans="9:9">
      <c r="I1525" s="160"/>
    </row>
    <row r="1526" ht="28.5" customHeight="1" spans="9:9">
      <c r="I1526" s="160"/>
    </row>
    <row r="1527" ht="28.5" customHeight="1" spans="9:9">
      <c r="I1527" s="160"/>
    </row>
    <row r="1528" ht="28.5" customHeight="1" spans="9:9">
      <c r="I1528" s="160"/>
    </row>
    <row r="1529" ht="28.5" customHeight="1" spans="9:9">
      <c r="I1529" s="160"/>
    </row>
    <row r="1530" ht="28.5" customHeight="1" spans="9:9">
      <c r="I1530" s="160"/>
    </row>
    <row r="1531" ht="28.5" customHeight="1" spans="9:9">
      <c r="I1531" s="160"/>
    </row>
    <row r="1532" ht="28.5" customHeight="1" spans="9:9">
      <c r="I1532" s="160"/>
    </row>
    <row r="1533" ht="28.5" customHeight="1" spans="9:9">
      <c r="I1533" s="160"/>
    </row>
    <row r="1534" ht="28.5" customHeight="1" spans="9:9">
      <c r="I1534" s="160"/>
    </row>
    <row r="1535" ht="28.5" customHeight="1" spans="9:9">
      <c r="I1535" s="160"/>
    </row>
    <row r="1536" ht="28.5" customHeight="1" spans="9:9">
      <c r="I1536" s="160"/>
    </row>
    <row r="1537" ht="28.5" customHeight="1" spans="9:9">
      <c r="I1537" s="160"/>
    </row>
    <row r="1538" ht="28.5" customHeight="1" spans="9:9">
      <c r="I1538" s="160"/>
    </row>
    <row r="1539" ht="28.5" customHeight="1" spans="9:9">
      <c r="I1539" s="161"/>
    </row>
    <row r="1540" ht="29.25" customHeight="1" spans="9:9">
      <c r="I1540" s="175"/>
    </row>
    <row r="1541" ht="29.25" customHeight="1" spans="9:9">
      <c r="I1541" s="176"/>
    </row>
    <row r="1542" ht="28.5" customHeight="1" spans="9:9">
      <c r="I1542" s="155"/>
    </row>
    <row r="1543" ht="28.5" customHeight="1" spans="9:9">
      <c r="I1543" s="160"/>
    </row>
    <row r="1544" ht="28.5" customHeight="1" spans="9:9">
      <c r="I1544" s="160"/>
    </row>
    <row r="1545" ht="28.5" customHeight="1" spans="9:9">
      <c r="I1545" s="160"/>
    </row>
    <row r="1546" ht="28.5" customHeight="1" spans="9:9">
      <c r="I1546" s="160"/>
    </row>
    <row r="1547" ht="28.5" customHeight="1" spans="9:9">
      <c r="I1547" s="160"/>
    </row>
    <row r="1548" ht="28.5" customHeight="1" spans="9:9">
      <c r="I1548" s="160"/>
    </row>
    <row r="1549" ht="28.5" customHeight="1" spans="9:9">
      <c r="I1549" s="160"/>
    </row>
    <row r="1550" ht="28.5" customHeight="1" spans="9:9">
      <c r="I1550" s="160"/>
    </row>
    <row r="1551" ht="28.5" customHeight="1" spans="9:9">
      <c r="I1551" s="160"/>
    </row>
    <row r="1552" ht="28.5" customHeight="1" spans="9:9">
      <c r="I1552" s="160"/>
    </row>
    <row r="1553" ht="28.5" customHeight="1" spans="9:9">
      <c r="I1553" s="160"/>
    </row>
    <row r="1554" ht="28.5" customHeight="1" spans="9:9">
      <c r="I1554" s="160"/>
    </row>
    <row r="1555" ht="28.5" customHeight="1" spans="9:9">
      <c r="I1555" s="160"/>
    </row>
    <row r="1556" ht="28.5" customHeight="1" spans="9:9">
      <c r="I1556" s="160"/>
    </row>
    <row r="1557" ht="28.5" customHeight="1" spans="9:9">
      <c r="I1557" s="160"/>
    </row>
    <row r="1558" ht="28.5" customHeight="1" spans="9:9">
      <c r="I1558" s="160"/>
    </row>
    <row r="1559" ht="28.5" customHeight="1" spans="9:9">
      <c r="I1559" s="160"/>
    </row>
    <row r="1560" ht="28.5" customHeight="1" spans="9:9">
      <c r="I1560" s="160"/>
    </row>
    <row r="1561" ht="28.5" customHeight="1" spans="9:9">
      <c r="I1561" s="160"/>
    </row>
    <row r="1562" ht="28.5" customHeight="1" spans="9:9">
      <c r="I1562" s="160"/>
    </row>
    <row r="1563" ht="28.5" customHeight="1" spans="9:9">
      <c r="I1563" s="160"/>
    </row>
    <row r="1564" ht="28.5" customHeight="1" spans="9:9">
      <c r="I1564" s="160"/>
    </row>
    <row r="1565" ht="28.5" customHeight="1" spans="9:9">
      <c r="I1565" s="160"/>
    </row>
    <row r="1566" ht="28.5" customHeight="1" spans="9:9">
      <c r="I1566" s="160"/>
    </row>
    <row r="1567" ht="28.5" customHeight="1" spans="9:9">
      <c r="I1567" s="160"/>
    </row>
    <row r="1568" ht="28.5" customHeight="1" spans="9:9">
      <c r="I1568" s="160"/>
    </row>
    <row r="1569" ht="28.5" customHeight="1" spans="9:9">
      <c r="I1569" s="160"/>
    </row>
    <row r="1570" ht="28.5" customHeight="1" spans="9:9">
      <c r="I1570" s="160"/>
    </row>
    <row r="1571" ht="28.5" customHeight="1" spans="9:9">
      <c r="I1571" s="160"/>
    </row>
    <row r="1572" ht="28.5" customHeight="1" spans="9:9">
      <c r="I1572" s="160"/>
    </row>
    <row r="1573" ht="28.5" customHeight="1" spans="9:9">
      <c r="I1573" s="160"/>
    </row>
    <row r="1574" ht="28.5" customHeight="1" spans="9:9">
      <c r="I1574" s="160"/>
    </row>
    <row r="1575" ht="28.5" customHeight="1" spans="9:9">
      <c r="I1575" s="160"/>
    </row>
    <row r="1576" ht="28.5" customHeight="1" spans="9:9">
      <c r="I1576" s="160"/>
    </row>
    <row r="1577" ht="28.5" customHeight="1" spans="9:9">
      <c r="I1577" s="160"/>
    </row>
    <row r="1578" ht="28.5" customHeight="1" spans="9:9">
      <c r="I1578" s="160"/>
    </row>
    <row r="1579" ht="28.5" customHeight="1" spans="9:9">
      <c r="I1579" s="160"/>
    </row>
    <row r="1580" ht="28.5" customHeight="1" spans="9:9">
      <c r="I1580" s="160"/>
    </row>
    <row r="1581" ht="28.5" customHeight="1" spans="9:9">
      <c r="I1581" s="160"/>
    </row>
    <row r="1582" ht="28.5" customHeight="1" spans="9:9">
      <c r="I1582" s="160"/>
    </row>
    <row r="1583" ht="28.5" customHeight="1" spans="9:9">
      <c r="I1583" s="160"/>
    </row>
    <row r="1584" ht="28.5" customHeight="1" spans="9:9">
      <c r="I1584" s="160"/>
    </row>
    <row r="1585" ht="28.5" customHeight="1" spans="9:9">
      <c r="I1585" s="160"/>
    </row>
    <row r="1586" ht="28.5" customHeight="1" spans="9:9">
      <c r="I1586" s="160"/>
    </row>
    <row r="1587" ht="28.5" customHeight="1" spans="9:9">
      <c r="I1587" s="160"/>
    </row>
    <row r="1588" ht="28.5" customHeight="1" spans="9:9">
      <c r="I1588" s="160"/>
    </row>
    <row r="1589" ht="28.5" customHeight="1" spans="9:9">
      <c r="I1589" s="160"/>
    </row>
    <row r="1590" ht="28.5" customHeight="1" spans="9:9">
      <c r="I1590" s="160"/>
    </row>
    <row r="1591" ht="28.5" customHeight="1" spans="9:9">
      <c r="I1591" s="160"/>
    </row>
    <row r="1592" ht="28.5" customHeight="1" spans="9:9">
      <c r="I1592" s="160"/>
    </row>
    <row r="1593" ht="28.5" customHeight="1" spans="9:9">
      <c r="I1593" s="160"/>
    </row>
    <row r="1594" ht="28.5" customHeight="1" spans="9:9">
      <c r="I1594" s="160"/>
    </row>
    <row r="1595" ht="28.5" customHeight="1" spans="9:9">
      <c r="I1595" s="160"/>
    </row>
    <row r="1596" ht="28.5" customHeight="1" spans="9:9">
      <c r="I1596" s="160"/>
    </row>
    <row r="1597" ht="28.5" customHeight="1" spans="9:9">
      <c r="I1597" s="160"/>
    </row>
    <row r="1598" ht="28.5" customHeight="1" spans="9:9">
      <c r="I1598" s="160"/>
    </row>
    <row r="1599" ht="28.5" customHeight="1" spans="9:9">
      <c r="I1599" s="160"/>
    </row>
    <row r="1600" ht="28.5" customHeight="1" spans="9:9">
      <c r="I1600" s="160"/>
    </row>
    <row r="1601" ht="28.5" customHeight="1" spans="9:9">
      <c r="I1601" s="160"/>
    </row>
    <row r="1602" ht="28.5" customHeight="1" spans="9:9">
      <c r="I1602" s="160"/>
    </row>
    <row r="1603" ht="28.5" customHeight="1" spans="9:9">
      <c r="I1603" s="161"/>
    </row>
    <row r="1604" ht="29.25" customHeight="1" spans="9:9">
      <c r="I1604" s="175"/>
    </row>
    <row r="1605" ht="29.25" customHeight="1" spans="9:9">
      <c r="I1605" s="176"/>
    </row>
    <row r="1606" ht="28.5" customHeight="1" spans="9:9">
      <c r="I1606" s="155"/>
    </row>
    <row r="1607" ht="28.5" customHeight="1" spans="9:9">
      <c r="I1607" s="160"/>
    </row>
    <row r="1608" ht="28.5" customHeight="1" spans="9:9">
      <c r="I1608" s="160"/>
    </row>
    <row r="1609" ht="28.5" customHeight="1" spans="9:9">
      <c r="I1609" s="160"/>
    </row>
    <row r="1610" ht="28.5" customHeight="1" spans="9:9">
      <c r="I1610" s="160"/>
    </row>
    <row r="1611" ht="28.5" customHeight="1" spans="9:9">
      <c r="I1611" s="160"/>
    </row>
    <row r="1612" ht="28.5" customHeight="1" spans="9:9">
      <c r="I1612" s="160"/>
    </row>
    <row r="1613" ht="28.5" customHeight="1" spans="9:9">
      <c r="I1613" s="160"/>
    </row>
    <row r="1614" ht="28.5" customHeight="1" spans="9:9">
      <c r="I1614" s="160"/>
    </row>
    <row r="1615" ht="28.5" customHeight="1" spans="9:9">
      <c r="I1615" s="160"/>
    </row>
    <row r="1616" ht="28.5" customHeight="1" spans="9:9">
      <c r="I1616" s="160"/>
    </row>
    <row r="1617" ht="28.5" customHeight="1" spans="9:9">
      <c r="I1617" s="160"/>
    </row>
    <row r="1618" ht="28.5" customHeight="1" spans="9:9">
      <c r="I1618" s="160"/>
    </row>
    <row r="1619" ht="28.5" customHeight="1" spans="9:9">
      <c r="I1619" s="160"/>
    </row>
    <row r="1620" ht="28.5" customHeight="1" spans="9:9">
      <c r="I1620" s="160"/>
    </row>
    <row r="1621" ht="28.5" customHeight="1" spans="9:9">
      <c r="I1621" s="160"/>
    </row>
    <row r="1622" ht="28.5" customHeight="1" spans="9:9">
      <c r="I1622" s="160"/>
    </row>
    <row r="1623" ht="28.5" customHeight="1" spans="9:9">
      <c r="I1623" s="160"/>
    </row>
    <row r="1624" ht="28.5" customHeight="1" spans="9:9">
      <c r="I1624" s="160"/>
    </row>
    <row r="1625" ht="28.5" customHeight="1" spans="9:9">
      <c r="I1625" s="160"/>
    </row>
    <row r="1626" ht="28.5" customHeight="1" spans="9:9">
      <c r="I1626" s="160"/>
    </row>
    <row r="1627" ht="28.5" customHeight="1" spans="9:9">
      <c r="I1627" s="160"/>
    </row>
    <row r="1628" ht="28.5" customHeight="1" spans="9:9">
      <c r="I1628" s="160"/>
    </row>
    <row r="1629" ht="28.5" customHeight="1" spans="9:9">
      <c r="I1629" s="160"/>
    </row>
    <row r="1630" ht="28.5" customHeight="1" spans="9:9">
      <c r="I1630" s="160"/>
    </row>
    <row r="1631" ht="28.5" customHeight="1" spans="9:9">
      <c r="I1631" s="160"/>
    </row>
    <row r="1632" ht="28.5" customHeight="1" spans="9:9">
      <c r="I1632" s="160"/>
    </row>
    <row r="1633" ht="28.5" customHeight="1" spans="9:9">
      <c r="I1633" s="160"/>
    </row>
    <row r="1634" ht="28.5" customHeight="1" spans="9:9">
      <c r="I1634" s="160"/>
    </row>
    <row r="1635" ht="28.5" customHeight="1" spans="9:9">
      <c r="I1635" s="160"/>
    </row>
    <row r="1636" ht="28.5" customHeight="1" spans="9:9">
      <c r="I1636" s="160"/>
    </row>
    <row r="1637" ht="28.5" customHeight="1" spans="9:9">
      <c r="I1637" s="160"/>
    </row>
    <row r="1638" ht="28.5" customHeight="1" spans="9:9">
      <c r="I1638" s="160"/>
    </row>
    <row r="1639" ht="28.5" customHeight="1" spans="9:9">
      <c r="I1639" s="160"/>
    </row>
    <row r="1640" ht="28.5" customHeight="1" spans="9:9">
      <c r="I1640" s="160"/>
    </row>
    <row r="1641" ht="28.5" customHeight="1" spans="9:9">
      <c r="I1641" s="160"/>
    </row>
    <row r="1642" ht="28.5" customHeight="1" spans="9:9">
      <c r="I1642" s="160"/>
    </row>
    <row r="1643" ht="28.5" customHeight="1" spans="9:9">
      <c r="I1643" s="160"/>
    </row>
    <row r="1644" ht="28.5" customHeight="1" spans="9:9">
      <c r="I1644" s="160"/>
    </row>
    <row r="1645" ht="28.5" customHeight="1" spans="9:9">
      <c r="I1645" s="160"/>
    </row>
    <row r="1646" ht="28.5" customHeight="1" spans="9:9">
      <c r="I1646" s="160"/>
    </row>
    <row r="1647" ht="28.5" customHeight="1" spans="9:9">
      <c r="I1647" s="160"/>
    </row>
    <row r="1648" ht="28.5" customHeight="1" spans="9:9">
      <c r="I1648" s="160"/>
    </row>
    <row r="1649" ht="28.5" customHeight="1" spans="9:9">
      <c r="I1649" s="160"/>
    </row>
    <row r="1650" ht="28.5" customHeight="1" spans="9:9">
      <c r="I1650" s="160"/>
    </row>
    <row r="1651" ht="28.5" customHeight="1" spans="9:9">
      <c r="I1651" s="160"/>
    </row>
    <row r="1652" ht="28.5" customHeight="1" spans="9:9">
      <c r="I1652" s="160"/>
    </row>
    <row r="1653" ht="28.5" customHeight="1" spans="9:9">
      <c r="I1653" s="160"/>
    </row>
    <row r="1654" ht="28.5" customHeight="1" spans="9:9">
      <c r="I1654" s="160"/>
    </row>
    <row r="1655" ht="28.5" customHeight="1" spans="9:9">
      <c r="I1655" s="160"/>
    </row>
    <row r="1656" ht="28.5" customHeight="1" spans="9:9">
      <c r="I1656" s="160"/>
    </row>
    <row r="1657" ht="28.5" customHeight="1" spans="9:9">
      <c r="I1657" s="160"/>
    </row>
    <row r="1658" ht="28.5" customHeight="1" spans="9:9">
      <c r="I1658" s="160"/>
    </row>
    <row r="1659" ht="28.5" customHeight="1" spans="9:9">
      <c r="I1659" s="160"/>
    </row>
    <row r="1660" ht="28.5" customHeight="1" spans="9:9">
      <c r="I1660" s="160"/>
    </row>
    <row r="1661" ht="28.5" customHeight="1" spans="9:9">
      <c r="I1661" s="160"/>
    </row>
    <row r="1662" ht="28.5" customHeight="1" spans="9:9">
      <c r="I1662" s="160"/>
    </row>
    <row r="1663" ht="28.5" customHeight="1" spans="9:9">
      <c r="I1663" s="160"/>
    </row>
    <row r="1664" ht="28.5" customHeight="1" spans="9:9">
      <c r="I1664" s="160"/>
    </row>
    <row r="1665" ht="28.5" customHeight="1" spans="9:9">
      <c r="I1665" s="160"/>
    </row>
    <row r="1666" ht="28.5" customHeight="1" spans="9:9">
      <c r="I1666" s="160"/>
    </row>
    <row r="1667" ht="28.5" customHeight="1" spans="9:9">
      <c r="I1667" s="161"/>
    </row>
    <row r="1668" ht="29.25" customHeight="1" spans="9:9">
      <c r="I1668" s="175"/>
    </row>
    <row r="1669" ht="29.25" customHeight="1" spans="9:9">
      <c r="I1669" s="176"/>
    </row>
    <row r="1670" ht="28.5" customHeight="1" spans="9:9">
      <c r="I1670" s="155"/>
    </row>
    <row r="1671" ht="28.5" customHeight="1" spans="9:9">
      <c r="I1671" s="160"/>
    </row>
    <row r="1672" ht="28.5" customHeight="1" spans="9:9">
      <c r="I1672" s="160"/>
    </row>
    <row r="1673" ht="28.5" customHeight="1" spans="9:9">
      <c r="I1673" s="160"/>
    </row>
    <row r="1674" ht="28.5" customHeight="1" spans="9:9">
      <c r="I1674" s="160"/>
    </row>
    <row r="1675" ht="28.5" customHeight="1" spans="9:9">
      <c r="I1675" s="160"/>
    </row>
    <row r="1676" ht="28.5" customHeight="1" spans="9:9">
      <c r="I1676" s="160"/>
    </row>
    <row r="1677" ht="28.5" customHeight="1" spans="9:9">
      <c r="I1677" s="160"/>
    </row>
    <row r="1678" ht="28.5" customHeight="1" spans="9:9">
      <c r="I1678" s="160"/>
    </row>
    <row r="1679" ht="28.5" customHeight="1" spans="9:9">
      <c r="I1679" s="160"/>
    </row>
    <row r="1680" ht="28.5" customHeight="1" spans="9:9">
      <c r="I1680" s="160"/>
    </row>
    <row r="1681" ht="28.5" customHeight="1" spans="9:9">
      <c r="I1681" s="160"/>
    </row>
    <row r="1682" ht="28.5" customHeight="1" spans="9:9">
      <c r="I1682" s="160"/>
    </row>
    <row r="1683" ht="28.5" customHeight="1" spans="9:9">
      <c r="I1683" s="160"/>
    </row>
    <row r="1684" ht="28.5" customHeight="1" spans="9:9">
      <c r="I1684" s="160"/>
    </row>
    <row r="1685" ht="28.5" customHeight="1" spans="9:9">
      <c r="I1685" s="160"/>
    </row>
    <row r="1686" ht="28.5" customHeight="1" spans="9:9">
      <c r="I1686" s="160"/>
    </row>
    <row r="1687" ht="28.5" customHeight="1" spans="9:9">
      <c r="I1687" s="160"/>
    </row>
    <row r="1688" ht="28.5" customHeight="1" spans="9:9">
      <c r="I1688" s="160"/>
    </row>
    <row r="1689" ht="28.5" customHeight="1" spans="9:9">
      <c r="I1689" s="160"/>
    </row>
    <row r="1690" ht="28.5" customHeight="1" spans="9:9">
      <c r="I1690" s="160"/>
    </row>
    <row r="1691" ht="28.5" customHeight="1" spans="9:9">
      <c r="I1691" s="160"/>
    </row>
    <row r="1692" ht="28.5" customHeight="1" spans="9:9">
      <c r="I1692" s="160"/>
    </row>
    <row r="1693" ht="28.5" customHeight="1" spans="9:9">
      <c r="I1693" s="160"/>
    </row>
    <row r="1694" ht="28.5" customHeight="1" spans="9:9">
      <c r="I1694" s="160"/>
    </row>
    <row r="1695" ht="28.5" customHeight="1" spans="9:9">
      <c r="I1695" s="160"/>
    </row>
    <row r="1696" ht="28.5" customHeight="1" spans="9:9">
      <c r="I1696" s="160"/>
    </row>
    <row r="1697" ht="28.5" customHeight="1" spans="9:9">
      <c r="I1697" s="160"/>
    </row>
    <row r="1698" ht="28.5" customHeight="1" spans="9:9">
      <c r="I1698" s="160"/>
    </row>
    <row r="1699" ht="28.5" customHeight="1" spans="9:9">
      <c r="I1699" s="160"/>
    </row>
    <row r="1700" ht="28.5" customHeight="1" spans="9:9">
      <c r="I1700" s="160"/>
    </row>
    <row r="1701" ht="28.5" customHeight="1" spans="9:9">
      <c r="I1701" s="160"/>
    </row>
    <row r="1702" ht="28.5" customHeight="1" spans="9:9">
      <c r="I1702" s="160"/>
    </row>
    <row r="1703" ht="28.5" customHeight="1" spans="9:9">
      <c r="I1703" s="160"/>
    </row>
    <row r="1704" ht="28.5" customHeight="1" spans="9:9">
      <c r="I1704" s="160"/>
    </row>
    <row r="1705" ht="28.5" customHeight="1" spans="9:9">
      <c r="I1705" s="160"/>
    </row>
    <row r="1706" ht="28.5" customHeight="1" spans="9:9">
      <c r="I1706" s="160"/>
    </row>
    <row r="1707" ht="28.5" customHeight="1" spans="9:9">
      <c r="I1707" s="160"/>
    </row>
    <row r="1708" ht="28.5" customHeight="1" spans="9:9">
      <c r="I1708" s="160"/>
    </row>
    <row r="1709" ht="28.5" customHeight="1" spans="9:9">
      <c r="I1709" s="160"/>
    </row>
    <row r="1710" ht="28.5" customHeight="1" spans="9:9">
      <c r="I1710" s="160"/>
    </row>
    <row r="1711" ht="28.5" customHeight="1" spans="9:9">
      <c r="I1711" s="160"/>
    </row>
    <row r="1712" ht="28.5" customHeight="1" spans="9:9">
      <c r="I1712" s="160"/>
    </row>
    <row r="1713" ht="28.5" customHeight="1" spans="9:9">
      <c r="I1713" s="160"/>
    </row>
    <row r="1714" ht="28.5" customHeight="1" spans="9:9">
      <c r="I1714" s="160"/>
    </row>
    <row r="1715" ht="28.5" customHeight="1" spans="9:9">
      <c r="I1715" s="160"/>
    </row>
    <row r="1716" ht="28.5" customHeight="1" spans="9:9">
      <c r="I1716" s="160"/>
    </row>
    <row r="1717" ht="28.5" customHeight="1" spans="9:9">
      <c r="I1717" s="160"/>
    </row>
    <row r="1718" ht="28.5" customHeight="1" spans="9:9">
      <c r="I1718" s="160"/>
    </row>
    <row r="1719" ht="28.5" customHeight="1" spans="9:9">
      <c r="I1719" s="160"/>
    </row>
    <row r="1720" ht="28.5" customHeight="1" spans="9:9">
      <c r="I1720" s="160"/>
    </row>
    <row r="1721" ht="28.5" customHeight="1" spans="9:9">
      <c r="I1721" s="160"/>
    </row>
    <row r="1722" ht="28.5" customHeight="1" spans="9:9">
      <c r="I1722" s="160"/>
    </row>
    <row r="1723" ht="28.5" customHeight="1" spans="9:9">
      <c r="I1723" s="160"/>
    </row>
    <row r="1724" ht="28.5" customHeight="1" spans="9:9">
      <c r="I1724" s="160"/>
    </row>
    <row r="1725" ht="28.5" customHeight="1" spans="9:9">
      <c r="I1725" s="160"/>
    </row>
    <row r="1726" ht="28.5" customHeight="1" spans="9:9">
      <c r="I1726" s="160"/>
    </row>
    <row r="1727" ht="28.5" customHeight="1" spans="9:9">
      <c r="I1727" s="160"/>
    </row>
    <row r="1728" ht="28.5" customHeight="1" spans="9:9">
      <c r="I1728" s="160"/>
    </row>
    <row r="1729" ht="28.5" customHeight="1" spans="9:9">
      <c r="I1729" s="160"/>
    </row>
    <row r="1730" ht="28.5" customHeight="1" spans="9:9">
      <c r="I1730" s="160"/>
    </row>
    <row r="1731" ht="28.5" customHeight="1" spans="9:9">
      <c r="I1731" s="161"/>
    </row>
    <row r="1732" ht="29.25" customHeight="1" spans="9:9">
      <c r="I1732" s="175"/>
    </row>
    <row r="1733" ht="29.25" customHeight="1" spans="9:9">
      <c r="I1733" s="176"/>
    </row>
    <row r="1734" ht="28.5" customHeight="1" spans="9:9">
      <c r="I1734" s="155"/>
    </row>
    <row r="1735" ht="28.5" customHeight="1" spans="9:9">
      <c r="I1735" s="160"/>
    </row>
    <row r="1736" ht="28.5" customHeight="1" spans="9:9">
      <c r="I1736" s="160"/>
    </row>
    <row r="1737" ht="28.5" customHeight="1" spans="9:9">
      <c r="I1737" s="160"/>
    </row>
    <row r="1738" ht="28.5" customHeight="1" spans="9:9">
      <c r="I1738" s="160"/>
    </row>
    <row r="1739" ht="28.5" customHeight="1" spans="9:9">
      <c r="I1739" s="160"/>
    </row>
    <row r="1740" ht="28.5" customHeight="1" spans="9:9">
      <c r="I1740" s="160"/>
    </row>
    <row r="1741" ht="28.5" customHeight="1" spans="9:9">
      <c r="I1741" s="160"/>
    </row>
    <row r="1742" ht="28.5" customHeight="1" spans="9:9">
      <c r="I1742" s="160"/>
    </row>
    <row r="1743" ht="28.5" customHeight="1" spans="9:9">
      <c r="I1743" s="160"/>
    </row>
    <row r="1744" ht="28.5" customHeight="1" spans="9:9">
      <c r="I1744" s="160"/>
    </row>
    <row r="1745" ht="28.5" customHeight="1" spans="9:9">
      <c r="I1745" s="160"/>
    </row>
    <row r="1746" ht="28.5" customHeight="1" spans="9:9">
      <c r="I1746" s="160"/>
    </row>
    <row r="1747" ht="28.5" customHeight="1" spans="9:9">
      <c r="I1747" s="160"/>
    </row>
    <row r="1748" ht="28.5" customHeight="1" spans="9:9">
      <c r="I1748" s="160"/>
    </row>
    <row r="1749" ht="28.5" customHeight="1" spans="9:9">
      <c r="I1749" s="160"/>
    </row>
    <row r="1750" ht="28.5" customHeight="1" spans="9:9">
      <c r="I1750" s="160"/>
    </row>
    <row r="1751" ht="28.5" customHeight="1" spans="9:9">
      <c r="I1751" s="160"/>
    </row>
    <row r="1752" ht="28.5" customHeight="1" spans="9:9">
      <c r="I1752" s="160"/>
    </row>
    <row r="1753" ht="28.5" customHeight="1" spans="9:9">
      <c r="I1753" s="160"/>
    </row>
    <row r="1754" ht="28.5" customHeight="1" spans="9:9">
      <c r="I1754" s="160"/>
    </row>
    <row r="1755" ht="28.5" customHeight="1" spans="9:9">
      <c r="I1755" s="160"/>
    </row>
    <row r="1756" ht="28.5" customHeight="1" spans="9:9">
      <c r="I1756" s="160"/>
    </row>
    <row r="1757" ht="28.5" customHeight="1" spans="9:9">
      <c r="I1757" s="160"/>
    </row>
    <row r="1758" ht="28.5" customHeight="1" spans="9:9">
      <c r="I1758" s="160"/>
    </row>
    <row r="1759" ht="28.5" customHeight="1" spans="9:9">
      <c r="I1759" s="160"/>
    </row>
    <row r="1760" ht="28.5" customHeight="1" spans="9:9">
      <c r="I1760" s="160"/>
    </row>
    <row r="1761" ht="28.5" customHeight="1" spans="9:9">
      <c r="I1761" s="160"/>
    </row>
    <row r="1762" ht="28.5" customHeight="1" spans="9:9">
      <c r="I1762" s="160"/>
    </row>
    <row r="1763" ht="28.5" customHeight="1" spans="9:9">
      <c r="I1763" s="160"/>
    </row>
    <row r="1764" ht="28.5" customHeight="1" spans="9:9">
      <c r="I1764" s="160"/>
    </row>
    <row r="1765" ht="28.5" customHeight="1" spans="9:9">
      <c r="I1765" s="160"/>
    </row>
    <row r="1766" ht="28.5" customHeight="1" spans="9:9">
      <c r="I1766" s="160"/>
    </row>
    <row r="1767" ht="28.5" customHeight="1" spans="9:9">
      <c r="I1767" s="160"/>
    </row>
    <row r="1768" ht="28.5" customHeight="1" spans="9:9">
      <c r="I1768" s="160"/>
    </row>
    <row r="1769" ht="28.5" customHeight="1" spans="9:9">
      <c r="I1769" s="160"/>
    </row>
    <row r="1770" ht="28.5" customHeight="1" spans="9:9">
      <c r="I1770" s="160"/>
    </row>
    <row r="1771" ht="28.5" customHeight="1" spans="9:9">
      <c r="I1771" s="160"/>
    </row>
    <row r="1772" ht="28.5" customHeight="1" spans="9:9">
      <c r="I1772" s="160"/>
    </row>
    <row r="1773" ht="28.5" customHeight="1" spans="9:9">
      <c r="I1773" s="160"/>
    </row>
    <row r="1774" ht="28.5" customHeight="1" spans="9:9">
      <c r="I1774" s="160"/>
    </row>
    <row r="1775" ht="28.5" customHeight="1" spans="9:9">
      <c r="I1775" s="160"/>
    </row>
    <row r="1776" ht="28.5" customHeight="1" spans="9:9">
      <c r="I1776" s="160"/>
    </row>
    <row r="1777" ht="28.5" customHeight="1" spans="9:9">
      <c r="I1777" s="160"/>
    </row>
    <row r="1778" ht="28.5" customHeight="1" spans="9:9">
      <c r="I1778" s="160"/>
    </row>
    <row r="1779" ht="28.5" customHeight="1" spans="9:9">
      <c r="I1779" s="160"/>
    </row>
    <row r="1780" ht="28.5" customHeight="1" spans="9:9">
      <c r="I1780" s="160"/>
    </row>
    <row r="1781" ht="28.5" customHeight="1" spans="9:9">
      <c r="I1781" s="160"/>
    </row>
    <row r="1782" ht="28.5" customHeight="1" spans="9:9">
      <c r="I1782" s="160"/>
    </row>
    <row r="1783" ht="28.5" customHeight="1" spans="9:9">
      <c r="I1783" s="160"/>
    </row>
    <row r="1784" ht="28.5" customHeight="1" spans="9:9">
      <c r="I1784" s="160"/>
    </row>
    <row r="1785" ht="28.5" customHeight="1" spans="9:9">
      <c r="I1785" s="160"/>
    </row>
    <row r="1786" ht="28.5" customHeight="1" spans="9:9">
      <c r="I1786" s="160"/>
    </row>
    <row r="1787" ht="28.5" customHeight="1" spans="9:9">
      <c r="I1787" s="160"/>
    </row>
    <row r="1788" ht="28.5" customHeight="1" spans="9:9">
      <c r="I1788" s="160"/>
    </row>
    <row r="1789" ht="28.5" customHeight="1" spans="9:9">
      <c r="I1789" s="160"/>
    </row>
    <row r="1790" ht="28.5" customHeight="1" spans="9:9">
      <c r="I1790" s="160"/>
    </row>
    <row r="1791" ht="28.5" customHeight="1" spans="9:9">
      <c r="I1791" s="160"/>
    </row>
    <row r="1792" ht="28.5" customHeight="1" spans="9:9">
      <c r="I1792" s="160"/>
    </row>
    <row r="1793" ht="28.5" customHeight="1" spans="9:9">
      <c r="I1793" s="160"/>
    </row>
    <row r="1794" ht="28.5" customHeight="1" spans="9:9">
      <c r="I1794" s="160"/>
    </row>
    <row r="1795" ht="28.5" customHeight="1" spans="9:9">
      <c r="I1795" s="161"/>
    </row>
    <row r="1796" ht="29.25" customHeight="1" spans="9:9">
      <c r="I1796" s="175"/>
    </row>
    <row r="1797" ht="29.25" customHeight="1" spans="9:9">
      <c r="I1797" s="176"/>
    </row>
    <row r="1798" ht="28.5" customHeight="1" spans="9:9">
      <c r="I1798" s="155"/>
    </row>
    <row r="1799" ht="28.5" customHeight="1" spans="9:9">
      <c r="I1799" s="160"/>
    </row>
    <row r="1800" ht="28.5" customHeight="1" spans="9:9">
      <c r="I1800" s="160"/>
    </row>
    <row r="1801" ht="28.5" customHeight="1" spans="9:9">
      <c r="I1801" s="160"/>
    </row>
    <row r="1802" ht="28.5" customHeight="1" spans="9:9">
      <c r="I1802" s="160"/>
    </row>
    <row r="1803" ht="28.5" customHeight="1" spans="9:9">
      <c r="I1803" s="160"/>
    </row>
    <row r="1804" ht="28.5" customHeight="1" spans="9:9">
      <c r="I1804" s="160"/>
    </row>
    <row r="1805" ht="28.5" customHeight="1" spans="9:9">
      <c r="I1805" s="160"/>
    </row>
    <row r="1806" ht="28.5" customHeight="1" spans="9:9">
      <c r="I1806" s="160"/>
    </row>
    <row r="1807" ht="28.5" customHeight="1" spans="9:9">
      <c r="I1807" s="160"/>
    </row>
    <row r="1808" ht="28.5" customHeight="1" spans="9:9">
      <c r="I1808" s="160"/>
    </row>
    <row r="1809" ht="28.5" customHeight="1" spans="9:9">
      <c r="I1809" s="160"/>
    </row>
    <row r="1810" ht="28.5" customHeight="1" spans="9:9">
      <c r="I1810" s="160"/>
    </row>
    <row r="1811" ht="28.5" customHeight="1" spans="9:9">
      <c r="I1811" s="160"/>
    </row>
    <row r="1812" ht="28.5" customHeight="1" spans="9:9">
      <c r="I1812" s="160"/>
    </row>
    <row r="1813" ht="28.5" customHeight="1" spans="9:9">
      <c r="I1813" s="160"/>
    </row>
    <row r="1814" ht="28.5" customHeight="1" spans="9:9">
      <c r="I1814" s="160"/>
    </row>
    <row r="1815" ht="28.5" customHeight="1" spans="9:9">
      <c r="I1815" s="160"/>
    </row>
    <row r="1816" ht="28.5" customHeight="1" spans="9:9">
      <c r="I1816" s="160"/>
    </row>
    <row r="1817" ht="28.5" customHeight="1" spans="9:9">
      <c r="I1817" s="160"/>
    </row>
    <row r="1818" ht="28.5" customHeight="1" spans="9:9">
      <c r="I1818" s="160"/>
    </row>
    <row r="1819" ht="28.5" customHeight="1" spans="9:9">
      <c r="I1819" s="160"/>
    </row>
    <row r="1820" ht="28.5" customHeight="1" spans="9:9">
      <c r="I1820" s="160"/>
    </row>
    <row r="1821" ht="28.5" customHeight="1" spans="9:9">
      <c r="I1821" s="160"/>
    </row>
    <row r="1822" ht="28.5" customHeight="1" spans="9:9">
      <c r="I1822" s="160"/>
    </row>
    <row r="1823" ht="28.5" customHeight="1" spans="9:9">
      <c r="I1823" s="160"/>
    </row>
    <row r="1824" ht="28.5" customHeight="1" spans="9:9">
      <c r="I1824" s="160"/>
    </row>
    <row r="1825" ht="28.5" customHeight="1" spans="9:9">
      <c r="I1825" s="160"/>
    </row>
    <row r="1826" ht="28.5" customHeight="1" spans="9:9">
      <c r="I1826" s="160"/>
    </row>
    <row r="1827" ht="28.5" customHeight="1" spans="9:9">
      <c r="I1827" s="160"/>
    </row>
    <row r="1828" ht="28.5" customHeight="1" spans="9:9">
      <c r="I1828" s="160"/>
    </row>
    <row r="1829" ht="28.5" customHeight="1" spans="9:9">
      <c r="I1829" s="160"/>
    </row>
    <row r="1830" ht="28.5" customHeight="1" spans="9:9">
      <c r="I1830" s="160"/>
    </row>
    <row r="1831" ht="28.5" customHeight="1" spans="9:9">
      <c r="I1831" s="160"/>
    </row>
    <row r="1832" ht="28.5" customHeight="1" spans="9:9">
      <c r="I1832" s="160"/>
    </row>
    <row r="1833" ht="28.5" customHeight="1" spans="9:9">
      <c r="I1833" s="160"/>
    </row>
    <row r="1834" ht="28.5" customHeight="1" spans="9:9">
      <c r="I1834" s="160"/>
    </row>
    <row r="1835" ht="28.5" customHeight="1" spans="9:9">
      <c r="I1835" s="160"/>
    </row>
    <row r="1836" ht="28.5" customHeight="1" spans="9:9">
      <c r="I1836" s="160"/>
    </row>
    <row r="1837" ht="28.5" customHeight="1" spans="9:9">
      <c r="I1837" s="160"/>
    </row>
    <row r="1838" ht="28.5" customHeight="1" spans="9:9">
      <c r="I1838" s="160"/>
    </row>
    <row r="1839" ht="28.5" customHeight="1" spans="9:9">
      <c r="I1839" s="160"/>
    </row>
    <row r="1840" ht="28.5" customHeight="1" spans="9:9">
      <c r="I1840" s="160"/>
    </row>
    <row r="1841" ht="28.5" customHeight="1" spans="9:9">
      <c r="I1841" s="160"/>
    </row>
    <row r="1842" ht="28.5" customHeight="1" spans="9:9">
      <c r="I1842" s="160"/>
    </row>
    <row r="1843" ht="28.5" customHeight="1" spans="9:9">
      <c r="I1843" s="160"/>
    </row>
    <row r="1844" ht="28.5" customHeight="1" spans="9:9">
      <c r="I1844" s="160"/>
    </row>
    <row r="1845" ht="28.5" customHeight="1" spans="9:9">
      <c r="I1845" s="160"/>
    </row>
    <row r="1846" ht="28.5" customHeight="1" spans="9:9">
      <c r="I1846" s="160"/>
    </row>
    <row r="1847" ht="28.5" customHeight="1" spans="9:9">
      <c r="I1847" s="160"/>
    </row>
    <row r="1848" ht="28.5" customHeight="1" spans="9:9">
      <c r="I1848" s="160"/>
    </row>
    <row r="1849" ht="28.5" customHeight="1" spans="9:9">
      <c r="I1849" s="160"/>
    </row>
    <row r="1850" ht="28.5" customHeight="1" spans="9:9">
      <c r="I1850" s="160"/>
    </row>
    <row r="1851" ht="28.5" customHeight="1" spans="9:9">
      <c r="I1851" s="160"/>
    </row>
    <row r="1852" ht="28.5" customHeight="1" spans="9:9">
      <c r="I1852" s="160"/>
    </row>
    <row r="1853" ht="28.5" customHeight="1" spans="9:9">
      <c r="I1853" s="160"/>
    </row>
    <row r="1854" ht="28.5" customHeight="1" spans="9:9">
      <c r="I1854" s="160"/>
    </row>
    <row r="1855" ht="28.5" customHeight="1" spans="9:9">
      <c r="I1855" s="160"/>
    </row>
    <row r="1856" ht="28.5" customHeight="1" spans="9:9">
      <c r="I1856" s="160"/>
    </row>
    <row r="1857" ht="28.5" customHeight="1" spans="9:9">
      <c r="I1857" s="160"/>
    </row>
    <row r="1858" ht="28.5" customHeight="1" spans="9:9">
      <c r="I1858" s="160"/>
    </row>
    <row r="1859" ht="28.5" customHeight="1" spans="9:9">
      <c r="I1859" s="161"/>
    </row>
    <row r="1860" ht="29.25" customHeight="1" spans="9:9">
      <c r="I1860" s="175"/>
    </row>
    <row r="1861" ht="29.25" customHeight="1" spans="9:9">
      <c r="I1861" s="176"/>
    </row>
    <row r="1862" ht="28.5" customHeight="1" spans="9:9">
      <c r="I1862" s="155"/>
    </row>
    <row r="1863" ht="28.5" customHeight="1" spans="9:9">
      <c r="I1863" s="160"/>
    </row>
    <row r="1864" ht="28.5" customHeight="1" spans="9:9">
      <c r="I1864" s="160"/>
    </row>
    <row r="1865" ht="28.5" customHeight="1" spans="9:9">
      <c r="I1865" s="160"/>
    </row>
    <row r="1866" ht="28.5" customHeight="1" spans="9:9">
      <c r="I1866" s="160"/>
    </row>
    <row r="1867" ht="28.5" customHeight="1" spans="9:9">
      <c r="I1867" s="160"/>
    </row>
    <row r="1868" ht="28.5" customHeight="1" spans="9:9">
      <c r="I1868" s="160"/>
    </row>
    <row r="1869" ht="28.5" customHeight="1" spans="9:9">
      <c r="I1869" s="160"/>
    </row>
    <row r="1870" ht="28.5" customHeight="1" spans="9:9">
      <c r="I1870" s="160"/>
    </row>
    <row r="1871" ht="28.5" customHeight="1" spans="9:9">
      <c r="I1871" s="160"/>
    </row>
    <row r="1872" ht="28.5" customHeight="1" spans="9:9">
      <c r="I1872" s="160"/>
    </row>
    <row r="1873" ht="28.5" customHeight="1" spans="9:9">
      <c r="I1873" s="160"/>
    </row>
    <row r="1874" ht="28.5" customHeight="1" spans="9:9">
      <c r="I1874" s="160"/>
    </row>
    <row r="1875" ht="28.5" customHeight="1" spans="9:9">
      <c r="I1875" s="160"/>
    </row>
    <row r="1876" ht="28.5" customHeight="1" spans="9:9">
      <c r="I1876" s="160"/>
    </row>
    <row r="1877" ht="28.5" customHeight="1" spans="9:9">
      <c r="I1877" s="160"/>
    </row>
    <row r="1878" ht="28.5" customHeight="1" spans="9:9">
      <c r="I1878" s="160"/>
    </row>
    <row r="1879" ht="28.5" customHeight="1" spans="9:9">
      <c r="I1879" s="160"/>
    </row>
    <row r="1880" ht="28.5" customHeight="1" spans="9:9">
      <c r="I1880" s="160"/>
    </row>
    <row r="1881" ht="28.5" customHeight="1" spans="9:9">
      <c r="I1881" s="160"/>
    </row>
    <row r="1882" ht="28.5" customHeight="1" spans="9:9">
      <c r="I1882" s="160"/>
    </row>
    <row r="1883" ht="28.5" customHeight="1" spans="9:9">
      <c r="I1883" s="160"/>
    </row>
    <row r="1884" ht="28.5" customHeight="1" spans="9:9">
      <c r="I1884" s="160"/>
    </row>
    <row r="1885" ht="28.5" customHeight="1" spans="9:9">
      <c r="I1885" s="160"/>
    </row>
    <row r="1886" ht="28.5" customHeight="1" spans="9:9">
      <c r="I1886" s="160"/>
    </row>
    <row r="1887" ht="28.5" customHeight="1" spans="9:9">
      <c r="I1887" s="160"/>
    </row>
    <row r="1888" ht="28.5" customHeight="1" spans="9:9">
      <c r="I1888" s="160"/>
    </row>
    <row r="1889" ht="28.5" customHeight="1" spans="9:9">
      <c r="I1889" s="160"/>
    </row>
    <row r="1890" ht="28.5" customHeight="1" spans="9:9">
      <c r="I1890" s="160"/>
    </row>
    <row r="1891" ht="28.5" customHeight="1" spans="9:9">
      <c r="I1891" s="160"/>
    </row>
    <row r="1892" ht="28.5" customHeight="1" spans="9:9">
      <c r="I1892" s="160"/>
    </row>
    <row r="1893" ht="28.5" customHeight="1" spans="9:9">
      <c r="I1893" s="160"/>
    </row>
    <row r="1894" ht="28.5" customHeight="1" spans="9:9">
      <c r="I1894" s="160"/>
    </row>
    <row r="1895" ht="28.5" customHeight="1" spans="9:9">
      <c r="I1895" s="160"/>
    </row>
    <row r="1896" ht="28.5" customHeight="1" spans="9:9">
      <c r="I1896" s="160"/>
    </row>
    <row r="1897" ht="28.5" customHeight="1" spans="9:9">
      <c r="I1897" s="160"/>
    </row>
    <row r="1898" ht="28.5" customHeight="1" spans="9:9">
      <c r="I1898" s="160"/>
    </row>
    <row r="1899" ht="28.5" customHeight="1" spans="9:9">
      <c r="I1899" s="160"/>
    </row>
    <row r="1900" ht="28.5" customHeight="1" spans="9:9">
      <c r="I1900" s="160"/>
    </row>
    <row r="1901" ht="28.5" customHeight="1" spans="9:9">
      <c r="I1901" s="160"/>
    </row>
    <row r="1902" ht="28.5" customHeight="1" spans="9:9">
      <c r="I1902" s="160"/>
    </row>
    <row r="1903" ht="28.5" customHeight="1" spans="9:9">
      <c r="I1903" s="160"/>
    </row>
    <row r="1904" ht="28.5" customHeight="1" spans="9:9">
      <c r="I1904" s="160"/>
    </row>
    <row r="1905" ht="28.5" customHeight="1" spans="9:9">
      <c r="I1905" s="160"/>
    </row>
    <row r="1906" ht="28.5" customHeight="1" spans="9:9">
      <c r="I1906" s="160"/>
    </row>
    <row r="1907" ht="28.5" customHeight="1" spans="9:9">
      <c r="I1907" s="160"/>
    </row>
    <row r="1908" ht="28.5" customHeight="1" spans="9:9">
      <c r="I1908" s="160"/>
    </row>
    <row r="1909" ht="28.5" customHeight="1" spans="9:9">
      <c r="I1909" s="160"/>
    </row>
    <row r="1910" ht="28.5" customHeight="1" spans="9:9">
      <c r="I1910" s="160"/>
    </row>
    <row r="1911" ht="28.5" customHeight="1" spans="9:9">
      <c r="I1911" s="160"/>
    </row>
    <row r="1912" ht="28.5" customHeight="1" spans="9:9">
      <c r="I1912" s="160"/>
    </row>
    <row r="1913" ht="28.5" customHeight="1" spans="9:9">
      <c r="I1913" s="160"/>
    </row>
    <row r="1914" ht="28.5" customHeight="1" spans="9:9">
      <c r="I1914" s="160"/>
    </row>
    <row r="1915" ht="28.5" customHeight="1" spans="9:9">
      <c r="I1915" s="160"/>
    </row>
    <row r="1916" ht="28.5" customHeight="1" spans="9:9">
      <c r="I1916" s="160"/>
    </row>
    <row r="1917" ht="28.5" customHeight="1" spans="9:9">
      <c r="I1917" s="160"/>
    </row>
    <row r="1918" ht="28.5" customHeight="1" spans="9:9">
      <c r="I1918" s="160"/>
    </row>
    <row r="1919" ht="28.5" customHeight="1" spans="9:9">
      <c r="I1919" s="160"/>
    </row>
    <row r="1920" ht="28.5" customHeight="1" spans="9:9">
      <c r="I1920" s="160"/>
    </row>
    <row r="1921" ht="28.5" customHeight="1" spans="9:9">
      <c r="I1921" s="160"/>
    </row>
    <row r="1922" ht="28.5" customHeight="1" spans="9:9">
      <c r="I1922" s="160"/>
    </row>
    <row r="1923" ht="28.5" customHeight="1" spans="9:9">
      <c r="I1923" s="161"/>
    </row>
    <row r="1924" ht="29.25" customHeight="1" spans="9:9">
      <c r="I1924" s="175"/>
    </row>
    <row r="1925" ht="29.25" customHeight="1" spans="9:9">
      <c r="I1925" s="176"/>
    </row>
    <row r="1926" ht="28.5" customHeight="1" spans="9:9">
      <c r="I1926" s="155"/>
    </row>
    <row r="1927" ht="28.5" customHeight="1" spans="9:9">
      <c r="I1927" s="160"/>
    </row>
    <row r="1928" ht="28.5" customHeight="1" spans="9:9">
      <c r="I1928" s="160"/>
    </row>
    <row r="1929" ht="28.5" customHeight="1" spans="9:9">
      <c r="I1929" s="160"/>
    </row>
    <row r="1930" ht="28.5" customHeight="1" spans="9:9">
      <c r="I1930" s="160"/>
    </row>
    <row r="1931" ht="28.5" customHeight="1" spans="9:9">
      <c r="I1931" s="160"/>
    </row>
    <row r="1932" ht="28.5" customHeight="1" spans="9:9">
      <c r="I1932" s="160"/>
    </row>
    <row r="1933" ht="28.5" customHeight="1" spans="9:9">
      <c r="I1933" s="160"/>
    </row>
    <row r="1934" ht="28.5" customHeight="1" spans="9:9">
      <c r="I1934" s="160"/>
    </row>
    <row r="1935" ht="28.5" customHeight="1" spans="9:9">
      <c r="I1935" s="160"/>
    </row>
    <row r="1936" ht="28.5" customHeight="1" spans="9:9">
      <c r="I1936" s="160"/>
    </row>
    <row r="1937" ht="28.5" customHeight="1" spans="9:9">
      <c r="I1937" s="160"/>
    </row>
    <row r="1938" ht="28.5" customHeight="1" spans="9:9">
      <c r="I1938" s="160"/>
    </row>
    <row r="1939" ht="28.5" customHeight="1" spans="9:9">
      <c r="I1939" s="160"/>
    </row>
    <row r="1940" ht="28.5" customHeight="1" spans="9:9">
      <c r="I1940" s="160"/>
    </row>
    <row r="1941" ht="28.5" customHeight="1" spans="9:9">
      <c r="I1941" s="160"/>
    </row>
    <row r="1942" ht="28.5" customHeight="1" spans="9:9">
      <c r="I1942" s="160"/>
    </row>
    <row r="1943" ht="28.5" customHeight="1" spans="9:9">
      <c r="I1943" s="160"/>
    </row>
    <row r="1944" ht="28.5" customHeight="1" spans="9:9">
      <c r="I1944" s="160"/>
    </row>
    <row r="1945" ht="28.5" customHeight="1" spans="9:9">
      <c r="I1945" s="160"/>
    </row>
    <row r="1946" ht="28.5" customHeight="1" spans="9:9">
      <c r="I1946" s="160"/>
    </row>
    <row r="1947" ht="28.5" customHeight="1" spans="9:9">
      <c r="I1947" s="160"/>
    </row>
    <row r="1948" ht="28.5" customHeight="1" spans="9:9">
      <c r="I1948" s="160"/>
    </row>
    <row r="1949" ht="28.5" customHeight="1" spans="9:9">
      <c r="I1949" s="160"/>
    </row>
    <row r="1950" ht="28.5" customHeight="1" spans="9:9">
      <c r="I1950" s="160"/>
    </row>
    <row r="1951" ht="28.5" customHeight="1" spans="9:9">
      <c r="I1951" s="160"/>
    </row>
    <row r="1952" ht="28.5" customHeight="1" spans="9:9">
      <c r="I1952" s="160"/>
    </row>
    <row r="1953" ht="28.5" customHeight="1" spans="9:9">
      <c r="I1953" s="160"/>
    </row>
    <row r="1954" ht="28.5" customHeight="1" spans="9:9">
      <c r="I1954" s="160"/>
    </row>
    <row r="1955" ht="28.5" customHeight="1" spans="9:9">
      <c r="I1955" s="160"/>
    </row>
    <row r="1956" ht="28.5" customHeight="1" spans="9:9">
      <c r="I1956" s="160"/>
    </row>
    <row r="1957" ht="28.5" customHeight="1" spans="9:9">
      <c r="I1957" s="160"/>
    </row>
    <row r="1958" ht="28.5" customHeight="1" spans="9:9">
      <c r="I1958" s="160"/>
    </row>
    <row r="1959" ht="28.5" customHeight="1" spans="9:9">
      <c r="I1959" s="160"/>
    </row>
    <row r="1960" ht="28.5" customHeight="1" spans="9:9">
      <c r="I1960" s="160"/>
    </row>
    <row r="1961" ht="28.5" customHeight="1" spans="9:9">
      <c r="I1961" s="160"/>
    </row>
    <row r="1962" ht="28.5" customHeight="1" spans="9:9">
      <c r="I1962" s="160"/>
    </row>
    <row r="1963" ht="28.5" customHeight="1" spans="9:9">
      <c r="I1963" s="160"/>
    </row>
    <row r="1964" ht="28.5" customHeight="1" spans="9:9">
      <c r="I1964" s="160"/>
    </row>
    <row r="1965" ht="28.5" customHeight="1" spans="9:9">
      <c r="I1965" s="160"/>
    </row>
    <row r="1966" ht="28.5" customHeight="1" spans="9:9">
      <c r="I1966" s="160"/>
    </row>
    <row r="1967" ht="28.5" customHeight="1" spans="9:9">
      <c r="I1967" s="160"/>
    </row>
    <row r="1968" ht="28.5" customHeight="1" spans="9:9">
      <c r="I1968" s="160"/>
    </row>
    <row r="1969" ht="28.5" customHeight="1" spans="9:9">
      <c r="I1969" s="160"/>
    </row>
    <row r="1970" ht="28.5" customHeight="1" spans="9:9">
      <c r="I1970" s="160"/>
    </row>
    <row r="1971" ht="28.5" customHeight="1" spans="9:9">
      <c r="I1971" s="160"/>
    </row>
    <row r="1972" ht="28.5" customHeight="1" spans="9:9">
      <c r="I1972" s="160"/>
    </row>
    <row r="1973" ht="28.5" customHeight="1" spans="9:9">
      <c r="I1973" s="160"/>
    </row>
    <row r="1974" ht="28.5" customHeight="1" spans="9:9">
      <c r="I1974" s="160"/>
    </row>
    <row r="1975" ht="28.5" customHeight="1" spans="9:9">
      <c r="I1975" s="160"/>
    </row>
    <row r="1976" ht="28.5" customHeight="1" spans="9:9">
      <c r="I1976" s="160"/>
    </row>
    <row r="1977" ht="28.5" customHeight="1" spans="9:9">
      <c r="I1977" s="160"/>
    </row>
    <row r="1978" ht="28.5" customHeight="1" spans="9:9">
      <c r="I1978" s="160"/>
    </row>
    <row r="1979" ht="28.5" customHeight="1" spans="9:9">
      <c r="I1979" s="160"/>
    </row>
    <row r="1980" ht="28.5" customHeight="1" spans="9:9">
      <c r="I1980" s="160"/>
    </row>
    <row r="1981" ht="28.5" customHeight="1" spans="9:9">
      <c r="I1981" s="160"/>
    </row>
    <row r="1982" ht="28.5" customHeight="1" spans="9:9">
      <c r="I1982" s="160"/>
    </row>
    <row r="1983" ht="28.5" customHeight="1" spans="9:9">
      <c r="I1983" s="160"/>
    </row>
    <row r="1984" ht="28.5" customHeight="1" spans="9:9">
      <c r="I1984" s="160"/>
    </row>
    <row r="1985" ht="28.5" customHeight="1" spans="9:9">
      <c r="I1985" s="160"/>
    </row>
    <row r="1986" ht="28.5" customHeight="1" spans="9:9">
      <c r="I1986" s="160"/>
    </row>
    <row r="1987" ht="28.5" customHeight="1" spans="9:9">
      <c r="I1987" s="161"/>
    </row>
    <row r="1988" ht="29.25" customHeight="1" spans="9:9">
      <c r="I1988" s="175"/>
    </row>
    <row r="1989" ht="29.25" customHeight="1" spans="9:9">
      <c r="I1989" s="176"/>
    </row>
    <row r="1990" ht="28.5" customHeight="1" spans="9:9">
      <c r="I1990" s="155"/>
    </row>
    <row r="1991" ht="28.5" customHeight="1" spans="9:9">
      <c r="I1991" s="160"/>
    </row>
    <row r="1992" ht="28.5" customHeight="1" spans="9:9">
      <c r="I1992" s="160"/>
    </row>
    <row r="1993" ht="28.5" customHeight="1" spans="9:9">
      <c r="I1993" s="160"/>
    </row>
    <row r="1994" ht="28.5" customHeight="1" spans="9:9">
      <c r="I1994" s="160"/>
    </row>
    <row r="1995" ht="28.5" customHeight="1" spans="9:9">
      <c r="I1995" s="160"/>
    </row>
    <row r="1996" ht="28.5" customHeight="1" spans="9:9">
      <c r="I1996" s="160"/>
    </row>
    <row r="1997" ht="28.5" customHeight="1" spans="9:9">
      <c r="I1997" s="160"/>
    </row>
    <row r="1998" ht="28.5" customHeight="1" spans="9:9">
      <c r="I1998" s="160"/>
    </row>
    <row r="1999" ht="28.5" customHeight="1" spans="9:9">
      <c r="I1999" s="160"/>
    </row>
    <row r="2000" ht="28.5" customHeight="1" spans="9:9">
      <c r="I2000" s="160"/>
    </row>
    <row r="2001" ht="28.5" customHeight="1" spans="9:9">
      <c r="I2001" s="160"/>
    </row>
    <row r="2002" ht="28.5" customHeight="1" spans="9:9">
      <c r="I2002" s="160"/>
    </row>
    <row r="2003" ht="28.5" customHeight="1" spans="9:9">
      <c r="I2003" s="160"/>
    </row>
    <row r="2004" ht="28.5" customHeight="1" spans="9:9">
      <c r="I2004" s="160"/>
    </row>
    <row r="2005" ht="28.5" customHeight="1" spans="9:9">
      <c r="I2005" s="160"/>
    </row>
    <row r="2006" ht="28.5" customHeight="1" spans="9:9">
      <c r="I2006" s="160"/>
    </row>
    <row r="2007" ht="28.5" customHeight="1" spans="9:9">
      <c r="I2007" s="160"/>
    </row>
    <row r="2008" ht="28.5" customHeight="1" spans="9:9">
      <c r="I2008" s="160"/>
    </row>
    <row r="2009" ht="28.5" customHeight="1" spans="9:9">
      <c r="I2009" s="160"/>
    </row>
    <row r="2010" ht="28.5" customHeight="1" spans="9:9">
      <c r="I2010" s="160"/>
    </row>
    <row r="2011" ht="28.5" customHeight="1" spans="9:9">
      <c r="I2011" s="160"/>
    </row>
    <row r="2012" ht="28.5" customHeight="1" spans="9:9">
      <c r="I2012" s="160"/>
    </row>
    <row r="2013" ht="28.5" customHeight="1" spans="9:9">
      <c r="I2013" s="160"/>
    </row>
    <row r="2014" ht="28.5" customHeight="1" spans="9:9">
      <c r="I2014" s="160"/>
    </row>
    <row r="2015" ht="28.5" customHeight="1" spans="9:9">
      <c r="I2015" s="160"/>
    </row>
    <row r="2016" ht="28.5" customHeight="1" spans="9:9">
      <c r="I2016" s="160"/>
    </row>
    <row r="2017" ht="28.5" customHeight="1" spans="9:9">
      <c r="I2017" s="160"/>
    </row>
    <row r="2018" ht="28.5" customHeight="1" spans="9:9">
      <c r="I2018" s="160"/>
    </row>
    <row r="2019" ht="28.5" customHeight="1" spans="9:9">
      <c r="I2019" s="160"/>
    </row>
    <row r="2020" ht="28.5" customHeight="1" spans="9:9">
      <c r="I2020" s="160"/>
    </row>
    <row r="2021" ht="28.5" customHeight="1" spans="9:9">
      <c r="I2021" s="160"/>
    </row>
    <row r="2022" ht="28.5" customHeight="1" spans="9:9">
      <c r="I2022" s="160"/>
    </row>
    <row r="2023" ht="28.5" customHeight="1" spans="9:9">
      <c r="I2023" s="160"/>
    </row>
    <row r="2024" ht="28.5" customHeight="1" spans="9:9">
      <c r="I2024" s="160"/>
    </row>
    <row r="2025" ht="28.5" customHeight="1" spans="9:9">
      <c r="I2025" s="160"/>
    </row>
    <row r="2026" ht="28.5" customHeight="1" spans="9:9">
      <c r="I2026" s="160"/>
    </row>
    <row r="2027" ht="28.5" customHeight="1" spans="9:9">
      <c r="I2027" s="160"/>
    </row>
    <row r="2028" ht="28.5" customHeight="1" spans="9:9">
      <c r="I2028" s="160"/>
    </row>
    <row r="2029" ht="28.5" customHeight="1" spans="9:9">
      <c r="I2029" s="160"/>
    </row>
    <row r="2030" ht="28.5" customHeight="1" spans="9:9">
      <c r="I2030" s="160"/>
    </row>
    <row r="2031" ht="28.5" customHeight="1" spans="9:9">
      <c r="I2031" s="160"/>
    </row>
    <row r="2032" ht="28.5" customHeight="1" spans="9:9">
      <c r="I2032" s="160"/>
    </row>
    <row r="2033" ht="28.5" customHeight="1" spans="9:9">
      <c r="I2033" s="160"/>
    </row>
    <row r="2034" ht="28.5" customHeight="1" spans="9:9">
      <c r="I2034" s="160"/>
    </row>
    <row r="2035" ht="28.5" customHeight="1" spans="9:9">
      <c r="I2035" s="160"/>
    </row>
    <row r="2036" ht="28.5" customHeight="1" spans="9:9">
      <c r="I2036" s="160"/>
    </row>
    <row r="2037" ht="28.5" customHeight="1" spans="9:9">
      <c r="I2037" s="160"/>
    </row>
    <row r="2038" ht="28.5" customHeight="1" spans="9:9">
      <c r="I2038" s="160"/>
    </row>
    <row r="2039" ht="28.5" customHeight="1" spans="9:9">
      <c r="I2039" s="160"/>
    </row>
    <row r="2040" ht="28.5" customHeight="1" spans="9:9">
      <c r="I2040" s="160"/>
    </row>
    <row r="2041" ht="28.5" customHeight="1" spans="9:9">
      <c r="I2041" s="160"/>
    </row>
    <row r="2042" ht="28.5" customHeight="1" spans="9:9">
      <c r="I2042" s="160"/>
    </row>
    <row r="2043" ht="28.5" customHeight="1" spans="9:9">
      <c r="I2043" s="160"/>
    </row>
    <row r="2044" ht="28.5" customHeight="1" spans="9:9">
      <c r="I2044" s="160"/>
    </row>
    <row r="2045" ht="28.5" customHeight="1" spans="9:9">
      <c r="I2045" s="160"/>
    </row>
    <row r="2046" ht="28.5" customHeight="1" spans="9:9">
      <c r="I2046" s="160"/>
    </row>
    <row r="2047" ht="28.5" customHeight="1" spans="9:9">
      <c r="I2047" s="160"/>
    </row>
    <row r="2048" ht="28.5" customHeight="1" spans="9:9">
      <c r="I2048" s="160"/>
    </row>
    <row r="2049" ht="28.5" customHeight="1" spans="9:9">
      <c r="I2049" s="160"/>
    </row>
    <row r="2050" ht="28.5" customHeight="1" spans="9:9">
      <c r="I2050" s="160"/>
    </row>
    <row r="2051" ht="28.5" customHeight="1" spans="9:9">
      <c r="I2051" s="161"/>
    </row>
    <row r="2052" ht="29.25" customHeight="1" spans="9:9">
      <c r="I2052" s="175"/>
    </row>
    <row r="2053" ht="29.25" customHeight="1" spans="9:9">
      <c r="I2053" s="176"/>
    </row>
    <row r="2054" ht="28.5" customHeight="1" spans="9:9">
      <c r="I2054" s="155"/>
    </row>
    <row r="2055" ht="28.5" customHeight="1" spans="9:9">
      <c r="I2055" s="160"/>
    </row>
    <row r="2056" ht="28.5" customHeight="1" spans="9:9">
      <c r="I2056" s="160"/>
    </row>
    <row r="2057" ht="28.5" customHeight="1" spans="9:9">
      <c r="I2057" s="160"/>
    </row>
    <row r="2058" ht="28.5" customHeight="1" spans="9:9">
      <c r="I2058" s="160"/>
    </row>
    <row r="2059" ht="28.5" customHeight="1" spans="9:9">
      <c r="I2059" s="160"/>
    </row>
    <row r="2060" ht="28.5" customHeight="1" spans="9:9">
      <c r="I2060" s="160"/>
    </row>
    <row r="2061" ht="28.5" customHeight="1" spans="9:9">
      <c r="I2061" s="160"/>
    </row>
    <row r="2062" ht="28.5" customHeight="1" spans="9:9">
      <c r="I2062" s="160"/>
    </row>
    <row r="2063" ht="28.5" customHeight="1" spans="9:9">
      <c r="I2063" s="160"/>
    </row>
    <row r="2064" ht="28.5" customHeight="1" spans="9:9">
      <c r="I2064" s="160"/>
    </row>
    <row r="2065" ht="28.5" customHeight="1" spans="9:9">
      <c r="I2065" s="160"/>
    </row>
    <row r="2066" ht="28.5" customHeight="1" spans="9:9">
      <c r="I2066" s="160"/>
    </row>
    <row r="2067" ht="28.5" customHeight="1" spans="9:9">
      <c r="I2067" s="160"/>
    </row>
    <row r="2068" ht="28.5" customHeight="1" spans="9:9">
      <c r="I2068" s="160"/>
    </row>
    <row r="2069" ht="28.5" customHeight="1" spans="9:9">
      <c r="I2069" s="160"/>
    </row>
    <row r="2070" ht="28.5" customHeight="1" spans="9:9">
      <c r="I2070" s="160"/>
    </row>
    <row r="2071" ht="28.5" customHeight="1" spans="9:9">
      <c r="I2071" s="160"/>
    </row>
    <row r="2072" ht="28.5" customHeight="1" spans="9:9">
      <c r="I2072" s="160"/>
    </row>
    <row r="2073" ht="28.5" customHeight="1" spans="9:9">
      <c r="I2073" s="160"/>
    </row>
    <row r="2074" ht="28.5" customHeight="1" spans="9:9">
      <c r="I2074" s="160"/>
    </row>
    <row r="2075" ht="28.5" customHeight="1" spans="9:9">
      <c r="I2075" s="160"/>
    </row>
    <row r="2076" ht="28.5" customHeight="1" spans="9:9">
      <c r="I2076" s="160"/>
    </row>
    <row r="2077" ht="28.5" customHeight="1" spans="9:9">
      <c r="I2077" s="160"/>
    </row>
    <row r="2078" ht="28.5" customHeight="1" spans="9:9">
      <c r="I2078" s="160"/>
    </row>
    <row r="2079" ht="28.5" customHeight="1" spans="9:9">
      <c r="I2079" s="160"/>
    </row>
    <row r="2080" ht="28.5" customHeight="1" spans="9:9">
      <c r="I2080" s="160"/>
    </row>
    <row r="2081" ht="28.5" customHeight="1" spans="9:9">
      <c r="I2081" s="160"/>
    </row>
    <row r="2082" ht="28.5" customHeight="1" spans="9:9">
      <c r="I2082" s="160"/>
    </row>
    <row r="2083" ht="28.5" customHeight="1" spans="9:9">
      <c r="I2083" s="160"/>
    </row>
    <row r="2084" ht="28.5" customHeight="1" spans="9:9">
      <c r="I2084" s="160"/>
    </row>
    <row r="2085" ht="28.5" customHeight="1" spans="9:9">
      <c r="I2085" s="160"/>
    </row>
    <row r="2086" ht="28.5" customHeight="1" spans="9:9">
      <c r="I2086" s="160"/>
    </row>
    <row r="2087" ht="28.5" customHeight="1" spans="9:9">
      <c r="I2087" s="160"/>
    </row>
    <row r="2088" ht="28.5" customHeight="1" spans="9:9">
      <c r="I2088" s="160"/>
    </row>
    <row r="2089" ht="28.5" customHeight="1" spans="9:9">
      <c r="I2089" s="160"/>
    </row>
    <row r="2090" ht="28.5" customHeight="1" spans="9:9">
      <c r="I2090" s="160"/>
    </row>
    <row r="2091" ht="28.5" customHeight="1" spans="9:9">
      <c r="I2091" s="160"/>
    </row>
    <row r="2092" ht="28.5" customHeight="1" spans="9:9">
      <c r="I2092" s="160"/>
    </row>
    <row r="2093" ht="28.5" customHeight="1" spans="9:9">
      <c r="I2093" s="160"/>
    </row>
    <row r="2094" ht="28.5" customHeight="1" spans="9:9">
      <c r="I2094" s="160"/>
    </row>
    <row r="2095" ht="28.5" customHeight="1" spans="9:9">
      <c r="I2095" s="160"/>
    </row>
    <row r="2096" ht="28.5" customHeight="1" spans="9:9">
      <c r="I2096" s="160"/>
    </row>
    <row r="2097" ht="28.5" customHeight="1" spans="9:9">
      <c r="I2097" s="160"/>
    </row>
    <row r="2098" ht="28.5" customHeight="1" spans="9:9">
      <c r="I2098" s="160"/>
    </row>
    <row r="2099" ht="28.5" customHeight="1" spans="9:9">
      <c r="I2099" s="160"/>
    </row>
    <row r="2100" ht="28.5" customHeight="1" spans="9:9">
      <c r="I2100" s="160"/>
    </row>
    <row r="2101" ht="28.5" customHeight="1" spans="9:9">
      <c r="I2101" s="160"/>
    </row>
    <row r="2102" ht="28.5" customHeight="1" spans="9:9">
      <c r="I2102" s="160"/>
    </row>
    <row r="2103" ht="28.5" customHeight="1" spans="9:9">
      <c r="I2103" s="160"/>
    </row>
    <row r="2104" ht="28.5" customHeight="1" spans="9:9">
      <c r="I2104" s="160"/>
    </row>
    <row r="2105" ht="28.5" customHeight="1" spans="9:9">
      <c r="I2105" s="160"/>
    </row>
    <row r="2106" ht="28.5" customHeight="1" spans="9:9">
      <c r="I2106" s="160"/>
    </row>
    <row r="2107" ht="28.5" customHeight="1" spans="9:9">
      <c r="I2107" s="160"/>
    </row>
    <row r="2108" ht="28.5" customHeight="1" spans="9:9">
      <c r="I2108" s="160"/>
    </row>
    <row r="2109" ht="28.5" customHeight="1" spans="9:9">
      <c r="I2109" s="160"/>
    </row>
    <row r="2110" ht="28.5" customHeight="1" spans="9:9">
      <c r="I2110" s="160"/>
    </row>
    <row r="2111" ht="28.5" customHeight="1" spans="9:9">
      <c r="I2111" s="160"/>
    </row>
    <row r="2112" ht="28.5" customHeight="1" spans="9:9">
      <c r="I2112" s="160"/>
    </row>
    <row r="2113" ht="28.5" customHeight="1" spans="9:9">
      <c r="I2113" s="160"/>
    </row>
    <row r="2114" ht="28.5" customHeight="1" spans="9:9">
      <c r="I2114" s="160"/>
    </row>
    <row r="2115" ht="28.5" customHeight="1" spans="9:9">
      <c r="I2115" s="161"/>
    </row>
    <row r="2116" ht="29.25" customHeight="1" spans="9:9">
      <c r="I2116" s="175"/>
    </row>
    <row r="2117" ht="29.25" customHeight="1" spans="9:9">
      <c r="I2117" s="176"/>
    </row>
    <row r="2118" ht="28.5" customHeight="1" spans="9:9">
      <c r="I2118" s="155"/>
    </row>
    <row r="2119" ht="28.5" customHeight="1" spans="9:9">
      <c r="I2119" s="160"/>
    </row>
    <row r="2120" ht="28.5" customHeight="1" spans="9:9">
      <c r="I2120" s="160"/>
    </row>
    <row r="2121" ht="28.5" customHeight="1" spans="9:9">
      <c r="I2121" s="160"/>
    </row>
    <row r="2122" ht="28.5" customHeight="1" spans="9:9">
      <c r="I2122" s="160"/>
    </row>
    <row r="2123" ht="28.5" customHeight="1" spans="9:9">
      <c r="I2123" s="160"/>
    </row>
    <row r="2124" ht="28.5" customHeight="1" spans="9:9">
      <c r="I2124" s="160"/>
    </row>
    <row r="2125" ht="28.5" customHeight="1" spans="9:9">
      <c r="I2125" s="160"/>
    </row>
    <row r="2126" ht="28.5" customHeight="1" spans="9:9">
      <c r="I2126" s="160"/>
    </row>
    <row r="2127" ht="28.5" customHeight="1" spans="9:9">
      <c r="I2127" s="160"/>
    </row>
    <row r="2128" ht="28.5" customHeight="1" spans="9:9">
      <c r="I2128" s="160"/>
    </row>
    <row r="2129" ht="28.5" customHeight="1" spans="9:9">
      <c r="I2129" s="160"/>
    </row>
    <row r="2130" ht="28.5" customHeight="1" spans="9:9">
      <c r="I2130" s="160"/>
    </row>
    <row r="2131" ht="28.5" customHeight="1" spans="9:9">
      <c r="I2131" s="160"/>
    </row>
    <row r="2132" ht="28.5" customHeight="1" spans="9:9">
      <c r="I2132" s="160"/>
    </row>
    <row r="2133" ht="28.5" customHeight="1" spans="9:9">
      <c r="I2133" s="160"/>
    </row>
    <row r="2134" ht="28.5" customHeight="1" spans="9:9">
      <c r="I2134" s="160"/>
    </row>
    <row r="2135" ht="28.5" customHeight="1" spans="9:9">
      <c r="I2135" s="160"/>
    </row>
    <row r="2136" ht="28.5" customHeight="1" spans="9:9">
      <c r="I2136" s="160"/>
    </row>
    <row r="2137" ht="28.5" customHeight="1" spans="9:9">
      <c r="I2137" s="160"/>
    </row>
    <row r="2138" ht="28.5" customHeight="1" spans="9:9">
      <c r="I2138" s="160"/>
    </row>
    <row r="2139" ht="28.5" customHeight="1" spans="9:9">
      <c r="I2139" s="160"/>
    </row>
    <row r="2140" ht="28.5" customHeight="1" spans="9:9">
      <c r="I2140" s="160"/>
    </row>
    <row r="2141" ht="28.5" customHeight="1" spans="9:9">
      <c r="I2141" s="160"/>
    </row>
    <row r="2142" ht="28.5" customHeight="1" spans="9:9">
      <c r="I2142" s="160"/>
    </row>
    <row r="2143" ht="28.5" customHeight="1" spans="9:9">
      <c r="I2143" s="160"/>
    </row>
    <row r="2144" ht="28.5" customHeight="1" spans="9:9">
      <c r="I2144" s="160"/>
    </row>
    <row r="2145" ht="28.5" customHeight="1" spans="9:9">
      <c r="I2145" s="160"/>
    </row>
    <row r="2146" ht="28.5" customHeight="1" spans="9:9">
      <c r="I2146" s="160"/>
    </row>
    <row r="2147" ht="28.5" customHeight="1" spans="9:9">
      <c r="I2147" s="160"/>
    </row>
    <row r="2148" ht="28.5" customHeight="1" spans="9:9">
      <c r="I2148" s="160"/>
    </row>
    <row r="2149" ht="28.5" customHeight="1" spans="9:9">
      <c r="I2149" s="160"/>
    </row>
    <row r="2150" ht="28.5" customHeight="1" spans="9:9">
      <c r="I2150" s="160"/>
    </row>
    <row r="2151" ht="28.5" customHeight="1" spans="9:9">
      <c r="I2151" s="160"/>
    </row>
    <row r="2152" ht="28.5" customHeight="1" spans="9:9">
      <c r="I2152" s="160"/>
    </row>
    <row r="2153" ht="28.5" customHeight="1" spans="9:9">
      <c r="I2153" s="160"/>
    </row>
    <row r="2154" ht="28.5" customHeight="1" spans="9:9">
      <c r="I2154" s="160"/>
    </row>
    <row r="2155" ht="28.5" customHeight="1" spans="9:9">
      <c r="I2155" s="160"/>
    </row>
    <row r="2156" ht="28.5" customHeight="1" spans="9:9">
      <c r="I2156" s="160"/>
    </row>
    <row r="2157" ht="28.5" customHeight="1" spans="9:9">
      <c r="I2157" s="160"/>
    </row>
    <row r="2158" ht="28.5" customHeight="1" spans="9:9">
      <c r="I2158" s="160"/>
    </row>
    <row r="2159" ht="28.5" customHeight="1" spans="9:9">
      <c r="I2159" s="160"/>
    </row>
    <row r="2160" ht="28.5" customHeight="1" spans="9:9">
      <c r="I2160" s="160"/>
    </row>
    <row r="2161" ht="28.5" customHeight="1" spans="9:9">
      <c r="I2161" s="160"/>
    </row>
    <row r="2162" ht="28.5" customHeight="1" spans="9:9">
      <c r="I2162" s="160"/>
    </row>
    <row r="2163" ht="28.5" customHeight="1" spans="9:9">
      <c r="I2163" s="160"/>
    </row>
    <row r="2164" ht="28.5" customHeight="1" spans="9:9">
      <c r="I2164" s="160"/>
    </row>
    <row r="2165" ht="28.5" customHeight="1" spans="9:9">
      <c r="I2165" s="160"/>
    </row>
    <row r="2166" ht="28.5" customHeight="1" spans="9:9">
      <c r="I2166" s="160"/>
    </row>
    <row r="2167" ht="28.5" customHeight="1" spans="9:9">
      <c r="I2167" s="160"/>
    </row>
    <row r="2168" ht="28.5" customHeight="1" spans="9:9">
      <c r="I2168" s="160"/>
    </row>
    <row r="2169" ht="28.5" customHeight="1" spans="9:9">
      <c r="I2169" s="160"/>
    </row>
    <row r="2170" ht="28.5" customHeight="1" spans="9:9">
      <c r="I2170" s="160"/>
    </row>
    <row r="2171" ht="28.5" customHeight="1" spans="9:9">
      <c r="I2171" s="160"/>
    </row>
    <row r="2172" ht="28.5" customHeight="1" spans="9:9">
      <c r="I2172" s="160"/>
    </row>
    <row r="2173" ht="28.5" customHeight="1" spans="9:9">
      <c r="I2173" s="160"/>
    </row>
    <row r="2174" ht="28.5" customHeight="1" spans="9:9">
      <c r="I2174" s="160"/>
    </row>
    <row r="2175" ht="28.5" customHeight="1" spans="9:9">
      <c r="I2175" s="160"/>
    </row>
    <row r="2176" ht="28.5" customHeight="1" spans="9:9">
      <c r="I2176" s="160"/>
    </row>
    <row r="2177" ht="28.5" customHeight="1" spans="9:9">
      <c r="I2177" s="160"/>
    </row>
    <row r="2178" ht="28.5" customHeight="1" spans="9:9">
      <c r="I2178" s="160"/>
    </row>
    <row r="2179" ht="28.5" customHeight="1" spans="9:9">
      <c r="I2179" s="161"/>
    </row>
    <row r="2180" ht="29.25" customHeight="1" spans="9:9">
      <c r="I2180" s="175"/>
    </row>
    <row r="2181" ht="29.25" customHeight="1" spans="9:9">
      <c r="I2181" s="176"/>
    </row>
    <row r="2182" ht="28.5" customHeight="1" spans="9:9">
      <c r="I2182" s="155"/>
    </row>
    <row r="2183" ht="28.5" customHeight="1" spans="9:9">
      <c r="I2183" s="160"/>
    </row>
    <row r="2184" ht="28.5" customHeight="1" spans="9:9">
      <c r="I2184" s="160"/>
    </row>
    <row r="2185" ht="28.5" customHeight="1" spans="9:9">
      <c r="I2185" s="160"/>
    </row>
    <row r="2186" ht="28.5" customHeight="1" spans="9:9">
      <c r="I2186" s="160"/>
    </row>
    <row r="2187" ht="28.5" customHeight="1" spans="9:9">
      <c r="I2187" s="160"/>
    </row>
    <row r="2188" ht="28.5" customHeight="1" spans="9:9">
      <c r="I2188" s="160"/>
    </row>
    <row r="2189" ht="28.5" customHeight="1" spans="9:9">
      <c r="I2189" s="160"/>
    </row>
    <row r="2190" ht="28.5" customHeight="1" spans="9:9">
      <c r="I2190" s="160"/>
    </row>
    <row r="2191" ht="28.5" customHeight="1" spans="9:9">
      <c r="I2191" s="160"/>
    </row>
    <row r="2192" ht="28.5" customHeight="1" spans="9:9">
      <c r="I2192" s="160"/>
    </row>
    <row r="2193" ht="28.5" customHeight="1" spans="9:9">
      <c r="I2193" s="160"/>
    </row>
    <row r="2194" ht="28.5" customHeight="1" spans="9:9">
      <c r="I2194" s="160"/>
    </row>
    <row r="2195" ht="28.5" customHeight="1" spans="9:9">
      <c r="I2195" s="160"/>
    </row>
    <row r="2196" ht="28.5" customHeight="1" spans="9:9">
      <c r="I2196" s="160"/>
    </row>
    <row r="2197" ht="28.5" customHeight="1" spans="9:9">
      <c r="I2197" s="160"/>
    </row>
    <row r="2198" ht="28.5" customHeight="1" spans="9:9">
      <c r="I2198" s="160"/>
    </row>
    <row r="2199" ht="28.5" customHeight="1" spans="9:9">
      <c r="I2199" s="160"/>
    </row>
    <row r="2200" ht="28.5" customHeight="1" spans="9:9">
      <c r="I2200" s="160"/>
    </row>
    <row r="2201" ht="28.5" customHeight="1" spans="9:9">
      <c r="I2201" s="160"/>
    </row>
    <row r="2202" ht="28.5" customHeight="1" spans="9:9">
      <c r="I2202" s="160"/>
    </row>
    <row r="2203" ht="28.5" customHeight="1" spans="9:9">
      <c r="I2203" s="160"/>
    </row>
    <row r="2204" ht="28.5" customHeight="1" spans="9:9">
      <c r="I2204" s="160"/>
    </row>
    <row r="2205" ht="28.5" customHeight="1" spans="9:9">
      <c r="I2205" s="160"/>
    </row>
    <row r="2206" ht="28.5" customHeight="1" spans="9:9">
      <c r="I2206" s="160"/>
    </row>
    <row r="2207" ht="28.5" customHeight="1" spans="9:9">
      <c r="I2207" s="160"/>
    </row>
    <row r="2208" ht="28.5" customHeight="1" spans="9:9">
      <c r="I2208" s="160"/>
    </row>
    <row r="2209" ht="28.5" customHeight="1" spans="9:9">
      <c r="I2209" s="160"/>
    </row>
    <row r="2210" ht="28.5" customHeight="1" spans="9:9">
      <c r="I2210" s="160"/>
    </row>
    <row r="2211" ht="28.5" customHeight="1" spans="9:9">
      <c r="I2211" s="160"/>
    </row>
    <row r="2212" ht="28.5" customHeight="1" spans="9:9">
      <c r="I2212" s="160"/>
    </row>
    <row r="2213" ht="28.5" customHeight="1" spans="9:9">
      <c r="I2213" s="160"/>
    </row>
    <row r="2214" ht="28.5" customHeight="1" spans="9:9">
      <c r="I2214" s="160"/>
    </row>
    <row r="2215" ht="28.5" customHeight="1" spans="9:9">
      <c r="I2215" s="160"/>
    </row>
    <row r="2216" ht="28.5" customHeight="1" spans="9:9">
      <c r="I2216" s="160"/>
    </row>
    <row r="2217" ht="28.5" customHeight="1" spans="9:9">
      <c r="I2217" s="160"/>
    </row>
    <row r="2218" ht="28.5" customHeight="1" spans="9:9">
      <c r="I2218" s="160"/>
    </row>
    <row r="2219" ht="28.5" customHeight="1" spans="9:9">
      <c r="I2219" s="160"/>
    </row>
    <row r="2220" ht="28.5" customHeight="1" spans="9:9">
      <c r="I2220" s="160"/>
    </row>
    <row r="2221" ht="28.5" customHeight="1" spans="9:9">
      <c r="I2221" s="160"/>
    </row>
    <row r="2222" ht="28.5" customHeight="1" spans="9:9">
      <c r="I2222" s="160"/>
    </row>
    <row r="2223" ht="28.5" customHeight="1" spans="9:9">
      <c r="I2223" s="160"/>
    </row>
    <row r="2224" ht="28.5" customHeight="1" spans="9:9">
      <c r="I2224" s="160"/>
    </row>
    <row r="2225" ht="28.5" customHeight="1" spans="9:9">
      <c r="I2225" s="160"/>
    </row>
    <row r="2226" ht="28.5" customHeight="1" spans="9:9">
      <c r="I2226" s="160"/>
    </row>
    <row r="2227" ht="28.5" customHeight="1" spans="9:9">
      <c r="I2227" s="160"/>
    </row>
    <row r="2228" ht="28.5" customHeight="1" spans="9:9">
      <c r="I2228" s="160"/>
    </row>
    <row r="2229" ht="28.5" customHeight="1" spans="9:9">
      <c r="I2229" s="160"/>
    </row>
    <row r="2230" ht="28.5" customHeight="1" spans="9:9">
      <c r="I2230" s="160"/>
    </row>
    <row r="2231" ht="28.5" customHeight="1" spans="9:9">
      <c r="I2231" s="160"/>
    </row>
    <row r="2232" ht="28.5" customHeight="1" spans="9:9">
      <c r="I2232" s="160"/>
    </row>
    <row r="2233" ht="28.5" customHeight="1" spans="9:9">
      <c r="I2233" s="160"/>
    </row>
    <row r="2234" ht="28.5" customHeight="1" spans="9:9">
      <c r="I2234" s="160"/>
    </row>
    <row r="2235" ht="28.5" customHeight="1" spans="9:9">
      <c r="I2235" s="160"/>
    </row>
    <row r="2236" ht="28.5" customHeight="1" spans="9:9">
      <c r="I2236" s="160"/>
    </row>
    <row r="2237" ht="28.5" customHeight="1" spans="9:9">
      <c r="I2237" s="160"/>
    </row>
    <row r="2238" ht="28.5" customHeight="1" spans="9:9">
      <c r="I2238" s="160"/>
    </row>
    <row r="2239" ht="28.5" customHeight="1" spans="9:9">
      <c r="I2239" s="160"/>
    </row>
    <row r="2240" ht="28.5" customHeight="1" spans="9:9">
      <c r="I2240" s="160"/>
    </row>
    <row r="2241" ht="28.5" customHeight="1" spans="9:9">
      <c r="I2241" s="160"/>
    </row>
    <row r="2242" ht="28.5" customHeight="1" spans="9:9">
      <c r="I2242" s="160"/>
    </row>
    <row r="2243" ht="28.5" customHeight="1" spans="9:9">
      <c r="I2243" s="161"/>
    </row>
    <row r="2244" ht="29.25" customHeight="1" spans="9:9">
      <c r="I2244" s="175"/>
    </row>
    <row r="2245" ht="29.25" customHeight="1" spans="9:9">
      <c r="I2245" s="176"/>
    </row>
    <row r="2246" ht="28.5" customHeight="1" spans="9:9">
      <c r="I2246" s="155"/>
    </row>
    <row r="2247" ht="28.5" customHeight="1" spans="9:9">
      <c r="I2247" s="160"/>
    </row>
    <row r="2248" ht="28.5" customHeight="1" spans="9:9">
      <c r="I2248" s="160"/>
    </row>
    <row r="2249" ht="28.5" customHeight="1" spans="9:9">
      <c r="I2249" s="160"/>
    </row>
    <row r="2250" ht="28.5" customHeight="1" spans="9:9">
      <c r="I2250" s="160"/>
    </row>
    <row r="2251" ht="28.5" customHeight="1" spans="9:9">
      <c r="I2251" s="160"/>
    </row>
    <row r="2252" ht="28.5" customHeight="1" spans="9:9">
      <c r="I2252" s="160"/>
    </row>
    <row r="2253" ht="28.5" customHeight="1" spans="9:9">
      <c r="I2253" s="160"/>
    </row>
    <row r="2254" ht="28.5" customHeight="1" spans="9:9">
      <c r="I2254" s="160"/>
    </row>
    <row r="2255" ht="28.5" customHeight="1" spans="9:9">
      <c r="I2255" s="160"/>
    </row>
    <row r="2256" ht="28.5" customHeight="1" spans="9:9">
      <c r="I2256" s="160"/>
    </row>
    <row r="2257" ht="28.5" customHeight="1" spans="9:9">
      <c r="I2257" s="160"/>
    </row>
    <row r="2258" ht="28.5" customHeight="1" spans="9:9">
      <c r="I2258" s="160"/>
    </row>
    <row r="2259" ht="28.5" customHeight="1" spans="9:9">
      <c r="I2259" s="160"/>
    </row>
    <row r="2260" ht="28.5" customHeight="1" spans="9:9">
      <c r="I2260" s="160"/>
    </row>
    <row r="2261" ht="28.5" customHeight="1" spans="9:9">
      <c r="I2261" s="160"/>
    </row>
    <row r="2262" ht="28.5" customHeight="1" spans="9:9">
      <c r="I2262" s="160"/>
    </row>
    <row r="2263" ht="28.5" customHeight="1" spans="9:9">
      <c r="I2263" s="160"/>
    </row>
    <row r="2264" ht="28.5" customHeight="1" spans="9:9">
      <c r="I2264" s="160"/>
    </row>
    <row r="2265" ht="28.5" customHeight="1" spans="9:9">
      <c r="I2265" s="160"/>
    </row>
    <row r="2266" ht="28.5" customHeight="1" spans="9:9">
      <c r="I2266" s="160"/>
    </row>
    <row r="2267" ht="28.5" customHeight="1" spans="9:9">
      <c r="I2267" s="160"/>
    </row>
    <row r="2268" ht="28.5" customHeight="1" spans="9:9">
      <c r="I2268" s="160"/>
    </row>
    <row r="2269" ht="28.5" customHeight="1" spans="9:9">
      <c r="I2269" s="160"/>
    </row>
    <row r="2270" ht="28.5" customHeight="1" spans="9:9">
      <c r="I2270" s="160"/>
    </row>
    <row r="2271" ht="28.5" customHeight="1" spans="9:9">
      <c r="I2271" s="160"/>
    </row>
    <row r="2272" ht="28.5" customHeight="1" spans="9:9">
      <c r="I2272" s="160"/>
    </row>
    <row r="2273" ht="28.5" customHeight="1" spans="9:9">
      <c r="I2273" s="160"/>
    </row>
    <row r="2274" ht="28.5" customHeight="1" spans="9:9">
      <c r="I2274" s="160"/>
    </row>
    <row r="2275" ht="28.5" customHeight="1" spans="9:9">
      <c r="I2275" s="160"/>
    </row>
    <row r="2276" ht="28.5" customHeight="1" spans="9:9">
      <c r="I2276" s="160"/>
    </row>
    <row r="2277" ht="28.5" customHeight="1" spans="9:9">
      <c r="I2277" s="160"/>
    </row>
    <row r="2278" ht="28.5" customHeight="1" spans="9:9">
      <c r="I2278" s="160"/>
    </row>
    <row r="2279" ht="28.5" customHeight="1" spans="9:9">
      <c r="I2279" s="160"/>
    </row>
    <row r="2280" ht="28.5" customHeight="1" spans="9:9">
      <c r="I2280" s="160"/>
    </row>
    <row r="2281" ht="28.5" customHeight="1" spans="9:9">
      <c r="I2281" s="160"/>
    </row>
    <row r="2282" ht="28.5" customHeight="1" spans="9:9">
      <c r="I2282" s="160"/>
    </row>
    <row r="2283" ht="28.5" customHeight="1" spans="9:9">
      <c r="I2283" s="160"/>
    </row>
    <row r="2284" ht="28.5" customHeight="1" spans="9:9">
      <c r="I2284" s="160"/>
    </row>
    <row r="2285" ht="28.5" customHeight="1" spans="9:9">
      <c r="I2285" s="160"/>
    </row>
    <row r="2286" ht="28.5" customHeight="1" spans="9:9">
      <c r="I2286" s="160"/>
    </row>
    <row r="2287" ht="28.5" customHeight="1" spans="9:9">
      <c r="I2287" s="160"/>
    </row>
    <row r="2288" ht="28.5" customHeight="1" spans="9:9">
      <c r="I2288" s="160"/>
    </row>
    <row r="2289" ht="28.5" customHeight="1" spans="9:9">
      <c r="I2289" s="160"/>
    </row>
    <row r="2290" ht="28.5" customHeight="1" spans="9:9">
      <c r="I2290" s="160"/>
    </row>
    <row r="2291" ht="28.5" customHeight="1" spans="9:9">
      <c r="I2291" s="160"/>
    </row>
    <row r="2292" ht="28.5" customHeight="1" spans="9:9">
      <c r="I2292" s="160"/>
    </row>
    <row r="2293" ht="28.5" customHeight="1" spans="9:9">
      <c r="I2293" s="160"/>
    </row>
    <row r="2294" ht="28.5" customHeight="1" spans="9:9">
      <c r="I2294" s="160"/>
    </row>
    <row r="2295" ht="28.5" customHeight="1" spans="9:9">
      <c r="I2295" s="160"/>
    </row>
    <row r="2296" ht="28.5" customHeight="1" spans="9:9">
      <c r="I2296" s="160"/>
    </row>
    <row r="2297" ht="28.5" customHeight="1" spans="9:9">
      <c r="I2297" s="160"/>
    </row>
    <row r="2298" ht="28.5" customHeight="1" spans="9:9">
      <c r="I2298" s="160"/>
    </row>
    <row r="2299" ht="28.5" customHeight="1" spans="9:9">
      <c r="I2299" s="160"/>
    </row>
    <row r="2300" ht="28.5" customHeight="1" spans="9:9">
      <c r="I2300" s="160"/>
    </row>
    <row r="2301" ht="28.5" customHeight="1" spans="9:9">
      <c r="I2301" s="160"/>
    </row>
    <row r="2302" ht="28.5" customHeight="1" spans="9:9">
      <c r="I2302" s="160"/>
    </row>
    <row r="2303" ht="28.5" customHeight="1" spans="9:9">
      <c r="I2303" s="160"/>
    </row>
    <row r="2304" ht="28.5" customHeight="1" spans="9:9">
      <c r="I2304" s="160"/>
    </row>
    <row r="2305" ht="28.5" customHeight="1" spans="9:9">
      <c r="I2305" s="160"/>
    </row>
    <row r="2306" ht="28.5" customHeight="1" spans="9:9">
      <c r="I2306" s="160"/>
    </row>
    <row r="2307" ht="28.5" customHeight="1" spans="9:9">
      <c r="I2307" s="161"/>
    </row>
    <row r="2308" ht="29.25" customHeight="1" spans="9:9">
      <c r="I2308" s="175"/>
    </row>
    <row r="2309" ht="29.25" customHeight="1" spans="9:9">
      <c r="I2309" s="176"/>
    </row>
    <row r="2310" ht="28.5" customHeight="1" spans="9:9">
      <c r="I2310" s="155"/>
    </row>
    <row r="2311" ht="28.5" customHeight="1" spans="9:9">
      <c r="I2311" s="160"/>
    </row>
    <row r="2312" ht="28.5" customHeight="1" spans="9:9">
      <c r="I2312" s="160"/>
    </row>
    <row r="2313" ht="28.5" customHeight="1" spans="9:9">
      <c r="I2313" s="160"/>
    </row>
    <row r="2314" ht="28.5" customHeight="1" spans="9:9">
      <c r="I2314" s="160"/>
    </row>
    <row r="2315" ht="28.5" customHeight="1" spans="9:9">
      <c r="I2315" s="160"/>
    </row>
    <row r="2316" ht="28.5" customHeight="1" spans="9:9">
      <c r="I2316" s="160"/>
    </row>
    <row r="2317" ht="28.5" customHeight="1" spans="9:9">
      <c r="I2317" s="160"/>
    </row>
    <row r="2318" ht="28.5" customHeight="1" spans="9:9">
      <c r="I2318" s="160"/>
    </row>
    <row r="2319" ht="28.5" customHeight="1" spans="9:9">
      <c r="I2319" s="160"/>
    </row>
    <row r="2320" ht="28.5" customHeight="1" spans="9:9">
      <c r="I2320" s="160"/>
    </row>
    <row r="2321" ht="28.5" customHeight="1" spans="9:9">
      <c r="I2321" s="160"/>
    </row>
    <row r="2322" ht="28.5" customHeight="1" spans="9:9">
      <c r="I2322" s="160"/>
    </row>
    <row r="2323" ht="28.5" customHeight="1" spans="9:9">
      <c r="I2323" s="160"/>
    </row>
    <row r="2324" ht="28.5" customHeight="1" spans="9:9">
      <c r="I2324" s="160"/>
    </row>
    <row r="2325" ht="28.5" customHeight="1" spans="9:9">
      <c r="I2325" s="160"/>
    </row>
    <row r="2326" ht="28.5" customHeight="1" spans="9:9">
      <c r="I2326" s="160"/>
    </row>
    <row r="2327" ht="28.5" customHeight="1" spans="9:9">
      <c r="I2327" s="160"/>
    </row>
    <row r="2328" ht="28.5" customHeight="1" spans="9:9">
      <c r="I2328" s="160"/>
    </row>
    <row r="2329" ht="28.5" customHeight="1" spans="9:9">
      <c r="I2329" s="160"/>
    </row>
    <row r="2330" ht="28.5" customHeight="1" spans="9:9">
      <c r="I2330" s="160"/>
    </row>
    <row r="2331" ht="28.5" customHeight="1" spans="9:9">
      <c r="I2331" s="160"/>
    </row>
    <row r="2332" ht="28.5" customHeight="1" spans="9:9">
      <c r="I2332" s="160"/>
    </row>
    <row r="2333" ht="28.5" customHeight="1" spans="9:9">
      <c r="I2333" s="160"/>
    </row>
    <row r="2334" ht="28.5" customHeight="1" spans="9:9">
      <c r="I2334" s="160"/>
    </row>
    <row r="2335" ht="28.5" customHeight="1" spans="9:9">
      <c r="I2335" s="160"/>
    </row>
    <row r="2336" ht="28.5" customHeight="1" spans="9:9">
      <c r="I2336" s="160"/>
    </row>
    <row r="2337" ht="28.5" customHeight="1" spans="9:9">
      <c r="I2337" s="160"/>
    </row>
    <row r="2338" ht="28.5" customHeight="1" spans="9:9">
      <c r="I2338" s="160"/>
    </row>
    <row r="2339" ht="28.5" customHeight="1" spans="9:9">
      <c r="I2339" s="160"/>
    </row>
    <row r="2340" ht="28.5" customHeight="1" spans="9:9">
      <c r="I2340" s="160"/>
    </row>
    <row r="2341" ht="28.5" customHeight="1" spans="9:9">
      <c r="I2341" s="160"/>
    </row>
    <row r="2342" ht="28.5" customHeight="1" spans="9:9">
      <c r="I2342" s="160"/>
    </row>
    <row r="2343" ht="28.5" customHeight="1" spans="9:9">
      <c r="I2343" s="160"/>
    </row>
    <row r="2344" ht="28.5" customHeight="1" spans="9:9">
      <c r="I2344" s="160"/>
    </row>
    <row r="2345" ht="28.5" customHeight="1" spans="9:9">
      <c r="I2345" s="160"/>
    </row>
    <row r="2346" ht="28.5" customHeight="1" spans="9:9">
      <c r="I2346" s="160"/>
    </row>
    <row r="2347" ht="28.5" customHeight="1" spans="9:9">
      <c r="I2347" s="160"/>
    </row>
    <row r="2348" ht="28.5" customHeight="1" spans="9:9">
      <c r="I2348" s="160"/>
    </row>
    <row r="2349" ht="28.5" customHeight="1" spans="9:9">
      <c r="I2349" s="160"/>
    </row>
    <row r="2350" ht="28.5" customHeight="1" spans="9:9">
      <c r="I2350" s="160"/>
    </row>
    <row r="2351" ht="28.5" customHeight="1" spans="9:9">
      <c r="I2351" s="160"/>
    </row>
    <row r="2352" ht="28.5" customHeight="1" spans="9:9">
      <c r="I2352" s="160"/>
    </row>
    <row r="2353" ht="28.5" customHeight="1" spans="9:9">
      <c r="I2353" s="160"/>
    </row>
    <row r="2354" ht="28.5" customHeight="1" spans="9:9">
      <c r="I2354" s="160"/>
    </row>
    <row r="2355" ht="28.5" customHeight="1" spans="9:9">
      <c r="I2355" s="160"/>
    </row>
    <row r="2356" ht="28.5" customHeight="1" spans="9:9">
      <c r="I2356" s="160"/>
    </row>
    <row r="2357" ht="28.5" customHeight="1" spans="9:9">
      <c r="I2357" s="160"/>
    </row>
    <row r="2358" ht="28.5" customHeight="1" spans="9:9">
      <c r="I2358" s="160"/>
    </row>
    <row r="2359" ht="28.5" customHeight="1" spans="9:9">
      <c r="I2359" s="160"/>
    </row>
    <row r="2360" ht="28.5" customHeight="1" spans="9:9">
      <c r="I2360" s="160"/>
    </row>
    <row r="2361" ht="28.5" customHeight="1" spans="9:9">
      <c r="I2361" s="160"/>
    </row>
    <row r="2362" ht="28.5" customHeight="1" spans="9:9">
      <c r="I2362" s="160"/>
    </row>
    <row r="2363" ht="28.5" customHeight="1" spans="9:9">
      <c r="I2363" s="160"/>
    </row>
    <row r="2364" ht="28.5" customHeight="1" spans="9:9">
      <c r="I2364" s="160"/>
    </row>
    <row r="2365" ht="28.5" customHeight="1" spans="9:9">
      <c r="I2365" s="160"/>
    </row>
    <row r="2366" ht="28.5" customHeight="1" spans="9:9">
      <c r="I2366" s="160"/>
    </row>
    <row r="2367" ht="28.5" customHeight="1" spans="9:9">
      <c r="I2367" s="160"/>
    </row>
    <row r="2368" ht="28.5" customHeight="1" spans="9:9">
      <c r="I2368" s="160"/>
    </row>
    <row r="2369" ht="28.5" customHeight="1" spans="9:9">
      <c r="I2369" s="160"/>
    </row>
    <row r="2370" ht="28.5" customHeight="1" spans="9:9">
      <c r="I2370" s="160"/>
    </row>
    <row r="2371" ht="28.5" customHeight="1" spans="9:9">
      <c r="I2371" s="161"/>
    </row>
    <row r="2372" ht="29.25" customHeight="1" spans="9:9">
      <c r="I2372" s="175"/>
    </row>
    <row r="2373" ht="29.25" customHeight="1" spans="9:9">
      <c r="I2373" s="176"/>
    </row>
    <row r="2374" ht="28.5" customHeight="1" spans="9:9">
      <c r="I2374" s="155"/>
    </row>
    <row r="2375" ht="28.5" customHeight="1" spans="9:9">
      <c r="I2375" s="160"/>
    </row>
    <row r="2376" ht="28.5" customHeight="1" spans="9:9">
      <c r="I2376" s="160"/>
    </row>
    <row r="2377" ht="28.5" customHeight="1" spans="9:9">
      <c r="I2377" s="160"/>
    </row>
    <row r="2378" ht="28.5" customHeight="1" spans="9:9">
      <c r="I2378" s="160"/>
    </row>
    <row r="2379" ht="28.5" customHeight="1" spans="9:9">
      <c r="I2379" s="160"/>
    </row>
    <row r="2380" ht="28.5" customHeight="1" spans="9:9">
      <c r="I2380" s="160"/>
    </row>
    <row r="2381" ht="28.5" customHeight="1" spans="9:9">
      <c r="I2381" s="160"/>
    </row>
    <row r="2382" ht="28.5" customHeight="1" spans="9:9">
      <c r="I2382" s="160"/>
    </row>
    <row r="2383" ht="28.5" customHeight="1" spans="9:9">
      <c r="I2383" s="160"/>
    </row>
    <row r="2384" ht="28.5" customHeight="1" spans="9:9">
      <c r="I2384" s="160"/>
    </row>
    <row r="2385" ht="28.5" customHeight="1" spans="9:9">
      <c r="I2385" s="160"/>
    </row>
    <row r="2386" ht="28.5" customHeight="1" spans="9:9">
      <c r="I2386" s="160"/>
    </row>
    <row r="2387" ht="28.5" customHeight="1" spans="9:9">
      <c r="I2387" s="160"/>
    </row>
    <row r="2388" ht="28.5" customHeight="1" spans="9:9">
      <c r="I2388" s="160"/>
    </row>
    <row r="2389" ht="28.5" customHeight="1" spans="9:9">
      <c r="I2389" s="160"/>
    </row>
    <row r="2390" ht="28.5" customHeight="1" spans="9:9">
      <c r="I2390" s="160"/>
    </row>
    <row r="2391" ht="28.5" customHeight="1" spans="9:9">
      <c r="I2391" s="160"/>
    </row>
    <row r="2392" ht="28.5" customHeight="1" spans="9:9">
      <c r="I2392" s="160"/>
    </row>
    <row r="2393" ht="28.5" customHeight="1" spans="9:9">
      <c r="I2393" s="160"/>
    </row>
    <row r="2394" ht="28.5" customHeight="1" spans="9:9">
      <c r="I2394" s="160"/>
    </row>
    <row r="2395" ht="28.5" customHeight="1" spans="9:9">
      <c r="I2395" s="160"/>
    </row>
    <row r="2396" ht="28.5" customHeight="1" spans="9:9">
      <c r="I2396" s="160"/>
    </row>
    <row r="2397" ht="28.5" customHeight="1" spans="9:9">
      <c r="I2397" s="160"/>
    </row>
    <row r="2398" ht="28.5" customHeight="1" spans="9:9">
      <c r="I2398" s="160"/>
    </row>
    <row r="2399" ht="28.5" customHeight="1" spans="9:9">
      <c r="I2399" s="160"/>
    </row>
    <row r="2400" ht="28.5" customHeight="1" spans="9:9">
      <c r="I2400" s="160"/>
    </row>
    <row r="2401" ht="28.5" customHeight="1" spans="9:9">
      <c r="I2401" s="160"/>
    </row>
    <row r="2402" ht="28.5" customHeight="1" spans="9:9">
      <c r="I2402" s="160"/>
    </row>
    <row r="2403" ht="28.5" customHeight="1" spans="9:9">
      <c r="I2403" s="160"/>
    </row>
    <row r="2404" ht="28.5" customHeight="1" spans="9:9">
      <c r="I2404" s="160"/>
    </row>
    <row r="2405" ht="28.5" customHeight="1" spans="9:9">
      <c r="I2405" s="160"/>
    </row>
    <row r="2406" ht="28.5" customHeight="1" spans="9:9">
      <c r="I2406" s="160"/>
    </row>
    <row r="2407" ht="28.5" customHeight="1" spans="9:9">
      <c r="I2407" s="160"/>
    </row>
    <row r="2408" ht="28.5" customHeight="1" spans="9:9">
      <c r="I2408" s="160"/>
    </row>
    <row r="2409" ht="28.5" customHeight="1" spans="9:9">
      <c r="I2409" s="160"/>
    </row>
    <row r="2410" ht="28.5" customHeight="1" spans="9:9">
      <c r="I2410" s="160"/>
    </row>
    <row r="2411" ht="28.5" customHeight="1" spans="9:9">
      <c r="I2411" s="160"/>
    </row>
    <row r="2412" ht="28.5" customHeight="1" spans="9:9">
      <c r="I2412" s="160"/>
    </row>
    <row r="2413" ht="28.5" customHeight="1" spans="9:9">
      <c r="I2413" s="160"/>
    </row>
    <row r="2414" ht="28.5" customHeight="1" spans="9:9">
      <c r="I2414" s="160"/>
    </row>
    <row r="2415" ht="28.5" customHeight="1" spans="9:9">
      <c r="I2415" s="160"/>
    </row>
    <row r="2416" ht="28.5" customHeight="1" spans="9:9">
      <c r="I2416" s="160"/>
    </row>
    <row r="2417" ht="28.5" customHeight="1" spans="9:9">
      <c r="I2417" s="160"/>
    </row>
    <row r="2418" ht="28.5" customHeight="1" spans="9:9">
      <c r="I2418" s="160"/>
    </row>
    <row r="2419" ht="28.5" customHeight="1" spans="9:9">
      <c r="I2419" s="160"/>
    </row>
    <row r="2420" ht="28.5" customHeight="1" spans="9:9">
      <c r="I2420" s="160"/>
    </row>
    <row r="2421" ht="28.5" customHeight="1" spans="9:9">
      <c r="I2421" s="160"/>
    </row>
    <row r="2422" ht="28.5" customHeight="1" spans="9:9">
      <c r="I2422" s="160"/>
    </row>
    <row r="2423" ht="28.5" customHeight="1" spans="9:9">
      <c r="I2423" s="160"/>
    </row>
    <row r="2424" ht="28.5" customHeight="1" spans="9:9">
      <c r="I2424" s="160"/>
    </row>
    <row r="2425" ht="28.5" customHeight="1" spans="9:9">
      <c r="I2425" s="160"/>
    </row>
    <row r="2426" ht="28.5" customHeight="1" spans="9:9">
      <c r="I2426" s="160"/>
    </row>
    <row r="2427" ht="28.5" customHeight="1" spans="9:9">
      <c r="I2427" s="160"/>
    </row>
    <row r="2428" ht="28.5" customHeight="1" spans="9:9">
      <c r="I2428" s="160"/>
    </row>
    <row r="2429" ht="28.5" customHeight="1" spans="9:9">
      <c r="I2429" s="160"/>
    </row>
    <row r="2430" ht="28.5" customHeight="1" spans="9:9">
      <c r="I2430" s="160"/>
    </row>
    <row r="2431" ht="28.5" customHeight="1" spans="9:9">
      <c r="I2431" s="160"/>
    </row>
    <row r="2432" ht="28.5" customHeight="1" spans="9:9">
      <c r="I2432" s="160"/>
    </row>
    <row r="2433" ht="28.5" customHeight="1" spans="9:9">
      <c r="I2433" s="160"/>
    </row>
    <row r="2434" ht="28.5" customHeight="1" spans="9:9">
      <c r="I2434" s="160"/>
    </row>
    <row r="2435" ht="28.5" customHeight="1" spans="9:9">
      <c r="I2435" s="161"/>
    </row>
    <row r="2436" ht="29.25" customHeight="1" spans="9:9">
      <c r="I2436" s="175"/>
    </row>
    <row r="2437" ht="29.25" customHeight="1" spans="9:9">
      <c r="I2437" s="176"/>
    </row>
    <row r="2438" ht="28.5" customHeight="1" spans="9:9">
      <c r="I2438" s="155"/>
    </row>
    <row r="2439" ht="28.5" customHeight="1" spans="9:9">
      <c r="I2439" s="160"/>
    </row>
    <row r="2440" ht="28.5" customHeight="1" spans="9:9">
      <c r="I2440" s="160"/>
    </row>
    <row r="2441" ht="28.5" customHeight="1" spans="9:9">
      <c r="I2441" s="160"/>
    </row>
    <row r="2442" ht="28.5" customHeight="1" spans="9:9">
      <c r="I2442" s="160"/>
    </row>
    <row r="2443" ht="28.5" customHeight="1" spans="9:9">
      <c r="I2443" s="160"/>
    </row>
    <row r="2444" ht="28.5" customHeight="1" spans="9:9">
      <c r="I2444" s="160"/>
    </row>
    <row r="2445" ht="28.5" customHeight="1" spans="9:9">
      <c r="I2445" s="160"/>
    </row>
    <row r="2446" ht="28.5" customHeight="1" spans="9:9">
      <c r="I2446" s="160"/>
    </row>
    <row r="2447" ht="28.5" customHeight="1" spans="9:9">
      <c r="I2447" s="160"/>
    </row>
    <row r="2448" ht="28.5" customHeight="1" spans="9:9">
      <c r="I2448" s="160"/>
    </row>
    <row r="2449" ht="28.5" customHeight="1" spans="9:9">
      <c r="I2449" s="160"/>
    </row>
    <row r="2450" ht="28.5" customHeight="1" spans="9:9">
      <c r="I2450" s="160"/>
    </row>
    <row r="2451" ht="28.5" customHeight="1" spans="9:9">
      <c r="I2451" s="160"/>
    </row>
    <row r="2452" ht="28.5" customHeight="1" spans="9:9">
      <c r="I2452" s="160"/>
    </row>
    <row r="2453" ht="28.5" customHeight="1" spans="9:9">
      <c r="I2453" s="160"/>
    </row>
    <row r="2454" ht="28.5" customHeight="1" spans="9:9">
      <c r="I2454" s="160"/>
    </row>
    <row r="2455" ht="28.5" customHeight="1" spans="9:9">
      <c r="I2455" s="160"/>
    </row>
    <row r="2456" ht="28.5" customHeight="1" spans="9:9">
      <c r="I2456" s="160"/>
    </row>
    <row r="2457" ht="28.5" customHeight="1" spans="9:9">
      <c r="I2457" s="160"/>
    </row>
    <row r="2458" ht="28.5" customHeight="1" spans="9:9">
      <c r="I2458" s="160"/>
    </row>
    <row r="2459" ht="28.5" customHeight="1" spans="9:9">
      <c r="I2459" s="160"/>
    </row>
    <row r="2460" ht="28.5" customHeight="1" spans="9:9">
      <c r="I2460" s="160"/>
    </row>
    <row r="2461" ht="28.5" customHeight="1" spans="9:9">
      <c r="I2461" s="160"/>
    </row>
    <row r="2462" ht="28.5" customHeight="1" spans="9:9">
      <c r="I2462" s="160"/>
    </row>
    <row r="2463" ht="28.5" customHeight="1" spans="9:9">
      <c r="I2463" s="160"/>
    </row>
    <row r="2464" ht="28.5" customHeight="1" spans="9:9">
      <c r="I2464" s="160"/>
    </row>
    <row r="2465" ht="28.5" customHeight="1" spans="9:9">
      <c r="I2465" s="160"/>
    </row>
    <row r="2466" ht="28.5" customHeight="1" spans="9:9">
      <c r="I2466" s="160"/>
    </row>
    <row r="2467" ht="28.5" customHeight="1" spans="9:9">
      <c r="I2467" s="160"/>
    </row>
    <row r="2468" ht="28.5" customHeight="1" spans="9:9">
      <c r="I2468" s="160"/>
    </row>
    <row r="2469" ht="28.5" customHeight="1" spans="9:9">
      <c r="I2469" s="160"/>
    </row>
    <row r="2470" ht="28.5" customHeight="1" spans="9:9">
      <c r="I2470" s="160"/>
    </row>
    <row r="2471" ht="28.5" customHeight="1" spans="9:9">
      <c r="I2471" s="160"/>
    </row>
    <row r="2472" ht="28.5" customHeight="1" spans="9:9">
      <c r="I2472" s="160"/>
    </row>
    <row r="2473" ht="28.5" customHeight="1" spans="9:9">
      <c r="I2473" s="160"/>
    </row>
    <row r="2474" ht="28.5" customHeight="1" spans="9:9">
      <c r="I2474" s="160"/>
    </row>
    <row r="2475" ht="28.5" customHeight="1" spans="9:9">
      <c r="I2475" s="160"/>
    </row>
    <row r="2476" ht="28.5" customHeight="1" spans="9:9">
      <c r="I2476" s="160"/>
    </row>
    <row r="2477" ht="28.5" customHeight="1" spans="9:9">
      <c r="I2477" s="160"/>
    </row>
    <row r="2478" ht="28.5" customHeight="1" spans="9:9">
      <c r="I2478" s="160"/>
    </row>
    <row r="2479" ht="28.5" customHeight="1" spans="9:9">
      <c r="I2479" s="160"/>
    </row>
    <row r="2480" ht="28.5" customHeight="1" spans="9:9">
      <c r="I2480" s="160"/>
    </row>
    <row r="2481" ht="28.5" customHeight="1" spans="9:9">
      <c r="I2481" s="160"/>
    </row>
    <row r="2482" ht="28.5" customHeight="1" spans="9:9">
      <c r="I2482" s="160"/>
    </row>
    <row r="2483" ht="28.5" customHeight="1" spans="9:9">
      <c r="I2483" s="160"/>
    </row>
    <row r="2484" ht="28.5" customHeight="1" spans="9:9">
      <c r="I2484" s="160"/>
    </row>
    <row r="2485" ht="28.5" customHeight="1" spans="9:9">
      <c r="I2485" s="160"/>
    </row>
    <row r="2486" ht="28.5" customHeight="1" spans="9:9">
      <c r="I2486" s="160"/>
    </row>
    <row r="2487" ht="28.5" customHeight="1" spans="9:9">
      <c r="I2487" s="160"/>
    </row>
    <row r="2488" ht="28.5" customHeight="1" spans="9:9">
      <c r="I2488" s="160"/>
    </row>
    <row r="2489" ht="28.5" customHeight="1" spans="9:9">
      <c r="I2489" s="160"/>
    </row>
    <row r="2490" ht="28.5" customHeight="1" spans="9:9">
      <c r="I2490" s="160"/>
    </row>
    <row r="2491" ht="28.5" customHeight="1" spans="9:9">
      <c r="I2491" s="160"/>
    </row>
    <row r="2492" ht="28.5" customHeight="1" spans="9:9">
      <c r="I2492" s="160"/>
    </row>
    <row r="2493" ht="28.5" customHeight="1" spans="9:9">
      <c r="I2493" s="160"/>
    </row>
    <row r="2494" ht="28.5" customHeight="1" spans="9:9">
      <c r="I2494" s="160"/>
    </row>
    <row r="2495" ht="28.5" customHeight="1" spans="9:9">
      <c r="I2495" s="160"/>
    </row>
    <row r="2496" ht="28.5" customHeight="1" spans="9:9">
      <c r="I2496" s="160"/>
    </row>
    <row r="2497" ht="28.5" customHeight="1" spans="9:9">
      <c r="I2497" s="160"/>
    </row>
    <row r="2498" ht="28.5" customHeight="1" spans="9:9">
      <c r="I2498" s="160"/>
    </row>
    <row r="2499" ht="28.5" customHeight="1" spans="9:9">
      <c r="I2499" s="161"/>
    </row>
    <row r="2500" ht="29.25" customHeight="1" spans="9:9">
      <c r="I2500" s="175"/>
    </row>
    <row r="2501" ht="29.25" customHeight="1" spans="9:9">
      <c r="I2501" s="176"/>
    </row>
    <row r="2502" ht="28.5" customHeight="1" spans="9:9">
      <c r="I2502" s="155"/>
    </row>
    <row r="2503" ht="28.5" customHeight="1" spans="9:9">
      <c r="I2503" s="160"/>
    </row>
    <row r="2504" ht="28.5" customHeight="1" spans="9:9">
      <c r="I2504" s="160"/>
    </row>
    <row r="2505" ht="28.5" customHeight="1" spans="9:9">
      <c r="I2505" s="160"/>
    </row>
    <row r="2506" ht="28.5" customHeight="1" spans="9:9">
      <c r="I2506" s="160"/>
    </row>
    <row r="2507" ht="28.5" customHeight="1" spans="9:9">
      <c r="I2507" s="160"/>
    </row>
    <row r="2508" ht="28.5" customHeight="1" spans="9:9">
      <c r="I2508" s="160"/>
    </row>
    <row r="2509" ht="28.5" customHeight="1" spans="9:9">
      <c r="I2509" s="160"/>
    </row>
    <row r="2510" ht="28.5" customHeight="1" spans="9:9">
      <c r="I2510" s="160"/>
    </row>
    <row r="2511" ht="28.5" customHeight="1" spans="9:9">
      <c r="I2511" s="160"/>
    </row>
    <row r="2512" ht="28.5" customHeight="1" spans="9:9">
      <c r="I2512" s="160"/>
    </row>
    <row r="2513" ht="28.5" customHeight="1" spans="9:9">
      <c r="I2513" s="160"/>
    </row>
    <row r="2514" ht="28.5" customHeight="1" spans="9:9">
      <c r="I2514" s="160"/>
    </row>
    <row r="2515" ht="28.5" customHeight="1" spans="9:9">
      <c r="I2515" s="160"/>
    </row>
    <row r="2516" ht="28.5" customHeight="1" spans="9:9">
      <c r="I2516" s="160"/>
    </row>
    <row r="2517" ht="28.5" customHeight="1" spans="9:9">
      <c r="I2517" s="160"/>
    </row>
    <row r="2518" ht="28.5" customHeight="1" spans="9:9">
      <c r="I2518" s="160"/>
    </row>
    <row r="2519" ht="28.5" customHeight="1" spans="9:9">
      <c r="I2519" s="160"/>
    </row>
    <row r="2520" ht="28.5" customHeight="1" spans="9:9">
      <c r="I2520" s="160"/>
    </row>
    <row r="2521" ht="28.5" customHeight="1" spans="9:9">
      <c r="I2521" s="160"/>
    </row>
    <row r="2522" ht="28.5" customHeight="1" spans="9:9">
      <c r="I2522" s="160"/>
    </row>
    <row r="2523" ht="28.5" customHeight="1" spans="9:9">
      <c r="I2523" s="160"/>
    </row>
    <row r="2524" ht="28.5" customHeight="1" spans="9:9">
      <c r="I2524" s="160"/>
    </row>
    <row r="2525" ht="28.5" customHeight="1" spans="9:9">
      <c r="I2525" s="160"/>
    </row>
    <row r="2526" ht="28.5" customHeight="1" spans="9:9">
      <c r="I2526" s="160"/>
    </row>
    <row r="2527" ht="28.5" customHeight="1" spans="9:9">
      <c r="I2527" s="160"/>
    </row>
    <row r="2528" ht="28.5" customHeight="1" spans="9:9">
      <c r="I2528" s="160"/>
    </row>
    <row r="2529" ht="28.5" customHeight="1" spans="9:9">
      <c r="I2529" s="160"/>
    </row>
    <row r="2530" ht="28.5" customHeight="1" spans="9:9">
      <c r="I2530" s="160"/>
    </row>
    <row r="2531" ht="28.5" customHeight="1" spans="9:9">
      <c r="I2531" s="160"/>
    </row>
    <row r="2532" ht="28.5" customHeight="1" spans="9:9">
      <c r="I2532" s="160"/>
    </row>
    <row r="2533" ht="28.5" customHeight="1" spans="9:9">
      <c r="I2533" s="160"/>
    </row>
    <row r="2534" ht="28.5" customHeight="1" spans="9:9">
      <c r="I2534" s="160"/>
    </row>
    <row r="2535" ht="28.5" customHeight="1" spans="9:9">
      <c r="I2535" s="160"/>
    </row>
    <row r="2536" ht="28.5" customHeight="1" spans="9:9">
      <c r="I2536" s="160"/>
    </row>
    <row r="2537" ht="28.5" customHeight="1" spans="9:9">
      <c r="I2537" s="160"/>
    </row>
    <row r="2538" ht="28.5" customHeight="1" spans="9:9">
      <c r="I2538" s="160"/>
    </row>
    <row r="2539" ht="28.5" customHeight="1" spans="9:9">
      <c r="I2539" s="160"/>
    </row>
    <row r="2540" ht="28.5" customHeight="1" spans="9:9">
      <c r="I2540" s="160"/>
    </row>
    <row r="2541" ht="28.5" customHeight="1" spans="9:9">
      <c r="I2541" s="160"/>
    </row>
    <row r="2542" ht="28.5" customHeight="1" spans="9:9">
      <c r="I2542" s="160"/>
    </row>
    <row r="2543" ht="28.5" customHeight="1" spans="9:9">
      <c r="I2543" s="160"/>
    </row>
    <row r="2544" ht="28.5" customHeight="1" spans="9:9">
      <c r="I2544" s="160"/>
    </row>
    <row r="2545" ht="28.5" customHeight="1" spans="9:9">
      <c r="I2545" s="160"/>
    </row>
    <row r="2546" ht="28.5" customHeight="1" spans="9:9">
      <c r="I2546" s="160"/>
    </row>
    <row r="2547" ht="28.5" customHeight="1" spans="9:9">
      <c r="I2547" s="160"/>
    </row>
    <row r="2548" ht="28.5" customHeight="1" spans="9:9">
      <c r="I2548" s="160"/>
    </row>
    <row r="2549" ht="28.5" customHeight="1" spans="9:9">
      <c r="I2549" s="160"/>
    </row>
    <row r="2550" ht="28.5" customHeight="1" spans="9:9">
      <c r="I2550" s="160"/>
    </row>
    <row r="2551" ht="28.5" customHeight="1" spans="9:9">
      <c r="I2551" s="160"/>
    </row>
    <row r="2552" ht="28.5" customHeight="1" spans="9:9">
      <c r="I2552" s="160"/>
    </row>
    <row r="2553" ht="28.5" customHeight="1" spans="9:9">
      <c r="I2553" s="160"/>
    </row>
    <row r="2554" ht="28.5" customHeight="1" spans="9:9">
      <c r="I2554" s="160"/>
    </row>
    <row r="2555" ht="28.5" customHeight="1" spans="9:9">
      <c r="I2555" s="160"/>
    </row>
    <row r="2556" ht="28.5" customHeight="1" spans="9:9">
      <c r="I2556" s="160"/>
    </row>
    <row r="2557" ht="28.5" customHeight="1" spans="9:9">
      <c r="I2557" s="160"/>
    </row>
    <row r="2558" ht="28.5" customHeight="1" spans="9:9">
      <c r="I2558" s="160"/>
    </row>
    <row r="2559" ht="28.5" customHeight="1" spans="9:9">
      <c r="I2559" s="160"/>
    </row>
    <row r="2560" ht="28.5" customHeight="1" spans="9:9">
      <c r="I2560" s="160"/>
    </row>
    <row r="2561" ht="28.5" customHeight="1" spans="9:9">
      <c r="I2561" s="160"/>
    </row>
    <row r="2562" ht="28.5" customHeight="1" spans="9:9">
      <c r="I2562" s="160"/>
    </row>
    <row r="2563" ht="28.5" customHeight="1" spans="9:9">
      <c r="I2563" s="161"/>
    </row>
    <row r="2564" ht="29.25" customHeight="1" spans="9:9">
      <c r="I2564" s="175"/>
    </row>
    <row r="2565" ht="29.25" customHeight="1" spans="9:9">
      <c r="I2565" s="176"/>
    </row>
    <row r="2566" ht="28.5" customHeight="1" spans="9:9">
      <c r="I2566" s="155"/>
    </row>
    <row r="2567" ht="28.5" customHeight="1" spans="9:9">
      <c r="I2567" s="160"/>
    </row>
    <row r="2568" ht="28.5" customHeight="1" spans="9:9">
      <c r="I2568" s="160"/>
    </row>
    <row r="2569" ht="28.5" customHeight="1" spans="9:9">
      <c r="I2569" s="160"/>
    </row>
    <row r="2570" ht="28.5" customHeight="1" spans="9:9">
      <c r="I2570" s="160"/>
    </row>
    <row r="2571" ht="28.5" customHeight="1" spans="9:9">
      <c r="I2571" s="160"/>
    </row>
    <row r="2572" ht="28.5" customHeight="1" spans="9:9">
      <c r="I2572" s="160"/>
    </row>
    <row r="2573" ht="28.5" customHeight="1" spans="9:9">
      <c r="I2573" s="160"/>
    </row>
    <row r="2574" ht="28.5" customHeight="1" spans="9:9">
      <c r="I2574" s="160"/>
    </row>
    <row r="2575" ht="28.5" customHeight="1" spans="9:9">
      <c r="I2575" s="160"/>
    </row>
    <row r="2576" ht="28.5" customHeight="1" spans="9:9">
      <c r="I2576" s="160"/>
    </row>
    <row r="2577" ht="28.5" customHeight="1" spans="9:9">
      <c r="I2577" s="160"/>
    </row>
    <row r="2578" ht="28.5" customHeight="1" spans="9:9">
      <c r="I2578" s="160"/>
    </row>
    <row r="2579" ht="28.5" customHeight="1" spans="9:9">
      <c r="I2579" s="160"/>
    </row>
    <row r="2580" ht="28.5" customHeight="1" spans="9:9">
      <c r="I2580" s="160"/>
    </row>
    <row r="2581" ht="28.5" customHeight="1" spans="9:9">
      <c r="I2581" s="160"/>
    </row>
    <row r="2582" ht="28.5" customHeight="1" spans="9:9">
      <c r="I2582" s="160"/>
    </row>
    <row r="2583" ht="28.5" customHeight="1" spans="9:9">
      <c r="I2583" s="160"/>
    </row>
    <row r="2584" ht="28.5" customHeight="1" spans="9:9">
      <c r="I2584" s="160"/>
    </row>
    <row r="2585" ht="28.5" customHeight="1" spans="9:9">
      <c r="I2585" s="160"/>
    </row>
    <row r="2586" ht="28.5" customHeight="1" spans="9:9">
      <c r="I2586" s="160"/>
    </row>
    <row r="2587" ht="28.5" customHeight="1" spans="9:9">
      <c r="I2587" s="160"/>
    </row>
    <row r="2588" ht="28.5" customHeight="1" spans="9:9">
      <c r="I2588" s="160"/>
    </row>
    <row r="2589" ht="28.5" customHeight="1" spans="9:9">
      <c r="I2589" s="160"/>
    </row>
    <row r="2590" ht="28.5" customHeight="1" spans="9:9">
      <c r="I2590" s="160"/>
    </row>
    <row r="2591" ht="28.5" customHeight="1" spans="9:9">
      <c r="I2591" s="160"/>
    </row>
    <row r="2592" ht="28.5" customHeight="1" spans="9:9">
      <c r="I2592" s="160"/>
    </row>
    <row r="2593" ht="28.5" customHeight="1" spans="9:9">
      <c r="I2593" s="160"/>
    </row>
    <row r="2594" ht="28.5" customHeight="1" spans="9:9">
      <c r="I2594" s="160"/>
    </row>
    <row r="2595" ht="28.5" customHeight="1" spans="9:9">
      <c r="I2595" s="160"/>
    </row>
    <row r="2596" ht="28.5" customHeight="1" spans="9:9">
      <c r="I2596" s="160"/>
    </row>
    <row r="2597" ht="28.5" customHeight="1" spans="9:9">
      <c r="I2597" s="160"/>
    </row>
    <row r="2598" ht="28.5" customHeight="1" spans="9:9">
      <c r="I2598" s="160"/>
    </row>
    <row r="2599" ht="28.5" customHeight="1" spans="9:9">
      <c r="I2599" s="160"/>
    </row>
    <row r="2600" ht="28.5" customHeight="1" spans="9:9">
      <c r="I2600" s="160"/>
    </row>
    <row r="2601" ht="28.5" customHeight="1" spans="9:9">
      <c r="I2601" s="160"/>
    </row>
    <row r="2602" ht="28.5" customHeight="1" spans="9:9">
      <c r="I2602" s="160"/>
    </row>
    <row r="2603" ht="28.5" customHeight="1" spans="9:9">
      <c r="I2603" s="160"/>
    </row>
    <row r="2604" ht="28.5" customHeight="1" spans="9:9">
      <c r="I2604" s="160"/>
    </row>
    <row r="2605" ht="28.5" customHeight="1" spans="9:9">
      <c r="I2605" s="160"/>
    </row>
    <row r="2606" ht="28.5" customHeight="1" spans="9:9">
      <c r="I2606" s="160"/>
    </row>
    <row r="2607" ht="28.5" customHeight="1" spans="9:9">
      <c r="I2607" s="160"/>
    </row>
    <row r="2608" ht="28.5" customHeight="1" spans="9:9">
      <c r="I2608" s="160"/>
    </row>
    <row r="2609" ht="28.5" customHeight="1" spans="9:9">
      <c r="I2609" s="160"/>
    </row>
    <row r="2610" ht="28.5" customHeight="1" spans="9:9">
      <c r="I2610" s="160"/>
    </row>
    <row r="2611" ht="28.5" customHeight="1" spans="9:9">
      <c r="I2611" s="160"/>
    </row>
    <row r="2612" ht="28.5" customHeight="1" spans="9:9">
      <c r="I2612" s="160"/>
    </row>
    <row r="2613" ht="28.5" customHeight="1" spans="9:9">
      <c r="I2613" s="160"/>
    </row>
    <row r="2614" ht="28.5" customHeight="1" spans="9:9">
      <c r="I2614" s="160"/>
    </row>
    <row r="2615" ht="28.5" customHeight="1" spans="9:9">
      <c r="I2615" s="160"/>
    </row>
    <row r="2616" ht="28.5" customHeight="1" spans="9:9">
      <c r="I2616" s="160"/>
    </row>
    <row r="2617" ht="28.5" customHeight="1" spans="9:9">
      <c r="I2617" s="160"/>
    </row>
    <row r="2618" ht="28.5" customHeight="1" spans="9:9">
      <c r="I2618" s="160"/>
    </row>
    <row r="2619" ht="28.5" customHeight="1" spans="9:9">
      <c r="I2619" s="160"/>
    </row>
    <row r="2620" ht="28.5" customHeight="1" spans="9:9">
      <c r="I2620" s="160"/>
    </row>
    <row r="2621" ht="28.5" customHeight="1" spans="9:9">
      <c r="I2621" s="160"/>
    </row>
    <row r="2622" ht="28.5" customHeight="1" spans="9:9">
      <c r="I2622" s="160"/>
    </row>
    <row r="2623" ht="28.5" customHeight="1" spans="9:9">
      <c r="I2623" s="160"/>
    </row>
    <row r="2624" ht="28.5" customHeight="1" spans="9:9">
      <c r="I2624" s="160"/>
    </row>
    <row r="2625" ht="28.5" customHeight="1" spans="9:9">
      <c r="I2625" s="160"/>
    </row>
    <row r="2626" ht="28.5" customHeight="1" spans="9:9">
      <c r="I2626" s="160"/>
    </row>
    <row r="2627" ht="28.5" customHeight="1" spans="9:9">
      <c r="I2627" s="161"/>
    </row>
    <row r="2628" ht="29.25" customHeight="1" spans="9:9">
      <c r="I2628" s="175"/>
    </row>
    <row r="2629" ht="29.25" customHeight="1" spans="9:9">
      <c r="I2629" s="176"/>
    </row>
    <row r="2630" ht="28.5" customHeight="1" spans="9:9">
      <c r="I2630" s="155"/>
    </row>
    <row r="2631" ht="28.5" customHeight="1" spans="9:9">
      <c r="I2631" s="160"/>
    </row>
    <row r="2632" ht="28.5" customHeight="1" spans="9:9">
      <c r="I2632" s="160"/>
    </row>
    <row r="2633" ht="28.5" customHeight="1" spans="9:9">
      <c r="I2633" s="160"/>
    </row>
    <row r="2634" ht="28.5" customHeight="1" spans="9:9">
      <c r="I2634" s="160"/>
    </row>
    <row r="2635" ht="28.5" customHeight="1" spans="9:9">
      <c r="I2635" s="160"/>
    </row>
    <row r="2636" ht="28.5" customHeight="1" spans="9:9">
      <c r="I2636" s="160"/>
    </row>
    <row r="2637" ht="28.5" customHeight="1" spans="9:9">
      <c r="I2637" s="160"/>
    </row>
    <row r="2638" ht="28.5" customHeight="1" spans="9:9">
      <c r="I2638" s="160"/>
    </row>
    <row r="2639" ht="28.5" customHeight="1" spans="9:9">
      <c r="I2639" s="160"/>
    </row>
    <row r="2640" ht="28.5" customHeight="1" spans="9:9">
      <c r="I2640" s="160"/>
    </row>
    <row r="2641" ht="28.5" customHeight="1" spans="9:9">
      <c r="I2641" s="160"/>
    </row>
    <row r="2642" ht="28.5" customHeight="1" spans="9:9">
      <c r="I2642" s="160"/>
    </row>
    <row r="2643" ht="28.5" customHeight="1" spans="9:9">
      <c r="I2643" s="160"/>
    </row>
    <row r="2644" ht="28.5" customHeight="1" spans="9:9">
      <c r="I2644" s="160"/>
    </row>
    <row r="2645" ht="28.5" customHeight="1" spans="9:9">
      <c r="I2645" s="160"/>
    </row>
    <row r="2646" ht="28.5" customHeight="1" spans="9:9">
      <c r="I2646" s="160"/>
    </row>
    <row r="2647" ht="28.5" customHeight="1" spans="9:9">
      <c r="I2647" s="160"/>
    </row>
    <row r="2648" ht="28.5" customHeight="1" spans="9:9">
      <c r="I2648" s="160"/>
    </row>
    <row r="2649" ht="28.5" customHeight="1" spans="9:9">
      <c r="I2649" s="160"/>
    </row>
    <row r="2650" ht="28.5" customHeight="1" spans="9:9">
      <c r="I2650" s="160"/>
    </row>
    <row r="2651" ht="28.5" customHeight="1" spans="9:9">
      <c r="I2651" s="160"/>
    </row>
    <row r="2652" ht="28.5" customHeight="1" spans="9:9">
      <c r="I2652" s="160"/>
    </row>
    <row r="2653" ht="28.5" customHeight="1" spans="9:9">
      <c r="I2653" s="160"/>
    </row>
    <row r="2654" ht="28.5" customHeight="1" spans="9:9">
      <c r="I2654" s="160"/>
    </row>
    <row r="2655" ht="28.5" customHeight="1" spans="9:9">
      <c r="I2655" s="160"/>
    </row>
    <row r="2656" ht="28.5" customHeight="1" spans="9:9">
      <c r="I2656" s="160"/>
    </row>
    <row r="2657" ht="28.5" customHeight="1" spans="9:9">
      <c r="I2657" s="160"/>
    </row>
    <row r="2658" ht="28.5" customHeight="1" spans="9:9">
      <c r="I2658" s="160"/>
    </row>
    <row r="2659" ht="28.5" customHeight="1" spans="9:9">
      <c r="I2659" s="160"/>
    </row>
    <row r="2660" ht="28.5" customHeight="1" spans="9:9">
      <c r="I2660" s="160"/>
    </row>
    <row r="2661" ht="28.5" customHeight="1" spans="9:9">
      <c r="I2661" s="160"/>
    </row>
    <row r="2662" ht="28.5" customHeight="1" spans="9:9">
      <c r="I2662" s="160"/>
    </row>
    <row r="2663" ht="28.5" customHeight="1" spans="9:9">
      <c r="I2663" s="160"/>
    </row>
    <row r="2664" ht="28.5" customHeight="1" spans="9:9">
      <c r="I2664" s="160"/>
    </row>
    <row r="2665" ht="28.5" customHeight="1" spans="9:9">
      <c r="I2665" s="160"/>
    </row>
    <row r="2666" ht="28.5" customHeight="1" spans="9:9">
      <c r="I2666" s="160"/>
    </row>
    <row r="2667" ht="28.5" customHeight="1" spans="9:9">
      <c r="I2667" s="160"/>
    </row>
    <row r="2668" ht="28.5" customHeight="1" spans="9:9">
      <c r="I2668" s="160"/>
    </row>
    <row r="2669" ht="28.5" customHeight="1" spans="9:9">
      <c r="I2669" s="160"/>
    </row>
    <row r="2670" ht="28.5" customHeight="1" spans="9:9">
      <c r="I2670" s="160"/>
    </row>
    <row r="2671" ht="28.5" customHeight="1" spans="9:9">
      <c r="I2671" s="160"/>
    </row>
    <row r="2672" ht="28.5" customHeight="1" spans="9:9">
      <c r="I2672" s="160"/>
    </row>
    <row r="2673" ht="28.5" customHeight="1" spans="9:9">
      <c r="I2673" s="160"/>
    </row>
    <row r="2674" ht="28.5" customHeight="1" spans="9:9">
      <c r="I2674" s="160"/>
    </row>
    <row r="2675" ht="28.5" customHeight="1" spans="9:9">
      <c r="I2675" s="160"/>
    </row>
    <row r="2676" ht="28.5" customHeight="1" spans="9:9">
      <c r="I2676" s="160"/>
    </row>
    <row r="2677" ht="28.5" customHeight="1" spans="9:9">
      <c r="I2677" s="160"/>
    </row>
    <row r="2678" ht="28.5" customHeight="1" spans="9:9">
      <c r="I2678" s="160"/>
    </row>
    <row r="2679" ht="28.5" customHeight="1" spans="9:9">
      <c r="I2679" s="160"/>
    </row>
    <row r="2680" ht="28.5" customHeight="1" spans="9:9">
      <c r="I2680" s="160"/>
    </row>
    <row r="2681" ht="28.5" customHeight="1" spans="9:9">
      <c r="I2681" s="160"/>
    </row>
    <row r="2682" ht="28.5" customHeight="1" spans="9:9">
      <c r="I2682" s="160"/>
    </row>
    <row r="2683" ht="28.5" customHeight="1" spans="9:9">
      <c r="I2683" s="160"/>
    </row>
    <row r="2684" ht="28.5" customHeight="1" spans="9:9">
      <c r="I2684" s="160"/>
    </row>
    <row r="2685" ht="28.5" customHeight="1" spans="9:9">
      <c r="I2685" s="160"/>
    </row>
    <row r="2686" ht="28.5" customHeight="1" spans="9:9">
      <c r="I2686" s="160"/>
    </row>
    <row r="2687" ht="28.5" customHeight="1" spans="9:9">
      <c r="I2687" s="160"/>
    </row>
    <row r="2688" ht="28.5" customHeight="1" spans="9:9">
      <c r="I2688" s="160"/>
    </row>
    <row r="2689" ht="28.5" customHeight="1" spans="9:9">
      <c r="I2689" s="160"/>
    </row>
    <row r="2690" ht="28.5" customHeight="1" spans="9:9">
      <c r="I2690" s="160"/>
    </row>
    <row r="2691" ht="28.5" customHeight="1" spans="9:9">
      <c r="I2691" s="161"/>
    </row>
    <row r="2692" ht="29.25" customHeight="1" spans="9:9">
      <c r="I2692" s="175"/>
    </row>
    <row r="2693" ht="29.25" customHeight="1" spans="9:9">
      <c r="I2693" s="176"/>
    </row>
    <row r="2694" ht="28.5" customHeight="1" spans="9:9">
      <c r="I2694" s="155"/>
    </row>
    <row r="2695" ht="28.5" customHeight="1" spans="9:9">
      <c r="I2695" s="160"/>
    </row>
    <row r="2696" ht="28.5" customHeight="1" spans="9:9">
      <c r="I2696" s="160"/>
    </row>
    <row r="2697" ht="28.5" customHeight="1" spans="9:9">
      <c r="I2697" s="160"/>
    </row>
    <row r="2698" ht="28.5" customHeight="1" spans="9:9">
      <c r="I2698" s="160"/>
    </row>
    <row r="2699" ht="28.5" customHeight="1" spans="9:9">
      <c r="I2699" s="160"/>
    </row>
    <row r="2700" ht="28.5" customHeight="1" spans="9:9">
      <c r="I2700" s="160"/>
    </row>
    <row r="2701" ht="28.5" customHeight="1" spans="9:9">
      <c r="I2701" s="160"/>
    </row>
    <row r="2702" ht="28.5" customHeight="1" spans="9:9">
      <c r="I2702" s="160"/>
    </row>
    <row r="2703" ht="28.5" customHeight="1" spans="9:9">
      <c r="I2703" s="160"/>
    </row>
    <row r="2704" ht="28.5" customHeight="1" spans="9:9">
      <c r="I2704" s="160"/>
    </row>
    <row r="2705" ht="28.5" customHeight="1" spans="9:9">
      <c r="I2705" s="160"/>
    </row>
    <row r="2706" ht="28.5" customHeight="1" spans="9:9">
      <c r="I2706" s="160"/>
    </row>
    <row r="2707" ht="28.5" customHeight="1" spans="9:9">
      <c r="I2707" s="160"/>
    </row>
    <row r="2708" ht="28.5" customHeight="1" spans="9:9">
      <c r="I2708" s="160"/>
    </row>
    <row r="2709" ht="28.5" customHeight="1" spans="9:9">
      <c r="I2709" s="160"/>
    </row>
    <row r="2710" ht="28.5" customHeight="1" spans="9:9">
      <c r="I2710" s="160"/>
    </row>
    <row r="2711" ht="28.5" customHeight="1" spans="9:9">
      <c r="I2711" s="160"/>
    </row>
    <row r="2712" ht="28.5" customHeight="1" spans="9:9">
      <c r="I2712" s="160"/>
    </row>
    <row r="2713" ht="28.5" customHeight="1" spans="9:9">
      <c r="I2713" s="160"/>
    </row>
    <row r="2714" ht="28.5" customHeight="1" spans="9:9">
      <c r="I2714" s="160"/>
    </row>
    <row r="2715" ht="28.5" customHeight="1" spans="9:9">
      <c r="I2715" s="160"/>
    </row>
    <row r="2716" ht="28.5" customHeight="1" spans="9:9">
      <c r="I2716" s="160"/>
    </row>
    <row r="2717" ht="28.5" customHeight="1" spans="9:9">
      <c r="I2717" s="160"/>
    </row>
    <row r="2718" ht="28.5" customHeight="1" spans="9:9">
      <c r="I2718" s="160"/>
    </row>
    <row r="2719" ht="28.5" customHeight="1" spans="9:9">
      <c r="I2719" s="160"/>
    </row>
    <row r="2720" ht="28.5" customHeight="1" spans="9:9">
      <c r="I2720" s="160"/>
    </row>
    <row r="2721" ht="28.5" customHeight="1" spans="9:9">
      <c r="I2721" s="160"/>
    </row>
    <row r="2722" ht="28.5" customHeight="1" spans="9:9">
      <c r="I2722" s="160"/>
    </row>
    <row r="2723" ht="28.5" customHeight="1" spans="9:9">
      <c r="I2723" s="160"/>
    </row>
    <row r="2724" ht="28.5" customHeight="1" spans="9:9">
      <c r="I2724" s="160"/>
    </row>
    <row r="2725" ht="28.5" customHeight="1" spans="9:9">
      <c r="I2725" s="160"/>
    </row>
    <row r="2726" ht="28.5" customHeight="1" spans="9:9">
      <c r="I2726" s="160"/>
    </row>
    <row r="2727" ht="28.5" customHeight="1" spans="9:9">
      <c r="I2727" s="160"/>
    </row>
    <row r="2728" ht="28.5" customHeight="1" spans="9:9">
      <c r="I2728" s="160"/>
    </row>
    <row r="2729" ht="28.5" customHeight="1" spans="9:9">
      <c r="I2729" s="160"/>
    </row>
    <row r="2730" ht="28.5" customHeight="1" spans="9:9">
      <c r="I2730" s="160"/>
    </row>
    <row r="2731" ht="28.5" customHeight="1" spans="9:9">
      <c r="I2731" s="160"/>
    </row>
    <row r="2732" ht="28.5" customHeight="1" spans="9:9">
      <c r="I2732" s="160"/>
    </row>
    <row r="2733" ht="28.5" customHeight="1" spans="9:9">
      <c r="I2733" s="160"/>
    </row>
    <row r="2734" ht="28.5" customHeight="1" spans="9:9">
      <c r="I2734" s="160"/>
    </row>
    <row r="2735" ht="28.5" customHeight="1" spans="9:9">
      <c r="I2735" s="160"/>
    </row>
    <row r="2736" ht="28.5" customHeight="1" spans="9:9">
      <c r="I2736" s="160"/>
    </row>
    <row r="2737" ht="28.5" customHeight="1" spans="9:9">
      <c r="I2737" s="160"/>
    </row>
    <row r="2738" ht="28.5" customHeight="1" spans="9:9">
      <c r="I2738" s="160"/>
    </row>
    <row r="2739" ht="28.5" customHeight="1" spans="9:9">
      <c r="I2739" s="160"/>
    </row>
    <row r="2740" ht="28.5" customHeight="1" spans="9:9">
      <c r="I2740" s="160"/>
    </row>
    <row r="2741" ht="28.5" customHeight="1" spans="9:9">
      <c r="I2741" s="160"/>
    </row>
    <row r="2742" ht="28.5" customHeight="1" spans="9:9">
      <c r="I2742" s="160"/>
    </row>
    <row r="2743" ht="28.5" customHeight="1" spans="9:9">
      <c r="I2743" s="160"/>
    </row>
    <row r="2744" ht="28.5" customHeight="1" spans="9:9">
      <c r="I2744" s="160"/>
    </row>
    <row r="2745" ht="28.5" customHeight="1" spans="9:9">
      <c r="I2745" s="160"/>
    </row>
    <row r="2746" ht="28.5" customHeight="1" spans="9:9">
      <c r="I2746" s="160"/>
    </row>
    <row r="2747" ht="28.5" customHeight="1" spans="9:9">
      <c r="I2747" s="160"/>
    </row>
    <row r="2748" ht="28.5" customHeight="1" spans="9:9">
      <c r="I2748" s="160"/>
    </row>
    <row r="2749" ht="28.5" customHeight="1" spans="9:9">
      <c r="I2749" s="160"/>
    </row>
    <row r="2750" ht="28.5" customHeight="1" spans="9:9">
      <c r="I2750" s="160"/>
    </row>
    <row r="2751" ht="28.5" customHeight="1" spans="9:9">
      <c r="I2751" s="160"/>
    </row>
    <row r="2752" ht="28.5" customHeight="1" spans="9:9">
      <c r="I2752" s="160"/>
    </row>
    <row r="2753" ht="28.5" customHeight="1" spans="9:9">
      <c r="I2753" s="160"/>
    </row>
    <row r="2754" ht="28.5" customHeight="1" spans="9:9">
      <c r="I2754" s="160"/>
    </row>
    <row r="2755" ht="28.5" customHeight="1" spans="9:9">
      <c r="I2755" s="161"/>
    </row>
    <row r="2756" ht="29.25" customHeight="1" spans="9:9">
      <c r="I2756" s="175"/>
    </row>
    <row r="2757" ht="29.25" customHeight="1" spans="9:9">
      <c r="I2757" s="176"/>
    </row>
    <row r="2758" ht="28.5" customHeight="1" spans="9:9">
      <c r="I2758" s="155"/>
    </row>
    <row r="2759" ht="28.5" customHeight="1" spans="9:9">
      <c r="I2759" s="160"/>
    </row>
    <row r="2760" ht="28.5" customHeight="1" spans="9:9">
      <c r="I2760" s="160"/>
    </row>
    <row r="2761" ht="28.5" customHeight="1" spans="9:9">
      <c r="I2761" s="160"/>
    </row>
    <row r="2762" ht="28.5" customHeight="1" spans="9:9">
      <c r="I2762" s="160"/>
    </row>
    <row r="2763" ht="28.5" customHeight="1" spans="9:9">
      <c r="I2763" s="160"/>
    </row>
    <row r="2764" ht="28.5" customHeight="1" spans="9:9">
      <c r="I2764" s="160"/>
    </row>
    <row r="2765" ht="28.5" customHeight="1" spans="9:9">
      <c r="I2765" s="160"/>
    </row>
    <row r="2766" ht="28.5" customHeight="1" spans="9:9">
      <c r="I2766" s="160"/>
    </row>
    <row r="2767" ht="28.5" customHeight="1" spans="9:9">
      <c r="I2767" s="160"/>
    </row>
    <row r="2768" ht="28.5" customHeight="1" spans="9:9">
      <c r="I2768" s="160"/>
    </row>
    <row r="2769" ht="28.5" customHeight="1" spans="9:9">
      <c r="I2769" s="160"/>
    </row>
    <row r="2770" ht="28.5" customHeight="1" spans="9:9">
      <c r="I2770" s="160"/>
    </row>
    <row r="2771" ht="28.5" customHeight="1" spans="9:9">
      <c r="I2771" s="160"/>
    </row>
    <row r="2772" ht="28.5" customHeight="1" spans="9:9">
      <c r="I2772" s="160"/>
    </row>
    <row r="2773" ht="28.5" customHeight="1" spans="9:9">
      <c r="I2773" s="160"/>
    </row>
    <row r="2774" ht="28.5" customHeight="1" spans="9:9">
      <c r="I2774" s="160"/>
    </row>
    <row r="2775" ht="28.5" customHeight="1" spans="9:9">
      <c r="I2775" s="160"/>
    </row>
    <row r="2776" ht="28.5" customHeight="1" spans="9:9">
      <c r="I2776" s="160"/>
    </row>
    <row r="2777" ht="28.5" customHeight="1" spans="9:9">
      <c r="I2777" s="160"/>
    </row>
    <row r="2778" ht="28.5" customHeight="1" spans="9:9">
      <c r="I2778" s="160"/>
    </row>
    <row r="2779" ht="28.5" customHeight="1" spans="9:9">
      <c r="I2779" s="160"/>
    </row>
    <row r="2780" ht="28.5" customHeight="1" spans="9:9">
      <c r="I2780" s="160"/>
    </row>
    <row r="2781" ht="28.5" customHeight="1" spans="9:9">
      <c r="I2781" s="160"/>
    </row>
    <row r="2782" ht="28.5" customHeight="1" spans="9:9">
      <c r="I2782" s="160"/>
    </row>
    <row r="2783" ht="28.5" customHeight="1" spans="9:9">
      <c r="I2783" s="160"/>
    </row>
    <row r="2784" ht="28.5" customHeight="1" spans="9:9">
      <c r="I2784" s="160"/>
    </row>
    <row r="2785" ht="28.5" customHeight="1" spans="9:9">
      <c r="I2785" s="160"/>
    </row>
    <row r="2786" ht="28.5" customHeight="1" spans="9:9">
      <c r="I2786" s="160"/>
    </row>
    <row r="2787" ht="28.5" customHeight="1" spans="9:9">
      <c r="I2787" s="160"/>
    </row>
    <row r="2788" ht="28.5" customHeight="1" spans="9:9">
      <c r="I2788" s="160"/>
    </row>
    <row r="2789" ht="28.5" customHeight="1" spans="9:9">
      <c r="I2789" s="160"/>
    </row>
    <row r="2790" ht="28.5" customHeight="1" spans="9:9">
      <c r="I2790" s="160"/>
    </row>
    <row r="2791" ht="28.5" customHeight="1" spans="9:9">
      <c r="I2791" s="160"/>
    </row>
    <row r="2792" ht="28.5" customHeight="1" spans="9:9">
      <c r="I2792" s="160"/>
    </row>
    <row r="2793" ht="28.5" customHeight="1" spans="9:9">
      <c r="I2793" s="160"/>
    </row>
    <row r="2794" ht="28.5" customHeight="1" spans="9:9">
      <c r="I2794" s="160"/>
    </row>
    <row r="2795" ht="28.5" customHeight="1" spans="9:9">
      <c r="I2795" s="160"/>
    </row>
    <row r="2796" ht="28.5" customHeight="1" spans="9:9">
      <c r="I2796" s="160"/>
    </row>
    <row r="2797" ht="28.5" customHeight="1" spans="9:9">
      <c r="I2797" s="160"/>
    </row>
    <row r="2798" ht="28.5" customHeight="1" spans="9:9">
      <c r="I2798" s="160"/>
    </row>
    <row r="2799" ht="28.5" customHeight="1" spans="9:9">
      <c r="I2799" s="160"/>
    </row>
    <row r="2800" ht="28.5" customHeight="1" spans="9:9">
      <c r="I2800" s="160"/>
    </row>
    <row r="2801" ht="28.5" customHeight="1" spans="9:9">
      <c r="I2801" s="160"/>
    </row>
    <row r="2802" ht="28.5" customHeight="1" spans="9:9">
      <c r="I2802" s="160"/>
    </row>
    <row r="2803" ht="28.5" customHeight="1" spans="9:9">
      <c r="I2803" s="160"/>
    </row>
    <row r="2804" ht="28.5" customHeight="1" spans="9:9">
      <c r="I2804" s="160"/>
    </row>
    <row r="2805" ht="28.5" customHeight="1" spans="9:9">
      <c r="I2805" s="160"/>
    </row>
    <row r="2806" ht="28.5" customHeight="1" spans="9:9">
      <c r="I2806" s="160"/>
    </row>
    <row r="2807" ht="28.5" customHeight="1" spans="9:9">
      <c r="I2807" s="160"/>
    </row>
    <row r="2808" ht="28.5" customHeight="1" spans="9:9">
      <c r="I2808" s="160"/>
    </row>
    <row r="2809" ht="28.5" customHeight="1" spans="9:9">
      <c r="I2809" s="160"/>
    </row>
    <row r="2810" ht="28.5" customHeight="1" spans="9:9">
      <c r="I2810" s="160"/>
    </row>
    <row r="2811" ht="28.5" customHeight="1" spans="9:9">
      <c r="I2811" s="160"/>
    </row>
    <row r="2812" ht="28.5" customHeight="1" spans="9:9">
      <c r="I2812" s="160"/>
    </row>
    <row r="2813" ht="28.5" customHeight="1" spans="9:9">
      <c r="I2813" s="160"/>
    </row>
    <row r="2814" ht="28.5" customHeight="1" spans="9:9">
      <c r="I2814" s="160"/>
    </row>
    <row r="2815" ht="28.5" customHeight="1" spans="9:9">
      <c r="I2815" s="160"/>
    </row>
    <row r="2816" ht="28.5" customHeight="1" spans="9:9">
      <c r="I2816" s="160"/>
    </row>
    <row r="2817" ht="28.5" customHeight="1" spans="9:9">
      <c r="I2817" s="160"/>
    </row>
    <row r="2818" ht="28.5" customHeight="1" spans="9:9">
      <c r="I2818" s="160"/>
    </row>
    <row r="2819" ht="28.5" customHeight="1" spans="9:9">
      <c r="I2819" s="161"/>
    </row>
    <row r="2820" ht="29.25" customHeight="1" spans="9:9">
      <c r="I2820" s="175"/>
    </row>
    <row r="2821" ht="29.25" customHeight="1" spans="9:9">
      <c r="I2821" s="176"/>
    </row>
    <row r="2822" ht="28.5" customHeight="1" spans="9:9">
      <c r="I2822" s="155"/>
    </row>
    <row r="2823" ht="28.5" customHeight="1" spans="9:9">
      <c r="I2823" s="160"/>
    </row>
    <row r="2824" ht="28.5" customHeight="1" spans="9:9">
      <c r="I2824" s="160"/>
    </row>
    <row r="2825" ht="28.5" customHeight="1" spans="9:9">
      <c r="I2825" s="160"/>
    </row>
    <row r="2826" ht="28.5" customHeight="1" spans="9:9">
      <c r="I2826" s="160"/>
    </row>
    <row r="2827" ht="28.5" customHeight="1" spans="9:9">
      <c r="I2827" s="160"/>
    </row>
    <row r="2828" ht="28.5" customHeight="1" spans="9:9">
      <c r="I2828" s="160"/>
    </row>
    <row r="2829" ht="28.5" customHeight="1" spans="9:9">
      <c r="I2829" s="160"/>
    </row>
    <row r="2830" ht="28.5" customHeight="1" spans="9:9">
      <c r="I2830" s="160"/>
    </row>
    <row r="2831" ht="28.5" customHeight="1" spans="9:9">
      <c r="I2831" s="160"/>
    </row>
    <row r="2832" ht="28.5" customHeight="1" spans="9:9">
      <c r="I2832" s="160"/>
    </row>
    <row r="2833" ht="28.5" customHeight="1" spans="9:9">
      <c r="I2833" s="160"/>
    </row>
    <row r="2834" ht="28.5" customHeight="1" spans="9:9">
      <c r="I2834" s="160"/>
    </row>
    <row r="2835" ht="28.5" customHeight="1" spans="9:9">
      <c r="I2835" s="160"/>
    </row>
    <row r="2836" ht="28.5" customHeight="1" spans="9:9">
      <c r="I2836" s="160"/>
    </row>
    <row r="2837" ht="28.5" customHeight="1" spans="9:9">
      <c r="I2837" s="160"/>
    </row>
    <row r="2838" ht="28.5" customHeight="1" spans="9:9">
      <c r="I2838" s="160"/>
    </row>
    <row r="2839" ht="28.5" customHeight="1" spans="9:9">
      <c r="I2839" s="160"/>
    </row>
    <row r="2840" ht="28.5" customHeight="1" spans="9:9">
      <c r="I2840" s="160"/>
    </row>
    <row r="2841" ht="28.5" customHeight="1" spans="9:9">
      <c r="I2841" s="160"/>
    </row>
    <row r="2842" ht="28.5" customHeight="1" spans="9:9">
      <c r="I2842" s="160"/>
    </row>
    <row r="2843" ht="28.5" customHeight="1" spans="9:9">
      <c r="I2843" s="160"/>
    </row>
    <row r="2844" ht="28.5" customHeight="1" spans="9:9">
      <c r="I2844" s="160"/>
    </row>
    <row r="2845" ht="28.5" customHeight="1" spans="9:9">
      <c r="I2845" s="160"/>
    </row>
    <row r="2846" ht="28.5" customHeight="1" spans="9:9">
      <c r="I2846" s="160"/>
    </row>
    <row r="2847" ht="28.5" customHeight="1" spans="9:9">
      <c r="I2847" s="160"/>
    </row>
    <row r="2848" ht="28.5" customHeight="1" spans="9:9">
      <c r="I2848" s="160"/>
    </row>
    <row r="2849" ht="28.5" customHeight="1" spans="9:9">
      <c r="I2849" s="160"/>
    </row>
    <row r="2850" ht="28.5" customHeight="1" spans="9:9">
      <c r="I2850" s="160"/>
    </row>
    <row r="2851" ht="28.5" customHeight="1" spans="9:9">
      <c r="I2851" s="160"/>
    </row>
    <row r="2852" ht="28.5" customHeight="1" spans="9:9">
      <c r="I2852" s="160"/>
    </row>
    <row r="2853" ht="28.5" customHeight="1" spans="9:9">
      <c r="I2853" s="160"/>
    </row>
    <row r="2854" ht="28.5" customHeight="1" spans="9:9">
      <c r="I2854" s="160"/>
    </row>
    <row r="2855" ht="28.5" customHeight="1" spans="9:9">
      <c r="I2855" s="160"/>
    </row>
    <row r="2856" ht="28.5" customHeight="1" spans="9:9">
      <c r="I2856" s="160"/>
    </row>
    <row r="2857" ht="28.5" customHeight="1" spans="9:9">
      <c r="I2857" s="160"/>
    </row>
    <row r="2858" ht="28.5" customHeight="1" spans="9:9">
      <c r="I2858" s="160"/>
    </row>
    <row r="2859" ht="28.5" customHeight="1" spans="9:9">
      <c r="I2859" s="160"/>
    </row>
    <row r="2860" ht="28.5" customHeight="1" spans="9:9">
      <c r="I2860" s="160"/>
    </row>
    <row r="2861" ht="28.5" customHeight="1" spans="9:9">
      <c r="I2861" s="160"/>
    </row>
    <row r="2862" ht="28.5" customHeight="1" spans="9:9">
      <c r="I2862" s="160"/>
    </row>
    <row r="2863" ht="28.5" customHeight="1" spans="9:9">
      <c r="I2863" s="160"/>
    </row>
    <row r="2864" ht="28.5" customHeight="1" spans="9:9">
      <c r="I2864" s="160"/>
    </row>
    <row r="2865" ht="28.5" customHeight="1" spans="9:9">
      <c r="I2865" s="160"/>
    </row>
    <row r="2866" ht="28.5" customHeight="1" spans="9:9">
      <c r="I2866" s="160"/>
    </row>
    <row r="2867" ht="28.5" customHeight="1" spans="9:9">
      <c r="I2867" s="160"/>
    </row>
    <row r="2868" ht="28.5" customHeight="1" spans="9:9">
      <c r="I2868" s="160"/>
    </row>
    <row r="2869" ht="28.5" customHeight="1" spans="9:9">
      <c r="I2869" s="160"/>
    </row>
    <row r="2870" ht="28.5" customHeight="1" spans="9:9">
      <c r="I2870" s="160"/>
    </row>
    <row r="2871" ht="28.5" customHeight="1" spans="9:9">
      <c r="I2871" s="160"/>
    </row>
    <row r="2872" ht="28.5" customHeight="1" spans="9:9">
      <c r="I2872" s="160"/>
    </row>
    <row r="2873" ht="28.5" customHeight="1" spans="9:9">
      <c r="I2873" s="160"/>
    </row>
    <row r="2874" ht="28.5" customHeight="1" spans="9:9">
      <c r="I2874" s="160"/>
    </row>
    <row r="2875" ht="28.5" customHeight="1" spans="9:9">
      <c r="I2875" s="160"/>
    </row>
    <row r="2876" ht="28.5" customHeight="1" spans="9:9">
      <c r="I2876" s="160"/>
    </row>
    <row r="2877" ht="28.5" customHeight="1" spans="9:9">
      <c r="I2877" s="160"/>
    </row>
    <row r="2878" ht="28.5" customHeight="1" spans="9:9">
      <c r="I2878" s="160"/>
    </row>
    <row r="2879" ht="28.5" customHeight="1" spans="9:9">
      <c r="I2879" s="160"/>
    </row>
    <row r="2880" ht="28.5" customHeight="1" spans="9:9">
      <c r="I2880" s="160"/>
    </row>
    <row r="2881" ht="28.5" customHeight="1" spans="9:9">
      <c r="I2881" s="160"/>
    </row>
    <row r="2882" ht="28.5" customHeight="1" spans="9:9">
      <c r="I2882" s="160"/>
    </row>
    <row r="2883" ht="28.5" customHeight="1" spans="9:9">
      <c r="I2883" s="161"/>
    </row>
    <row r="2884" ht="29.25" customHeight="1" spans="9:9">
      <c r="I2884" s="175"/>
    </row>
    <row r="2885" ht="29.25" customHeight="1" spans="9:9">
      <c r="I2885" s="176"/>
    </row>
    <row r="2886" ht="28.5" customHeight="1" spans="9:9">
      <c r="I2886" s="155"/>
    </row>
    <row r="2887" ht="28.5" customHeight="1" spans="9:9">
      <c r="I2887" s="160"/>
    </row>
    <row r="2888" ht="28.5" customHeight="1" spans="9:9">
      <c r="I2888" s="160"/>
    </row>
    <row r="2889" ht="28.5" customHeight="1" spans="9:9">
      <c r="I2889" s="160"/>
    </row>
    <row r="2890" ht="28.5" customHeight="1" spans="9:9">
      <c r="I2890" s="160"/>
    </row>
    <row r="2891" ht="28.5" customHeight="1" spans="9:9">
      <c r="I2891" s="160"/>
    </row>
    <row r="2892" ht="28.5" customHeight="1" spans="9:9">
      <c r="I2892" s="160"/>
    </row>
    <row r="2893" ht="28.5" customHeight="1" spans="9:9">
      <c r="I2893" s="160"/>
    </row>
    <row r="2894" ht="28.5" customHeight="1" spans="9:9">
      <c r="I2894" s="160"/>
    </row>
    <row r="2895" ht="28.5" customHeight="1" spans="9:9">
      <c r="I2895" s="160"/>
    </row>
    <row r="2896" ht="28.5" customHeight="1" spans="9:9">
      <c r="I2896" s="160"/>
    </row>
    <row r="2897" ht="28.5" customHeight="1" spans="9:9">
      <c r="I2897" s="160"/>
    </row>
    <row r="2898" ht="28.5" customHeight="1" spans="9:9">
      <c r="I2898" s="160"/>
    </row>
    <row r="2899" ht="28.5" customHeight="1" spans="9:9">
      <c r="I2899" s="160"/>
    </row>
    <row r="2900" ht="28.5" customHeight="1" spans="9:9">
      <c r="I2900" s="160"/>
    </row>
    <row r="2901" ht="28.5" customHeight="1" spans="9:9">
      <c r="I2901" s="160"/>
    </row>
    <row r="2902" ht="28.5" customHeight="1" spans="9:9">
      <c r="I2902" s="160"/>
    </row>
    <row r="2903" ht="28.5" customHeight="1" spans="9:9">
      <c r="I2903" s="160"/>
    </row>
    <row r="2904" ht="28.5" customHeight="1" spans="9:9">
      <c r="I2904" s="160"/>
    </row>
    <row r="2905" ht="28.5" customHeight="1" spans="9:9">
      <c r="I2905" s="160"/>
    </row>
    <row r="2906" ht="28.5" customHeight="1" spans="9:9">
      <c r="I2906" s="160"/>
    </row>
    <row r="2907" ht="28.5" customHeight="1" spans="9:9">
      <c r="I2907" s="160"/>
    </row>
    <row r="2908" ht="28.5" customHeight="1" spans="9:9">
      <c r="I2908" s="160"/>
    </row>
    <row r="2909" ht="28.5" customHeight="1" spans="9:9">
      <c r="I2909" s="160"/>
    </row>
    <row r="2910" ht="28.5" customHeight="1" spans="9:9">
      <c r="I2910" s="160"/>
    </row>
    <row r="2911" ht="28.5" customHeight="1" spans="9:9">
      <c r="I2911" s="160"/>
    </row>
    <row r="2912" ht="28.5" customHeight="1" spans="9:9">
      <c r="I2912" s="160"/>
    </row>
    <row r="2913" ht="28.5" customHeight="1" spans="9:9">
      <c r="I2913" s="160"/>
    </row>
    <row r="2914" ht="28.5" customHeight="1" spans="9:9">
      <c r="I2914" s="160"/>
    </row>
    <row r="2915" ht="28.5" customHeight="1" spans="9:9">
      <c r="I2915" s="160"/>
    </row>
    <row r="2916" ht="28.5" customHeight="1" spans="9:9">
      <c r="I2916" s="160"/>
    </row>
    <row r="2917" ht="28.5" customHeight="1" spans="9:9">
      <c r="I2917" s="160"/>
    </row>
    <row r="2918" ht="28.5" customHeight="1" spans="9:9">
      <c r="I2918" s="160"/>
    </row>
    <row r="2919" ht="28.5" customHeight="1" spans="9:9">
      <c r="I2919" s="160"/>
    </row>
    <row r="2920" ht="28.5" customHeight="1" spans="9:9">
      <c r="I2920" s="160"/>
    </row>
    <row r="2921" ht="28.5" customHeight="1" spans="9:9">
      <c r="I2921" s="160"/>
    </row>
    <row r="2922" ht="28.5" customHeight="1" spans="9:9">
      <c r="I2922" s="160"/>
    </row>
    <row r="2923" ht="28.5" customHeight="1" spans="9:9">
      <c r="I2923" s="160"/>
    </row>
    <row r="2924" ht="28.5" customHeight="1" spans="9:9">
      <c r="I2924" s="160"/>
    </row>
    <row r="2925" ht="28.5" customHeight="1" spans="9:9">
      <c r="I2925" s="160"/>
    </row>
    <row r="2926" ht="28.5" customHeight="1" spans="9:9">
      <c r="I2926" s="160"/>
    </row>
    <row r="2927" ht="28.5" customHeight="1" spans="9:9">
      <c r="I2927" s="160"/>
    </row>
    <row r="2928" ht="28.5" customHeight="1" spans="9:9">
      <c r="I2928" s="160"/>
    </row>
    <row r="2929" ht="28.5" customHeight="1" spans="9:9">
      <c r="I2929" s="160"/>
    </row>
    <row r="2930" ht="28.5" customHeight="1" spans="9:9">
      <c r="I2930" s="160"/>
    </row>
    <row r="2931" ht="28.5" customHeight="1" spans="9:9">
      <c r="I2931" s="160"/>
    </row>
    <row r="2932" ht="28.5" customHeight="1" spans="9:9">
      <c r="I2932" s="160"/>
    </row>
    <row r="2933" ht="28.5" customHeight="1" spans="9:9">
      <c r="I2933" s="160"/>
    </row>
    <row r="2934" ht="28.5" customHeight="1" spans="9:9">
      <c r="I2934" s="160"/>
    </row>
    <row r="2935" ht="28.5" customHeight="1" spans="9:9">
      <c r="I2935" s="160"/>
    </row>
    <row r="2936" ht="28.5" customHeight="1" spans="9:9">
      <c r="I2936" s="160"/>
    </row>
    <row r="2937" ht="28.5" customHeight="1" spans="9:9">
      <c r="I2937" s="160"/>
    </row>
    <row r="2938" ht="28.5" customHeight="1" spans="9:9">
      <c r="I2938" s="160"/>
    </row>
    <row r="2939" ht="28.5" customHeight="1" spans="9:9">
      <c r="I2939" s="160"/>
    </row>
    <row r="2940" ht="28.5" customHeight="1" spans="9:9">
      <c r="I2940" s="160"/>
    </row>
    <row r="2941" ht="28.5" customHeight="1" spans="9:9">
      <c r="I2941" s="160"/>
    </row>
    <row r="2942" ht="28.5" customHeight="1" spans="9:9">
      <c r="I2942" s="160"/>
    </row>
    <row r="2943" ht="28.5" customHeight="1" spans="9:9">
      <c r="I2943" s="160"/>
    </row>
    <row r="2944" ht="28.5" customHeight="1" spans="9:9">
      <c r="I2944" s="160"/>
    </row>
    <row r="2945" ht="28.5" customHeight="1" spans="9:9">
      <c r="I2945" s="160"/>
    </row>
    <row r="2946" ht="28.5" customHeight="1" spans="9:9">
      <c r="I2946" s="160"/>
    </row>
    <row r="2947" ht="28.5" customHeight="1" spans="9:9">
      <c r="I2947" s="161"/>
    </row>
    <row r="2948" ht="29.25" customHeight="1" spans="9:9">
      <c r="I2948" s="175"/>
    </row>
    <row r="2949" ht="29.25" customHeight="1" spans="9:9">
      <c r="I2949" s="176"/>
    </row>
    <row r="2950" ht="28.5" customHeight="1" spans="9:9">
      <c r="I2950" s="155"/>
    </row>
    <row r="2951" ht="28.5" customHeight="1" spans="9:9">
      <c r="I2951" s="160"/>
    </row>
    <row r="2952" ht="28.5" customHeight="1" spans="9:9">
      <c r="I2952" s="160"/>
    </row>
    <row r="2953" ht="28.5" customHeight="1" spans="9:9">
      <c r="I2953" s="160"/>
    </row>
    <row r="2954" ht="28.5" customHeight="1" spans="9:9">
      <c r="I2954" s="160"/>
    </row>
    <row r="2955" ht="28.5" customHeight="1" spans="9:9">
      <c r="I2955" s="160"/>
    </row>
    <row r="2956" ht="28.5" customHeight="1" spans="9:9">
      <c r="I2956" s="160"/>
    </row>
    <row r="2957" ht="28.5" customHeight="1" spans="9:9">
      <c r="I2957" s="160"/>
    </row>
    <row r="2958" ht="28.5" customHeight="1" spans="9:9">
      <c r="I2958" s="160"/>
    </row>
    <row r="2959" ht="28.5" customHeight="1" spans="9:9">
      <c r="I2959" s="160"/>
    </row>
    <row r="2960" ht="28.5" customHeight="1" spans="9:9">
      <c r="I2960" s="160"/>
    </row>
    <row r="2961" ht="28.5" customHeight="1" spans="9:9">
      <c r="I2961" s="160"/>
    </row>
    <row r="2962" ht="28.5" customHeight="1" spans="9:9">
      <c r="I2962" s="160"/>
    </row>
    <row r="2963" ht="28.5" customHeight="1" spans="9:9">
      <c r="I2963" s="160"/>
    </row>
    <row r="2964" ht="28.5" customHeight="1" spans="9:9">
      <c r="I2964" s="160"/>
    </row>
    <row r="2965" ht="28.5" customHeight="1" spans="9:9">
      <c r="I2965" s="160"/>
    </row>
    <row r="2966" ht="28.5" customHeight="1" spans="9:9">
      <c r="I2966" s="160"/>
    </row>
    <row r="2967" ht="28.5" customHeight="1" spans="9:9">
      <c r="I2967" s="160"/>
    </row>
    <row r="2968" ht="28.5" customHeight="1" spans="9:9">
      <c r="I2968" s="160"/>
    </row>
    <row r="2969" ht="28.5" customHeight="1" spans="9:9">
      <c r="I2969" s="160"/>
    </row>
    <row r="2970" ht="28.5" customHeight="1" spans="9:9">
      <c r="I2970" s="160"/>
    </row>
    <row r="2971" ht="28.5" customHeight="1" spans="9:9">
      <c r="I2971" s="160"/>
    </row>
    <row r="2972" ht="28.5" customHeight="1" spans="9:9">
      <c r="I2972" s="160"/>
    </row>
    <row r="2973" ht="28.5" customHeight="1" spans="9:9">
      <c r="I2973" s="160"/>
    </row>
    <row r="2974" ht="28.5" customHeight="1" spans="9:9">
      <c r="I2974" s="160"/>
    </row>
    <row r="2975" ht="28.5" customHeight="1" spans="9:9">
      <c r="I2975" s="160"/>
    </row>
    <row r="2976" ht="28.5" customHeight="1" spans="9:9">
      <c r="I2976" s="160"/>
    </row>
    <row r="2977" ht="28.5" customHeight="1" spans="9:9">
      <c r="I2977" s="160"/>
    </row>
    <row r="2978" ht="28.5" customHeight="1" spans="9:9">
      <c r="I2978" s="160"/>
    </row>
    <row r="2979" ht="28.5" customHeight="1" spans="9:9">
      <c r="I2979" s="160"/>
    </row>
    <row r="2980" ht="28.5" customHeight="1" spans="9:9">
      <c r="I2980" s="160"/>
    </row>
    <row r="2981" ht="28.5" customHeight="1" spans="9:9">
      <c r="I2981" s="160"/>
    </row>
    <row r="2982" ht="28.5" customHeight="1" spans="9:9">
      <c r="I2982" s="160"/>
    </row>
    <row r="2983" ht="28.5" customHeight="1" spans="9:9">
      <c r="I2983" s="160"/>
    </row>
    <row r="2984" ht="28.5" customHeight="1" spans="9:9">
      <c r="I2984" s="160"/>
    </row>
    <row r="2985" ht="28.5" customHeight="1" spans="9:9">
      <c r="I2985" s="160"/>
    </row>
    <row r="2986" ht="28.5" customHeight="1" spans="9:9">
      <c r="I2986" s="160"/>
    </row>
    <row r="2987" ht="28.5" customHeight="1" spans="9:9">
      <c r="I2987" s="160"/>
    </row>
    <row r="2988" ht="28.5" customHeight="1" spans="9:9">
      <c r="I2988" s="160"/>
    </row>
    <row r="2989" ht="28.5" customHeight="1" spans="9:9">
      <c r="I2989" s="160"/>
    </row>
    <row r="2990" ht="28.5" customHeight="1" spans="9:9">
      <c r="I2990" s="160"/>
    </row>
    <row r="2991" ht="28.5" customHeight="1" spans="9:9">
      <c r="I2991" s="160"/>
    </row>
    <row r="2992" ht="28.5" customHeight="1" spans="9:9">
      <c r="I2992" s="160"/>
    </row>
    <row r="2993" ht="28.5" customHeight="1" spans="9:9">
      <c r="I2993" s="160"/>
    </row>
    <row r="2994" ht="28.5" customHeight="1" spans="9:9">
      <c r="I2994" s="160"/>
    </row>
    <row r="2995" ht="28.5" customHeight="1" spans="9:9">
      <c r="I2995" s="160"/>
    </row>
    <row r="2996" ht="28.5" customHeight="1" spans="9:9">
      <c r="I2996" s="160"/>
    </row>
    <row r="2997" ht="28.5" customHeight="1" spans="9:9">
      <c r="I2997" s="160"/>
    </row>
    <row r="2998" ht="28.5" customHeight="1" spans="9:9">
      <c r="I2998" s="160"/>
    </row>
    <row r="2999" ht="28.5" customHeight="1" spans="9:9">
      <c r="I2999" s="160"/>
    </row>
    <row r="3000" ht="28.5" customHeight="1" spans="9:9">
      <c r="I3000" s="160"/>
    </row>
    <row r="3001" ht="28.5" customHeight="1" spans="9:9">
      <c r="I3001" s="160"/>
    </row>
    <row r="3002" ht="28.5" customHeight="1" spans="9:9">
      <c r="I3002" s="160"/>
    </row>
    <row r="3003" ht="28.5" customHeight="1" spans="9:9">
      <c r="I3003" s="160"/>
    </row>
    <row r="3004" ht="28.5" customHeight="1" spans="9:9">
      <c r="I3004" s="160"/>
    </row>
    <row r="3005" ht="28.5" customHeight="1" spans="9:9">
      <c r="I3005" s="160"/>
    </row>
    <row r="3006" ht="28.5" customHeight="1" spans="9:9">
      <c r="I3006" s="160"/>
    </row>
    <row r="3007" ht="28.5" customHeight="1" spans="9:9">
      <c r="I3007" s="160"/>
    </row>
    <row r="3008" ht="28.5" customHeight="1" spans="9:9">
      <c r="I3008" s="160"/>
    </row>
    <row r="3009" ht="28.5" customHeight="1" spans="9:9">
      <c r="I3009" s="160"/>
    </row>
    <row r="3010" ht="28.5" customHeight="1" spans="9:9">
      <c r="I3010" s="160"/>
    </row>
    <row r="3011" ht="28.5" customHeight="1" spans="9:9">
      <c r="I3011" s="161"/>
    </row>
    <row r="3012" ht="29.25" customHeight="1" spans="9:9">
      <c r="I3012" s="175"/>
    </row>
    <row r="3013" ht="29.25" customHeight="1" spans="9:9">
      <c r="I3013" s="176"/>
    </row>
    <row r="3014" ht="28.5" customHeight="1" spans="9:9">
      <c r="I3014" s="155"/>
    </row>
    <row r="3015" ht="28.5" customHeight="1" spans="9:9">
      <c r="I3015" s="160"/>
    </row>
    <row r="3016" ht="28.5" customHeight="1" spans="9:9">
      <c r="I3016" s="160"/>
    </row>
    <row r="3017" ht="28.5" customHeight="1" spans="9:9">
      <c r="I3017" s="160"/>
    </row>
    <row r="3018" ht="28.5" customHeight="1" spans="9:9">
      <c r="I3018" s="160"/>
    </row>
    <row r="3019" ht="28.5" customHeight="1" spans="9:9">
      <c r="I3019" s="160"/>
    </row>
    <row r="3020" ht="28.5" customHeight="1" spans="9:9">
      <c r="I3020" s="160"/>
    </row>
    <row r="3021" ht="28.5" customHeight="1" spans="9:9">
      <c r="I3021" s="160"/>
    </row>
    <row r="3022" ht="28.5" customHeight="1" spans="9:9">
      <c r="I3022" s="160"/>
    </row>
    <row r="3023" ht="28.5" customHeight="1" spans="9:9">
      <c r="I3023" s="160"/>
    </row>
    <row r="3024" ht="28.5" customHeight="1" spans="9:9">
      <c r="I3024" s="160"/>
    </row>
    <row r="3025" ht="28.5" customHeight="1" spans="9:9">
      <c r="I3025" s="160"/>
    </row>
    <row r="3026" ht="28.5" customHeight="1" spans="9:9">
      <c r="I3026" s="160"/>
    </row>
    <row r="3027" ht="28.5" customHeight="1" spans="9:9">
      <c r="I3027" s="160"/>
    </row>
    <row r="3028" ht="28.5" customHeight="1" spans="9:9">
      <c r="I3028" s="160"/>
    </row>
    <row r="3029" ht="28.5" customHeight="1" spans="9:9">
      <c r="I3029" s="160"/>
    </row>
    <row r="3030" ht="28.5" customHeight="1" spans="9:9">
      <c r="I3030" s="160"/>
    </row>
    <row r="3031" ht="28.5" customHeight="1" spans="9:9">
      <c r="I3031" s="160"/>
    </row>
    <row r="3032" ht="28.5" customHeight="1" spans="9:9">
      <c r="I3032" s="160"/>
    </row>
    <row r="3033" ht="28.5" customHeight="1" spans="9:9">
      <c r="I3033" s="160"/>
    </row>
    <row r="3034" ht="28.5" customHeight="1" spans="9:9">
      <c r="I3034" s="160"/>
    </row>
    <row r="3035" ht="28.5" customHeight="1" spans="9:9">
      <c r="I3035" s="160"/>
    </row>
    <row r="3036" ht="28.5" customHeight="1" spans="9:9">
      <c r="I3036" s="160"/>
    </row>
    <row r="3037" ht="28.5" customHeight="1" spans="9:9">
      <c r="I3037" s="160"/>
    </row>
    <row r="3038" ht="28.5" customHeight="1" spans="9:9">
      <c r="I3038" s="160"/>
    </row>
    <row r="3039" ht="28.5" customHeight="1" spans="9:9">
      <c r="I3039" s="160"/>
    </row>
    <row r="3040" ht="28.5" customHeight="1" spans="9:9">
      <c r="I3040" s="160"/>
    </row>
    <row r="3041" ht="28.5" customHeight="1" spans="9:9">
      <c r="I3041" s="160"/>
    </row>
    <row r="3042" ht="28.5" customHeight="1" spans="9:9">
      <c r="I3042" s="160"/>
    </row>
    <row r="3043" ht="28.5" customHeight="1" spans="9:9">
      <c r="I3043" s="160"/>
    </row>
    <row r="3044" ht="28.5" customHeight="1" spans="9:9">
      <c r="I3044" s="160"/>
    </row>
    <row r="3045" ht="28.5" customHeight="1" spans="9:9">
      <c r="I3045" s="160"/>
    </row>
    <row r="3046" ht="28.5" customHeight="1" spans="9:9">
      <c r="I3046" s="160"/>
    </row>
    <row r="3047" ht="28.5" customHeight="1" spans="9:9">
      <c r="I3047" s="160"/>
    </row>
    <row r="3048" ht="28.5" customHeight="1" spans="9:9">
      <c r="I3048" s="160"/>
    </row>
    <row r="3049" ht="28.5" customHeight="1" spans="9:9">
      <c r="I3049" s="160"/>
    </row>
    <row r="3050" ht="28.5" customHeight="1" spans="9:9">
      <c r="I3050" s="160"/>
    </row>
    <row r="3051" ht="28.5" customHeight="1" spans="9:9">
      <c r="I3051" s="160"/>
    </row>
    <row r="3052" ht="28.5" customHeight="1" spans="9:9">
      <c r="I3052" s="160"/>
    </row>
    <row r="3053" ht="28.5" customHeight="1" spans="9:9">
      <c r="I3053" s="160"/>
    </row>
    <row r="3054" ht="28.5" customHeight="1" spans="9:9">
      <c r="I3054" s="160"/>
    </row>
    <row r="3055" ht="28.5" customHeight="1" spans="9:9">
      <c r="I3055" s="160"/>
    </row>
    <row r="3056" ht="28.5" customHeight="1" spans="9:9">
      <c r="I3056" s="160"/>
    </row>
    <row r="3057" ht="28.5" customHeight="1" spans="9:9">
      <c r="I3057" s="160"/>
    </row>
    <row r="3058" ht="28.5" customHeight="1" spans="9:9">
      <c r="I3058" s="160"/>
    </row>
    <row r="3059" ht="28.5" customHeight="1" spans="9:9">
      <c r="I3059" s="160"/>
    </row>
    <row r="3060" ht="28.5" customHeight="1" spans="9:9">
      <c r="I3060" s="160"/>
    </row>
    <row r="3061" ht="28.5" customHeight="1" spans="9:9">
      <c r="I3061" s="160"/>
    </row>
    <row r="3062" ht="28.5" customHeight="1" spans="9:9">
      <c r="I3062" s="160"/>
    </row>
    <row r="3063" ht="28.5" customHeight="1" spans="9:9">
      <c r="I3063" s="160"/>
    </row>
    <row r="3064" ht="28.5" customHeight="1" spans="9:9">
      <c r="I3064" s="160"/>
    </row>
    <row r="3065" ht="28.5" customHeight="1" spans="9:9">
      <c r="I3065" s="160"/>
    </row>
    <row r="3066" ht="28.5" customHeight="1" spans="9:9">
      <c r="I3066" s="160"/>
    </row>
    <row r="3067" ht="28.5" customHeight="1" spans="9:9">
      <c r="I3067" s="160"/>
    </row>
    <row r="3068" ht="28.5" customHeight="1" spans="9:9">
      <c r="I3068" s="160"/>
    </row>
    <row r="3069" ht="28.5" customHeight="1" spans="9:9">
      <c r="I3069" s="160"/>
    </row>
    <row r="3070" ht="28.5" customHeight="1" spans="9:9">
      <c r="I3070" s="160"/>
    </row>
    <row r="3071" ht="28.5" customHeight="1" spans="9:9">
      <c r="I3071" s="160"/>
    </row>
    <row r="3072" ht="28.5" customHeight="1" spans="9:9">
      <c r="I3072" s="160"/>
    </row>
    <row r="3073" ht="28.5" customHeight="1" spans="9:9">
      <c r="I3073" s="160"/>
    </row>
    <row r="3074" ht="28.5" customHeight="1" spans="9:9">
      <c r="I3074" s="160"/>
    </row>
    <row r="3075" ht="28.5" customHeight="1" spans="9:9">
      <c r="I3075" s="161"/>
    </row>
    <row r="3076" ht="29.25" customHeight="1" spans="9:9">
      <c r="I3076" s="175"/>
    </row>
    <row r="3077" ht="29.25" customHeight="1" spans="9:9">
      <c r="I3077" s="176"/>
    </row>
    <row r="3078" ht="28.5" customHeight="1" spans="9:9">
      <c r="I3078" s="155"/>
    </row>
    <row r="3079" ht="28.5" customHeight="1" spans="9:9">
      <c r="I3079" s="160"/>
    </row>
    <row r="3080" ht="28.5" customHeight="1" spans="9:9">
      <c r="I3080" s="160"/>
    </row>
    <row r="3081" ht="28.5" customHeight="1" spans="9:9">
      <c r="I3081" s="160"/>
    </row>
    <row r="3082" ht="28.5" customHeight="1" spans="9:9">
      <c r="I3082" s="160"/>
    </row>
    <row r="3083" ht="28.5" customHeight="1" spans="9:9">
      <c r="I3083" s="160"/>
    </row>
    <row r="3084" ht="28.5" customHeight="1" spans="9:9">
      <c r="I3084" s="160"/>
    </row>
    <row r="3085" ht="28.5" customHeight="1" spans="9:9">
      <c r="I3085" s="160"/>
    </row>
    <row r="3086" ht="28.5" customHeight="1" spans="9:9">
      <c r="I3086" s="160"/>
    </row>
    <row r="3087" ht="28.5" customHeight="1" spans="9:9">
      <c r="I3087" s="160"/>
    </row>
    <row r="3088" ht="28.5" customHeight="1" spans="9:9">
      <c r="I3088" s="160"/>
    </row>
    <row r="3089" ht="28.5" customHeight="1" spans="9:9">
      <c r="I3089" s="160"/>
    </row>
    <row r="3090" ht="28.5" customHeight="1" spans="9:9">
      <c r="I3090" s="160"/>
    </row>
    <row r="3091" ht="28.5" customHeight="1" spans="9:9">
      <c r="I3091" s="160"/>
    </row>
    <row r="3092" ht="28.5" customHeight="1" spans="9:9">
      <c r="I3092" s="160"/>
    </row>
    <row r="3093" ht="28.5" customHeight="1" spans="9:9">
      <c r="I3093" s="160"/>
    </row>
    <row r="3094" ht="28.5" customHeight="1" spans="9:9">
      <c r="I3094" s="160"/>
    </row>
    <row r="3095" ht="28.5" customHeight="1" spans="9:9">
      <c r="I3095" s="160"/>
    </row>
    <row r="3096" ht="28.5" customHeight="1" spans="9:9">
      <c r="I3096" s="160"/>
    </row>
    <row r="3097" ht="28.5" customHeight="1" spans="9:9">
      <c r="I3097" s="160"/>
    </row>
    <row r="3098" ht="28.5" customHeight="1" spans="9:9">
      <c r="I3098" s="160"/>
    </row>
    <row r="3099" ht="28.5" customHeight="1" spans="9:9">
      <c r="I3099" s="160"/>
    </row>
    <row r="3100" ht="28.5" customHeight="1" spans="9:9">
      <c r="I3100" s="160"/>
    </row>
    <row r="3101" ht="28.5" customHeight="1" spans="9:9">
      <c r="I3101" s="160"/>
    </row>
    <row r="3102" ht="28.5" customHeight="1" spans="9:9">
      <c r="I3102" s="160"/>
    </row>
    <row r="3103" ht="28.5" customHeight="1" spans="9:9">
      <c r="I3103" s="160"/>
    </row>
    <row r="3104" ht="28.5" customHeight="1" spans="9:9">
      <c r="I3104" s="160"/>
    </row>
    <row r="3105" ht="28.5" customHeight="1" spans="9:9">
      <c r="I3105" s="160"/>
    </row>
    <row r="3106" ht="28.5" customHeight="1" spans="9:9">
      <c r="I3106" s="160"/>
    </row>
    <row r="3107" ht="28.5" customHeight="1" spans="9:9">
      <c r="I3107" s="160"/>
    </row>
    <row r="3108" ht="28.5" customHeight="1" spans="9:9">
      <c r="I3108" s="160"/>
    </row>
    <row r="3109" ht="28.5" customHeight="1" spans="9:9">
      <c r="I3109" s="160"/>
    </row>
    <row r="3110" ht="28.5" customHeight="1" spans="9:9">
      <c r="I3110" s="160"/>
    </row>
    <row r="3111" ht="28.5" customHeight="1" spans="9:9">
      <c r="I3111" s="160"/>
    </row>
    <row r="3112" ht="28.5" customHeight="1" spans="9:9">
      <c r="I3112" s="160"/>
    </row>
    <row r="3113" ht="28.5" customHeight="1" spans="9:9">
      <c r="I3113" s="160"/>
    </row>
    <row r="3114" ht="28.5" customHeight="1" spans="9:9">
      <c r="I3114" s="160"/>
    </row>
    <row r="3115" ht="28.5" customHeight="1" spans="9:9">
      <c r="I3115" s="160"/>
    </row>
    <row r="3116" ht="28.5" customHeight="1" spans="9:9">
      <c r="I3116" s="160"/>
    </row>
    <row r="3117" ht="28.5" customHeight="1" spans="9:9">
      <c r="I3117" s="160"/>
    </row>
    <row r="3118" ht="28.5" customHeight="1" spans="9:9">
      <c r="I3118" s="160"/>
    </row>
    <row r="3119" ht="28.5" customHeight="1" spans="9:9">
      <c r="I3119" s="160"/>
    </row>
    <row r="3120" ht="28.5" customHeight="1" spans="9:9">
      <c r="I3120" s="160"/>
    </row>
    <row r="3121" ht="28.5" customHeight="1" spans="9:9">
      <c r="I3121" s="160"/>
    </row>
    <row r="3122" ht="28.5" customHeight="1" spans="9:9">
      <c r="I3122" s="160"/>
    </row>
    <row r="3123" ht="28.5" customHeight="1" spans="9:9">
      <c r="I3123" s="160"/>
    </row>
    <row r="3124" ht="28.5" customHeight="1" spans="9:9">
      <c r="I3124" s="160"/>
    </row>
    <row r="3125" ht="28.5" customHeight="1" spans="9:9">
      <c r="I3125" s="160"/>
    </row>
    <row r="3126" ht="28.5" customHeight="1" spans="9:9">
      <c r="I3126" s="160"/>
    </row>
    <row r="3127" ht="28.5" customHeight="1" spans="9:9">
      <c r="I3127" s="160"/>
    </row>
    <row r="3128" ht="28.5" customHeight="1" spans="9:9">
      <c r="I3128" s="160"/>
    </row>
    <row r="3129" ht="28.5" customHeight="1" spans="9:9">
      <c r="I3129" s="160"/>
    </row>
    <row r="3130" ht="28.5" customHeight="1" spans="9:9">
      <c r="I3130" s="160"/>
    </row>
    <row r="3131" ht="28.5" customHeight="1" spans="9:9">
      <c r="I3131" s="160"/>
    </row>
    <row r="3132" ht="28.5" customHeight="1" spans="9:9">
      <c r="I3132" s="160"/>
    </row>
    <row r="3133" ht="28.5" customHeight="1" spans="9:9">
      <c r="I3133" s="160"/>
    </row>
    <row r="3134" ht="28.5" customHeight="1" spans="9:9">
      <c r="I3134" s="160"/>
    </row>
    <row r="3135" ht="28.5" customHeight="1" spans="9:9">
      <c r="I3135" s="160"/>
    </row>
    <row r="3136" ht="28.5" customHeight="1" spans="9:9">
      <c r="I3136" s="160"/>
    </row>
    <row r="3137" ht="28.5" customHeight="1" spans="9:9">
      <c r="I3137" s="160"/>
    </row>
    <row r="3138" ht="28.5" customHeight="1" spans="9:9">
      <c r="I3138" s="160"/>
    </row>
    <row r="3139" ht="28.5" customHeight="1" spans="9:9">
      <c r="I3139" s="161"/>
    </row>
    <row r="3140" ht="29.25" customHeight="1" spans="9:9">
      <c r="I3140" s="175"/>
    </row>
    <row r="3141" ht="29.25" customHeight="1" spans="9:9">
      <c r="I3141" s="176"/>
    </row>
    <row r="3142" ht="28.5" customHeight="1" spans="9:9">
      <c r="I3142" s="155"/>
    </row>
    <row r="3143" ht="28.5" customHeight="1" spans="9:9">
      <c r="I3143" s="160"/>
    </row>
    <row r="3144" ht="28.5" customHeight="1" spans="9:9">
      <c r="I3144" s="160"/>
    </row>
    <row r="3145" ht="28.5" customHeight="1" spans="9:9">
      <c r="I3145" s="160"/>
    </row>
    <row r="3146" ht="28.5" customHeight="1" spans="9:9">
      <c r="I3146" s="160"/>
    </row>
    <row r="3147" ht="28.5" customHeight="1" spans="9:9">
      <c r="I3147" s="160"/>
    </row>
    <row r="3148" ht="28.5" customHeight="1" spans="9:9">
      <c r="I3148" s="160"/>
    </row>
    <row r="3149" ht="28.5" customHeight="1" spans="9:9">
      <c r="I3149" s="160"/>
    </row>
    <row r="3150" ht="28.5" customHeight="1" spans="9:9">
      <c r="I3150" s="160"/>
    </row>
    <row r="3151" ht="28.5" customHeight="1" spans="9:9">
      <c r="I3151" s="160"/>
    </row>
    <row r="3152" ht="28.5" customHeight="1" spans="9:9">
      <c r="I3152" s="160"/>
    </row>
    <row r="3153" ht="28.5" customHeight="1" spans="9:9">
      <c r="I3153" s="160"/>
    </row>
    <row r="3154" ht="28.5" customHeight="1" spans="9:9">
      <c r="I3154" s="160"/>
    </row>
    <row r="3155" ht="28.5" customHeight="1" spans="9:9">
      <c r="I3155" s="160"/>
    </row>
    <row r="3156" ht="28.5" customHeight="1" spans="9:9">
      <c r="I3156" s="160"/>
    </row>
    <row r="3157" ht="28.5" customHeight="1" spans="9:9">
      <c r="I3157" s="160"/>
    </row>
    <row r="3158" ht="28.5" customHeight="1" spans="9:9">
      <c r="I3158" s="160"/>
    </row>
    <row r="3159" ht="28.5" customHeight="1" spans="9:9">
      <c r="I3159" s="160"/>
    </row>
    <row r="3160" ht="28.5" customHeight="1" spans="9:9">
      <c r="I3160" s="160"/>
    </row>
    <row r="3161" ht="28.5" customHeight="1" spans="9:9">
      <c r="I3161" s="160"/>
    </row>
    <row r="3162" ht="28.5" customHeight="1" spans="9:9">
      <c r="I3162" s="160"/>
    </row>
    <row r="3163" ht="28.5" customHeight="1" spans="9:9">
      <c r="I3163" s="160"/>
    </row>
    <row r="3164" ht="28.5" customHeight="1" spans="9:9">
      <c r="I3164" s="160"/>
    </row>
    <row r="3165" ht="28.5" customHeight="1" spans="9:9">
      <c r="I3165" s="160"/>
    </row>
    <row r="3166" ht="28.5" customHeight="1" spans="9:9">
      <c r="I3166" s="160"/>
    </row>
    <row r="3167" ht="28.5" customHeight="1" spans="9:9">
      <c r="I3167" s="160"/>
    </row>
    <row r="3168" ht="28.5" customHeight="1" spans="9:9">
      <c r="I3168" s="160"/>
    </row>
    <row r="3169" ht="28.5" customHeight="1" spans="9:9">
      <c r="I3169" s="160"/>
    </row>
    <row r="3170" ht="28.5" customHeight="1" spans="9:9">
      <c r="I3170" s="160"/>
    </row>
    <row r="3171" ht="28.5" customHeight="1" spans="9:9">
      <c r="I3171" s="160"/>
    </row>
    <row r="3172" ht="28.5" customHeight="1" spans="9:9">
      <c r="I3172" s="160"/>
    </row>
    <row r="3173" ht="28.5" customHeight="1" spans="9:9">
      <c r="I3173" s="160"/>
    </row>
    <row r="3174" ht="28.5" customHeight="1" spans="9:9">
      <c r="I3174" s="160"/>
    </row>
    <row r="3175" ht="28.5" customHeight="1" spans="9:9">
      <c r="I3175" s="160"/>
    </row>
    <row r="3176" ht="28.5" customHeight="1" spans="9:9">
      <c r="I3176" s="160"/>
    </row>
    <row r="3177" ht="28.5" customHeight="1" spans="9:9">
      <c r="I3177" s="160"/>
    </row>
    <row r="3178" ht="28.5" customHeight="1" spans="9:9">
      <c r="I3178" s="160"/>
    </row>
    <row r="3179" ht="28.5" customHeight="1" spans="9:9">
      <c r="I3179" s="160"/>
    </row>
    <row r="3180" ht="28.5" customHeight="1" spans="9:9">
      <c r="I3180" s="160"/>
    </row>
    <row r="3181" ht="28.5" customHeight="1" spans="9:9">
      <c r="I3181" s="160"/>
    </row>
    <row r="3182" ht="28.5" customHeight="1" spans="9:9">
      <c r="I3182" s="160"/>
    </row>
    <row r="3183" ht="28.5" customHeight="1" spans="9:9">
      <c r="I3183" s="160"/>
    </row>
    <row r="3184" ht="28.5" customHeight="1" spans="9:9">
      <c r="I3184" s="160"/>
    </row>
    <row r="3185" ht="28.5" customHeight="1" spans="9:9">
      <c r="I3185" s="160"/>
    </row>
    <row r="3186" ht="28.5" customHeight="1" spans="9:9">
      <c r="I3186" s="160"/>
    </row>
    <row r="3187" ht="28.5" customHeight="1" spans="9:9">
      <c r="I3187" s="160"/>
    </row>
    <row r="3188" ht="28.5" customHeight="1" spans="9:9">
      <c r="I3188" s="160"/>
    </row>
    <row r="3189" ht="28.5" customHeight="1" spans="9:9">
      <c r="I3189" s="160"/>
    </row>
    <row r="3190" ht="28.5" customHeight="1" spans="9:9">
      <c r="I3190" s="160"/>
    </row>
    <row r="3191" ht="28.5" customHeight="1" spans="9:9">
      <c r="I3191" s="160"/>
    </row>
    <row r="3192" ht="28.5" customHeight="1" spans="9:9">
      <c r="I3192" s="160"/>
    </row>
    <row r="3193" ht="28.5" customHeight="1" spans="9:9">
      <c r="I3193" s="160"/>
    </row>
    <row r="3194" ht="28.5" customHeight="1" spans="9:9">
      <c r="I3194" s="160"/>
    </row>
    <row r="3195" ht="28.5" customHeight="1" spans="9:9">
      <c r="I3195" s="160"/>
    </row>
    <row r="3196" ht="28.5" customHeight="1" spans="9:9">
      <c r="I3196" s="160"/>
    </row>
    <row r="3197" ht="28.5" customHeight="1" spans="9:9">
      <c r="I3197" s="160"/>
    </row>
    <row r="3198" ht="28.5" customHeight="1" spans="9:9">
      <c r="I3198" s="160"/>
    </row>
    <row r="3199" ht="28.5" customHeight="1" spans="9:9">
      <c r="I3199" s="160"/>
    </row>
    <row r="3200" ht="28.5" customHeight="1" spans="9:9">
      <c r="I3200" s="160"/>
    </row>
    <row r="3201" ht="28.5" customHeight="1" spans="9:9">
      <c r="I3201" s="160"/>
    </row>
    <row r="3202" ht="28.5" customHeight="1" spans="9:9">
      <c r="I3202" s="160"/>
    </row>
    <row r="3203" ht="28.5" customHeight="1" spans="9:9">
      <c r="I3203" s="161"/>
    </row>
    <row r="3204" ht="29.25" customHeight="1" spans="9:9">
      <c r="I3204" s="175"/>
    </row>
    <row r="3205" ht="29.25" customHeight="1" spans="9:9">
      <c r="I3205" s="176"/>
    </row>
    <row r="3206" ht="28.5" customHeight="1" spans="9:9">
      <c r="I3206" s="155"/>
    </row>
    <row r="3207" ht="28.5" customHeight="1" spans="9:9">
      <c r="I3207" s="160"/>
    </row>
    <row r="3208" ht="28.5" customHeight="1" spans="9:9">
      <c r="I3208" s="160"/>
    </row>
    <row r="3209" ht="28.5" customHeight="1" spans="9:9">
      <c r="I3209" s="160"/>
    </row>
    <row r="3210" ht="28.5" customHeight="1" spans="9:9">
      <c r="I3210" s="160"/>
    </row>
    <row r="3211" ht="28.5" customHeight="1" spans="9:9">
      <c r="I3211" s="160"/>
    </row>
    <row r="3212" ht="28.5" customHeight="1" spans="9:9">
      <c r="I3212" s="160"/>
    </row>
    <row r="3213" ht="28.5" customHeight="1" spans="9:9">
      <c r="I3213" s="160"/>
    </row>
    <row r="3214" ht="28.5" customHeight="1" spans="9:9">
      <c r="I3214" s="160"/>
    </row>
    <row r="3215" ht="28.5" customHeight="1" spans="9:9">
      <c r="I3215" s="160"/>
    </row>
    <row r="3216" ht="28.5" customHeight="1" spans="9:9">
      <c r="I3216" s="160"/>
    </row>
    <row r="3217" ht="28.5" customHeight="1" spans="9:9">
      <c r="I3217" s="160"/>
    </row>
    <row r="3218" ht="28.5" customHeight="1" spans="9:9">
      <c r="I3218" s="160"/>
    </row>
    <row r="3219" ht="28.5" customHeight="1" spans="9:9">
      <c r="I3219" s="160"/>
    </row>
    <row r="3220" ht="28.5" customHeight="1" spans="9:9">
      <c r="I3220" s="160"/>
    </row>
    <row r="3221" ht="28.5" customHeight="1" spans="9:9">
      <c r="I3221" s="160"/>
    </row>
    <row r="3222" ht="28.5" customHeight="1" spans="9:9">
      <c r="I3222" s="160"/>
    </row>
    <row r="3223" ht="28.5" customHeight="1" spans="9:9">
      <c r="I3223" s="160"/>
    </row>
    <row r="3224" ht="28.5" customHeight="1" spans="9:9">
      <c r="I3224" s="160"/>
    </row>
    <row r="3225" ht="28.5" customHeight="1" spans="9:9">
      <c r="I3225" s="160"/>
    </row>
    <row r="3226" ht="28.5" customHeight="1" spans="9:9">
      <c r="I3226" s="160"/>
    </row>
    <row r="3227" ht="28.5" customHeight="1" spans="9:9">
      <c r="I3227" s="160"/>
    </row>
    <row r="3228" ht="28.5" customHeight="1" spans="9:9">
      <c r="I3228" s="160"/>
    </row>
    <row r="3229" ht="28.5" customHeight="1" spans="9:9">
      <c r="I3229" s="160"/>
    </row>
    <row r="3230" ht="28.5" customHeight="1" spans="9:9">
      <c r="I3230" s="160"/>
    </row>
    <row r="3231" ht="28.5" customHeight="1" spans="9:9">
      <c r="I3231" s="160"/>
    </row>
    <row r="3232" ht="28.5" customHeight="1" spans="9:9">
      <c r="I3232" s="160"/>
    </row>
    <row r="3233" ht="28.5" customHeight="1" spans="9:9">
      <c r="I3233" s="160"/>
    </row>
    <row r="3234" ht="28.5" customHeight="1" spans="9:9">
      <c r="I3234" s="160"/>
    </row>
    <row r="3235" ht="28.5" customHeight="1" spans="9:9">
      <c r="I3235" s="160"/>
    </row>
    <row r="3236" ht="28.5" customHeight="1" spans="9:9">
      <c r="I3236" s="160"/>
    </row>
    <row r="3237" ht="28.5" customHeight="1" spans="9:9">
      <c r="I3237" s="160"/>
    </row>
    <row r="3238" ht="28.5" customHeight="1" spans="9:9">
      <c r="I3238" s="160"/>
    </row>
    <row r="3239" ht="28.5" customHeight="1" spans="9:9">
      <c r="I3239" s="160"/>
    </row>
    <row r="3240" ht="28.5" customHeight="1" spans="9:9">
      <c r="I3240" s="160"/>
    </row>
    <row r="3241" ht="28.5" customHeight="1" spans="9:9">
      <c r="I3241" s="160"/>
    </row>
    <row r="3242" ht="28.5" customHeight="1" spans="9:9">
      <c r="I3242" s="160"/>
    </row>
    <row r="3243" ht="28.5" customHeight="1" spans="9:9">
      <c r="I3243" s="160"/>
    </row>
    <row r="3244" ht="28.5" customHeight="1" spans="9:9">
      <c r="I3244" s="160"/>
    </row>
    <row r="3245" ht="28.5" customHeight="1" spans="9:9">
      <c r="I3245" s="160"/>
    </row>
    <row r="3246" ht="28.5" customHeight="1" spans="9:9">
      <c r="I3246" s="160"/>
    </row>
    <row r="3247" ht="28.5" customHeight="1" spans="9:9">
      <c r="I3247" s="160"/>
    </row>
    <row r="3248" ht="28.5" customHeight="1" spans="9:9">
      <c r="I3248" s="160"/>
    </row>
    <row r="3249" ht="28.5" customHeight="1" spans="9:9">
      <c r="I3249" s="160"/>
    </row>
    <row r="3250" ht="28.5" customHeight="1" spans="9:9">
      <c r="I3250" s="160"/>
    </row>
    <row r="3251" ht="28.5" customHeight="1" spans="9:9">
      <c r="I3251" s="160"/>
    </row>
    <row r="3252" ht="28.5" customHeight="1" spans="9:9">
      <c r="I3252" s="160"/>
    </row>
    <row r="3253" ht="28.5" customHeight="1" spans="9:9">
      <c r="I3253" s="160"/>
    </row>
    <row r="3254" ht="28.5" customHeight="1" spans="9:9">
      <c r="I3254" s="160"/>
    </row>
    <row r="3255" ht="28.5" customHeight="1" spans="9:9">
      <c r="I3255" s="160"/>
    </row>
    <row r="3256" ht="28.5" customHeight="1" spans="9:9">
      <c r="I3256" s="160"/>
    </row>
    <row r="3257" ht="28.5" customHeight="1" spans="9:9">
      <c r="I3257" s="160"/>
    </row>
    <row r="3258" ht="28.5" customHeight="1" spans="9:9">
      <c r="I3258" s="160"/>
    </row>
    <row r="3259" ht="28.5" customHeight="1" spans="9:9">
      <c r="I3259" s="160"/>
    </row>
    <row r="3260" ht="28.5" customHeight="1" spans="9:9">
      <c r="I3260" s="160"/>
    </row>
    <row r="3261" ht="28.5" customHeight="1" spans="9:9">
      <c r="I3261" s="160"/>
    </row>
    <row r="3262" ht="28.5" customHeight="1" spans="9:9">
      <c r="I3262" s="160"/>
    </row>
    <row r="3263" ht="28.5" customHeight="1" spans="9:9">
      <c r="I3263" s="160"/>
    </row>
    <row r="3264" ht="28.5" customHeight="1" spans="9:9">
      <c r="I3264" s="160"/>
    </row>
    <row r="3265" ht="28.5" customHeight="1" spans="9:9">
      <c r="I3265" s="160"/>
    </row>
    <row r="3266" ht="28.5" customHeight="1" spans="9:9">
      <c r="I3266" s="160"/>
    </row>
    <row r="3267" ht="28.5" customHeight="1" spans="9:9">
      <c r="I3267" s="161"/>
    </row>
    <row r="3268" ht="29.25" customHeight="1" spans="9:9">
      <c r="I3268" s="175"/>
    </row>
    <row r="3269" ht="29.25" customHeight="1" spans="9:9">
      <c r="I3269" s="176"/>
    </row>
    <row r="3270" ht="28.5" customHeight="1" spans="9:9">
      <c r="I3270" s="155"/>
    </row>
    <row r="3271" ht="28.5" customHeight="1" spans="9:9">
      <c r="I3271" s="160"/>
    </row>
    <row r="3272" ht="28.5" customHeight="1" spans="9:9">
      <c r="I3272" s="160"/>
    </row>
    <row r="3273" ht="28.5" customHeight="1" spans="9:9">
      <c r="I3273" s="160"/>
    </row>
    <row r="3274" ht="28.5" customHeight="1" spans="9:9">
      <c r="I3274" s="160"/>
    </row>
    <row r="3275" ht="28.5" customHeight="1" spans="9:9">
      <c r="I3275" s="160"/>
    </row>
    <row r="3276" ht="28.5" customHeight="1" spans="9:9">
      <c r="I3276" s="160"/>
    </row>
    <row r="3277" ht="28.5" customHeight="1" spans="9:9">
      <c r="I3277" s="160"/>
    </row>
    <row r="3278" ht="28.5" customHeight="1" spans="9:9">
      <c r="I3278" s="160"/>
    </row>
    <row r="3279" ht="28.5" customHeight="1" spans="9:9">
      <c r="I3279" s="160"/>
    </row>
    <row r="3280" ht="28.5" customHeight="1" spans="9:9">
      <c r="I3280" s="160"/>
    </row>
    <row r="3281" ht="28.5" customHeight="1" spans="9:9">
      <c r="I3281" s="160"/>
    </row>
    <row r="3282" ht="28.5" customHeight="1" spans="9:9">
      <c r="I3282" s="160"/>
    </row>
    <row r="3283" ht="28.5" customHeight="1" spans="9:9">
      <c r="I3283" s="160"/>
    </row>
    <row r="3284" ht="28.5" customHeight="1" spans="9:9">
      <c r="I3284" s="160"/>
    </row>
    <row r="3285" ht="28.5" customHeight="1" spans="9:9">
      <c r="I3285" s="160"/>
    </row>
    <row r="3286" ht="28.5" customHeight="1" spans="9:9">
      <c r="I3286" s="160"/>
    </row>
    <row r="3287" ht="28.5" customHeight="1" spans="9:9">
      <c r="I3287" s="160"/>
    </row>
    <row r="3288" ht="28.5" customHeight="1" spans="9:9">
      <c r="I3288" s="160"/>
    </row>
    <row r="3289" ht="28.5" customHeight="1" spans="9:9">
      <c r="I3289" s="160"/>
    </row>
    <row r="3290" ht="28.5" customHeight="1" spans="9:9">
      <c r="I3290" s="160"/>
    </row>
    <row r="3291" ht="28.5" customHeight="1" spans="9:9">
      <c r="I3291" s="160"/>
    </row>
    <row r="3292" ht="28.5" customHeight="1" spans="9:9">
      <c r="I3292" s="160"/>
    </row>
    <row r="3293" ht="28.5" customHeight="1" spans="9:9">
      <c r="I3293" s="160"/>
    </row>
    <row r="3294" ht="28.5" customHeight="1" spans="9:9">
      <c r="I3294" s="160"/>
    </row>
    <row r="3295" ht="28.5" customHeight="1" spans="9:9">
      <c r="I3295" s="160"/>
    </row>
    <row r="3296" ht="28.5" customHeight="1" spans="9:9">
      <c r="I3296" s="160"/>
    </row>
    <row r="3297" ht="28.5" customHeight="1" spans="9:9">
      <c r="I3297" s="160"/>
    </row>
    <row r="3298" ht="28.5" customHeight="1" spans="9:9">
      <c r="I3298" s="160"/>
    </row>
    <row r="3299" ht="28.5" customHeight="1" spans="9:9">
      <c r="I3299" s="160"/>
    </row>
    <row r="3300" ht="28.5" customHeight="1" spans="9:9">
      <c r="I3300" s="160"/>
    </row>
    <row r="3301" ht="28.5" customHeight="1" spans="9:9">
      <c r="I3301" s="160"/>
    </row>
    <row r="3302" ht="28.5" customHeight="1" spans="9:9">
      <c r="I3302" s="160"/>
    </row>
    <row r="3303" ht="28.5" customHeight="1" spans="9:9">
      <c r="I3303" s="160"/>
    </row>
    <row r="3304" ht="28.5" customHeight="1" spans="9:9">
      <c r="I3304" s="160"/>
    </row>
    <row r="3305" ht="28.5" customHeight="1" spans="9:9">
      <c r="I3305" s="160"/>
    </row>
    <row r="3306" ht="28.5" customHeight="1" spans="9:9">
      <c r="I3306" s="160"/>
    </row>
    <row r="3307" ht="28.5" customHeight="1" spans="9:9">
      <c r="I3307" s="160"/>
    </row>
    <row r="3308" ht="28.5" customHeight="1" spans="9:9">
      <c r="I3308" s="160"/>
    </row>
    <row r="3309" ht="28.5" customHeight="1" spans="9:9">
      <c r="I3309" s="160"/>
    </row>
    <row r="3310" ht="28.5" customHeight="1" spans="9:9">
      <c r="I3310" s="160"/>
    </row>
    <row r="3311" ht="28.5" customHeight="1" spans="9:9">
      <c r="I3311" s="160"/>
    </row>
    <row r="3312" ht="28.5" customHeight="1" spans="9:9">
      <c r="I3312" s="160"/>
    </row>
    <row r="3313" ht="28.5" customHeight="1" spans="9:9">
      <c r="I3313" s="160"/>
    </row>
    <row r="3314" ht="28.5" customHeight="1" spans="9:9">
      <c r="I3314" s="160"/>
    </row>
    <row r="3315" ht="28.5" customHeight="1" spans="9:9">
      <c r="I3315" s="160"/>
    </row>
    <row r="3316" ht="28.5" customHeight="1" spans="9:9">
      <c r="I3316" s="160"/>
    </row>
    <row r="3317" ht="28.5" customHeight="1" spans="9:9">
      <c r="I3317" s="160"/>
    </row>
    <row r="3318" ht="28.5" customHeight="1" spans="9:9">
      <c r="I3318" s="160"/>
    </row>
    <row r="3319" ht="28.5" customHeight="1" spans="9:9">
      <c r="I3319" s="160"/>
    </row>
    <row r="3320" ht="28.5" customHeight="1" spans="9:9">
      <c r="I3320" s="160"/>
    </row>
    <row r="3321" ht="28.5" customHeight="1" spans="9:9">
      <c r="I3321" s="160"/>
    </row>
    <row r="3322" ht="28.5" customHeight="1" spans="9:9">
      <c r="I3322" s="160"/>
    </row>
    <row r="3323" ht="28.5" customHeight="1" spans="9:9">
      <c r="I3323" s="160"/>
    </row>
    <row r="3324" ht="28.5" customHeight="1" spans="9:9">
      <c r="I3324" s="160"/>
    </row>
    <row r="3325" ht="28.5" customHeight="1" spans="9:9">
      <c r="I3325" s="160"/>
    </row>
    <row r="3326" ht="28.5" customHeight="1" spans="9:9">
      <c r="I3326" s="160"/>
    </row>
    <row r="3327" ht="28.5" customHeight="1" spans="9:9">
      <c r="I3327" s="160"/>
    </row>
    <row r="3328" ht="28.5" customHeight="1" spans="9:9">
      <c r="I3328" s="160"/>
    </row>
    <row r="3329" ht="28.5" customHeight="1" spans="9:9">
      <c r="I3329" s="160"/>
    </row>
    <row r="3330" ht="28.5" customHeight="1" spans="9:9">
      <c r="I3330" s="160"/>
    </row>
    <row r="3331" ht="28.5" customHeight="1" spans="9:9">
      <c r="I3331" s="161"/>
    </row>
    <row r="3332" ht="29.25" customHeight="1" spans="9:9">
      <c r="I3332" s="175"/>
    </row>
    <row r="3333" ht="29.25" customHeight="1" spans="9:9">
      <c r="I3333" s="176"/>
    </row>
    <row r="3334" ht="28.5" customHeight="1" spans="9:9">
      <c r="I3334" s="155"/>
    </row>
    <row r="3335" ht="28.5" customHeight="1" spans="9:9">
      <c r="I3335" s="160"/>
    </row>
    <row r="3336" ht="28.5" customHeight="1" spans="9:9">
      <c r="I3336" s="160"/>
    </row>
    <row r="3337" ht="28.5" customHeight="1" spans="9:9">
      <c r="I3337" s="160"/>
    </row>
    <row r="3338" ht="28.5" customHeight="1" spans="9:9">
      <c r="I3338" s="160"/>
    </row>
    <row r="3339" ht="28.5" customHeight="1" spans="9:9">
      <c r="I3339" s="160"/>
    </row>
    <row r="3340" ht="28.5" customHeight="1" spans="9:9">
      <c r="I3340" s="160"/>
    </row>
    <row r="3341" ht="28.5" customHeight="1" spans="9:9">
      <c r="I3341" s="160"/>
    </row>
    <row r="3342" ht="28.5" customHeight="1" spans="9:9">
      <c r="I3342" s="160"/>
    </row>
    <row r="3343" ht="28.5" customHeight="1" spans="9:9">
      <c r="I3343" s="160"/>
    </row>
    <row r="3344" ht="28.5" customHeight="1" spans="9:9">
      <c r="I3344" s="160"/>
    </row>
    <row r="3345" ht="28.5" customHeight="1" spans="9:9">
      <c r="I3345" s="160"/>
    </row>
    <row r="3346" ht="28.5" customHeight="1" spans="9:9">
      <c r="I3346" s="160"/>
    </row>
    <row r="3347" ht="28.5" customHeight="1" spans="9:9">
      <c r="I3347" s="160"/>
    </row>
    <row r="3348" ht="28.5" customHeight="1" spans="9:9">
      <c r="I3348" s="160"/>
    </row>
    <row r="3349" ht="28.5" customHeight="1" spans="9:9">
      <c r="I3349" s="160"/>
    </row>
    <row r="3350" ht="28.5" customHeight="1" spans="9:9">
      <c r="I3350" s="160"/>
    </row>
    <row r="3351" ht="28.5" customHeight="1" spans="9:9">
      <c r="I3351" s="160"/>
    </row>
    <row r="3352" ht="28.5" customHeight="1" spans="9:9">
      <c r="I3352" s="160"/>
    </row>
    <row r="3353" ht="28.5" customHeight="1" spans="9:9">
      <c r="I3353" s="160"/>
    </row>
    <row r="3354" ht="28.5" customHeight="1" spans="9:9">
      <c r="I3354" s="160"/>
    </row>
    <row r="3355" ht="28.5" customHeight="1" spans="9:9">
      <c r="I3355" s="160"/>
    </row>
    <row r="3356" ht="28.5" customHeight="1" spans="9:9">
      <c r="I3356" s="160"/>
    </row>
    <row r="3357" ht="28.5" customHeight="1" spans="9:9">
      <c r="I3357" s="160"/>
    </row>
    <row r="3358" ht="28.5" customHeight="1" spans="9:9">
      <c r="I3358" s="160"/>
    </row>
    <row r="3359" ht="28.5" customHeight="1" spans="9:9">
      <c r="I3359" s="160"/>
    </row>
    <row r="3360" ht="28.5" customHeight="1" spans="9:9">
      <c r="I3360" s="160"/>
    </row>
    <row r="3361" ht="28.5" customHeight="1" spans="9:9">
      <c r="I3361" s="160"/>
    </row>
    <row r="3362" ht="28.5" customHeight="1" spans="9:9">
      <c r="I3362" s="160"/>
    </row>
    <row r="3363" ht="28.5" customHeight="1" spans="9:9">
      <c r="I3363" s="160"/>
    </row>
    <row r="3364" ht="28.5" customHeight="1" spans="9:9">
      <c r="I3364" s="160"/>
    </row>
    <row r="3365" ht="28.5" customHeight="1" spans="9:9">
      <c r="I3365" s="160"/>
    </row>
    <row r="3366" ht="28.5" customHeight="1" spans="9:9">
      <c r="I3366" s="160"/>
    </row>
    <row r="3367" ht="28.5" customHeight="1" spans="9:9">
      <c r="I3367" s="160"/>
    </row>
    <row r="3368" ht="28.5" customHeight="1" spans="9:9">
      <c r="I3368" s="160"/>
    </row>
    <row r="3369" ht="28.5" customHeight="1" spans="9:9">
      <c r="I3369" s="160"/>
    </row>
    <row r="3370" ht="28.5" customHeight="1" spans="9:9">
      <c r="I3370" s="160"/>
    </row>
    <row r="3371" ht="28.5" customHeight="1" spans="9:9">
      <c r="I3371" s="160"/>
    </row>
    <row r="3372" ht="28.5" customHeight="1" spans="9:9">
      <c r="I3372" s="160"/>
    </row>
    <row r="3373" ht="28.5" customHeight="1" spans="9:9">
      <c r="I3373" s="160"/>
    </row>
    <row r="3374" ht="28.5" customHeight="1" spans="9:9">
      <c r="I3374" s="160"/>
    </row>
    <row r="3375" ht="28.5" customHeight="1" spans="9:9">
      <c r="I3375" s="160"/>
    </row>
    <row r="3376" ht="28.5" customHeight="1" spans="9:9">
      <c r="I3376" s="160"/>
    </row>
    <row r="3377" ht="28.5" customHeight="1" spans="9:9">
      <c r="I3377" s="160"/>
    </row>
    <row r="3378" ht="28.5" customHeight="1" spans="9:9">
      <c r="I3378" s="160"/>
    </row>
    <row r="3379" ht="28.5" customHeight="1" spans="9:9">
      <c r="I3379" s="160"/>
    </row>
    <row r="3380" ht="28.5" customHeight="1" spans="9:9">
      <c r="I3380" s="160"/>
    </row>
    <row r="3381" ht="28.5" customHeight="1" spans="9:9">
      <c r="I3381" s="160"/>
    </row>
    <row r="3382" ht="28.5" customHeight="1" spans="9:9">
      <c r="I3382" s="160"/>
    </row>
    <row r="3383" ht="28.5" customHeight="1" spans="9:9">
      <c r="I3383" s="160"/>
    </row>
    <row r="3384" ht="28.5" customHeight="1" spans="9:9">
      <c r="I3384" s="160"/>
    </row>
    <row r="3385" ht="28.5" customHeight="1" spans="9:9">
      <c r="I3385" s="160"/>
    </row>
    <row r="3386" ht="28.5" customHeight="1" spans="9:9">
      <c r="I3386" s="160"/>
    </row>
    <row r="3387" ht="28.5" customHeight="1" spans="9:9">
      <c r="I3387" s="160"/>
    </row>
    <row r="3388" ht="28.5" customHeight="1" spans="9:9">
      <c r="I3388" s="160"/>
    </row>
    <row r="3389" ht="28.5" customHeight="1" spans="9:9">
      <c r="I3389" s="160"/>
    </row>
    <row r="3390" ht="28.5" customHeight="1" spans="9:9">
      <c r="I3390" s="160"/>
    </row>
    <row r="3391" ht="28.5" customHeight="1" spans="9:9">
      <c r="I3391" s="160"/>
    </row>
    <row r="3392" ht="28.5" customHeight="1" spans="9:9">
      <c r="I3392" s="160"/>
    </row>
    <row r="3393" ht="28.5" customHeight="1" spans="9:9">
      <c r="I3393" s="160"/>
    </row>
    <row r="3394" ht="28.5" customHeight="1" spans="9:9">
      <c r="I3394" s="160"/>
    </row>
    <row r="3395" ht="28.5" customHeight="1" spans="9:9">
      <c r="I3395" s="161"/>
    </row>
    <row r="3396" ht="29.25" customHeight="1" spans="9:9">
      <c r="I3396" s="175"/>
    </row>
    <row r="3397" ht="29.25" customHeight="1" spans="9:9">
      <c r="I3397" s="176"/>
    </row>
    <row r="3398" ht="28.5" customHeight="1" spans="9:9">
      <c r="I3398" s="155"/>
    </row>
    <row r="3399" ht="28.5" customHeight="1" spans="9:9">
      <c r="I3399" s="160"/>
    </row>
    <row r="3400" ht="28.5" customHeight="1" spans="9:9">
      <c r="I3400" s="160"/>
    </row>
    <row r="3401" ht="28.5" customHeight="1" spans="9:9">
      <c r="I3401" s="160"/>
    </row>
    <row r="3402" ht="28.5" customHeight="1" spans="9:9">
      <c r="I3402" s="160"/>
    </row>
    <row r="3403" ht="28.5" customHeight="1" spans="9:9">
      <c r="I3403" s="160"/>
    </row>
    <row r="3404" ht="28.5" customHeight="1" spans="9:9">
      <c r="I3404" s="160"/>
    </row>
    <row r="3405" ht="28.5" customHeight="1" spans="9:9">
      <c r="I3405" s="160"/>
    </row>
    <row r="3406" ht="28.5" customHeight="1" spans="9:9">
      <c r="I3406" s="160"/>
    </row>
    <row r="3407" ht="28.5" customHeight="1" spans="9:9">
      <c r="I3407" s="160"/>
    </row>
    <row r="3408" ht="28.5" customHeight="1" spans="9:9">
      <c r="I3408" s="160"/>
    </row>
    <row r="3409" ht="28.5" customHeight="1" spans="9:9">
      <c r="I3409" s="160"/>
    </row>
    <row r="3410" ht="28.5" customHeight="1" spans="9:9">
      <c r="I3410" s="160"/>
    </row>
    <row r="3411" ht="28.5" customHeight="1" spans="9:9">
      <c r="I3411" s="160"/>
    </row>
    <row r="3412" ht="28.5" customHeight="1" spans="9:9">
      <c r="I3412" s="160"/>
    </row>
    <row r="3413" ht="28.5" customHeight="1" spans="9:9">
      <c r="I3413" s="160"/>
    </row>
    <row r="3414" ht="28.5" customHeight="1" spans="9:9">
      <c r="I3414" s="160"/>
    </row>
    <row r="3415" ht="28.5" customHeight="1" spans="9:9">
      <c r="I3415" s="160"/>
    </row>
    <row r="3416" ht="28.5" customHeight="1" spans="9:9">
      <c r="I3416" s="160"/>
    </row>
    <row r="3417" ht="28.5" customHeight="1" spans="9:9">
      <c r="I3417" s="160"/>
    </row>
    <row r="3418" ht="28.5" customHeight="1" spans="9:9">
      <c r="I3418" s="160"/>
    </row>
    <row r="3419" ht="28.5" customHeight="1" spans="9:9">
      <c r="I3419" s="160"/>
    </row>
    <row r="3420" ht="28.5" customHeight="1" spans="9:9">
      <c r="I3420" s="160"/>
    </row>
    <row r="3421" ht="28.5" customHeight="1" spans="9:9">
      <c r="I3421" s="160"/>
    </row>
    <row r="3422" ht="28.5" customHeight="1" spans="9:9">
      <c r="I3422" s="160"/>
    </row>
    <row r="3423" ht="28.5" customHeight="1" spans="9:9">
      <c r="I3423" s="160"/>
    </row>
    <row r="3424" ht="28.5" customHeight="1" spans="9:9">
      <c r="I3424" s="160"/>
    </row>
    <row r="3425" ht="28.5" customHeight="1" spans="9:9">
      <c r="I3425" s="160"/>
    </row>
    <row r="3426" ht="28.5" customHeight="1" spans="9:9">
      <c r="I3426" s="160"/>
    </row>
    <row r="3427" ht="28.5" customHeight="1" spans="9:9">
      <c r="I3427" s="160"/>
    </row>
    <row r="3428" ht="28.5" customHeight="1" spans="9:9">
      <c r="I3428" s="160"/>
    </row>
    <row r="3429" ht="28.5" customHeight="1" spans="9:9">
      <c r="I3429" s="160"/>
    </row>
    <row r="3430" ht="28.5" customHeight="1" spans="9:9">
      <c r="I3430" s="160"/>
    </row>
    <row r="3431" ht="28.5" customHeight="1" spans="9:9">
      <c r="I3431" s="160"/>
    </row>
    <row r="3432" ht="28.5" customHeight="1" spans="9:9">
      <c r="I3432" s="160"/>
    </row>
    <row r="3433" ht="28.5" customHeight="1" spans="9:9">
      <c r="I3433" s="160"/>
    </row>
    <row r="3434" ht="28.5" customHeight="1" spans="9:9">
      <c r="I3434" s="160"/>
    </row>
    <row r="3435" ht="28.5" customHeight="1" spans="9:9">
      <c r="I3435" s="160"/>
    </row>
    <row r="3436" ht="28.5" customHeight="1" spans="9:9">
      <c r="I3436" s="160"/>
    </row>
    <row r="3437" ht="28.5" customHeight="1" spans="9:9">
      <c r="I3437" s="160"/>
    </row>
    <row r="3438" ht="28.5" customHeight="1" spans="9:9">
      <c r="I3438" s="160"/>
    </row>
    <row r="3439" ht="28.5" customHeight="1" spans="9:9">
      <c r="I3439" s="160"/>
    </row>
    <row r="3440" ht="28.5" customHeight="1" spans="9:9">
      <c r="I3440" s="160"/>
    </row>
    <row r="3441" ht="28.5" customHeight="1" spans="9:9">
      <c r="I3441" s="160"/>
    </row>
    <row r="3442" ht="28.5" customHeight="1" spans="9:9">
      <c r="I3442" s="160"/>
    </row>
    <row r="3443" ht="28.5" customHeight="1" spans="9:9">
      <c r="I3443" s="160"/>
    </row>
    <row r="3444" ht="28.5" customHeight="1" spans="9:9">
      <c r="I3444" s="160"/>
    </row>
    <row r="3445" ht="28.5" customHeight="1" spans="9:9">
      <c r="I3445" s="160"/>
    </row>
    <row r="3446" ht="28.5" customHeight="1" spans="9:9">
      <c r="I3446" s="160"/>
    </row>
    <row r="3447" ht="28.5" customHeight="1" spans="9:9">
      <c r="I3447" s="160"/>
    </row>
    <row r="3448" ht="28.5" customHeight="1" spans="9:9">
      <c r="I3448" s="160"/>
    </row>
    <row r="3449" ht="28.5" customHeight="1" spans="9:9">
      <c r="I3449" s="160"/>
    </row>
    <row r="3450" ht="28.5" customHeight="1" spans="9:9">
      <c r="I3450" s="160"/>
    </row>
    <row r="3451" ht="28.5" customHeight="1" spans="9:9">
      <c r="I3451" s="160"/>
    </row>
    <row r="3452" ht="28.5" customHeight="1" spans="9:9">
      <c r="I3452" s="160"/>
    </row>
    <row r="3453" ht="28.5" customHeight="1" spans="9:9">
      <c r="I3453" s="160"/>
    </row>
  </sheetData>
  <autoFilter xmlns:etc="http://www.wps.cn/officeDocument/2017/etCustomData" ref="A9:H205" etc:filterBottomFollowUsedRange="0">
    <extLst/>
  </autoFilter>
  <dataValidations count="2">
    <dataValidation type="list" showInputMessage="1" showErrorMessage="1" sqref="F90 F94 F10:F86 V4:V64 V66:V68 V70:V72 V74:V76 V78:V80 V82:V84 V86:V87 V89:V90 V92:V93 V95:V96 V98:V99 V101:V102 V104:V105 V107:V108 V110:V111 V113:V114 V116:V117 V119:V120 V122:V123 V125:V126 V128:V129 V131:V134 V136:V137 V139:V140 V142:V143 V145:V146 V148:V149 V151:V152 V154:V155 V157:V158">
      <formula1>$M$10:$M$50</formula1>
    </dataValidation>
    <dataValidation type="list" showInputMessage="1" showErrorMessage="1" sqref="B10:B106">
      <formula1>data!$Y$2:$Y$22</formula1>
    </dataValidation>
  </dataValidations>
  <hyperlinks>
    <hyperlink ref="H1" location="الموردين!A1" display="الموردين"/>
  </hyperlinks>
  <pageMargins left="0.7" right="0.7" top="0.75" bottom="0.75" header="0.3" footer="0.3"/>
  <pageSetup paperSize="1" scale="26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showGridLines="0" view="pageBreakPreview" zoomScale="60" zoomScaleNormal="70" workbookViewId="0">
      <selection activeCell="B10" sqref="B10"/>
    </sheetView>
  </sheetViews>
  <sheetFormatPr defaultColWidth="9.19047619047619" defaultRowHeight="15"/>
  <cols>
    <col min="1" max="1" width="23.1428571428571" customWidth="1"/>
    <col min="2" max="2" width="24.2761904761905" customWidth="1"/>
    <col min="3" max="3" width="39.352380952381" customWidth="1"/>
    <col min="4" max="4" width="36.1619047619048" customWidth="1"/>
    <col min="5" max="5" width="47.4380952380952" customWidth="1"/>
    <col min="6" max="6" width="23.2952380952381" customWidth="1"/>
    <col min="7" max="7" width="26.7238095238095" customWidth="1"/>
    <col min="8" max="8" width="31.5047619047619" customWidth="1"/>
    <col min="9" max="9" width="26.7238095238095" customWidth="1"/>
    <col min="10" max="10" width="29.1714285714286" customWidth="1"/>
    <col min="11" max="11" width="26.7238095238095" customWidth="1"/>
    <col min="12" max="12" width="29.1714285714286" customWidth="1"/>
    <col min="13" max="13" width="22.3809523809524" customWidth="1"/>
  </cols>
  <sheetData>
    <row r="1" ht="15.75" customHeight="1" spans="9:10">
      <c r="I1" s="140" t="s">
        <v>1317</v>
      </c>
      <c r="J1" s="97"/>
    </row>
    <row r="2" ht="29.25" customHeight="1" spans="3:11">
      <c r="C2" s="97" t="s">
        <v>1318</v>
      </c>
      <c r="D2" s="97" t="s">
        <v>1319</v>
      </c>
      <c r="F2" s="98" t="s">
        <v>913</v>
      </c>
      <c r="G2" s="97">
        <f>(G5-H5+I5)</f>
        <v>1200</v>
      </c>
      <c r="J2" s="103"/>
      <c r="K2">
        <v>150</v>
      </c>
    </row>
    <row r="3" ht="29.25" customHeight="1" spans="2:11">
      <c r="B3" s="100"/>
      <c r="C3" s="101">
        <v>45871</v>
      </c>
      <c r="D3" s="101">
        <f>C3+6</f>
        <v>45877</v>
      </c>
      <c r="E3" s="97">
        <f>D5*B5</f>
        <v>1200</v>
      </c>
      <c r="F3" s="102"/>
      <c r="G3" s="103"/>
      <c r="K3">
        <v>400</v>
      </c>
    </row>
    <row r="4" ht="29.25" customHeight="1" spans="1:11">
      <c r="A4" s="97" t="s">
        <v>1320</v>
      </c>
      <c r="B4" s="97" t="s">
        <v>1321</v>
      </c>
      <c r="C4" s="97" t="s">
        <v>1322</v>
      </c>
      <c r="D4" s="97" t="s">
        <v>1323</v>
      </c>
      <c r="E4" s="97" t="s">
        <v>1324</v>
      </c>
      <c r="F4" s="97" t="s">
        <v>1325</v>
      </c>
      <c r="G4" s="97" t="s">
        <v>1326</v>
      </c>
      <c r="H4" s="97" t="str">
        <f>J9</f>
        <v>Solfa</v>
      </c>
      <c r="I4" s="97" t="s">
        <v>1327</v>
      </c>
      <c r="K4">
        <v>700</v>
      </c>
    </row>
    <row r="5" ht="29.25" customHeight="1" spans="1:11">
      <c r="A5" s="97" t="s">
        <v>139</v>
      </c>
      <c r="B5" s="97">
        <f>VLOOKUP(A5,التشغيل!M10:P30,3,0)</f>
        <v>600</v>
      </c>
      <c r="C5" s="97">
        <f>VLOOKUP(A5,التشغيل!M10:P30,4,0)</f>
        <v>75</v>
      </c>
      <c r="D5" s="124">
        <f>G9/8</f>
        <v>2</v>
      </c>
      <c r="E5" s="104">
        <f>IF(A5="محمد عادل",0,H9/8)</f>
        <v>0</v>
      </c>
      <c r="F5" s="125">
        <f>D5+E5</f>
        <v>2</v>
      </c>
      <c r="G5" s="97">
        <f>F5*B5</f>
        <v>1200</v>
      </c>
      <c r="H5" s="97">
        <f>SUM(K10:K18)</f>
        <v>0</v>
      </c>
      <c r="I5" s="97">
        <f>SUM(M10:M18)</f>
        <v>0</v>
      </c>
      <c r="K5">
        <v>500</v>
      </c>
    </row>
    <row r="6" spans="11:11">
      <c r="K6">
        <f>K5+K4+K3+K2</f>
        <v>1750</v>
      </c>
    </row>
    <row r="7" ht="15.75" customHeight="1"/>
    <row r="8" ht="29.25" customHeight="1" spans="5:9">
      <c r="E8" s="126"/>
      <c r="I8" s="118">
        <f>SUM(I10:I18)</f>
        <v>1200.00000005239</v>
      </c>
    </row>
    <row r="9" ht="29.25" customHeight="1" spans="1:14">
      <c r="A9" s="127" t="s">
        <v>1328</v>
      </c>
      <c r="B9" s="128" t="s">
        <v>1329</v>
      </c>
      <c r="C9" s="129" t="s">
        <v>1289</v>
      </c>
      <c r="D9" s="129" t="s">
        <v>1330</v>
      </c>
      <c r="E9" s="130" t="s">
        <v>1331</v>
      </c>
      <c r="F9" s="131">
        <f>SUBTOTAL(9,F10:F18)</f>
        <v>16.0000000004657</v>
      </c>
      <c r="G9" s="132">
        <f>SUM(G10:G19)</f>
        <v>16</v>
      </c>
      <c r="H9" s="133">
        <f>SUM(H10:H19)</f>
        <v>6.98491930961609e-10</v>
      </c>
      <c r="I9" s="141">
        <f>(H9+G9)*C5</f>
        <v>1200.00000005239</v>
      </c>
      <c r="J9" s="142" t="s">
        <v>1332</v>
      </c>
      <c r="L9" s="142"/>
      <c r="M9" s="142" t="s">
        <v>1327</v>
      </c>
      <c r="N9" s="142"/>
    </row>
    <row r="10" ht="29.25" customHeight="1" spans="1:14">
      <c r="A10" s="134" t="str">
        <f t="shared" ref="A10:A18" si="0">IF(B10="","",TEXT(B10,"dddd"))</f>
        <v>Saturday</v>
      </c>
      <c r="B10" s="134">
        <f t="array" ref="B10:E11">IFERROR(_xlfn.CHOOSECOLS(_xlfn._xlws.FILTER(التشغيل!A10:J207,(التشغيل!F10:F207=A5)*(التشغيل!A10:A207&gt;=C3)*(التشغيل!A10:A207&lt;=D3),""),1,3,4,5),"")</f>
        <v>45871</v>
      </c>
      <c r="C10" s="135">
        <v>0</v>
      </c>
      <c r="D10" s="136">
        <v>45871.4166666667</v>
      </c>
      <c r="E10" s="136">
        <v>45871.75</v>
      </c>
      <c r="F10" s="137">
        <f t="shared" ref="F10:F18" si="1">IF(E10="","",(E10-D10)*24)</f>
        <v>8.00000000023283</v>
      </c>
      <c r="G10" s="138">
        <f t="shared" ref="G10:G18" si="2">IF(F10="","",MIN(8,F10))</f>
        <v>8</v>
      </c>
      <c r="H10" s="137">
        <f t="shared" ref="H10:H18" si="3">IF(F10="","",(F10-G10)*1.5)</f>
        <v>3.49245965480804e-10</v>
      </c>
      <c r="I10" s="118">
        <f>IF(F10="","",(H10+G10)*$C$5)</f>
        <v>600.000000026193</v>
      </c>
      <c r="J10" s="134" t="str">
        <f t="array" ref="J10">IFERROR(_xlfn.CHOOSECOLS(_xlfn._xlws.FILTER(daily!A15:Q3460,(daily!M15:M3460=A5)*(daily!B15:B3460&gt;=C3)*(daily!B15:B3460&lt;=D3),"NOT found"),2,7,17),"")</f>
        <v/>
      </c>
      <c r="K10" s="97"/>
      <c r="L10" s="142"/>
      <c r="M10" s="97">
        <f t="array" ref="M10:M11">_xlfn.CHOOSECOLS(_xlfn._xlws.FILTER(التشغيل!A10:J207,(التشغيل!F10:F207=A5)*(التشغيل!A10:A207&gt;=C3)*(التشغيل!A10:A207&lt;=D3),""),8)</f>
        <v>0</v>
      </c>
      <c r="N10" s="97"/>
    </row>
    <row r="11" ht="29.25" customHeight="1" spans="1:14">
      <c r="A11" s="134" t="str">
        <f t="shared" si="0"/>
        <v>Sunday</v>
      </c>
      <c r="B11" s="134">
        <v>45872</v>
      </c>
      <c r="C11" s="135">
        <v>0</v>
      </c>
      <c r="D11" s="136">
        <v>45872.4166666667</v>
      </c>
      <c r="E11" s="136">
        <v>45872.75</v>
      </c>
      <c r="F11" s="137">
        <f t="shared" si="1"/>
        <v>8.00000000023283</v>
      </c>
      <c r="G11" s="138">
        <f t="shared" si="2"/>
        <v>8</v>
      </c>
      <c r="H11" s="137">
        <f t="shared" si="3"/>
        <v>3.49245965480804e-10</v>
      </c>
      <c r="I11" s="118">
        <f>IF(F11="","",(H11+G11)*$C$5)</f>
        <v>600.000000026193</v>
      </c>
      <c r="J11" s="134"/>
      <c r="K11" s="97"/>
      <c r="L11" s="142"/>
      <c r="M11" s="97">
        <v>0</v>
      </c>
      <c r="N11" s="97"/>
    </row>
    <row r="12" ht="29.25" customHeight="1" spans="1:14">
      <c r="A12" s="134" t="str">
        <f t="shared" si="0"/>
        <v/>
      </c>
      <c r="B12" s="134"/>
      <c r="C12" s="135"/>
      <c r="D12" s="136"/>
      <c r="E12" s="136"/>
      <c r="F12" s="137" t="str">
        <f t="shared" si="1"/>
        <v/>
      </c>
      <c r="G12" s="138" t="str">
        <f t="shared" si="2"/>
        <v/>
      </c>
      <c r="H12" s="137" t="str">
        <f t="shared" si="3"/>
        <v/>
      </c>
      <c r="I12" s="118" t="str">
        <f>IF(F12="","",(H12+G12)*$C$5)</f>
        <v/>
      </c>
      <c r="J12" s="134"/>
      <c r="K12" s="97"/>
      <c r="L12" s="142"/>
      <c r="M12" s="97"/>
      <c r="N12" s="97"/>
    </row>
    <row r="13" ht="29.25" customHeight="1" spans="1:14">
      <c r="A13" s="134" t="str">
        <f t="shared" si="0"/>
        <v/>
      </c>
      <c r="B13" s="134"/>
      <c r="C13" s="135"/>
      <c r="D13" s="136"/>
      <c r="E13" s="136"/>
      <c r="F13" s="137" t="str">
        <f t="shared" si="1"/>
        <v/>
      </c>
      <c r="G13" s="138" t="str">
        <f t="shared" si="2"/>
        <v/>
      </c>
      <c r="H13" s="137" t="str">
        <f t="shared" si="3"/>
        <v/>
      </c>
      <c r="I13" s="118" t="str">
        <f>IF(F13="","",(H13+G13)*$C$5)</f>
        <v/>
      </c>
      <c r="J13" s="134"/>
      <c r="K13" s="97"/>
      <c r="L13" s="142"/>
      <c r="M13" s="97"/>
      <c r="N13" s="97"/>
    </row>
    <row r="14" ht="29.25" customHeight="1" spans="1:14">
      <c r="A14" s="134" t="str">
        <f t="shared" si="0"/>
        <v/>
      </c>
      <c r="B14" s="134"/>
      <c r="C14" s="135"/>
      <c r="D14" s="136"/>
      <c r="E14" s="136"/>
      <c r="F14" s="137" t="str">
        <f t="shared" si="1"/>
        <v/>
      </c>
      <c r="G14" s="138" t="str">
        <f t="shared" si="2"/>
        <v/>
      </c>
      <c r="H14" s="137" t="str">
        <f t="shared" si="3"/>
        <v/>
      </c>
      <c r="I14" s="118" t="str">
        <f>IF(F14="","",(H14+G14)*$C$5)</f>
        <v/>
      </c>
      <c r="J14" s="134"/>
      <c r="K14" s="97"/>
      <c r="L14" s="142"/>
      <c r="M14" s="97"/>
      <c r="N14" s="97"/>
    </row>
    <row r="15" ht="29.25" customHeight="1" spans="1:14">
      <c r="A15" s="134" t="str">
        <f t="shared" si="0"/>
        <v/>
      </c>
      <c r="B15" s="134"/>
      <c r="C15" s="135"/>
      <c r="D15" s="136"/>
      <c r="E15" s="136"/>
      <c r="F15" s="137" t="str">
        <f t="shared" si="1"/>
        <v/>
      </c>
      <c r="G15" s="138" t="str">
        <f t="shared" si="2"/>
        <v/>
      </c>
      <c r="H15" s="137" t="str">
        <f t="shared" si="3"/>
        <v/>
      </c>
      <c r="I15" s="118" t="str">
        <f>IF(F15="","",(H15+G15)*$C$5)</f>
        <v/>
      </c>
      <c r="J15" s="134"/>
      <c r="K15" s="97"/>
      <c r="L15" s="142"/>
      <c r="M15" s="97"/>
      <c r="N15" s="97"/>
    </row>
    <row r="16" ht="29.25" customHeight="1" spans="1:14">
      <c r="A16" s="134" t="str">
        <f t="shared" si="0"/>
        <v/>
      </c>
      <c r="B16" s="134"/>
      <c r="C16" s="135"/>
      <c r="D16" s="136"/>
      <c r="E16" s="136"/>
      <c r="F16" s="138" t="str">
        <f t="shared" si="1"/>
        <v/>
      </c>
      <c r="G16" s="138" t="str">
        <f t="shared" si="2"/>
        <v/>
      </c>
      <c r="H16" s="137" t="str">
        <f t="shared" si="3"/>
        <v/>
      </c>
      <c r="I16" s="118" t="str">
        <f>IF(F16="","",(H16+G16)*$C$5)</f>
        <v/>
      </c>
      <c r="J16" s="134"/>
      <c r="K16" s="97"/>
      <c r="L16" s="142"/>
      <c r="M16" s="97"/>
      <c r="N16" s="97"/>
    </row>
    <row r="17" ht="29.25" customHeight="1" spans="1:14">
      <c r="A17" s="134" t="str">
        <f t="shared" si="0"/>
        <v/>
      </c>
      <c r="B17" s="134"/>
      <c r="C17" s="135"/>
      <c r="D17" s="136"/>
      <c r="E17" s="135"/>
      <c r="F17" s="138" t="str">
        <f t="shared" si="1"/>
        <v/>
      </c>
      <c r="G17" s="138" t="str">
        <f t="shared" si="2"/>
        <v/>
      </c>
      <c r="H17" s="137" t="str">
        <f t="shared" si="3"/>
        <v/>
      </c>
      <c r="I17" s="118" t="str">
        <f>IF(F17="","",(H17+G17)*$C$5)</f>
        <v/>
      </c>
      <c r="J17" s="134"/>
      <c r="K17" s="97"/>
      <c r="L17" s="142"/>
      <c r="M17" s="97"/>
      <c r="N17" s="97"/>
    </row>
    <row r="18" ht="29.25" customHeight="1" spans="1:14">
      <c r="A18" s="134" t="str">
        <f t="shared" si="0"/>
        <v/>
      </c>
      <c r="B18" s="139"/>
      <c r="C18" s="135"/>
      <c r="D18" s="136"/>
      <c r="E18" s="135"/>
      <c r="F18" s="138" t="str">
        <f t="shared" si="1"/>
        <v/>
      </c>
      <c r="G18" s="138" t="str">
        <f t="shared" si="2"/>
        <v/>
      </c>
      <c r="H18" s="137" t="str">
        <f t="shared" si="3"/>
        <v/>
      </c>
      <c r="I18" s="118" t="str">
        <f>IF(F18="","",(H18+G18)*$C$5)</f>
        <v/>
      </c>
      <c r="J18" s="134"/>
      <c r="K18" s="97"/>
      <c r="L18" s="142"/>
      <c r="M18" s="97"/>
      <c r="N18" s="97"/>
    </row>
  </sheetData>
  <mergeCells count="4">
    <mergeCell ref="F2:F3"/>
    <mergeCell ref="G2:G3"/>
    <mergeCell ref="I1:I2"/>
    <mergeCell ref="J1:J2"/>
  </mergeCells>
  <dataValidations count="2">
    <dataValidation type="list" showInputMessage="1" showErrorMessage="1" sqref="B3">
      <formula1>التشغيل!$M$10:$M$50</formula1>
    </dataValidation>
    <dataValidation type="list" showInputMessage="1" showErrorMessage="1" sqref="A5">
      <formula1>التشغيل!$M$10:$M$30</formula1>
    </dataValidation>
  </dataValidations>
  <pageMargins left="0.75" right="0.75" top="1" bottom="1" header="0.5" footer="0.5"/>
  <pageSetup paperSize="1" scale="22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8"/>
  <sheetViews>
    <sheetView showGridLines="0" view="pageBreakPreview" zoomScale="60" zoomScaleNormal="70" workbookViewId="0">
      <selection activeCell="B10" sqref="B10"/>
    </sheetView>
  </sheetViews>
  <sheetFormatPr defaultColWidth="9.19047619047619" defaultRowHeight="15"/>
  <cols>
    <col min="1" max="1" width="23.1714285714286" customWidth="1"/>
    <col min="2" max="2" width="24.2761904761905" style="26" customWidth="1"/>
    <col min="3" max="3" width="33.7142857142857" customWidth="1"/>
    <col min="4" max="4" width="36.1619047619048" customWidth="1"/>
    <col min="5" max="5" width="47.4380952380952" customWidth="1"/>
    <col min="6" max="6" width="23.2952380952381" customWidth="1"/>
    <col min="7" max="7" width="26.7238095238095" customWidth="1"/>
    <col min="8" max="9" width="31.5047619047619" customWidth="1"/>
    <col min="10" max="10" width="29.1714285714286" customWidth="1"/>
    <col min="11" max="11" width="29.1428571428571" customWidth="1"/>
    <col min="12" max="12" width="29.1714285714286" customWidth="1"/>
  </cols>
  <sheetData>
    <row r="1" ht="15.75" customHeight="1"/>
    <row r="2" ht="29.25" customHeight="1" spans="3:7">
      <c r="C2" s="97" t="s">
        <v>1318</v>
      </c>
      <c r="D2" s="97" t="s">
        <v>1319</v>
      </c>
      <c r="F2" s="98" t="s">
        <v>913</v>
      </c>
      <c r="G2" s="99">
        <f>G5-H5+I5</f>
        <v>-99.9397147313848</v>
      </c>
    </row>
    <row r="3" ht="29.25" customHeight="1" spans="2:7">
      <c r="B3" s="100"/>
      <c r="C3" s="101">
        <v>45809</v>
      </c>
      <c r="D3" s="101">
        <f>C3+90</f>
        <v>45899</v>
      </c>
      <c r="F3" s="102"/>
      <c r="G3" s="103"/>
    </row>
    <row r="4" ht="29.25" customHeight="1" spans="1:9">
      <c r="A4" s="97" t="s">
        <v>1320</v>
      </c>
      <c r="B4" s="97" t="s">
        <v>1321</v>
      </c>
      <c r="C4" s="97" t="s">
        <v>1322</v>
      </c>
      <c r="D4" s="97" t="s">
        <v>1323</v>
      </c>
      <c r="E4" s="97" t="s">
        <v>1324</v>
      </c>
      <c r="F4" s="97" t="s">
        <v>1325</v>
      </c>
      <c r="G4" s="97" t="s">
        <v>1326</v>
      </c>
      <c r="H4" s="97" t="str">
        <f>J9</f>
        <v>Solfa</v>
      </c>
      <c r="I4" s="97" t="s">
        <v>1327</v>
      </c>
    </row>
    <row r="5" ht="29.25" customHeight="1" spans="1:9">
      <c r="A5" s="97" t="s">
        <v>332</v>
      </c>
      <c r="B5" s="97">
        <f>VLOOKUP(A5,التشغيل!M10:P30,3,0)</f>
        <v>576.92</v>
      </c>
      <c r="C5" s="97">
        <f>VLOOKUP(A5,التشغيل!M10:P30,4,0)</f>
        <v>82.4171428571428</v>
      </c>
      <c r="D5" s="104">
        <f>IF($A$5="زياد",G9/7,IF(OR($A$5="عبدرحمان",$A$5="عمر",$A$5="علي"),G9/8,""))</f>
        <v>25.999999999235</v>
      </c>
      <c r="E5" s="104">
        <f>IF($A$5="زياد",H9/7,IF(OR($A$5="عبدرحمان",$A$5="عمر",$A$5="علي"),H9/8,""))</f>
        <v>0.835714285706802</v>
      </c>
      <c r="F5" s="104">
        <f>D5+E5</f>
        <v>26.8357142849418</v>
      </c>
      <c r="G5" s="99">
        <f>F5*B5</f>
        <v>15482.0602852686</v>
      </c>
      <c r="H5" s="97">
        <f>K9</f>
        <v>15582</v>
      </c>
      <c r="I5" s="97">
        <f>SUM(L10:L18)</f>
        <v>0</v>
      </c>
    </row>
    <row r="7" ht="15.75" customHeight="1"/>
    <row r="8" ht="29.25" customHeight="1" spans="9:9">
      <c r="I8" s="118">
        <f>SUM(I10:I39)</f>
        <v>15482.0602852686</v>
      </c>
    </row>
    <row r="9" ht="29.25" customHeight="1" spans="1:12">
      <c r="A9" s="105" t="s">
        <v>1328</v>
      </c>
      <c r="B9" s="106" t="s">
        <v>1329</v>
      </c>
      <c r="C9" s="107" t="s">
        <v>1289</v>
      </c>
      <c r="D9" s="107" t="s">
        <v>1330</v>
      </c>
      <c r="E9" s="108" t="s">
        <v>1331</v>
      </c>
      <c r="F9" s="109">
        <f>SUM(F10:F39)</f>
        <v>185.89999999461</v>
      </c>
      <c r="G9" s="109">
        <f>SUM(G10:G39)</f>
        <v>181.999999994645</v>
      </c>
      <c r="H9" s="110">
        <f>SUM(H10:H39)</f>
        <v>5.84999999994761</v>
      </c>
      <c r="I9" s="119">
        <f>(H9+G9)*C5</f>
        <v>15482.0602852686</v>
      </c>
      <c r="J9" s="120" t="s">
        <v>1332</v>
      </c>
      <c r="K9" s="121">
        <f>SUM(K10:K40)</f>
        <v>15582</v>
      </c>
      <c r="L9" s="120" t="s">
        <v>1327</v>
      </c>
    </row>
    <row r="10" ht="29.25" customHeight="1" spans="1:12">
      <c r="A10" s="111" t="str">
        <f t="shared" ref="A10:A39" si="0">IF(B10="","",TEXT(B10,"dddd"))</f>
        <v>Sunday</v>
      </c>
      <c r="B10" s="111">
        <f t="array" ref="B10:E68">IFERROR(_xlfn.CHOOSECOLS(_xlfn._xlws.FILTER(التشغيل!R4:V998,(التشغيل!V4:V998=A5)*(التشغيل!R4:R998&gt;=C3)*(التشغيل!R4:R998&lt;=D3),""),1,2,3,4),"")</f>
        <v>45809</v>
      </c>
      <c r="C10" s="112">
        <v>0</v>
      </c>
      <c r="D10" s="113">
        <v>45809.375</v>
      </c>
      <c r="E10" s="114">
        <v>45809.6666666667</v>
      </c>
      <c r="F10" s="115">
        <f t="shared" ref="F10:F39" si="1">IF(E10="","",(E10-D10)*24)</f>
        <v>6.99999999976717</v>
      </c>
      <c r="G10" s="116">
        <f>IF(AND($A$5="زياد",F10&lt;&gt;""),MIN(7,F10),IF(AND(OR($A$5="عبدرحمان",$A$5="عمر",$A$5="علي"),F10&lt;&gt;""),MIN(8,F10),IF(F10="",0,"")))</f>
        <v>6.99999999976717</v>
      </c>
      <c r="H10" s="115">
        <f t="shared" ref="H10:H39" si="2">IF(OR(F10="",G10=""),"",(F10-G10)*1.5)</f>
        <v>0</v>
      </c>
      <c r="I10" s="122">
        <f>IF(F10="","",(H10+G10)*$C$5)</f>
        <v>576.919999980811</v>
      </c>
      <c r="J10" s="111">
        <f t="array" ref="J10:K10">IFERROR(_xlfn.CHOOSECOLS(_xlfn._xlws.FILTER(daily!A15:Q3460,(daily!L15:L3460=A5)*(daily!B15:B3460&gt;=C3)*(daily!B15:B3460&lt;=D3),"NOT found"),2,7),"")</f>
        <v>45846</v>
      </c>
      <c r="K10" s="123">
        <v>15582</v>
      </c>
      <c r="L10" s="123">
        <f t="array" ref="L10">IFERROR(_xlfn.CHOOSECOLS(_xlfn._xlws.FILTER(التشغيل!A10:J207,(التشغيل!F10:F207=A5)*(التشغيل!A10:A207&gt;=C3)*(التشغيل!A10:A207&lt;=D3),""),8),0)</f>
        <v>0</v>
      </c>
    </row>
    <row r="11" ht="29.25" customHeight="1" spans="1:12">
      <c r="A11" s="111" t="str">
        <f t="shared" si="0"/>
        <v>Monday</v>
      </c>
      <c r="B11" s="111">
        <v>45810</v>
      </c>
      <c r="C11" s="112">
        <v>0</v>
      </c>
      <c r="D11" s="113">
        <v>45810.375</v>
      </c>
      <c r="E11" s="114">
        <v>45810.6666666667</v>
      </c>
      <c r="F11" s="115">
        <f t="shared" si="1"/>
        <v>6.99999999976717</v>
      </c>
      <c r="G11" s="116">
        <f>IF(AND($A$5="زياد",F11&lt;&gt;""),MIN(7,F11),IF(AND(OR($A$5="عبدرحمان",$A$5="عمر",$A$5="علي"),F11&lt;&gt;""),MIN(8,F11),IF(F11="",0,"")))</f>
        <v>6.99999999976717</v>
      </c>
      <c r="H11" s="115">
        <f t="shared" si="2"/>
        <v>0</v>
      </c>
      <c r="I11" s="122">
        <f>IF(F11="","",(H11+G11)*$C$5)</f>
        <v>576.919999980811</v>
      </c>
      <c r="J11" s="111"/>
      <c r="K11" s="123"/>
      <c r="L11" s="123"/>
    </row>
    <row r="12" ht="29.25" customHeight="1" spans="1:12">
      <c r="A12" s="111" t="str">
        <f t="shared" si="0"/>
        <v>Tuesday</v>
      </c>
      <c r="B12" s="111">
        <v>45811</v>
      </c>
      <c r="C12" s="112">
        <v>0</v>
      </c>
      <c r="D12" s="113">
        <v>45811.375</v>
      </c>
      <c r="E12" s="114">
        <v>45811.6666666667</v>
      </c>
      <c r="F12" s="115">
        <f t="shared" si="1"/>
        <v>6.99999999976717</v>
      </c>
      <c r="G12" s="116">
        <f>IF(AND($A$5="زياد",F12&lt;&gt;""),MIN(7,F12),IF(AND(OR($A$5="عبدرحمان",$A$5="عمر",$A$5="علي"),F12&lt;&gt;""),MIN(8,F12),IF(F12="",0,"")))</f>
        <v>6.99999999976717</v>
      </c>
      <c r="H12" s="115">
        <f t="shared" si="2"/>
        <v>0</v>
      </c>
      <c r="I12" s="122">
        <f>IF(F12="","",(H12+G12)*$C$5)</f>
        <v>576.919999980811</v>
      </c>
      <c r="J12" s="111"/>
      <c r="K12" s="123"/>
      <c r="L12" s="123"/>
    </row>
    <row r="13" ht="29.25" customHeight="1" spans="1:12">
      <c r="A13" s="111" t="str">
        <f t="shared" si="0"/>
        <v>Wednesday</v>
      </c>
      <c r="B13" s="111">
        <v>45812</v>
      </c>
      <c r="C13" s="112">
        <v>0</v>
      </c>
      <c r="D13" s="113">
        <v>45812.375</v>
      </c>
      <c r="E13" s="114">
        <v>45812.6666666667</v>
      </c>
      <c r="F13" s="115">
        <f t="shared" si="1"/>
        <v>6.99999999976717</v>
      </c>
      <c r="G13" s="116">
        <f>IF(AND($A$5="زياد",F13&lt;&gt;""),MIN(7,F13),IF(AND(OR($A$5="عبدرحمان",$A$5="عمر",$A$5="علي"),F13&lt;&gt;""),MIN(8,F13),IF(F13="",0,"")))</f>
        <v>6.99999999976717</v>
      </c>
      <c r="H13" s="115">
        <f t="shared" si="2"/>
        <v>0</v>
      </c>
      <c r="I13" s="122">
        <f>IF(F13="","",(H13+G13)*$C$5)</f>
        <v>576.919999980811</v>
      </c>
      <c r="J13" s="111"/>
      <c r="K13" s="123"/>
      <c r="L13" s="123"/>
    </row>
    <row r="14" ht="29.25" customHeight="1" spans="1:12">
      <c r="A14" s="111" t="str">
        <f t="shared" si="0"/>
        <v>Thursday</v>
      </c>
      <c r="B14" s="111">
        <v>45813</v>
      </c>
      <c r="C14" s="112">
        <v>0</v>
      </c>
      <c r="D14" s="113">
        <v>45813.375</v>
      </c>
      <c r="E14" s="114">
        <v>45813.6666666667</v>
      </c>
      <c r="F14" s="115">
        <f t="shared" si="1"/>
        <v>6.99999999976717</v>
      </c>
      <c r="G14" s="116">
        <f>IF(AND($A$5="زياد",F14&lt;&gt;""),MIN(7,F14),IF(AND(OR($A$5="عبدرحمان",$A$5="عمر",$A$5="علي"),F14&lt;&gt;""),MIN(8,F14),IF(F14="",0,"")))</f>
        <v>6.99999999976717</v>
      </c>
      <c r="H14" s="115">
        <f t="shared" si="2"/>
        <v>0</v>
      </c>
      <c r="I14" s="122">
        <f>IF(F14="","",(H14+G14)*$C$5)</f>
        <v>576.919999980811</v>
      </c>
      <c r="J14" s="111"/>
      <c r="K14" s="123"/>
      <c r="L14" s="123"/>
    </row>
    <row r="15" ht="29.25" customHeight="1" spans="1:12">
      <c r="A15" s="111" t="str">
        <f t="shared" si="0"/>
        <v>Friday</v>
      </c>
      <c r="B15" s="111">
        <v>45814</v>
      </c>
      <c r="C15" s="112">
        <v>0</v>
      </c>
      <c r="D15" s="113">
        <v>0</v>
      </c>
      <c r="E15" s="114">
        <v>0</v>
      </c>
      <c r="F15" s="115">
        <f t="shared" si="1"/>
        <v>0</v>
      </c>
      <c r="G15" s="116">
        <f>IF(AND($A$5="زياد",F15&lt;&gt;""),MIN(7,F15),IF(AND(OR($A$5="عبدرحمان",$A$5="عمر",$A$5="علي"),F15&lt;&gt;""),MIN(8,F15),IF(F15="",0,"")))</f>
        <v>0</v>
      </c>
      <c r="H15" s="115">
        <f t="shared" si="2"/>
        <v>0</v>
      </c>
      <c r="I15" s="122">
        <f>IF(F15="","",(H15+G15)*$C$5)</f>
        <v>0</v>
      </c>
      <c r="J15" s="111"/>
      <c r="K15" s="123"/>
      <c r="L15" s="123"/>
    </row>
    <row r="16" ht="29.25" customHeight="1" spans="1:12">
      <c r="A16" s="111" t="str">
        <f t="shared" si="0"/>
        <v>Saturday</v>
      </c>
      <c r="B16" s="111">
        <v>45815</v>
      </c>
      <c r="C16" s="112">
        <v>0</v>
      </c>
      <c r="D16" s="113">
        <v>45815.375</v>
      </c>
      <c r="E16" s="114">
        <v>45815.6666666667</v>
      </c>
      <c r="F16" s="115">
        <f t="shared" si="1"/>
        <v>6.99999999976717</v>
      </c>
      <c r="G16" s="116">
        <f>IF(AND($A$5="زياد",F16&lt;&gt;""),MIN(7,F16),IF(AND(OR($A$5="عبدرحمان",$A$5="عمر",$A$5="علي"),F16&lt;&gt;""),MIN(8,F16),IF(F16="",0,"")))</f>
        <v>6.99999999976717</v>
      </c>
      <c r="H16" s="115">
        <f t="shared" si="2"/>
        <v>0</v>
      </c>
      <c r="I16" s="122">
        <f>IF(F16="","",(H16+G16)*$C$5)</f>
        <v>576.919999980811</v>
      </c>
      <c r="J16" s="111"/>
      <c r="K16" s="123"/>
      <c r="L16" s="123"/>
    </row>
    <row r="17" ht="29.25" customHeight="1" spans="1:12">
      <c r="A17" s="111" t="str">
        <f t="shared" si="0"/>
        <v>Sunday</v>
      </c>
      <c r="B17" s="111">
        <v>45816</v>
      </c>
      <c r="C17" s="112">
        <v>0</v>
      </c>
      <c r="D17" s="113">
        <v>45816.375</v>
      </c>
      <c r="E17" s="114">
        <v>45816.6666666667</v>
      </c>
      <c r="F17" s="115">
        <f t="shared" si="1"/>
        <v>6.99999999976717</v>
      </c>
      <c r="G17" s="116">
        <f>IF(AND($A$5="زياد",F17&lt;&gt;""),MIN(7,F17),IF(AND(OR($A$5="عبدرحمان",$A$5="عمر",$A$5="علي"),F17&lt;&gt;""),MIN(8,F17),IF(F17="",0,"")))</f>
        <v>6.99999999976717</v>
      </c>
      <c r="H17" s="115">
        <f t="shared" si="2"/>
        <v>0</v>
      </c>
      <c r="I17" s="122">
        <f>IF(F17="","",(H17+G17)*$C$5)</f>
        <v>576.919999980811</v>
      </c>
      <c r="J17" s="111"/>
      <c r="K17" s="123"/>
      <c r="L17" s="123"/>
    </row>
    <row r="18" ht="29.25" customHeight="1" spans="1:12">
      <c r="A18" s="111" t="str">
        <f t="shared" si="0"/>
        <v>Monday</v>
      </c>
      <c r="B18" s="117">
        <v>45817</v>
      </c>
      <c r="C18" s="112">
        <v>0</v>
      </c>
      <c r="D18" s="113">
        <v>45817.375</v>
      </c>
      <c r="E18" s="114">
        <v>45817.6666666667</v>
      </c>
      <c r="F18" s="115">
        <f t="shared" si="1"/>
        <v>6.99999999976717</v>
      </c>
      <c r="G18" s="116">
        <f>IF(AND($A$5="زياد",F18&lt;&gt;""),MIN(7,F18),IF(AND(OR($A$5="عبدرحمان",$A$5="عمر",$A$5="علي"),F18&lt;&gt;""),MIN(8,F18),IF(F18="",0,"")))</f>
        <v>6.99999999976717</v>
      </c>
      <c r="H18" s="115">
        <f t="shared" si="2"/>
        <v>0</v>
      </c>
      <c r="I18" s="122">
        <f>IF(F18="","",(H18+G18)*$C$5)</f>
        <v>576.919999980811</v>
      </c>
      <c r="J18" s="111"/>
      <c r="K18" s="123"/>
      <c r="L18" s="123"/>
    </row>
    <row r="19" ht="29.25" customHeight="1" spans="1:12">
      <c r="A19" s="111" t="str">
        <f t="shared" si="0"/>
        <v>Tuesday</v>
      </c>
      <c r="B19" s="111">
        <v>45818</v>
      </c>
      <c r="C19" s="112">
        <v>0</v>
      </c>
      <c r="D19" s="113">
        <v>45818.375</v>
      </c>
      <c r="E19" s="114">
        <v>45818.6666666667</v>
      </c>
      <c r="F19" s="115">
        <f t="shared" si="1"/>
        <v>6.99999999976717</v>
      </c>
      <c r="G19" s="116">
        <f>IF(AND($A$5="زياد",F19&lt;&gt;""),MIN(7,F19),IF(AND(OR($A$5="عبدرحمان",$A$5="عمر",$A$5="علي"),F19&lt;&gt;""),MIN(8,F19),IF(F19="",0,"")))</f>
        <v>6.99999999976717</v>
      </c>
      <c r="H19" s="115">
        <f t="shared" si="2"/>
        <v>0</v>
      </c>
      <c r="I19" s="122">
        <f>IF(F19="","",(H19+G19)*$C$5)</f>
        <v>576.919999980811</v>
      </c>
      <c r="J19" s="111"/>
      <c r="K19" s="123"/>
      <c r="L19" s="123"/>
    </row>
    <row r="20" ht="29.25" customHeight="1" spans="1:12">
      <c r="A20" s="111" t="str">
        <f t="shared" si="0"/>
        <v>Wednesday</v>
      </c>
      <c r="B20" s="111">
        <v>45819</v>
      </c>
      <c r="C20" s="112">
        <v>0</v>
      </c>
      <c r="D20" s="113">
        <v>45819.375</v>
      </c>
      <c r="E20" s="114">
        <v>45819.6666666667</v>
      </c>
      <c r="F20" s="115">
        <f t="shared" si="1"/>
        <v>6.99999999976717</v>
      </c>
      <c r="G20" s="116">
        <f>IF(AND($A$5="زياد",F20&lt;&gt;""),MIN(7,F20),IF(AND(OR($A$5="عبدرحمان",$A$5="عمر",$A$5="علي"),F20&lt;&gt;""),MIN(8,F20),IF(F20="",0,"")))</f>
        <v>6.99999999976717</v>
      </c>
      <c r="H20" s="115">
        <f t="shared" si="2"/>
        <v>0</v>
      </c>
      <c r="I20" s="122">
        <f>IF(F20="","",(H20+G20)*$C$5)</f>
        <v>576.919999980811</v>
      </c>
      <c r="J20" s="111"/>
      <c r="K20" s="123"/>
      <c r="L20" s="123"/>
    </row>
    <row r="21" ht="29.25" customHeight="1" spans="1:12">
      <c r="A21" s="111" t="str">
        <f t="shared" si="0"/>
        <v>Thursday</v>
      </c>
      <c r="B21" s="111">
        <v>45820</v>
      </c>
      <c r="C21" s="112">
        <v>0</v>
      </c>
      <c r="D21" s="113">
        <v>45820.375</v>
      </c>
      <c r="E21" s="114">
        <v>45820.6666666667</v>
      </c>
      <c r="F21" s="115">
        <f t="shared" si="1"/>
        <v>6.99999999976717</v>
      </c>
      <c r="G21" s="116">
        <f>IF(AND($A$5="زياد",F21&lt;&gt;""),MIN(7,F21),IF(AND(OR($A$5="عبدرحمان",$A$5="عمر",$A$5="علي"),F21&lt;&gt;""),MIN(8,F21),IF(F21="",0,"")))</f>
        <v>6.99999999976717</v>
      </c>
      <c r="H21" s="115">
        <f t="shared" si="2"/>
        <v>0</v>
      </c>
      <c r="I21" s="122">
        <f>IF(F21="","",(H21+G21)*$C$5)</f>
        <v>576.919999980811</v>
      </c>
      <c r="J21" s="111"/>
      <c r="K21" s="123"/>
      <c r="L21" s="123"/>
    </row>
    <row r="22" ht="29.25" customHeight="1" spans="1:12">
      <c r="A22" s="111" t="str">
        <f t="shared" si="0"/>
        <v>Friday</v>
      </c>
      <c r="B22" s="111">
        <v>45821</v>
      </c>
      <c r="C22" s="112">
        <v>0</v>
      </c>
      <c r="D22" s="113">
        <v>0</v>
      </c>
      <c r="E22" s="114">
        <v>0</v>
      </c>
      <c r="F22" s="115">
        <f t="shared" si="1"/>
        <v>0</v>
      </c>
      <c r="G22" s="116">
        <f>IF(AND($A$5="زياد",F22&lt;&gt;""),MIN(7,F22),IF(AND(OR($A$5="عبدرحمان",$A$5="عمر",$A$5="علي"),F22&lt;&gt;""),MIN(8,F22),IF(F22="",0,"")))</f>
        <v>0</v>
      </c>
      <c r="H22" s="115">
        <f t="shared" si="2"/>
        <v>0</v>
      </c>
      <c r="I22" s="122">
        <f>IF(F22="","",(H22+G22)*$C$5)</f>
        <v>0</v>
      </c>
      <c r="J22" s="111"/>
      <c r="K22" s="123"/>
      <c r="L22" s="123"/>
    </row>
    <row r="23" ht="29.25" customHeight="1" spans="1:12">
      <c r="A23" s="111" t="str">
        <f t="shared" si="0"/>
        <v>Saturday</v>
      </c>
      <c r="B23" s="111">
        <v>45822</v>
      </c>
      <c r="C23" s="112">
        <v>0</v>
      </c>
      <c r="D23" s="113">
        <v>45822.375</v>
      </c>
      <c r="E23" s="114">
        <v>45822.7083333333</v>
      </c>
      <c r="F23" s="115">
        <f t="shared" si="1"/>
        <v>8.00000000023283</v>
      </c>
      <c r="G23" s="116">
        <f>IF(AND($A$5="زياد",F23&lt;&gt;""),MIN(7,F23),IF(AND(OR($A$5="عبدرحمان",$A$5="عمر",$A$5="علي"),F23&lt;&gt;""),MIN(8,F23),IF(F23="",0,"")))</f>
        <v>7</v>
      </c>
      <c r="H23" s="115">
        <f t="shared" si="2"/>
        <v>1.50000000034925</v>
      </c>
      <c r="I23" s="122">
        <f>IF(F23="","",(H23+G23)*$C$5)</f>
        <v>700.545714314498</v>
      </c>
      <c r="J23" s="111"/>
      <c r="K23" s="123"/>
      <c r="L23" s="123"/>
    </row>
    <row r="24" ht="29.25" customHeight="1" spans="1:12">
      <c r="A24" s="111" t="str">
        <f t="shared" si="0"/>
        <v>Sunday</v>
      </c>
      <c r="B24" s="111">
        <v>45823</v>
      </c>
      <c r="C24" s="112">
        <v>0</v>
      </c>
      <c r="D24" s="113">
        <v>45823.375</v>
      </c>
      <c r="E24" s="114">
        <v>45823.7291666667</v>
      </c>
      <c r="F24" s="115">
        <f t="shared" si="1"/>
        <v>8.49999999976717</v>
      </c>
      <c r="G24" s="116">
        <f>IF(AND($A$5="زياد",F24&lt;&gt;""),MIN(7,F24),IF(AND(OR($A$5="عبدرحمان",$A$5="عمر",$A$5="علي"),F24&lt;&gt;""),MIN(8,F24),IF(F24="",0,"")))</f>
        <v>7</v>
      </c>
      <c r="H24" s="115">
        <f t="shared" si="2"/>
        <v>2.24999999965075</v>
      </c>
      <c r="I24" s="122">
        <f>IF(F24="","",(H24+G24)*$C$5)</f>
        <v>762.358571399787</v>
      </c>
      <c r="J24" s="111"/>
      <c r="K24" s="123"/>
      <c r="L24" s="123"/>
    </row>
    <row r="25" ht="29.25" customHeight="1" spans="1:12">
      <c r="A25" s="111" t="str">
        <f t="shared" si="0"/>
        <v>Monday</v>
      </c>
      <c r="B25" s="111">
        <v>45824</v>
      </c>
      <c r="C25" s="112">
        <v>0</v>
      </c>
      <c r="D25" s="113">
        <v>45824.375</v>
      </c>
      <c r="E25" s="114">
        <v>45824.6666666667</v>
      </c>
      <c r="F25" s="115">
        <f t="shared" si="1"/>
        <v>6.99999999976717</v>
      </c>
      <c r="G25" s="116">
        <f>IF(AND($A$5="زياد",F25&lt;&gt;""),MIN(7,F25),IF(AND(OR($A$5="عبدرحمان",$A$5="عمر",$A$5="علي"),F25&lt;&gt;""),MIN(8,F25),IF(F25="",0,"")))</f>
        <v>6.99999999976717</v>
      </c>
      <c r="H25" s="115">
        <f t="shared" si="2"/>
        <v>0</v>
      </c>
      <c r="I25" s="122">
        <f>IF(F25="","",(H25+G25)*$C$5)</f>
        <v>576.919999980811</v>
      </c>
      <c r="J25" s="111"/>
      <c r="K25" s="123"/>
      <c r="L25" s="123"/>
    </row>
    <row r="26" ht="29.25" customHeight="1" spans="1:12">
      <c r="A26" s="111" t="str">
        <f t="shared" si="0"/>
        <v>Tuesday</v>
      </c>
      <c r="B26" s="111">
        <v>45825</v>
      </c>
      <c r="C26" s="112">
        <v>0</v>
      </c>
      <c r="D26" s="113">
        <v>45825.375</v>
      </c>
      <c r="E26" s="114">
        <v>45825.6666666667</v>
      </c>
      <c r="F26" s="115">
        <f t="shared" si="1"/>
        <v>6.99999999976717</v>
      </c>
      <c r="G26" s="116">
        <f>IF(AND($A$5="زياد",F26&lt;&gt;""),MIN(7,F26),IF(AND(OR($A$5="عبدرحمان",$A$5="عمر",$A$5="علي"),F26&lt;&gt;""),MIN(8,F26),IF(F26="",0,"")))</f>
        <v>6.99999999976717</v>
      </c>
      <c r="H26" s="115">
        <f t="shared" si="2"/>
        <v>0</v>
      </c>
      <c r="I26" s="122">
        <f>IF(F26="","",(H26+G26)*$C$5)</f>
        <v>576.919999980811</v>
      </c>
      <c r="J26" s="111"/>
      <c r="K26" s="123"/>
      <c r="L26" s="123"/>
    </row>
    <row r="27" ht="29.25" customHeight="1" spans="1:12">
      <c r="A27" s="111" t="str">
        <f t="shared" si="0"/>
        <v>Wednesday</v>
      </c>
      <c r="B27" s="111">
        <v>45826</v>
      </c>
      <c r="C27" s="112">
        <v>0</v>
      </c>
      <c r="D27" s="113">
        <v>45826.375</v>
      </c>
      <c r="E27" s="114">
        <v>45826.6666666667</v>
      </c>
      <c r="F27" s="115">
        <f t="shared" si="1"/>
        <v>6.99999999976717</v>
      </c>
      <c r="G27" s="116">
        <f>IF(AND($A$5="زياد",F27&lt;&gt;""),MIN(7,F27),IF(AND(OR($A$5="عبدرحمان",$A$5="عمر",$A$5="علي"),F27&lt;&gt;""),MIN(8,F27),IF(F27="",0,"")))</f>
        <v>6.99999999976717</v>
      </c>
      <c r="H27" s="115">
        <f t="shared" si="2"/>
        <v>0</v>
      </c>
      <c r="I27" s="122">
        <f>IF(F27="","",(H27+G27)*$C$5)</f>
        <v>576.919999980811</v>
      </c>
      <c r="J27" s="111"/>
      <c r="K27" s="123"/>
      <c r="L27" s="123"/>
    </row>
    <row r="28" ht="29.25" customHeight="1" spans="1:12">
      <c r="A28" s="111" t="str">
        <f t="shared" si="0"/>
        <v>Thursday</v>
      </c>
      <c r="B28" s="111">
        <v>45827</v>
      </c>
      <c r="C28" s="112">
        <v>0</v>
      </c>
      <c r="D28" s="113">
        <v>45827.375</v>
      </c>
      <c r="E28" s="114">
        <v>45827.6666666667</v>
      </c>
      <c r="F28" s="115">
        <f t="shared" si="1"/>
        <v>6.99999999976717</v>
      </c>
      <c r="G28" s="116">
        <f>IF(AND($A$5="زياد",F28&lt;&gt;""),MIN(7,F28),IF(AND(OR($A$5="عبدرحمان",$A$5="عمر",$A$5="علي"),F28&lt;&gt;""),MIN(8,F28),IF(F28="",0,"")))</f>
        <v>6.99999999976717</v>
      </c>
      <c r="H28" s="115">
        <f t="shared" si="2"/>
        <v>0</v>
      </c>
      <c r="I28" s="122">
        <f>IF(F28="","",(H28+G28)*$C$5)</f>
        <v>576.919999980811</v>
      </c>
      <c r="J28" s="111"/>
      <c r="K28" s="123"/>
      <c r="L28" s="123"/>
    </row>
    <row r="29" ht="29.25" customHeight="1" spans="1:12">
      <c r="A29" s="111" t="str">
        <f t="shared" si="0"/>
        <v>Friday</v>
      </c>
      <c r="B29" s="111">
        <v>45828</v>
      </c>
      <c r="C29" s="112">
        <v>0</v>
      </c>
      <c r="D29" s="113">
        <v>0</v>
      </c>
      <c r="E29" s="114">
        <v>0</v>
      </c>
      <c r="F29" s="115">
        <f t="shared" si="1"/>
        <v>0</v>
      </c>
      <c r="G29" s="116">
        <f>IF(AND($A$5="زياد",F29&lt;&gt;""),MIN(7,F29),IF(AND(OR($A$5="عبدرحمان",$A$5="عمر",$A$5="علي"),F29&lt;&gt;""),MIN(8,F29),IF(F29="",0,"")))</f>
        <v>0</v>
      </c>
      <c r="H29" s="115">
        <f t="shared" si="2"/>
        <v>0</v>
      </c>
      <c r="I29" s="122">
        <f>IF(F29="","",(H29+G29)*$C$5)</f>
        <v>0</v>
      </c>
      <c r="J29" s="111"/>
      <c r="K29" s="123"/>
      <c r="L29" s="123"/>
    </row>
    <row r="30" ht="29.25" customHeight="1" spans="1:12">
      <c r="A30" s="111" t="str">
        <f t="shared" si="0"/>
        <v>Saturday</v>
      </c>
      <c r="B30" s="111">
        <v>45829</v>
      </c>
      <c r="C30" s="112">
        <v>0</v>
      </c>
      <c r="D30" s="113">
        <v>45829.375</v>
      </c>
      <c r="E30" s="114">
        <v>45829.6666666667</v>
      </c>
      <c r="F30" s="115">
        <f t="shared" si="1"/>
        <v>6.99999999976717</v>
      </c>
      <c r="G30" s="116">
        <f>IF(AND($A$5="زياد",F30&lt;&gt;""),MIN(7,F30),IF(AND(OR($A$5="عبدرحمان",$A$5="عمر",$A$5="علي"),F30&lt;&gt;""),MIN(8,F30),IF(F30="",0,"")))</f>
        <v>6.99999999976717</v>
      </c>
      <c r="H30" s="115">
        <f t="shared" si="2"/>
        <v>0</v>
      </c>
      <c r="I30" s="122">
        <f>IF(F30="","",(H30+G30)*$C$5)</f>
        <v>576.919999980811</v>
      </c>
      <c r="J30" s="111"/>
      <c r="K30" s="123"/>
      <c r="L30" s="123"/>
    </row>
    <row r="31" ht="29.25" customHeight="1" spans="1:12">
      <c r="A31" s="111" t="str">
        <f t="shared" si="0"/>
        <v>Sunday</v>
      </c>
      <c r="B31" s="111">
        <v>45830</v>
      </c>
      <c r="C31" s="112">
        <v>0</v>
      </c>
      <c r="D31" s="113">
        <v>45830.375</v>
      </c>
      <c r="E31" s="114">
        <v>45830.6666666667</v>
      </c>
      <c r="F31" s="115">
        <f t="shared" si="1"/>
        <v>6.99999999976717</v>
      </c>
      <c r="G31" s="116">
        <f>IF(AND($A$5="زياد",F31&lt;&gt;""),MIN(7,F31),IF(AND(OR($A$5="عبدرحمان",$A$5="عمر",$A$5="علي"),F31&lt;&gt;""),MIN(8,F31),IF(F31="",0,"")))</f>
        <v>6.99999999976717</v>
      </c>
      <c r="H31" s="115">
        <f t="shared" si="2"/>
        <v>0</v>
      </c>
      <c r="I31" s="122">
        <f>IF(F31="","",(H31+G31)*$C$5)</f>
        <v>576.919999980811</v>
      </c>
      <c r="J31" s="111"/>
      <c r="K31" s="123"/>
      <c r="L31" s="123"/>
    </row>
    <row r="32" ht="29.25" customHeight="1" spans="1:12">
      <c r="A32" s="111" t="str">
        <f t="shared" si="0"/>
        <v>Monday</v>
      </c>
      <c r="B32" s="111">
        <v>45831</v>
      </c>
      <c r="C32" s="112">
        <v>0</v>
      </c>
      <c r="D32" s="113">
        <v>45831.375</v>
      </c>
      <c r="E32" s="114">
        <v>45831.6666666667</v>
      </c>
      <c r="F32" s="115">
        <f t="shared" si="1"/>
        <v>6.99999999976717</v>
      </c>
      <c r="G32" s="116">
        <f>IF(AND($A$5="زياد",F32&lt;&gt;""),MIN(7,F32),IF(AND(OR($A$5="عبدرحمان",$A$5="عمر",$A$5="علي"),F32&lt;&gt;""),MIN(8,F32),IF(F32="",0,"")))</f>
        <v>6.99999999976717</v>
      </c>
      <c r="H32" s="115">
        <f t="shared" si="2"/>
        <v>0</v>
      </c>
      <c r="I32" s="122">
        <f>IF(F32="","",(H32+G32)*$C$5)</f>
        <v>576.919999980811</v>
      </c>
      <c r="J32" s="111"/>
      <c r="K32" s="123"/>
      <c r="L32" s="123"/>
    </row>
    <row r="33" ht="29.25" customHeight="1" spans="1:12">
      <c r="A33" s="111" t="str">
        <f t="shared" si="0"/>
        <v>Tuesday</v>
      </c>
      <c r="B33" s="111">
        <v>45832</v>
      </c>
      <c r="C33" s="112">
        <v>0</v>
      </c>
      <c r="D33" s="113">
        <v>45832.375</v>
      </c>
      <c r="E33" s="114">
        <v>45832.725</v>
      </c>
      <c r="F33" s="115">
        <f t="shared" si="1"/>
        <v>8.39999999996508</v>
      </c>
      <c r="G33" s="116">
        <f>IF(AND($A$5="زياد",F33&lt;&gt;""),MIN(7,F33),IF(AND(OR($A$5="عبدرحمان",$A$5="عمر",$A$5="علي"),F33&lt;&gt;""),MIN(8,F33),IF(F33="",0,"")))</f>
        <v>7</v>
      </c>
      <c r="H33" s="115">
        <f t="shared" si="2"/>
        <v>2.09999999994761</v>
      </c>
      <c r="I33" s="122">
        <f>IF(F33="","",(H33+G33)*$C$5)</f>
        <v>749.995999995682</v>
      </c>
      <c r="J33" s="111"/>
      <c r="K33" s="123"/>
      <c r="L33" s="123"/>
    </row>
    <row r="34" ht="29.25" customHeight="1" spans="1:12">
      <c r="A34" s="111" t="str">
        <f t="shared" si="0"/>
        <v>Wednesday</v>
      </c>
      <c r="B34" s="111">
        <v>45833</v>
      </c>
      <c r="C34" s="112">
        <v>0</v>
      </c>
      <c r="D34" s="113">
        <v>45833.375</v>
      </c>
      <c r="E34" s="114">
        <v>45833.6666666667</v>
      </c>
      <c r="F34" s="115">
        <f t="shared" si="1"/>
        <v>6.99999999976717</v>
      </c>
      <c r="G34" s="116">
        <f>IF(AND($A$5="زياد",F34&lt;&gt;""),MIN(7,F34),IF(AND(OR($A$5="عبدرحمان",$A$5="عمر",$A$5="علي"),F34&lt;&gt;""),MIN(8,F34),IF(F34="",0,"")))</f>
        <v>6.99999999976717</v>
      </c>
      <c r="H34" s="115">
        <f t="shared" si="2"/>
        <v>0</v>
      </c>
      <c r="I34" s="122">
        <f>IF(F34="","",(H34+G34)*$C$5)</f>
        <v>576.919999980811</v>
      </c>
      <c r="J34" s="111"/>
      <c r="K34" s="123"/>
      <c r="L34" s="123"/>
    </row>
    <row r="35" ht="29.25" customHeight="1" spans="1:12">
      <c r="A35" s="111" t="str">
        <f t="shared" si="0"/>
        <v>Thursday</v>
      </c>
      <c r="B35" s="111">
        <v>45834</v>
      </c>
      <c r="C35" s="112">
        <v>0</v>
      </c>
      <c r="D35" s="113">
        <v>45834.375</v>
      </c>
      <c r="E35" s="114">
        <v>45834.6666666667</v>
      </c>
      <c r="F35" s="115">
        <f t="shared" si="1"/>
        <v>6.99999999976717</v>
      </c>
      <c r="G35" s="116">
        <f>IF(AND($A$5="زياد",F35&lt;&gt;""),MIN(7,F35),IF(AND(OR($A$5="عبدرحمان",$A$5="عمر",$A$5="علي"),F35&lt;&gt;""),MIN(8,F35),IF(F35="",0,"")))</f>
        <v>6.99999999976717</v>
      </c>
      <c r="H35" s="115">
        <f t="shared" si="2"/>
        <v>0</v>
      </c>
      <c r="I35" s="122">
        <f>IF(F35="","",(H35+G35)*$C$5)</f>
        <v>576.919999980811</v>
      </c>
      <c r="J35" s="111"/>
      <c r="K35" s="123"/>
      <c r="L35" s="123"/>
    </row>
    <row r="36" ht="29.25" customHeight="1" spans="1:12">
      <c r="A36" s="111" t="str">
        <f t="shared" si="0"/>
        <v>Friday</v>
      </c>
      <c r="B36" s="111">
        <v>45835</v>
      </c>
      <c r="C36" s="112">
        <v>0</v>
      </c>
      <c r="D36" s="113">
        <v>45835.375</v>
      </c>
      <c r="E36" s="114">
        <v>45835.375</v>
      </c>
      <c r="F36" s="115">
        <f t="shared" si="1"/>
        <v>0</v>
      </c>
      <c r="G36" s="116">
        <f>IF(AND($A$5="زياد",F36&lt;&gt;""),MIN(7,F36),IF(AND(OR($A$5="عبدرحمان",$A$5="عمر",$A$5="علي"),F36&lt;&gt;""),MIN(8,F36),IF(F36="",0,"")))</f>
        <v>0</v>
      </c>
      <c r="H36" s="115">
        <f t="shared" si="2"/>
        <v>0</v>
      </c>
      <c r="I36" s="122">
        <f>IF(F36="","",(H36+G36)*$C$5)</f>
        <v>0</v>
      </c>
      <c r="J36" s="111"/>
      <c r="K36" s="123"/>
      <c r="L36" s="123"/>
    </row>
    <row r="37" ht="29.25" customHeight="1" spans="1:12">
      <c r="A37" s="111" t="str">
        <f t="shared" si="0"/>
        <v>Saturday</v>
      </c>
      <c r="B37" s="111">
        <v>45836</v>
      </c>
      <c r="C37" s="112">
        <v>0</v>
      </c>
      <c r="D37" s="113">
        <v>45836.375</v>
      </c>
      <c r="E37" s="114">
        <v>45836.6666666667</v>
      </c>
      <c r="F37" s="115">
        <f t="shared" si="1"/>
        <v>6.99999999976717</v>
      </c>
      <c r="G37" s="116">
        <f>IF(AND($A$5="زياد",F37&lt;&gt;""),MIN(7,F37),IF(AND(OR($A$5="عبدرحمان",$A$5="عمر",$A$5="علي"),F37&lt;&gt;""),MIN(8,F37),IF(F37="",0,"")))</f>
        <v>6.99999999976717</v>
      </c>
      <c r="H37" s="115">
        <f t="shared" si="2"/>
        <v>0</v>
      </c>
      <c r="I37" s="122">
        <f>IF(F37="","",(H37+G37)*$C$5)</f>
        <v>576.919999980811</v>
      </c>
      <c r="J37" s="111"/>
      <c r="K37" s="123"/>
      <c r="L37" s="123"/>
    </row>
    <row r="38" ht="29.25" customHeight="1" spans="1:12">
      <c r="A38" s="111" t="str">
        <f t="shared" si="0"/>
        <v>Sunday</v>
      </c>
      <c r="B38" s="111">
        <v>45837</v>
      </c>
      <c r="C38" s="112">
        <v>0</v>
      </c>
      <c r="D38" s="113">
        <v>45837.375</v>
      </c>
      <c r="E38" s="114">
        <v>45837.6666666667</v>
      </c>
      <c r="F38" s="115">
        <f t="shared" si="1"/>
        <v>6.99999999976717</v>
      </c>
      <c r="G38" s="116">
        <f>IF(AND($A$5="زياد",F38&lt;&gt;""),MIN(7,F38),IF(AND(OR($A$5="عبدرحمان",$A$5="عمر",$A$5="علي"),F38&lt;&gt;""),MIN(8,F38),IF(F38="",0,"")))</f>
        <v>6.99999999976717</v>
      </c>
      <c r="H38" s="115">
        <f t="shared" si="2"/>
        <v>0</v>
      </c>
      <c r="I38" s="122">
        <f>IF(F38="","",(H38+G38)*$C$5)</f>
        <v>576.919999980811</v>
      </c>
      <c r="J38" s="111"/>
      <c r="K38" s="123"/>
      <c r="L38" s="123"/>
    </row>
    <row r="39" ht="29.25" customHeight="1" spans="1:12">
      <c r="A39" s="111" t="str">
        <f t="shared" si="0"/>
        <v>Monday</v>
      </c>
      <c r="B39" s="111">
        <v>45838</v>
      </c>
      <c r="C39" s="112">
        <v>0</v>
      </c>
      <c r="D39" s="113">
        <v>45838.375</v>
      </c>
      <c r="E39" s="114">
        <v>45838.6666666667</v>
      </c>
      <c r="F39" s="115">
        <f t="shared" si="1"/>
        <v>6.99999999976717</v>
      </c>
      <c r="G39" s="116">
        <f>IF(AND($A$5="زياد",F39&lt;&gt;""),MIN(7,F39),IF(AND(OR($A$5="عبدرحمان",$A$5="عمر",$A$5="علي"),F39&lt;&gt;""),MIN(8,F39),IF(F39="",0,"")))</f>
        <v>6.99999999976717</v>
      </c>
      <c r="H39" s="115">
        <f t="shared" si="2"/>
        <v>0</v>
      </c>
      <c r="I39" s="122">
        <f>IF(F39="","",(H39+G39)*$C$5)</f>
        <v>576.919999980811</v>
      </c>
      <c r="J39" s="111"/>
      <c r="K39" s="123"/>
      <c r="L39" s="123"/>
    </row>
    <row r="40" ht="29.25" customHeight="1" spans="1:12">
      <c r="A40" s="111"/>
      <c r="B40" s="111">
        <v>45839</v>
      </c>
      <c r="C40" s="112">
        <v>0</v>
      </c>
      <c r="D40" s="111">
        <v>45839.375</v>
      </c>
      <c r="E40" s="111">
        <v>45839.6666666667</v>
      </c>
      <c r="F40" s="111"/>
      <c r="G40" s="111"/>
      <c r="H40" s="111"/>
      <c r="I40" s="111"/>
      <c r="J40" s="111"/>
      <c r="K40" s="111"/>
      <c r="L40" s="111"/>
    </row>
    <row r="41" spans="2:5">
      <c r="B41" s="26">
        <v>45840</v>
      </c>
      <c r="C41">
        <v>0</v>
      </c>
      <c r="D41">
        <v>45840.375</v>
      </c>
      <c r="E41">
        <v>45840.6666666667</v>
      </c>
    </row>
    <row r="42" spans="2:5">
      <c r="B42" s="26">
        <v>45841</v>
      </c>
      <c r="C42">
        <v>0</v>
      </c>
      <c r="D42">
        <v>45841.375</v>
      </c>
      <c r="E42">
        <v>45841.6666666667</v>
      </c>
    </row>
    <row r="43" spans="2:5">
      <c r="B43" s="26">
        <v>45843</v>
      </c>
      <c r="C43">
        <v>0</v>
      </c>
      <c r="D43">
        <v>45843.375</v>
      </c>
      <c r="E43">
        <v>45843.6666666667</v>
      </c>
    </row>
    <row r="44" spans="2:5">
      <c r="B44" s="26">
        <v>45844</v>
      </c>
      <c r="C44">
        <v>0</v>
      </c>
      <c r="D44">
        <v>45844.375</v>
      </c>
      <c r="E44">
        <v>45844.7083333333</v>
      </c>
    </row>
    <row r="45" spans="2:5">
      <c r="B45" s="26">
        <v>45845</v>
      </c>
      <c r="C45">
        <v>0</v>
      </c>
      <c r="D45">
        <v>45845.375</v>
      </c>
      <c r="E45">
        <v>45845.6875</v>
      </c>
    </row>
    <row r="46" spans="2:5">
      <c r="B46" s="26">
        <v>45846</v>
      </c>
      <c r="C46">
        <v>0</v>
      </c>
      <c r="D46">
        <v>45846.375</v>
      </c>
      <c r="E46">
        <v>45846.6666666667</v>
      </c>
    </row>
    <row r="47" spans="2:5">
      <c r="B47" s="26">
        <v>45847</v>
      </c>
      <c r="C47">
        <v>0</v>
      </c>
      <c r="D47">
        <v>45847.375</v>
      </c>
      <c r="E47">
        <v>45847.6666666667</v>
      </c>
    </row>
    <row r="48" spans="2:5">
      <c r="B48" s="26">
        <v>45848</v>
      </c>
      <c r="C48">
        <v>0</v>
      </c>
      <c r="D48">
        <v>45848.375</v>
      </c>
      <c r="E48">
        <v>45848.6875</v>
      </c>
    </row>
    <row r="49" spans="2:5">
      <c r="B49" s="26">
        <v>45850</v>
      </c>
      <c r="C49">
        <v>0</v>
      </c>
      <c r="D49">
        <v>45850.375</v>
      </c>
      <c r="E49">
        <v>45850.6666666667</v>
      </c>
    </row>
    <row r="50" spans="2:5">
      <c r="B50" s="26">
        <v>45851</v>
      </c>
      <c r="C50">
        <v>0</v>
      </c>
      <c r="D50">
        <v>45851.375</v>
      </c>
      <c r="E50">
        <v>45851.6805555555</v>
      </c>
    </row>
    <row r="51" spans="2:5">
      <c r="B51" s="26">
        <v>45852</v>
      </c>
      <c r="C51">
        <v>0</v>
      </c>
      <c r="D51">
        <v>45852.375</v>
      </c>
      <c r="E51">
        <v>45852.6875</v>
      </c>
    </row>
    <row r="52" spans="2:5">
      <c r="B52" s="26">
        <v>45853</v>
      </c>
      <c r="C52">
        <v>0</v>
      </c>
      <c r="D52">
        <v>45853.375</v>
      </c>
      <c r="E52">
        <v>45853.6875</v>
      </c>
    </row>
    <row r="53" spans="2:5">
      <c r="B53" s="26">
        <v>45854</v>
      </c>
      <c r="C53">
        <v>0</v>
      </c>
      <c r="D53">
        <v>45854.375</v>
      </c>
      <c r="E53">
        <v>45854.6666666667</v>
      </c>
    </row>
    <row r="54" spans="2:5">
      <c r="B54" s="26">
        <v>45855</v>
      </c>
      <c r="C54">
        <v>0</v>
      </c>
      <c r="D54">
        <v>45855.375</v>
      </c>
      <c r="E54">
        <v>45855.6666666667</v>
      </c>
    </row>
    <row r="55" spans="2:5">
      <c r="B55" s="26">
        <v>45857</v>
      </c>
      <c r="C55">
        <v>0</v>
      </c>
      <c r="D55">
        <v>45857.375</v>
      </c>
      <c r="E55">
        <v>45857.6666666667</v>
      </c>
    </row>
    <row r="56" spans="2:5">
      <c r="B56" s="26">
        <v>45858</v>
      </c>
      <c r="C56">
        <v>0</v>
      </c>
      <c r="D56">
        <v>45858.375</v>
      </c>
      <c r="E56">
        <v>45858.6666666667</v>
      </c>
    </row>
    <row r="57" spans="2:5">
      <c r="B57" s="26">
        <v>45859</v>
      </c>
      <c r="C57">
        <v>0</v>
      </c>
      <c r="D57">
        <v>45859.375</v>
      </c>
      <c r="E57">
        <v>45859.6666666667</v>
      </c>
    </row>
    <row r="58" spans="2:5">
      <c r="B58" s="26">
        <v>45860</v>
      </c>
      <c r="C58">
        <v>0</v>
      </c>
      <c r="D58">
        <v>45860.375</v>
      </c>
      <c r="E58">
        <v>45860.6666666667</v>
      </c>
    </row>
    <row r="59" spans="2:5">
      <c r="B59" s="26">
        <v>45861</v>
      </c>
      <c r="C59">
        <v>0</v>
      </c>
      <c r="D59">
        <v>45861.375</v>
      </c>
      <c r="E59">
        <v>45861.6666666667</v>
      </c>
    </row>
    <row r="60" spans="2:5">
      <c r="B60" s="26">
        <v>45862</v>
      </c>
      <c r="C60">
        <v>0</v>
      </c>
      <c r="D60">
        <v>45862.375</v>
      </c>
      <c r="E60">
        <v>45862.6666666667</v>
      </c>
    </row>
    <row r="61" spans="2:5">
      <c r="B61" s="26">
        <v>45865</v>
      </c>
      <c r="C61">
        <v>0</v>
      </c>
      <c r="D61">
        <v>45865.375</v>
      </c>
      <c r="E61">
        <v>45865.6666666667</v>
      </c>
    </row>
    <row r="62" spans="2:5">
      <c r="B62" s="26">
        <v>45866</v>
      </c>
      <c r="C62">
        <v>0</v>
      </c>
      <c r="D62">
        <v>45866.375</v>
      </c>
      <c r="E62">
        <v>45866.6666666667</v>
      </c>
    </row>
    <row r="63" spans="2:5">
      <c r="B63" s="26">
        <v>45867</v>
      </c>
      <c r="C63">
        <v>0</v>
      </c>
      <c r="D63">
        <v>45867.375</v>
      </c>
      <c r="E63">
        <v>45867.6666666667</v>
      </c>
    </row>
    <row r="64" spans="2:5">
      <c r="B64" s="26">
        <v>45868</v>
      </c>
      <c r="C64">
        <v>0</v>
      </c>
      <c r="D64">
        <v>45868.375</v>
      </c>
      <c r="E64">
        <v>45868.6666666667</v>
      </c>
    </row>
    <row r="65" spans="2:5">
      <c r="B65" s="26">
        <v>45869</v>
      </c>
      <c r="C65">
        <v>0</v>
      </c>
      <c r="D65">
        <v>45869.375</v>
      </c>
      <c r="E65">
        <v>45869.75</v>
      </c>
    </row>
    <row r="66" spans="2:5">
      <c r="B66" s="26">
        <v>45870</v>
      </c>
      <c r="C66">
        <v>0</v>
      </c>
      <c r="D66">
        <v>45870.375</v>
      </c>
      <c r="E66">
        <v>45870.75</v>
      </c>
    </row>
    <row r="67" spans="2:5">
      <c r="B67" s="26">
        <v>45871</v>
      </c>
      <c r="C67">
        <v>0</v>
      </c>
      <c r="D67">
        <v>45871.375</v>
      </c>
      <c r="E67">
        <v>45871.75</v>
      </c>
    </row>
    <row r="68" spans="2:5">
      <c r="B68" s="26">
        <v>45872</v>
      </c>
      <c r="C68">
        <v>0</v>
      </c>
      <c r="D68">
        <v>45872.375</v>
      </c>
      <c r="E68">
        <v>45872.75</v>
      </c>
    </row>
  </sheetData>
  <mergeCells count="2">
    <mergeCell ref="F2:F3"/>
    <mergeCell ref="G2:G3"/>
  </mergeCells>
  <dataValidations count="2">
    <dataValidation type="list" showInputMessage="1" showErrorMessage="1" sqref="B3">
      <formula1>التشغيل!$M$10:$M$50</formula1>
    </dataValidation>
    <dataValidation type="list" showInputMessage="1" showErrorMessage="1" sqref="A5">
      <formula1>التشغيل!$M$10:$M$30</formula1>
    </dataValidation>
  </dataValidations>
  <pageMargins left="0.75" right="0.75" top="1" bottom="1" header="0.5" footer="0.5"/>
  <pageSetup paperSize="1" scale="25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G72"/>
  <sheetViews>
    <sheetView view="pageBreakPreview" zoomScale="60" zoomScaleNormal="60" topLeftCell="A17" workbookViewId="0">
      <selection activeCell="A30" sqref="A30"/>
    </sheetView>
  </sheetViews>
  <sheetFormatPr defaultColWidth="8.95238095238095" defaultRowHeight="15" outlineLevelCol="6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5" width="34.8190476190476" customWidth="1"/>
    <col min="6" max="6" width="37.5142857142857" customWidth="1"/>
    <col min="7" max="7" width="32.6095238095238" customWidth="1"/>
  </cols>
  <sheetData>
    <row r="1" ht="28.5" customHeight="1" spans="1:6">
      <c r="A1" s="52"/>
      <c r="B1" s="53"/>
      <c r="C1" s="54" t="s">
        <v>1333</v>
      </c>
      <c r="D1" s="55" t="s">
        <v>311</v>
      </c>
      <c r="E1" s="56"/>
      <c r="F1" s="463" t="s">
        <v>1334</v>
      </c>
    </row>
    <row r="2" ht="28.5" customHeight="1" spans="1:6">
      <c r="A2" s="58"/>
      <c r="B2" s="59"/>
      <c r="C2" s="60"/>
      <c r="D2" s="61"/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/>
      <c r="D4" s="61"/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6">
      <c r="A8" s="63" t="str">
        <f>IF(A1=0,"مطابق","غير مطابق")</f>
        <v>مطابق</v>
      </c>
      <c r="B8" s="59"/>
      <c r="C8" s="67">
        <f>SUM(Table13456578910111213192021222381012131516[دائن ])</f>
        <v>268650</v>
      </c>
      <c r="D8" s="95">
        <f>SUM(Table13456578910111213192021222381012131516[مدين])</f>
        <v>0</v>
      </c>
      <c r="E8" s="95">
        <f>SUM(Table13456578910111213192021222381012131516[الاستقطاع + الخصم ])</f>
        <v>0</v>
      </c>
      <c r="F8" s="96">
        <f>Table13456578910111213192021222381012131516[[#Totals],[الرصيد]]</f>
        <v>268650</v>
      </c>
    </row>
    <row r="9" ht="28.5" customHeight="1" spans="1:7">
      <c r="A9" s="68" t="s">
        <v>7</v>
      </c>
      <c r="B9" s="69" t="s">
        <v>11</v>
      </c>
      <c r="C9" s="70" t="s">
        <v>1335</v>
      </c>
      <c r="D9" s="71" t="s">
        <v>1336</v>
      </c>
      <c r="E9" s="71" t="s">
        <v>1190</v>
      </c>
      <c r="F9" s="72" t="s">
        <v>925</v>
      </c>
      <c r="G9" s="73" t="s">
        <v>926</v>
      </c>
    </row>
    <row r="10" ht="28.5" customHeight="1" spans="1:7">
      <c r="A10" s="74">
        <v>45752</v>
      </c>
      <c r="B10" s="75" t="s">
        <v>1337</v>
      </c>
      <c r="C10" s="76"/>
      <c r="D10" s="77">
        <v>56000</v>
      </c>
      <c r="E10" s="78"/>
      <c r="F10" s="76"/>
      <c r="G10" s="79">
        <f>Table13456578910111213192021222381012131516[[#This Row],[دائن ]]-Table13456578910111213192021222381012131516[[#This Row],[الاستقطاع + الخصم ]]-Table13456578910111213192021222381012131516[[#This Row],[مدين]]</f>
        <v>56000</v>
      </c>
    </row>
    <row r="11" ht="28.5" customHeight="1" spans="1:7">
      <c r="A11" s="74">
        <v>45738</v>
      </c>
      <c r="B11" s="75" t="s">
        <v>1337</v>
      </c>
      <c r="C11" s="76"/>
      <c r="D11" s="78">
        <v>20000</v>
      </c>
      <c r="E11" s="78"/>
      <c r="F11" s="76"/>
      <c r="G11" s="79">
        <f>G10+Table13456578910111213192021222381012131516[[#This Row],[دائن ]]-Table13456578910111213192021222381012131516[[#This Row],[مدين]]-Table13456578910111213192021222381012131516[[#This Row],[الاستقطاع + الخصم ]]</f>
        <v>76000</v>
      </c>
    </row>
    <row r="12" ht="28.5" customHeight="1" spans="1:7">
      <c r="A12" s="74">
        <v>45738</v>
      </c>
      <c r="B12" s="75" t="s">
        <v>1337</v>
      </c>
      <c r="C12" s="76"/>
      <c r="D12" s="78">
        <v>4750</v>
      </c>
      <c r="E12" s="78"/>
      <c r="F12" s="76"/>
      <c r="G12" s="79">
        <f>G11+Table13456578910111213192021222381012131516[[#This Row],[دائن ]]-Table13456578910111213192021222381012131516[[#This Row],[مدين]]-Table13456578910111213192021222381012131516[[#This Row],[الاستقطاع + الخصم ]]</f>
        <v>80750</v>
      </c>
    </row>
    <row r="13" ht="28.5" customHeight="1" spans="1:7">
      <c r="A13" s="74">
        <v>45736</v>
      </c>
      <c r="B13" s="75" t="s">
        <v>1337</v>
      </c>
      <c r="C13" s="76"/>
      <c r="D13" s="78">
        <v>2000</v>
      </c>
      <c r="E13" s="78"/>
      <c r="F13" s="76"/>
      <c r="G13" s="79">
        <f>G12+Table13456578910111213192021222381012131516[[#This Row],[دائن ]]-Table13456578910111213192021222381012131516[[#This Row],[مدين]]-Table13456578910111213192021222381012131516[[#This Row],[الاستقطاع + الخصم ]]</f>
        <v>82750</v>
      </c>
    </row>
    <row r="14" ht="28.5" customHeight="1" spans="1:7">
      <c r="A14" s="74">
        <v>45723</v>
      </c>
      <c r="B14" s="75" t="s">
        <v>1337</v>
      </c>
      <c r="C14" s="76"/>
      <c r="D14" s="78">
        <v>900</v>
      </c>
      <c r="E14" s="78"/>
      <c r="F14" s="76"/>
      <c r="G14" s="79">
        <f>G13+Table13456578910111213192021222381012131516[[#This Row],[دائن ]]-Table13456578910111213192021222381012131516[[#This Row],[مدين]]-Table13456578910111213192021222381012131516[[#This Row],[الاستقطاع + الخصم ]]</f>
        <v>83650</v>
      </c>
    </row>
    <row r="15" ht="28.5" customHeight="1" spans="1:7">
      <c r="A15" s="74">
        <v>45705</v>
      </c>
      <c r="B15" s="75" t="s">
        <v>1337</v>
      </c>
      <c r="C15" s="76"/>
      <c r="D15" s="78">
        <v>4000</v>
      </c>
      <c r="E15" s="78"/>
      <c r="F15" s="76"/>
      <c r="G15" s="79">
        <f>G14+Table13456578910111213192021222381012131516[[#This Row],[دائن ]]-Table13456578910111213192021222381012131516[[#This Row],[مدين]]-Table13456578910111213192021222381012131516[[#This Row],[الاستقطاع + الخصم ]]</f>
        <v>87650</v>
      </c>
    </row>
    <row r="16" ht="28.5" customHeight="1" spans="1:7">
      <c r="A16" s="74">
        <v>45701</v>
      </c>
      <c r="B16" s="75" t="s">
        <v>1337</v>
      </c>
      <c r="C16" s="76"/>
      <c r="D16" s="78">
        <v>5000</v>
      </c>
      <c r="E16" s="78"/>
      <c r="F16" s="76"/>
      <c r="G16" s="79">
        <f>G15+Table13456578910111213192021222381012131516[[#This Row],[دائن ]]-Table13456578910111213192021222381012131516[[#This Row],[مدين]]-Table13456578910111213192021222381012131516[[#This Row],[الاستقطاع + الخصم ]]</f>
        <v>92650</v>
      </c>
    </row>
    <row r="17" ht="28.5" customHeight="1" spans="1:7">
      <c r="A17" s="74">
        <v>45681</v>
      </c>
      <c r="B17" s="75" t="s">
        <v>1337</v>
      </c>
      <c r="C17" s="76"/>
      <c r="D17" s="78">
        <v>1000</v>
      </c>
      <c r="E17" s="78"/>
      <c r="F17" s="76"/>
      <c r="G17" s="79">
        <f>G16+Table13456578910111213192021222381012131516[[#This Row],[دائن ]]-Table13456578910111213192021222381012131516[[#This Row],[مدين]]-Table13456578910111213192021222381012131516[[#This Row],[الاستقطاع + الخصم ]]</f>
        <v>93650</v>
      </c>
    </row>
    <row r="18" ht="28.5" customHeight="1" spans="1:7">
      <c r="A18" s="74">
        <v>45673</v>
      </c>
      <c r="B18" s="75" t="s">
        <v>1337</v>
      </c>
      <c r="C18" s="76"/>
      <c r="D18" s="78">
        <v>40000</v>
      </c>
      <c r="E18" s="78"/>
      <c r="F18" s="76"/>
      <c r="G18" s="79">
        <f>G17+Table13456578910111213192021222381012131516[[#This Row],[دائن ]]-Table13456578910111213192021222381012131516[[#This Row],[مدين]]-Table13456578910111213192021222381012131516[[#This Row],[الاستقطاع + الخصم ]]</f>
        <v>133650</v>
      </c>
    </row>
    <row r="19" ht="28.5" customHeight="1" spans="1:7">
      <c r="A19" s="74">
        <v>45672</v>
      </c>
      <c r="B19" s="75" t="s">
        <v>1337</v>
      </c>
      <c r="C19" s="76"/>
      <c r="D19" s="78">
        <v>10000</v>
      </c>
      <c r="E19" s="78"/>
      <c r="F19" s="76"/>
      <c r="G19" s="79">
        <f>G18+Table13456578910111213192021222381012131516[[#This Row],[دائن ]]-Table13456578910111213192021222381012131516[[#This Row],[مدين]]-Table13456578910111213192021222381012131516[[#This Row],[الاستقطاع + الخصم ]]</f>
        <v>143650</v>
      </c>
    </row>
    <row r="20" ht="28.5" customHeight="1" spans="1:7">
      <c r="A20" s="74">
        <v>45670</v>
      </c>
      <c r="B20" s="75" t="s">
        <v>1337</v>
      </c>
      <c r="C20" s="76"/>
      <c r="D20" s="78">
        <v>200</v>
      </c>
      <c r="E20" s="78"/>
      <c r="F20" s="76"/>
      <c r="G20" s="79">
        <f>G19+Table13456578910111213192021222381012131516[[#This Row],[دائن ]]-Table13456578910111213192021222381012131516[[#This Row],[مدين]]-Table13456578910111213192021222381012131516[[#This Row],[الاستقطاع + الخصم ]]</f>
        <v>143850</v>
      </c>
    </row>
    <row r="21" ht="28.5" customHeight="1" spans="1:7">
      <c r="A21" s="74">
        <v>45663</v>
      </c>
      <c r="B21" s="75" t="s">
        <v>1337</v>
      </c>
      <c r="C21" s="76"/>
      <c r="D21" s="78">
        <v>15000</v>
      </c>
      <c r="E21" s="78"/>
      <c r="F21" s="76"/>
      <c r="G21" s="79">
        <f>G20+Table13456578910111213192021222381012131516[[#This Row],[دائن ]]-Table13456578910111213192021222381012131516[[#This Row],[مدين]]-Table13456578910111213192021222381012131516[[#This Row],[الاستقطاع + الخصم ]]</f>
        <v>158850</v>
      </c>
    </row>
    <row r="22" ht="28.5" customHeight="1" spans="1:7">
      <c r="A22" s="74">
        <v>45662</v>
      </c>
      <c r="B22" s="75" t="s">
        <v>1337</v>
      </c>
      <c r="C22" s="76"/>
      <c r="D22" s="78">
        <v>10000</v>
      </c>
      <c r="E22" s="78"/>
      <c r="F22" s="76"/>
      <c r="G22" s="79">
        <f>G21+Table13456578910111213192021222381012131516[[#This Row],[دائن ]]-Table13456578910111213192021222381012131516[[#This Row],[مدين]]-Table13456578910111213192021222381012131516[[#This Row],[الاستقطاع + الخصم ]]</f>
        <v>168850</v>
      </c>
    </row>
    <row r="23" ht="28.5" customHeight="1" spans="1:7">
      <c r="A23" s="74">
        <v>45658</v>
      </c>
      <c r="B23" s="75" t="s">
        <v>1337</v>
      </c>
      <c r="C23" s="76"/>
      <c r="D23" s="78">
        <v>20000</v>
      </c>
      <c r="E23" s="78"/>
      <c r="F23" s="76"/>
      <c r="G23" s="79">
        <f>G22+Table13456578910111213192021222381012131516[[#This Row],[دائن ]]-Table13456578910111213192021222381012131516[[#This Row],[مدين]]-Table13456578910111213192021222381012131516[[#This Row],[الاستقطاع + الخصم ]]</f>
        <v>188850</v>
      </c>
    </row>
    <row r="24" ht="28.5" customHeight="1" spans="1:7">
      <c r="A24" s="74">
        <v>45657</v>
      </c>
      <c r="B24" s="75" t="s">
        <v>1337</v>
      </c>
      <c r="C24" s="76"/>
      <c r="D24" s="78">
        <v>10000</v>
      </c>
      <c r="E24" s="78"/>
      <c r="F24" s="76"/>
      <c r="G24" s="79">
        <f>G23+Table13456578910111213192021222381012131516[[#This Row],[دائن ]]-Table13456578910111213192021222381012131516[[#This Row],[مدين]]-Table13456578910111213192021222381012131516[[#This Row],[الاستقطاع + الخصم ]]</f>
        <v>198850</v>
      </c>
    </row>
    <row r="25" ht="28.5" customHeight="1" spans="1:7">
      <c r="A25" s="74"/>
      <c r="B25" s="76"/>
      <c r="C25" s="87"/>
      <c r="D25" s="78">
        <v>1200</v>
      </c>
      <c r="E25" s="78"/>
      <c r="F25" s="76"/>
      <c r="G25" s="79">
        <f>G24+Table13456578910111213192021222381012131516[[#This Row],[دائن ]]-Table13456578910111213192021222381012131516[[#This Row],[مدين]]-Table13456578910111213192021222381012131516[[#This Row],[الاستقطاع + الخصم ]]</f>
        <v>200050</v>
      </c>
    </row>
    <row r="26" ht="28.5" customHeight="1" spans="1:7">
      <c r="A26" s="74"/>
      <c r="B26" s="76"/>
      <c r="C26" s="76"/>
      <c r="D26" s="76">
        <v>1000</v>
      </c>
      <c r="E26" s="78"/>
      <c r="F26" s="76"/>
      <c r="G26" s="79">
        <f>G25+Table13456578910111213192021222381012131516[[#This Row],[دائن ]]-Table13456578910111213192021222381012131516[[#This Row],[مدين]]-Table13456578910111213192021222381012131516[[#This Row],[الاستقطاع + الخصم ]]</f>
        <v>201050</v>
      </c>
    </row>
    <row r="27" ht="28.5" customHeight="1" spans="1:7">
      <c r="A27" s="74"/>
      <c r="B27" s="76"/>
      <c r="C27" s="87"/>
      <c r="D27" s="86">
        <v>27500</v>
      </c>
      <c r="E27" s="78"/>
      <c r="F27" s="76"/>
      <c r="G27" s="79">
        <f>G26+Table13456578910111213192021222381012131516[[#This Row],[دائن ]]-Table13456578910111213192021222381012131516[[#This Row],[مدين]]-Table13456578910111213192021222381012131516[[#This Row],[الاستقطاع + الخصم ]]</f>
        <v>228550</v>
      </c>
    </row>
    <row r="28" ht="28.5" customHeight="1" spans="1:7">
      <c r="A28" s="74"/>
      <c r="B28" s="76"/>
      <c r="C28" s="76"/>
      <c r="D28" s="76">
        <v>100</v>
      </c>
      <c r="E28" s="78"/>
      <c r="F28" s="76"/>
      <c r="G28" s="79">
        <f>G27+Table13456578910111213192021222381012131516[[#This Row],[دائن ]]-Table13456578910111213192021222381012131516[[#This Row],[مدين]]-Table13456578910111213192021222381012131516[[#This Row],[الاستقطاع + الخصم ]]</f>
        <v>228650</v>
      </c>
    </row>
    <row r="29" ht="28.5" customHeight="1" spans="1:7">
      <c r="A29" s="74">
        <v>45840</v>
      </c>
      <c r="B29" s="76"/>
      <c r="C29" s="87"/>
      <c r="D29" s="86">
        <v>40000</v>
      </c>
      <c r="E29" s="78"/>
      <c r="F29" s="76"/>
      <c r="G29" s="79">
        <f>G28+Table13456578910111213192021222381012131516[[#This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0" ht="28.5" customHeight="1" spans="1:7">
      <c r="A30" s="74"/>
      <c r="B30" s="75"/>
      <c r="C30" s="76"/>
      <c r="D30" s="78"/>
      <c r="E30" s="78"/>
      <c r="F30" s="76"/>
      <c r="G30" s="79">
        <f>G29+Table13456578910111213192021222381012131516[[#This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1" ht="28.5" customHeight="1" spans="1:7">
      <c r="A31" s="74"/>
      <c r="B31" s="75"/>
      <c r="C31" s="76"/>
      <c r="D31" s="78"/>
      <c r="E31" s="78"/>
      <c r="F31" s="76"/>
      <c r="G31" s="79">
        <f>G30+Table13456578910111213192021222381012131516[[#This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2" ht="28.5" customHeight="1" spans="1:7">
      <c r="A32" s="74"/>
      <c r="B32" s="75"/>
      <c r="C32" s="76"/>
      <c r="D32" s="78"/>
      <c r="E32" s="78"/>
      <c r="F32" s="76"/>
      <c r="G32" s="79">
        <f>G31+Table13456578910111213192021222381012131516[[#This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3" ht="28.5" customHeight="1" spans="1:7">
      <c r="A33" s="74"/>
      <c r="B33" s="75"/>
      <c r="C33" s="76"/>
      <c r="D33" s="78"/>
      <c r="E33" s="78"/>
      <c r="F33" s="76"/>
      <c r="G33" s="79">
        <f>G32+Table13456578910111213192021222381012131516[[#This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4" ht="28.5" customHeight="1" spans="1:7">
      <c r="A34" s="74"/>
      <c r="B34" s="75"/>
      <c r="C34" s="76"/>
      <c r="D34" s="78"/>
      <c r="E34" s="78"/>
      <c r="F34" s="76"/>
      <c r="G34" s="79">
        <f>G33+Table13456578910111213192021222381012131516[[#This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5" ht="28.5" customHeight="1" spans="1:7">
      <c r="A35" s="74"/>
      <c r="B35" s="75"/>
      <c r="C35" s="76"/>
      <c r="D35" s="78"/>
      <c r="E35" s="78"/>
      <c r="F35" s="76"/>
      <c r="G35" s="79">
        <f>G34+Table13456578910111213192021222381012131516[[#This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6" ht="28.5" customHeight="1" spans="1:7">
      <c r="A36" s="74"/>
      <c r="B36" s="75"/>
      <c r="C36" s="76"/>
      <c r="D36" s="78"/>
      <c r="E36" s="78"/>
      <c r="F36" s="76"/>
      <c r="G36" s="79">
        <f>G35+Table13456578910111213192021222381012131516[[#This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7" ht="28.5" customHeight="1" spans="1:7">
      <c r="A37" s="74"/>
      <c r="B37" s="75"/>
      <c r="C37" s="76"/>
      <c r="D37" s="78"/>
      <c r="E37" s="78"/>
      <c r="F37" s="76"/>
      <c r="G37" s="79">
        <f>G36+Table13456578910111213192021222381012131516[[#This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8" ht="28.5" customHeight="1" spans="1:7">
      <c r="A38" s="74"/>
      <c r="B38" s="75"/>
      <c r="C38" s="76"/>
      <c r="D38" s="78"/>
      <c r="E38" s="78"/>
      <c r="F38" s="76"/>
      <c r="G38" s="79">
        <f>G37+Table13456578910111213192021222381012131516[[#This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39" ht="28.5" customHeight="1" spans="1:7">
      <c r="A39" s="74"/>
      <c r="B39" s="75"/>
      <c r="C39" s="76"/>
      <c r="D39" s="78"/>
      <c r="E39" s="78"/>
      <c r="F39" s="76"/>
      <c r="G39" s="79">
        <f>G38+Table13456578910111213192021222381012131516[[#This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0" ht="28.5" customHeight="1" spans="1:7">
      <c r="A40" s="74"/>
      <c r="B40" s="75"/>
      <c r="C40" s="76"/>
      <c r="D40" s="78"/>
      <c r="E40" s="78"/>
      <c r="F40" s="76"/>
      <c r="G40" s="79">
        <f>G39+Table13456578910111213192021222381012131516[[#This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1" ht="28.5" customHeight="1" spans="1:7">
      <c r="A41" s="74"/>
      <c r="B41" s="75"/>
      <c r="C41" s="76"/>
      <c r="D41" s="78"/>
      <c r="E41" s="78"/>
      <c r="F41" s="76"/>
      <c r="G41" s="79">
        <f>G40+Table13456578910111213192021222381012131516[[#This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2" ht="28.5" customHeight="1" spans="1:7">
      <c r="A42" s="74"/>
      <c r="B42" s="75"/>
      <c r="C42" s="76"/>
      <c r="D42" s="78"/>
      <c r="E42" s="78"/>
      <c r="F42" s="76"/>
      <c r="G42" s="79">
        <f>G41+Table13456578910111213192021222381012131516[[#This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3" ht="28.5" customHeight="1" spans="1:7">
      <c r="A43" s="74"/>
      <c r="B43" s="75"/>
      <c r="C43" s="76"/>
      <c r="D43" s="78"/>
      <c r="E43" s="78"/>
      <c r="F43" s="76"/>
      <c r="G43" s="79">
        <f>G42+Table13456578910111213192021222381012131516[[#This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4" ht="28.5" customHeight="1" spans="1:7">
      <c r="A44" s="74"/>
      <c r="B44" s="75"/>
      <c r="C44" s="76"/>
      <c r="D44" s="78"/>
      <c r="E44" s="78"/>
      <c r="F44" s="76"/>
      <c r="G44" s="79">
        <f>G43+Table13456578910111213192021222381012131516[[#This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5" ht="28.5" customHeight="1" spans="1:7">
      <c r="A45" s="74"/>
      <c r="B45" s="75"/>
      <c r="C45" s="76"/>
      <c r="D45" s="78"/>
      <c r="E45" s="78"/>
      <c r="F45" s="76"/>
      <c r="G45" s="79">
        <f>G44+Table13456578910111213192021222381012131516[[#This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6" ht="28.5" customHeight="1" spans="1:7">
      <c r="A46" s="74"/>
      <c r="B46" s="75"/>
      <c r="C46" s="76"/>
      <c r="D46" s="78"/>
      <c r="E46" s="78"/>
      <c r="F46" s="76"/>
      <c r="G46" s="79">
        <f>G45+Table13456578910111213192021222381012131516[[#This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7" ht="28.5" customHeight="1" spans="1:7">
      <c r="A47" s="74"/>
      <c r="B47" s="75"/>
      <c r="C47" s="76"/>
      <c r="D47" s="78"/>
      <c r="E47" s="78"/>
      <c r="F47" s="76"/>
      <c r="G47" s="79">
        <f>G46+Table13456578910111213192021222381012131516[[#This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8" ht="28.5" customHeight="1" spans="1:7">
      <c r="A48" s="74"/>
      <c r="B48" s="75"/>
      <c r="C48" s="76"/>
      <c r="D48" s="78"/>
      <c r="E48" s="78"/>
      <c r="F48" s="76"/>
      <c r="G48" s="79">
        <f>G47+Table13456578910111213192021222381012131516[[#This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49" ht="28.5" customHeight="1" spans="1:7">
      <c r="A49" s="74"/>
      <c r="B49" s="75"/>
      <c r="C49" s="76"/>
      <c r="D49" s="78"/>
      <c r="E49" s="78"/>
      <c r="F49" s="76"/>
      <c r="G49" s="79">
        <f>G48+Table13456578910111213192021222381012131516[[#This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0" ht="28.5" customHeight="1" spans="1:7">
      <c r="A50" s="74"/>
      <c r="B50" s="75"/>
      <c r="C50" s="76"/>
      <c r="D50" s="78"/>
      <c r="E50" s="78"/>
      <c r="F50" s="76"/>
      <c r="G50" s="79">
        <f>G49+Table13456578910111213192021222381012131516[[#This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1" ht="28.5" customHeight="1" spans="1:7">
      <c r="A51" s="74"/>
      <c r="B51" s="75"/>
      <c r="C51" s="76"/>
      <c r="D51" s="78"/>
      <c r="E51" s="78"/>
      <c r="F51" s="76"/>
      <c r="G51" s="79">
        <f>G50+Table13456578910111213192021222381012131516[[#This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2" ht="28.5" customHeight="1" spans="1:7">
      <c r="A52" s="74"/>
      <c r="B52" s="75"/>
      <c r="C52" s="76"/>
      <c r="D52" s="78"/>
      <c r="E52" s="78"/>
      <c r="F52" s="76"/>
      <c r="G52" s="79">
        <f>G51+Table13456578910111213192021222381012131516[[#This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3" ht="28.5" customHeight="1" spans="1:7">
      <c r="A53" s="74"/>
      <c r="B53" s="75"/>
      <c r="C53" s="76"/>
      <c r="D53" s="78"/>
      <c r="E53" s="78"/>
      <c r="F53" s="76"/>
      <c r="G53" s="79">
        <f>G52+Table13456578910111213192021222381012131516[[#This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4" ht="28.5" customHeight="1" spans="1:7">
      <c r="A54" s="74"/>
      <c r="B54" s="75"/>
      <c r="C54" s="76"/>
      <c r="D54" s="78"/>
      <c r="E54" s="78"/>
      <c r="F54" s="76"/>
      <c r="G54" s="79">
        <f>G53+Table13456578910111213192021222381012131516[[#This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5" ht="28.5" customHeight="1" spans="1:7">
      <c r="A55" s="74"/>
      <c r="B55" s="75"/>
      <c r="C55" s="76"/>
      <c r="D55" s="78"/>
      <c r="E55" s="78"/>
      <c r="F55" s="76"/>
      <c r="G55" s="79">
        <f>G54+Table13456578910111213192021222381012131516[[#This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6" ht="28.5" customHeight="1" spans="1:7">
      <c r="A56" s="74"/>
      <c r="B56" s="75"/>
      <c r="C56" s="76"/>
      <c r="D56" s="78"/>
      <c r="E56" s="78"/>
      <c r="F56" s="76"/>
      <c r="G56" s="79">
        <f>G55+Table13456578910111213192021222381012131516[[#This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7" ht="28.5" customHeight="1" spans="1:7">
      <c r="A57" s="74"/>
      <c r="B57" s="75"/>
      <c r="C57" s="76"/>
      <c r="D57" s="78"/>
      <c r="E57" s="78"/>
      <c r="F57" s="76"/>
      <c r="G57" s="79">
        <f>G56+Table13456578910111213192021222381012131516[[#This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8" ht="28.5" customHeight="1" spans="1:7">
      <c r="A58" s="74"/>
      <c r="B58" s="75"/>
      <c r="C58" s="76"/>
      <c r="D58" s="78"/>
      <c r="E58" s="78"/>
      <c r="F58" s="76"/>
      <c r="G58" s="79">
        <f>G57+Table13456578910111213192021222381012131516[[#This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59" ht="28.5" customHeight="1" spans="1:7">
      <c r="A59" s="74"/>
      <c r="B59" s="75"/>
      <c r="C59" s="76"/>
      <c r="D59" s="78"/>
      <c r="E59" s="78"/>
      <c r="F59" s="76"/>
      <c r="G59" s="79">
        <f>G58+Table13456578910111213192021222381012131516[[#This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0" ht="28.5" customHeight="1" spans="1:7">
      <c r="A60" s="74"/>
      <c r="B60" s="75"/>
      <c r="C60" s="76"/>
      <c r="D60" s="78"/>
      <c r="E60" s="78"/>
      <c r="F60" s="76"/>
      <c r="G60" s="79">
        <f>G59+Table13456578910111213192021222381012131516[[#This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1" ht="28.5" customHeight="1" spans="1:7">
      <c r="A61" s="74"/>
      <c r="B61" s="75"/>
      <c r="C61" s="76"/>
      <c r="D61" s="78"/>
      <c r="E61" s="78"/>
      <c r="F61" s="76"/>
      <c r="G61" s="79">
        <f>G60+Table13456578910111213192021222381012131516[[#This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2" ht="28.5" customHeight="1" spans="1:7">
      <c r="A62" s="74"/>
      <c r="B62" s="75"/>
      <c r="C62" s="76"/>
      <c r="D62" s="78"/>
      <c r="E62" s="78"/>
      <c r="F62" s="76"/>
      <c r="G62" s="79">
        <f>G61+Table13456578910111213192021222381012131516[[#This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3" ht="28.5" customHeight="1" spans="1:7">
      <c r="A63" s="74"/>
      <c r="B63" s="75"/>
      <c r="C63" s="76"/>
      <c r="D63" s="78"/>
      <c r="E63" s="78"/>
      <c r="F63" s="76"/>
      <c r="G63" s="79">
        <f>G62+Table13456578910111213192021222381012131516[[#This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4" ht="28.5" customHeight="1" spans="1:7">
      <c r="A64" s="74"/>
      <c r="B64" s="75"/>
      <c r="C64" s="76"/>
      <c r="D64" s="78"/>
      <c r="E64" s="78"/>
      <c r="F64" s="76"/>
      <c r="G64" s="79">
        <f>G63+Table13456578910111213192021222381012131516[[#This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5" ht="28.5" customHeight="1" spans="1:7">
      <c r="A65" s="74"/>
      <c r="B65" s="75"/>
      <c r="C65" s="76"/>
      <c r="D65" s="78"/>
      <c r="E65" s="78"/>
      <c r="F65" s="76"/>
      <c r="G65" s="79">
        <f>G64+Table13456578910111213192021222381012131516[[#This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6" ht="28.5" customHeight="1" spans="1:7">
      <c r="A66" s="74"/>
      <c r="B66" s="75"/>
      <c r="C66" s="76"/>
      <c r="D66" s="78"/>
      <c r="E66" s="78"/>
      <c r="F66" s="76"/>
      <c r="G66" s="79">
        <f>G65+Table13456578910111213192021222381012131516[[#This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7" ht="28.5" customHeight="1" spans="1:7">
      <c r="A67" s="74"/>
      <c r="B67" s="75"/>
      <c r="C67" s="76"/>
      <c r="D67" s="78"/>
      <c r="E67" s="78"/>
      <c r="F67" s="76"/>
      <c r="G67" s="79">
        <f>G66+Table13456578910111213192021222381012131516[[#This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8" ht="28.5" customHeight="1" spans="1:7">
      <c r="A68" s="74"/>
      <c r="B68" s="75"/>
      <c r="C68" s="76"/>
      <c r="D68" s="78"/>
      <c r="E68" s="78"/>
      <c r="F68" s="76"/>
      <c r="G68" s="79">
        <f>G67+Table13456578910111213192021222381012131516[[#This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69" ht="28.5" customHeight="1" spans="1:7">
      <c r="A69" s="74"/>
      <c r="B69" s="75"/>
      <c r="C69" s="76"/>
      <c r="D69" s="78"/>
      <c r="E69" s="78"/>
      <c r="F69" s="76"/>
      <c r="G69" s="79">
        <f>G68+Table13456578910111213192021222381012131516[[#This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70" ht="29.25" customHeight="1" spans="1:7">
      <c r="A70" s="80"/>
      <c r="B70" s="81"/>
      <c r="C70" s="82"/>
      <c r="D70" s="83"/>
      <c r="E70" s="83"/>
      <c r="F70" s="76"/>
      <c r="G70" s="79">
        <f>G69+Table13456578910111213192021222381012131516[[#This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71" ht="29.25" customHeight="1" spans="1:7">
      <c r="A71" s="84"/>
      <c r="B71" s="84"/>
      <c r="C71" s="85"/>
      <c r="D71" s="86"/>
      <c r="E71" s="86"/>
      <c r="F71" s="86"/>
      <c r="G71" s="79">
        <f>G70+Table13456578910111213192021222381012131516[[#This Row],[دائن ]]-Table13456578910111213192021222381012131516[[#This Row],[مدين]]-Table13456578910111213192021222381012131516[[#This Row],[الاستقطاع + الخصم ]]</f>
        <v>268650</v>
      </c>
    </row>
    <row r="72" ht="28.5" customHeight="1" spans="1:7">
      <c r="A72" s="87" t="s">
        <v>1167</v>
      </c>
      <c r="B72" s="87"/>
      <c r="C72" s="87"/>
      <c r="D72" s="88">
        <f>SUBTOTAL(109,Table13456578910111213192021222381012131516[دائن ])</f>
        <v>268650</v>
      </c>
      <c r="E72" s="88">
        <f>SUBTOTAL(109,Table13456578910111213192021222381012131516[مدين])</f>
        <v>0</v>
      </c>
      <c r="F72" s="88">
        <f>SUBTOTAL(109,Table13456578910111213192021222381012131516[الاستقطاع + الخصم ])</f>
        <v>0</v>
      </c>
      <c r="G72" s="88">
        <f>Table13456578910111213192021222381012131516[[#Totals],[دائن ]]-Table13456578910111213192021222381012131516[[#Totals],[مدين]]-Table13456578910111213192021222381012131516[[#Totals],[الاستقطاع + الخصم ]]</f>
        <v>268650</v>
      </c>
    </row>
  </sheetData>
  <conditionalFormatting sqref="G10">
    <cfRule type="cellIs" dxfId="2" priority="11" operator="greaterThan">
      <formula>" EGP 100"</formula>
    </cfRule>
  </conditionalFormatting>
  <conditionalFormatting sqref="G10:G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F1" location="'Home page'!A1" display="Home page'"/>
  </hyperlinks>
  <pageMargins left="0.7" right="0.7" top="0.75" bottom="0.75" header="0.3" footer="0.3"/>
  <pageSetup paperSize="1" scale="33" orientation="portrait"/>
  <headerFooter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G72"/>
  <sheetViews>
    <sheetView view="pageBreakPreview" zoomScale="60" zoomScaleNormal="60" workbookViewId="0">
      <selection activeCell="D16" sqref="D16"/>
    </sheetView>
  </sheetViews>
  <sheetFormatPr defaultColWidth="8.95238095238095" defaultRowHeight="15" outlineLevelCol="6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5" width="34.8190476190476" customWidth="1"/>
    <col min="6" max="6" width="37.5142857142857" customWidth="1"/>
    <col min="7" max="7" width="32.6095238095238" customWidth="1"/>
  </cols>
  <sheetData>
    <row r="1" ht="28.5" customHeight="1" spans="1:6">
      <c r="A1" s="52"/>
      <c r="B1" s="53"/>
      <c r="C1" s="54" t="s">
        <v>1333</v>
      </c>
      <c r="D1" s="55" t="s">
        <v>91</v>
      </c>
      <c r="E1" s="56"/>
      <c r="F1" s="94"/>
    </row>
    <row r="2" ht="28.5" customHeight="1" spans="1:6">
      <c r="A2" s="58"/>
      <c r="B2" s="59"/>
      <c r="C2" s="60"/>
      <c r="D2" s="61"/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/>
      <c r="D4" s="61"/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6">
      <c r="A8" s="63" t="str">
        <f>IF(A1=0,"مطابق","غير مطابق")</f>
        <v>مطابق</v>
      </c>
      <c r="B8" s="59"/>
      <c r="C8" s="67">
        <f>SUM(Table134565789101112131920212223810121315[دائن ])</f>
        <v>144000</v>
      </c>
      <c r="D8" s="95">
        <f>SUM(Table134565789101112131920212223810121315[مدين])</f>
        <v>0</v>
      </c>
      <c r="E8" s="95">
        <f>SUM(Table134565789101112131920212223810121315[الاستقطاع + الخصم ])</f>
        <v>0</v>
      </c>
      <c r="F8" s="96">
        <f>Table134565789101112131920212223810121315[[#Totals],[الرصيد]]</f>
        <v>144000</v>
      </c>
    </row>
    <row r="9" ht="28.5" customHeight="1" spans="1:7">
      <c r="A9" s="68" t="s">
        <v>7</v>
      </c>
      <c r="B9" s="69" t="s">
        <v>11</v>
      </c>
      <c r="C9" s="70" t="s">
        <v>1335</v>
      </c>
      <c r="D9" s="71" t="s">
        <v>1336</v>
      </c>
      <c r="E9" s="71" t="s">
        <v>1190</v>
      </c>
      <c r="F9" s="72" t="s">
        <v>925</v>
      </c>
      <c r="G9" s="73" t="s">
        <v>926</v>
      </c>
    </row>
    <row r="10" ht="28.5" customHeight="1" spans="1:7">
      <c r="A10" s="74"/>
      <c r="B10" s="75"/>
      <c r="C10" s="76"/>
      <c r="D10" s="77"/>
      <c r="E10" s="78"/>
      <c r="F10" s="76"/>
      <c r="G10" s="79">
        <f>Table134565789101112131920212223810121315[[#This Row],[دائن ]]-Table134565789101112131920212223810121315[[#This Row],[الاستقطاع + الخصم ]]-Table134565789101112131920212223810121315[[#This Row],[مدين]]</f>
        <v>0</v>
      </c>
    </row>
    <row r="11" ht="28.5" customHeight="1" spans="1:7">
      <c r="A11" s="74">
        <v>45736</v>
      </c>
      <c r="B11" s="75" t="s">
        <v>1337</v>
      </c>
      <c r="C11" s="76"/>
      <c r="D11" s="78">
        <v>1000</v>
      </c>
      <c r="E11" s="78"/>
      <c r="F11" s="76"/>
      <c r="G11" s="79">
        <f>G10+Table134565789101112131920212223810121315[[#This Row],[دائن ]]-Table134565789101112131920212223810121315[[#This Row],[مدين]]-Table134565789101112131920212223810121315[[#This Row],[الاستقطاع + الخصم ]]</f>
        <v>1000</v>
      </c>
    </row>
    <row r="12" ht="28.5" customHeight="1" spans="1:7">
      <c r="A12" s="74">
        <v>45728</v>
      </c>
      <c r="B12" s="75" t="s">
        <v>1337</v>
      </c>
      <c r="C12" s="76"/>
      <c r="D12" s="78">
        <v>28000</v>
      </c>
      <c r="E12" s="78"/>
      <c r="F12" s="76"/>
      <c r="G12" s="79">
        <f>G11+Table134565789101112131920212223810121315[[#This Row],[دائن ]]-Table134565789101112131920212223810121315[[#This Row],[مدين]]-Table134565789101112131920212223810121315[[#This Row],[الاستقطاع + الخصم ]]</f>
        <v>29000</v>
      </c>
    </row>
    <row r="13" ht="28.5" customHeight="1" spans="1:7">
      <c r="A13" s="74">
        <v>45723</v>
      </c>
      <c r="B13" s="75" t="s">
        <v>1337</v>
      </c>
      <c r="C13" s="76"/>
      <c r="D13" s="78">
        <v>20000</v>
      </c>
      <c r="E13" s="78"/>
      <c r="F13" s="76"/>
      <c r="G13" s="79">
        <f>G12+Table134565789101112131920212223810121315[[#This Row],[دائن ]]-Table134565789101112131920212223810121315[[#This Row],[مدين]]-Table134565789101112131920212223810121315[[#This Row],[الاستقطاع + الخصم ]]</f>
        <v>49000</v>
      </c>
    </row>
    <row r="14" ht="28.5" customHeight="1" spans="1:7">
      <c r="A14" s="74">
        <v>45714</v>
      </c>
      <c r="B14" s="75" t="s">
        <v>1337</v>
      </c>
      <c r="C14" s="76"/>
      <c r="D14" s="78">
        <v>15000</v>
      </c>
      <c r="E14" s="78"/>
      <c r="F14" s="76"/>
      <c r="G14" s="79">
        <f>G13+Table134565789101112131920212223810121315[[#This Row],[دائن ]]-Table134565789101112131920212223810121315[[#This Row],[مدين]]-Table134565789101112131920212223810121315[[#This Row],[الاستقطاع + الخصم ]]</f>
        <v>64000</v>
      </c>
    </row>
    <row r="15" ht="28.5" customHeight="1" spans="1:7">
      <c r="A15" s="74">
        <v>45689</v>
      </c>
      <c r="B15" s="75" t="s">
        <v>1337</v>
      </c>
      <c r="C15" s="76"/>
      <c r="D15" s="78">
        <v>70000</v>
      </c>
      <c r="E15" s="78"/>
      <c r="F15" s="76"/>
      <c r="G15" s="79">
        <f>G14+Table134565789101112131920212223810121315[[#This Row],[دائن ]]-Table134565789101112131920212223810121315[[#This Row],[مدين]]-Table134565789101112131920212223810121315[[#This Row],[الاستقطاع + الخصم ]]</f>
        <v>134000</v>
      </c>
    </row>
    <row r="16" ht="28.5" customHeight="1" spans="1:7">
      <c r="A16" s="74">
        <v>45735</v>
      </c>
      <c r="B16" s="75" t="s">
        <v>1337</v>
      </c>
      <c r="C16" s="76"/>
      <c r="D16" s="78">
        <v>10000</v>
      </c>
      <c r="E16" s="78"/>
      <c r="F16" s="76"/>
      <c r="G16" s="79">
        <f>G15+Table134565789101112131920212223810121315[[#This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17" ht="28.5" customHeight="1" spans="1:7">
      <c r="A17" s="74"/>
      <c r="B17" s="75"/>
      <c r="C17" s="76"/>
      <c r="D17" s="78"/>
      <c r="E17" s="78"/>
      <c r="F17" s="76"/>
      <c r="G17" s="79">
        <f>G16+Table134565789101112131920212223810121315[[#This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18" ht="28.5" customHeight="1" spans="1:7">
      <c r="A18" s="74"/>
      <c r="B18" s="75"/>
      <c r="C18" s="76"/>
      <c r="D18" s="78"/>
      <c r="E18" s="78"/>
      <c r="F18" s="76"/>
      <c r="G18" s="79">
        <f>G17+Table134565789101112131920212223810121315[[#This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19" ht="28.5" customHeight="1" spans="1:7">
      <c r="A19" s="74"/>
      <c r="B19" s="75"/>
      <c r="C19" s="76"/>
      <c r="D19" s="78"/>
      <c r="E19" s="78"/>
      <c r="F19" s="76"/>
      <c r="G19" s="79">
        <f>G18+Table134565789101112131920212223810121315[[#This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0" ht="28.5" customHeight="1" spans="1:7">
      <c r="A20" s="74"/>
      <c r="B20" s="75"/>
      <c r="C20" s="76"/>
      <c r="D20" s="78"/>
      <c r="E20" s="78"/>
      <c r="F20" s="76"/>
      <c r="G20" s="79">
        <f>G19+Table134565789101112131920212223810121315[[#This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1" ht="28.5" customHeight="1" spans="1:7">
      <c r="A21" s="74"/>
      <c r="B21" s="75"/>
      <c r="C21" s="76"/>
      <c r="D21" s="78"/>
      <c r="E21" s="78"/>
      <c r="F21" s="76"/>
      <c r="G21" s="79">
        <f>G20+Table134565789101112131920212223810121315[[#This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2" ht="28.5" customHeight="1" spans="1:7">
      <c r="A22" s="74"/>
      <c r="B22" s="75"/>
      <c r="C22" s="76"/>
      <c r="D22" s="78"/>
      <c r="E22" s="78"/>
      <c r="F22" s="76"/>
      <c r="G22" s="79">
        <f>G21+Table134565789101112131920212223810121315[[#This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3" ht="28.5" customHeight="1" spans="1:7">
      <c r="A23" s="74"/>
      <c r="B23" s="75"/>
      <c r="C23" s="76"/>
      <c r="D23" s="78"/>
      <c r="E23" s="78"/>
      <c r="F23" s="76"/>
      <c r="G23" s="79">
        <f>G22+Table134565789101112131920212223810121315[[#This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4" ht="28.5" customHeight="1" spans="1:7">
      <c r="A24" s="74"/>
      <c r="B24" s="75"/>
      <c r="C24" s="76"/>
      <c r="D24" s="78"/>
      <c r="E24" s="78"/>
      <c r="F24" s="76"/>
      <c r="G24" s="79">
        <f>G23+Table134565789101112131920212223810121315[[#This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5" ht="28.5" customHeight="1" spans="1:7">
      <c r="A25" s="74"/>
      <c r="B25" s="75"/>
      <c r="C25" s="76"/>
      <c r="D25" s="78"/>
      <c r="E25" s="78"/>
      <c r="F25" s="76"/>
      <c r="G25" s="79">
        <f>G24+Table134565789101112131920212223810121315[[#This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6" ht="28.5" customHeight="1" spans="1:7">
      <c r="A26" s="74"/>
      <c r="B26" s="75"/>
      <c r="C26" s="76"/>
      <c r="D26" s="78"/>
      <c r="E26" s="78"/>
      <c r="F26" s="76"/>
      <c r="G26" s="79">
        <f>G25+Table134565789101112131920212223810121315[[#This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7" ht="28.5" customHeight="1" spans="1:7">
      <c r="A27" s="74"/>
      <c r="B27" s="75"/>
      <c r="C27" s="76"/>
      <c r="D27" s="78"/>
      <c r="E27" s="78"/>
      <c r="F27" s="76"/>
      <c r="G27" s="79">
        <f>G26+Table134565789101112131920212223810121315[[#This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8" ht="28.5" customHeight="1" spans="1:7">
      <c r="A28" s="74"/>
      <c r="B28" s="75"/>
      <c r="C28" s="76"/>
      <c r="D28" s="78"/>
      <c r="E28" s="78"/>
      <c r="F28" s="76"/>
      <c r="G28" s="79">
        <f>G27+Table134565789101112131920212223810121315[[#This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29" ht="28.5" customHeight="1" spans="1:7">
      <c r="A29" s="74"/>
      <c r="B29" s="75"/>
      <c r="C29" s="76"/>
      <c r="D29" s="78"/>
      <c r="E29" s="78"/>
      <c r="F29" s="76"/>
      <c r="G29" s="79">
        <f>G28+Table134565789101112131920212223810121315[[#This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0" ht="28.5" customHeight="1" spans="1:7">
      <c r="A30" s="74"/>
      <c r="B30" s="75"/>
      <c r="C30" s="76"/>
      <c r="D30" s="78"/>
      <c r="E30" s="78"/>
      <c r="F30" s="76"/>
      <c r="G30" s="79">
        <f>G29+Table134565789101112131920212223810121315[[#This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1" ht="28.5" customHeight="1" spans="1:7">
      <c r="A31" s="74"/>
      <c r="B31" s="75"/>
      <c r="C31" s="76"/>
      <c r="D31" s="78"/>
      <c r="E31" s="78"/>
      <c r="F31" s="76"/>
      <c r="G31" s="79">
        <f>G30+Table134565789101112131920212223810121315[[#This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2" ht="28.5" customHeight="1" spans="1:7">
      <c r="A32" s="74"/>
      <c r="B32" s="75"/>
      <c r="C32" s="76"/>
      <c r="D32" s="78"/>
      <c r="E32" s="78"/>
      <c r="F32" s="76"/>
      <c r="G32" s="79">
        <f>G31+Table134565789101112131920212223810121315[[#This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3" ht="28.5" customHeight="1" spans="1:7">
      <c r="A33" s="74"/>
      <c r="B33" s="75"/>
      <c r="C33" s="76"/>
      <c r="D33" s="78"/>
      <c r="E33" s="78"/>
      <c r="F33" s="76"/>
      <c r="G33" s="79">
        <f>G32+Table134565789101112131920212223810121315[[#This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4" ht="28.5" customHeight="1" spans="1:7">
      <c r="A34" s="74"/>
      <c r="B34" s="75"/>
      <c r="C34" s="76"/>
      <c r="D34" s="78"/>
      <c r="E34" s="78"/>
      <c r="F34" s="76"/>
      <c r="G34" s="79">
        <f>G33+Table134565789101112131920212223810121315[[#This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5" ht="28.5" customHeight="1" spans="1:7">
      <c r="A35" s="74"/>
      <c r="B35" s="75"/>
      <c r="C35" s="76"/>
      <c r="D35" s="78"/>
      <c r="E35" s="78"/>
      <c r="F35" s="76"/>
      <c r="G35" s="79">
        <f>G34+Table134565789101112131920212223810121315[[#This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6" ht="28.5" customHeight="1" spans="1:7">
      <c r="A36" s="74"/>
      <c r="B36" s="75"/>
      <c r="C36" s="76"/>
      <c r="D36" s="78"/>
      <c r="E36" s="78"/>
      <c r="F36" s="76"/>
      <c r="G36" s="79">
        <f>G35+Table134565789101112131920212223810121315[[#This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7" ht="28.5" customHeight="1" spans="1:7">
      <c r="A37" s="74"/>
      <c r="B37" s="75"/>
      <c r="C37" s="76"/>
      <c r="D37" s="78"/>
      <c r="E37" s="78"/>
      <c r="F37" s="76"/>
      <c r="G37" s="79">
        <f>G36+Table134565789101112131920212223810121315[[#This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8" ht="28.5" customHeight="1" spans="1:7">
      <c r="A38" s="74"/>
      <c r="B38" s="75"/>
      <c r="C38" s="76"/>
      <c r="D38" s="78"/>
      <c r="E38" s="78"/>
      <c r="F38" s="76"/>
      <c r="G38" s="79">
        <f>G37+Table134565789101112131920212223810121315[[#This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39" ht="28.5" customHeight="1" spans="1:7">
      <c r="A39" s="74"/>
      <c r="B39" s="75"/>
      <c r="C39" s="76"/>
      <c r="D39" s="78"/>
      <c r="E39" s="78"/>
      <c r="F39" s="76"/>
      <c r="G39" s="79">
        <f>G38+Table134565789101112131920212223810121315[[#This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0" ht="28.5" customHeight="1" spans="1:7">
      <c r="A40" s="74"/>
      <c r="B40" s="75"/>
      <c r="C40" s="76"/>
      <c r="D40" s="78"/>
      <c r="E40" s="78"/>
      <c r="F40" s="76"/>
      <c r="G40" s="79">
        <f>G39+Table134565789101112131920212223810121315[[#This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1" ht="28.5" customHeight="1" spans="1:7">
      <c r="A41" s="74"/>
      <c r="B41" s="75"/>
      <c r="C41" s="76"/>
      <c r="D41" s="78"/>
      <c r="E41" s="78"/>
      <c r="F41" s="76"/>
      <c r="G41" s="79">
        <f>G40+Table134565789101112131920212223810121315[[#This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2" ht="28.5" customHeight="1" spans="1:7">
      <c r="A42" s="74"/>
      <c r="B42" s="75"/>
      <c r="C42" s="76"/>
      <c r="D42" s="78"/>
      <c r="E42" s="78"/>
      <c r="F42" s="76"/>
      <c r="G42" s="79">
        <f>G41+Table134565789101112131920212223810121315[[#This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3" ht="28.5" customHeight="1" spans="1:7">
      <c r="A43" s="74"/>
      <c r="B43" s="75"/>
      <c r="C43" s="76"/>
      <c r="D43" s="78"/>
      <c r="E43" s="78"/>
      <c r="F43" s="76"/>
      <c r="G43" s="79">
        <f>G42+Table134565789101112131920212223810121315[[#This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4" ht="28.5" customHeight="1" spans="1:7">
      <c r="A44" s="74"/>
      <c r="B44" s="75"/>
      <c r="C44" s="76"/>
      <c r="D44" s="78"/>
      <c r="E44" s="78"/>
      <c r="F44" s="76"/>
      <c r="G44" s="79">
        <f>G43+Table134565789101112131920212223810121315[[#This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5" ht="28.5" customHeight="1" spans="1:7">
      <c r="A45" s="74"/>
      <c r="B45" s="75"/>
      <c r="C45" s="76"/>
      <c r="D45" s="78"/>
      <c r="E45" s="78"/>
      <c r="F45" s="76"/>
      <c r="G45" s="79">
        <f>G44+Table134565789101112131920212223810121315[[#This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6" ht="28.5" customHeight="1" spans="1:7">
      <c r="A46" s="74"/>
      <c r="B46" s="75"/>
      <c r="C46" s="76"/>
      <c r="D46" s="78"/>
      <c r="E46" s="78"/>
      <c r="F46" s="76"/>
      <c r="G46" s="79">
        <f>G45+Table134565789101112131920212223810121315[[#This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7" ht="28.5" customHeight="1" spans="1:7">
      <c r="A47" s="74"/>
      <c r="B47" s="75"/>
      <c r="C47" s="76"/>
      <c r="D47" s="78"/>
      <c r="E47" s="78"/>
      <c r="F47" s="76"/>
      <c r="G47" s="79">
        <f>G46+Table134565789101112131920212223810121315[[#This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8" ht="28.5" customHeight="1" spans="1:7">
      <c r="A48" s="74"/>
      <c r="B48" s="75"/>
      <c r="C48" s="76"/>
      <c r="D48" s="78"/>
      <c r="E48" s="78"/>
      <c r="F48" s="76"/>
      <c r="G48" s="79">
        <f>G47+Table134565789101112131920212223810121315[[#This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49" ht="28.5" customHeight="1" spans="1:7">
      <c r="A49" s="74"/>
      <c r="B49" s="75"/>
      <c r="C49" s="76"/>
      <c r="D49" s="78"/>
      <c r="E49" s="78"/>
      <c r="F49" s="76"/>
      <c r="G49" s="79">
        <f>G48+Table134565789101112131920212223810121315[[#This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0" ht="28.5" customHeight="1" spans="1:7">
      <c r="A50" s="74"/>
      <c r="B50" s="75"/>
      <c r="C50" s="76"/>
      <c r="D50" s="78"/>
      <c r="E50" s="78"/>
      <c r="F50" s="76"/>
      <c r="G50" s="79">
        <f>G49+Table134565789101112131920212223810121315[[#This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1" ht="28.5" customHeight="1" spans="1:7">
      <c r="A51" s="74"/>
      <c r="B51" s="75"/>
      <c r="C51" s="76"/>
      <c r="D51" s="78"/>
      <c r="E51" s="78"/>
      <c r="F51" s="76"/>
      <c r="G51" s="79">
        <f>G50+Table134565789101112131920212223810121315[[#This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2" ht="28.5" customHeight="1" spans="1:7">
      <c r="A52" s="74"/>
      <c r="B52" s="75"/>
      <c r="C52" s="76"/>
      <c r="D52" s="78"/>
      <c r="E52" s="78"/>
      <c r="F52" s="76"/>
      <c r="G52" s="79">
        <f>G51+Table134565789101112131920212223810121315[[#This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3" ht="28.5" customHeight="1" spans="1:7">
      <c r="A53" s="74"/>
      <c r="B53" s="75"/>
      <c r="C53" s="76"/>
      <c r="D53" s="78"/>
      <c r="E53" s="78"/>
      <c r="F53" s="76"/>
      <c r="G53" s="79">
        <f>G52+Table134565789101112131920212223810121315[[#This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4" ht="28.5" customHeight="1" spans="1:7">
      <c r="A54" s="74"/>
      <c r="B54" s="75"/>
      <c r="C54" s="76"/>
      <c r="D54" s="78"/>
      <c r="E54" s="78"/>
      <c r="F54" s="76"/>
      <c r="G54" s="79">
        <f>G53+Table134565789101112131920212223810121315[[#This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5" ht="28.5" customHeight="1" spans="1:7">
      <c r="A55" s="74"/>
      <c r="B55" s="75"/>
      <c r="C55" s="76"/>
      <c r="D55" s="78"/>
      <c r="E55" s="78"/>
      <c r="F55" s="76"/>
      <c r="G55" s="79">
        <f>G54+Table134565789101112131920212223810121315[[#This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6" ht="28.5" customHeight="1" spans="1:7">
      <c r="A56" s="74"/>
      <c r="B56" s="75"/>
      <c r="C56" s="76"/>
      <c r="D56" s="78"/>
      <c r="E56" s="78"/>
      <c r="F56" s="76"/>
      <c r="G56" s="79">
        <f>G55+Table134565789101112131920212223810121315[[#This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7" ht="28.5" customHeight="1" spans="1:7">
      <c r="A57" s="74"/>
      <c r="B57" s="75"/>
      <c r="C57" s="76"/>
      <c r="D57" s="78"/>
      <c r="E57" s="78"/>
      <c r="F57" s="76"/>
      <c r="G57" s="79">
        <f>G56+Table134565789101112131920212223810121315[[#This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8" ht="28.5" customHeight="1" spans="1:7">
      <c r="A58" s="74"/>
      <c r="B58" s="75"/>
      <c r="C58" s="76"/>
      <c r="D58" s="78"/>
      <c r="E58" s="78"/>
      <c r="F58" s="76"/>
      <c r="G58" s="79">
        <f>G57+Table134565789101112131920212223810121315[[#This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59" ht="28.5" customHeight="1" spans="1:7">
      <c r="A59" s="74"/>
      <c r="B59" s="75"/>
      <c r="C59" s="76"/>
      <c r="D59" s="78"/>
      <c r="E59" s="78"/>
      <c r="F59" s="76"/>
      <c r="G59" s="79">
        <f>G58+Table134565789101112131920212223810121315[[#This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0" ht="28.5" customHeight="1" spans="1:7">
      <c r="A60" s="74"/>
      <c r="B60" s="75"/>
      <c r="C60" s="76"/>
      <c r="D60" s="78"/>
      <c r="E60" s="78"/>
      <c r="F60" s="76"/>
      <c r="G60" s="79">
        <f>G59+Table134565789101112131920212223810121315[[#This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1" ht="28.5" customHeight="1" spans="1:7">
      <c r="A61" s="74"/>
      <c r="B61" s="75"/>
      <c r="C61" s="76"/>
      <c r="D61" s="78"/>
      <c r="E61" s="78"/>
      <c r="F61" s="76"/>
      <c r="G61" s="79">
        <f>G60+Table134565789101112131920212223810121315[[#This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2" ht="28.5" customHeight="1" spans="1:7">
      <c r="A62" s="74"/>
      <c r="B62" s="75"/>
      <c r="C62" s="76"/>
      <c r="D62" s="78"/>
      <c r="E62" s="78"/>
      <c r="F62" s="76"/>
      <c r="G62" s="79">
        <f>G61+Table134565789101112131920212223810121315[[#This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3" ht="28.5" customHeight="1" spans="1:7">
      <c r="A63" s="74"/>
      <c r="B63" s="75"/>
      <c r="C63" s="76"/>
      <c r="D63" s="78"/>
      <c r="E63" s="78"/>
      <c r="F63" s="76"/>
      <c r="G63" s="79">
        <f>G62+Table134565789101112131920212223810121315[[#This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4" ht="28.5" customHeight="1" spans="1:7">
      <c r="A64" s="74"/>
      <c r="B64" s="75"/>
      <c r="C64" s="76"/>
      <c r="D64" s="78"/>
      <c r="E64" s="78"/>
      <c r="F64" s="76"/>
      <c r="G64" s="79">
        <f>G63+Table134565789101112131920212223810121315[[#This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5" ht="28.5" customHeight="1" spans="1:7">
      <c r="A65" s="74"/>
      <c r="B65" s="75"/>
      <c r="C65" s="76"/>
      <c r="D65" s="78"/>
      <c r="E65" s="78"/>
      <c r="F65" s="76"/>
      <c r="G65" s="79">
        <f>G64+Table134565789101112131920212223810121315[[#This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6" ht="28.5" customHeight="1" spans="1:7">
      <c r="A66" s="74"/>
      <c r="B66" s="75"/>
      <c r="C66" s="76"/>
      <c r="D66" s="78"/>
      <c r="E66" s="78"/>
      <c r="F66" s="76"/>
      <c r="G66" s="79">
        <f>G65+Table134565789101112131920212223810121315[[#This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7" ht="28.5" customHeight="1" spans="1:7">
      <c r="A67" s="74"/>
      <c r="B67" s="75"/>
      <c r="C67" s="76"/>
      <c r="D67" s="78"/>
      <c r="E67" s="78"/>
      <c r="F67" s="76"/>
      <c r="G67" s="79">
        <f>G66+Table134565789101112131920212223810121315[[#This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8" ht="28.5" customHeight="1" spans="1:7">
      <c r="A68" s="74"/>
      <c r="B68" s="75"/>
      <c r="C68" s="76"/>
      <c r="D68" s="78"/>
      <c r="E68" s="78"/>
      <c r="F68" s="76"/>
      <c r="G68" s="79">
        <f>G67+Table134565789101112131920212223810121315[[#This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69" ht="28.5" customHeight="1" spans="1:7">
      <c r="A69" s="74"/>
      <c r="B69" s="75"/>
      <c r="C69" s="76"/>
      <c r="D69" s="78"/>
      <c r="E69" s="78"/>
      <c r="F69" s="76"/>
      <c r="G69" s="79">
        <f>G68+Table134565789101112131920212223810121315[[#This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70" ht="29.25" customHeight="1" spans="1:7">
      <c r="A70" s="80"/>
      <c r="B70" s="81"/>
      <c r="C70" s="82"/>
      <c r="D70" s="83"/>
      <c r="E70" s="83"/>
      <c r="F70" s="76"/>
      <c r="G70" s="79">
        <f>G69+Table134565789101112131920212223810121315[[#This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71" ht="29.25" customHeight="1" spans="1:7">
      <c r="A71" s="84"/>
      <c r="B71" s="84"/>
      <c r="C71" s="85"/>
      <c r="D71" s="86"/>
      <c r="E71" s="86"/>
      <c r="F71" s="86"/>
      <c r="G71" s="79">
        <f>G70+Table134565789101112131920212223810121315[[#This Row],[دائن ]]-Table134565789101112131920212223810121315[[#This Row],[مدين]]-Table134565789101112131920212223810121315[[#This Row],[الاستقطاع + الخصم ]]</f>
        <v>144000</v>
      </c>
    </row>
    <row r="72" ht="28.5" customHeight="1" spans="1:7">
      <c r="A72" s="87" t="s">
        <v>1167</v>
      </c>
      <c r="B72" s="87"/>
      <c r="C72" s="87"/>
      <c r="D72" s="88">
        <f>SUBTOTAL(109,Table134565789101112131920212223810121315[دائن ])</f>
        <v>144000</v>
      </c>
      <c r="E72" s="88">
        <f>SUBTOTAL(109,Table134565789101112131920212223810121315[مدين])</f>
        <v>0</v>
      </c>
      <c r="F72" s="88">
        <f>SUBTOTAL(109,Table134565789101112131920212223810121315[الاستقطاع + الخصم ])</f>
        <v>0</v>
      </c>
      <c r="G72" s="88">
        <f>Table134565789101112131920212223810121315[[#Totals],[دائن ]]-Table134565789101112131920212223810121315[[#Totals],[مدين]]-Table134565789101112131920212223810121315[[#Totals],[الاستقطاع + الخصم ]]</f>
        <v>144000</v>
      </c>
    </row>
  </sheetData>
  <conditionalFormatting sqref="G10">
    <cfRule type="cellIs" dxfId="2" priority="11" operator="greaterThan">
      <formula>" EGP 100"</formula>
    </cfRule>
  </conditionalFormatting>
  <conditionalFormatting sqref="G10:G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pageMargins left="0.7" right="0.7" top="0.75" bottom="0.75" header="0.3" footer="0.3"/>
  <pageSetup paperSize="1" scale="32" orientation="portrait"/>
  <headerFooter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G72"/>
  <sheetViews>
    <sheetView zoomScale="60" zoomScaleNormal="60" topLeftCell="A2" workbookViewId="0">
      <selection activeCell="F1" sqref="F1"/>
    </sheetView>
  </sheetViews>
  <sheetFormatPr defaultColWidth="8.95238095238095" defaultRowHeight="15" outlineLevelCol="6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5" width="34.8190476190476" customWidth="1"/>
    <col min="6" max="6" width="37.5142857142857" customWidth="1"/>
    <col min="7" max="7" width="35.8" customWidth="1"/>
  </cols>
  <sheetData>
    <row r="1" ht="28.5" customHeight="1" spans="1:6">
      <c r="A1" s="52"/>
      <c r="B1" s="53"/>
      <c r="C1" s="54" t="s">
        <v>1333</v>
      </c>
      <c r="D1" s="55" t="s">
        <v>633</v>
      </c>
      <c r="E1" s="56"/>
      <c r="F1" s="463" t="s">
        <v>1338</v>
      </c>
    </row>
    <row r="2" ht="28.5" customHeight="1" spans="1:6">
      <c r="A2" s="58"/>
      <c r="B2" s="59"/>
      <c r="C2" s="60"/>
      <c r="D2" s="61"/>
      <c r="E2" s="59"/>
      <c r="F2" s="62"/>
    </row>
    <row r="3" ht="28.5" customHeight="1" spans="1:6">
      <c r="A3" s="63"/>
      <c r="B3" s="61"/>
      <c r="C3" s="60" t="s">
        <v>1238</v>
      </c>
      <c r="D3" s="61"/>
      <c r="E3" s="89"/>
      <c r="F3" s="62"/>
    </row>
    <row r="4" ht="28.5" customHeight="1" spans="1:6">
      <c r="A4" s="63"/>
      <c r="B4" s="61"/>
      <c r="C4" s="60"/>
      <c r="D4" s="89"/>
      <c r="E4" s="61"/>
      <c r="F4" s="62"/>
    </row>
    <row r="5" ht="28.5" customHeight="1" spans="1:6">
      <c r="A5" s="63"/>
      <c r="B5" s="61">
        <f>(100+75)*200</f>
        <v>35000</v>
      </c>
      <c r="C5" s="60"/>
      <c r="D5" s="61"/>
      <c r="E5" s="61"/>
      <c r="F5" s="62"/>
    </row>
    <row r="6" ht="28.5" customHeight="1" spans="1:6">
      <c r="A6" s="90"/>
      <c r="B6" s="91">
        <f>35000/200</f>
        <v>175</v>
      </c>
      <c r="C6" s="92"/>
      <c r="D6" s="93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7">
      <c r="A8" s="63" t="str">
        <f>IF(A1=0,"مطابق","غير مطابق")</f>
        <v>مطابق</v>
      </c>
      <c r="B8" s="59"/>
      <c r="C8" s="60"/>
      <c r="D8" s="67">
        <f>SUM(Table13456578910111213192021222381012131533[مدين])</f>
        <v>35000</v>
      </c>
      <c r="E8" s="67">
        <f>SUM(Table13456578910111213192021222381012131533[دائن ])</f>
        <v>200</v>
      </c>
      <c r="F8" s="67">
        <f>SUM(Table13456578910111213192021222381012131533[مصاريف])</f>
        <v>29900</v>
      </c>
      <c r="G8" s="67">
        <f>D8-E8</f>
        <v>34800</v>
      </c>
    </row>
    <row r="9" ht="28.5" customHeight="1" spans="1:7">
      <c r="A9" s="68" t="s">
        <v>7</v>
      </c>
      <c r="B9" s="69" t="s">
        <v>11</v>
      </c>
      <c r="C9" s="70" t="s">
        <v>1335</v>
      </c>
      <c r="D9" s="71" t="s">
        <v>1190</v>
      </c>
      <c r="E9" s="71" t="s">
        <v>1336</v>
      </c>
      <c r="F9" s="72" t="s">
        <v>396</v>
      </c>
      <c r="G9" s="73" t="s">
        <v>926</v>
      </c>
    </row>
    <row r="10" ht="28.5" customHeight="1" spans="1:7">
      <c r="A10" s="74">
        <v>45767</v>
      </c>
      <c r="B10" s="75" t="s">
        <v>1337</v>
      </c>
      <c r="C10" s="76" t="s">
        <v>953</v>
      </c>
      <c r="D10" s="78">
        <v>35000</v>
      </c>
      <c r="E10" s="78"/>
      <c r="F10" s="76"/>
      <c r="G10" s="79">
        <f>Table13456578910111213192021222381012131533[[#This Row],[مدين]]-Table13456578910111213192021222381012131533[[#This Row],[مصاريف]]-Table13456578910111213192021222381012131533[[#This Row],[دائن ]]</f>
        <v>35000</v>
      </c>
    </row>
    <row r="11" ht="28.5" customHeight="1" spans="1:7">
      <c r="A11" s="74">
        <v>45788</v>
      </c>
      <c r="B11" s="75"/>
      <c r="C11" s="76"/>
      <c r="D11" s="78"/>
      <c r="E11" s="78">
        <v>200</v>
      </c>
      <c r="F11" s="76"/>
      <c r="G11" s="79">
        <f>G10+Table13456578910111213192021222381012131533[[#This Row],[مدين]]-Table13456578910111213192021222381012131533[[#This Row],[دائن ]]-Table13456578910111213192021222381012131533[[#This Row],[مصاريف]]</f>
        <v>34800</v>
      </c>
    </row>
    <row r="12" ht="28.5" customHeight="1" spans="1:7">
      <c r="A12" s="74"/>
      <c r="B12" s="75"/>
      <c r="C12" s="76"/>
      <c r="D12" s="78"/>
      <c r="E12" s="78"/>
      <c r="F12" s="76">
        <v>3100</v>
      </c>
      <c r="G12" s="79">
        <f>G11+Table13456578910111213192021222381012131533[[#This Row],[مدين]]-Table13456578910111213192021222381012131533[[#This Row],[دائن ]]-Table13456578910111213192021222381012131533[[#This Row],[مصاريف]]</f>
        <v>31700</v>
      </c>
    </row>
    <row r="13" ht="28.5" customHeight="1" spans="1:7">
      <c r="A13" s="74"/>
      <c r="B13" s="75"/>
      <c r="C13" s="76"/>
      <c r="D13" s="78"/>
      <c r="E13" s="78"/>
      <c r="F13" s="76">
        <v>300</v>
      </c>
      <c r="G13" s="79">
        <f>G12+Table13456578910111213192021222381012131533[[#This Row],[مدين]]-Table13456578910111213192021222381012131533[[#This Row],[دائن ]]-Table13456578910111213192021222381012131533[[#This Row],[مصاريف]]</f>
        <v>31400</v>
      </c>
    </row>
    <row r="14" ht="28.5" customHeight="1" spans="1:7">
      <c r="A14" s="74"/>
      <c r="B14" s="75"/>
      <c r="C14" s="76"/>
      <c r="D14" s="78"/>
      <c r="E14" s="78"/>
      <c r="F14" s="76">
        <v>26500</v>
      </c>
      <c r="G14" s="79">
        <f>G13+Table13456578910111213192021222381012131533[[#This Row],[مدين]]-Table13456578910111213192021222381012131533[[#This Row],[دائن ]]-Table13456578910111213192021222381012131533[[#This Row],[مصاريف]]</f>
        <v>4900</v>
      </c>
    </row>
    <row r="15" ht="28.5" customHeight="1" spans="1:7">
      <c r="A15" s="74"/>
      <c r="B15" s="75"/>
      <c r="C15" s="76"/>
      <c r="D15" s="78"/>
      <c r="E15" s="78"/>
      <c r="F15" s="76"/>
      <c r="G15" s="79">
        <f>G14+Table13456578910111213192021222381012131533[[#This Row],[مدين]]-Table13456578910111213192021222381012131533[[#This Row],[دائن ]]-Table13456578910111213192021222381012131533[[#This Row],[مصاريف]]</f>
        <v>4900</v>
      </c>
    </row>
    <row r="16" ht="28.5" customHeight="1" spans="1:7">
      <c r="A16" s="74"/>
      <c r="B16" s="75"/>
      <c r="C16" s="76"/>
      <c r="D16" s="78"/>
      <c r="E16" s="78"/>
      <c r="F16" s="76"/>
      <c r="G16" s="79">
        <f>G15+Table13456578910111213192021222381012131533[[#This Row],[مدين]]-Table13456578910111213192021222381012131533[[#This Row],[دائن ]]-Table13456578910111213192021222381012131533[[#This Row],[مصاريف]]</f>
        <v>4900</v>
      </c>
    </row>
    <row r="17" ht="28.5" customHeight="1" spans="1:7">
      <c r="A17" s="74"/>
      <c r="B17" s="75"/>
      <c r="C17" s="76"/>
      <c r="D17" s="78"/>
      <c r="E17" s="78"/>
      <c r="F17" s="76"/>
      <c r="G17" s="79">
        <f>G16+Table13456578910111213192021222381012131533[[#This Row],[مدين]]-Table13456578910111213192021222381012131533[[#This Row],[دائن ]]-Table13456578910111213192021222381012131533[[#This Row],[مصاريف]]</f>
        <v>4900</v>
      </c>
    </row>
    <row r="18" ht="28.5" customHeight="1" spans="1:7">
      <c r="A18" s="74"/>
      <c r="B18" s="75"/>
      <c r="C18" s="76"/>
      <c r="D18" s="78"/>
      <c r="E18" s="78"/>
      <c r="F18" s="76"/>
      <c r="G18" s="79">
        <f>G17+Table13456578910111213192021222381012131533[[#This Row],[مدين]]-Table13456578910111213192021222381012131533[[#This Row],[دائن ]]-Table13456578910111213192021222381012131533[[#This Row],[مصاريف]]</f>
        <v>4900</v>
      </c>
    </row>
    <row r="19" ht="28.5" customHeight="1" spans="1:7">
      <c r="A19" s="74"/>
      <c r="B19" s="75"/>
      <c r="C19" s="76"/>
      <c r="D19" s="78"/>
      <c r="E19" s="78"/>
      <c r="F19" s="76"/>
      <c r="G19" s="79">
        <f>G18+Table13456578910111213192021222381012131533[[#This Row],[مدين]]-Table13456578910111213192021222381012131533[[#This Row],[دائن ]]-Table13456578910111213192021222381012131533[[#This Row],[مصاريف]]</f>
        <v>4900</v>
      </c>
    </row>
    <row r="20" ht="28.5" customHeight="1" spans="1:7">
      <c r="A20" s="74"/>
      <c r="B20" s="75"/>
      <c r="C20" s="76"/>
      <c r="D20" s="78"/>
      <c r="E20" s="78"/>
      <c r="F20" s="76"/>
      <c r="G20" s="79">
        <f>G19+Table13456578910111213192021222381012131533[[#This Row],[مدين]]-Table13456578910111213192021222381012131533[[#This Row],[دائن ]]-Table13456578910111213192021222381012131533[[#This Row],[مصاريف]]</f>
        <v>4900</v>
      </c>
    </row>
    <row r="21" ht="28.5" customHeight="1" spans="1:7">
      <c r="A21" s="74"/>
      <c r="B21" s="75"/>
      <c r="C21" s="76"/>
      <c r="D21" s="78"/>
      <c r="E21" s="78"/>
      <c r="F21" s="76"/>
      <c r="G21" s="79">
        <f>G20+Table13456578910111213192021222381012131533[[#This Row],[مدين]]-Table13456578910111213192021222381012131533[[#This Row],[دائن ]]-Table13456578910111213192021222381012131533[[#This Row],[مصاريف]]</f>
        <v>4900</v>
      </c>
    </row>
    <row r="22" ht="28.5" customHeight="1" spans="1:7">
      <c r="A22" s="74"/>
      <c r="B22" s="75"/>
      <c r="C22" s="76"/>
      <c r="D22" s="78"/>
      <c r="E22" s="78"/>
      <c r="F22" s="76"/>
      <c r="G22" s="79">
        <f>G21+Table13456578910111213192021222381012131533[[#This Row],[مدين]]-Table13456578910111213192021222381012131533[[#This Row],[دائن ]]-Table13456578910111213192021222381012131533[[#This Row],[مصاريف]]</f>
        <v>4900</v>
      </c>
    </row>
    <row r="23" ht="28.5" customHeight="1" spans="1:7">
      <c r="A23" s="74"/>
      <c r="B23" s="75"/>
      <c r="C23" s="76"/>
      <c r="D23" s="78"/>
      <c r="E23" s="78"/>
      <c r="F23" s="76"/>
      <c r="G23" s="79">
        <f>G22+Table13456578910111213192021222381012131533[[#This Row],[مدين]]-Table13456578910111213192021222381012131533[[#This Row],[دائن ]]-Table13456578910111213192021222381012131533[[#This Row],[مصاريف]]</f>
        <v>4900</v>
      </c>
    </row>
    <row r="24" ht="28.5" customHeight="1" spans="1:7">
      <c r="A24" s="74"/>
      <c r="B24" s="75"/>
      <c r="C24" s="76"/>
      <c r="D24" s="78"/>
      <c r="E24" s="78"/>
      <c r="F24" s="76"/>
      <c r="G24" s="79">
        <f>G23+Table13456578910111213192021222381012131533[[#This Row],[مدين]]-Table13456578910111213192021222381012131533[[#This Row],[دائن ]]-Table13456578910111213192021222381012131533[[#This Row],[مصاريف]]</f>
        <v>4900</v>
      </c>
    </row>
    <row r="25" ht="28.5" customHeight="1" spans="1:7">
      <c r="A25" s="74"/>
      <c r="B25" s="75"/>
      <c r="C25" s="76"/>
      <c r="D25" s="78"/>
      <c r="E25" s="78"/>
      <c r="F25" s="76"/>
      <c r="G25" s="79">
        <f>G24+Table13456578910111213192021222381012131533[[#This Row],[مدين]]-Table13456578910111213192021222381012131533[[#This Row],[دائن ]]-Table13456578910111213192021222381012131533[[#This Row],[مصاريف]]</f>
        <v>4900</v>
      </c>
    </row>
    <row r="26" ht="28.5" customHeight="1" spans="1:7">
      <c r="A26" s="74"/>
      <c r="B26" s="75"/>
      <c r="C26" s="76"/>
      <c r="D26" s="78"/>
      <c r="E26" s="78"/>
      <c r="F26" s="76"/>
      <c r="G26" s="79">
        <f>G25+Table13456578910111213192021222381012131533[[#This Row],[مدين]]-Table13456578910111213192021222381012131533[[#This Row],[دائن ]]-Table13456578910111213192021222381012131533[[#This Row],[مصاريف]]</f>
        <v>4900</v>
      </c>
    </row>
    <row r="27" ht="28.5" customHeight="1" spans="1:7">
      <c r="A27" s="74"/>
      <c r="B27" s="75"/>
      <c r="C27" s="76"/>
      <c r="D27" s="78"/>
      <c r="E27" s="78"/>
      <c r="F27" s="76"/>
      <c r="G27" s="79">
        <f>G26+Table13456578910111213192021222381012131533[[#This Row],[مدين]]-Table13456578910111213192021222381012131533[[#This Row],[دائن ]]-Table13456578910111213192021222381012131533[[#This Row],[مصاريف]]</f>
        <v>4900</v>
      </c>
    </row>
    <row r="28" ht="28.5" customHeight="1" spans="1:7">
      <c r="A28" s="74"/>
      <c r="B28" s="75"/>
      <c r="C28" s="76"/>
      <c r="D28" s="78"/>
      <c r="E28" s="78"/>
      <c r="F28" s="76"/>
      <c r="G28" s="79">
        <f>G27+Table13456578910111213192021222381012131533[[#This Row],[مدين]]-Table13456578910111213192021222381012131533[[#This Row],[دائن ]]-Table13456578910111213192021222381012131533[[#This Row],[مصاريف]]</f>
        <v>4900</v>
      </c>
    </row>
    <row r="29" ht="28.5" customHeight="1" spans="1:7">
      <c r="A29" s="74"/>
      <c r="B29" s="75"/>
      <c r="C29" s="76"/>
      <c r="D29" s="78"/>
      <c r="E29" s="78"/>
      <c r="F29" s="76"/>
      <c r="G29" s="79">
        <f>G28+Table13456578910111213192021222381012131533[[#This Row],[مدين]]-Table13456578910111213192021222381012131533[[#This Row],[دائن ]]-Table13456578910111213192021222381012131533[[#This Row],[مصاريف]]</f>
        <v>4900</v>
      </c>
    </row>
    <row r="30" ht="28.5" customHeight="1" spans="1:7">
      <c r="A30" s="74"/>
      <c r="B30" s="75"/>
      <c r="C30" s="76"/>
      <c r="D30" s="78"/>
      <c r="E30" s="78"/>
      <c r="F30" s="76"/>
      <c r="G30" s="79">
        <f>G29+Table13456578910111213192021222381012131533[[#This Row],[مدين]]-Table13456578910111213192021222381012131533[[#This Row],[دائن ]]-Table13456578910111213192021222381012131533[[#This Row],[مصاريف]]</f>
        <v>4900</v>
      </c>
    </row>
    <row r="31" ht="28.5" customHeight="1" spans="1:7">
      <c r="A31" s="74"/>
      <c r="B31" s="75"/>
      <c r="C31" s="76"/>
      <c r="D31" s="78"/>
      <c r="E31" s="78"/>
      <c r="F31" s="76"/>
      <c r="G31" s="79">
        <f>G30+Table13456578910111213192021222381012131533[[#This Row],[مدين]]-Table13456578910111213192021222381012131533[[#This Row],[دائن ]]-Table13456578910111213192021222381012131533[[#This Row],[مصاريف]]</f>
        <v>4900</v>
      </c>
    </row>
    <row r="32" ht="28.5" customHeight="1" spans="1:7">
      <c r="A32" s="74"/>
      <c r="B32" s="75"/>
      <c r="C32" s="76"/>
      <c r="D32" s="78"/>
      <c r="E32" s="78"/>
      <c r="F32" s="76"/>
      <c r="G32" s="79">
        <f>G31+Table13456578910111213192021222381012131533[[#This Row],[مدين]]-Table13456578910111213192021222381012131533[[#This Row],[دائن ]]-Table13456578910111213192021222381012131533[[#This Row],[مصاريف]]</f>
        <v>4900</v>
      </c>
    </row>
    <row r="33" ht="28.5" customHeight="1" spans="1:7">
      <c r="A33" s="74"/>
      <c r="B33" s="75"/>
      <c r="C33" s="76"/>
      <c r="D33" s="78"/>
      <c r="E33" s="78"/>
      <c r="F33" s="76"/>
      <c r="G33" s="79">
        <f>G32+Table13456578910111213192021222381012131533[[#This Row],[مدين]]-Table13456578910111213192021222381012131533[[#This Row],[دائن ]]-Table13456578910111213192021222381012131533[[#This Row],[مصاريف]]</f>
        <v>4900</v>
      </c>
    </row>
    <row r="34" ht="28.5" customHeight="1" spans="1:7">
      <c r="A34" s="74"/>
      <c r="B34" s="75"/>
      <c r="C34" s="76"/>
      <c r="D34" s="78"/>
      <c r="E34" s="78"/>
      <c r="F34" s="76"/>
      <c r="G34" s="79">
        <f>G33+Table13456578910111213192021222381012131533[[#This Row],[مدين]]-Table13456578910111213192021222381012131533[[#This Row],[دائن ]]-Table13456578910111213192021222381012131533[[#This Row],[مصاريف]]</f>
        <v>4900</v>
      </c>
    </row>
    <row r="35" ht="28.5" customHeight="1" spans="1:7">
      <c r="A35" s="74"/>
      <c r="B35" s="75"/>
      <c r="C35" s="76"/>
      <c r="D35" s="78"/>
      <c r="E35" s="78"/>
      <c r="F35" s="76"/>
      <c r="G35" s="79">
        <f>G34+Table13456578910111213192021222381012131533[[#This Row],[مدين]]-Table13456578910111213192021222381012131533[[#This Row],[دائن ]]-Table13456578910111213192021222381012131533[[#This Row],[مصاريف]]</f>
        <v>4900</v>
      </c>
    </row>
    <row r="36" ht="28.5" customHeight="1" spans="1:7">
      <c r="A36" s="74"/>
      <c r="B36" s="75"/>
      <c r="C36" s="76"/>
      <c r="D36" s="78"/>
      <c r="E36" s="78"/>
      <c r="F36" s="76"/>
      <c r="G36" s="79">
        <f>G35+Table13456578910111213192021222381012131533[[#This Row],[مدين]]-Table13456578910111213192021222381012131533[[#This Row],[دائن ]]-Table13456578910111213192021222381012131533[[#This Row],[مصاريف]]</f>
        <v>4900</v>
      </c>
    </row>
    <row r="37" ht="28.5" customHeight="1" spans="1:7">
      <c r="A37" s="74"/>
      <c r="B37" s="75"/>
      <c r="C37" s="76"/>
      <c r="D37" s="78"/>
      <c r="E37" s="78"/>
      <c r="F37" s="76"/>
      <c r="G37" s="79">
        <f>G36+Table13456578910111213192021222381012131533[[#This Row],[مدين]]-Table13456578910111213192021222381012131533[[#This Row],[دائن ]]-Table13456578910111213192021222381012131533[[#This Row],[مصاريف]]</f>
        <v>4900</v>
      </c>
    </row>
    <row r="38" ht="28.5" customHeight="1" spans="1:7">
      <c r="A38" s="74"/>
      <c r="B38" s="75"/>
      <c r="C38" s="76"/>
      <c r="D38" s="78"/>
      <c r="E38" s="78"/>
      <c r="F38" s="76"/>
      <c r="G38" s="79">
        <f>G37+Table13456578910111213192021222381012131533[[#This Row],[مدين]]-Table13456578910111213192021222381012131533[[#This Row],[دائن ]]-Table13456578910111213192021222381012131533[[#This Row],[مصاريف]]</f>
        <v>4900</v>
      </c>
    </row>
    <row r="39" ht="28.5" customHeight="1" spans="1:7">
      <c r="A39" s="74"/>
      <c r="B39" s="75"/>
      <c r="C39" s="76"/>
      <c r="D39" s="78"/>
      <c r="E39" s="78"/>
      <c r="F39" s="76"/>
      <c r="G39" s="79">
        <f>G38+Table13456578910111213192021222381012131533[[#This Row],[مدين]]-Table13456578910111213192021222381012131533[[#This Row],[دائن ]]-Table13456578910111213192021222381012131533[[#This Row],[مصاريف]]</f>
        <v>4900</v>
      </c>
    </row>
    <row r="40" ht="28.5" customHeight="1" spans="1:7">
      <c r="A40" s="74"/>
      <c r="B40" s="75"/>
      <c r="C40" s="76"/>
      <c r="D40" s="78"/>
      <c r="E40" s="78"/>
      <c r="F40" s="76"/>
      <c r="G40" s="79">
        <f>G39+Table13456578910111213192021222381012131533[[#This Row],[مدين]]-Table13456578910111213192021222381012131533[[#This Row],[دائن ]]-Table13456578910111213192021222381012131533[[#This Row],[مصاريف]]</f>
        <v>4900</v>
      </c>
    </row>
    <row r="41" ht="28.5" customHeight="1" spans="1:7">
      <c r="A41" s="74"/>
      <c r="B41" s="75"/>
      <c r="C41" s="76"/>
      <c r="D41" s="78"/>
      <c r="E41" s="78"/>
      <c r="F41" s="76"/>
      <c r="G41" s="79">
        <f>G40+Table13456578910111213192021222381012131533[[#This Row],[مدين]]-Table13456578910111213192021222381012131533[[#This Row],[دائن ]]-Table13456578910111213192021222381012131533[[#This Row],[مصاريف]]</f>
        <v>4900</v>
      </c>
    </row>
    <row r="42" ht="28.5" customHeight="1" spans="1:7">
      <c r="A42" s="74"/>
      <c r="B42" s="75"/>
      <c r="C42" s="76"/>
      <c r="D42" s="78"/>
      <c r="E42" s="78"/>
      <c r="F42" s="76"/>
      <c r="G42" s="79">
        <f>G41+Table13456578910111213192021222381012131533[[#This Row],[مدين]]-Table13456578910111213192021222381012131533[[#This Row],[دائن ]]-Table13456578910111213192021222381012131533[[#This Row],[مصاريف]]</f>
        <v>4900</v>
      </c>
    </row>
    <row r="43" ht="28.5" customHeight="1" spans="1:7">
      <c r="A43" s="74"/>
      <c r="B43" s="75"/>
      <c r="C43" s="76"/>
      <c r="D43" s="78"/>
      <c r="E43" s="78"/>
      <c r="F43" s="76"/>
      <c r="G43" s="79">
        <f>G42+Table13456578910111213192021222381012131533[[#This Row],[مدين]]-Table13456578910111213192021222381012131533[[#This Row],[دائن ]]-Table13456578910111213192021222381012131533[[#This Row],[مصاريف]]</f>
        <v>4900</v>
      </c>
    </row>
    <row r="44" ht="28.5" customHeight="1" spans="1:7">
      <c r="A44" s="74"/>
      <c r="B44" s="75"/>
      <c r="C44" s="76"/>
      <c r="D44" s="78"/>
      <c r="E44" s="78"/>
      <c r="F44" s="76"/>
      <c r="G44" s="79">
        <f>G43+Table13456578910111213192021222381012131533[[#This Row],[مدين]]-Table13456578910111213192021222381012131533[[#This Row],[دائن ]]-Table13456578910111213192021222381012131533[[#This Row],[مصاريف]]</f>
        <v>4900</v>
      </c>
    </row>
    <row r="45" ht="28.5" customHeight="1" spans="1:7">
      <c r="A45" s="74"/>
      <c r="B45" s="75"/>
      <c r="C45" s="76"/>
      <c r="D45" s="78"/>
      <c r="E45" s="78"/>
      <c r="F45" s="76"/>
      <c r="G45" s="79">
        <f>G44+Table13456578910111213192021222381012131533[[#This Row],[مدين]]-Table13456578910111213192021222381012131533[[#This Row],[دائن ]]-Table13456578910111213192021222381012131533[[#This Row],[مصاريف]]</f>
        <v>4900</v>
      </c>
    </row>
    <row r="46" ht="28.5" customHeight="1" spans="1:7">
      <c r="A46" s="74"/>
      <c r="B46" s="75"/>
      <c r="C46" s="76"/>
      <c r="D46" s="78"/>
      <c r="E46" s="78"/>
      <c r="F46" s="76"/>
      <c r="G46" s="79">
        <f>G45+Table13456578910111213192021222381012131533[[#This Row],[مدين]]-Table13456578910111213192021222381012131533[[#This Row],[دائن ]]-Table13456578910111213192021222381012131533[[#This Row],[مصاريف]]</f>
        <v>4900</v>
      </c>
    </row>
    <row r="47" ht="28.5" customHeight="1" spans="1:7">
      <c r="A47" s="74"/>
      <c r="B47" s="75"/>
      <c r="C47" s="76"/>
      <c r="D47" s="78"/>
      <c r="E47" s="78"/>
      <c r="F47" s="76"/>
      <c r="G47" s="79">
        <f>G46+Table13456578910111213192021222381012131533[[#This Row],[مدين]]-Table13456578910111213192021222381012131533[[#This Row],[دائن ]]-Table13456578910111213192021222381012131533[[#This Row],[مصاريف]]</f>
        <v>4900</v>
      </c>
    </row>
    <row r="48" ht="28.5" customHeight="1" spans="1:7">
      <c r="A48" s="74"/>
      <c r="B48" s="75"/>
      <c r="C48" s="76"/>
      <c r="D48" s="78"/>
      <c r="E48" s="78"/>
      <c r="F48" s="76"/>
      <c r="G48" s="79">
        <f>G47+Table13456578910111213192021222381012131533[[#This Row],[مدين]]-Table13456578910111213192021222381012131533[[#This Row],[دائن ]]-Table13456578910111213192021222381012131533[[#This Row],[مصاريف]]</f>
        <v>4900</v>
      </c>
    </row>
    <row r="49" ht="28.5" customHeight="1" spans="1:7">
      <c r="A49" s="74"/>
      <c r="B49" s="75"/>
      <c r="C49" s="76"/>
      <c r="D49" s="78"/>
      <c r="E49" s="78"/>
      <c r="F49" s="76"/>
      <c r="G49" s="79">
        <f>G48+Table13456578910111213192021222381012131533[[#This Row],[مدين]]-Table13456578910111213192021222381012131533[[#This Row],[دائن ]]-Table13456578910111213192021222381012131533[[#This Row],[مصاريف]]</f>
        <v>4900</v>
      </c>
    </row>
    <row r="50" ht="28.5" customHeight="1" spans="1:7">
      <c r="A50" s="74"/>
      <c r="B50" s="75"/>
      <c r="C50" s="76"/>
      <c r="D50" s="78"/>
      <c r="E50" s="78"/>
      <c r="F50" s="76"/>
      <c r="G50" s="79">
        <f>G49+Table13456578910111213192021222381012131533[[#This Row],[مدين]]-Table13456578910111213192021222381012131533[[#This Row],[دائن ]]-Table13456578910111213192021222381012131533[[#This Row],[مصاريف]]</f>
        <v>4900</v>
      </c>
    </row>
    <row r="51" ht="28.5" customHeight="1" spans="1:7">
      <c r="A51" s="74"/>
      <c r="B51" s="75"/>
      <c r="C51" s="76"/>
      <c r="D51" s="78"/>
      <c r="E51" s="78"/>
      <c r="F51" s="76"/>
      <c r="G51" s="79">
        <f>G50+Table13456578910111213192021222381012131533[[#This Row],[مدين]]-Table13456578910111213192021222381012131533[[#This Row],[دائن ]]-Table13456578910111213192021222381012131533[[#This Row],[مصاريف]]</f>
        <v>4900</v>
      </c>
    </row>
    <row r="52" ht="28.5" customHeight="1" spans="1:7">
      <c r="A52" s="74"/>
      <c r="B52" s="75"/>
      <c r="C52" s="76"/>
      <c r="D52" s="78"/>
      <c r="E52" s="78"/>
      <c r="F52" s="76"/>
      <c r="G52" s="79">
        <f>G51+Table13456578910111213192021222381012131533[[#This Row],[مدين]]-Table13456578910111213192021222381012131533[[#This Row],[دائن ]]-Table13456578910111213192021222381012131533[[#This Row],[مصاريف]]</f>
        <v>4900</v>
      </c>
    </row>
    <row r="53" ht="28.5" customHeight="1" spans="1:7">
      <c r="A53" s="74"/>
      <c r="B53" s="75"/>
      <c r="C53" s="76"/>
      <c r="D53" s="78"/>
      <c r="E53" s="78"/>
      <c r="F53" s="76"/>
      <c r="G53" s="79">
        <f>G52+Table13456578910111213192021222381012131533[[#This Row],[مدين]]-Table13456578910111213192021222381012131533[[#This Row],[دائن ]]-Table13456578910111213192021222381012131533[[#This Row],[مصاريف]]</f>
        <v>4900</v>
      </c>
    </row>
    <row r="54" ht="28.5" customHeight="1" spans="1:7">
      <c r="A54" s="74"/>
      <c r="B54" s="75"/>
      <c r="C54" s="76"/>
      <c r="D54" s="78"/>
      <c r="E54" s="78"/>
      <c r="F54" s="76"/>
      <c r="G54" s="79">
        <f>G53+Table13456578910111213192021222381012131533[[#This Row],[مدين]]-Table13456578910111213192021222381012131533[[#This Row],[دائن ]]-Table13456578910111213192021222381012131533[[#This Row],[مصاريف]]</f>
        <v>4900</v>
      </c>
    </row>
    <row r="55" ht="28.5" customHeight="1" spans="1:7">
      <c r="A55" s="74"/>
      <c r="B55" s="75"/>
      <c r="C55" s="76"/>
      <c r="D55" s="78"/>
      <c r="E55" s="78"/>
      <c r="F55" s="76"/>
      <c r="G55" s="79">
        <f>G54+Table13456578910111213192021222381012131533[[#This Row],[مدين]]-Table13456578910111213192021222381012131533[[#This Row],[دائن ]]-Table13456578910111213192021222381012131533[[#This Row],[مصاريف]]</f>
        <v>4900</v>
      </c>
    </row>
    <row r="56" ht="28.5" customHeight="1" spans="1:7">
      <c r="A56" s="74"/>
      <c r="B56" s="75"/>
      <c r="C56" s="76"/>
      <c r="D56" s="78"/>
      <c r="E56" s="78"/>
      <c r="F56" s="76"/>
      <c r="G56" s="79">
        <f>G55+Table13456578910111213192021222381012131533[[#This Row],[مدين]]-Table13456578910111213192021222381012131533[[#This Row],[دائن ]]-Table13456578910111213192021222381012131533[[#This Row],[مصاريف]]</f>
        <v>4900</v>
      </c>
    </row>
    <row r="57" ht="28.5" customHeight="1" spans="1:7">
      <c r="A57" s="74"/>
      <c r="B57" s="75"/>
      <c r="C57" s="76"/>
      <c r="D57" s="78"/>
      <c r="E57" s="78"/>
      <c r="F57" s="76"/>
      <c r="G57" s="79">
        <f>G56+Table13456578910111213192021222381012131533[[#This Row],[مدين]]-Table13456578910111213192021222381012131533[[#This Row],[دائن ]]-Table13456578910111213192021222381012131533[[#This Row],[مصاريف]]</f>
        <v>4900</v>
      </c>
    </row>
    <row r="58" ht="28.5" customHeight="1" spans="1:7">
      <c r="A58" s="74"/>
      <c r="B58" s="75"/>
      <c r="C58" s="76"/>
      <c r="D58" s="78"/>
      <c r="E58" s="78"/>
      <c r="F58" s="76"/>
      <c r="G58" s="79">
        <f>G57+Table13456578910111213192021222381012131533[[#This Row],[مدين]]-Table13456578910111213192021222381012131533[[#This Row],[دائن ]]-Table13456578910111213192021222381012131533[[#This Row],[مصاريف]]</f>
        <v>4900</v>
      </c>
    </row>
    <row r="59" ht="28.5" customHeight="1" spans="1:7">
      <c r="A59" s="74"/>
      <c r="B59" s="75"/>
      <c r="C59" s="76"/>
      <c r="D59" s="78"/>
      <c r="E59" s="78"/>
      <c r="F59" s="76"/>
      <c r="G59" s="79">
        <f>G58+Table13456578910111213192021222381012131533[[#This Row],[مدين]]-Table13456578910111213192021222381012131533[[#This Row],[دائن ]]-Table13456578910111213192021222381012131533[[#This Row],[مصاريف]]</f>
        <v>4900</v>
      </c>
    </row>
    <row r="60" ht="28.5" customHeight="1" spans="1:7">
      <c r="A60" s="74"/>
      <c r="B60" s="75"/>
      <c r="C60" s="76"/>
      <c r="D60" s="78"/>
      <c r="E60" s="78"/>
      <c r="F60" s="76"/>
      <c r="G60" s="79">
        <f>G59+Table13456578910111213192021222381012131533[[#This Row],[مدين]]-Table13456578910111213192021222381012131533[[#This Row],[دائن ]]-Table13456578910111213192021222381012131533[[#This Row],[مصاريف]]</f>
        <v>4900</v>
      </c>
    </row>
    <row r="61" ht="28.5" customHeight="1" spans="1:7">
      <c r="A61" s="74"/>
      <c r="B61" s="75"/>
      <c r="C61" s="76"/>
      <c r="D61" s="78"/>
      <c r="E61" s="78"/>
      <c r="F61" s="76"/>
      <c r="G61" s="79">
        <f>G60+Table13456578910111213192021222381012131533[[#This Row],[مدين]]-Table13456578910111213192021222381012131533[[#This Row],[دائن ]]-Table13456578910111213192021222381012131533[[#This Row],[مصاريف]]</f>
        <v>4900</v>
      </c>
    </row>
    <row r="62" ht="28.5" customHeight="1" spans="1:7">
      <c r="A62" s="74"/>
      <c r="B62" s="75"/>
      <c r="C62" s="76"/>
      <c r="D62" s="78"/>
      <c r="E62" s="78"/>
      <c r="F62" s="76"/>
      <c r="G62" s="79">
        <f>G61+Table13456578910111213192021222381012131533[[#This Row],[مدين]]-Table13456578910111213192021222381012131533[[#This Row],[دائن ]]-Table13456578910111213192021222381012131533[[#This Row],[مصاريف]]</f>
        <v>4900</v>
      </c>
    </row>
    <row r="63" ht="28.5" customHeight="1" spans="1:7">
      <c r="A63" s="74"/>
      <c r="B63" s="75"/>
      <c r="C63" s="76"/>
      <c r="D63" s="78"/>
      <c r="E63" s="78"/>
      <c r="F63" s="76"/>
      <c r="G63" s="79">
        <f>G62+Table13456578910111213192021222381012131533[[#This Row],[مدين]]-Table13456578910111213192021222381012131533[[#This Row],[دائن ]]-Table13456578910111213192021222381012131533[[#This Row],[مصاريف]]</f>
        <v>4900</v>
      </c>
    </row>
    <row r="64" ht="28.5" customHeight="1" spans="1:7">
      <c r="A64" s="74"/>
      <c r="B64" s="75"/>
      <c r="C64" s="76"/>
      <c r="D64" s="78"/>
      <c r="E64" s="78"/>
      <c r="F64" s="76"/>
      <c r="G64" s="79">
        <f>G63+Table13456578910111213192021222381012131533[[#This Row],[مدين]]-Table13456578910111213192021222381012131533[[#This Row],[دائن ]]-Table13456578910111213192021222381012131533[[#This Row],[مصاريف]]</f>
        <v>4900</v>
      </c>
    </row>
    <row r="65" ht="28.5" customHeight="1" spans="1:7">
      <c r="A65" s="74"/>
      <c r="B65" s="75"/>
      <c r="C65" s="76"/>
      <c r="D65" s="78"/>
      <c r="E65" s="78"/>
      <c r="F65" s="76"/>
      <c r="G65" s="79">
        <f>G64+Table13456578910111213192021222381012131533[[#This Row],[مدين]]-Table13456578910111213192021222381012131533[[#This Row],[دائن ]]-Table13456578910111213192021222381012131533[[#This Row],[مصاريف]]</f>
        <v>4900</v>
      </c>
    </row>
    <row r="66" ht="28.5" customHeight="1" spans="1:7">
      <c r="A66" s="74"/>
      <c r="B66" s="75"/>
      <c r="C66" s="76"/>
      <c r="D66" s="78"/>
      <c r="E66" s="78"/>
      <c r="F66" s="76"/>
      <c r="G66" s="79">
        <f>G65+Table13456578910111213192021222381012131533[[#This Row],[مدين]]-Table13456578910111213192021222381012131533[[#This Row],[دائن ]]-Table13456578910111213192021222381012131533[[#This Row],[مصاريف]]</f>
        <v>4900</v>
      </c>
    </row>
    <row r="67" ht="28.5" customHeight="1" spans="1:7">
      <c r="A67" s="74"/>
      <c r="B67" s="75"/>
      <c r="C67" s="76"/>
      <c r="D67" s="78"/>
      <c r="E67" s="78"/>
      <c r="F67" s="76"/>
      <c r="G67" s="79">
        <f>G66+Table13456578910111213192021222381012131533[[#This Row],[مدين]]-Table13456578910111213192021222381012131533[[#This Row],[دائن ]]-Table13456578910111213192021222381012131533[[#This Row],[مصاريف]]</f>
        <v>4900</v>
      </c>
    </row>
    <row r="68" ht="28.5" customHeight="1" spans="1:7">
      <c r="A68" s="74"/>
      <c r="B68" s="75"/>
      <c r="C68" s="76"/>
      <c r="D68" s="78"/>
      <c r="E68" s="78"/>
      <c r="F68" s="76"/>
      <c r="G68" s="79">
        <f>G67+Table13456578910111213192021222381012131533[[#This Row],[مدين]]-Table13456578910111213192021222381012131533[[#This Row],[دائن ]]-Table13456578910111213192021222381012131533[[#This Row],[مصاريف]]</f>
        <v>4900</v>
      </c>
    </row>
    <row r="69" ht="28.5" customHeight="1" spans="1:7">
      <c r="A69" s="74"/>
      <c r="B69" s="75"/>
      <c r="C69" s="76"/>
      <c r="D69" s="78"/>
      <c r="E69" s="78"/>
      <c r="F69" s="76"/>
      <c r="G69" s="79">
        <f>G68+Table13456578910111213192021222381012131533[[#This Row],[مدين]]-Table13456578910111213192021222381012131533[[#This Row],[دائن ]]-Table13456578910111213192021222381012131533[[#This Row],[مصاريف]]</f>
        <v>4900</v>
      </c>
    </row>
    <row r="70" ht="29.25" customHeight="1" spans="1:7">
      <c r="A70" s="80"/>
      <c r="B70" s="81"/>
      <c r="C70" s="82"/>
      <c r="D70" s="83"/>
      <c r="E70" s="83"/>
      <c r="F70" s="76"/>
      <c r="G70" s="79">
        <f>G69+Table13456578910111213192021222381012131533[[#This Row],[مدين]]-Table13456578910111213192021222381012131533[[#This Row],[دائن ]]-Table13456578910111213192021222381012131533[[#This Row],[مصاريف]]</f>
        <v>4900</v>
      </c>
    </row>
    <row r="71" ht="29.25" customHeight="1" spans="1:7">
      <c r="A71" s="84"/>
      <c r="B71" s="84"/>
      <c r="C71" s="85"/>
      <c r="D71" s="86"/>
      <c r="E71" s="86"/>
      <c r="F71" s="86"/>
      <c r="G71" s="79">
        <f>G70+Table13456578910111213192021222381012131533[[#This Row],[مدين]]-Table13456578910111213192021222381012131533[[#This Row],[دائن ]]-Table13456578910111213192021222381012131533[[#This Row],[مصاريف]]</f>
        <v>4900</v>
      </c>
    </row>
    <row r="72" ht="28.5" customHeight="1" spans="1:7">
      <c r="A72" s="87" t="s">
        <v>1167</v>
      </c>
      <c r="B72" s="87"/>
      <c r="C72" s="87"/>
      <c r="D72" s="88">
        <f>SUBTOTAL(109,Table13456578910111213192021222381012131533[مدين])</f>
        <v>35000</v>
      </c>
      <c r="E72" s="88">
        <f>SUBTOTAL(109,Table13456578910111213192021222381012131533[دائن ])</f>
        <v>200</v>
      </c>
      <c r="F72" s="88">
        <f>SUBTOTAL(109,Table13456578910111213192021222381012131533[مصاريف])</f>
        <v>29900</v>
      </c>
      <c r="G72" s="88">
        <f>Table13456578910111213192021222381012131533[[#Totals],[مدين]]-Table13456578910111213192021222381012131533[[#Totals],[دائن ]]</f>
        <v>34800</v>
      </c>
    </row>
  </sheetData>
  <conditionalFormatting sqref="G10">
    <cfRule type="cellIs" dxfId="2" priority="11" operator="greaterThan">
      <formula>" EGP 100"</formula>
    </cfRule>
  </conditionalFormatting>
  <conditionalFormatting sqref="G10:G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F1" location="'Home page'!A1" display="Home page'!A1"/>
  </hyperlinks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G72"/>
  <sheetViews>
    <sheetView zoomScale="60" zoomScaleNormal="60" workbookViewId="0">
      <selection activeCell="F1" sqref="F1"/>
    </sheetView>
  </sheetViews>
  <sheetFormatPr defaultColWidth="8.95238095238095" defaultRowHeight="15" outlineLevelCol="6"/>
  <cols>
    <col min="1" max="1" width="29.4190476190476" customWidth="1"/>
    <col min="2" max="2" width="62.7619047619048" customWidth="1"/>
    <col min="3" max="3" width="35.8" customWidth="1"/>
    <col min="4" max="4" width="40.4571428571429" customWidth="1"/>
    <col min="5" max="5" width="34.8190476190476" customWidth="1"/>
    <col min="6" max="6" width="37.5142857142857" customWidth="1"/>
    <col min="7" max="7" width="35.8" customWidth="1"/>
  </cols>
  <sheetData>
    <row r="1" ht="28.5" customHeight="1" spans="1:6">
      <c r="A1" s="52"/>
      <c r="B1" s="53"/>
      <c r="C1" s="54" t="s">
        <v>1333</v>
      </c>
      <c r="D1" s="55" t="s">
        <v>1339</v>
      </c>
      <c r="E1" s="56"/>
      <c r="F1" s="57" t="s">
        <v>972</v>
      </c>
    </row>
    <row r="2" ht="28.5" customHeight="1" spans="1:6">
      <c r="A2" s="58"/>
      <c r="B2" s="59"/>
      <c r="C2" s="60"/>
      <c r="D2" s="61"/>
      <c r="E2" s="59"/>
      <c r="F2" s="62"/>
    </row>
    <row r="3" ht="28.5" customHeight="1" spans="1:6">
      <c r="A3" s="63"/>
      <c r="B3" s="61"/>
      <c r="C3" s="60" t="s">
        <v>1238</v>
      </c>
      <c r="D3" s="61"/>
      <c r="E3" s="61"/>
      <c r="F3" s="62"/>
    </row>
    <row r="4" ht="28.5" customHeight="1" spans="1:6">
      <c r="A4" s="63"/>
      <c r="B4" s="61"/>
      <c r="C4" s="60"/>
      <c r="D4" s="61"/>
      <c r="E4" s="61"/>
      <c r="F4" s="62"/>
    </row>
    <row r="5" ht="28.5" customHeight="1" spans="1:6">
      <c r="A5" s="63"/>
      <c r="B5" s="61"/>
      <c r="C5" s="60"/>
      <c r="D5" s="61"/>
      <c r="E5" s="61"/>
      <c r="F5" s="62"/>
    </row>
    <row r="6" ht="28.5" customHeight="1" spans="1:6">
      <c r="A6" s="64"/>
      <c r="B6" s="59"/>
      <c r="C6" s="60"/>
      <c r="D6" s="61"/>
      <c r="E6" s="59"/>
      <c r="F6" s="65">
        <f ca="1">TODAY()</f>
        <v>45873</v>
      </c>
    </row>
    <row r="7" ht="29.25" customHeight="1" spans="1:6">
      <c r="A7" s="64"/>
      <c r="B7" s="59"/>
      <c r="C7" s="60"/>
      <c r="D7" s="61"/>
      <c r="E7" s="59"/>
      <c r="F7" s="66"/>
    </row>
    <row r="8" ht="29.25" customHeight="1" spans="1:7">
      <c r="A8" s="63" t="str">
        <f>IF(A1=0,"مطابق","غير مطابق")</f>
        <v>مطابق</v>
      </c>
      <c r="B8" s="59"/>
      <c r="C8" s="67">
        <f>SUM(Table1345657891011121319202122238101213151617[اسم ])</f>
        <v>0</v>
      </c>
      <c r="D8" s="67">
        <f>SUM(Table1345657891011121319202122238101213151617[دائن ])</f>
        <v>23500</v>
      </c>
      <c r="E8" s="67">
        <f>SUM(Table1345657891011121319202122238101213151617[مدين])</f>
        <v>0</v>
      </c>
      <c r="F8" s="67">
        <f>SUM(Table1345657891011121319202122238101213151617[الاستقطاع + الخصم ])</f>
        <v>0</v>
      </c>
      <c r="G8" s="67">
        <f>Table1345657891011121319202122238101213151617[[#Totals],[الرصيد]]</f>
        <v>23500</v>
      </c>
    </row>
    <row r="9" ht="28.5" customHeight="1" spans="1:7">
      <c r="A9" s="68" t="s">
        <v>7</v>
      </c>
      <c r="B9" s="69" t="s">
        <v>11</v>
      </c>
      <c r="C9" s="70" t="s">
        <v>1340</v>
      </c>
      <c r="D9" s="71" t="s">
        <v>1336</v>
      </c>
      <c r="E9" s="71" t="s">
        <v>1190</v>
      </c>
      <c r="F9" s="72" t="s">
        <v>925</v>
      </c>
      <c r="G9" s="73" t="s">
        <v>926</v>
      </c>
    </row>
    <row r="10" ht="28.5" customHeight="1" spans="1:7">
      <c r="A10" s="74">
        <v>45752</v>
      </c>
      <c r="B10" s="75" t="s">
        <v>1337</v>
      </c>
      <c r="C10" s="76" t="s">
        <v>1341</v>
      </c>
      <c r="D10" s="77">
        <v>20000</v>
      </c>
      <c r="E10" s="78"/>
      <c r="F10" s="76"/>
      <c r="G10" s="79">
        <f>Table1345657891011121319202122238101213151617[[#This Row],[دائن ]]-Table1345657891011121319202122238101213151617[[#This Row],[الاستقطاع + الخصم ]]-Table1345657891011121319202122238101213151617[[#This Row],[مدين]]</f>
        <v>20000</v>
      </c>
    </row>
    <row r="11" ht="28.5" customHeight="1" spans="1:7">
      <c r="A11" s="74"/>
      <c r="B11" s="75" t="s">
        <v>126</v>
      </c>
      <c r="C11" s="76" t="s">
        <v>1342</v>
      </c>
      <c r="D11" s="78">
        <v>3500</v>
      </c>
      <c r="E11" s="78"/>
      <c r="F11" s="76"/>
      <c r="G11" s="79">
        <f>G10+Table1345657891011121319202122238101213151617[[#This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2" ht="28.5" customHeight="1" spans="1:7">
      <c r="A12" s="74"/>
      <c r="B12" s="75"/>
      <c r="C12" s="76"/>
      <c r="D12" s="78"/>
      <c r="E12" s="78"/>
      <c r="F12" s="76"/>
      <c r="G12" s="79">
        <f>G11+Table1345657891011121319202122238101213151617[[#This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3" ht="28.5" customHeight="1" spans="1:7">
      <c r="A13" s="74"/>
      <c r="B13" s="75"/>
      <c r="C13" s="76"/>
      <c r="D13" s="78"/>
      <c r="E13" s="78"/>
      <c r="F13" s="76"/>
      <c r="G13" s="79">
        <f>G12+Table1345657891011121319202122238101213151617[[#This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4" ht="28.5" customHeight="1" spans="1:7">
      <c r="A14" s="74"/>
      <c r="B14" s="75"/>
      <c r="C14" s="76"/>
      <c r="D14" s="78"/>
      <c r="E14" s="78"/>
      <c r="F14" s="76"/>
      <c r="G14" s="79">
        <f>G13+Table1345657891011121319202122238101213151617[[#This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5" ht="28.5" customHeight="1" spans="1:7">
      <c r="A15" s="74"/>
      <c r="B15" s="75"/>
      <c r="C15" s="76"/>
      <c r="D15" s="78"/>
      <c r="E15" s="78"/>
      <c r="F15" s="76"/>
      <c r="G15" s="79">
        <f>G14+Table1345657891011121319202122238101213151617[[#This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6" ht="28.5" customHeight="1" spans="1:7">
      <c r="A16" s="74"/>
      <c r="B16" s="75"/>
      <c r="C16" s="76"/>
      <c r="D16" s="78"/>
      <c r="E16" s="78"/>
      <c r="F16" s="76"/>
      <c r="G16" s="79">
        <f>G15+Table1345657891011121319202122238101213151617[[#This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7" ht="28.5" customHeight="1" spans="1:7">
      <c r="A17" s="74"/>
      <c r="B17" s="75"/>
      <c r="C17" s="76"/>
      <c r="D17" s="78"/>
      <c r="E17" s="78"/>
      <c r="F17" s="76"/>
      <c r="G17" s="79">
        <f>G16+Table1345657891011121319202122238101213151617[[#This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8" ht="28.5" customHeight="1" spans="1:7">
      <c r="A18" s="74"/>
      <c r="B18" s="75"/>
      <c r="C18" s="76"/>
      <c r="D18" s="78"/>
      <c r="E18" s="78"/>
      <c r="F18" s="76"/>
      <c r="G18" s="79">
        <f>G17+Table1345657891011121319202122238101213151617[[#This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19" ht="28.5" customHeight="1" spans="1:7">
      <c r="A19" s="74"/>
      <c r="B19" s="75"/>
      <c r="C19" s="76"/>
      <c r="D19" s="78"/>
      <c r="E19" s="78"/>
      <c r="F19" s="76"/>
      <c r="G19" s="79">
        <f>G18+Table1345657891011121319202122238101213151617[[#This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0" ht="28.5" customHeight="1" spans="1:7">
      <c r="A20" s="74"/>
      <c r="B20" s="75"/>
      <c r="C20" s="76"/>
      <c r="D20" s="78"/>
      <c r="E20" s="78"/>
      <c r="F20" s="76"/>
      <c r="G20" s="79">
        <f>G19+Table1345657891011121319202122238101213151617[[#This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1" ht="28.5" customHeight="1" spans="1:7">
      <c r="A21" s="74"/>
      <c r="B21" s="75"/>
      <c r="C21" s="76"/>
      <c r="D21" s="78"/>
      <c r="E21" s="78"/>
      <c r="F21" s="76"/>
      <c r="G21" s="79">
        <f>G20+Table1345657891011121319202122238101213151617[[#This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2" ht="28.5" customHeight="1" spans="1:7">
      <c r="A22" s="74"/>
      <c r="B22" s="75"/>
      <c r="C22" s="76"/>
      <c r="D22" s="78"/>
      <c r="E22" s="78"/>
      <c r="F22" s="76"/>
      <c r="G22" s="79">
        <f>G21+Table1345657891011121319202122238101213151617[[#This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3" ht="28.5" customHeight="1" spans="1:7">
      <c r="A23" s="74"/>
      <c r="B23" s="75"/>
      <c r="C23" s="76"/>
      <c r="D23" s="78"/>
      <c r="E23" s="78"/>
      <c r="F23" s="76"/>
      <c r="G23" s="79">
        <f>G22+Table1345657891011121319202122238101213151617[[#This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4" ht="28.5" customHeight="1" spans="1:7">
      <c r="A24" s="74"/>
      <c r="B24" s="75"/>
      <c r="C24" s="76"/>
      <c r="D24" s="78"/>
      <c r="E24" s="78"/>
      <c r="F24" s="76"/>
      <c r="G24" s="79">
        <f>G23+Table1345657891011121319202122238101213151617[[#This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5" ht="28.5" customHeight="1" spans="1:7">
      <c r="A25" s="74"/>
      <c r="B25" s="75"/>
      <c r="C25" s="76"/>
      <c r="D25" s="78"/>
      <c r="E25" s="78"/>
      <c r="F25" s="76"/>
      <c r="G25" s="79">
        <f>G24+Table1345657891011121319202122238101213151617[[#This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6" ht="28.5" customHeight="1" spans="1:7">
      <c r="A26" s="74"/>
      <c r="B26" s="75"/>
      <c r="C26" s="76"/>
      <c r="D26" s="78"/>
      <c r="E26" s="78"/>
      <c r="F26" s="76"/>
      <c r="G26" s="79">
        <f>G25+Table1345657891011121319202122238101213151617[[#This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7" ht="28.5" customHeight="1" spans="1:7">
      <c r="A27" s="74"/>
      <c r="B27" s="75"/>
      <c r="C27" s="76"/>
      <c r="D27" s="78"/>
      <c r="E27" s="78"/>
      <c r="F27" s="76"/>
      <c r="G27" s="79">
        <f>G26+Table1345657891011121319202122238101213151617[[#This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8" ht="28.5" customHeight="1" spans="1:7">
      <c r="A28" s="74"/>
      <c r="B28" s="75"/>
      <c r="C28" s="76"/>
      <c r="D28" s="78"/>
      <c r="E28" s="78"/>
      <c r="F28" s="76"/>
      <c r="G28" s="79">
        <f>G27+Table1345657891011121319202122238101213151617[[#This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29" ht="28.5" customHeight="1" spans="1:7">
      <c r="A29" s="74"/>
      <c r="B29" s="75"/>
      <c r="C29" s="76"/>
      <c r="D29" s="78"/>
      <c r="E29" s="78"/>
      <c r="F29" s="76"/>
      <c r="G29" s="79">
        <f>G28+Table1345657891011121319202122238101213151617[[#This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0" ht="28.5" customHeight="1" spans="1:7">
      <c r="A30" s="74"/>
      <c r="B30" s="75"/>
      <c r="C30" s="76"/>
      <c r="D30" s="78"/>
      <c r="E30" s="78"/>
      <c r="F30" s="76"/>
      <c r="G30" s="79">
        <f>G29+Table1345657891011121319202122238101213151617[[#This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1" ht="28.5" customHeight="1" spans="1:7">
      <c r="A31" s="74"/>
      <c r="B31" s="75"/>
      <c r="C31" s="76"/>
      <c r="D31" s="78"/>
      <c r="E31" s="78"/>
      <c r="F31" s="76"/>
      <c r="G31" s="79">
        <f>G30+Table1345657891011121319202122238101213151617[[#This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2" ht="28.5" customHeight="1" spans="1:7">
      <c r="A32" s="74"/>
      <c r="B32" s="75"/>
      <c r="C32" s="76"/>
      <c r="D32" s="78"/>
      <c r="E32" s="78"/>
      <c r="F32" s="76"/>
      <c r="G32" s="79">
        <f>G31+Table1345657891011121319202122238101213151617[[#This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3" ht="28.5" customHeight="1" spans="1:7">
      <c r="A33" s="74"/>
      <c r="B33" s="75"/>
      <c r="C33" s="76"/>
      <c r="D33" s="78"/>
      <c r="E33" s="78"/>
      <c r="F33" s="76"/>
      <c r="G33" s="79">
        <f>G32+Table1345657891011121319202122238101213151617[[#This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4" ht="28.5" customHeight="1" spans="1:7">
      <c r="A34" s="74"/>
      <c r="B34" s="75"/>
      <c r="C34" s="76"/>
      <c r="D34" s="78"/>
      <c r="E34" s="78"/>
      <c r="F34" s="76"/>
      <c r="G34" s="79">
        <f>G33+Table1345657891011121319202122238101213151617[[#This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5" ht="28.5" customHeight="1" spans="1:7">
      <c r="A35" s="74"/>
      <c r="B35" s="75"/>
      <c r="C35" s="76"/>
      <c r="D35" s="78"/>
      <c r="E35" s="78"/>
      <c r="F35" s="76"/>
      <c r="G35" s="79">
        <f>G34+Table1345657891011121319202122238101213151617[[#This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6" ht="28.5" customHeight="1" spans="1:7">
      <c r="A36" s="74"/>
      <c r="B36" s="75"/>
      <c r="C36" s="76"/>
      <c r="D36" s="78"/>
      <c r="E36" s="78"/>
      <c r="F36" s="76"/>
      <c r="G36" s="79">
        <f>G35+Table1345657891011121319202122238101213151617[[#This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7" ht="28.5" customHeight="1" spans="1:7">
      <c r="A37" s="74"/>
      <c r="B37" s="75"/>
      <c r="C37" s="76"/>
      <c r="D37" s="78"/>
      <c r="E37" s="78"/>
      <c r="F37" s="76"/>
      <c r="G37" s="79">
        <f>G36+Table1345657891011121319202122238101213151617[[#This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8" ht="28.5" customHeight="1" spans="1:7">
      <c r="A38" s="74"/>
      <c r="B38" s="75"/>
      <c r="C38" s="76"/>
      <c r="D38" s="78"/>
      <c r="E38" s="78"/>
      <c r="F38" s="76"/>
      <c r="G38" s="79">
        <f>G37+Table1345657891011121319202122238101213151617[[#This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39" ht="28.5" customHeight="1" spans="1:7">
      <c r="A39" s="74"/>
      <c r="B39" s="75"/>
      <c r="C39" s="76"/>
      <c r="D39" s="78"/>
      <c r="E39" s="78"/>
      <c r="F39" s="76"/>
      <c r="G39" s="79">
        <f>G38+Table1345657891011121319202122238101213151617[[#This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0" ht="28.5" customHeight="1" spans="1:7">
      <c r="A40" s="74"/>
      <c r="B40" s="75"/>
      <c r="C40" s="76"/>
      <c r="D40" s="78"/>
      <c r="E40" s="78"/>
      <c r="F40" s="76"/>
      <c r="G40" s="79">
        <f>G39+Table1345657891011121319202122238101213151617[[#This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1" ht="28.5" customHeight="1" spans="1:7">
      <c r="A41" s="74"/>
      <c r="B41" s="75"/>
      <c r="C41" s="76"/>
      <c r="D41" s="78"/>
      <c r="E41" s="78"/>
      <c r="F41" s="76"/>
      <c r="G41" s="79">
        <f>G40+Table1345657891011121319202122238101213151617[[#This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2" ht="28.5" customHeight="1" spans="1:7">
      <c r="A42" s="74"/>
      <c r="B42" s="75"/>
      <c r="C42" s="76"/>
      <c r="D42" s="78"/>
      <c r="E42" s="78"/>
      <c r="F42" s="76"/>
      <c r="G42" s="79">
        <f>G41+Table1345657891011121319202122238101213151617[[#This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3" ht="28.5" customHeight="1" spans="1:7">
      <c r="A43" s="74"/>
      <c r="B43" s="75"/>
      <c r="C43" s="76"/>
      <c r="D43" s="78"/>
      <c r="E43" s="78"/>
      <c r="F43" s="76"/>
      <c r="G43" s="79">
        <f>G42+Table1345657891011121319202122238101213151617[[#This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4" ht="28.5" customHeight="1" spans="1:7">
      <c r="A44" s="74"/>
      <c r="B44" s="75"/>
      <c r="C44" s="76"/>
      <c r="D44" s="78"/>
      <c r="E44" s="78"/>
      <c r="F44" s="76"/>
      <c r="G44" s="79">
        <f>G43+Table1345657891011121319202122238101213151617[[#This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5" ht="28.5" customHeight="1" spans="1:7">
      <c r="A45" s="74"/>
      <c r="B45" s="75"/>
      <c r="C45" s="76"/>
      <c r="D45" s="78"/>
      <c r="E45" s="78"/>
      <c r="F45" s="76"/>
      <c r="G45" s="79">
        <f>G44+Table1345657891011121319202122238101213151617[[#This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6" ht="28.5" customHeight="1" spans="1:7">
      <c r="A46" s="74"/>
      <c r="B46" s="75"/>
      <c r="C46" s="76"/>
      <c r="D46" s="78"/>
      <c r="E46" s="78"/>
      <c r="F46" s="76"/>
      <c r="G46" s="79">
        <f>G45+Table1345657891011121319202122238101213151617[[#This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7" ht="28.5" customHeight="1" spans="1:7">
      <c r="A47" s="74"/>
      <c r="B47" s="75"/>
      <c r="C47" s="76"/>
      <c r="D47" s="78"/>
      <c r="E47" s="78"/>
      <c r="F47" s="76"/>
      <c r="G47" s="79">
        <f>G46+Table1345657891011121319202122238101213151617[[#This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8" ht="28.5" customHeight="1" spans="1:7">
      <c r="A48" s="74"/>
      <c r="B48" s="75"/>
      <c r="C48" s="76"/>
      <c r="D48" s="78"/>
      <c r="E48" s="78"/>
      <c r="F48" s="76"/>
      <c r="G48" s="79">
        <f>G47+Table1345657891011121319202122238101213151617[[#This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49" ht="28.5" customHeight="1" spans="1:7">
      <c r="A49" s="74"/>
      <c r="B49" s="75"/>
      <c r="C49" s="76"/>
      <c r="D49" s="78"/>
      <c r="E49" s="78"/>
      <c r="F49" s="76"/>
      <c r="G49" s="79">
        <f>G48+Table1345657891011121319202122238101213151617[[#This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0" ht="28.5" customHeight="1" spans="1:7">
      <c r="A50" s="74"/>
      <c r="B50" s="75"/>
      <c r="C50" s="76"/>
      <c r="D50" s="78"/>
      <c r="E50" s="78"/>
      <c r="F50" s="76"/>
      <c r="G50" s="79">
        <f>G49+Table1345657891011121319202122238101213151617[[#This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1" ht="28.5" customHeight="1" spans="1:7">
      <c r="A51" s="74"/>
      <c r="B51" s="75"/>
      <c r="C51" s="76"/>
      <c r="D51" s="78"/>
      <c r="E51" s="78"/>
      <c r="F51" s="76"/>
      <c r="G51" s="79">
        <f>G50+Table1345657891011121319202122238101213151617[[#This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2" ht="28.5" customHeight="1" spans="1:7">
      <c r="A52" s="74"/>
      <c r="B52" s="75"/>
      <c r="C52" s="76"/>
      <c r="D52" s="78"/>
      <c r="E52" s="78"/>
      <c r="F52" s="76"/>
      <c r="G52" s="79">
        <f>G51+Table1345657891011121319202122238101213151617[[#This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3" ht="28.5" customHeight="1" spans="1:7">
      <c r="A53" s="74"/>
      <c r="B53" s="75"/>
      <c r="C53" s="76"/>
      <c r="D53" s="78"/>
      <c r="E53" s="78"/>
      <c r="F53" s="76"/>
      <c r="G53" s="79">
        <f>G52+Table1345657891011121319202122238101213151617[[#This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4" ht="28.5" customHeight="1" spans="1:7">
      <c r="A54" s="74"/>
      <c r="B54" s="75"/>
      <c r="C54" s="76"/>
      <c r="D54" s="78"/>
      <c r="E54" s="78"/>
      <c r="F54" s="76"/>
      <c r="G54" s="79">
        <f>G53+Table1345657891011121319202122238101213151617[[#This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5" ht="28.5" customHeight="1" spans="1:7">
      <c r="A55" s="74"/>
      <c r="B55" s="75"/>
      <c r="C55" s="76"/>
      <c r="D55" s="78"/>
      <c r="E55" s="78"/>
      <c r="F55" s="76"/>
      <c r="G55" s="79">
        <f>G54+Table1345657891011121319202122238101213151617[[#This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6" ht="28.5" customHeight="1" spans="1:7">
      <c r="A56" s="74"/>
      <c r="B56" s="75"/>
      <c r="C56" s="76"/>
      <c r="D56" s="78"/>
      <c r="E56" s="78"/>
      <c r="F56" s="76"/>
      <c r="G56" s="79">
        <f>G55+Table1345657891011121319202122238101213151617[[#This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7" ht="28.5" customHeight="1" spans="1:7">
      <c r="A57" s="74"/>
      <c r="B57" s="75"/>
      <c r="C57" s="76"/>
      <c r="D57" s="78"/>
      <c r="E57" s="78"/>
      <c r="F57" s="76"/>
      <c r="G57" s="79">
        <f>G56+Table1345657891011121319202122238101213151617[[#This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8" ht="28.5" customHeight="1" spans="1:7">
      <c r="A58" s="74"/>
      <c r="B58" s="75"/>
      <c r="C58" s="76"/>
      <c r="D58" s="78"/>
      <c r="E58" s="78"/>
      <c r="F58" s="76"/>
      <c r="G58" s="79">
        <f>G57+Table1345657891011121319202122238101213151617[[#This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59" ht="28.5" customHeight="1" spans="1:7">
      <c r="A59" s="74"/>
      <c r="B59" s="75"/>
      <c r="C59" s="76"/>
      <c r="D59" s="78"/>
      <c r="E59" s="78"/>
      <c r="F59" s="76"/>
      <c r="G59" s="79">
        <f>G58+Table1345657891011121319202122238101213151617[[#This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0" ht="28.5" customHeight="1" spans="1:7">
      <c r="A60" s="74"/>
      <c r="B60" s="75"/>
      <c r="C60" s="76"/>
      <c r="D60" s="78"/>
      <c r="E60" s="78"/>
      <c r="F60" s="76"/>
      <c r="G60" s="79">
        <f>G59+Table1345657891011121319202122238101213151617[[#This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1" ht="28.5" customHeight="1" spans="1:7">
      <c r="A61" s="74"/>
      <c r="B61" s="75"/>
      <c r="C61" s="76"/>
      <c r="D61" s="78"/>
      <c r="E61" s="78"/>
      <c r="F61" s="76"/>
      <c r="G61" s="79">
        <f>G60+Table1345657891011121319202122238101213151617[[#This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2" ht="28.5" customHeight="1" spans="1:7">
      <c r="A62" s="74"/>
      <c r="B62" s="75"/>
      <c r="C62" s="76"/>
      <c r="D62" s="78"/>
      <c r="E62" s="78"/>
      <c r="F62" s="76"/>
      <c r="G62" s="79">
        <f>G61+Table1345657891011121319202122238101213151617[[#This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3" ht="28.5" customHeight="1" spans="1:7">
      <c r="A63" s="74"/>
      <c r="B63" s="75"/>
      <c r="C63" s="76"/>
      <c r="D63" s="78"/>
      <c r="E63" s="78"/>
      <c r="F63" s="76"/>
      <c r="G63" s="79">
        <f>G62+Table1345657891011121319202122238101213151617[[#This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4" ht="28.5" customHeight="1" spans="1:7">
      <c r="A64" s="74"/>
      <c r="B64" s="75"/>
      <c r="C64" s="76"/>
      <c r="D64" s="78"/>
      <c r="E64" s="78"/>
      <c r="F64" s="76"/>
      <c r="G64" s="79">
        <f>G63+Table1345657891011121319202122238101213151617[[#This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5" ht="28.5" customHeight="1" spans="1:7">
      <c r="A65" s="74"/>
      <c r="B65" s="75"/>
      <c r="C65" s="76"/>
      <c r="D65" s="78"/>
      <c r="E65" s="78"/>
      <c r="F65" s="76"/>
      <c r="G65" s="79">
        <f>G64+Table1345657891011121319202122238101213151617[[#This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6" ht="28.5" customHeight="1" spans="1:7">
      <c r="A66" s="74"/>
      <c r="B66" s="75"/>
      <c r="C66" s="76"/>
      <c r="D66" s="78"/>
      <c r="E66" s="78"/>
      <c r="F66" s="76"/>
      <c r="G66" s="79">
        <f>G65+Table1345657891011121319202122238101213151617[[#This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7" ht="28.5" customHeight="1" spans="1:7">
      <c r="A67" s="74"/>
      <c r="B67" s="75"/>
      <c r="C67" s="76"/>
      <c r="D67" s="78"/>
      <c r="E67" s="78"/>
      <c r="F67" s="76"/>
      <c r="G67" s="79">
        <f>G66+Table1345657891011121319202122238101213151617[[#This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8" ht="28.5" customHeight="1" spans="1:7">
      <c r="A68" s="74"/>
      <c r="B68" s="75"/>
      <c r="C68" s="76"/>
      <c r="D68" s="78"/>
      <c r="E68" s="78"/>
      <c r="F68" s="76"/>
      <c r="G68" s="79">
        <f>G67+Table1345657891011121319202122238101213151617[[#This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69" ht="28.5" customHeight="1" spans="1:7">
      <c r="A69" s="74"/>
      <c r="B69" s="75"/>
      <c r="C69" s="76"/>
      <c r="D69" s="78"/>
      <c r="E69" s="78"/>
      <c r="F69" s="76"/>
      <c r="G69" s="79">
        <f>G68+Table1345657891011121319202122238101213151617[[#This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70" ht="29.25" customHeight="1" spans="1:7">
      <c r="A70" s="80"/>
      <c r="B70" s="81"/>
      <c r="C70" s="82"/>
      <c r="D70" s="83"/>
      <c r="E70" s="83"/>
      <c r="F70" s="76"/>
      <c r="G70" s="79">
        <f>G69+Table1345657891011121319202122238101213151617[[#This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71" ht="29.25" customHeight="1" spans="1:7">
      <c r="A71" s="84"/>
      <c r="B71" s="84"/>
      <c r="C71" s="85"/>
      <c r="D71" s="86"/>
      <c r="E71" s="86"/>
      <c r="F71" s="86"/>
      <c r="G71" s="79">
        <f>G70+Table1345657891011121319202122238101213151617[[#This Row],[دائن ]]-Table1345657891011121319202122238101213151617[[#This Row],[مدين]]-Table1345657891011121319202122238101213151617[[#This Row],[الاستقطاع + الخصم ]]</f>
        <v>23500</v>
      </c>
    </row>
    <row r="72" ht="28.5" customHeight="1" spans="1:7">
      <c r="A72" s="87" t="s">
        <v>1167</v>
      </c>
      <c r="B72" s="87"/>
      <c r="C72" s="87"/>
      <c r="D72" s="88">
        <f>SUBTOTAL(109,Table1345657891011121319202122238101213151617[دائن ])</f>
        <v>23500</v>
      </c>
      <c r="E72" s="88">
        <f>SUBTOTAL(109,Table1345657891011121319202122238101213151617[مدين])</f>
        <v>0</v>
      </c>
      <c r="F72" s="88">
        <f>SUBTOTAL(109,Table1345657891011121319202122238101213151617[الاستقطاع + الخصم ])</f>
        <v>0</v>
      </c>
      <c r="G72" s="88">
        <f>Table1345657891011121319202122238101213151617[[#Totals],[دائن ]]-Table1345657891011121319202122238101213151617[[#Totals],[مدين]]-Table1345657891011121319202122238101213151617[[#Totals],[الاستقطاع + الخصم ]]</f>
        <v>23500</v>
      </c>
    </row>
  </sheetData>
  <conditionalFormatting sqref="G10">
    <cfRule type="cellIs" dxfId="2" priority="11" operator="greaterThan">
      <formula>" EGP 100"</formula>
    </cfRule>
  </conditionalFormatting>
  <conditionalFormatting sqref="G10:G71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2" operator="lessThan">
      <formula>" EGP 50"</formula>
    </cfRule>
    <cfRule type="cellIs" dxfId="4" priority="13" operator="lessThan">
      <formula>" EGP -   "</formula>
    </cfRule>
    <cfRule type="cellIs" dxfId="2" priority="14" operator="lessThan">
      <formula>" EGP -   1"</formula>
    </cfRule>
    <cfRule type="cellIs" dxfId="4" priority="15" operator="greaterThan">
      <formula>" EGP -   1"</formula>
    </cfRule>
    <cfRule type="cellIs" dxfId="4" priority="16" operator="lessThan">
      <formula>1</formula>
    </cfRule>
    <cfRule type="cellIs" dxfId="5" priority="17" operator="lessThan">
      <formula>1</formula>
    </cfRule>
    <cfRule type="cellIs" dxfId="2" priority="18" operator="lessThan">
      <formula>1</formula>
    </cfRule>
    <cfRule type="cellIs" dxfId="3" priority="19" operator="lessThan">
      <formula>" EGP -   "</formula>
    </cfRule>
    <cfRule type="cellIs" dxfId="2" priority="20" operator="lessThan">
      <formula>" EGP 0"</formula>
    </cfRule>
    <cfRule type="cellIs" dxfId="2" priority="21" operator="lessThan">
      <formula>" EGP -   0"</formula>
    </cfRule>
  </conditionalFormatting>
  <hyperlinks>
    <hyperlink ref="F1" location="summry!A1" display="summry"/>
  </hyperlinks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O55"/>
  <sheetViews>
    <sheetView zoomScale="60" zoomScaleNormal="60" topLeftCell="A28" workbookViewId="0">
      <selection activeCell="H42" sqref="H40:H42"/>
    </sheetView>
  </sheetViews>
  <sheetFormatPr defaultColWidth="8.82857142857143" defaultRowHeight="21"/>
  <cols>
    <col min="1" max="2" width="18.752380952381" style="28" customWidth="1"/>
    <col min="3" max="3" width="9.8" style="28" customWidth="1"/>
    <col min="4" max="15" width="18.752380952381" style="28" customWidth="1"/>
    <col min="16" max="16384" width="8.82857142857143" style="28" customWidth="1"/>
  </cols>
  <sheetData>
    <row r="1" spans="1:6">
      <c r="A1" s="36"/>
      <c r="B1" s="37"/>
      <c r="C1" s="37" t="s">
        <v>1343</v>
      </c>
      <c r="D1" s="37" t="s">
        <v>1344</v>
      </c>
      <c r="E1" s="37" t="s">
        <v>1345</v>
      </c>
      <c r="F1" s="38" t="s">
        <v>1346</v>
      </c>
    </row>
    <row r="2" spans="1:6">
      <c r="A2" s="39" t="s">
        <v>648</v>
      </c>
      <c r="B2" s="40" t="s">
        <v>1347</v>
      </c>
      <c r="C2" s="40" t="s">
        <v>1344</v>
      </c>
      <c r="D2" s="40">
        <v>2</v>
      </c>
      <c r="E2" s="40">
        <v>680</v>
      </c>
      <c r="F2" s="41">
        <f t="shared" ref="F2:F13" si="0">E2*D2</f>
        <v>1360</v>
      </c>
    </row>
    <row r="3" spans="1:6">
      <c r="A3" s="42"/>
      <c r="B3" s="40" t="s">
        <v>1348</v>
      </c>
      <c r="C3" s="40" t="s">
        <v>1344</v>
      </c>
      <c r="D3" s="40">
        <v>1</v>
      </c>
      <c r="E3" s="40">
        <v>3600</v>
      </c>
      <c r="F3" s="41">
        <f t="shared" si="0"/>
        <v>3600</v>
      </c>
    </row>
    <row r="4" spans="1:6">
      <c r="A4" s="42"/>
      <c r="B4" s="40" t="s">
        <v>1349</v>
      </c>
      <c r="C4" s="40" t="s">
        <v>1344</v>
      </c>
      <c r="D4" s="40">
        <v>2</v>
      </c>
      <c r="E4" s="40">
        <v>6000</v>
      </c>
      <c r="F4" s="41">
        <f t="shared" si="0"/>
        <v>12000</v>
      </c>
    </row>
    <row r="5" spans="1:6">
      <c r="A5" s="42"/>
      <c r="B5" s="40" t="s">
        <v>1350</v>
      </c>
      <c r="C5" s="40" t="s">
        <v>1344</v>
      </c>
      <c r="D5" s="40">
        <v>1</v>
      </c>
      <c r="E5" s="40">
        <v>600</v>
      </c>
      <c r="F5" s="41">
        <f t="shared" si="0"/>
        <v>600</v>
      </c>
    </row>
    <row r="6" spans="1:6">
      <c r="A6" s="42"/>
      <c r="B6" s="40" t="s">
        <v>223</v>
      </c>
      <c r="C6" s="40" t="s">
        <v>1344</v>
      </c>
      <c r="D6" s="40">
        <v>1</v>
      </c>
      <c r="E6" s="40">
        <v>500</v>
      </c>
      <c r="F6" s="41">
        <f t="shared" si="0"/>
        <v>500</v>
      </c>
    </row>
    <row r="7" spans="1:7">
      <c r="A7" s="42"/>
      <c r="B7" s="40" t="s">
        <v>460</v>
      </c>
      <c r="C7" s="40" t="s">
        <v>1344</v>
      </c>
      <c r="D7" s="40">
        <v>1</v>
      </c>
      <c r="E7" s="40">
        <v>60</v>
      </c>
      <c r="F7" s="41">
        <f t="shared" si="0"/>
        <v>60</v>
      </c>
      <c r="G7" s="28">
        <v>30</v>
      </c>
    </row>
    <row r="8" spans="1:7">
      <c r="A8" s="42"/>
      <c r="B8" s="40" t="s">
        <v>1351</v>
      </c>
      <c r="C8" s="40" t="s">
        <v>1344</v>
      </c>
      <c r="D8" s="40">
        <v>2</v>
      </c>
      <c r="E8" s="40">
        <v>40</v>
      </c>
      <c r="F8" s="41">
        <f t="shared" si="0"/>
        <v>80</v>
      </c>
      <c r="G8" s="28">
        <v>30</v>
      </c>
    </row>
    <row r="9" spans="1:7">
      <c r="A9" s="42"/>
      <c r="B9" s="40" t="s">
        <v>1300</v>
      </c>
      <c r="C9" s="40" t="s">
        <v>1344</v>
      </c>
      <c r="D9" s="40">
        <v>1</v>
      </c>
      <c r="E9" s="40">
        <v>1200</v>
      </c>
      <c r="F9" s="41">
        <f t="shared" si="0"/>
        <v>1200</v>
      </c>
      <c r="G9" s="28">
        <v>600</v>
      </c>
    </row>
    <row r="10" spans="1:6">
      <c r="A10" s="42"/>
      <c r="B10" s="40" t="s">
        <v>395</v>
      </c>
      <c r="C10" s="40" t="s">
        <v>1352</v>
      </c>
      <c r="D10" s="40">
        <v>5</v>
      </c>
      <c r="E10" s="40">
        <v>12</v>
      </c>
      <c r="F10" s="41">
        <f t="shared" si="0"/>
        <v>60</v>
      </c>
    </row>
    <row r="11" spans="1:6">
      <c r="A11" s="42"/>
      <c r="B11" s="40" t="s">
        <v>1353</v>
      </c>
      <c r="C11" s="40"/>
      <c r="D11" s="40"/>
      <c r="E11" s="40"/>
      <c r="F11" s="41">
        <f t="shared" si="0"/>
        <v>0</v>
      </c>
    </row>
    <row r="12" spans="1:6">
      <c r="A12" s="42"/>
      <c r="B12" s="40"/>
      <c r="C12" s="40"/>
      <c r="D12" s="40"/>
      <c r="E12" s="40"/>
      <c r="F12" s="41">
        <f t="shared" si="0"/>
        <v>0</v>
      </c>
    </row>
    <row r="13" spans="1:6">
      <c r="A13" s="42"/>
      <c r="B13" s="40"/>
      <c r="C13" s="40"/>
      <c r="D13" s="40"/>
      <c r="E13" s="40"/>
      <c r="F13" s="41">
        <f t="shared" si="0"/>
        <v>0</v>
      </c>
    </row>
    <row r="14" spans="1:6">
      <c r="A14" s="43"/>
      <c r="B14" s="40"/>
      <c r="C14" s="40"/>
      <c r="D14" s="40"/>
      <c r="E14" s="40"/>
      <c r="F14" s="41"/>
    </row>
    <row r="15" ht="32.45" customHeight="1" spans="1:6">
      <c r="A15" s="44" t="s">
        <v>1346</v>
      </c>
      <c r="B15" s="45"/>
      <c r="C15" s="45"/>
      <c r="D15" s="45"/>
      <c r="E15" s="45"/>
      <c r="F15" s="46">
        <f>SUM(F2:F14)</f>
        <v>19460</v>
      </c>
    </row>
    <row r="18" spans="1:6">
      <c r="A18" s="36" t="s">
        <v>1354</v>
      </c>
      <c r="B18" s="37" t="s">
        <v>1355</v>
      </c>
      <c r="C18" s="37" t="s">
        <v>1356</v>
      </c>
      <c r="D18" s="37">
        <v>4</v>
      </c>
      <c r="E18" s="37">
        <v>50</v>
      </c>
      <c r="F18" s="38">
        <f>E18*D18</f>
        <v>200</v>
      </c>
    </row>
    <row r="19" spans="1:10">
      <c r="A19" s="42"/>
      <c r="B19" s="40" t="s">
        <v>1357</v>
      </c>
      <c r="C19" s="40" t="s">
        <v>1356</v>
      </c>
      <c r="D19" s="40">
        <v>5</v>
      </c>
      <c r="E19" s="40">
        <v>350</v>
      </c>
      <c r="F19" s="41">
        <f>E19*D19</f>
        <v>1750</v>
      </c>
      <c r="J19" s="50"/>
    </row>
    <row r="20" spans="1:6">
      <c r="A20" s="42"/>
      <c r="B20" s="40" t="s">
        <v>1358</v>
      </c>
      <c r="C20" s="40" t="s">
        <v>1356</v>
      </c>
      <c r="D20" s="40">
        <v>5</v>
      </c>
      <c r="E20" s="40">
        <v>50</v>
      </c>
      <c r="F20" s="41">
        <f>E20*D20</f>
        <v>250</v>
      </c>
    </row>
    <row r="21" spans="1:6">
      <c r="A21" s="43"/>
      <c r="B21" s="40" t="s">
        <v>1359</v>
      </c>
      <c r="C21" s="40" t="s">
        <v>1356</v>
      </c>
      <c r="D21" s="40">
        <v>2</v>
      </c>
      <c r="E21" s="40">
        <v>400</v>
      </c>
      <c r="F21" s="41">
        <f>E21*D21</f>
        <v>800</v>
      </c>
    </row>
    <row r="22" spans="1:6">
      <c r="A22" s="39"/>
      <c r="B22" s="40"/>
      <c r="C22" s="40"/>
      <c r="D22" s="40"/>
      <c r="E22" s="40"/>
      <c r="F22" s="41"/>
    </row>
    <row r="23" ht="21.75" customHeight="1" spans="1:6">
      <c r="A23" s="47" t="s">
        <v>1360</v>
      </c>
      <c r="B23" s="48"/>
      <c r="C23" s="48"/>
      <c r="D23" s="48"/>
      <c r="E23" s="48"/>
      <c r="F23" s="49">
        <f>SUM(F18:F22)</f>
        <v>3000</v>
      </c>
    </row>
    <row r="24" spans="1:6">
      <c r="A24" s="36" t="s">
        <v>1361</v>
      </c>
      <c r="B24" s="37"/>
      <c r="C24" s="37"/>
      <c r="D24" s="37"/>
      <c r="E24" s="37"/>
      <c r="F24" s="38"/>
    </row>
    <row r="25" spans="1:6">
      <c r="A25" s="42"/>
      <c r="B25" s="40" t="s">
        <v>1362</v>
      </c>
      <c r="C25" s="40" t="s">
        <v>1363</v>
      </c>
      <c r="D25" s="40">
        <v>1</v>
      </c>
      <c r="E25" s="40">
        <v>3000</v>
      </c>
      <c r="F25" s="41">
        <f>E25*D25</f>
        <v>3000</v>
      </c>
    </row>
    <row r="26" spans="1:6">
      <c r="A26" s="42"/>
      <c r="B26" s="40" t="s">
        <v>1364</v>
      </c>
      <c r="C26" s="40" t="s">
        <v>1363</v>
      </c>
      <c r="D26" s="40">
        <v>1</v>
      </c>
      <c r="E26" s="40">
        <v>3000</v>
      </c>
      <c r="F26" s="41">
        <f>E26*D26</f>
        <v>3000</v>
      </c>
    </row>
    <row r="27" spans="1:6">
      <c r="A27" s="43"/>
      <c r="B27" s="40" t="s">
        <v>1365</v>
      </c>
      <c r="C27" s="40" t="s">
        <v>1363</v>
      </c>
      <c r="D27" s="40">
        <v>1</v>
      </c>
      <c r="E27" s="40">
        <v>4000</v>
      </c>
      <c r="F27" s="41">
        <f>E27*D27</f>
        <v>4000</v>
      </c>
    </row>
    <row r="28" ht="21.75" customHeight="1" spans="1:6">
      <c r="A28" s="44" t="s">
        <v>1346</v>
      </c>
      <c r="B28" s="45"/>
      <c r="C28" s="45"/>
      <c r="D28" s="45"/>
      <c r="E28" s="45"/>
      <c r="F28" s="46">
        <f>SUM(F25:F27)</f>
        <v>10000</v>
      </c>
    </row>
    <row r="29" spans="1:1">
      <c r="A29" s="28" t="s">
        <v>1366</v>
      </c>
    </row>
    <row r="31" spans="6:6">
      <c r="F31" s="50">
        <v>2300</v>
      </c>
    </row>
    <row r="32" spans="11:15">
      <c r="K32" s="28" t="s">
        <v>20</v>
      </c>
      <c r="L32" s="28">
        <v>20000</v>
      </c>
      <c r="N32" s="28" t="s">
        <v>1367</v>
      </c>
      <c r="O32" s="28">
        <v>32000</v>
      </c>
    </row>
    <row r="33" spans="1:12">
      <c r="A33" s="28" t="s">
        <v>1368</v>
      </c>
      <c r="K33" s="28" t="s">
        <v>438</v>
      </c>
      <c r="L33" s="28">
        <v>400</v>
      </c>
    </row>
    <row r="34" spans="11:12">
      <c r="K34" s="28" t="s">
        <v>583</v>
      </c>
      <c r="L34" s="28">
        <v>800</v>
      </c>
    </row>
    <row r="35" spans="11:14">
      <c r="K35" s="28" t="s">
        <v>1367</v>
      </c>
      <c r="L35" s="28">
        <v>50000</v>
      </c>
      <c r="N35" s="28">
        <v>15</v>
      </c>
    </row>
    <row r="36" spans="12:12">
      <c r="L36" s="28">
        <v>50</v>
      </c>
    </row>
    <row r="37" ht="21.75" customHeight="1" spans="11:14">
      <c r="K37" s="28" t="s">
        <v>1369</v>
      </c>
      <c r="L37" s="28">
        <f>SUM(L32:L36)</f>
        <v>71250</v>
      </c>
      <c r="N37" s="28">
        <f>L37/15</f>
        <v>4750</v>
      </c>
    </row>
    <row r="38" spans="1:6">
      <c r="A38" s="36" t="s">
        <v>1370</v>
      </c>
      <c r="B38" s="37" t="s">
        <v>1357</v>
      </c>
      <c r="C38" s="37" t="s">
        <v>1356</v>
      </c>
      <c r="D38" s="37">
        <v>4</v>
      </c>
      <c r="E38" s="37">
        <v>650</v>
      </c>
      <c r="F38" s="38">
        <f>E38*D38</f>
        <v>2600</v>
      </c>
    </row>
    <row r="39" spans="1:12">
      <c r="A39" s="42"/>
      <c r="B39" s="40" t="s">
        <v>1184</v>
      </c>
      <c r="C39" s="40"/>
      <c r="D39" s="40">
        <v>4</v>
      </c>
      <c r="E39" s="40">
        <v>400</v>
      </c>
      <c r="F39" s="41">
        <f>E39*D39</f>
        <v>1600</v>
      </c>
      <c r="L39" s="28">
        <f>L37*4</f>
        <v>285000</v>
      </c>
    </row>
    <row r="40" spans="1:6">
      <c r="A40" s="42"/>
      <c r="B40" s="40" t="s">
        <v>1371</v>
      </c>
      <c r="C40" s="40"/>
      <c r="D40" s="40">
        <v>4</v>
      </c>
      <c r="E40" s="40">
        <v>500</v>
      </c>
      <c r="F40" s="41">
        <f>E40*D40</f>
        <v>2000</v>
      </c>
    </row>
    <row r="41" spans="1:6">
      <c r="A41" s="42"/>
      <c r="B41" s="40" t="s">
        <v>1372</v>
      </c>
      <c r="C41" s="40"/>
      <c r="D41" s="40"/>
      <c r="E41" s="40"/>
      <c r="F41" s="41"/>
    </row>
    <row r="42" ht="21.75" customHeight="1" spans="1:6">
      <c r="A42" s="43"/>
      <c r="B42" s="45"/>
      <c r="C42" s="45"/>
      <c r="D42" s="45"/>
      <c r="E42" s="45"/>
      <c r="F42" s="46">
        <f>SUM(F38:F41)</f>
        <v>6200</v>
      </c>
    </row>
    <row r="46" ht="52.15" customHeight="1" spans="1:14">
      <c r="A46" s="28" t="s">
        <v>1373</v>
      </c>
      <c r="F46" s="28">
        <f>F42+F31+F28+F23+F15</f>
        <v>40960</v>
      </c>
      <c r="K46" s="28" t="s">
        <v>1344</v>
      </c>
      <c r="L46" s="28">
        <v>10</v>
      </c>
      <c r="N46" s="28">
        <f>F50/10</f>
        <v>4621</v>
      </c>
    </row>
    <row r="47" spans="1:6">
      <c r="A47" s="28" t="s">
        <v>1369</v>
      </c>
      <c r="F47" s="28">
        <v>4750</v>
      </c>
    </row>
    <row r="48" spans="1:15">
      <c r="A48" s="28" t="s">
        <v>1374</v>
      </c>
      <c r="F48" s="28">
        <v>500</v>
      </c>
      <c r="K48" s="28" t="s">
        <v>165</v>
      </c>
      <c r="L48" s="51">
        <v>0.2</v>
      </c>
      <c r="M48" s="28">
        <f>$N$46*L48</f>
        <v>924.2</v>
      </c>
      <c r="N48" s="28">
        <v>10</v>
      </c>
      <c r="O48" s="28">
        <f>N48*M48</f>
        <v>9242</v>
      </c>
    </row>
    <row r="49" spans="11:15">
      <c r="K49" s="28" t="s">
        <v>55</v>
      </c>
      <c r="L49" s="51">
        <v>0.5</v>
      </c>
      <c r="M49" s="28">
        <f>$N$46*L49</f>
        <v>2310.5</v>
      </c>
      <c r="N49" s="28">
        <v>10</v>
      </c>
      <c r="O49" s="28">
        <f>N49*M49</f>
        <v>23105</v>
      </c>
    </row>
    <row r="50" spans="1:15">
      <c r="A50" s="28" t="s">
        <v>1375</v>
      </c>
      <c r="F50" s="28">
        <f>SUM(F46:F49)</f>
        <v>46210</v>
      </c>
      <c r="I50" s="28">
        <f>F50/7</f>
        <v>6601.42857142857</v>
      </c>
      <c r="K50" s="28" t="s">
        <v>1376</v>
      </c>
      <c r="L50" s="51">
        <v>0.1</v>
      </c>
      <c r="M50" s="28">
        <f>$N$46*L50</f>
        <v>462.1</v>
      </c>
      <c r="N50" s="28">
        <v>10</v>
      </c>
      <c r="O50" s="28">
        <f>N50*M50</f>
        <v>4621</v>
      </c>
    </row>
    <row r="51" spans="1:15">
      <c r="A51" s="28" t="s">
        <v>1377</v>
      </c>
      <c r="F51" s="28">
        <f>F50*1.25</f>
        <v>57762.5</v>
      </c>
      <c r="K51" s="28" t="s">
        <v>173</v>
      </c>
      <c r="L51" s="51">
        <v>0.2</v>
      </c>
      <c r="M51" s="28">
        <f>$N$46*L51</f>
        <v>924.2</v>
      </c>
      <c r="N51" s="28">
        <v>10</v>
      </c>
      <c r="O51" s="28">
        <f>N51*M51</f>
        <v>9242</v>
      </c>
    </row>
    <row r="53" spans="6:15">
      <c r="F53" s="28">
        <f>F51-F50</f>
        <v>11552.5</v>
      </c>
      <c r="M53" s="28">
        <f>SUM(M48:M52)</f>
        <v>4621</v>
      </c>
      <c r="O53" s="28">
        <f>SUM(O48:O52)</f>
        <v>46210</v>
      </c>
    </row>
    <row r="55" spans="6:6">
      <c r="F55" s="28">
        <v>45000</v>
      </c>
    </row>
  </sheetData>
  <mergeCells count="13">
    <mergeCell ref="A46:B46"/>
    <mergeCell ref="A47:B47"/>
    <mergeCell ref="A48:B48"/>
    <mergeCell ref="A49:B49"/>
    <mergeCell ref="A50:B50"/>
    <mergeCell ref="A51:B51"/>
    <mergeCell ref="A52:B52"/>
    <mergeCell ref="A2:A14"/>
    <mergeCell ref="A18:A21"/>
    <mergeCell ref="A24:A27"/>
    <mergeCell ref="A29:A31"/>
    <mergeCell ref="A33:A36"/>
    <mergeCell ref="A38:A42"/>
  </mergeCells>
  <pageMargins left="0.7" right="0.7" top="0.75" bottom="0.75" header="0.3" footer="0.3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>
    <tabColor theme="1"/>
  </sheetPr>
  <dimension ref="A1:Y41"/>
  <sheetViews>
    <sheetView topLeftCell="L8" workbookViewId="0">
      <selection activeCell="S14" sqref="S14"/>
    </sheetView>
  </sheetViews>
  <sheetFormatPr defaultColWidth="8.82857142857143" defaultRowHeight="21"/>
  <cols>
    <col min="1" max="1" width="20.1428571428571" style="28" customWidth="1"/>
    <col min="2" max="3" width="8.82857142857143" style="28" customWidth="1"/>
    <col min="4" max="4" width="7.47619047619048" style="28" customWidth="1"/>
    <col min="5" max="5" width="8.82857142857143" style="28" customWidth="1"/>
    <col min="6" max="6" width="32.6095238095238" style="28" customWidth="1"/>
    <col min="7" max="7" width="8.82857142857143" style="28" customWidth="1"/>
    <col min="8" max="8" width="23.6571428571429" style="28" customWidth="1"/>
    <col min="9" max="9" width="8.82857142857143" style="28" customWidth="1"/>
    <col min="10" max="10" width="23.5333333333333" style="28" customWidth="1"/>
    <col min="11" max="11" width="4.65714285714286" style="28" customWidth="1"/>
    <col min="12" max="12" width="18.3904761904762" style="28" customWidth="1"/>
    <col min="13" max="14" width="8.82857142857143" style="28" customWidth="1"/>
    <col min="15" max="15" width="14.5904761904762" style="28" customWidth="1"/>
    <col min="16" max="16" width="8.82857142857143" style="28" customWidth="1"/>
    <col min="17" max="17" width="16.5428571428571" style="28" customWidth="1"/>
    <col min="18" max="18" width="8.82857142857143" style="28" customWidth="1"/>
    <col min="19" max="19" width="23.2857142857143" style="28" customWidth="1"/>
    <col min="20" max="22" width="8.82857142857143" style="28" customWidth="1"/>
    <col min="23" max="23" width="11.152380952381" style="28" customWidth="1"/>
    <col min="24" max="24" width="8.82857142857143" style="28" customWidth="1"/>
    <col min="25" max="26" width="19.7333333333333" style="28" customWidth="1"/>
    <col min="27" max="16384" width="8.82857142857143" style="28" customWidth="1"/>
  </cols>
  <sheetData>
    <row r="1" ht="21.75" customHeight="1" spans="6:25">
      <c r="F1" s="28" t="s">
        <v>1378</v>
      </c>
      <c r="H1" s="28" t="s">
        <v>517</v>
      </c>
      <c r="J1" s="28" t="s">
        <v>17</v>
      </c>
      <c r="L1" s="28" t="s">
        <v>1379</v>
      </c>
      <c r="N1" s="28" t="s">
        <v>1380</v>
      </c>
      <c r="O1" s="28" t="s">
        <v>927</v>
      </c>
      <c r="Q1" s="28" t="s">
        <v>1244</v>
      </c>
      <c r="S1" s="28" t="s">
        <v>1381</v>
      </c>
      <c r="U1" s="28" t="s">
        <v>1382</v>
      </c>
      <c r="Y1" s="28" t="s">
        <v>1383</v>
      </c>
    </row>
    <row r="2" ht="27" customHeight="1" spans="1:25">
      <c r="A2" s="28" t="s">
        <v>1384</v>
      </c>
      <c r="C2" s="29" t="s">
        <v>1385</v>
      </c>
      <c r="D2" s="28" t="s">
        <v>724</v>
      </c>
      <c r="F2" s="30"/>
      <c r="H2" s="30" t="s">
        <v>91</v>
      </c>
      <c r="J2" s="30" t="s">
        <v>1386</v>
      </c>
      <c r="L2" s="30" t="s">
        <v>514</v>
      </c>
      <c r="N2" s="28">
        <v>1</v>
      </c>
      <c r="O2" s="30" t="s">
        <v>429</v>
      </c>
      <c r="Q2" s="30" t="s">
        <v>1336</v>
      </c>
      <c r="S2" s="30" t="s">
        <v>1387</v>
      </c>
      <c r="U2" s="30" t="s">
        <v>915</v>
      </c>
      <c r="W2" s="28" t="s">
        <v>1388</v>
      </c>
      <c r="Y2" s="34" t="s">
        <v>514</v>
      </c>
    </row>
    <row r="3" ht="27" customHeight="1" spans="1:25">
      <c r="A3" s="28">
        <v>2024</v>
      </c>
      <c r="C3" s="31" t="s">
        <v>1389</v>
      </c>
      <c r="D3" s="28" t="s">
        <v>886</v>
      </c>
      <c r="F3" s="32" t="s">
        <v>520</v>
      </c>
      <c r="H3" s="32" t="s">
        <v>311</v>
      </c>
      <c r="J3" s="32" t="s">
        <v>1390</v>
      </c>
      <c r="L3" s="32" t="s">
        <v>633</v>
      </c>
      <c r="O3" s="32" t="s">
        <v>139</v>
      </c>
      <c r="Q3" s="32" t="s">
        <v>1190</v>
      </c>
      <c r="S3" s="30" t="s">
        <v>1185</v>
      </c>
      <c r="U3" s="32" t="s">
        <v>918</v>
      </c>
      <c r="W3" s="28" t="s">
        <v>1391</v>
      </c>
      <c r="Y3" s="34" t="s">
        <v>517</v>
      </c>
    </row>
    <row r="4" ht="29.25" customHeight="1" spans="1:25">
      <c r="A4" s="28">
        <v>2025</v>
      </c>
      <c r="C4" s="31" t="s">
        <v>1392</v>
      </c>
      <c r="D4" s="28" t="s">
        <v>704</v>
      </c>
      <c r="F4" s="32" t="s">
        <v>518</v>
      </c>
      <c r="H4" s="32" t="s">
        <v>347</v>
      </c>
      <c r="J4" s="32" t="s">
        <v>944</v>
      </c>
      <c r="L4" s="32" t="s">
        <v>800</v>
      </c>
      <c r="O4" s="32" t="s">
        <v>895</v>
      </c>
      <c r="Q4" s="32" t="s">
        <v>1393</v>
      </c>
      <c r="S4" s="30" t="s">
        <v>1394</v>
      </c>
      <c r="U4" s="32" t="s">
        <v>920</v>
      </c>
      <c r="Y4" s="35" t="s">
        <v>522</v>
      </c>
    </row>
    <row r="5" ht="27" customHeight="1" spans="1:25">
      <c r="A5" s="28">
        <v>2026</v>
      </c>
      <c r="F5" s="32" t="s">
        <v>546</v>
      </c>
      <c r="H5" s="32" t="s">
        <v>1395</v>
      </c>
      <c r="J5" s="32" t="s">
        <v>1396</v>
      </c>
      <c r="L5" s="32" t="s">
        <v>842</v>
      </c>
      <c r="N5" s="28">
        <v>3</v>
      </c>
      <c r="O5" s="32" t="s">
        <v>1045</v>
      </c>
      <c r="Q5" s="33"/>
      <c r="S5" s="30" t="s">
        <v>1397</v>
      </c>
      <c r="U5" s="32"/>
      <c r="Y5" s="34" t="s">
        <v>531</v>
      </c>
    </row>
    <row r="6" ht="27" customHeight="1" spans="1:25">
      <c r="A6" s="28">
        <v>2027</v>
      </c>
      <c r="F6" s="32" t="s">
        <v>19</v>
      </c>
      <c r="H6" s="32" t="s">
        <v>650</v>
      </c>
      <c r="J6" s="32" t="s">
        <v>26</v>
      </c>
      <c r="L6" s="32" t="s">
        <v>732</v>
      </c>
      <c r="O6" s="32" t="s">
        <v>1049</v>
      </c>
      <c r="S6" s="30" t="s">
        <v>1398</v>
      </c>
      <c r="U6" s="32"/>
      <c r="Y6" s="34" t="s">
        <v>471</v>
      </c>
    </row>
    <row r="7" ht="27" customHeight="1" spans="1:25">
      <c r="A7" s="28">
        <v>2028</v>
      </c>
      <c r="F7" s="32" t="s">
        <v>17</v>
      </c>
      <c r="H7" s="32" t="s">
        <v>49</v>
      </c>
      <c r="J7" s="32" t="s">
        <v>139</v>
      </c>
      <c r="L7" s="32" t="s">
        <v>847</v>
      </c>
      <c r="N7" s="28">
        <v>5</v>
      </c>
      <c r="O7" s="32" t="s">
        <v>942</v>
      </c>
      <c r="S7" s="30" t="s">
        <v>1399</v>
      </c>
      <c r="U7" s="32"/>
      <c r="Y7" s="34" t="s">
        <v>591</v>
      </c>
    </row>
    <row r="8" ht="27" customHeight="1" spans="1:25">
      <c r="A8" s="28">
        <v>2029</v>
      </c>
      <c r="F8" s="32" t="s">
        <v>341</v>
      </c>
      <c r="H8" s="32"/>
      <c r="J8" s="32" t="s">
        <v>69</v>
      </c>
      <c r="L8" s="32" t="s">
        <v>531</v>
      </c>
      <c r="O8" s="32" t="s">
        <v>417</v>
      </c>
      <c r="S8" s="30" t="s">
        <v>1400</v>
      </c>
      <c r="U8" s="32"/>
      <c r="Y8" s="34" t="s">
        <v>595</v>
      </c>
    </row>
    <row r="9" ht="27" customHeight="1" spans="1:25">
      <c r="A9" s="28">
        <v>2030</v>
      </c>
      <c r="F9" s="32" t="s">
        <v>20</v>
      </c>
      <c r="H9" s="32"/>
      <c r="J9" s="32" t="s">
        <v>133</v>
      </c>
      <c r="L9" s="32" t="s">
        <v>517</v>
      </c>
      <c r="O9" s="32" t="s">
        <v>286</v>
      </c>
      <c r="S9" s="30" t="s">
        <v>1401</v>
      </c>
      <c r="U9" s="32"/>
      <c r="Y9" s="34" t="s">
        <v>606</v>
      </c>
    </row>
    <row r="10" ht="27" customHeight="1" spans="6:25">
      <c r="F10" s="32" t="s">
        <v>537</v>
      </c>
      <c r="H10" s="32"/>
      <c r="J10" s="32" t="s">
        <v>413</v>
      </c>
      <c r="L10" s="32" t="s">
        <v>952</v>
      </c>
      <c r="N10" s="28">
        <v>2</v>
      </c>
      <c r="O10" s="32"/>
      <c r="S10" s="30" t="s">
        <v>1402</v>
      </c>
      <c r="U10" s="32"/>
      <c r="Y10" s="34" t="s">
        <v>610</v>
      </c>
    </row>
    <row r="11" ht="27" customHeight="1" spans="6:25">
      <c r="F11" s="32" t="s">
        <v>517</v>
      </c>
      <c r="H11" s="32"/>
      <c r="J11" s="32" t="s">
        <v>429</v>
      </c>
      <c r="L11" s="32"/>
      <c r="N11" s="28">
        <v>0</v>
      </c>
      <c r="O11" s="32"/>
      <c r="S11" s="30" t="s">
        <v>1403</v>
      </c>
      <c r="U11" s="32"/>
      <c r="Y11" s="34" t="s">
        <v>342</v>
      </c>
    </row>
    <row r="12" ht="27" customHeight="1" spans="6:25">
      <c r="F12" s="32" t="s">
        <v>516</v>
      </c>
      <c r="H12" s="32"/>
      <c r="J12" s="32" t="s">
        <v>1404</v>
      </c>
      <c r="L12" s="32"/>
      <c r="N12" s="28">
        <v>4</v>
      </c>
      <c r="O12" s="32"/>
      <c r="S12" s="30" t="s">
        <v>1405</v>
      </c>
      <c r="U12" s="32"/>
      <c r="Y12" s="34" t="s">
        <v>620</v>
      </c>
    </row>
    <row r="13" ht="26.25" customHeight="1" spans="6:25">
      <c r="F13" s="32" t="s">
        <v>532</v>
      </c>
      <c r="H13" s="32"/>
      <c r="J13" s="32" t="s">
        <v>332</v>
      </c>
      <c r="L13" s="32"/>
      <c r="N13" s="28">
        <v>6</v>
      </c>
      <c r="O13" s="32"/>
      <c r="S13" s="30" t="s">
        <v>1406</v>
      </c>
      <c r="U13" s="32"/>
      <c r="Y13" s="34" t="s">
        <v>429</v>
      </c>
    </row>
    <row r="14" ht="26.25" customHeight="1" spans="6:25">
      <c r="F14" s="32" t="s">
        <v>1407</v>
      </c>
      <c r="H14" s="32"/>
      <c r="J14" s="32" t="s">
        <v>535</v>
      </c>
      <c r="L14" s="32"/>
      <c r="N14" s="28">
        <v>7</v>
      </c>
      <c r="O14" s="32"/>
      <c r="S14" s="28" t="s">
        <v>1408</v>
      </c>
      <c r="U14" s="32"/>
      <c r="Y14" s="34" t="s">
        <v>136</v>
      </c>
    </row>
    <row r="15" ht="26.25" customHeight="1" spans="6:25">
      <c r="F15" s="32" t="s">
        <v>1409</v>
      </c>
      <c r="H15" s="32"/>
      <c r="J15" s="32" t="s">
        <v>347</v>
      </c>
      <c r="L15" s="32"/>
      <c r="O15" s="32"/>
      <c r="U15" s="32"/>
      <c r="Y15" s="34" t="s">
        <v>677</v>
      </c>
    </row>
    <row r="16" ht="26.25" customHeight="1" spans="6:25">
      <c r="F16" s="32" t="s">
        <v>583</v>
      </c>
      <c r="H16" s="32"/>
      <c r="J16" s="32" t="s">
        <v>643</v>
      </c>
      <c r="L16" s="32"/>
      <c r="O16" s="32"/>
      <c r="U16" s="32"/>
      <c r="Y16" s="34" t="s">
        <v>403</v>
      </c>
    </row>
    <row r="17" ht="26.25" customHeight="1" spans="6:25">
      <c r="F17" s="32" t="s">
        <v>403</v>
      </c>
      <c r="H17" s="32"/>
      <c r="J17" s="32" t="s">
        <v>650</v>
      </c>
      <c r="L17" s="32"/>
      <c r="O17" s="32"/>
      <c r="U17" s="32"/>
      <c r="Y17" s="34" t="s">
        <v>703</v>
      </c>
    </row>
    <row r="18" ht="26.25" customHeight="1" spans="6:25">
      <c r="F18" s="32" t="s">
        <v>734</v>
      </c>
      <c r="H18" s="32"/>
      <c r="J18" s="32" t="s">
        <v>152</v>
      </c>
      <c r="L18" s="32"/>
      <c r="O18" s="32"/>
      <c r="U18" s="32"/>
      <c r="Y18" s="34" t="s">
        <v>732</v>
      </c>
    </row>
    <row r="19" ht="26.25" customHeight="1" spans="6:25">
      <c r="F19" s="32" t="s">
        <v>571</v>
      </c>
      <c r="H19" s="32"/>
      <c r="J19" s="32" t="s">
        <v>311</v>
      </c>
      <c r="L19" s="32"/>
      <c r="O19" s="32"/>
      <c r="U19" s="32"/>
      <c r="Y19" s="34" t="s">
        <v>781</v>
      </c>
    </row>
    <row r="20" ht="26.25" customHeight="1" spans="6:25">
      <c r="F20" s="32" t="s">
        <v>802</v>
      </c>
      <c r="H20" s="32"/>
      <c r="J20" s="32" t="s">
        <v>612</v>
      </c>
      <c r="L20" s="32"/>
      <c r="O20" s="32"/>
      <c r="U20" s="32"/>
      <c r="Y20" s="34" t="s">
        <v>800</v>
      </c>
    </row>
    <row r="21" ht="26.25" customHeight="1" spans="6:25">
      <c r="F21" s="32"/>
      <c r="H21" s="32"/>
      <c r="J21" s="32"/>
      <c r="L21" s="32"/>
      <c r="O21" s="32"/>
      <c r="U21" s="32"/>
      <c r="Y21" s="34" t="s">
        <v>633</v>
      </c>
    </row>
    <row r="22" ht="26.25" customHeight="1" spans="6:25">
      <c r="F22" s="32"/>
      <c r="H22" s="32"/>
      <c r="J22" s="32"/>
      <c r="L22" s="32"/>
      <c r="O22" s="32"/>
      <c r="U22" s="32"/>
      <c r="Y22" s="34" t="s">
        <v>952</v>
      </c>
    </row>
    <row r="23" spans="6:25">
      <c r="F23" s="32"/>
      <c r="H23" s="32"/>
      <c r="J23" s="32"/>
      <c r="L23" s="32"/>
      <c r="O23" s="32"/>
      <c r="U23" s="32"/>
      <c r="Y23" s="32" t="s">
        <v>571</v>
      </c>
    </row>
    <row r="24" spans="6:21">
      <c r="F24" s="32"/>
      <c r="H24" s="32"/>
      <c r="J24" s="32"/>
      <c r="L24" s="32"/>
      <c r="O24" s="32"/>
      <c r="U24" s="32"/>
    </row>
    <row r="25" spans="6:21">
      <c r="F25" s="32"/>
      <c r="H25" s="32"/>
      <c r="J25" s="32"/>
      <c r="L25" s="32"/>
      <c r="O25" s="32"/>
      <c r="U25" s="32"/>
    </row>
    <row r="26" spans="6:21">
      <c r="F26" s="32"/>
      <c r="H26" s="32"/>
      <c r="J26" s="32"/>
      <c r="L26" s="32"/>
      <c r="O26" s="32"/>
      <c r="U26" s="32"/>
    </row>
    <row r="27" ht="21.75" customHeight="1" spans="6:21">
      <c r="F27" s="33"/>
      <c r="H27" s="33"/>
      <c r="J27" s="33"/>
      <c r="L27" s="33"/>
      <c r="O27" s="33"/>
      <c r="U27" s="33"/>
    </row>
    <row r="37" spans="12:12">
      <c r="L37" s="28">
        <f>21*770</f>
        <v>16170</v>
      </c>
    </row>
    <row r="38" spans="12:12">
      <c r="L38" s="28">
        <f>14*390</f>
        <v>5460</v>
      </c>
    </row>
    <row r="39" spans="12:12">
      <c r="L39" s="28">
        <f>65*165</f>
        <v>10725</v>
      </c>
    </row>
    <row r="40" spans="12:12">
      <c r="L40" s="28">
        <f>L39+L38+L37</f>
        <v>32355</v>
      </c>
    </row>
    <row r="41" spans="10:12">
      <c r="J41" s="28">
        <f>L41-13000</f>
        <v>19355</v>
      </c>
      <c r="L41" s="28">
        <f>L40</f>
        <v>32355</v>
      </c>
    </row>
  </sheetData>
  <conditionalFormatting sqref="Y4">
    <cfRule type="colorScale" priority="1">
      <colorScale>
        <cfvo type="num" val="-1"/>
        <cfvo type="num" val="0"/>
        <color theme="0"/>
        <color rgb="FFFFFF00"/>
      </colorScale>
    </cfRule>
    <cfRule type="colorScale" priority="2">
      <colorScale>
        <cfvo type="num" val="-20000"/>
        <cfvo type="num" val="0"/>
        <color rgb="FFFF0000"/>
        <color rgb="FFFFEF9C"/>
      </colorScale>
    </cfRule>
    <cfRule type="colorScale" priority="3">
      <colorScale>
        <cfvo type="num" val="-20000"/>
        <cfvo type="num" val="0"/>
        <color theme="5" tint="0.399426252021851"/>
        <color rgb="FFFFEF9C"/>
      </colorScale>
    </cfRule>
    <cfRule type="colorScale" priority="4">
      <colorScale>
        <cfvo type="num" val="-15000"/>
        <cfvo type="num" val="0"/>
        <color rgb="FFFF0000"/>
        <color rgb="FFFFEF9C"/>
      </colorScale>
    </cfRule>
    <cfRule type="colorScale" priority="5">
      <colorScale>
        <cfvo type="num" val="-23000"/>
        <cfvo type="num" val="0"/>
        <color rgb="FFFF7128"/>
        <color rgb="FFFFFF00"/>
      </colorScale>
    </cfRule>
    <cfRule type="colorScale" priority="6">
      <colorScale>
        <cfvo type="num" val="-23000"/>
        <cfvo type="num" val="0"/>
        <color rgb="FFFF7128"/>
        <color rgb="FFFFEF9C"/>
      </colorScale>
    </cfRule>
    <cfRule type="colorScale" priority="7">
      <colorScale>
        <cfvo type="num" val="0"/>
        <cfvo type="num" val="25000"/>
        <color rgb="FFFFFF00"/>
        <color rgb="FFC00000"/>
      </colorScale>
    </cfRule>
    <cfRule type="cellIs" priority="8" operator="equal">
      <formula>0</formula>
    </cfRule>
    <cfRule type="cellIs" dxfId="4" priority="9" operator="equal">
      <formula>" EGP -   0"</formula>
    </cfRule>
    <cfRule type="colorScale" priority="10">
      <colorScale>
        <cfvo type="num" val="500"/>
        <cfvo type="num" val="2000"/>
        <cfvo type="num" val="5000"/>
        <color rgb="FFF8696B"/>
        <color rgb="FFFFEB84"/>
        <color rgb="FF63BE7B"/>
      </colorScale>
    </cfRule>
    <cfRule type="cellIs" dxfId="2" priority="11" operator="lessThan">
      <formula>" EGP 50"</formula>
    </cfRule>
    <cfRule type="cellIs" dxfId="4" priority="12" operator="lessThan">
      <formula>" EGP -   "</formula>
    </cfRule>
    <cfRule type="cellIs" dxfId="2" priority="13" operator="lessThan">
      <formula>" EGP -   1"</formula>
    </cfRule>
    <cfRule type="cellIs" dxfId="4" priority="14" operator="greaterThan">
      <formula>" EGP -   1"</formula>
    </cfRule>
    <cfRule type="cellIs" dxfId="4" priority="15" operator="lessThan">
      <formula>1</formula>
    </cfRule>
    <cfRule type="cellIs" dxfId="5" priority="16" operator="lessThan">
      <formula>1</formula>
    </cfRule>
    <cfRule type="cellIs" dxfId="2" priority="17" operator="lessThan">
      <formula>1</formula>
    </cfRule>
    <cfRule type="cellIs" dxfId="3" priority="18" operator="lessThan">
      <formula>" EGP -   "</formula>
    </cfRule>
    <cfRule type="cellIs" dxfId="2" priority="19" operator="lessThan">
      <formula>" EGP 0"</formula>
    </cfRule>
    <cfRule type="cellIs" dxfId="2" priority="20" operator="lessThan">
      <formula>" EGP -   0"</formula>
    </cfRule>
  </conditionalFormatting>
  <dataValidations count="1">
    <dataValidation type="list" showInputMessage="1" showErrorMessage="1" sqref="Z2:Z22">
      <formula1>$Y$2:$Y$22</formula1>
    </dataValidation>
  </dataValidations>
  <hyperlinks>
    <hyperlink ref="C2" location="daily!A1" display="daily!A1"/>
    <hyperlink ref="C3" location="sorting!A1" display="sorting!A1"/>
    <hyperlink ref="C4" location="Sheet3!A1" display="Sheet3!A1"/>
  </hyperlinks>
  <pageMargins left="0.7" right="0.7" top="0.75" bottom="0.75" header="0.3" footer="0.3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H17"/>
  <sheetViews>
    <sheetView workbookViewId="0">
      <selection activeCell="K14" sqref="K14"/>
    </sheetView>
  </sheetViews>
  <sheetFormatPr defaultColWidth="9.19047619047619" defaultRowHeight="15" outlineLevelCol="7"/>
  <cols>
    <col min="1" max="2" width="12.8666666666667" customWidth="1"/>
    <col min="3" max="3" width="19.3714285714286" customWidth="1"/>
    <col min="4" max="5" width="12.8666666666667" customWidth="1"/>
  </cols>
  <sheetData>
    <row r="5" spans="2:7">
      <c r="B5">
        <f>30000-8000</f>
        <v>22000</v>
      </c>
      <c r="D5">
        <f>SUM(D6:D21)</f>
        <v>78298</v>
      </c>
      <c r="G5">
        <f>B5-D11-D6-D7-D9</f>
        <v>-718</v>
      </c>
    </row>
    <row r="6" spans="3:4">
      <c r="C6" t="s">
        <v>1410</v>
      </c>
      <c r="D6">
        <v>5800</v>
      </c>
    </row>
    <row r="7" spans="3:4">
      <c r="C7" t="s">
        <v>1411</v>
      </c>
      <c r="D7">
        <v>6000</v>
      </c>
    </row>
    <row r="8" spans="3:5">
      <c r="C8" t="s">
        <v>1412</v>
      </c>
      <c r="D8">
        <v>2400</v>
      </c>
      <c r="E8">
        <f>(22150*1.3)/12</f>
        <v>2399.58333333333</v>
      </c>
    </row>
    <row r="9" spans="3:4">
      <c r="C9" t="s">
        <v>1413</v>
      </c>
      <c r="D9">
        <v>7500</v>
      </c>
    </row>
    <row r="10" spans="3:4">
      <c r="C10" t="s">
        <v>1414</v>
      </c>
      <c r="D10">
        <v>20000</v>
      </c>
    </row>
    <row r="11" spans="3:4">
      <c r="C11" t="s">
        <v>1000</v>
      </c>
      <c r="D11">
        <v>3418</v>
      </c>
    </row>
    <row r="12" spans="3:8">
      <c r="C12" t="s">
        <v>332</v>
      </c>
      <c r="D12">
        <v>15480</v>
      </c>
      <c r="H12">
        <f>50+50+27</f>
        <v>127</v>
      </c>
    </row>
    <row r="13" spans="3:8">
      <c r="C13" t="s">
        <v>155</v>
      </c>
      <c r="D13">
        <v>4000</v>
      </c>
      <c r="H13">
        <f>H12*200</f>
        <v>25400</v>
      </c>
    </row>
    <row r="14" spans="3:8">
      <c r="C14" t="s">
        <v>443</v>
      </c>
      <c r="D14" s="27"/>
      <c r="H14">
        <f>20000/200</f>
        <v>100</v>
      </c>
    </row>
    <row r="15" spans="3:4">
      <c r="C15" t="s">
        <v>348</v>
      </c>
      <c r="D15">
        <v>10500</v>
      </c>
    </row>
    <row r="16" spans="3:4">
      <c r="C16" t="s">
        <v>53</v>
      </c>
      <c r="D16">
        <v>2500</v>
      </c>
    </row>
    <row r="17" spans="3:4">
      <c r="C17" t="s">
        <v>481</v>
      </c>
      <c r="D17">
        <v>700</v>
      </c>
    </row>
  </sheetData>
  <pageMargins left="0.75" right="0.75" top="1" bottom="1" header="0.5" footer="0.5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workbookViewId="0">
      <selection activeCell="A1" sqref="A1:B12"/>
    </sheetView>
  </sheetViews>
  <sheetFormatPr defaultColWidth="9.14285714285714" defaultRowHeight="15" outlineLevelCol="2"/>
  <cols>
    <col min="1" max="1" width="11.5714285714286" customWidth="1"/>
    <col min="2" max="2" width="13" customWidth="1"/>
    <col min="3" max="3" width="14.4285714285714" customWidth="1"/>
  </cols>
  <sheetData>
    <row r="1" spans="1:1">
      <c r="A1" s="26">
        <v>2025</v>
      </c>
    </row>
    <row r="2" spans="1:3">
      <c r="A2" t="s">
        <v>1415</v>
      </c>
      <c r="B2" t="s">
        <v>1416</v>
      </c>
      <c r="C2" t="s">
        <v>1417</v>
      </c>
    </row>
    <row r="3" spans="1:3">
      <c r="A3" t="s">
        <v>1403</v>
      </c>
      <c r="B3">
        <f>SUMIFS('cash in'!$C$10:$C$1048576,'cash in'!$I$10:$I$1048576,$A3,'cash in'!$J$10:$J$1048576,$A$1)</f>
        <v>0</v>
      </c>
      <c r="C3">
        <f>SUMIFS(daily!$G$15:$G$1048576,daily!$P$15:$P$1048576,$A3,daily!$R$15:$R$1048576,$A$1)</f>
        <v>131995</v>
      </c>
    </row>
    <row r="4" spans="1:3">
      <c r="A4" t="s">
        <v>1405</v>
      </c>
      <c r="B4">
        <f>SUMIFS('cash in'!$C$10:$C$1048576,'cash in'!$I$10:$I$1048576,$A4,'cash in'!$J$10:$J$1048576,$A$1)</f>
        <v>511410</v>
      </c>
      <c r="C4">
        <f>SUMIFS(daily!$G$15:$G$1048576,daily!$P$15:$P$1048576,$A4,daily!$R$15:$R$1048576,$A$1)</f>
        <v>361404.499999983</v>
      </c>
    </row>
    <row r="5" spans="1:3">
      <c r="A5" t="s">
        <v>1406</v>
      </c>
      <c r="B5">
        <f>SUMIFS('cash in'!$C$10:$C$1048576,'cash in'!$I$10:$I$1048576,$A5,'cash in'!$J$10:$J$1048576,$A$1)</f>
        <v>658890</v>
      </c>
      <c r="C5">
        <f>SUMIFS(daily!$G$15:$G$1048576,daily!$P$15:$P$1048576,$A5,daily!$R$15:$R$1048576,$A$1)</f>
        <v>558459</v>
      </c>
    </row>
    <row r="6" spans="1:3">
      <c r="A6" t="s">
        <v>1387</v>
      </c>
      <c r="B6">
        <f>SUMIFS('cash in'!$C$10:$C$1048576,'cash in'!$I$10:$I$1048576,$A6,'cash in'!$J$10:$J$1048576,$A$1)</f>
        <v>452450</v>
      </c>
      <c r="C6">
        <f>SUMIFS(daily!$G$15:$G$1048576,daily!$P$15:$P$1048576,$A6,daily!$R$15:$R$1048576,$A$1)</f>
        <v>541988.22</v>
      </c>
    </row>
    <row r="7" spans="1:3">
      <c r="A7" t="s">
        <v>1185</v>
      </c>
      <c r="B7">
        <f>SUMIFS('cash in'!$C$10:$C$1048576,'cash in'!$I$10:$I$1048576,$A7,'cash in'!$J$10:$J$1048576,$A$1)</f>
        <v>221580</v>
      </c>
      <c r="C7">
        <f>SUMIFS(daily!$G$15:$G$1048576,daily!$P$15:$P$1048576,$A7,daily!$R$15:$R$1048576,$A$1)</f>
        <v>244031.28</v>
      </c>
    </row>
    <row r="8" spans="1:3">
      <c r="A8" t="s">
        <v>1394</v>
      </c>
      <c r="B8">
        <f>SUMIFS('cash in'!$C$10:$C$1048576,'cash in'!$I$10:$I$1048576,$A8,'cash in'!$J$10:$J$1048576,$A$1)</f>
        <v>3800</v>
      </c>
      <c r="C8">
        <f>SUMIFS(daily!$G$15:$G$1048576,daily!$P$15:$P$1048576,$A8,daily!$R$15:$R$1048576,$A$1)</f>
        <v>15386.48</v>
      </c>
    </row>
    <row r="9" spans="1:3">
      <c r="A9" t="s">
        <v>1397</v>
      </c>
      <c r="B9">
        <f>SUMIFS('cash in'!$C$10:$C$1048576,'cash in'!$I$10:$I$1048576,$A9,'cash in'!$J$10:$J$1048576,$A$1)</f>
        <v>0</v>
      </c>
      <c r="C9">
        <f>SUMIFS(daily!$G$15:$G$1048576,daily!$P$15:$P$1048576,$A9,daily!$R$15:$R$1048576,$A$1)</f>
        <v>0</v>
      </c>
    </row>
    <row r="10" spans="1:3">
      <c r="A10" t="s">
        <v>1398</v>
      </c>
      <c r="B10">
        <f>SUMIFS('cash in'!$C$10:$C$1048576,'cash in'!$I$10:$I$1048576,$A10,'cash in'!$J$10:$J$1048576,$A$1)</f>
        <v>0</v>
      </c>
      <c r="C10">
        <f>SUMIFS(daily!$G$15:$G$1048576,daily!$P$15:$P$1048576,$A10,daily!$R$15:$R$1048576,$A$1)</f>
        <v>0</v>
      </c>
    </row>
    <row r="11" spans="1:3">
      <c r="A11" t="s">
        <v>1399</v>
      </c>
      <c r="B11">
        <f>SUMIFS('cash in'!$C$10:$C$1048576,'cash in'!$I$10:$I$1048576,$A11,'cash in'!$J$10:$J$1048576,$A$1)</f>
        <v>0</v>
      </c>
      <c r="C11">
        <f>SUMIFS(daily!$G$15:$G$1048576,daily!$P$15:$P$1048576,$A11,daily!$R$15:$R$1048576,$A$1)</f>
        <v>0</v>
      </c>
    </row>
    <row r="12" spans="1:3">
      <c r="A12" t="s">
        <v>1400</v>
      </c>
      <c r="B12">
        <f>SUMIFS('cash in'!$C$10:$C$1048576,'cash in'!$I$10:$I$1048576,$A12,'cash in'!$J$10:$J$1048576,$A$1)</f>
        <v>0</v>
      </c>
      <c r="C12">
        <f>SUMIFS(daily!$G$15:$G$1048576,daily!$P$15:$P$1048576,$A12,daily!$R$15:$R$1048576,$A$1)</f>
        <v>0</v>
      </c>
    </row>
    <row r="13" spans="1:3">
      <c r="A13" t="s">
        <v>1401</v>
      </c>
      <c r="B13">
        <f>SUMIFS('cash in'!$C$10:$C$1048576,'cash in'!$I$10:$I$1048576,$A13,'cash in'!$J$10:$J$1048576,$A$1)</f>
        <v>0</v>
      </c>
      <c r="C13">
        <f>SUMIFS(daily!$G$15:$G$1048576,daily!$P$15:$P$1048576,$A13,daily!$R$15:$R$1048576,$A$1)</f>
        <v>0</v>
      </c>
    </row>
    <row r="14" spans="1:3">
      <c r="A14" t="s">
        <v>1402</v>
      </c>
      <c r="B14">
        <f>SUMIFS('cash in'!$C$10:$C$1048576,'cash in'!$I$10:$I$1048576,$A14,'cash in'!$J$10:$J$1048576,$A$1)</f>
        <v>0</v>
      </c>
      <c r="C14">
        <f>SUMIFS(daily!$G$15:$G$1048576,daily!$P$15:$P$1048576,$A14,daily!$R$15:$R$1048576,$A$1)</f>
        <v>0</v>
      </c>
    </row>
  </sheetData>
  <dataValidations count="1">
    <dataValidation type="list" showInputMessage="1" showErrorMessage="1" sqref="A1">
      <formula1>data!$A$3:$A$13</formula1>
    </dataValidation>
  </dataValidation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29"/>
  <sheetViews>
    <sheetView showGridLines="0" zoomScale="85" zoomScaleNormal="85" workbookViewId="0">
      <selection activeCell="H12" sqref="H12"/>
    </sheetView>
  </sheetViews>
  <sheetFormatPr defaultColWidth="9.14285714285714" defaultRowHeight="15"/>
  <cols>
    <col min="1" max="1" width="1.71428571428571" customWidth="1"/>
    <col min="2" max="2" width="36.2190476190476" customWidth="1"/>
    <col min="3" max="3" width="27.1238095238095" customWidth="1"/>
    <col min="4" max="6" width="0.171428571428571" customWidth="1"/>
    <col min="8" max="8" width="27.1428571428571" customWidth="1"/>
    <col min="9" max="9" width="20.3047619047619" customWidth="1"/>
  </cols>
  <sheetData>
    <row r="1" ht="1" customHeight="1"/>
    <row r="2" ht="12" customHeight="1" spans="2:12">
      <c r="B2" s="1" t="s">
        <v>1418</v>
      </c>
      <c r="C2" s="2"/>
      <c r="D2" s="3"/>
      <c r="E2" s="3"/>
      <c r="H2" s="4" t="s">
        <v>1419</v>
      </c>
      <c r="I2" s="23"/>
      <c r="J2" s="23"/>
      <c r="K2" s="23"/>
      <c r="L2" s="2"/>
    </row>
    <row r="3" ht="12" customHeight="1" spans="2:12">
      <c r="B3" s="5"/>
      <c r="C3" s="6"/>
      <c r="D3" s="3"/>
      <c r="E3" s="3"/>
      <c r="H3" s="5"/>
      <c r="L3" s="6"/>
    </row>
    <row r="4" ht="18" customHeight="1" spans="2:5">
      <c r="B4" s="7" t="s">
        <v>1420</v>
      </c>
      <c r="C4" s="7" t="s">
        <v>1415</v>
      </c>
      <c r="D4" s="3"/>
      <c r="E4" s="3"/>
    </row>
    <row r="5" ht="19.5" customHeight="1" spans="2:9">
      <c r="B5" s="8" t="s">
        <v>1384</v>
      </c>
      <c r="C5" s="9" t="s">
        <v>1408</v>
      </c>
      <c r="D5" s="3"/>
      <c r="E5" s="3"/>
      <c r="H5" s="10" t="s">
        <v>1421</v>
      </c>
      <c r="I5" s="24">
        <f>'balance sheet'!B1</f>
        <v>135.520000017714</v>
      </c>
    </row>
    <row r="6" ht="17" customHeight="1" spans="2:9">
      <c r="B6" s="11" t="s">
        <v>1422</v>
      </c>
      <c r="C6" s="12">
        <f>SUM(C7:C11)</f>
        <v>1553760</v>
      </c>
      <c r="H6" s="10" t="s">
        <v>1423</v>
      </c>
      <c r="I6" s="24">
        <f>SUM(I7:I10)</f>
        <v>61740</v>
      </c>
    </row>
    <row r="7" ht="15.75" customHeight="1" spans="2:9">
      <c r="B7" s="13" t="s">
        <v>1161</v>
      </c>
      <c r="C7" s="14">
        <f>IF(AND($B$5="Enter the year",$C$5="Enter the month"),SUMIFS('cash in'!C10:C502,'cash in'!H10:H502,B7),SUMIFS('cash in'!C10:C502,'cash in'!H10:H502,B7,'cash in'!$I$10:$I$502,$C$5,'cash in'!J10:J502,$B$5))</f>
        <v>1531960</v>
      </c>
      <c r="H7" s="13" t="str">
        <f t="array" ref="H7:H10">_xlfn.UNIQUE(العملاء!C10:C25)</f>
        <v>شعيب</v>
      </c>
      <c r="I7" s="14">
        <f>SUMIFS(العملاء!$F$10:$F$71,العملاء!$C$10:$C$71,$H7)-SUMIFS(العملاء!$G$10:$G$71,العملاء!$C$10:$C$71,$H7)</f>
        <v>18750</v>
      </c>
    </row>
    <row r="8" ht="21" customHeight="1" spans="2:9">
      <c r="B8" s="13" t="s">
        <v>1165</v>
      </c>
      <c r="C8" s="14">
        <f>IF(AND($B$5="Enter the year",$C$5="Enter the month"),SUMIFS('cash in'!C11:C503,'cash in'!H11:H503,B8),SUMIFS('cash in'!C11:C503,'cash in'!H11:H503,B8,'cash in'!$I$10:$I$502,$C$5,'cash in'!J11:J503,$B$5))</f>
        <v>21800</v>
      </c>
      <c r="D8" s="15"/>
      <c r="H8" s="13" t="str">
        <v>لايف ارت</v>
      </c>
      <c r="I8" s="14">
        <f>SUMIFS(العملاء!$F$10:$F$71,العملاء!$C$10:$C$71,$H8)-SUMIFS(العملاء!$G$10:$G$71,العملاء!$C$10:$C$71,$H8)</f>
        <v>8490</v>
      </c>
    </row>
    <row r="9" ht="21" customHeight="1" spans="2:9">
      <c r="B9" s="16"/>
      <c r="C9" s="17"/>
      <c r="D9" s="15"/>
      <c r="H9" s="13" t="str">
        <v>عمر وليد</v>
      </c>
      <c r="I9" s="14">
        <f>SUMIFS(العملاء!$F$10:$F$71,العملاء!$C$10:$C$71,$H9)-SUMIFS(العملاء!$G$10:$G$71,العملاء!$C$10:$C$71,$H9)</f>
        <v>4500</v>
      </c>
    </row>
    <row r="10" ht="29" customHeight="1" spans="2:9">
      <c r="B10" s="16"/>
      <c r="C10" s="17"/>
      <c r="D10" s="15"/>
      <c r="H10" s="13" t="str">
        <v>عبد المجيد</v>
      </c>
      <c r="I10" s="14">
        <f>SUMIFS(العملاء!$F$10:$F$71,العملاء!$C$10:$C$71,$H10)-SUMIFS(العملاء!$G$10:$G$71,العملاء!$C$10:$C$71,$H10)</f>
        <v>30000</v>
      </c>
    </row>
    <row r="11" ht="21" customHeight="1" spans="2:9">
      <c r="B11" s="16"/>
      <c r="C11" s="17"/>
      <c r="D11" s="15"/>
      <c r="I11" s="25"/>
    </row>
    <row r="12" ht="17" customHeight="1" spans="2:3">
      <c r="B12" s="18" t="s">
        <v>1424</v>
      </c>
      <c r="C12" s="19">
        <f>SUM(C13:C27)</f>
        <v>1859382.07999998</v>
      </c>
    </row>
    <row r="13" ht="15.75" customHeight="1" spans="2:3">
      <c r="B13" s="13" t="s">
        <v>19</v>
      </c>
      <c r="C13" s="20">
        <f>IF(AND($B$5="Enter the year",$C$5="Enter the month"),SUMIFS(daily!$G$15:$G$1048576,daily!$D$15:$D$1048576,$B13),SUMIFS(daily!$G$15:$G$1048576,daily!$D$15:$D$1048576,$B13,daily!$P$15:$P$1048576,$C$5,daily!$R$15:$R$1048576,$B$5))</f>
        <v>166734</v>
      </c>
    </row>
    <row r="14" ht="21" customHeight="1" spans="2:6">
      <c r="B14" s="13" t="s">
        <v>668</v>
      </c>
      <c r="C14" s="20">
        <f>IF(AND($B$5="Enter the year",$C$5="Enter the month"),SUMIFS(daily!$G$15:$G$1048576,daily!$D$15:$D$1048576,$B14),SUMIFS(daily!$G$15:$G$1048576,daily!$D$15:$D$1048576,$B14,daily!$P$15:$P$1048576,$C$5,daily!$R$15:$R$1048576,$B$5))</f>
        <v>1176.2</v>
      </c>
      <c r="F14" s="15"/>
    </row>
    <row r="15" ht="15.75" customHeight="1" spans="2:3">
      <c r="B15" s="13" t="s">
        <v>518</v>
      </c>
      <c r="C15" s="20">
        <f>IF(AND($B$5="Enter the year",$C$5="Enter the month"),SUMIFS(daily!$G$15:$G$1048576,daily!$D$15:$D$1048576,$B15),SUMIFS(daily!$G$15:$G$1048576,daily!$D$15:$D$1048576,$B15,daily!$P$15:$P$1048576,$C$5,daily!$R$15:$R$1048576,$B$5))</f>
        <v>608317.85</v>
      </c>
    </row>
    <row r="16" ht="15.75" customHeight="1" spans="2:3">
      <c r="B16" s="13" t="s">
        <v>520</v>
      </c>
      <c r="C16" s="20">
        <f>IF(AND($B$5="Enter the year",$C$5="Enter the month"),SUMIFS(daily!$G$15:$G$1048576,daily!$D$15:$D$1048576,$B16),SUMIFS(daily!$G$15:$G$1048576,daily!$D$15:$D$1048576,$B16,daily!$P$15:$P$1048576,$C$5,daily!$R$15:$R$1048576,$B$5))</f>
        <v>165269</v>
      </c>
    </row>
    <row r="17" ht="15.75" customHeight="1" spans="2:3">
      <c r="B17" s="13" t="s">
        <v>17</v>
      </c>
      <c r="C17" s="20">
        <f>IF(AND($B$5="Enter the year",$C$5="Enter the month"),SUMIFS(daily!$G$15:$G$1048576,daily!$D$15:$D$1048576,$B17),SUMIFS(daily!$G$15:$G$1048576,daily!$D$15:$D$1048576,$B17,daily!$P$15:$P$1048576,$C$5,daily!$R$15:$R$1048576,$B$5))</f>
        <v>206993.349999983</v>
      </c>
    </row>
    <row r="18" ht="15.75" customHeight="1" spans="2:3">
      <c r="B18" s="13" t="s">
        <v>517</v>
      </c>
      <c r="C18" s="20">
        <f>IF(AND($B$5="Enter the year",$C$5="Enter the month"),SUMIFS(daily!$G$15:$G$1048576,daily!$D$15:$D$1048576,$B18),SUMIFS(daily!$G$15:$G$1048576,daily!$D$15:$D$1048576,$B18,daily!$P$15:$P$1048576,$C$5,daily!$R$15:$R$1048576,$B$5))</f>
        <v>173021.68</v>
      </c>
    </row>
    <row r="19" ht="15.75" customHeight="1" spans="2:3">
      <c r="B19" s="13" t="s">
        <v>993</v>
      </c>
      <c r="C19" s="20">
        <f>IF(AND($B$5="Enter the year",$C$5="Enter the month"),SUMIFS(daily!$G$15:$G$1048576,daily!$D$15:$D$1048576,$B19),SUMIFS(daily!$G$15:$G$1048576,daily!$D$15:$D$1048576,$B19,daily!$P$15:$P$1048576,$C$5,daily!$R$15:$R$1048576,$B$5))</f>
        <v>260340</v>
      </c>
    </row>
    <row r="20" ht="15.75" customHeight="1" spans="2:3">
      <c r="B20" s="13" t="s">
        <v>20</v>
      </c>
      <c r="C20" s="20">
        <f>IF(AND($B$5="Enter the year",$C$5="Enter the month"),SUMIFS(daily!$G$15:$G$1048576,daily!$D$15:$D$1048576,$B20),SUMIFS(daily!$G$15:$G$1048576,daily!$D$15:$D$1048576,$B20,daily!$P$15:$P$1048576,$C$5,daily!$R$15:$R$1048576,$B$5))</f>
        <v>121600</v>
      </c>
    </row>
    <row r="21" ht="15.75" customHeight="1" spans="2:3">
      <c r="B21" s="13" t="s">
        <v>994</v>
      </c>
      <c r="C21" s="20">
        <f>IF(AND($B$5="Enter the year",$C$5="Enter the month"),SUMIFS(daily!$G$15:$G$1048576,daily!$D$15:$D$1048576,$B21),SUMIFS(daily!$G$15:$G$1048576,daily!$D$15:$D$1048576,$B21,daily!$P$15:$P$1048576,$C$5,daily!$R$15:$R$1048576,$B$5))</f>
        <v>12000</v>
      </c>
    </row>
    <row r="22" ht="15.75" customHeight="1" spans="2:3">
      <c r="B22" s="13" t="s">
        <v>377</v>
      </c>
      <c r="C22" s="20">
        <f>IF(AND($B$5="Enter the year",$C$5="Enter the month"),SUMIFS(daily!$G$15:$G$1048576,daily!$D$15:$D$1048576,$B22),SUMIFS(daily!$G$15:$G$1048576,daily!$D$15:$D$1048576,$B22,daily!$P$15:$P$1048576,$C$5,daily!$R$15:$R$1048576,$B$5))</f>
        <v>85362.5</v>
      </c>
    </row>
    <row r="23" ht="15.75" customHeight="1" spans="2:3">
      <c r="B23" s="13" t="s">
        <v>546</v>
      </c>
      <c r="C23" s="20">
        <f>IF(AND($B$5="Enter the year",$C$5="Enter the month"),SUMIFS(daily!$G$15:$G$1048576,daily!$D$15:$D$1048576,$B23),SUMIFS(daily!$G$15:$G$1048576,daily!$D$15:$D$1048576,$B23,daily!$P$15:$P$1048576,$C$5,daily!$R$15:$R$1048576,$B$5))</f>
        <v>5708</v>
      </c>
    </row>
    <row r="24" ht="15.75" customHeight="1" spans="2:3">
      <c r="B24" s="13" t="s">
        <v>996</v>
      </c>
      <c r="C24" s="20">
        <f>IF(AND($B$5="Enter the year",$C$5="Enter the month"),SUMIFS(daily!$G$15:$G$1048576,daily!$D$15:$D$1048576,$B24),SUMIFS(daily!$G$15:$G$1048576,daily!$D$15:$D$1048576,$B24,daily!$P$15:$P$1048576,$C$5,daily!$R$15:$R$1048576,$B$5))</f>
        <v>3060.5</v>
      </c>
    </row>
    <row r="25" ht="15.75" customHeight="1" spans="2:3">
      <c r="B25" s="13" t="s">
        <v>583</v>
      </c>
      <c r="C25" s="20">
        <f>IF(AND($B$5="Enter the year",$C$5="Enter the month"),SUMIFS(daily!$G$15:$G$1048576,daily!$D$15:$D$1048576,$B25),SUMIFS(daily!$G$15:$G$1048576,daily!$D$15:$D$1048576,$B25,daily!$P$15:$P$1048576,$C$5,daily!$R$15:$R$1048576,$B$5))</f>
        <v>5140</v>
      </c>
    </row>
    <row r="26" ht="15.75" customHeight="1" spans="2:3">
      <c r="B26" s="13" t="s">
        <v>734</v>
      </c>
      <c r="C26" s="20">
        <f>IF(AND($B$5="Enter the year",$C$5="Enter the month"),SUMIFS(daily!$G$15:$G$1048576,daily!$D$15:$D$1048576,$B26),SUMIFS(daily!$G$15:$G$1048576,daily!$D$15:$D$1048576,$B26,daily!$P$15:$P$1048576,$C$5,daily!$R$15:$R$1048576,$B$5))</f>
        <v>14000</v>
      </c>
    </row>
    <row r="27" ht="15.75" customHeight="1" spans="2:3">
      <c r="B27" s="13" t="s">
        <v>789</v>
      </c>
      <c r="C27" s="20">
        <f>IF(AND($B$5="Enter the year",$C$5="Enter the month"),SUMIFS(daily!$G$15:$G$1048576,daily!$D$15:$D$1048576,$B27),SUMIFS(daily!$G$15:$G$1048576,daily!$D$15:$D$1048576,$B27,daily!$P$15:$P$1048576,$C$5,daily!$R$15:$R$1048576,$B$5))</f>
        <v>30659</v>
      </c>
    </row>
    <row r="28" ht="1" customHeight="1" spans="2:3">
      <c r="B28" s="16"/>
      <c r="C28" s="17"/>
    </row>
    <row r="29" ht="17" customHeight="1" spans="2:3">
      <c r="B29" s="21" t="s">
        <v>1425</v>
      </c>
      <c r="C29" s="22">
        <f>C6-C12</f>
        <v>-305622.079999983</v>
      </c>
    </row>
  </sheetData>
  <mergeCells count="2">
    <mergeCell ref="H2:L3"/>
    <mergeCell ref="B2:C3"/>
  </mergeCells>
  <dataValidations count="2">
    <dataValidation type="list" showInputMessage="1" showErrorMessage="1" sqref="B5">
      <formula1>data!$A$2:$A$9</formula1>
    </dataValidation>
    <dataValidation type="list" showInputMessage="1" showErrorMessage="1" sqref="C5">
      <formula1>data!$S$2:$S$14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daily (2)</vt:lpstr>
      <vt:lpstr>cash in (2)</vt:lpstr>
      <vt:lpstr>Home page</vt:lpstr>
      <vt:lpstr>daily summry</vt:lpstr>
      <vt:lpstr>filter</vt:lpstr>
      <vt:lpstr>daily</vt:lpstr>
      <vt:lpstr>cash in</vt:lpstr>
      <vt:lpstr>balance sheet</vt:lpstr>
      <vt:lpstr>عماله</vt:lpstr>
      <vt:lpstr>شخصي</vt:lpstr>
      <vt:lpstr>بوفيه</vt:lpstr>
      <vt:lpstr>المصنع</vt:lpstr>
      <vt:lpstr>العملاء</vt:lpstr>
      <vt:lpstr>شعيب</vt:lpstr>
      <vt:lpstr>لايف ارت</vt:lpstr>
      <vt:lpstr>عبد المجيد</vt:lpstr>
      <vt:lpstr>عمر وليد</vt:lpstr>
      <vt:lpstr>الموردين</vt:lpstr>
      <vt:lpstr>المهدي</vt:lpstr>
      <vt:lpstr>البدري</vt:lpstr>
      <vt:lpstr>صادق</vt:lpstr>
      <vt:lpstr>الوطنية </vt:lpstr>
      <vt:lpstr>صبحي</vt:lpstr>
      <vt:lpstr>يونيون</vt:lpstr>
      <vt:lpstr>التشغيل</vt:lpstr>
      <vt:lpstr>رواتب العمالة </vt:lpstr>
      <vt:lpstr>رواتب المهندسين</vt:lpstr>
      <vt:lpstr>يحيي</vt:lpstr>
      <vt:lpstr>اسامة </vt:lpstr>
      <vt:lpstr>ماما</vt:lpstr>
      <vt:lpstr>فلوس اخري </vt:lpstr>
      <vt:lpstr>recap</vt:lpstr>
      <vt:lpstr>data</vt:lpstr>
      <vt:lpstr>Sheet1</vt:lpstr>
      <vt:lpstr>summary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badran</dc:creator>
  <cp:lastModifiedBy>Eng.Madyan</cp:lastModifiedBy>
  <dcterms:created xsi:type="dcterms:W3CDTF">2015-06-05T18:17:00Z</dcterms:created>
  <cp:lastPrinted>2025-06-19T09:35:00Z</cp:lastPrinted>
  <dcterms:modified xsi:type="dcterms:W3CDTF">2025-08-04T10:55:03Z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87B424FB0683453F8B183E3D097051AB_12</vt:lpwstr>
  </property>
  <property fmtid="{D5CDD505-2E9C-101B-9397-08002B2CF9AE}" pid="3" name="KSOProductBuildVer">
    <vt:lpwstr>2057-12.2.0.21936</vt:lpwstr>
  </property>
</Properties>
</file>